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.bondarowic.CORP\Documents\FRC2023\Projects\ScoutingPASS\Excel\"/>
    </mc:Choice>
  </mc:AlternateContent>
  <bookViews>
    <workbookView xWindow="-108" yWindow="-108" windowWidth="23256" windowHeight="12576" tabRatio="806" activeTab="2"/>
  </bookViews>
  <sheets>
    <sheet name="Control" sheetId="3" r:id="rId1"/>
    <sheet name="Image Maps" sheetId="34" r:id="rId2"/>
    <sheet name="Match Scouting Data" sheetId="8" r:id="rId3"/>
    <sheet name="Pit Scouting Data" sheetId="35" r:id="rId4"/>
    <sheet name="Sheet2" sheetId="37" r:id="rId5"/>
  </sheets>
  <functionGroups builtInGroupCount="18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52511"/>
  <pivotCaches>
    <pivotCache cacheId="22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18" i="8" l="1"/>
  <c r="E78" i="8"/>
  <c r="E67" i="8"/>
  <c r="E47" i="8"/>
  <c r="E82" i="8"/>
  <c r="E53" i="8"/>
  <c r="E57" i="8"/>
  <c r="E35" i="8"/>
  <c r="E75" i="8"/>
  <c r="E10" i="8"/>
  <c r="E38" i="8"/>
  <c r="E4" i="8"/>
  <c r="E42" i="8"/>
  <c r="E14" i="8"/>
  <c r="E31" i="8"/>
  <c r="E17" i="8"/>
  <c r="E66" i="8"/>
  <c r="E56" i="8"/>
  <c r="E81" i="8"/>
  <c r="E28" i="8"/>
  <c r="E61" i="8"/>
  <c r="E65" i="8"/>
  <c r="E55" i="8"/>
  <c r="E84" i="8"/>
  <c r="E77" i="8"/>
  <c r="E16" i="8"/>
  <c r="E72" i="8"/>
  <c r="E45" i="8"/>
  <c r="E89" i="8"/>
  <c r="E6" i="8"/>
  <c r="E52" i="8"/>
  <c r="E25" i="8"/>
  <c r="E60" i="8"/>
  <c r="E88" i="8"/>
  <c r="E41" i="8"/>
  <c r="E20" i="8"/>
  <c r="E13" i="8"/>
  <c r="E30" i="8"/>
  <c r="E71" i="8"/>
  <c r="E9" i="8"/>
  <c r="E34" i="8"/>
  <c r="E51" i="8"/>
  <c r="E50" i="8"/>
  <c r="E24" i="8"/>
  <c r="E74" i="8"/>
  <c r="E59" i="8"/>
  <c r="E12" i="8"/>
  <c r="E70" i="8"/>
  <c r="E27" i="8"/>
  <c r="E7" i="8"/>
  <c r="E23" i="8"/>
  <c r="E64" i="8"/>
  <c r="E69" i="8"/>
  <c r="E44" i="8"/>
  <c r="E33" i="8"/>
  <c r="E29" i="8"/>
  <c r="E19" i="8"/>
  <c r="E73" i="8"/>
  <c r="E87" i="8"/>
  <c r="E80" i="8"/>
  <c r="E40" i="8"/>
  <c r="E3" i="8"/>
  <c r="E49" i="8"/>
  <c r="E37" i="8"/>
  <c r="E5" i="8"/>
  <c r="E11" i="8"/>
  <c r="E68" i="8"/>
  <c r="E43" i="8"/>
  <c r="E26" i="8"/>
  <c r="E32" i="8"/>
  <c r="E63" i="8"/>
  <c r="E22" i="8"/>
  <c r="E76" i="8"/>
  <c r="E8" i="8"/>
  <c r="E15" i="8"/>
  <c r="E39" i="8"/>
  <c r="E79" i="8"/>
  <c r="E85" i="8"/>
  <c r="E62" i="8"/>
  <c r="E21" i="8"/>
  <c r="E48" i="8"/>
  <c r="E54" i="8"/>
  <c r="E46" i="8"/>
  <c r="E2" i="8"/>
  <c r="E83" i="8"/>
  <c r="E86" i="8"/>
  <c r="E36" i="8"/>
  <c r="E58" i="8"/>
  <c r="AR18" i="8"/>
  <c r="AL18" i="8"/>
  <c r="AT18" i="8"/>
  <c r="AM18" i="8"/>
  <c r="AN18" i="8"/>
  <c r="AV18" i="8"/>
  <c r="AP18" i="8"/>
  <c r="AS18" i="8"/>
  <c r="AO18" i="8"/>
  <c r="AW18" i="8"/>
  <c r="AQ18" i="8"/>
  <c r="AK18" i="8"/>
  <c r="AU18" i="8"/>
  <c r="AR78" i="8"/>
  <c r="AK78" i="8"/>
  <c r="AS78" i="8"/>
  <c r="AL78" i="8"/>
  <c r="AT78" i="8"/>
  <c r="AM78" i="8"/>
  <c r="AU78" i="8"/>
  <c r="AW78" i="8"/>
  <c r="AN78" i="8"/>
  <c r="AV78" i="8"/>
  <c r="AO78" i="8"/>
  <c r="AP78" i="8"/>
  <c r="AQ78" i="8"/>
  <c r="AK67" i="8"/>
  <c r="AS67" i="8"/>
  <c r="AT67" i="8"/>
  <c r="AL67" i="8"/>
  <c r="AM67" i="8"/>
  <c r="AU67" i="8"/>
  <c r="AN67" i="8"/>
  <c r="AV67" i="8"/>
  <c r="AO67" i="8"/>
  <c r="AW67" i="8"/>
  <c r="AP67" i="8"/>
  <c r="AQ67" i="8"/>
  <c r="AR67" i="8"/>
  <c r="AR47" i="8"/>
  <c r="AQ47" i="8"/>
  <c r="AK47" i="8"/>
  <c r="AS47" i="8"/>
  <c r="AL47" i="8"/>
  <c r="AT47" i="8"/>
  <c r="AM47" i="8"/>
  <c r="AU47" i="8"/>
  <c r="AN47" i="8"/>
  <c r="AV47" i="8"/>
  <c r="AO47" i="8"/>
  <c r="AW47" i="8"/>
  <c r="AP47" i="8"/>
  <c r="AR82" i="8"/>
  <c r="AK82" i="8"/>
  <c r="AS82" i="8"/>
  <c r="AT82" i="8"/>
  <c r="AL82" i="8"/>
  <c r="AM82" i="8"/>
  <c r="AU82" i="8"/>
  <c r="AN82" i="8"/>
  <c r="AV82" i="8"/>
  <c r="AP82" i="8"/>
  <c r="AO82" i="8"/>
  <c r="AW82" i="8"/>
  <c r="AQ82" i="8"/>
  <c r="AK53" i="8"/>
  <c r="AS53" i="8"/>
  <c r="AL53" i="8"/>
  <c r="AT53" i="8"/>
  <c r="AM53" i="8"/>
  <c r="AU53" i="8"/>
  <c r="AN53" i="8"/>
  <c r="AV53" i="8"/>
  <c r="AP53" i="8"/>
  <c r="AO53" i="8"/>
  <c r="AW53" i="8"/>
  <c r="AQ53" i="8"/>
  <c r="AR53" i="8"/>
  <c r="AK57" i="8"/>
  <c r="AS57" i="8"/>
  <c r="AM57" i="8"/>
  <c r="AP57" i="8"/>
  <c r="AL57" i="8"/>
  <c r="AT57" i="8"/>
  <c r="AU57" i="8"/>
  <c r="AN57" i="8"/>
  <c r="AV57" i="8"/>
  <c r="AO57" i="8"/>
  <c r="AW57" i="8"/>
  <c r="AQ57" i="8"/>
  <c r="AR57" i="8"/>
  <c r="AK35" i="8"/>
  <c r="AS35" i="8"/>
  <c r="AL35" i="8"/>
  <c r="AT35" i="8"/>
  <c r="AM35" i="8"/>
  <c r="AU35" i="8"/>
  <c r="AN35" i="8"/>
  <c r="AV35" i="8"/>
  <c r="AP35" i="8"/>
  <c r="AO35" i="8"/>
  <c r="AW35" i="8"/>
  <c r="AQ35" i="8"/>
  <c r="AR35" i="8"/>
  <c r="AR75" i="8"/>
  <c r="AK75" i="8"/>
  <c r="AS75" i="8"/>
  <c r="AL75" i="8"/>
  <c r="AT75" i="8"/>
  <c r="AM75" i="8"/>
  <c r="AU75" i="8"/>
  <c r="AN75" i="8"/>
  <c r="AV75" i="8"/>
  <c r="AO75" i="8"/>
  <c r="AW75" i="8"/>
  <c r="AP75" i="8"/>
  <c r="AQ75" i="8"/>
  <c r="AK10" i="8"/>
  <c r="AS10" i="8"/>
  <c r="AT10" i="8"/>
  <c r="AL10" i="8"/>
  <c r="AM10" i="8"/>
  <c r="AU10" i="8"/>
  <c r="AN10" i="8"/>
  <c r="AV10" i="8"/>
  <c r="AW10" i="8"/>
  <c r="AP10" i="8"/>
  <c r="AO10" i="8"/>
  <c r="AQ10" i="8"/>
  <c r="AR10" i="8"/>
  <c r="AK38" i="8"/>
  <c r="AS38" i="8"/>
  <c r="AL38" i="8"/>
  <c r="AT38" i="8"/>
  <c r="AM38" i="8"/>
  <c r="AU38" i="8"/>
  <c r="AO38" i="8"/>
  <c r="AN38" i="8"/>
  <c r="AV38" i="8"/>
  <c r="AW38" i="8"/>
  <c r="AP38" i="8"/>
  <c r="AQ38" i="8"/>
  <c r="AR38" i="8"/>
  <c r="AR4" i="8"/>
  <c r="AK4" i="8"/>
  <c r="AS4" i="8"/>
  <c r="AL4" i="8"/>
  <c r="AT4" i="8"/>
  <c r="AM4" i="8"/>
  <c r="AU4" i="8"/>
  <c r="AW4" i="8"/>
  <c r="AP4" i="8"/>
  <c r="AN4" i="8"/>
  <c r="AV4" i="8"/>
  <c r="AO4" i="8"/>
  <c r="AQ4" i="8"/>
  <c r="AM42" i="8"/>
  <c r="AU42" i="8"/>
  <c r="AN42" i="8"/>
  <c r="AV42" i="8"/>
  <c r="AP42" i="8"/>
  <c r="AO42" i="8"/>
  <c r="AW42" i="8"/>
  <c r="AQ42" i="8"/>
  <c r="AR42" i="8"/>
  <c r="AK42" i="8"/>
  <c r="AS42" i="8"/>
  <c r="AL42" i="8"/>
  <c r="AT42" i="8"/>
  <c r="AR14" i="8"/>
  <c r="AK14" i="8"/>
  <c r="AS14" i="8"/>
  <c r="AT14" i="8"/>
  <c r="AL14" i="8"/>
  <c r="AM14" i="8"/>
  <c r="AU14" i="8"/>
  <c r="AN14" i="8"/>
  <c r="AV14" i="8"/>
  <c r="AO14" i="8"/>
  <c r="AW14" i="8"/>
  <c r="AP14" i="8"/>
  <c r="AQ14" i="8"/>
  <c r="AK31" i="8"/>
  <c r="AS31" i="8"/>
  <c r="AL31" i="8"/>
  <c r="AT31" i="8"/>
  <c r="AM31" i="8"/>
  <c r="AU31" i="8"/>
  <c r="AN31" i="8"/>
  <c r="AV31" i="8"/>
  <c r="AP31" i="8"/>
  <c r="AO31" i="8"/>
  <c r="AW31" i="8"/>
  <c r="AQ31" i="8"/>
  <c r="AR31" i="8"/>
  <c r="AN17" i="8"/>
  <c r="AV17" i="8"/>
  <c r="AO17" i="8"/>
  <c r="AW17" i="8"/>
  <c r="AP17" i="8"/>
  <c r="AU17" i="8"/>
  <c r="AT17" i="8"/>
  <c r="AM17" i="8"/>
  <c r="AQ17" i="8"/>
  <c r="AR17" i="8"/>
  <c r="AK17" i="8"/>
  <c r="AS17" i="8"/>
  <c r="AL17" i="8"/>
  <c r="AN66" i="8"/>
  <c r="AV66" i="8"/>
  <c r="AO66" i="8"/>
  <c r="AW66" i="8"/>
  <c r="AP66" i="8"/>
  <c r="AL66" i="8"/>
  <c r="AT66" i="8"/>
  <c r="AM66" i="8"/>
  <c r="AQ66" i="8"/>
  <c r="AR66" i="8"/>
  <c r="AK66" i="8"/>
  <c r="AS66" i="8"/>
  <c r="AU66" i="8"/>
  <c r="AK56" i="8"/>
  <c r="AS56" i="8"/>
  <c r="AL56" i="8"/>
  <c r="AT56" i="8"/>
  <c r="AM56" i="8"/>
  <c r="AU56" i="8"/>
  <c r="AN56" i="8"/>
  <c r="AV56" i="8"/>
  <c r="AP56" i="8"/>
  <c r="AO56" i="8"/>
  <c r="AW56" i="8"/>
  <c r="AQ56" i="8"/>
  <c r="AR56" i="8"/>
  <c r="AL81" i="8"/>
  <c r="AT81" i="8"/>
  <c r="AM81" i="8"/>
  <c r="AU81" i="8"/>
  <c r="AN81" i="8"/>
  <c r="AV81" i="8"/>
  <c r="AO81" i="8"/>
  <c r="AW81" i="8"/>
  <c r="AP81" i="8"/>
  <c r="AQ81" i="8"/>
  <c r="AR81" i="8"/>
  <c r="AK81" i="8"/>
  <c r="AS81" i="8"/>
  <c r="AM28" i="8"/>
  <c r="AU28" i="8"/>
  <c r="AN28" i="8"/>
  <c r="AV28" i="8"/>
  <c r="AO28" i="8"/>
  <c r="AW28" i="8"/>
  <c r="AP28" i="8"/>
  <c r="AQ28" i="8"/>
  <c r="AR28" i="8"/>
  <c r="AK28" i="8"/>
  <c r="AS28" i="8"/>
  <c r="AL28" i="8"/>
  <c r="AT28" i="8"/>
  <c r="AK61" i="8"/>
  <c r="AS61" i="8"/>
  <c r="AL61" i="8"/>
  <c r="AT61" i="8"/>
  <c r="AM61" i="8"/>
  <c r="AU61" i="8"/>
  <c r="AN61" i="8"/>
  <c r="AV61" i="8"/>
  <c r="AW61" i="8"/>
  <c r="AO61" i="8"/>
  <c r="AP61" i="8"/>
  <c r="AQ61" i="8"/>
  <c r="AR61" i="8"/>
  <c r="AR65" i="8"/>
  <c r="AK65" i="8"/>
  <c r="AS65" i="8"/>
  <c r="AL65" i="8"/>
  <c r="AT65" i="8"/>
  <c r="AP65" i="8"/>
  <c r="AM65" i="8"/>
  <c r="AU65" i="8"/>
  <c r="AO65" i="8"/>
  <c r="AN65" i="8"/>
  <c r="AV65" i="8"/>
  <c r="AW65" i="8"/>
  <c r="AQ65" i="8"/>
  <c r="AL55" i="8"/>
  <c r="AT55" i="8"/>
  <c r="AM55" i="8"/>
  <c r="AU55" i="8"/>
  <c r="AN55" i="8"/>
  <c r="AV55" i="8"/>
  <c r="AO55" i="8"/>
  <c r="AW55" i="8"/>
  <c r="AP55" i="8"/>
  <c r="AQ55" i="8"/>
  <c r="AR55" i="8"/>
  <c r="AK55" i="8"/>
  <c r="AS55" i="8"/>
  <c r="AR84" i="8"/>
  <c r="AK84" i="8"/>
  <c r="AS84" i="8"/>
  <c r="AL84" i="8"/>
  <c r="AT84" i="8"/>
  <c r="AM84" i="8"/>
  <c r="AU84" i="8"/>
  <c r="AN84" i="8"/>
  <c r="AV84" i="8"/>
  <c r="AP84" i="8"/>
  <c r="AO84" i="8"/>
  <c r="AW84" i="8"/>
  <c r="AQ84" i="8"/>
  <c r="AK77" i="8"/>
  <c r="AS77" i="8"/>
  <c r="AU77" i="8"/>
  <c r="AL77" i="8"/>
  <c r="AT77" i="8"/>
  <c r="AM77" i="8"/>
  <c r="AN77" i="8"/>
  <c r="AV77" i="8"/>
  <c r="AO77" i="8"/>
  <c r="AW77" i="8"/>
  <c r="AP77" i="8"/>
  <c r="AQ77" i="8"/>
  <c r="AR77" i="8"/>
  <c r="AR16" i="8"/>
  <c r="AK16" i="8"/>
  <c r="AS16" i="8"/>
  <c r="AL16" i="8"/>
  <c r="AT16" i="8"/>
  <c r="AM16" i="8"/>
  <c r="AU16" i="8"/>
  <c r="AW16" i="8"/>
  <c r="AP16" i="8"/>
  <c r="AN16" i="8"/>
  <c r="AV16" i="8"/>
  <c r="AO16" i="8"/>
  <c r="AQ16" i="8"/>
  <c r="AR72" i="8"/>
  <c r="AK72" i="8"/>
  <c r="AS72" i="8"/>
  <c r="AL72" i="8"/>
  <c r="AT72" i="8"/>
  <c r="AM72" i="8"/>
  <c r="AU72" i="8"/>
  <c r="AP72" i="8"/>
  <c r="AN72" i="8"/>
  <c r="AV72" i="8"/>
  <c r="AO72" i="8"/>
  <c r="AW72" i="8"/>
  <c r="AQ72" i="8"/>
  <c r="AR45" i="8"/>
  <c r="AL45" i="8"/>
  <c r="AK45" i="8"/>
  <c r="AS45" i="8"/>
  <c r="AM45" i="8"/>
  <c r="AU45" i="8"/>
  <c r="AO45" i="8"/>
  <c r="AP45" i="8"/>
  <c r="AT45" i="8"/>
  <c r="AN45" i="8"/>
  <c r="AV45" i="8"/>
  <c r="AW45" i="8"/>
  <c r="AQ45" i="8"/>
  <c r="AL89" i="8"/>
  <c r="AT89" i="8"/>
  <c r="AM89" i="8"/>
  <c r="AU89" i="8"/>
  <c r="AN89" i="8"/>
  <c r="AV89" i="8"/>
  <c r="AK89" i="8"/>
  <c r="AO89" i="8"/>
  <c r="AW89" i="8"/>
  <c r="AP89" i="8"/>
  <c r="AQ89" i="8"/>
  <c r="AR89" i="8"/>
  <c r="AS89" i="8"/>
  <c r="AR6" i="8"/>
  <c r="AK6" i="8"/>
  <c r="AL6" i="8"/>
  <c r="AT6" i="8"/>
  <c r="AM6" i="8"/>
  <c r="AU6" i="8"/>
  <c r="AN6" i="8"/>
  <c r="AV6" i="8"/>
  <c r="AO6" i="8"/>
  <c r="AW6" i="8"/>
  <c r="AP6" i="8"/>
  <c r="AQ6" i="8"/>
  <c r="AS6" i="8"/>
  <c r="AK52" i="8"/>
  <c r="AL52" i="8"/>
  <c r="AT52" i="8"/>
  <c r="AM52" i="8"/>
  <c r="AU52" i="8"/>
  <c r="AN52" i="8"/>
  <c r="AV52" i="8"/>
  <c r="AW52" i="8"/>
  <c r="AP52" i="8"/>
  <c r="AO52" i="8"/>
  <c r="AQ52" i="8"/>
  <c r="AR52" i="8"/>
  <c r="AS52" i="8"/>
  <c r="AL25" i="8"/>
  <c r="AM25" i="8"/>
  <c r="AU25" i="8"/>
  <c r="AN25" i="8"/>
  <c r="AV25" i="8"/>
  <c r="AO25" i="8"/>
  <c r="AW25" i="8"/>
  <c r="AP25" i="8"/>
  <c r="AT25" i="8"/>
  <c r="AQ25" i="8"/>
  <c r="AR25" i="8"/>
  <c r="AK25" i="8"/>
  <c r="AS25" i="8"/>
  <c r="AL60" i="8"/>
  <c r="AT60" i="8"/>
  <c r="AM60" i="8"/>
  <c r="AU60" i="8"/>
  <c r="AN60" i="8"/>
  <c r="AV60" i="8"/>
  <c r="AS60" i="8"/>
  <c r="AO60" i="8"/>
  <c r="AW60" i="8"/>
  <c r="AP60" i="8"/>
  <c r="AQ60" i="8"/>
  <c r="AR60" i="8"/>
  <c r="AK60" i="8"/>
  <c r="AK88" i="8"/>
  <c r="AS88" i="8"/>
  <c r="AL88" i="8"/>
  <c r="AT88" i="8"/>
  <c r="AM88" i="8"/>
  <c r="AU88" i="8"/>
  <c r="AN88" i="8"/>
  <c r="AV88" i="8"/>
  <c r="AP88" i="8"/>
  <c r="AO88" i="8"/>
  <c r="AW88" i="8"/>
  <c r="AQ88" i="8"/>
  <c r="AR88" i="8"/>
  <c r="AK41" i="8"/>
  <c r="AM41" i="8"/>
  <c r="AU41" i="8"/>
  <c r="AN41" i="8"/>
  <c r="AV41" i="8"/>
  <c r="AP41" i="8"/>
  <c r="AT41" i="8"/>
  <c r="AO41" i="8"/>
  <c r="AW41" i="8"/>
  <c r="AS41" i="8"/>
  <c r="AQ41" i="8"/>
  <c r="AR41" i="8"/>
  <c r="AL41" i="8"/>
  <c r="AR20" i="8"/>
  <c r="AQ20" i="8"/>
  <c r="AK20" i="8"/>
  <c r="AS20" i="8"/>
  <c r="AL20" i="8"/>
  <c r="AT20" i="8"/>
  <c r="AM20" i="8"/>
  <c r="AU20" i="8"/>
  <c r="AN20" i="8"/>
  <c r="AV20" i="8"/>
  <c r="AO20" i="8"/>
  <c r="AW20" i="8"/>
  <c r="AP20" i="8"/>
  <c r="AK13" i="8"/>
  <c r="AS13" i="8"/>
  <c r="AL13" i="8"/>
  <c r="AT13" i="8"/>
  <c r="AM13" i="8"/>
  <c r="AU13" i="8"/>
  <c r="AN13" i="8"/>
  <c r="AV13" i="8"/>
  <c r="AP13" i="8"/>
  <c r="AO13" i="8"/>
  <c r="AW13" i="8"/>
  <c r="AQ13" i="8"/>
  <c r="AR13" i="8"/>
  <c r="AK30" i="8"/>
  <c r="AS30" i="8"/>
  <c r="AL30" i="8"/>
  <c r="AT30" i="8"/>
  <c r="AM30" i="8"/>
  <c r="AU30" i="8"/>
  <c r="AN30" i="8"/>
  <c r="AV30" i="8"/>
  <c r="AP30" i="8"/>
  <c r="AO30" i="8"/>
  <c r="AW30" i="8"/>
  <c r="AQ30" i="8"/>
  <c r="AR30" i="8"/>
  <c r="AN71" i="8"/>
  <c r="AV71" i="8"/>
  <c r="AO71" i="8"/>
  <c r="AW71" i="8"/>
  <c r="AP71" i="8"/>
  <c r="AL71" i="8"/>
  <c r="AT71" i="8"/>
  <c r="AM71" i="8"/>
  <c r="AU71" i="8"/>
  <c r="AQ71" i="8"/>
  <c r="AR71" i="8"/>
  <c r="AK71" i="8"/>
  <c r="AS71" i="8"/>
  <c r="AP9" i="8"/>
  <c r="AK9" i="8"/>
  <c r="AS9" i="8"/>
  <c r="AL9" i="8"/>
  <c r="AT9" i="8"/>
  <c r="AM9" i="8"/>
  <c r="AU9" i="8"/>
  <c r="AN9" i="8"/>
  <c r="AV9" i="8"/>
  <c r="AO9" i="8"/>
  <c r="AW9" i="8"/>
  <c r="AQ9" i="8"/>
  <c r="AR9" i="8"/>
  <c r="AR34" i="8"/>
  <c r="AK34" i="8"/>
  <c r="AS34" i="8"/>
  <c r="AL34" i="8"/>
  <c r="AT34" i="8"/>
  <c r="AM34" i="8"/>
  <c r="AU34" i="8"/>
  <c r="AN34" i="8"/>
  <c r="AV34" i="8"/>
  <c r="AP34" i="8"/>
  <c r="AO34" i="8"/>
  <c r="AW34" i="8"/>
  <c r="AQ34" i="8"/>
  <c r="AR51" i="8"/>
  <c r="AK51" i="8"/>
  <c r="AS51" i="8"/>
  <c r="AL51" i="8"/>
  <c r="AT51" i="8"/>
  <c r="AM51" i="8"/>
  <c r="AU51" i="8"/>
  <c r="AP51" i="8"/>
  <c r="AN51" i="8"/>
  <c r="AV51" i="8"/>
  <c r="AO51" i="8"/>
  <c r="AW51" i="8"/>
  <c r="AQ51" i="8"/>
  <c r="AN50" i="8"/>
  <c r="AV50" i="8"/>
  <c r="AO50" i="8"/>
  <c r="AW50" i="8"/>
  <c r="AP50" i="8"/>
  <c r="AT50" i="8"/>
  <c r="AU50" i="8"/>
  <c r="AQ50" i="8"/>
  <c r="AR50" i="8"/>
  <c r="AK50" i="8"/>
  <c r="AS50" i="8"/>
  <c r="AL50" i="8"/>
  <c r="AM50" i="8"/>
  <c r="AR24" i="8"/>
  <c r="AK24" i="8"/>
  <c r="AS24" i="8"/>
  <c r="AL24" i="8"/>
  <c r="AT24" i="8"/>
  <c r="AP24" i="8"/>
  <c r="AM24" i="8"/>
  <c r="AU24" i="8"/>
  <c r="AN24" i="8"/>
  <c r="AV24" i="8"/>
  <c r="AO24" i="8"/>
  <c r="AW24" i="8"/>
  <c r="AQ24" i="8"/>
  <c r="AK74" i="8"/>
  <c r="AS74" i="8"/>
  <c r="AL74" i="8"/>
  <c r="AT74" i="8"/>
  <c r="AM74" i="8"/>
  <c r="AU74" i="8"/>
  <c r="AN74" i="8"/>
  <c r="AV74" i="8"/>
  <c r="AO74" i="8"/>
  <c r="AW74" i="8"/>
  <c r="AP74" i="8"/>
  <c r="AQ74" i="8"/>
  <c r="AR74" i="8"/>
  <c r="AK59" i="8"/>
  <c r="AS59" i="8"/>
  <c r="AL59" i="8"/>
  <c r="AT59" i="8"/>
  <c r="AM59" i="8"/>
  <c r="AU59" i="8"/>
  <c r="AN59" i="8"/>
  <c r="AV59" i="8"/>
  <c r="AP59" i="8"/>
  <c r="AO59" i="8"/>
  <c r="AW59" i="8"/>
  <c r="AQ59" i="8"/>
  <c r="AR59" i="8"/>
  <c r="AM12" i="8"/>
  <c r="AU12" i="8"/>
  <c r="AW12" i="8"/>
  <c r="AN12" i="8"/>
  <c r="AV12" i="8"/>
  <c r="AO12" i="8"/>
  <c r="AP12" i="8"/>
  <c r="AS12" i="8"/>
  <c r="AQ12" i="8"/>
  <c r="AR12" i="8"/>
  <c r="AK12" i="8"/>
  <c r="AL12" i="8"/>
  <c r="AT12" i="8"/>
  <c r="AR70" i="8"/>
  <c r="AK70" i="8"/>
  <c r="AL70" i="8"/>
  <c r="AT70" i="8"/>
  <c r="AM70" i="8"/>
  <c r="AU70" i="8"/>
  <c r="AN70" i="8"/>
  <c r="AV70" i="8"/>
  <c r="AP70" i="8"/>
  <c r="AO70" i="8"/>
  <c r="AW70" i="8"/>
  <c r="AQ70" i="8"/>
  <c r="AS70" i="8"/>
  <c r="AR27" i="8"/>
  <c r="AK27" i="8"/>
  <c r="AL27" i="8"/>
  <c r="AT27" i="8"/>
  <c r="AM27" i="8"/>
  <c r="AU27" i="8"/>
  <c r="AP27" i="8"/>
  <c r="AN27" i="8"/>
  <c r="AV27" i="8"/>
  <c r="AO27" i="8"/>
  <c r="AW27" i="8"/>
  <c r="AQ27" i="8"/>
  <c r="AS27" i="8"/>
  <c r="AN7" i="8"/>
  <c r="AV7" i="8"/>
  <c r="AW7" i="8"/>
  <c r="AP7" i="8"/>
  <c r="AL7" i="8"/>
  <c r="AM7" i="8"/>
  <c r="AO7" i="8"/>
  <c r="AU7" i="8"/>
  <c r="AQ7" i="8"/>
  <c r="AR7" i="8"/>
  <c r="AK7" i="8"/>
  <c r="AS7" i="8"/>
  <c r="AT7" i="8"/>
  <c r="AL23" i="8"/>
  <c r="AT23" i="8"/>
  <c r="AM23" i="8"/>
  <c r="AU23" i="8"/>
  <c r="AN23" i="8"/>
  <c r="AV23" i="8"/>
  <c r="AW23" i="8"/>
  <c r="AP23" i="8"/>
  <c r="AO23" i="8"/>
  <c r="AQ23" i="8"/>
  <c r="AR23" i="8"/>
  <c r="AK23" i="8"/>
  <c r="AS23" i="8"/>
  <c r="AN64" i="8"/>
  <c r="AV64" i="8"/>
  <c r="AO64" i="8"/>
  <c r="AW64" i="8"/>
  <c r="AP64" i="8"/>
  <c r="AL64" i="8"/>
  <c r="AT64" i="8"/>
  <c r="AM64" i="8"/>
  <c r="AQ64" i="8"/>
  <c r="AR64" i="8"/>
  <c r="AK64" i="8"/>
  <c r="AS64" i="8"/>
  <c r="AU64" i="8"/>
  <c r="AK69" i="8"/>
  <c r="AM69" i="8"/>
  <c r="AU69" i="8"/>
  <c r="AO69" i="8"/>
  <c r="AW69" i="8"/>
  <c r="AP69" i="8"/>
  <c r="AT69" i="8"/>
  <c r="AN69" i="8"/>
  <c r="AV69" i="8"/>
  <c r="AQ69" i="8"/>
  <c r="AR69" i="8"/>
  <c r="AS69" i="8"/>
  <c r="AL69" i="8"/>
  <c r="AL44" i="8"/>
  <c r="AM44" i="8"/>
  <c r="AU44" i="8"/>
  <c r="AN44" i="8"/>
  <c r="AV44" i="8"/>
  <c r="AO44" i="8"/>
  <c r="AW44" i="8"/>
  <c r="AP44" i="8"/>
  <c r="AT44" i="8"/>
  <c r="AQ44" i="8"/>
  <c r="AR44" i="8"/>
  <c r="AK44" i="8"/>
  <c r="AS44" i="8"/>
  <c r="AK33" i="8"/>
  <c r="AS33" i="8"/>
  <c r="AL33" i="8"/>
  <c r="AT33" i="8"/>
  <c r="AM33" i="8"/>
  <c r="AU33" i="8"/>
  <c r="AN33" i="8"/>
  <c r="AV33" i="8"/>
  <c r="AO33" i="8"/>
  <c r="AW33" i="8"/>
  <c r="AP33" i="8"/>
  <c r="AQ33" i="8"/>
  <c r="AR33" i="8"/>
  <c r="AR29" i="8"/>
  <c r="AK29" i="8"/>
  <c r="AS29" i="8"/>
  <c r="AU29" i="8"/>
  <c r="AL29" i="8"/>
  <c r="AT29" i="8"/>
  <c r="AM29" i="8"/>
  <c r="AN29" i="8"/>
  <c r="AV29" i="8"/>
  <c r="AP29" i="8"/>
  <c r="AQ29" i="8"/>
  <c r="AO29" i="8"/>
  <c r="AW29" i="8"/>
  <c r="AR19" i="8"/>
  <c r="AK19" i="8"/>
  <c r="AS19" i="8"/>
  <c r="AL19" i="8"/>
  <c r="AT19" i="8"/>
  <c r="AM19" i="8"/>
  <c r="AU19" i="8"/>
  <c r="AQ19" i="8"/>
  <c r="AN19" i="8"/>
  <c r="AV19" i="8"/>
  <c r="AO19" i="8"/>
  <c r="AW19" i="8"/>
  <c r="AP19" i="8"/>
  <c r="AK73" i="8"/>
  <c r="AS73" i="8"/>
  <c r="AL73" i="8"/>
  <c r="AT73" i="8"/>
  <c r="AM73" i="8"/>
  <c r="AU73" i="8"/>
  <c r="AO73" i="8"/>
  <c r="AN73" i="8"/>
  <c r="AV73" i="8"/>
  <c r="AW73" i="8"/>
  <c r="AP73" i="8"/>
  <c r="AQ73" i="8"/>
  <c r="AR73" i="8"/>
  <c r="AN87" i="8"/>
  <c r="AV87" i="8"/>
  <c r="AP87" i="8"/>
  <c r="AT87" i="8"/>
  <c r="AM87" i="8"/>
  <c r="AO87" i="8"/>
  <c r="AW87" i="8"/>
  <c r="AK87" i="8"/>
  <c r="AS87" i="8"/>
  <c r="AU87" i="8"/>
  <c r="AQ87" i="8"/>
  <c r="AR87" i="8"/>
  <c r="AL87" i="8"/>
  <c r="AM80" i="8"/>
  <c r="AU80" i="8"/>
  <c r="AN80" i="8"/>
  <c r="AV80" i="8"/>
  <c r="AO80" i="8"/>
  <c r="AP80" i="8"/>
  <c r="AK80" i="8"/>
  <c r="AS80" i="8"/>
  <c r="AL80" i="8"/>
  <c r="AT80" i="8"/>
  <c r="AW80" i="8"/>
  <c r="AR80" i="8"/>
  <c r="AQ80" i="8"/>
  <c r="AN40" i="8"/>
  <c r="AV40" i="8"/>
  <c r="AL40" i="8"/>
  <c r="AU40" i="8"/>
  <c r="AO40" i="8"/>
  <c r="AW40" i="8"/>
  <c r="AP40" i="8"/>
  <c r="AS40" i="8"/>
  <c r="AQ40" i="8"/>
  <c r="AR40" i="8"/>
  <c r="AK40" i="8"/>
  <c r="AT40" i="8"/>
  <c r="AM40" i="8"/>
  <c r="AN3" i="8"/>
  <c r="AV3" i="8"/>
  <c r="AO3" i="8"/>
  <c r="AW3" i="8"/>
  <c r="AP3" i="8"/>
  <c r="AL3" i="8"/>
  <c r="AU3" i="8"/>
  <c r="AQ3" i="8"/>
  <c r="AR3" i="8"/>
  <c r="AK3" i="8"/>
  <c r="AS3" i="8"/>
  <c r="AT3" i="8"/>
  <c r="AM3" i="8"/>
  <c r="AR49" i="8"/>
  <c r="AK49" i="8"/>
  <c r="AS49" i="8"/>
  <c r="AL49" i="8"/>
  <c r="AT49" i="8"/>
  <c r="AM49" i="8"/>
  <c r="AU49" i="8"/>
  <c r="AP49" i="8"/>
  <c r="AN49" i="8"/>
  <c r="AV49" i="8"/>
  <c r="AO49" i="8"/>
  <c r="AW49" i="8"/>
  <c r="AQ49" i="8"/>
  <c r="AN37" i="8"/>
  <c r="AV37" i="8"/>
  <c r="AO37" i="8"/>
  <c r="AW37" i="8"/>
  <c r="AP37" i="8"/>
  <c r="AM37" i="8"/>
  <c r="AU37" i="8"/>
  <c r="AQ37" i="8"/>
  <c r="AR37" i="8"/>
  <c r="AK37" i="8"/>
  <c r="AS37" i="8"/>
  <c r="AL37" i="8"/>
  <c r="AT37" i="8"/>
  <c r="AM5" i="8"/>
  <c r="AN5" i="8"/>
  <c r="AV5" i="8"/>
  <c r="AO5" i="8"/>
  <c r="AW5" i="8"/>
  <c r="AP5" i="8"/>
  <c r="AL5" i="8"/>
  <c r="AT5" i="8"/>
  <c r="AU5" i="8"/>
  <c r="AQ5" i="8"/>
  <c r="AR5" i="8"/>
  <c r="AK5" i="8"/>
  <c r="AS5" i="8"/>
  <c r="AK11" i="8"/>
  <c r="AS11" i="8"/>
  <c r="AL11" i="8"/>
  <c r="AT11" i="8"/>
  <c r="AM11" i="8"/>
  <c r="AU11" i="8"/>
  <c r="AP11" i="8"/>
  <c r="AN11" i="8"/>
  <c r="AV11" i="8"/>
  <c r="AO11" i="8"/>
  <c r="AW11" i="8"/>
  <c r="AQ11" i="8"/>
  <c r="AR11" i="8"/>
  <c r="AK68" i="8"/>
  <c r="AL68" i="8"/>
  <c r="AT68" i="8"/>
  <c r="AM68" i="8"/>
  <c r="AU68" i="8"/>
  <c r="AN68" i="8"/>
  <c r="AV68" i="8"/>
  <c r="AS68" i="8"/>
  <c r="AO68" i="8"/>
  <c r="AW68" i="8"/>
  <c r="AP68" i="8"/>
  <c r="AQ68" i="8"/>
  <c r="AR68" i="8"/>
  <c r="AR43" i="8"/>
  <c r="AK43" i="8"/>
  <c r="AS43" i="8"/>
  <c r="AO43" i="8"/>
  <c r="AL43" i="8"/>
  <c r="AT43" i="8"/>
  <c r="AM43" i="8"/>
  <c r="AU43" i="8"/>
  <c r="AP43" i="8"/>
  <c r="AN43" i="8"/>
  <c r="AV43" i="8"/>
  <c r="AW43" i="8"/>
  <c r="AQ43" i="8"/>
  <c r="AM26" i="8"/>
  <c r="AN26" i="8"/>
  <c r="AV26" i="8"/>
  <c r="AO26" i="8"/>
  <c r="AW26" i="8"/>
  <c r="AP26" i="8"/>
  <c r="AL26" i="8"/>
  <c r="AQ26" i="8"/>
  <c r="AR26" i="8"/>
  <c r="AK26" i="8"/>
  <c r="AS26" i="8"/>
  <c r="AT26" i="8"/>
  <c r="AU26" i="8"/>
  <c r="AR32" i="8"/>
  <c r="AK32" i="8"/>
  <c r="AL32" i="8"/>
  <c r="AM32" i="8"/>
  <c r="AU32" i="8"/>
  <c r="AN32" i="8"/>
  <c r="AV32" i="8"/>
  <c r="AS32" i="8"/>
  <c r="AO32" i="8"/>
  <c r="AW32" i="8"/>
  <c r="AP32" i="8"/>
  <c r="AQ32" i="8"/>
  <c r="AT32" i="8"/>
  <c r="AU63" i="8"/>
  <c r="AM63" i="8"/>
  <c r="AN63" i="8"/>
  <c r="AV63" i="8"/>
  <c r="AO63" i="8"/>
  <c r="AP63" i="8"/>
  <c r="AL63" i="8"/>
  <c r="AW63" i="8"/>
  <c r="AQ63" i="8"/>
  <c r="AR63" i="8"/>
  <c r="AK63" i="8"/>
  <c r="AS63" i="8"/>
  <c r="AT63" i="8"/>
  <c r="AM22" i="8"/>
  <c r="AN22" i="8"/>
  <c r="AV22" i="8"/>
  <c r="AO22" i="8"/>
  <c r="AP22" i="8"/>
  <c r="AS22" i="8"/>
  <c r="AL22" i="8"/>
  <c r="AW22" i="8"/>
  <c r="AU22" i="8"/>
  <c r="AQ22" i="8"/>
  <c r="AR22" i="8"/>
  <c r="AK22" i="8"/>
  <c r="AT22" i="8"/>
  <c r="AU76" i="8"/>
  <c r="AL76" i="8"/>
  <c r="AT76" i="8"/>
  <c r="AM76" i="8"/>
  <c r="AN76" i="8"/>
  <c r="AV76" i="8"/>
  <c r="AW76" i="8"/>
  <c r="AP76" i="8"/>
  <c r="AK76" i="8"/>
  <c r="AS76" i="8"/>
  <c r="AO76" i="8"/>
  <c r="AQ76" i="8"/>
  <c r="AR76" i="8"/>
  <c r="AK8" i="8"/>
  <c r="AS8" i="8"/>
  <c r="AL8" i="8"/>
  <c r="AT8" i="8"/>
  <c r="AM8" i="8"/>
  <c r="AV8" i="8"/>
  <c r="AU8" i="8"/>
  <c r="AR8" i="8"/>
  <c r="AN8" i="8"/>
  <c r="AO8" i="8"/>
  <c r="AW8" i="8"/>
  <c r="AP8" i="8"/>
  <c r="AQ8" i="8"/>
  <c r="AR15" i="8"/>
  <c r="AL15" i="8"/>
  <c r="AT15" i="8"/>
  <c r="AK15" i="8"/>
  <c r="AS15" i="8"/>
  <c r="AM15" i="8"/>
  <c r="AU15" i="8"/>
  <c r="AW15" i="8"/>
  <c r="AQ15" i="8"/>
  <c r="AN15" i="8"/>
  <c r="AV15" i="8"/>
  <c r="AO15" i="8"/>
  <c r="AP15" i="8"/>
  <c r="AN39" i="8"/>
  <c r="AV39" i="8"/>
  <c r="AO39" i="8"/>
  <c r="AW39" i="8"/>
  <c r="AP39" i="8"/>
  <c r="AT39" i="8"/>
  <c r="AQ39" i="8"/>
  <c r="AR39" i="8"/>
  <c r="AK39" i="8"/>
  <c r="AS39" i="8"/>
  <c r="AL39" i="8"/>
  <c r="AM39" i="8"/>
  <c r="AU39" i="8"/>
  <c r="AR79" i="8"/>
  <c r="AK79" i="8"/>
  <c r="AS79" i="8"/>
  <c r="AL79" i="8"/>
  <c r="AT79" i="8"/>
  <c r="AM79" i="8"/>
  <c r="AU79" i="8"/>
  <c r="AN79" i="8"/>
  <c r="AV79" i="8"/>
  <c r="AP79" i="8"/>
  <c r="AO79" i="8"/>
  <c r="AW79" i="8"/>
  <c r="AQ79" i="8"/>
  <c r="AO85" i="8"/>
  <c r="AW85" i="8"/>
  <c r="AK85" i="8"/>
  <c r="AS85" i="8"/>
  <c r="AM85" i="8"/>
  <c r="AU85" i="8"/>
  <c r="AP85" i="8"/>
  <c r="AQ85" i="8"/>
  <c r="AR85" i="8"/>
  <c r="AL85" i="8"/>
  <c r="AT85" i="8"/>
  <c r="AN85" i="8"/>
  <c r="AV85" i="8"/>
  <c r="AR62" i="8"/>
  <c r="AK62" i="8"/>
  <c r="AS62" i="8"/>
  <c r="AL62" i="8"/>
  <c r="AT62" i="8"/>
  <c r="AP62" i="8"/>
  <c r="AM62" i="8"/>
  <c r="AU62" i="8"/>
  <c r="AN62" i="8"/>
  <c r="AV62" i="8"/>
  <c r="AO62" i="8"/>
  <c r="AW62" i="8"/>
  <c r="AQ62" i="8"/>
  <c r="AN21" i="8"/>
  <c r="AV21" i="8"/>
  <c r="AO21" i="8"/>
  <c r="AW21" i="8"/>
  <c r="AP21" i="8"/>
  <c r="AS21" i="8"/>
  <c r="AM21" i="8"/>
  <c r="AU21" i="8"/>
  <c r="AQ21" i="8"/>
  <c r="AR21" i="8"/>
  <c r="AK21" i="8"/>
  <c r="AL21" i="8"/>
  <c r="AT21" i="8"/>
  <c r="AR48" i="8"/>
  <c r="AK48" i="8"/>
  <c r="AS48" i="8"/>
  <c r="AL48" i="8"/>
  <c r="AT48" i="8"/>
  <c r="AM48" i="8"/>
  <c r="AU48" i="8"/>
  <c r="AO48" i="8"/>
  <c r="AW48" i="8"/>
  <c r="AN48" i="8"/>
  <c r="AV48" i="8"/>
  <c r="AP48" i="8"/>
  <c r="AQ48" i="8"/>
  <c r="AN54" i="8"/>
  <c r="AV54" i="8"/>
  <c r="AO54" i="8"/>
  <c r="AW54" i="8"/>
  <c r="AP54" i="8"/>
  <c r="AS54" i="8"/>
  <c r="AL54" i="8"/>
  <c r="AT54" i="8"/>
  <c r="AU54" i="8"/>
  <c r="AQ54" i="8"/>
  <c r="AR54" i="8"/>
  <c r="AK54" i="8"/>
  <c r="AM54" i="8"/>
  <c r="AN46" i="8"/>
  <c r="AV46" i="8"/>
  <c r="AO46" i="8"/>
  <c r="AW46" i="8"/>
  <c r="AP46" i="8"/>
  <c r="AS46" i="8"/>
  <c r="AL46" i="8"/>
  <c r="AU46" i="8"/>
  <c r="AQ46" i="8"/>
  <c r="AR46" i="8"/>
  <c r="AK46" i="8"/>
  <c r="AT46" i="8"/>
  <c r="AM46" i="8"/>
  <c r="AL2" i="8"/>
  <c r="AT2" i="8"/>
  <c r="AM2" i="8"/>
  <c r="AU2" i="8"/>
  <c r="AN2" i="8"/>
  <c r="AV2" i="8"/>
  <c r="AR2" i="8"/>
  <c r="AK2" i="8"/>
  <c r="AO2" i="8"/>
  <c r="AW2" i="8"/>
  <c r="AP2" i="8"/>
  <c r="AQ2" i="8"/>
  <c r="AS2" i="8"/>
  <c r="AL83" i="8"/>
  <c r="AT83" i="8"/>
  <c r="AM83" i="8"/>
  <c r="AU83" i="8"/>
  <c r="AN83" i="8"/>
  <c r="AV83" i="8"/>
  <c r="AW83" i="8"/>
  <c r="AK83" i="8"/>
  <c r="AO83" i="8"/>
  <c r="AR83" i="8"/>
  <c r="AS83" i="8"/>
  <c r="AP83" i="8"/>
  <c r="AQ83" i="8"/>
  <c r="AK86" i="8"/>
  <c r="AL86" i="8"/>
  <c r="AM86" i="8"/>
  <c r="AN86" i="8"/>
  <c r="AV86" i="8"/>
  <c r="AP86" i="8"/>
  <c r="AT86" i="8"/>
  <c r="AO86" i="8"/>
  <c r="AW86" i="8"/>
  <c r="AU86" i="8"/>
  <c r="AQ86" i="8"/>
  <c r="AR86" i="8"/>
  <c r="AS86" i="8"/>
  <c r="AN36" i="8"/>
  <c r="AV36" i="8"/>
  <c r="AO36" i="8"/>
  <c r="AW36" i="8"/>
  <c r="AP36" i="8"/>
  <c r="AM36" i="8"/>
  <c r="AQ36" i="8"/>
  <c r="AR36" i="8"/>
  <c r="AK36" i="8"/>
  <c r="AS36" i="8"/>
  <c r="AL36" i="8"/>
  <c r="AT36" i="8"/>
  <c r="AU36" i="8"/>
  <c r="AN58" i="8"/>
  <c r="AV58" i="8"/>
  <c r="AO58" i="8"/>
  <c r="AW58" i="8"/>
  <c r="AK58" i="8"/>
  <c r="AL58" i="8"/>
  <c r="AU58" i="8"/>
  <c r="AP58" i="8"/>
  <c r="AS58" i="8"/>
  <c r="AT58" i="8"/>
  <c r="AQ58" i="8"/>
  <c r="AR58" i="8"/>
  <c r="AM58" i="8"/>
  <c r="AX18" i="8" l="1"/>
  <c r="BB18" i="8"/>
  <c r="BC18" i="8"/>
  <c r="BA18" i="8"/>
  <c r="AZ18" i="8"/>
  <c r="AY18" i="8"/>
  <c r="BC78" i="8"/>
  <c r="BB78" i="8"/>
  <c r="BA78" i="8"/>
  <c r="AZ78" i="8"/>
  <c r="AY78" i="8"/>
  <c r="AX78" i="8"/>
  <c r="BC67" i="8"/>
  <c r="BB67" i="8"/>
  <c r="BA67" i="8"/>
  <c r="AZ67" i="8"/>
  <c r="AY67" i="8"/>
  <c r="AX67" i="8"/>
  <c r="BC47" i="8"/>
  <c r="BB47" i="8"/>
  <c r="BA47" i="8"/>
  <c r="AZ47" i="8"/>
  <c r="AY47" i="8"/>
  <c r="AX47" i="8"/>
  <c r="BB82" i="8"/>
  <c r="BC82" i="8"/>
  <c r="BA82" i="8"/>
  <c r="AZ82" i="8"/>
  <c r="AY82" i="8"/>
  <c r="AX82" i="8"/>
  <c r="BB53" i="8"/>
  <c r="BC53" i="8"/>
  <c r="BA53" i="8"/>
  <c r="AZ53" i="8"/>
  <c r="AY53" i="8"/>
  <c r="AX53" i="8"/>
  <c r="BB57" i="8"/>
  <c r="BA57" i="8"/>
  <c r="AY57" i="8"/>
  <c r="BC57" i="8"/>
  <c r="AZ57" i="8"/>
  <c r="AX57" i="8"/>
  <c r="BB35" i="8"/>
  <c r="BC35" i="8"/>
  <c r="BA35" i="8"/>
  <c r="AZ35" i="8"/>
  <c r="AY35" i="8"/>
  <c r="AX35" i="8"/>
  <c r="BC75" i="8"/>
  <c r="BB75" i="8"/>
  <c r="BA75" i="8"/>
  <c r="AZ75" i="8"/>
  <c r="AY75" i="8"/>
  <c r="AX75" i="8"/>
  <c r="BB10" i="8"/>
  <c r="BC10" i="8"/>
  <c r="BA10" i="8"/>
  <c r="AZ10" i="8"/>
  <c r="AY10" i="8"/>
  <c r="AX10" i="8"/>
  <c r="BC38" i="8"/>
  <c r="BA38" i="8"/>
  <c r="BB38" i="8"/>
  <c r="AZ38" i="8"/>
  <c r="AY38" i="8"/>
  <c r="AX38" i="8"/>
  <c r="BB4" i="8"/>
  <c r="BA4" i="8"/>
  <c r="BC4" i="8"/>
  <c r="AZ4" i="8"/>
  <c r="AY4" i="8"/>
  <c r="AX4" i="8"/>
  <c r="AY42" i="8"/>
  <c r="AX42" i="8"/>
  <c r="BB42" i="8"/>
  <c r="BC42" i="8"/>
  <c r="BA42" i="8"/>
  <c r="AZ42" i="8"/>
  <c r="BC14" i="8"/>
  <c r="BB14" i="8"/>
  <c r="BA14" i="8"/>
  <c r="AZ14" i="8"/>
  <c r="AY14" i="8"/>
  <c r="AX14" i="8"/>
  <c r="BB31" i="8"/>
  <c r="BC31" i="8"/>
  <c r="BA31" i="8"/>
  <c r="AZ31" i="8"/>
  <c r="AY31" i="8"/>
  <c r="AX31" i="8"/>
  <c r="AY17" i="8"/>
  <c r="AX17" i="8"/>
  <c r="AZ17" i="8"/>
  <c r="BC17" i="8"/>
  <c r="BB17" i="8"/>
  <c r="BA17" i="8"/>
  <c r="AX66" i="8"/>
  <c r="AZ66" i="8"/>
  <c r="AY66" i="8"/>
  <c r="BC66" i="8"/>
  <c r="BB66" i="8"/>
  <c r="BA66" i="8"/>
  <c r="BB56" i="8"/>
  <c r="BC56" i="8"/>
  <c r="BA56" i="8"/>
  <c r="AZ56" i="8"/>
  <c r="AY56" i="8"/>
  <c r="AX56" i="8"/>
  <c r="AX81" i="8"/>
  <c r="BC81" i="8"/>
  <c r="BB81" i="8"/>
  <c r="BA81" i="8"/>
  <c r="AZ81" i="8"/>
  <c r="AY81" i="8"/>
  <c r="AY28" i="8"/>
  <c r="AX28" i="8"/>
  <c r="BC28" i="8"/>
  <c r="BB28" i="8"/>
  <c r="BA28" i="8"/>
  <c r="AZ28" i="8"/>
  <c r="BC61" i="8"/>
  <c r="BB61" i="8"/>
  <c r="BA61" i="8"/>
  <c r="AZ61" i="8"/>
  <c r="AY61" i="8"/>
  <c r="AX61" i="8"/>
  <c r="BA65" i="8"/>
  <c r="BB65" i="8"/>
  <c r="AZ65" i="8"/>
  <c r="BC65" i="8"/>
  <c r="AY65" i="8"/>
  <c r="AX65" i="8"/>
  <c r="AX55" i="8"/>
  <c r="BC55" i="8"/>
  <c r="BB55" i="8"/>
  <c r="BA55" i="8"/>
  <c r="AZ55" i="8"/>
  <c r="AY55" i="8"/>
  <c r="BB84" i="8"/>
  <c r="BC84" i="8"/>
  <c r="BA84" i="8"/>
  <c r="AZ84" i="8"/>
  <c r="AY84" i="8"/>
  <c r="AX84" i="8"/>
  <c r="BC77" i="8"/>
  <c r="BB77" i="8"/>
  <c r="BA77" i="8"/>
  <c r="AZ77" i="8"/>
  <c r="AY77" i="8"/>
  <c r="AX77" i="8"/>
  <c r="BB16" i="8"/>
  <c r="BA16" i="8"/>
  <c r="BC16" i="8"/>
  <c r="AZ16" i="8"/>
  <c r="AY16" i="8"/>
  <c r="AX16" i="8"/>
  <c r="BB72" i="8"/>
  <c r="BA72" i="8"/>
  <c r="BC72" i="8"/>
  <c r="AZ72" i="8"/>
  <c r="AY72" i="8"/>
  <c r="AX72" i="8"/>
  <c r="BA45" i="8"/>
  <c r="BC45" i="8"/>
  <c r="BB45" i="8"/>
  <c r="AZ45" i="8"/>
  <c r="AX45" i="8"/>
  <c r="AY45" i="8"/>
  <c r="BC89" i="8"/>
  <c r="BB89" i="8"/>
  <c r="AX89" i="8"/>
  <c r="BA89" i="8"/>
  <c r="AZ89" i="8"/>
  <c r="AY89" i="8"/>
  <c r="BC6" i="8"/>
  <c r="BB6" i="8"/>
  <c r="BA6" i="8"/>
  <c r="AZ6" i="8"/>
  <c r="AY6" i="8"/>
  <c r="AX6" i="8"/>
  <c r="BB52" i="8"/>
  <c r="BC52" i="8"/>
  <c r="BA52" i="8"/>
  <c r="AZ52" i="8"/>
  <c r="AY52" i="8"/>
  <c r="AX52" i="8"/>
  <c r="AX25" i="8"/>
  <c r="BC25" i="8"/>
  <c r="BB25" i="8"/>
  <c r="BA25" i="8"/>
  <c r="AZ25" i="8"/>
  <c r="AY25" i="8"/>
  <c r="AX60" i="8"/>
  <c r="BC60" i="8"/>
  <c r="BB60" i="8"/>
  <c r="BA60" i="8"/>
  <c r="AZ60" i="8"/>
  <c r="AY60" i="8"/>
  <c r="BB88" i="8"/>
  <c r="BC88" i="8"/>
  <c r="BA88" i="8"/>
  <c r="AZ88" i="8"/>
  <c r="AY88" i="8"/>
  <c r="AX88" i="8"/>
  <c r="AY41" i="8"/>
  <c r="BB41" i="8"/>
  <c r="BC41" i="8"/>
  <c r="BA41" i="8"/>
  <c r="AZ41" i="8"/>
  <c r="AX41" i="8"/>
  <c r="BC20" i="8"/>
  <c r="BB20" i="8"/>
  <c r="BA20" i="8"/>
  <c r="AZ20" i="8"/>
  <c r="AY20" i="8"/>
  <c r="AX20" i="8"/>
  <c r="BB13" i="8"/>
  <c r="BC13" i="8"/>
  <c r="BA13" i="8"/>
  <c r="AZ13" i="8"/>
  <c r="AY13" i="8"/>
  <c r="AX13" i="8"/>
  <c r="BB30" i="8"/>
  <c r="BC30" i="8"/>
  <c r="BA30" i="8"/>
  <c r="AZ30" i="8"/>
  <c r="AY30" i="8"/>
  <c r="AX30" i="8"/>
  <c r="AX71" i="8"/>
  <c r="AZ71" i="8"/>
  <c r="AY71" i="8"/>
  <c r="BC71" i="8"/>
  <c r="BB71" i="8"/>
  <c r="BA71" i="8"/>
  <c r="BB9" i="8"/>
  <c r="BA9" i="8"/>
  <c r="AZ9" i="8"/>
  <c r="AY9" i="8"/>
  <c r="AX9" i="8"/>
  <c r="BC9" i="8"/>
  <c r="BB34" i="8"/>
  <c r="BC34" i="8"/>
  <c r="BA34" i="8"/>
  <c r="AZ34" i="8"/>
  <c r="AY34" i="8"/>
  <c r="AX34" i="8"/>
  <c r="BB51" i="8"/>
  <c r="BA51" i="8"/>
  <c r="BC51" i="8"/>
  <c r="AZ51" i="8"/>
  <c r="AY51" i="8"/>
  <c r="AX51" i="8"/>
  <c r="AZ50" i="8"/>
  <c r="AY50" i="8"/>
  <c r="AX50" i="8"/>
  <c r="BC50" i="8"/>
  <c r="BB50" i="8"/>
  <c r="BA50" i="8"/>
  <c r="BB24" i="8"/>
  <c r="BA24" i="8"/>
  <c r="AZ24" i="8"/>
  <c r="BC24" i="8"/>
  <c r="AY24" i="8"/>
  <c r="AX24" i="8"/>
  <c r="BC74" i="8"/>
  <c r="BB74" i="8"/>
  <c r="BA74" i="8"/>
  <c r="AZ74" i="8"/>
  <c r="AY74" i="8"/>
  <c r="AX74" i="8"/>
  <c r="BB59" i="8"/>
  <c r="BC59" i="8"/>
  <c r="BA59" i="8"/>
  <c r="AZ59" i="8"/>
  <c r="AY59" i="8"/>
  <c r="AX59" i="8"/>
  <c r="AY12" i="8"/>
  <c r="AX12" i="8"/>
  <c r="BC12" i="8"/>
  <c r="BB12" i="8"/>
  <c r="BA12" i="8"/>
  <c r="AZ12" i="8"/>
  <c r="BB70" i="8"/>
  <c r="BC70" i="8"/>
  <c r="BA70" i="8"/>
  <c r="AZ70" i="8"/>
  <c r="AY70" i="8"/>
  <c r="AX70" i="8"/>
  <c r="BB27" i="8"/>
  <c r="BA27" i="8"/>
  <c r="BC27" i="8"/>
  <c r="AZ27" i="8"/>
  <c r="AY27" i="8"/>
  <c r="AX27" i="8"/>
  <c r="AX7" i="8"/>
  <c r="BB7" i="8"/>
  <c r="AZ7" i="8"/>
  <c r="AY7" i="8"/>
  <c r="BC7" i="8"/>
  <c r="BA7" i="8"/>
  <c r="AX23" i="8"/>
  <c r="BB23" i="8"/>
  <c r="BC23" i="8"/>
  <c r="BA23" i="8"/>
  <c r="AZ23" i="8"/>
  <c r="AY23" i="8"/>
  <c r="AX64" i="8"/>
  <c r="AZ64" i="8"/>
  <c r="AY64" i="8"/>
  <c r="BC64" i="8"/>
  <c r="BB64" i="8"/>
  <c r="BA64" i="8"/>
  <c r="AY69" i="8"/>
  <c r="BA69" i="8"/>
  <c r="BC69" i="8"/>
  <c r="BB69" i="8"/>
  <c r="AZ69" i="8"/>
  <c r="AX69" i="8"/>
  <c r="AX44" i="8"/>
  <c r="BC44" i="8"/>
  <c r="BB44" i="8"/>
  <c r="BA44" i="8"/>
  <c r="AZ44" i="8"/>
  <c r="AY44" i="8"/>
  <c r="BC33" i="8"/>
  <c r="BB33" i="8"/>
  <c r="BA33" i="8"/>
  <c r="AZ33" i="8"/>
  <c r="AY33" i="8"/>
  <c r="AX33" i="8"/>
  <c r="BB29" i="8"/>
  <c r="BC29" i="8"/>
  <c r="BA29" i="8"/>
  <c r="AZ29" i="8"/>
  <c r="AY29" i="8"/>
  <c r="AX29" i="8"/>
  <c r="BC19" i="8"/>
  <c r="BB19" i="8"/>
  <c r="BA19" i="8"/>
  <c r="AZ19" i="8"/>
  <c r="AY19" i="8"/>
  <c r="AX19" i="8"/>
  <c r="BC73" i="8"/>
  <c r="BA73" i="8"/>
  <c r="BB73" i="8"/>
  <c r="AZ73" i="8"/>
  <c r="AY73" i="8"/>
  <c r="AX73" i="8"/>
  <c r="AY87" i="8"/>
  <c r="AX87" i="8"/>
  <c r="BB87" i="8"/>
  <c r="AZ87" i="8"/>
  <c r="BC87" i="8"/>
  <c r="BA87" i="8"/>
  <c r="AY80" i="8"/>
  <c r="AX80" i="8"/>
  <c r="BC80" i="8"/>
  <c r="BB80" i="8"/>
  <c r="BA80" i="8"/>
  <c r="AZ80" i="8"/>
  <c r="AZ40" i="8"/>
  <c r="AX40" i="8"/>
  <c r="BC40" i="8"/>
  <c r="BB40" i="8"/>
  <c r="AY40" i="8"/>
  <c r="BA40" i="8"/>
  <c r="AZ3" i="8"/>
  <c r="AX3" i="8"/>
  <c r="AY3" i="8"/>
  <c r="BC3" i="8"/>
  <c r="BB3" i="8"/>
  <c r="BA3" i="8"/>
  <c r="BB49" i="8"/>
  <c r="BA49" i="8"/>
  <c r="BC49" i="8"/>
  <c r="AZ49" i="8"/>
  <c r="AY49" i="8"/>
  <c r="AX49" i="8"/>
  <c r="AY37" i="8"/>
  <c r="AX37" i="8"/>
  <c r="AZ37" i="8"/>
  <c r="BC37" i="8"/>
  <c r="BB37" i="8"/>
  <c r="BA37" i="8"/>
  <c r="AX5" i="8"/>
  <c r="AY5" i="8"/>
  <c r="BC5" i="8"/>
  <c r="BB5" i="8"/>
  <c r="BA5" i="8"/>
  <c r="AZ5" i="8"/>
  <c r="BB11" i="8"/>
  <c r="BA11" i="8"/>
  <c r="BC11" i="8"/>
  <c r="AZ11" i="8"/>
  <c r="AY11" i="8"/>
  <c r="AX11" i="8"/>
  <c r="BC68" i="8"/>
  <c r="BB68" i="8"/>
  <c r="BA68" i="8"/>
  <c r="AZ68" i="8"/>
  <c r="AY68" i="8"/>
  <c r="AX68" i="8"/>
  <c r="BA43" i="8"/>
  <c r="BC43" i="8"/>
  <c r="AZ43" i="8"/>
  <c r="AY43" i="8"/>
  <c r="BB43" i="8"/>
  <c r="AX43" i="8"/>
  <c r="AX26" i="8"/>
  <c r="AY26" i="8"/>
  <c r="BC26" i="8"/>
  <c r="BB26" i="8"/>
  <c r="BA26" i="8"/>
  <c r="AZ26" i="8"/>
  <c r="BC32" i="8"/>
  <c r="BB32" i="8"/>
  <c r="BA32" i="8"/>
  <c r="AZ32" i="8"/>
  <c r="AY32" i="8"/>
  <c r="AX32" i="8"/>
  <c r="AX63" i="8"/>
  <c r="AY63" i="8"/>
  <c r="BC63" i="8"/>
  <c r="BB63" i="8"/>
  <c r="BA63" i="8"/>
  <c r="AZ63" i="8"/>
  <c r="AX22" i="8"/>
  <c r="AY22" i="8"/>
  <c r="BC22" i="8"/>
  <c r="BB22" i="8"/>
  <c r="BA22" i="8"/>
  <c r="AZ22" i="8"/>
  <c r="BB76" i="8"/>
  <c r="AX76" i="8"/>
  <c r="BC76" i="8"/>
  <c r="BA76" i="8"/>
  <c r="AZ76" i="8"/>
  <c r="AY76" i="8"/>
  <c r="BC8" i="8"/>
  <c r="BB8" i="8"/>
  <c r="BA8" i="8"/>
  <c r="AZ8" i="8"/>
  <c r="AY8" i="8"/>
  <c r="AX8" i="8"/>
  <c r="BC15" i="8"/>
  <c r="BB15" i="8"/>
  <c r="BA15" i="8"/>
  <c r="AZ15" i="8"/>
  <c r="AX15" i="8"/>
  <c r="AY15" i="8"/>
  <c r="AZ39" i="8"/>
  <c r="AY39" i="8"/>
  <c r="AX39" i="8"/>
  <c r="BC39" i="8"/>
  <c r="BB39" i="8"/>
  <c r="BA39" i="8"/>
  <c r="BB79" i="8"/>
  <c r="BC79" i="8"/>
  <c r="BA79" i="8"/>
  <c r="AZ79" i="8"/>
  <c r="AY79" i="8"/>
  <c r="AX79" i="8"/>
  <c r="BA85" i="8"/>
  <c r="AY85" i="8"/>
  <c r="BC85" i="8"/>
  <c r="AZ85" i="8"/>
  <c r="AX85" i="8"/>
  <c r="BB85" i="8"/>
  <c r="BB62" i="8"/>
  <c r="BA62" i="8"/>
  <c r="AZ62" i="8"/>
  <c r="BC62" i="8"/>
  <c r="AY62" i="8"/>
  <c r="AX62" i="8"/>
  <c r="AY21" i="8"/>
  <c r="AX21" i="8"/>
  <c r="AZ21" i="8"/>
  <c r="BC21" i="8"/>
  <c r="BB21" i="8"/>
  <c r="BA21" i="8"/>
  <c r="BC48" i="8"/>
  <c r="BA48" i="8"/>
  <c r="BB48" i="8"/>
  <c r="AZ48" i="8"/>
  <c r="AY48" i="8"/>
  <c r="AX48" i="8"/>
  <c r="AZ54" i="8"/>
  <c r="AX54" i="8"/>
  <c r="AY54" i="8"/>
  <c r="BC54" i="8"/>
  <c r="BB54" i="8"/>
  <c r="BA54" i="8"/>
  <c r="AZ46" i="8"/>
  <c r="AX46" i="8"/>
  <c r="AY46" i="8"/>
  <c r="BC46" i="8"/>
  <c r="BB46" i="8"/>
  <c r="BA46" i="8"/>
  <c r="BC2" i="8"/>
  <c r="BB2" i="8"/>
  <c r="AX2" i="8"/>
  <c r="BA2" i="8"/>
  <c r="AZ2" i="8"/>
  <c r="AY2" i="8"/>
  <c r="BC83" i="8"/>
  <c r="BB83" i="8"/>
  <c r="AX83" i="8"/>
  <c r="BA83" i="8"/>
  <c r="AZ83" i="8"/>
  <c r="AY83" i="8"/>
  <c r="BB86" i="8"/>
  <c r="BC86" i="8"/>
  <c r="BA86" i="8"/>
  <c r="AZ86" i="8"/>
  <c r="AY86" i="8"/>
  <c r="AX86" i="8"/>
  <c r="AY36" i="8"/>
  <c r="AX36" i="8"/>
  <c r="AZ36" i="8"/>
  <c r="BC36" i="8"/>
  <c r="BB36" i="8"/>
  <c r="BA36" i="8"/>
  <c r="AZ58" i="8"/>
  <c r="BC58" i="8"/>
  <c r="AY58" i="8"/>
  <c r="AX58" i="8"/>
  <c r="BB58" i="8"/>
  <c r="BA58" i="8"/>
</calcChain>
</file>

<file path=xl/comments1.xml><?xml version="1.0" encoding="utf-8"?>
<comments xmlns="http://schemas.openxmlformats.org/spreadsheetml/2006/main">
  <authors>
    <author>Solid_Works3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<sst xmlns="http://schemas.openxmlformats.org/spreadsheetml/2006/main" count="1322" uniqueCount="235">
  <si>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</si>
  <si>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</si>
  <si>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</si>
  <si>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</si>
  <si>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</si>
  <si>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</si>
  <si>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</si>
  <si>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</si>
  <si>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</si>
  <si>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</si>
  <si>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</si>
  <si>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</si>
  <si>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</si>
  <si>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</si>
  <si>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</si>
  <si>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</si>
  <si>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</si>
  <si>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</si>
  <si>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</si>
  <si>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</si>
  <si>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</si>
  <si>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</si>
  <si>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</si>
  <si>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</si>
  <si>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</si>
  <si>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</si>
  <si>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</si>
  <si>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</si>
  <si>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</si>
  <si>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</si>
  <si>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</si>
  <si>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</si>
  <si>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</si>
  <si>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</si>
  <si>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</si>
  <si>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</si>
  <si>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</si>
  <si>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</si>
  <si>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</si>
  <si>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</si>
  <si>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</si>
  <si>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</si>
  <si>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</si>
  <si>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</si>
  <si>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</si>
  <si>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</si>
  <si>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</si>
  <si>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</si>
  <si>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</si>
  <si>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</si>
  <si>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</si>
  <si>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</si>
  <si>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</si>
  <si>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</si>
  <si>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</si>
  <si>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</si>
  <si>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</si>
  <si>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</si>
  <si>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</si>
  <si>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</si>
  <si>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</si>
  <si>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</si>
  <si>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</si>
  <si>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</si>
  <si>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</si>
  <si>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drivetrainMotor</t>
  </si>
  <si>
    <t>floorPickUpCones</t>
  </si>
  <si>
    <t>floorPickUpCubes</t>
  </si>
  <si>
    <t>n</t>
  </si>
  <si>
    <t>Y</t>
  </si>
  <si>
    <t>crossCS</t>
  </si>
  <si>
    <t>autoAttempted</t>
  </si>
  <si>
    <t>substationUsed</t>
  </si>
  <si>
    <t>r3</t>
  </si>
  <si>
    <t>u</t>
  </si>
  <si>
    <t>m</t>
  </si>
  <si>
    <t>conePlaceLimit</t>
  </si>
  <si>
    <t>cubePlaceLimit</t>
  </si>
  <si>
    <t>leaveCOmmunity</t>
  </si>
  <si>
    <t>balAuton</t>
  </si>
  <si>
    <t>balEnd</t>
  </si>
  <si>
    <t>issues</t>
  </si>
  <si>
    <t>secPiece</t>
  </si>
  <si>
    <t>h</t>
  </si>
  <si>
    <t>w</t>
  </si>
  <si>
    <t>N</t>
  </si>
  <si>
    <t>f</t>
  </si>
  <si>
    <t>cupl</t>
  </si>
  <si>
    <t>Problem with wheels ( before quals)</t>
  </si>
  <si>
    <t>Cones must be standing up to pick off floor</t>
  </si>
  <si>
    <t>s</t>
  </si>
  <si>
    <t>May/may not place game piece in auton cup shakey arm</t>
  </si>
  <si>
    <t>Only cone</t>
  </si>
  <si>
    <t>Fast?</t>
  </si>
  <si>
    <t>2 gamepiece in progress- may not be using crossover charge station</t>
  </si>
  <si>
    <t>c</t>
  </si>
  <si>
    <t>Smallest robot</t>
  </si>
  <si>
    <t>Wonky auto</t>
  </si>
  <si>
    <t>Few issues with auto, still testing</t>
  </si>
  <si>
    <t>Grabber scissor design</t>
  </si>
  <si>
    <t>Haven't tested floor pickup</t>
  </si>
  <si>
    <t>Can't pick up off floor</t>
  </si>
  <si>
    <t>Dd</t>
  </si>
  <si>
    <t>2023njwas</t>
  </si>
  <si>
    <t>b2</t>
  </si>
  <si>
    <t>[2]</t>
  </si>
  <si>
    <t>[8,17,11,5]</t>
  </si>
  <si>
    <t>DD</t>
  </si>
  <si>
    <t>[5]</t>
  </si>
  <si>
    <t>d</t>
  </si>
  <si>
    <t>[4,6,8,3,33,32,7]</t>
  </si>
  <si>
    <t>b</t>
  </si>
  <si>
    <t>a</t>
  </si>
  <si>
    <t>[]</t>
  </si>
  <si>
    <t>[31,30,28,29]</t>
  </si>
  <si>
    <t>b1</t>
  </si>
  <si>
    <t>[32]</t>
  </si>
  <si>
    <t>[9]</t>
  </si>
  <si>
    <t>[7,6,4]</t>
  </si>
  <si>
    <t>o</t>
  </si>
  <si>
    <t>[7,4]</t>
  </si>
  <si>
    <t>[17]</t>
  </si>
  <si>
    <t>[18,24]</t>
  </si>
  <si>
    <t>[24]</t>
  </si>
  <si>
    <t>[34]</t>
  </si>
  <si>
    <t>b3</t>
  </si>
  <si>
    <t>[10]</t>
  </si>
  <si>
    <t>[28,29,12,26]</t>
  </si>
  <si>
    <t>[1]</t>
  </si>
  <si>
    <t>[3,4]</t>
  </si>
  <si>
    <t>[8,5,11]</t>
  </si>
  <si>
    <t>[14]</t>
  </si>
  <si>
    <t>[4,6,27,18,16,25]</t>
  </si>
  <si>
    <t>[16,8,2,5]</t>
  </si>
  <si>
    <t>[13]</t>
  </si>
  <si>
    <t>[24,34]</t>
  </si>
  <si>
    <t>p</t>
  </si>
  <si>
    <t>[9,8]</t>
  </si>
  <si>
    <t>[7,6,4,10,36]</t>
  </si>
  <si>
    <t>[35,34,33]</t>
  </si>
  <si>
    <t>[33]</t>
  </si>
  <si>
    <t>[32,31,35,33]</t>
  </si>
  <si>
    <t>[15,14,10]</t>
  </si>
  <si>
    <t>[4,6,28,30,31,32]</t>
  </si>
  <si>
    <t>[15]</t>
  </si>
  <si>
    <t>[23,24,33,31,32]</t>
  </si>
  <si>
    <t>[5,2,14,11]</t>
  </si>
  <si>
    <t>[8]</t>
  </si>
  <si>
    <t>[9,7,24]</t>
  </si>
  <si>
    <t>[28,30,29]</t>
  </si>
  <si>
    <t>[25]</t>
  </si>
  <si>
    <t>[36,35,33,31,30,28]</t>
  </si>
  <si>
    <t>[27]</t>
  </si>
  <si>
    <t>[6,22,25]</t>
  </si>
  <si>
    <t>Arm broke</t>
  </si>
  <si>
    <t>[18]</t>
  </si>
  <si>
    <t>[16,26,15,13]</t>
  </si>
  <si>
    <t>[26]</t>
  </si>
  <si>
    <t>[27,19]</t>
  </si>
  <si>
    <t>[1,2,3,4,21,19]</t>
  </si>
  <si>
    <t>[35,31,14]</t>
  </si>
  <si>
    <t>[33,31,36,8,32,28,17]</t>
  </si>
  <si>
    <t>[36,26,8,34,17,14]</t>
  </si>
  <si>
    <t>Small robot, tripled balanced</t>
  </si>
  <si>
    <t>Fully defensive, no arm</t>
  </si>
  <si>
    <t xml:space="preserve">Working on arm, </t>
  </si>
  <si>
    <t>Arm doesn't work, can't pick up anything</t>
  </si>
  <si>
    <t>Launch cones and cubes</t>
  </si>
  <si>
    <t>Nuematics problem, possible leak</t>
  </si>
  <si>
    <t>Mbb</t>
  </si>
  <si>
    <t>[36,34,33,29]</t>
  </si>
  <si>
    <t>r1</t>
  </si>
  <si>
    <t>[19]</t>
  </si>
  <si>
    <t>[1,3]</t>
  </si>
  <si>
    <t>[4,6]</t>
  </si>
  <si>
    <t>r2</t>
  </si>
  <si>
    <t>[35,11,29]</t>
  </si>
  <si>
    <t>[11,1]</t>
  </si>
  <si>
    <t>[28,33]</t>
  </si>
  <si>
    <t xml:space="preserve">Didn't do to we'll this match </t>
  </si>
  <si>
    <t>[33,32]</t>
  </si>
  <si>
    <t>Arm not the best</t>
  </si>
  <si>
    <t>[14,2,11]</t>
  </si>
  <si>
    <t>[36,33,34,35]</t>
  </si>
  <si>
    <t>[2,32]</t>
  </si>
  <si>
    <t>Suction cups not the best</t>
  </si>
  <si>
    <t>[26,29,28]</t>
  </si>
  <si>
    <t>Didn't do anything</t>
  </si>
  <si>
    <t>Bad</t>
  </si>
  <si>
    <t>[15,25,14,12]</t>
  </si>
  <si>
    <t>[21,28,34]</t>
  </si>
  <si>
    <t xml:space="preserve">Slow on pick up </t>
  </si>
  <si>
    <t>[33,34,26,35]</t>
  </si>
  <si>
    <t>Very slow with pickup</t>
  </si>
  <si>
    <t>[30,35,29,24]</t>
  </si>
  <si>
    <t>Not good at grabbing cones</t>
  </si>
  <si>
    <t>[36,35]</t>
  </si>
  <si>
    <t>Not good</t>
  </si>
  <si>
    <t>Mmb</t>
  </si>
  <si>
    <t>[19,29]</t>
  </si>
  <si>
    <t>[17,23,10,12]</t>
  </si>
  <si>
    <t>[15,22,25,23]</t>
  </si>
  <si>
    <t>[8,2,27,24,34,35,14]</t>
  </si>
  <si>
    <t>[2,5,1]</t>
  </si>
  <si>
    <t>[1,3,22]</t>
  </si>
  <si>
    <t>[16,18,13,11]</t>
  </si>
  <si>
    <t>Good team</t>
  </si>
  <si>
    <t>[13,29,19,21]</t>
  </si>
  <si>
    <t>[14,11,17]</t>
  </si>
  <si>
    <t>Slow on pickup</t>
  </si>
  <si>
    <t>[2,20]</t>
  </si>
  <si>
    <t>Slow with grabbing</t>
  </si>
  <si>
    <t>[31]</t>
  </si>
  <si>
    <t>[33,34,36,28]</t>
  </si>
  <si>
    <t>[5,8]</t>
  </si>
  <si>
    <t>[4,6,29,11,12,30,31,32]</t>
  </si>
  <si>
    <t>Very good team</t>
  </si>
  <si>
    <t>[9,7,2,1,23,24]</t>
  </si>
  <si>
    <t>[3,10,12,13]</t>
  </si>
  <si>
    <t>[16,15,13,14,21]</t>
  </si>
  <si>
    <t>[1,20,3]</t>
  </si>
  <si>
    <t>Pretty good</t>
  </si>
  <si>
    <t>Alright</t>
  </si>
  <si>
    <t>[18,16,26]</t>
  </si>
  <si>
    <t>Dropped on pickup</t>
  </si>
  <si>
    <t>[28,30]</t>
  </si>
  <si>
    <t>Can't pickup, only push</t>
  </si>
  <si>
    <t>[2,36,8]</t>
  </si>
  <si>
    <t>Row Labels</t>
  </si>
  <si>
    <t>Grand Total</t>
  </si>
  <si>
    <t>(blank)</t>
  </si>
  <si>
    <t>Average of autoGamePieces</t>
  </si>
  <si>
    <t>Average of teleopGamePieces</t>
  </si>
  <si>
    <t>Average of teleopCubes</t>
  </si>
  <si>
    <t>Average of teleopCones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</si>
</sst>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0" fontId="1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  <xf numFmtId="0" fontId="0" fillId="0" borderId="0" xfId="0" applyAlignment="1">
      <alignment horizontal="left"/>
    </xf>
    <xf numFmtId="2" fontId="0" fillId="0" borderId="0" xfId="0" applyNumberFormat="1"/>
    <xf numFmtId="2" fontId="0" fillId="0" borderId="0" xfId="3" applyNumberFormat="1" applyFont="1"/>
    <xf numFmtId="0" fontId="0" fillId="0" borderId="0" xfId="0" pivotButton="1" applyAlignment="1">
      <alignment wrapText="1"/>
    </xf>
    <xf numFmtId="2" fontId="0" fillId="0" borderId="0" xfId="0" applyNumberFormat="1" applyAlignment="1">
      <alignment wrapText="1"/>
    </xf>
  </cellXfs>
  <cellStyles count="4">
    <cellStyle name="Hyperlink" xfId="2" builtinId="8"/>
    <cellStyle name="Normal" xfId="0" builtinId="0"/>
    <cellStyle name="Normal 2" xfId="1"/>
    <cellStyle name="Percent" xfId="3" builtinId="5"/>
  </cellStyles>
  <dxfs count="20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 readingOrder="0"/>
    </dxf>
    <dxf>
      <alignment wrapText="1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=""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.bondarowic" refreshedDate="45010.911774652777" createdVersion="5" refreshedVersion="5" minRefreshableVersion="3" recordCount="90">
  <cacheSource type="worksheet">
    <worksheetSource ref="A1:BC1048576" sheet="Match Scouting Data"/>
  </cacheSource>
  <cacheFields count="55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44"/>
    </cacheField>
    <cacheField name="match_key" numFmtId="0">
      <sharedItems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56" maxValue="9015" count="29">
        <n v="56"/>
        <n v="193"/>
        <n v="219"/>
        <n v="222"/>
        <n v="223"/>
        <n v="303"/>
        <n v="555"/>
        <n v="714"/>
        <n v="834"/>
        <n v="1143"/>
        <n v="1672"/>
        <n v="1676"/>
        <n v="1811"/>
        <n v="1989"/>
        <n v="2070"/>
        <n v="3142"/>
        <n v="3340"/>
        <n v="4285"/>
        <n v="4361"/>
        <n v="4573"/>
        <n v="4652"/>
        <n v="6943"/>
        <n v="6945"/>
        <n v="8117"/>
        <n v="8588"/>
        <n v="8707"/>
        <n v="9015"/>
        <m/>
        <n v="2451" u="1"/>
      </sharedItems>
    </cacheField>
    <cacheField name="autoStartingLocation" numFmtId="0">
      <sharedItems containsString="0" containsBlank="1" containsNumber="1" containsInteger="1" minValue="26" maxValue="71"/>
    </cacheField>
    <cacheField name="autoScoredGrid" numFmtId="0">
      <sharedItems containsBlank="1"/>
    </cacheField>
    <cacheField name="autoAttempted" numFmtId="0">
      <sharedItems containsString="0" containsBlank="1" containsNumber="1" containsInteger="1" minValue="0" maxValue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String="0" containsBlank="1" containsNumber="1" containsInteger="1" minValue="0" maxValue="1"/>
    </cacheField>
    <cacheField name="autoDocked" numFmtId="0">
      <sharedItems containsBlank="1" count="5">
        <s v="x"/>
        <s v="a"/>
        <s v="e"/>
        <s v="d"/>
        <m/>
      </sharedItems>
    </cacheField>
    <cacheField name="cycleTimes" numFmtId="0">
      <sharedItems containsNonDate="0" containsString="0"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1"/>
    </cacheField>
    <cacheField name="wasFed" numFmtId="0">
      <sharedItems containsString="0" containsBlank="1" containsNumber="1" containsInteger="1" minValue="0" maxValue="1"/>
    </cacheField>
    <cacheField name="wasDefended" numFmtId="0">
      <sharedItems containsString="0" containsBlank="1" containsNumber="1" containsInteger="1" minValue="0" maxValue="1"/>
    </cacheField>
    <cacheField name="whoDefended" numFmtId="0">
      <sharedItems containsString="0" containsBlank="1" containsNumber="1" containsInteger="1" minValue="555" maxValue="8706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substationUsed" numFmtId="0">
      <sharedItems containsBlank="1" containsMixedTypes="1" containsNumber="1" containsInteger="1" minValue="1" maxValue="2"/>
    </cacheField>
    <cacheField name="dockingTime" numFmtId="0">
      <sharedItems containsString="0" containsBlank="1" containsNumber="1" minValue="0" maxValue="22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0" maxValue="3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0" maxValue="5"/>
    </cacheField>
    <cacheField name="defenseRating" numFmtId="0">
      <sharedItems containsBlank="1"/>
    </cacheField>
    <cacheField name="swerveDrive" numFmtId="0">
      <sharedItems containsNonDate="0" containsString="0" containsBlank="1"/>
    </cacheField>
    <cacheField name="speedRating" numFmtId="0">
      <sharedItems containsString="0" containsBlank="1" containsNumber="1" containsInteger="1" minValue="1" maxValue="5"/>
    </cacheField>
    <cacheField name="diedOrTipped" numFmtId="0">
      <sharedItems containsString="0" containsBlank="1" containsNumber="1" containsInteger="1" minValue="0" maxValue="1"/>
    </cacheField>
    <cacheField name="tippy" numFmtId="0">
      <sharedItems containsString="0" containsBlank="1" containsNumber="1" containsInteger="1" minValue="0" maxValue="1"/>
    </cacheField>
    <cacheField name="droppedCones" numFmtId="0">
      <sharedItems containsString="0" containsBlank="1" containsNumber="1" containsInteger="1" minValue="0" maxValue="1"/>
    </cacheField>
    <cacheField name="goodPartner" numFmtId="0">
      <sharedItems containsString="0" containsBlank="1" containsNumber="1" containsInteger="1" minValue="0" maxValue="1"/>
    </cacheField>
    <cacheField name="comments" numFmtId="0">
      <sharedItems containsBlank="1"/>
    </cacheField>
    <cacheField name="autoGamePieces" numFmtId="0">
      <sharedItems containsString="0" containsBlank="1" containsNumber="1" containsInteger="1" minValue="0" maxValue="2"/>
    </cacheField>
    <cacheField name="autoCubes" numFmtId="0">
      <sharedItems containsString="0" containsBlank="1" containsNumber="1" containsInteger="1" minValue="0" maxValue="1"/>
    </cacheField>
    <cacheField name="autoCones" numFmtId="0">
      <sharedItems containsString="0" containsBlank="1" containsNumber="1" containsInteger="1" minValue="0" maxValue="1"/>
    </cacheField>
    <cacheField name="autoHigh" numFmtId="0">
      <sharedItems containsString="0" containsBlank="1" containsNumber="1" containsInteger="1" minValue="0" maxValue="2"/>
    </cacheField>
    <cacheField name="autoMed" numFmtId="0">
      <sharedItems containsString="0" containsBlank="1" containsNumber="1" containsInteger="1" minValue="0" maxValue="1"/>
    </cacheField>
    <cacheField name="autoLow" numFmtId="0">
      <sharedItems containsString="0" containsBlank="1" containsNumber="1" containsInteger="1" minValue="0" maxValue="1"/>
    </cacheField>
    <cacheField name="avgCycleTime" numFmtId="0">
      <sharedItems containsBlank="1"/>
    </cacheField>
    <cacheField name="teleopGamePieces" numFmtId="0">
      <sharedItems containsString="0" containsBlank="1" containsNumber="1" containsInteger="1" minValue="0" maxValue="8"/>
    </cacheField>
    <cacheField name="teleopCubes" numFmtId="0">
      <sharedItems containsString="0" containsBlank="1" containsNumber="1" containsInteger="1" minValue="0" maxValue="7"/>
    </cacheField>
    <cacheField name="teleopCones" numFmtId="0">
      <sharedItems containsString="0" containsBlank="1" containsNumber="1" containsInteger="1" minValue="0" maxValue="6"/>
    </cacheField>
    <cacheField name="teleopHigh" numFmtId="0">
      <sharedItems containsString="0" containsBlank="1" containsNumber="1" containsInteger="1" minValue="0" maxValue="5"/>
    </cacheField>
    <cacheField name="teleopMed" numFmtId="0">
      <sharedItems containsString="0" containsBlank="1" containsNumber="1" containsInteger="1" minValue="0" maxValue="4"/>
    </cacheField>
    <cacheField name="teleopLow" numFmtId="0">
      <sharedItems containsString="0" containsBlank="1" containsNumber="1" containsInteger="1" minValue="0" maxValue="6"/>
    </cacheField>
    <cacheField name="totalGamePieces" numFmtId="0">
      <sharedItems containsString="0" containsBlank="1" containsNumber="1" containsInteger="1" minValue="0" maxValue="9"/>
    </cacheField>
    <cacheField name="totalCubes" numFmtId="0">
      <sharedItems containsString="0" containsBlank="1" containsNumber="1" containsInteger="1" minValue="0" maxValue="8"/>
    </cacheField>
    <cacheField name="totalCones" numFmtId="0">
      <sharedItems containsString="0" containsBlank="1" containsNumber="1" containsInteger="1" minValue="0" maxValue="6"/>
    </cacheField>
    <cacheField name="totalHigh" numFmtId="0">
      <sharedItems containsString="0" containsBlank="1" containsNumber="1" containsInteger="1" minValue="0" maxValue="6"/>
    </cacheField>
    <cacheField name="totalMed" numFmtId="0">
      <sharedItems containsString="0" containsBlank="1" containsNumber="1" containsInteger="1" minValue="0" maxValue="5"/>
    </cacheField>
    <cacheField name="totalLow" numFmtId="0">
      <sharedItems containsString="0" containsBlank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s v="DD"/>
    <s v="2023njwas"/>
    <s v="qm"/>
    <n v="5"/>
    <s v="2023njwas_qm5"/>
    <s v="b2"/>
    <x v="0"/>
    <n v="26"/>
    <s v="[9]"/>
    <n v="1"/>
    <m/>
    <m/>
    <n v="1"/>
    <x v="0"/>
    <m/>
    <s v="[7,6,4]"/>
    <n v="0"/>
    <n v="0"/>
    <n v="0"/>
    <m/>
    <n v="0"/>
    <s v="o"/>
    <n v="1"/>
    <n v="3.1"/>
    <s v="e"/>
    <n v="2"/>
    <s v="a"/>
    <n v="1"/>
    <s v="x"/>
    <m/>
    <n v="3"/>
    <n v="0"/>
    <n v="0"/>
    <n v="0"/>
    <n v="1"/>
    <m/>
    <n v="1"/>
    <n v="0"/>
    <n v="1"/>
    <n v="1"/>
    <n v="0"/>
    <n v="0"/>
    <e v="#VALUE!"/>
    <n v="3"/>
    <n v="0"/>
    <n v="3"/>
    <n v="3"/>
    <n v="0"/>
    <n v="0"/>
    <n v="4"/>
    <n v="0"/>
    <n v="4"/>
    <n v="4"/>
    <n v="0"/>
    <n v="0"/>
  </r>
  <r>
    <s v="DD"/>
    <s v="2023njwas"/>
    <s v="qm"/>
    <n v="27"/>
    <s v="2023njwas_qm27"/>
    <s v="b1"/>
    <x v="0"/>
    <n v="62"/>
    <s v="[]"/>
    <n v="0"/>
    <m/>
    <m/>
    <n v="0"/>
    <x v="0"/>
    <m/>
    <s v="[]"/>
    <n v="0"/>
    <n v="0"/>
    <n v="0"/>
    <m/>
    <n v="0"/>
    <s v="x"/>
    <s v="x"/>
    <n v="0"/>
    <s v="p"/>
    <n v="1"/>
    <s v="x"/>
    <n v="0"/>
    <s v="x"/>
    <m/>
    <n v="3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3"/>
    <s v="2023njwas_qm33"/>
    <s v="r3"/>
    <x v="0"/>
    <n v="35"/>
    <s v="[]"/>
    <n v="0"/>
    <m/>
    <m/>
    <n v="0"/>
    <x v="0"/>
    <m/>
    <s v="[]"/>
    <n v="0"/>
    <n v="0"/>
    <n v="0"/>
    <m/>
    <n v="0"/>
    <s v="x"/>
    <s v="x"/>
    <n v="0"/>
    <s v="x"/>
    <n v="2"/>
    <s v="n"/>
    <n v="3"/>
    <s v="x"/>
    <m/>
    <n v="1"/>
    <n v="1"/>
    <n v="0"/>
    <n v="0"/>
    <n v="0"/>
    <s v="Didn't do anything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24"/>
    <s v="2023njwas_qm24"/>
    <s v="b3"/>
    <x v="1"/>
    <n v="50"/>
    <s v="[13]"/>
    <n v="0"/>
    <m/>
    <m/>
    <n v="0"/>
    <x v="1"/>
    <m/>
    <s v="[15,14,10]"/>
    <n v="0"/>
    <n v="1"/>
    <n v="0"/>
    <m/>
    <n v="1"/>
    <s v="b"/>
    <n v="2"/>
    <n v="9"/>
    <s v="e"/>
    <n v="2"/>
    <s v="v"/>
    <n v="1"/>
    <s v="x"/>
    <m/>
    <n v="3"/>
    <n v="0"/>
    <n v="0"/>
    <n v="0"/>
    <n v="1"/>
    <m/>
    <n v="1"/>
    <n v="0"/>
    <n v="1"/>
    <n v="0"/>
    <n v="1"/>
    <n v="0"/>
    <e v="#VALUE!"/>
    <n v="3"/>
    <n v="1"/>
    <n v="2"/>
    <n v="0"/>
    <n v="3"/>
    <n v="0"/>
    <n v="4"/>
    <n v="1"/>
    <n v="3"/>
    <n v="0"/>
    <n v="4"/>
    <n v="0"/>
  </r>
  <r>
    <s v="Mbb"/>
    <s v="2023njwas"/>
    <s v="qm"/>
    <n v="15"/>
    <s v="2023njwas_qm15"/>
    <s v="r1"/>
    <x v="1"/>
    <n v="47"/>
    <s v="[13]"/>
    <n v="1"/>
    <m/>
    <m/>
    <n v="0"/>
    <x v="2"/>
    <m/>
    <s v="[15,25,14,12]"/>
    <n v="0"/>
    <n v="0"/>
    <n v="0"/>
    <m/>
    <n v="1"/>
    <s v="b"/>
    <n v="2"/>
    <n v="7.6"/>
    <s v="a"/>
    <n v="1"/>
    <s v="a"/>
    <n v="2"/>
    <s v="x"/>
    <m/>
    <n v="4"/>
    <n v="0"/>
    <n v="0"/>
    <n v="0"/>
    <n v="1"/>
    <m/>
    <n v="1"/>
    <n v="0"/>
    <n v="1"/>
    <n v="0"/>
    <n v="1"/>
    <n v="0"/>
    <e v="#VALUE!"/>
    <n v="4"/>
    <n v="1"/>
    <n v="3"/>
    <n v="0"/>
    <n v="3"/>
    <n v="1"/>
    <n v="5"/>
    <n v="1"/>
    <n v="4"/>
    <n v="0"/>
    <n v="4"/>
    <n v="1"/>
  </r>
  <r>
    <s v="DD"/>
    <s v="2023njwas"/>
    <s v="qm"/>
    <n v="39"/>
    <s v="2023njwas_qm39"/>
    <s v="b1"/>
    <x v="2"/>
    <n v="26"/>
    <s v="[]"/>
    <n v="0"/>
    <m/>
    <m/>
    <n v="1"/>
    <x v="2"/>
    <m/>
    <s v="[27,19]"/>
    <n v="0"/>
    <n v="1"/>
    <n v="0"/>
    <m/>
    <n v="0"/>
    <s v="x"/>
    <n v="1"/>
    <n v="7"/>
    <s v="e"/>
    <n v="2"/>
    <s v="a"/>
    <n v="2"/>
    <s v="x"/>
    <m/>
    <n v="4"/>
    <n v="0"/>
    <n v="0"/>
    <n v="0"/>
    <n v="0"/>
    <m/>
    <n v="0"/>
    <n v="0"/>
    <n v="0"/>
    <n v="0"/>
    <n v="0"/>
    <n v="0"/>
    <e v="#VALUE!"/>
    <n v="2"/>
    <n v="0"/>
    <n v="2"/>
    <n v="0"/>
    <n v="0"/>
    <n v="2"/>
    <n v="2"/>
    <n v="0"/>
    <n v="2"/>
    <n v="0"/>
    <n v="0"/>
    <n v="2"/>
  </r>
  <r>
    <s v="DD"/>
    <s v="2023njwas"/>
    <s v="qm"/>
    <n v="15"/>
    <s v="2023njwas_qm15"/>
    <s v="b1"/>
    <x v="3"/>
    <n v="38"/>
    <s v="[5]"/>
    <n v="1"/>
    <m/>
    <m/>
    <n v="0"/>
    <x v="2"/>
    <m/>
    <s v="[4,6,27,18,16,25]"/>
    <n v="0"/>
    <n v="1"/>
    <n v="0"/>
    <m/>
    <n v="1"/>
    <s v="o"/>
    <n v="1"/>
    <n v="0"/>
    <s v="x"/>
    <n v="2"/>
    <s v="v"/>
    <n v="3"/>
    <s v="x"/>
    <m/>
    <n v="4"/>
    <n v="0"/>
    <n v="0"/>
    <n v="0"/>
    <n v="1"/>
    <m/>
    <n v="1"/>
    <n v="1"/>
    <n v="0"/>
    <n v="1"/>
    <n v="0"/>
    <n v="0"/>
    <e v="#VALUE!"/>
    <n v="6"/>
    <n v="0"/>
    <n v="6"/>
    <n v="2"/>
    <n v="2"/>
    <n v="2"/>
    <n v="7"/>
    <n v="1"/>
    <n v="6"/>
    <n v="3"/>
    <n v="2"/>
    <n v="2"/>
  </r>
  <r>
    <s v="Mbb"/>
    <s v="2023njwas"/>
    <s v="qm"/>
    <n v="4"/>
    <s v="2023njwas_qm4"/>
    <s v="r1"/>
    <x v="3"/>
    <n v="47"/>
    <s v="[5]"/>
    <n v="1"/>
    <m/>
    <m/>
    <n v="0"/>
    <x v="1"/>
    <m/>
    <s v="[4,6]"/>
    <n v="0"/>
    <n v="0"/>
    <n v="0"/>
    <m/>
    <n v="1"/>
    <s v="o"/>
    <n v="1"/>
    <n v="13.6"/>
    <s v="d"/>
    <n v="1"/>
    <s v="a"/>
    <n v="2"/>
    <s v="x"/>
    <m/>
    <n v="3"/>
    <n v="0"/>
    <n v="0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35"/>
    <s v="2023njwas_qm35"/>
    <s v="r1"/>
    <x v="3"/>
    <n v="71"/>
    <s v="[8]"/>
    <n v="0"/>
    <m/>
    <m/>
    <n v="1"/>
    <x v="0"/>
    <m/>
    <s v="[9,7,2,1,23,24]"/>
    <n v="0"/>
    <n v="0"/>
    <n v="0"/>
    <m/>
    <n v="0"/>
    <s v="x"/>
    <s v="x"/>
    <n v="13.7"/>
    <s v="e"/>
    <n v="2"/>
    <s v="v"/>
    <n v="5"/>
    <s v="x"/>
    <m/>
    <n v="5"/>
    <n v="0"/>
    <n v="0"/>
    <n v="0"/>
    <n v="1"/>
    <m/>
    <n v="1"/>
    <n v="1"/>
    <n v="0"/>
    <n v="1"/>
    <n v="0"/>
    <n v="0"/>
    <e v="#VALUE!"/>
    <n v="6"/>
    <n v="1"/>
    <n v="5"/>
    <n v="4"/>
    <n v="0"/>
    <n v="2"/>
    <n v="7"/>
    <n v="2"/>
    <n v="5"/>
    <n v="5"/>
    <n v="0"/>
    <n v="2"/>
  </r>
  <r>
    <s v="DD"/>
    <s v="2023njwas"/>
    <s v="qm"/>
    <n v="23"/>
    <s v="2023njwas_qm23"/>
    <s v="b2"/>
    <x v="4"/>
    <n v="38"/>
    <s v="[33]"/>
    <n v="0"/>
    <m/>
    <m/>
    <n v="1"/>
    <x v="2"/>
    <m/>
    <s v="[32,31,35,33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42"/>
    <s v="2023njwas_qm42"/>
    <s v="b1"/>
    <x v="4"/>
    <n v="38"/>
    <s v="[5]"/>
    <n v="0"/>
    <m/>
    <m/>
    <n v="1"/>
    <x v="2"/>
    <m/>
    <s v="[33,31,36,8,32,28,17]"/>
    <n v="0"/>
    <n v="0"/>
    <n v="0"/>
    <m/>
    <n v="0"/>
    <s v="u"/>
    <s v="x"/>
    <n v="0"/>
    <s v="p"/>
    <n v="2"/>
    <s v="v"/>
    <n v="3"/>
    <s v="x"/>
    <m/>
    <n v="5"/>
    <n v="0"/>
    <n v="0"/>
    <n v="0"/>
    <n v="1"/>
    <m/>
    <n v="1"/>
    <n v="1"/>
    <n v="0"/>
    <n v="1"/>
    <n v="0"/>
    <n v="0"/>
    <e v="#VALUE!"/>
    <n v="7"/>
    <n v="7"/>
    <n v="0"/>
    <n v="1"/>
    <n v="1"/>
    <n v="5"/>
    <n v="8"/>
    <n v="8"/>
    <n v="0"/>
    <n v="2"/>
    <n v="1"/>
    <n v="5"/>
  </r>
  <r>
    <s v="Mbb"/>
    <s v="2023njwas"/>
    <s v="qm"/>
    <n v="8"/>
    <s v="2023njwas_qm8"/>
    <s v="r2"/>
    <x v="4"/>
    <n v="47"/>
    <s v="[5]"/>
    <n v="0"/>
    <m/>
    <m/>
    <n v="0"/>
    <x v="2"/>
    <m/>
    <s v="[28,33]"/>
    <n v="0"/>
    <n v="0"/>
    <n v="1"/>
    <n v="6943"/>
    <n v="0"/>
    <s v="u"/>
    <n v="1"/>
    <n v="5.2"/>
    <s v="e"/>
    <n v="2"/>
    <s v="a"/>
    <n v="0"/>
    <s v="a"/>
    <m/>
    <n v="5"/>
    <n v="0"/>
    <n v="0"/>
    <n v="0"/>
    <n v="1"/>
    <s v="Didn't do to we'll this match "/>
    <n v="1"/>
    <n v="1"/>
    <n v="0"/>
    <n v="1"/>
    <n v="0"/>
    <n v="0"/>
    <e v="#VALUE!"/>
    <n v="2"/>
    <n v="2"/>
    <n v="0"/>
    <n v="0"/>
    <n v="0"/>
    <n v="2"/>
    <n v="3"/>
    <n v="3"/>
    <n v="0"/>
    <n v="1"/>
    <n v="0"/>
    <n v="2"/>
  </r>
  <r>
    <s v="Mbb"/>
    <s v="2023njwas"/>
    <s v="qm"/>
    <n v="31"/>
    <s v="2023njwas_qm31"/>
    <s v="r2"/>
    <x v="4"/>
    <n v="59"/>
    <s v="[31]"/>
    <n v="0"/>
    <m/>
    <m/>
    <n v="1"/>
    <x v="2"/>
    <m/>
    <s v="[33,34,36,28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14"/>
    <s v="2023njwas_qm14"/>
    <s v="b2"/>
    <x v="5"/>
    <n v="38"/>
    <s v="[]"/>
    <n v="0"/>
    <m/>
    <m/>
    <n v="0"/>
    <x v="2"/>
    <m/>
    <s v="[14]"/>
    <n v="0"/>
    <n v="0"/>
    <n v="0"/>
    <m/>
    <n v="0"/>
    <s v="u"/>
    <s v="x"/>
    <n v="13.9"/>
    <s v="e"/>
    <n v="2"/>
    <s v="v"/>
    <n v="0"/>
    <s v="e"/>
    <m/>
    <n v="4"/>
    <n v="0"/>
    <n v="0"/>
    <n v="0"/>
    <n v="1"/>
    <m/>
    <n v="0"/>
    <n v="0"/>
    <n v="0"/>
    <n v="0"/>
    <n v="0"/>
    <n v="0"/>
    <e v="#VALUE!"/>
    <n v="1"/>
    <n v="1"/>
    <n v="0"/>
    <n v="0"/>
    <n v="1"/>
    <n v="0"/>
    <n v="1"/>
    <n v="1"/>
    <n v="0"/>
    <n v="0"/>
    <n v="1"/>
    <n v="0"/>
  </r>
  <r>
    <s v="Mbb"/>
    <s v="2023njwas"/>
    <s v="qm"/>
    <n v="19"/>
    <s v="2023njwas_qm19"/>
    <s v="r3"/>
    <x v="5"/>
    <n v="71"/>
    <s v="[]"/>
    <n v="0"/>
    <m/>
    <m/>
    <n v="1"/>
    <x v="0"/>
    <m/>
    <s v="[30,35,29,24]"/>
    <n v="0"/>
    <n v="0"/>
    <n v="0"/>
    <m/>
    <n v="0"/>
    <s v="x"/>
    <n v="1"/>
    <n v="10.8"/>
    <s v="e"/>
    <n v="3"/>
    <s v="a"/>
    <n v="1"/>
    <s v="x"/>
    <m/>
    <n v="3"/>
    <n v="0"/>
    <n v="0"/>
    <n v="1"/>
    <n v="0"/>
    <s v="Not good at grabbing cones"/>
    <n v="0"/>
    <n v="0"/>
    <n v="0"/>
    <n v="0"/>
    <n v="0"/>
    <n v="0"/>
    <e v="#VALUE!"/>
    <n v="4"/>
    <n v="3"/>
    <n v="1"/>
    <n v="0"/>
    <n v="0"/>
    <n v="4"/>
    <n v="4"/>
    <n v="3"/>
    <n v="1"/>
    <n v="0"/>
    <n v="0"/>
    <n v="4"/>
  </r>
  <r>
    <s v="Mbb"/>
    <s v="2023njwas"/>
    <s v="qm"/>
    <n v="29"/>
    <s v="2023njwas_qm29"/>
    <s v="r2"/>
    <x v="5"/>
    <n v="71"/>
    <s v="[]"/>
    <n v="0"/>
    <m/>
    <m/>
    <n v="1"/>
    <x v="0"/>
    <m/>
    <s v="[14,11,17]"/>
    <n v="0"/>
    <n v="0"/>
    <n v="0"/>
    <m/>
    <n v="0"/>
    <s v="x"/>
    <n v="1"/>
    <n v="20.100000000000001"/>
    <s v="e"/>
    <n v="2"/>
    <s v="a"/>
    <n v="2"/>
    <s v="x"/>
    <m/>
    <n v="4"/>
    <n v="0"/>
    <n v="0"/>
    <n v="0"/>
    <n v="1"/>
    <s v="Slow on pickup"/>
    <n v="0"/>
    <n v="0"/>
    <n v="0"/>
    <n v="0"/>
    <n v="0"/>
    <n v="0"/>
    <e v="#VALUE!"/>
    <n v="3"/>
    <n v="3"/>
    <n v="0"/>
    <n v="0"/>
    <n v="3"/>
    <n v="0"/>
    <n v="3"/>
    <n v="3"/>
    <n v="0"/>
    <n v="0"/>
    <n v="3"/>
    <n v="0"/>
  </r>
  <r>
    <s v="Mbb"/>
    <s v="2023njwas"/>
    <s v="qm"/>
    <n v="44"/>
    <s v="2023njwas_qm44"/>
    <s v="r1"/>
    <x v="5"/>
    <n v="71"/>
    <s v="[]"/>
    <n v="0"/>
    <m/>
    <m/>
    <n v="1"/>
    <x v="0"/>
    <m/>
    <s v="[2,36,8]"/>
    <n v="0"/>
    <n v="0"/>
    <n v="0"/>
    <m/>
    <n v="0"/>
    <s v="x"/>
    <s v="x"/>
    <n v="17.100000000000001"/>
    <s v="d"/>
    <n v="1"/>
    <s v="v"/>
    <n v="3"/>
    <s v="x"/>
    <m/>
    <n v="4"/>
    <n v="0"/>
    <n v="0"/>
    <n v="0"/>
    <n v="1"/>
    <m/>
    <n v="0"/>
    <n v="0"/>
    <n v="0"/>
    <n v="0"/>
    <n v="0"/>
    <n v="0"/>
    <e v="#VALUE!"/>
    <n v="3"/>
    <n v="3"/>
    <n v="0"/>
    <n v="2"/>
    <n v="0"/>
    <n v="1"/>
    <n v="3"/>
    <n v="3"/>
    <n v="0"/>
    <n v="2"/>
    <n v="0"/>
    <n v="1"/>
  </r>
  <r>
    <s v="DD"/>
    <s v="2023njwas"/>
    <s v="qm"/>
    <n v="32"/>
    <s v="2023njwas_qm32"/>
    <s v="b1"/>
    <x v="6"/>
    <n v="38"/>
    <s v="[25]"/>
    <n v="0"/>
    <m/>
    <m/>
    <n v="1"/>
    <x v="0"/>
    <m/>
    <s v="[36,35,33,31,30,28]"/>
    <n v="0"/>
    <n v="0"/>
    <n v="0"/>
    <m/>
    <n v="1"/>
    <s v="u"/>
    <n v="1"/>
    <n v="0"/>
    <s v="x"/>
    <n v="2"/>
    <s v="x"/>
    <n v="3"/>
    <s v="x"/>
    <m/>
    <n v="3"/>
    <n v="0"/>
    <n v="0"/>
    <n v="0"/>
    <n v="1"/>
    <m/>
    <n v="1"/>
    <n v="0"/>
    <n v="1"/>
    <n v="0"/>
    <n v="0"/>
    <n v="1"/>
    <e v="#VALUE!"/>
    <n v="6"/>
    <n v="6"/>
    <n v="0"/>
    <n v="0"/>
    <n v="0"/>
    <n v="6"/>
    <n v="7"/>
    <n v="6"/>
    <n v="1"/>
    <n v="0"/>
    <n v="0"/>
    <n v="7"/>
  </r>
  <r>
    <s v="Mbb"/>
    <s v="2023njwas"/>
    <s v="qm"/>
    <n v="9"/>
    <s v="2023njwas_qm9"/>
    <s v="r1"/>
    <x v="6"/>
    <n v="71"/>
    <s v="[]"/>
    <n v="1"/>
    <m/>
    <m/>
    <n v="0"/>
    <x v="0"/>
    <m/>
    <s v="[33,32]"/>
    <n v="0"/>
    <n v="0"/>
    <n v="0"/>
    <m/>
    <n v="0"/>
    <s v="x"/>
    <s v="x"/>
    <n v="8.1"/>
    <s v="e"/>
    <n v="2"/>
    <s v="x"/>
    <n v="2"/>
    <s v="x"/>
    <m/>
    <n v="3"/>
    <n v="0"/>
    <n v="0"/>
    <n v="0"/>
    <n v="0"/>
    <s v="Arm not the best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9"/>
    <s v="2023njwas_qm9"/>
    <s v="b3"/>
    <x v="7"/>
    <n v="26"/>
    <s v="[]"/>
    <n v="0"/>
    <m/>
    <m/>
    <n v="1"/>
    <x v="0"/>
    <m/>
    <s v="[]"/>
    <n v="0"/>
    <n v="0"/>
    <n v="1"/>
    <n v="555"/>
    <n v="0"/>
    <s v="u"/>
    <s v="x"/>
    <n v="0"/>
    <s v="x"/>
    <n v="2"/>
    <s v="a"/>
    <n v="2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7"/>
    <s v="2023njwas_qm17"/>
    <s v="b3"/>
    <x v="7"/>
    <n v="62"/>
    <s v="[]"/>
    <n v="0"/>
    <m/>
    <m/>
    <n v="0"/>
    <x v="0"/>
    <m/>
    <s v="[]"/>
    <n v="0"/>
    <n v="0"/>
    <n v="0"/>
    <m/>
    <n v="0"/>
    <s v="x"/>
    <s v="x"/>
    <n v="0"/>
    <s v="x"/>
    <n v="2"/>
    <s v="n"/>
    <n v="0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8"/>
    <s v="2023njwas_qm38"/>
    <s v="b1"/>
    <x v="7"/>
    <n v="26"/>
    <s v="[]"/>
    <n v="0"/>
    <m/>
    <m/>
    <n v="1"/>
    <x v="0"/>
    <m/>
    <s v="[26]"/>
    <n v="0"/>
    <n v="0"/>
    <n v="0"/>
    <m/>
    <n v="0"/>
    <s v="x"/>
    <s v="x"/>
    <n v="14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1"/>
    <n v="0"/>
    <n v="1"/>
    <n v="0"/>
    <n v="0"/>
    <n v="1"/>
    <n v="1"/>
    <n v="0"/>
    <n v="1"/>
    <n v="0"/>
    <n v="0"/>
    <n v="1"/>
  </r>
  <r>
    <s v="Mbb"/>
    <s v="2023njwas"/>
    <s v="qm"/>
    <n v="1"/>
    <s v="2023njwas_qm1"/>
    <s v="r3"/>
    <x v="7"/>
    <n v="35"/>
    <s v="[]"/>
    <n v="0"/>
    <m/>
    <m/>
    <n v="1"/>
    <x v="0"/>
    <m/>
    <s v="[]"/>
    <n v="0"/>
    <n v="0"/>
    <n v="1"/>
    <n v="714"/>
    <n v="0"/>
    <s v="x"/>
    <s v="x"/>
    <n v="9.4"/>
    <s v="e"/>
    <n v="2"/>
    <s v="n"/>
    <n v="1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3"/>
    <s v="2023njwas_qm13"/>
    <s v="r3"/>
    <x v="7"/>
    <n v="35"/>
    <s v="[]"/>
    <n v="0"/>
    <m/>
    <m/>
    <n v="1"/>
    <x v="0"/>
    <m/>
    <s v="[26,29,28]"/>
    <n v="0"/>
    <n v="0"/>
    <n v="0"/>
    <m/>
    <n v="0"/>
    <s v="x"/>
    <s v="x"/>
    <n v="9.1"/>
    <s v="e"/>
    <n v="2"/>
    <s v="n"/>
    <n v="0"/>
    <s v="b"/>
    <m/>
    <n v="1"/>
    <n v="0"/>
    <n v="1"/>
    <n v="0"/>
    <n v="0"/>
    <s v="Didn't do anything"/>
    <n v="0"/>
    <n v="0"/>
    <n v="0"/>
    <n v="0"/>
    <n v="0"/>
    <n v="0"/>
    <e v="#VALUE!"/>
    <n v="3"/>
    <n v="2"/>
    <n v="1"/>
    <n v="0"/>
    <n v="0"/>
    <n v="3"/>
    <n v="3"/>
    <n v="2"/>
    <n v="1"/>
    <n v="0"/>
    <n v="0"/>
    <n v="3"/>
  </r>
  <r>
    <s v="DD"/>
    <s v="2023njwas"/>
    <s v="qm"/>
    <n v="20"/>
    <s v="2023njwas_qm20"/>
    <s v="b2"/>
    <x v="8"/>
    <n v="26"/>
    <s v="[9,8]"/>
    <n v="0"/>
    <m/>
    <m/>
    <n v="1"/>
    <x v="0"/>
    <m/>
    <s v="[7,6,4,10,36]"/>
    <n v="0"/>
    <n v="1"/>
    <n v="0"/>
    <m/>
    <n v="1"/>
    <s v="b"/>
    <n v="2"/>
    <n v="0"/>
    <s v="p"/>
    <n v="1"/>
    <s v="v"/>
    <n v="4"/>
    <s v="x"/>
    <m/>
    <n v="4"/>
    <n v="0"/>
    <n v="1"/>
    <n v="0"/>
    <n v="1"/>
    <m/>
    <n v="2"/>
    <n v="1"/>
    <n v="1"/>
    <n v="2"/>
    <n v="0"/>
    <n v="0"/>
    <e v="#VALUE!"/>
    <n v="5"/>
    <n v="1"/>
    <n v="4"/>
    <n v="3"/>
    <n v="1"/>
    <n v="1"/>
    <n v="7"/>
    <n v="2"/>
    <n v="5"/>
    <n v="5"/>
    <n v="1"/>
    <n v="1"/>
  </r>
  <r>
    <s v="DD"/>
    <s v="2023njwas"/>
    <s v="qm"/>
    <n v="40"/>
    <s v="2023njwas_qm40"/>
    <s v="b3"/>
    <x v="8"/>
    <n v="26"/>
    <s v="[9,8]"/>
    <n v="0"/>
    <m/>
    <m/>
    <n v="1"/>
    <x v="0"/>
    <m/>
    <s v="[1,2,3,4,21,19]"/>
    <n v="0"/>
    <n v="1"/>
    <n v="0"/>
    <m/>
    <n v="1"/>
    <s v="b"/>
    <n v="2"/>
    <n v="4.0999999999999996"/>
    <s v="e"/>
    <n v="2"/>
    <s v="v"/>
    <n v="5"/>
    <s v="x"/>
    <m/>
    <n v="4"/>
    <n v="0"/>
    <n v="0"/>
    <n v="0"/>
    <n v="1"/>
    <m/>
    <n v="2"/>
    <n v="1"/>
    <n v="1"/>
    <n v="2"/>
    <n v="0"/>
    <n v="0"/>
    <e v="#VALUE!"/>
    <n v="6"/>
    <n v="1"/>
    <n v="5"/>
    <n v="4"/>
    <n v="0"/>
    <n v="2"/>
    <n v="8"/>
    <n v="2"/>
    <n v="6"/>
    <n v="6"/>
    <n v="0"/>
    <n v="2"/>
  </r>
  <r>
    <s v="Mmb"/>
    <s v="2023njwas"/>
    <s v="qm"/>
    <n v="25"/>
    <s v="2023njwas_qm25"/>
    <s v="r3"/>
    <x v="8"/>
    <n v="35"/>
    <s v="[19]"/>
    <n v="1"/>
    <m/>
    <m/>
    <n v="1"/>
    <x v="0"/>
    <m/>
    <s v="[2,5,1]"/>
    <n v="0"/>
    <n v="0"/>
    <n v="0"/>
    <m/>
    <n v="0"/>
    <s v="x"/>
    <n v="2"/>
    <n v="3.3"/>
    <s v="e"/>
    <n v="2"/>
    <s v="v"/>
    <n v="3"/>
    <s v="x"/>
    <m/>
    <n v="5"/>
    <n v="0"/>
    <n v="0"/>
    <n v="0"/>
    <n v="1"/>
    <m/>
    <n v="1"/>
    <n v="0"/>
    <n v="1"/>
    <n v="0"/>
    <n v="0"/>
    <n v="1"/>
    <e v="#VALUE!"/>
    <n v="3"/>
    <n v="2"/>
    <n v="1"/>
    <n v="3"/>
    <n v="0"/>
    <n v="0"/>
    <n v="4"/>
    <n v="2"/>
    <n v="2"/>
    <n v="3"/>
    <n v="0"/>
    <n v="1"/>
  </r>
  <r>
    <s v="DD"/>
    <s v="2023njwas"/>
    <s v="qm"/>
    <n v="33"/>
    <s v="2023njwas_qm33"/>
    <s v="b2"/>
    <x v="9"/>
    <n v="63"/>
    <s v="[]"/>
    <n v="0"/>
    <m/>
    <m/>
    <n v="1"/>
    <x v="0"/>
    <m/>
    <s v="[5]"/>
    <n v="0"/>
    <n v="0"/>
    <n v="0"/>
    <m/>
    <n v="0"/>
    <s v="u"/>
    <s v="x"/>
    <n v="2.7"/>
    <s v="e"/>
    <n v="1"/>
    <s v="a"/>
    <n v="0"/>
    <s v="x"/>
    <m/>
    <n v="2"/>
    <n v="0"/>
    <n v="1"/>
    <n v="0"/>
    <n v="0"/>
    <m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Mbb"/>
    <s v="2023njwas"/>
    <s v="qm"/>
    <n v="6"/>
    <s v="2023njwas_qm6"/>
    <s v="r3"/>
    <x v="9"/>
    <n v="35"/>
    <s v="[]"/>
    <n v="1"/>
    <m/>
    <m/>
    <n v="1"/>
    <x v="0"/>
    <m/>
    <s v="[11,1]"/>
    <n v="0"/>
    <n v="0"/>
    <n v="0"/>
    <m/>
    <n v="0"/>
    <s v="o"/>
    <n v="2"/>
    <n v="0"/>
    <s v="p"/>
    <n v="1"/>
    <s v="n"/>
    <n v="3"/>
    <s v="x"/>
    <m/>
    <n v="1"/>
    <n v="0"/>
    <n v="0"/>
    <n v="0"/>
    <n v="0"/>
    <m/>
    <n v="0"/>
    <n v="0"/>
    <n v="0"/>
    <n v="0"/>
    <n v="0"/>
    <n v="0"/>
    <e v="#VALUE!"/>
    <n v="2"/>
    <n v="1"/>
    <n v="1"/>
    <n v="1"/>
    <n v="1"/>
    <n v="0"/>
    <n v="2"/>
    <n v="1"/>
    <n v="1"/>
    <n v="1"/>
    <n v="1"/>
    <n v="0"/>
  </r>
  <r>
    <s v="Mbb"/>
    <s v="2023njwas"/>
    <s v="qm"/>
    <n v="30"/>
    <s v="2023njwas_qm30"/>
    <s v="r3"/>
    <x v="9"/>
    <n v="35"/>
    <s v="[]"/>
    <n v="1"/>
    <m/>
    <m/>
    <n v="1"/>
    <x v="0"/>
    <m/>
    <s v="[2,20]"/>
    <n v="0"/>
    <n v="0"/>
    <n v="0"/>
    <m/>
    <n v="0"/>
    <s v="b"/>
    <n v="1"/>
    <n v="0"/>
    <s v="p"/>
    <n v="2"/>
    <s v="a"/>
    <n v="1"/>
    <s v="x"/>
    <m/>
    <n v="2"/>
    <n v="0"/>
    <n v="0"/>
    <n v="0"/>
    <n v="0"/>
    <s v="Slow with grabbing"/>
    <n v="0"/>
    <n v="0"/>
    <n v="0"/>
    <n v="0"/>
    <n v="0"/>
    <n v="0"/>
    <e v="#VALUE!"/>
    <n v="2"/>
    <n v="1"/>
    <n v="1"/>
    <n v="1"/>
    <n v="0"/>
    <n v="1"/>
    <n v="2"/>
    <n v="1"/>
    <n v="1"/>
    <n v="1"/>
    <n v="0"/>
    <n v="1"/>
  </r>
  <r>
    <s v="DD"/>
    <s v="2023njwas"/>
    <s v="qm"/>
    <n v="19"/>
    <s v="2023njwas_qm19"/>
    <s v="b2"/>
    <x v="10"/>
    <n v="62"/>
    <s v="[1]"/>
    <n v="1"/>
    <m/>
    <m/>
    <n v="1"/>
    <x v="0"/>
    <m/>
    <s v="[3,4]"/>
    <n v="0"/>
    <n v="0"/>
    <n v="0"/>
    <m/>
    <n v="0"/>
    <s v="o"/>
    <n v="2"/>
    <n v="0"/>
    <s v="p"/>
    <n v="2"/>
    <s v="a"/>
    <n v="0"/>
    <s v="a"/>
    <m/>
    <n v="3"/>
    <n v="0"/>
    <n v="1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34"/>
    <s v="2023njwas_qm34"/>
    <s v="b2"/>
    <x v="10"/>
    <n v="26"/>
    <s v="[27]"/>
    <n v="0"/>
    <m/>
    <m/>
    <n v="1"/>
    <x v="0"/>
    <m/>
    <s v="[6,22,25]"/>
    <n v="0"/>
    <n v="0"/>
    <n v="0"/>
    <m/>
    <n v="0"/>
    <s v="o"/>
    <n v="2"/>
    <n v="4.8"/>
    <s v="e"/>
    <n v="2"/>
    <s v="a"/>
    <n v="2"/>
    <s v="a"/>
    <m/>
    <n v="3"/>
    <n v="0"/>
    <n v="1"/>
    <n v="0"/>
    <n v="0"/>
    <m/>
    <n v="1"/>
    <n v="0"/>
    <n v="1"/>
    <n v="0"/>
    <n v="0"/>
    <n v="1"/>
    <e v="#VALUE!"/>
    <n v="3"/>
    <n v="0"/>
    <n v="3"/>
    <n v="1"/>
    <n v="0"/>
    <n v="2"/>
    <n v="4"/>
    <n v="0"/>
    <n v="4"/>
    <n v="1"/>
    <n v="0"/>
    <n v="3"/>
  </r>
  <r>
    <s v="Mbb"/>
    <s v="2023njwas"/>
    <s v="qm"/>
    <n v="3"/>
    <s v="2023njwas_qm3"/>
    <s v="r1"/>
    <x v="10"/>
    <n v="35"/>
    <s v="[19]"/>
    <n v="1"/>
    <m/>
    <m/>
    <n v="1"/>
    <x v="0"/>
    <m/>
    <s v="[1,3]"/>
    <n v="0"/>
    <n v="0"/>
    <n v="0"/>
    <m/>
    <n v="0"/>
    <s v="o"/>
    <n v="2"/>
    <n v="15.3"/>
    <s v="e"/>
    <n v="2"/>
    <s v="a"/>
    <n v="0"/>
    <s v="x"/>
    <m/>
    <n v="1"/>
    <n v="0"/>
    <n v="1"/>
    <n v="0"/>
    <n v="0"/>
    <m/>
    <n v="1"/>
    <n v="0"/>
    <n v="1"/>
    <n v="0"/>
    <n v="0"/>
    <n v="1"/>
    <e v="#VALUE!"/>
    <n v="2"/>
    <n v="0"/>
    <n v="2"/>
    <n v="2"/>
    <n v="0"/>
    <n v="0"/>
    <n v="3"/>
    <n v="0"/>
    <n v="3"/>
    <n v="2"/>
    <n v="0"/>
    <n v="1"/>
  </r>
  <r>
    <s v="Mbb"/>
    <s v="2023njwas"/>
    <s v="qm"/>
    <n v="37"/>
    <s v="2023njwas_qm37"/>
    <s v="r3"/>
    <x v="10"/>
    <n v="71"/>
    <s v="[9]"/>
    <n v="1"/>
    <m/>
    <m/>
    <n v="1"/>
    <x v="0"/>
    <m/>
    <s v="[3,10,12,13]"/>
    <n v="0"/>
    <n v="0"/>
    <n v="0"/>
    <m/>
    <n v="0"/>
    <s v="o"/>
    <s v="x"/>
    <n v="0"/>
    <s v="p"/>
    <n v="2"/>
    <s v="a"/>
    <n v="4"/>
    <s v="x"/>
    <m/>
    <n v="4"/>
    <n v="0"/>
    <n v="0"/>
    <n v="0"/>
    <n v="1"/>
    <m/>
    <n v="1"/>
    <n v="0"/>
    <n v="1"/>
    <n v="1"/>
    <n v="0"/>
    <n v="0"/>
    <e v="#VALUE!"/>
    <n v="4"/>
    <n v="0"/>
    <n v="4"/>
    <n v="1"/>
    <n v="3"/>
    <n v="0"/>
    <n v="5"/>
    <n v="0"/>
    <n v="5"/>
    <n v="2"/>
    <n v="3"/>
    <n v="0"/>
  </r>
  <r>
    <s v="DD"/>
    <s v="2023njwas"/>
    <s v="qm"/>
    <n v="2"/>
    <s v="2023njwas_qm2"/>
    <s v="b2"/>
    <x v="11"/>
    <n v="38"/>
    <s v="[5]"/>
    <n v="0"/>
    <m/>
    <m/>
    <n v="0"/>
    <x v="3"/>
    <m/>
    <s v="[4,6,8,3,33,32,7]"/>
    <n v="0"/>
    <n v="1"/>
    <n v="0"/>
    <m/>
    <n v="1"/>
    <s v="b"/>
    <n v="1"/>
    <n v="1.2"/>
    <s v="e"/>
    <n v="2"/>
    <s v="v"/>
    <n v="4"/>
    <s v="a"/>
    <m/>
    <n v="5"/>
    <n v="0"/>
    <n v="0"/>
    <n v="0"/>
    <n v="1"/>
    <m/>
    <n v="1"/>
    <n v="1"/>
    <n v="0"/>
    <n v="1"/>
    <n v="0"/>
    <n v="0"/>
    <e v="#VALUE!"/>
    <n v="7"/>
    <n v="3"/>
    <n v="4"/>
    <n v="5"/>
    <n v="0"/>
    <n v="2"/>
    <n v="8"/>
    <n v="4"/>
    <n v="4"/>
    <n v="6"/>
    <n v="0"/>
    <n v="2"/>
  </r>
  <r>
    <s v="DD"/>
    <s v="2023njwas"/>
    <s v="qm"/>
    <n v="25"/>
    <s v="2023njwas_qm25"/>
    <s v="b3"/>
    <x v="11"/>
    <n v="38"/>
    <s v="[5]"/>
    <n v="0"/>
    <m/>
    <m/>
    <n v="1"/>
    <x v="3"/>
    <m/>
    <s v="[4,6,28,30,31,32]"/>
    <n v="0"/>
    <n v="0"/>
    <n v="0"/>
    <m/>
    <n v="1"/>
    <s v="b"/>
    <n v="1"/>
    <n v="7.8"/>
    <s v="e"/>
    <n v="2"/>
    <s v="v"/>
    <n v="3"/>
    <s v="x"/>
    <m/>
    <n v="3"/>
    <n v="0"/>
    <n v="0"/>
    <n v="0"/>
    <n v="1"/>
    <m/>
    <n v="1"/>
    <n v="1"/>
    <n v="0"/>
    <n v="1"/>
    <n v="0"/>
    <n v="0"/>
    <e v="#VALUE!"/>
    <n v="6"/>
    <n v="4"/>
    <n v="2"/>
    <n v="2"/>
    <n v="0"/>
    <n v="4"/>
    <n v="7"/>
    <n v="5"/>
    <n v="2"/>
    <n v="3"/>
    <n v="0"/>
    <n v="4"/>
  </r>
  <r>
    <s v="Mbb"/>
    <s v="2023njwas"/>
    <s v="qm"/>
    <n v="34"/>
    <s v="2023njwas_qm34"/>
    <s v="r3"/>
    <x v="11"/>
    <n v="47"/>
    <s v="[5]"/>
    <n v="1"/>
    <m/>
    <m/>
    <n v="1"/>
    <x v="3"/>
    <m/>
    <s v="[4,6,29,11,12,30,31,32]"/>
    <n v="0"/>
    <n v="0"/>
    <n v="0"/>
    <m/>
    <n v="0"/>
    <s v="x"/>
    <s v="x"/>
    <n v="6.9"/>
    <s v="e"/>
    <n v="2"/>
    <s v="v"/>
    <n v="4"/>
    <s v="x"/>
    <m/>
    <n v="5"/>
    <n v="0"/>
    <n v="0"/>
    <n v="0"/>
    <n v="1"/>
    <s v="Very good team"/>
    <n v="1"/>
    <n v="1"/>
    <n v="0"/>
    <n v="1"/>
    <n v="0"/>
    <n v="0"/>
    <e v="#VALUE!"/>
    <n v="8"/>
    <n v="5"/>
    <n v="3"/>
    <n v="2"/>
    <n v="2"/>
    <n v="4"/>
    <n v="9"/>
    <n v="6"/>
    <n v="3"/>
    <n v="3"/>
    <n v="2"/>
    <n v="4"/>
  </r>
  <r>
    <s v="DD"/>
    <s v="2023njwas"/>
    <s v="qm"/>
    <n v="13"/>
    <s v="2023njwas_qm13"/>
    <s v="b2"/>
    <x v="12"/>
    <n v="26"/>
    <s v="[]"/>
    <n v="0"/>
    <m/>
    <m/>
    <n v="0"/>
    <x v="0"/>
    <m/>
    <s v="[8,5,11]"/>
    <n v="0"/>
    <n v="1"/>
    <n v="0"/>
    <m/>
    <n v="1"/>
    <s v="u"/>
    <n v="1"/>
    <n v="12.7"/>
    <s v="e"/>
    <n v="2"/>
    <s v="a"/>
    <n v="5"/>
    <s v="x"/>
    <m/>
    <n v="2"/>
    <n v="0"/>
    <n v="0"/>
    <n v="0"/>
    <n v="1"/>
    <m/>
    <n v="0"/>
    <n v="0"/>
    <n v="0"/>
    <n v="0"/>
    <n v="0"/>
    <n v="0"/>
    <e v="#VALUE!"/>
    <n v="3"/>
    <n v="3"/>
    <n v="0"/>
    <n v="2"/>
    <n v="1"/>
    <n v="0"/>
    <n v="3"/>
    <n v="3"/>
    <n v="0"/>
    <n v="2"/>
    <n v="1"/>
    <n v="0"/>
  </r>
  <r>
    <s v="DD"/>
    <s v="2023njwas"/>
    <s v="qm"/>
    <n v="28"/>
    <s v="2023njwas_qm28"/>
    <s v="b3"/>
    <x v="12"/>
    <n v="38"/>
    <s v="[]"/>
    <n v="0"/>
    <m/>
    <m/>
    <n v="0"/>
    <x v="2"/>
    <m/>
    <s v="[5,2,14,11]"/>
    <n v="0"/>
    <n v="0"/>
    <n v="0"/>
    <m/>
    <n v="0"/>
    <s v="u"/>
    <s v="x"/>
    <n v="2.5"/>
    <s v="e"/>
    <n v="2"/>
    <s v="a"/>
    <n v="2"/>
    <s v="x"/>
    <m/>
    <n v="1"/>
    <n v="0"/>
    <n v="1"/>
    <n v="0"/>
    <n v="1"/>
    <m/>
    <n v="0"/>
    <n v="0"/>
    <n v="0"/>
    <n v="0"/>
    <n v="0"/>
    <n v="0"/>
    <e v="#VALUE!"/>
    <n v="4"/>
    <n v="4"/>
    <n v="0"/>
    <n v="2"/>
    <n v="2"/>
    <n v="0"/>
    <n v="4"/>
    <n v="4"/>
    <n v="0"/>
    <n v="2"/>
    <n v="2"/>
    <n v="0"/>
  </r>
  <r>
    <s v="Mbb"/>
    <s v="2023njwas"/>
    <s v="qm"/>
    <n v="10"/>
    <s v="2023njwas_qm10"/>
    <s v="r3"/>
    <x v="12"/>
    <n v="59"/>
    <s v="[]"/>
    <n v="0"/>
    <m/>
    <m/>
    <n v="0"/>
    <x v="2"/>
    <m/>
    <s v="[14,2,11]"/>
    <n v="0"/>
    <n v="0"/>
    <n v="0"/>
    <m/>
    <n v="0"/>
    <s v="u"/>
    <n v="1"/>
    <n v="6.4"/>
    <s v="e"/>
    <n v="2"/>
    <s v="n"/>
    <n v="0"/>
    <s v="x"/>
    <m/>
    <n v="2"/>
    <n v="0"/>
    <n v="0"/>
    <n v="0"/>
    <n v="0"/>
    <m/>
    <n v="0"/>
    <n v="0"/>
    <n v="0"/>
    <n v="0"/>
    <n v="0"/>
    <n v="0"/>
    <e v="#VALUE!"/>
    <n v="3"/>
    <n v="3"/>
    <n v="0"/>
    <n v="1"/>
    <n v="2"/>
    <n v="0"/>
    <n v="3"/>
    <n v="3"/>
    <n v="0"/>
    <n v="1"/>
    <n v="2"/>
    <n v="0"/>
  </r>
  <r>
    <s v="Mbb"/>
    <s v="2023njwas"/>
    <s v="qm"/>
    <n v="32"/>
    <s v="2023njwas_qm32"/>
    <s v="r1"/>
    <x v="12"/>
    <n v="47"/>
    <s v="[]"/>
    <n v="1"/>
    <m/>
    <m/>
    <n v="0"/>
    <x v="2"/>
    <m/>
    <s v="[5,8]"/>
    <n v="0"/>
    <n v="0"/>
    <n v="0"/>
    <m/>
    <n v="0"/>
    <s v="u"/>
    <n v="1"/>
    <n v="10.7"/>
    <s v="e"/>
    <n v="2"/>
    <s v="a"/>
    <n v="0"/>
    <s v="x"/>
    <m/>
    <n v="2"/>
    <n v="0"/>
    <n v="0"/>
    <n v="0"/>
    <n v="0"/>
    <s v="Slow on pickup"/>
    <n v="0"/>
    <n v="0"/>
    <n v="0"/>
    <n v="0"/>
    <n v="0"/>
    <n v="0"/>
    <e v="#VALUE!"/>
    <n v="2"/>
    <n v="2"/>
    <n v="0"/>
    <n v="2"/>
    <n v="0"/>
    <n v="0"/>
    <n v="2"/>
    <n v="2"/>
    <n v="0"/>
    <n v="2"/>
    <n v="0"/>
    <n v="0"/>
  </r>
  <r>
    <s v="DD"/>
    <s v="2023njwas"/>
    <s v="qm"/>
    <n v="21"/>
    <s v="2023njwas_qm21"/>
    <s v="b2"/>
    <x v="13"/>
    <n v="62"/>
    <s v="[]"/>
    <n v="0"/>
    <m/>
    <m/>
    <n v="0"/>
    <x v="0"/>
    <m/>
    <s v="[]"/>
    <n v="0"/>
    <n v="0"/>
    <n v="0"/>
    <m/>
    <n v="0"/>
    <s v="x"/>
    <s v="x"/>
    <n v="0"/>
    <s v="a"/>
    <n v="1"/>
    <s v="n"/>
    <n v="2"/>
    <s v="b"/>
    <m/>
    <n v="2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5"/>
    <s v="2023njwas_qm35"/>
    <s v="b3"/>
    <x v="13"/>
    <n v="62"/>
    <s v="[]"/>
    <n v="0"/>
    <m/>
    <m/>
    <n v="0"/>
    <x v="0"/>
    <m/>
    <s v="[]"/>
    <n v="0"/>
    <n v="0"/>
    <n v="0"/>
    <m/>
    <n v="0"/>
    <s v="x"/>
    <s v="x"/>
    <n v="17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7"/>
    <s v="2023njwas_qm17"/>
    <s v="r1"/>
    <x v="13"/>
    <n v="71"/>
    <s v="[]"/>
    <n v="1"/>
    <m/>
    <m/>
    <n v="1"/>
    <x v="0"/>
    <m/>
    <s v="[2]"/>
    <n v="0"/>
    <n v="0"/>
    <n v="0"/>
    <m/>
    <n v="0"/>
    <s v="x"/>
    <s v="x"/>
    <n v="0"/>
    <s v="x"/>
    <n v="1"/>
    <s v="n"/>
    <n v="3"/>
    <s v="x"/>
    <m/>
    <n v="1"/>
    <n v="1"/>
    <n v="0"/>
    <n v="0"/>
    <n v="0"/>
    <s v="Bad"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DD"/>
    <s v="2023njwas"/>
    <s v="qm"/>
    <n v="6"/>
    <s v="2023njwas_qm6"/>
    <s v="b2"/>
    <x v="14"/>
    <n v="62"/>
    <s v="[2]"/>
    <n v="1"/>
    <m/>
    <m/>
    <n v="0"/>
    <x v="0"/>
    <m/>
    <s v="[7,4]"/>
    <n v="0"/>
    <n v="1"/>
    <n v="0"/>
    <m/>
    <n v="0"/>
    <s v="o"/>
    <n v="2"/>
    <n v="18.5"/>
    <s v="e"/>
    <n v="2"/>
    <s v="a"/>
    <n v="1"/>
    <s v="x"/>
    <m/>
    <n v="2"/>
    <n v="0"/>
    <n v="1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41"/>
    <s v="2023njwas_qm41"/>
    <s v="r1"/>
    <x v="14"/>
    <n v="71"/>
    <s v="[8]"/>
    <n v="1"/>
    <m/>
    <m/>
    <n v="1"/>
    <x v="0"/>
    <m/>
    <s v="[9,7,24]"/>
    <n v="0"/>
    <n v="0"/>
    <n v="0"/>
    <m/>
    <n v="0"/>
    <s v="x"/>
    <s v="x"/>
    <n v="15.6"/>
    <s v="e"/>
    <n v="2"/>
    <s v="a"/>
    <n v="2"/>
    <s v="x"/>
    <m/>
    <n v="2"/>
    <n v="0"/>
    <n v="0"/>
    <n v="0"/>
    <n v="0"/>
    <s v="Alright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8"/>
    <s v="2023njwas_qm8"/>
    <s v="b2"/>
    <x v="15"/>
    <n v="38"/>
    <s v="[24]"/>
    <n v="0"/>
    <m/>
    <m/>
    <n v="0"/>
    <x v="2"/>
    <m/>
    <s v="[34]"/>
    <n v="0"/>
    <n v="0"/>
    <n v="0"/>
    <m/>
    <n v="0"/>
    <s v="b"/>
    <s v="x"/>
    <n v="7.9"/>
    <s v="e"/>
    <n v="2"/>
    <s v="a"/>
    <n v="1"/>
    <s v="x"/>
    <m/>
    <n v="2"/>
    <n v="0"/>
    <n v="1"/>
    <n v="0"/>
    <n v="0"/>
    <m/>
    <n v="1"/>
    <n v="0"/>
    <n v="1"/>
    <n v="0"/>
    <n v="0"/>
    <n v="1"/>
    <e v="#VALUE!"/>
    <n v="1"/>
    <n v="1"/>
    <n v="0"/>
    <n v="0"/>
    <n v="0"/>
    <n v="1"/>
    <n v="2"/>
    <n v="1"/>
    <n v="1"/>
    <n v="0"/>
    <n v="0"/>
    <n v="2"/>
  </r>
  <r>
    <s v="DD"/>
    <s v="2023njwas"/>
    <s v="qm"/>
    <n v="26"/>
    <s v="2023njwas_qm26"/>
    <s v="b1"/>
    <x v="15"/>
    <n v="26"/>
    <s v="[15]"/>
    <n v="1"/>
    <m/>
    <m/>
    <n v="1"/>
    <x v="0"/>
    <m/>
    <s v="[23,24,33,31,32]"/>
    <n v="0"/>
    <n v="1"/>
    <n v="0"/>
    <m/>
    <n v="1"/>
    <s v="b"/>
    <s v="b"/>
    <n v="0"/>
    <s v="p"/>
    <n v="2"/>
    <s v="v"/>
    <n v="3"/>
    <s v="x"/>
    <m/>
    <n v="5"/>
    <n v="0"/>
    <n v="0"/>
    <n v="0"/>
    <n v="1"/>
    <m/>
    <n v="1"/>
    <n v="0"/>
    <n v="1"/>
    <n v="0"/>
    <n v="1"/>
    <n v="0"/>
    <e v="#VALUE!"/>
    <n v="5"/>
    <n v="3"/>
    <n v="2"/>
    <n v="0"/>
    <n v="0"/>
    <n v="5"/>
    <n v="6"/>
    <n v="3"/>
    <n v="3"/>
    <n v="0"/>
    <n v="1"/>
    <n v="5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14"/>
    <s v="2023njwas_qm14"/>
    <s v="r3"/>
    <x v="16"/>
    <n v="35"/>
    <s v="[]"/>
    <n v="0"/>
    <m/>
    <m/>
    <n v="1"/>
    <x v="0"/>
    <m/>
    <s v="[]"/>
    <n v="0"/>
    <n v="0"/>
    <n v="0"/>
    <m/>
    <n v="0"/>
    <s v="u"/>
    <n v="2"/>
    <n v="0"/>
    <s v="x"/>
    <n v="2"/>
    <s v="n"/>
    <n v="3"/>
    <s v="x"/>
    <m/>
    <n v="1"/>
    <n v="0"/>
    <n v="0"/>
    <n v="0"/>
    <n v="0"/>
    <s v="Ba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9"/>
    <s v="2023njwas_qm39"/>
    <s v="r2"/>
    <x v="16"/>
    <n v="35"/>
    <s v="[]"/>
    <n v="1"/>
    <m/>
    <m/>
    <n v="1"/>
    <x v="0"/>
    <m/>
    <s v="[]"/>
    <n v="0"/>
    <n v="0"/>
    <n v="0"/>
    <m/>
    <n v="0"/>
    <s v="x"/>
    <s v="x"/>
    <n v="5.4"/>
    <s v="e"/>
    <n v="2"/>
    <s v="n"/>
    <n v="2"/>
    <s v="a"/>
    <m/>
    <n v="2"/>
    <n v="0"/>
    <n v="1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7"/>
    <s v="2023njwas_qm7"/>
    <s v="b1"/>
    <x v="17"/>
    <n v="26"/>
    <s v="[17]"/>
    <n v="0"/>
    <m/>
    <m/>
    <n v="1"/>
    <x v="0"/>
    <m/>
    <s v="[18,24]"/>
    <n v="0"/>
    <n v="1"/>
    <n v="0"/>
    <m/>
    <n v="0"/>
    <s v="o"/>
    <n v="1"/>
    <n v="11"/>
    <s v="e"/>
    <n v="2"/>
    <s v="n"/>
    <n v="2"/>
    <s v="x"/>
    <m/>
    <n v="4"/>
    <n v="0"/>
    <n v="0"/>
    <n v="1"/>
    <n v="0"/>
    <m/>
    <n v="1"/>
    <n v="1"/>
    <n v="0"/>
    <n v="0"/>
    <n v="1"/>
    <n v="0"/>
    <e v="#VALUE!"/>
    <n v="2"/>
    <n v="0"/>
    <n v="2"/>
    <n v="0"/>
    <n v="1"/>
    <n v="1"/>
    <n v="3"/>
    <n v="1"/>
    <n v="2"/>
    <n v="0"/>
    <n v="2"/>
    <n v="1"/>
  </r>
  <r>
    <s v="Mmb"/>
    <s v="2023njwas"/>
    <s v="qm"/>
    <n v="22"/>
    <s v="2023njwas_qm22"/>
    <s v="r3"/>
    <x v="17"/>
    <n v="71"/>
    <s v="[]"/>
    <n v="1"/>
    <m/>
    <m/>
    <n v="0"/>
    <x v="0"/>
    <m/>
    <s v="[17,23,10,12]"/>
    <n v="0"/>
    <n v="0"/>
    <n v="0"/>
    <m/>
    <n v="1"/>
    <s v="o"/>
    <n v="1"/>
    <n v="15"/>
    <s v="e"/>
    <n v="2"/>
    <s v="v"/>
    <n v="1"/>
    <s v="x"/>
    <m/>
    <n v="4"/>
    <n v="0"/>
    <n v="0"/>
    <n v="0"/>
    <n v="1"/>
    <m/>
    <n v="0"/>
    <n v="0"/>
    <n v="0"/>
    <n v="0"/>
    <n v="0"/>
    <n v="0"/>
    <e v="#VALUE!"/>
    <n v="4"/>
    <n v="1"/>
    <n v="3"/>
    <n v="0"/>
    <n v="3"/>
    <n v="1"/>
    <n v="4"/>
    <n v="1"/>
    <n v="3"/>
    <n v="0"/>
    <n v="3"/>
    <n v="1"/>
  </r>
  <r>
    <s v="Mbb"/>
    <s v="2023njwas"/>
    <s v="qm"/>
    <n v="27"/>
    <s v="2023njwas_qm27"/>
    <s v="r2"/>
    <x v="17"/>
    <n v="71"/>
    <s v="[17]"/>
    <n v="1"/>
    <m/>
    <m/>
    <n v="1"/>
    <x v="0"/>
    <m/>
    <s v="[16,18,13,11]"/>
    <n v="0"/>
    <n v="0"/>
    <n v="0"/>
    <m/>
    <n v="0"/>
    <s v="x"/>
    <n v="1"/>
    <n v="9.4"/>
    <s v="e"/>
    <n v="2"/>
    <s v="v"/>
    <n v="2"/>
    <s v="x"/>
    <m/>
    <n v="5"/>
    <n v="0"/>
    <n v="0"/>
    <n v="0"/>
    <n v="1"/>
    <s v="Good team"/>
    <n v="1"/>
    <n v="1"/>
    <n v="0"/>
    <n v="0"/>
    <n v="1"/>
    <n v="0"/>
    <e v="#VALUE!"/>
    <n v="4"/>
    <n v="1"/>
    <n v="3"/>
    <n v="0"/>
    <n v="4"/>
    <n v="0"/>
    <n v="5"/>
    <n v="2"/>
    <n v="3"/>
    <n v="0"/>
    <n v="5"/>
    <n v="0"/>
  </r>
  <r>
    <s v="Mbb"/>
    <s v="2023njwas"/>
    <s v="qm"/>
    <n v="38"/>
    <s v="2023njwas_qm38"/>
    <s v="r2"/>
    <x v="17"/>
    <n v="71"/>
    <s v="[17]"/>
    <n v="1"/>
    <m/>
    <m/>
    <n v="1"/>
    <x v="0"/>
    <m/>
    <s v="[16,15,13,14,21]"/>
    <n v="0"/>
    <n v="0"/>
    <n v="0"/>
    <m/>
    <n v="0"/>
    <s v="x"/>
    <s v="x"/>
    <n v="3.1"/>
    <s v="e"/>
    <n v="2"/>
    <s v="v"/>
    <n v="2"/>
    <s v="x"/>
    <m/>
    <n v="5"/>
    <n v="0"/>
    <n v="0"/>
    <n v="0"/>
    <n v="1"/>
    <m/>
    <n v="1"/>
    <n v="1"/>
    <n v="0"/>
    <n v="0"/>
    <n v="1"/>
    <n v="0"/>
    <e v="#VALUE!"/>
    <n v="5"/>
    <n v="1"/>
    <n v="4"/>
    <n v="0"/>
    <n v="4"/>
    <n v="1"/>
    <n v="6"/>
    <n v="2"/>
    <n v="4"/>
    <n v="0"/>
    <n v="5"/>
    <n v="1"/>
  </r>
  <r>
    <s v="DD"/>
    <s v="2023njwas"/>
    <s v="qm"/>
    <n v="1"/>
    <s v="2023njwas_qm1"/>
    <s v="b2"/>
    <x v="18"/>
    <n v="62"/>
    <s v="[2]"/>
    <n v="1"/>
    <m/>
    <m/>
    <n v="1"/>
    <x v="0"/>
    <m/>
    <s v="[8,17,11,5]"/>
    <n v="0"/>
    <n v="1"/>
    <n v="0"/>
    <m/>
    <n v="0"/>
    <s v="u"/>
    <n v="2"/>
    <n v="6.2"/>
    <s v="e"/>
    <n v="2"/>
    <s v="x"/>
    <n v="1"/>
    <s v="x"/>
    <m/>
    <n v="3"/>
    <n v="0"/>
    <n v="0"/>
    <n v="0"/>
    <n v="0"/>
    <m/>
    <n v="1"/>
    <n v="1"/>
    <n v="0"/>
    <n v="1"/>
    <n v="0"/>
    <n v="0"/>
    <e v="#VALUE!"/>
    <n v="4"/>
    <n v="4"/>
    <n v="0"/>
    <n v="2"/>
    <n v="2"/>
    <n v="0"/>
    <n v="5"/>
    <n v="5"/>
    <n v="0"/>
    <n v="3"/>
    <n v="2"/>
    <n v="0"/>
  </r>
  <r>
    <s v="DD"/>
    <s v="2023njwas"/>
    <s v="qm"/>
    <n v="43"/>
    <s v="2023njwas_qm43"/>
    <s v="b1"/>
    <x v="18"/>
    <n v="38"/>
    <s v="[5]"/>
    <n v="0"/>
    <m/>
    <m/>
    <n v="1"/>
    <x v="3"/>
    <m/>
    <s v="[36,26,8,34,17,14]"/>
    <n v="0"/>
    <n v="0"/>
    <n v="0"/>
    <m/>
    <n v="1"/>
    <s v="x"/>
    <s v="x"/>
    <n v="1.7"/>
    <s v="d"/>
    <n v="1"/>
    <s v="v"/>
    <n v="4"/>
    <s v="a"/>
    <m/>
    <n v="3"/>
    <n v="0"/>
    <n v="0"/>
    <n v="0"/>
    <n v="1"/>
    <m/>
    <n v="1"/>
    <n v="1"/>
    <n v="0"/>
    <n v="1"/>
    <n v="0"/>
    <n v="0"/>
    <e v="#VALUE!"/>
    <n v="6"/>
    <n v="5"/>
    <n v="1"/>
    <n v="1"/>
    <n v="2"/>
    <n v="3"/>
    <n v="7"/>
    <n v="6"/>
    <n v="1"/>
    <n v="2"/>
    <n v="2"/>
    <n v="3"/>
  </r>
  <r>
    <s v="Mbb"/>
    <s v="2023njwas"/>
    <s v="qm"/>
    <n v="12"/>
    <s v="2023njwas_qm12"/>
    <s v="r1"/>
    <x v="18"/>
    <n v="47"/>
    <s v="[5]"/>
    <n v="1"/>
    <m/>
    <m/>
    <n v="0"/>
    <x v="0"/>
    <m/>
    <s v="[2,32]"/>
    <n v="0"/>
    <n v="0"/>
    <n v="0"/>
    <m/>
    <n v="0"/>
    <s v="u"/>
    <n v="2"/>
    <n v="11.1"/>
    <s v="e"/>
    <n v="2"/>
    <s v="a"/>
    <n v="4"/>
    <s v="x"/>
    <m/>
    <n v="3"/>
    <n v="0"/>
    <n v="0"/>
    <n v="0"/>
    <n v="0"/>
    <s v="Suction cups not the best"/>
    <n v="1"/>
    <n v="1"/>
    <n v="0"/>
    <n v="1"/>
    <n v="0"/>
    <n v="0"/>
    <e v="#VALUE!"/>
    <n v="2"/>
    <n v="2"/>
    <n v="0"/>
    <n v="1"/>
    <n v="0"/>
    <n v="1"/>
    <n v="3"/>
    <n v="3"/>
    <n v="0"/>
    <n v="2"/>
    <n v="0"/>
    <n v="1"/>
  </r>
  <r>
    <s v="Mmb"/>
    <s v="2023njwas"/>
    <s v="qm"/>
    <n v="24"/>
    <s v="2023njwas_qm24"/>
    <s v="r1"/>
    <x v="18"/>
    <n v="47"/>
    <s v="[5]"/>
    <n v="1"/>
    <m/>
    <m/>
    <n v="1"/>
    <x v="2"/>
    <m/>
    <s v="[8,2,27,24,34,35,14]"/>
    <n v="0"/>
    <n v="0"/>
    <n v="0"/>
    <m/>
    <n v="0"/>
    <s v="u"/>
    <n v="1"/>
    <n v="2.4"/>
    <s v="e"/>
    <n v="2"/>
    <s v="a"/>
    <n v="1"/>
    <s v="x"/>
    <m/>
    <n v="4"/>
    <n v="0"/>
    <n v="0"/>
    <n v="0"/>
    <n v="0"/>
    <m/>
    <n v="1"/>
    <n v="1"/>
    <n v="0"/>
    <n v="1"/>
    <n v="0"/>
    <n v="0"/>
    <e v="#VALUE!"/>
    <n v="7"/>
    <n v="5"/>
    <n v="2"/>
    <n v="2"/>
    <n v="1"/>
    <n v="4"/>
    <n v="8"/>
    <n v="6"/>
    <n v="2"/>
    <n v="3"/>
    <n v="1"/>
    <n v="4"/>
  </r>
  <r>
    <s v="DD"/>
    <s v="2023njwas"/>
    <s v="qm"/>
    <n v="10"/>
    <s v="2023njwas_qm10"/>
    <s v="b2"/>
    <x v="19"/>
    <n v="61"/>
    <s v="[10]"/>
    <n v="0"/>
    <m/>
    <m/>
    <n v="1"/>
    <x v="0"/>
    <m/>
    <s v="[28,29,12,26]"/>
    <n v="0"/>
    <n v="1"/>
    <n v="1"/>
    <n v="8706"/>
    <n v="0"/>
    <s v="o"/>
    <n v="1"/>
    <n v="0"/>
    <s v="x"/>
    <n v="0"/>
    <s v="a"/>
    <n v="2"/>
    <s v="x"/>
    <m/>
    <n v="3"/>
    <n v="0"/>
    <n v="0"/>
    <n v="1"/>
    <n v="0"/>
    <m/>
    <n v="1"/>
    <n v="0"/>
    <n v="1"/>
    <n v="0"/>
    <n v="1"/>
    <n v="0"/>
    <e v="#VALUE!"/>
    <n v="4"/>
    <n v="2"/>
    <n v="2"/>
    <n v="0"/>
    <n v="1"/>
    <n v="3"/>
    <n v="5"/>
    <n v="2"/>
    <n v="3"/>
    <n v="0"/>
    <n v="2"/>
    <n v="3"/>
  </r>
  <r>
    <s v="DD"/>
    <s v="2023njwas"/>
    <s v="qm"/>
    <n v="18"/>
    <s v="2023njwas_qm18"/>
    <s v="b3"/>
    <x v="19"/>
    <n v="50"/>
    <s v="[13]"/>
    <n v="1"/>
    <m/>
    <m/>
    <n v="1"/>
    <x v="0"/>
    <m/>
    <s v="[24,34]"/>
    <n v="0"/>
    <n v="0"/>
    <n v="0"/>
    <m/>
    <n v="0"/>
    <s v="b"/>
    <n v="1"/>
    <n v="0"/>
    <s v="a"/>
    <n v="0"/>
    <s v="v"/>
    <n v="1"/>
    <s v="a"/>
    <m/>
    <n v="4"/>
    <n v="0"/>
    <n v="0"/>
    <n v="0"/>
    <n v="1"/>
    <m/>
    <n v="1"/>
    <n v="0"/>
    <n v="1"/>
    <n v="0"/>
    <n v="1"/>
    <n v="0"/>
    <e v="#VALUE!"/>
    <n v="2"/>
    <n v="1"/>
    <n v="1"/>
    <n v="0"/>
    <n v="0"/>
    <n v="2"/>
    <n v="3"/>
    <n v="1"/>
    <n v="2"/>
    <n v="0"/>
    <n v="1"/>
    <n v="2"/>
  </r>
  <r>
    <s v="DD"/>
    <s v="2023njwas"/>
    <s v="qm"/>
    <n v="37"/>
    <s v="2023njwas_qm37"/>
    <s v="b1"/>
    <x v="19"/>
    <n v="26"/>
    <s v="[18]"/>
    <n v="0"/>
    <m/>
    <m/>
    <n v="1"/>
    <x v="0"/>
    <m/>
    <s v="[16,26,15,13]"/>
    <n v="0"/>
    <n v="1"/>
    <n v="0"/>
    <m/>
    <n v="1"/>
    <s v="x"/>
    <n v="1"/>
    <n v="19.8"/>
    <s v="e"/>
    <n v="2"/>
    <s v="v"/>
    <n v="2"/>
    <s v="x"/>
    <m/>
    <n v="4"/>
    <n v="0"/>
    <n v="0"/>
    <n v="0"/>
    <n v="1"/>
    <m/>
    <n v="1"/>
    <n v="0"/>
    <n v="1"/>
    <n v="0"/>
    <n v="1"/>
    <n v="0"/>
    <e v="#VALUE!"/>
    <n v="4"/>
    <n v="0"/>
    <n v="4"/>
    <n v="0"/>
    <n v="3"/>
    <n v="1"/>
    <n v="5"/>
    <n v="0"/>
    <n v="5"/>
    <n v="0"/>
    <n v="4"/>
    <n v="1"/>
  </r>
  <r>
    <s v="Mmb"/>
    <s v="2023njwas"/>
    <s v="qm"/>
    <n v="23"/>
    <s v="2023njwas_qm23"/>
    <s v="r1"/>
    <x v="19"/>
    <n v="71"/>
    <s v="[27]"/>
    <n v="1"/>
    <m/>
    <m/>
    <n v="1"/>
    <x v="0"/>
    <m/>
    <s v="[15,22,25,23]"/>
    <n v="0"/>
    <n v="0"/>
    <n v="0"/>
    <m/>
    <n v="0"/>
    <s v="x"/>
    <n v="1"/>
    <n v="15.6"/>
    <s v="p"/>
    <n v="1"/>
    <s v="a"/>
    <n v="3"/>
    <s v="x"/>
    <m/>
    <n v="4"/>
    <n v="0"/>
    <n v="0"/>
    <n v="0"/>
    <n v="1"/>
    <m/>
    <n v="1"/>
    <n v="0"/>
    <n v="1"/>
    <n v="0"/>
    <n v="0"/>
    <n v="1"/>
    <e v="#VALUE!"/>
    <n v="4"/>
    <n v="0"/>
    <n v="4"/>
    <n v="0"/>
    <n v="1"/>
    <n v="3"/>
    <n v="5"/>
    <n v="0"/>
    <n v="5"/>
    <n v="0"/>
    <n v="1"/>
    <n v="4"/>
  </r>
  <r>
    <s v="Mbb"/>
    <s v="2023njwas"/>
    <s v="qm"/>
    <n v="28"/>
    <s v="2023njwas_qm28"/>
    <s v="r2"/>
    <x v="19"/>
    <n v="35"/>
    <s v="[10]"/>
    <n v="1"/>
    <m/>
    <m/>
    <n v="1"/>
    <x v="0"/>
    <m/>
    <s v="[13,29,19,21]"/>
    <n v="0"/>
    <n v="0"/>
    <n v="0"/>
    <m/>
    <n v="0"/>
    <s v="b"/>
    <n v="1"/>
    <n v="6.6"/>
    <s v="e"/>
    <n v="3"/>
    <s v="v"/>
    <n v="2"/>
    <s v="x"/>
    <m/>
    <n v="5"/>
    <n v="0"/>
    <n v="0"/>
    <n v="0"/>
    <n v="1"/>
    <s v="Good team"/>
    <n v="1"/>
    <n v="0"/>
    <n v="1"/>
    <n v="0"/>
    <n v="1"/>
    <n v="0"/>
    <e v="#VALUE!"/>
    <n v="4"/>
    <n v="1"/>
    <n v="3"/>
    <n v="0"/>
    <n v="1"/>
    <n v="3"/>
    <n v="5"/>
    <n v="1"/>
    <n v="4"/>
    <n v="0"/>
    <n v="2"/>
    <n v="3"/>
  </r>
  <r>
    <s v="Mbb"/>
    <s v="2023njwas"/>
    <s v="qm"/>
    <n v="42"/>
    <s v="2023njwas_qm42"/>
    <s v="r2"/>
    <x v="19"/>
    <n v="71"/>
    <s v="[18]"/>
    <n v="1"/>
    <m/>
    <m/>
    <n v="0"/>
    <x v="0"/>
    <m/>
    <s v="[18,16,26]"/>
    <n v="0"/>
    <n v="0"/>
    <n v="1"/>
    <n v="3340"/>
    <n v="0"/>
    <s v="x"/>
    <n v="1"/>
    <n v="2.8"/>
    <s v="e"/>
    <n v="2"/>
    <s v="a"/>
    <n v="1"/>
    <s v="x"/>
    <m/>
    <n v="4"/>
    <n v="0"/>
    <n v="0"/>
    <n v="1"/>
    <n v="1"/>
    <s v="Dropped on pickup"/>
    <n v="1"/>
    <n v="0"/>
    <n v="1"/>
    <n v="0"/>
    <n v="1"/>
    <n v="0"/>
    <e v="#VALUE!"/>
    <n v="3"/>
    <n v="0"/>
    <n v="3"/>
    <n v="0"/>
    <n v="2"/>
    <n v="1"/>
    <n v="4"/>
    <n v="0"/>
    <n v="4"/>
    <n v="0"/>
    <n v="3"/>
    <n v="1"/>
  </r>
  <r>
    <s v="DD"/>
    <s v="2023njwas"/>
    <s v="qm"/>
    <n v="22"/>
    <s v="2023njwas_qm22"/>
    <s v="b1"/>
    <x v="20"/>
    <n v="38"/>
    <s v="[14]"/>
    <n v="0"/>
    <m/>
    <m/>
    <n v="1"/>
    <x v="2"/>
    <m/>
    <s v="[35,34,33]"/>
    <n v="0"/>
    <n v="0"/>
    <n v="0"/>
    <m/>
    <n v="0"/>
    <s v="u"/>
    <n v="1"/>
    <n v="4.8"/>
    <s v="e"/>
    <n v="2"/>
    <s v="a"/>
    <n v="2"/>
    <s v="a"/>
    <m/>
    <n v="3"/>
    <n v="0"/>
    <n v="0"/>
    <n v="0"/>
    <n v="0"/>
    <m/>
    <n v="1"/>
    <n v="1"/>
    <n v="0"/>
    <n v="0"/>
    <n v="1"/>
    <n v="0"/>
    <e v="#VALUE!"/>
    <n v="3"/>
    <n v="3"/>
    <n v="0"/>
    <n v="0"/>
    <n v="0"/>
    <n v="3"/>
    <n v="4"/>
    <n v="4"/>
    <n v="0"/>
    <n v="0"/>
    <n v="1"/>
    <n v="3"/>
  </r>
  <r>
    <s v="DD"/>
    <s v="2023njwas"/>
    <s v="qm"/>
    <n v="36"/>
    <s v="2023njwas_qm36"/>
    <s v="b1"/>
    <x v="20"/>
    <n v="26"/>
    <s v="[17]"/>
    <n v="0"/>
    <m/>
    <m/>
    <n v="1"/>
    <x v="0"/>
    <m/>
    <s v="[]"/>
    <n v="0"/>
    <n v="0"/>
    <n v="0"/>
    <m/>
    <n v="0"/>
    <s v="x"/>
    <s v="x"/>
    <n v="22"/>
    <s v="e"/>
    <n v="2"/>
    <s v="a"/>
    <n v="0"/>
    <s v="a"/>
    <m/>
    <n v="3"/>
    <n v="0"/>
    <n v="0"/>
    <n v="0"/>
    <n v="0"/>
    <s v="Arm broke"/>
    <n v="1"/>
    <n v="1"/>
    <n v="0"/>
    <n v="0"/>
    <n v="1"/>
    <n v="0"/>
    <e v="#VALUE!"/>
    <n v="0"/>
    <n v="0"/>
    <n v="0"/>
    <n v="0"/>
    <n v="0"/>
    <n v="0"/>
    <n v="1"/>
    <n v="1"/>
    <n v="0"/>
    <n v="0"/>
    <n v="1"/>
    <n v="0"/>
  </r>
  <r>
    <s v="DD"/>
    <s v="2023njwas"/>
    <s v="qm"/>
    <n v="41"/>
    <s v="2023njwas_qm41"/>
    <s v="b2"/>
    <x v="20"/>
    <n v="26"/>
    <s v="[17]"/>
    <n v="0"/>
    <m/>
    <m/>
    <n v="1"/>
    <x v="0"/>
    <m/>
    <s v="[35,31,14]"/>
    <n v="0"/>
    <n v="0"/>
    <n v="0"/>
    <m/>
    <n v="1"/>
    <s v="u"/>
    <s v="x"/>
    <n v="1.3"/>
    <s v="e"/>
    <n v="2"/>
    <s v="a"/>
    <n v="5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5"/>
    <s v="2023njwas_qm5"/>
    <s v="r2"/>
    <x v="20"/>
    <n v="59"/>
    <s v="[14]"/>
    <n v="1"/>
    <m/>
    <m/>
    <n v="1"/>
    <x v="2"/>
    <m/>
    <s v="[35,11,29]"/>
    <n v="0"/>
    <n v="0"/>
    <n v="0"/>
    <m/>
    <n v="0"/>
    <s v="o"/>
    <n v="1"/>
    <n v="7.1"/>
    <s v="e"/>
    <n v="2"/>
    <s v="a"/>
    <n v="1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18"/>
    <s v="2023njwas_qm18"/>
    <s v="r1"/>
    <x v="20"/>
    <n v="59"/>
    <s v="[14]"/>
    <n v="1"/>
    <m/>
    <m/>
    <n v="1"/>
    <x v="2"/>
    <m/>
    <s v="[33,34,26,35]"/>
    <n v="0"/>
    <n v="0"/>
    <n v="0"/>
    <m/>
    <n v="0"/>
    <s v="b"/>
    <s v="x"/>
    <n v="0"/>
    <s v="p"/>
    <n v="0"/>
    <s v="a"/>
    <n v="3"/>
    <s v="x"/>
    <m/>
    <n v="2"/>
    <n v="0"/>
    <n v="0"/>
    <n v="0"/>
    <n v="0"/>
    <s v="Very slow with pickup"/>
    <n v="1"/>
    <n v="1"/>
    <n v="0"/>
    <n v="0"/>
    <n v="1"/>
    <n v="0"/>
    <e v="#VALUE!"/>
    <n v="4"/>
    <n v="3"/>
    <n v="1"/>
    <n v="0"/>
    <n v="0"/>
    <n v="4"/>
    <n v="5"/>
    <n v="4"/>
    <n v="1"/>
    <n v="0"/>
    <n v="1"/>
    <n v="4"/>
  </r>
  <r>
    <s v="DD"/>
    <s v="2023njwas"/>
    <s v="qm"/>
    <n v="31"/>
    <s v="2023njwas_qm31"/>
    <s v="b2"/>
    <x v="21"/>
    <n v="62"/>
    <s v="[]"/>
    <n v="0"/>
    <m/>
    <m/>
    <n v="0"/>
    <x v="0"/>
    <m/>
    <s v="[]"/>
    <n v="0"/>
    <n v="0"/>
    <n v="0"/>
    <m/>
    <n v="0"/>
    <s v="x"/>
    <s v="x"/>
    <n v="0"/>
    <s v="x"/>
    <n v="2"/>
    <s v="a"/>
    <n v="1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44"/>
    <s v="2023njwas_qm44"/>
    <s v="b3"/>
    <x v="21"/>
    <n v="38"/>
    <s v="[]"/>
    <n v="0"/>
    <m/>
    <m/>
    <n v="0"/>
    <x v="0"/>
    <m/>
    <s v="[]"/>
    <n v="0"/>
    <n v="0"/>
    <n v="0"/>
    <m/>
    <n v="0"/>
    <s v="x"/>
    <s v="x"/>
    <n v="0"/>
    <s v="p"/>
    <n v="2"/>
    <s v="n"/>
    <n v="2"/>
    <s v="b"/>
    <m/>
    <n v="1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6"/>
    <s v="2023njwas_qm36"/>
    <s v="r1"/>
    <x v="21"/>
    <n v="71"/>
    <s v="[]"/>
    <n v="0"/>
    <m/>
    <m/>
    <n v="0"/>
    <x v="0"/>
    <m/>
    <s v="[]"/>
    <n v="0"/>
    <n v="0"/>
    <n v="0"/>
    <m/>
    <n v="0"/>
    <s v="x"/>
    <s v="x"/>
    <n v="0"/>
    <s v="p"/>
    <n v="0"/>
    <s v="n"/>
    <n v="0"/>
    <s v="a"/>
    <m/>
    <n v="2"/>
    <n v="0"/>
    <n v="0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6"/>
    <s v="2023njwas_qm16"/>
    <s v="b2"/>
    <x v="22"/>
    <n v="26"/>
    <s v="[]"/>
    <n v="0"/>
    <m/>
    <m/>
    <n v="1"/>
    <x v="0"/>
    <m/>
    <s v="[16,8,2,5]"/>
    <n v="0"/>
    <n v="1"/>
    <n v="0"/>
    <m/>
    <n v="0"/>
    <s v="b"/>
    <n v="2"/>
    <n v="1.6"/>
    <s v="e"/>
    <n v="2"/>
    <s v="a"/>
    <n v="0"/>
    <s v="x"/>
    <m/>
    <n v="2"/>
    <n v="0"/>
    <n v="1"/>
    <n v="0"/>
    <n v="1"/>
    <m/>
    <n v="0"/>
    <n v="0"/>
    <n v="0"/>
    <n v="0"/>
    <n v="0"/>
    <n v="0"/>
    <e v="#VALUE!"/>
    <n v="4"/>
    <n v="3"/>
    <n v="1"/>
    <n v="3"/>
    <n v="1"/>
    <n v="0"/>
    <n v="4"/>
    <n v="3"/>
    <n v="1"/>
    <n v="3"/>
    <n v="1"/>
    <n v="0"/>
  </r>
  <r>
    <s v="Mbb"/>
    <s v="2023njwas"/>
    <s v="qm"/>
    <n v="20"/>
    <s v="2023njwas_qm20"/>
    <s v="r1"/>
    <x v="22"/>
    <n v="71"/>
    <s v="[]"/>
    <n v="1"/>
    <m/>
    <m/>
    <n v="1"/>
    <x v="0"/>
    <m/>
    <s v="[36,35]"/>
    <n v="0"/>
    <n v="0"/>
    <n v="0"/>
    <m/>
    <n v="0"/>
    <s v="x"/>
    <s v="x"/>
    <n v="18.2"/>
    <s v="a"/>
    <n v="0"/>
    <s v="n"/>
    <n v="3"/>
    <s v="x"/>
    <m/>
    <n v="1"/>
    <n v="0"/>
    <n v="0"/>
    <n v="0"/>
    <n v="0"/>
    <s v="Not good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Mbb"/>
    <s v="2023njwas"/>
    <s v="qm"/>
    <n v="43"/>
    <s v="2023njwas_qm43"/>
    <s v="r3"/>
    <x v="22"/>
    <n v="35"/>
    <s v="[]"/>
    <n v="1"/>
    <m/>
    <m/>
    <n v="1"/>
    <x v="0"/>
    <m/>
    <s v="[28,30]"/>
    <n v="1"/>
    <n v="0"/>
    <n v="0"/>
    <m/>
    <n v="0"/>
    <s v="x"/>
    <s v="x"/>
    <n v="0"/>
    <s v="p"/>
    <n v="2"/>
    <s v="n"/>
    <n v="3"/>
    <s v="x"/>
    <m/>
    <n v="1"/>
    <n v="0"/>
    <n v="0"/>
    <n v="0"/>
    <n v="0"/>
    <s v="Can't pickup, only push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12"/>
    <s v="2023njwas_qm12"/>
    <s v="b3"/>
    <x v="23"/>
    <n v="62"/>
    <s v="[1]"/>
    <n v="0"/>
    <m/>
    <m/>
    <n v="0"/>
    <x v="0"/>
    <m/>
    <s v="[3,4]"/>
    <n v="0"/>
    <n v="1"/>
    <n v="0"/>
    <m/>
    <n v="0"/>
    <s v="b"/>
    <n v="2"/>
    <n v="0"/>
    <s v="a"/>
    <n v="0"/>
    <s v="v"/>
    <n v="3"/>
    <s v="x"/>
    <m/>
    <n v="4"/>
    <n v="0"/>
    <n v="0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29"/>
    <s v="2023njwas_qm29"/>
    <s v="b1"/>
    <x v="23"/>
    <n v="26"/>
    <s v="[8]"/>
    <n v="0"/>
    <m/>
    <m/>
    <n v="1"/>
    <x v="0"/>
    <m/>
    <s v="[9,7,24]"/>
    <n v="0"/>
    <n v="0"/>
    <n v="0"/>
    <m/>
    <n v="1"/>
    <s v="b"/>
    <n v="2"/>
    <n v="12.3"/>
    <s v="e"/>
    <n v="2"/>
    <s v="a"/>
    <n v="3"/>
    <s v="x"/>
    <m/>
    <n v="3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26"/>
    <s v="2023njwas_qm26"/>
    <s v="r3"/>
    <x v="23"/>
    <n v="35"/>
    <s v="[2]"/>
    <n v="1"/>
    <m/>
    <m/>
    <n v="1"/>
    <x v="0"/>
    <m/>
    <s v="[1,3,22]"/>
    <n v="0"/>
    <n v="0"/>
    <n v="0"/>
    <m/>
    <n v="0"/>
    <s v="o"/>
    <s v="x"/>
    <n v="6"/>
    <s v="e"/>
    <n v="3"/>
    <s v="a"/>
    <n v="1"/>
    <s v="x"/>
    <m/>
    <n v="4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40"/>
    <s v="2023njwas_qm40"/>
    <s v="r3"/>
    <x v="23"/>
    <n v="35"/>
    <s v="[2]"/>
    <n v="1"/>
    <m/>
    <m/>
    <n v="1"/>
    <x v="0"/>
    <m/>
    <s v="[1,20,3]"/>
    <n v="0"/>
    <n v="0"/>
    <n v="0"/>
    <m/>
    <n v="0"/>
    <s v="o"/>
    <n v="2"/>
    <n v="4.9000000000000004"/>
    <s v="e"/>
    <n v="2"/>
    <s v="a"/>
    <n v="1"/>
    <s v="x"/>
    <m/>
    <n v="4"/>
    <n v="0"/>
    <n v="0"/>
    <n v="0"/>
    <n v="1"/>
    <s v="Pretty good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4"/>
    <s v="2023njwas_qm4"/>
    <s v="b1"/>
    <x v="24"/>
    <n v="38"/>
    <s v="[]"/>
    <n v="0"/>
    <m/>
    <m/>
    <n v="0"/>
    <x v="0"/>
    <m/>
    <s v="[32]"/>
    <n v="0"/>
    <n v="0"/>
    <n v="0"/>
    <m/>
    <n v="0"/>
    <s v="x"/>
    <s v="x"/>
    <n v="2.5"/>
    <s v="e"/>
    <n v="2"/>
    <s v="n"/>
    <n v="2"/>
    <s v="b"/>
    <m/>
    <n v="3"/>
    <n v="0"/>
    <n v="0"/>
    <n v="0"/>
    <n v="0"/>
    <m/>
    <n v="0"/>
    <n v="0"/>
    <n v="0"/>
    <n v="0"/>
    <n v="0"/>
    <n v="0"/>
    <e v="#VALUE!"/>
    <n v="1"/>
    <n v="1"/>
    <n v="0"/>
    <n v="0"/>
    <n v="0"/>
    <n v="1"/>
    <n v="1"/>
    <n v="1"/>
    <n v="0"/>
    <n v="0"/>
    <n v="0"/>
    <n v="1"/>
  </r>
  <r>
    <s v="Mmb"/>
    <s v="2023njwas"/>
    <s v="qm"/>
    <n v="21"/>
    <s v="2023njwas_qm21"/>
    <s v="r2"/>
    <x v="24"/>
    <n v="35"/>
    <s v="[]"/>
    <n v="1"/>
    <m/>
    <m/>
    <n v="0"/>
    <x v="0"/>
    <m/>
    <s v="[19,29]"/>
    <n v="0"/>
    <n v="0"/>
    <n v="0"/>
    <m/>
    <n v="0"/>
    <s v="x"/>
    <s v="x"/>
    <n v="6.5"/>
    <s v="e"/>
    <n v="2"/>
    <s v="n"/>
    <n v="1"/>
    <s v="x"/>
    <m/>
    <n v="1"/>
    <n v="0"/>
    <n v="0"/>
    <n v="0"/>
    <n v="0"/>
    <m/>
    <n v="0"/>
    <n v="0"/>
    <n v="0"/>
    <n v="0"/>
    <n v="0"/>
    <n v="0"/>
    <e v="#VALUE!"/>
    <n v="2"/>
    <n v="1"/>
    <n v="1"/>
    <n v="0"/>
    <n v="0"/>
    <n v="2"/>
    <n v="2"/>
    <n v="1"/>
    <n v="1"/>
    <n v="0"/>
    <n v="0"/>
    <n v="2"/>
  </r>
  <r>
    <s v="DD"/>
    <s v="2023njwas"/>
    <s v="qm"/>
    <n v="11"/>
    <s v="2023njwas_qm11"/>
    <s v="b1"/>
    <x v="25"/>
    <n v="26"/>
    <s v="[]"/>
    <n v="0"/>
    <m/>
    <m/>
    <n v="0"/>
    <x v="0"/>
    <m/>
    <s v="[]"/>
    <n v="0"/>
    <n v="0"/>
    <n v="0"/>
    <m/>
    <n v="0"/>
    <s v="x"/>
    <s v="x"/>
    <n v="1.6"/>
    <s v="e"/>
    <n v="2"/>
    <s v="a"/>
    <n v="1"/>
    <s v="a"/>
    <m/>
    <n v="4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"/>
    <s v="2023njwas_qm3"/>
    <s v="b2"/>
    <x v="26"/>
    <n v="50"/>
    <s v="[]"/>
    <n v="1"/>
    <m/>
    <m/>
    <n v="0"/>
    <x v="3"/>
    <m/>
    <s v="[31,30,28,29]"/>
    <n v="0"/>
    <n v="1"/>
    <n v="0"/>
    <m/>
    <n v="1"/>
    <s v="u"/>
    <n v="2"/>
    <n v="13.2"/>
    <s v="e"/>
    <n v="2"/>
    <s v="a"/>
    <n v="3"/>
    <s v="x"/>
    <m/>
    <n v="2"/>
    <n v="0"/>
    <n v="0"/>
    <n v="0"/>
    <n v="1"/>
    <m/>
    <n v="0"/>
    <n v="0"/>
    <n v="0"/>
    <n v="0"/>
    <n v="0"/>
    <n v="0"/>
    <e v="#VALUE!"/>
    <n v="4"/>
    <n v="4"/>
    <n v="0"/>
    <n v="0"/>
    <n v="0"/>
    <n v="4"/>
    <n v="4"/>
    <n v="4"/>
    <n v="0"/>
    <n v="0"/>
    <n v="0"/>
    <n v="4"/>
  </r>
  <r>
    <s v="DD"/>
    <s v="2023njwas"/>
    <s v="qm"/>
    <n v="30"/>
    <s v="2023njwas_qm30"/>
    <s v="b3"/>
    <x v="26"/>
    <n v="38"/>
    <s v="[5]"/>
    <n v="0"/>
    <m/>
    <m/>
    <n v="1"/>
    <x v="1"/>
    <m/>
    <s v="[28,30,29]"/>
    <n v="0"/>
    <n v="0"/>
    <n v="0"/>
    <m/>
    <n v="1"/>
    <s v="u"/>
    <s v="x"/>
    <n v="1.6"/>
    <s v="e"/>
    <n v="3"/>
    <s v="a"/>
    <n v="1"/>
    <s v="x"/>
    <m/>
    <n v="3"/>
    <n v="0"/>
    <n v="0"/>
    <n v="0"/>
    <n v="1"/>
    <m/>
    <n v="1"/>
    <n v="1"/>
    <n v="0"/>
    <n v="1"/>
    <n v="0"/>
    <n v="0"/>
    <e v="#VALUE!"/>
    <n v="3"/>
    <n v="3"/>
    <n v="0"/>
    <n v="0"/>
    <n v="0"/>
    <n v="3"/>
    <n v="4"/>
    <n v="4"/>
    <n v="0"/>
    <n v="1"/>
    <n v="0"/>
    <n v="3"/>
  </r>
  <r>
    <s v="Mbb"/>
    <s v="2023njwas"/>
    <s v="qm"/>
    <n v="11"/>
    <s v="2023njwas_qm11"/>
    <s v="r1"/>
    <x v="26"/>
    <n v="47"/>
    <s v="[14]"/>
    <n v="1"/>
    <m/>
    <m/>
    <n v="0"/>
    <x v="3"/>
    <m/>
    <s v="[36,33,34,35]"/>
    <n v="0"/>
    <n v="0"/>
    <n v="0"/>
    <m/>
    <n v="0"/>
    <s v="u"/>
    <s v="x"/>
    <n v="6"/>
    <s v="e"/>
    <n v="2"/>
    <s v="a"/>
    <n v="0"/>
    <s v="x"/>
    <m/>
    <n v="2"/>
    <n v="0"/>
    <n v="0"/>
    <n v="0"/>
    <n v="0"/>
    <m/>
    <n v="1"/>
    <n v="1"/>
    <n v="0"/>
    <n v="0"/>
    <n v="1"/>
    <n v="0"/>
    <e v="#VALUE!"/>
    <n v="4"/>
    <n v="4"/>
    <n v="0"/>
    <n v="0"/>
    <n v="0"/>
    <n v="4"/>
    <n v="5"/>
    <n v="5"/>
    <n v="0"/>
    <n v="0"/>
    <n v="1"/>
    <n v="4"/>
  </r>
  <r>
    <s v="Mbb"/>
    <s v="2023njwas"/>
    <s v="qm"/>
    <n v="16"/>
    <s v="2023njwas_qm16"/>
    <s v="r3"/>
    <x v="26"/>
    <n v="47"/>
    <s v="[5]"/>
    <n v="0"/>
    <m/>
    <m/>
    <n v="1"/>
    <x v="3"/>
    <m/>
    <s v="[21,28,34]"/>
    <n v="0"/>
    <n v="0"/>
    <n v="0"/>
    <m/>
    <n v="0"/>
    <s v="u"/>
    <n v="1"/>
    <n v="15.4"/>
    <s v="e"/>
    <n v="2"/>
    <s v="a"/>
    <n v="1"/>
    <s v="x"/>
    <m/>
    <n v="3"/>
    <n v="0"/>
    <n v="0"/>
    <n v="0"/>
    <n v="1"/>
    <s v="Slow on pick up "/>
    <n v="1"/>
    <n v="1"/>
    <n v="0"/>
    <n v="1"/>
    <n v="0"/>
    <n v="0"/>
    <e v="#VALUE!"/>
    <n v="3"/>
    <n v="2"/>
    <n v="1"/>
    <n v="0"/>
    <n v="0"/>
    <n v="3"/>
    <n v="4"/>
    <n v="3"/>
    <n v="1"/>
    <n v="1"/>
    <n v="0"/>
    <n v="3"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1:E30" firstHeaderRow="0" firstDataRow="1" firstDataCol="1"/>
  <pivotFields count="55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28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utoGamePieces" fld="36" subtotal="average" baseField="6" baseItem="28" numFmtId="2"/>
    <dataField name="Average of teleopGamePieces" fld="43" subtotal="average" baseField="6" baseItem="16" numFmtId="2"/>
    <dataField name="Average of teleopCubes" fld="44" subtotal="average" baseField="6" baseItem="11" numFmtId="2"/>
    <dataField name="Average of teleopCones" fld="45" subtotal="average" baseField="6" baseItem="11" numFmtId="2"/>
  </dataFields>
  <formats count="8">
    <format dxfId="1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7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126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25">
      <pivotArea field="6" type="button" dataOnly="0" labelOnly="1" outline="0" axis="axisRow" fieldPosition="0"/>
    </format>
    <format dxfId="1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3" name="ScoutingData" displayName="ScoutingData" ref="A1:BC89" totalsRowShown="0" headerRowDxfId="205" dataDxfId="204" tableBorderDxfId="203">
  <autoFilter ref="A1:BC89"/>
  <sortState ref="A2:BC90">
    <sortCondition ref="G1:G90"/>
  </sortState>
  <tableColumns count="55">
    <tableColumn id="2" name="scouter" dataDxfId="202"/>
    <tableColumn id="34" name="eventCode" dataDxfId="201"/>
    <tableColumn id="33" name="matchLevel" dataDxfId="200"/>
    <tableColumn id="32" name="matchNumber" dataDxfId="199"/>
    <tableColumn id="1" name="match_key" dataDxfId="198">
      <calculatedColumnFormula>ScoutingData[[#This Row],[eventCode]]&amp;"_"&amp;ScoutingData[[#This Row],[matchLevel]]&amp;ScoutingData[[#This Row],[matchNumber]]</calculatedColumnFormula>
    </tableColumn>
    <tableColumn id="49" name="robot" dataDxfId="197"/>
    <tableColumn id="3" name="teamNumber" dataDxfId="196"/>
    <tableColumn id="9" name="autoStartingLocation" dataDxfId="195"/>
    <tableColumn id="53" name="autoScoredGrid" dataDxfId="194"/>
    <tableColumn id="7" name="autoAttempted"/>
    <tableColumn id="54" name="autoCrossedCable" dataDxfId="193"/>
    <tableColumn id="56" name="autoCrossedChargingStation" dataDxfId="192"/>
    <tableColumn id="55" name="autoMobility" dataDxfId="191"/>
    <tableColumn id="60" name="autoDocked" dataDxfId="190"/>
    <tableColumn id="59" name="cycleTimes" dataDxfId="189"/>
    <tableColumn id="42" name="scoredGrid" dataDxfId="188"/>
    <tableColumn id="16" name="feedCount" dataDxfId="187"/>
    <tableColumn id="72" name="wasFed" dataDxfId="186"/>
    <tableColumn id="18" name="wasDefended" dataDxfId="185"/>
    <tableColumn id="63" name="whoDefended" dataDxfId="184"/>
    <tableColumn id="65" name="smartLinks" dataDxfId="183"/>
    <tableColumn id="66" name="floorPickUp" dataDxfId="182"/>
    <tableColumn id="15" name="substationUsed"/>
    <tableColumn id="67" name="dockingTime" dataDxfId="181"/>
    <tableColumn id="75" name="finalState"/>
    <tableColumn id="77" name="numOfRobotsDocked"/>
    <tableColumn id="70" name="driverSkill" dataDxfId="180"/>
    <tableColumn id="78" name="linksScored"/>
    <tableColumn id="71" name="defenseRating" dataDxfId="179"/>
    <tableColumn id="40" name="swerveDrive" dataDxfId="178"/>
    <tableColumn id="43" name="speedRating" dataDxfId="177"/>
    <tableColumn id="36" name="diedOrTipped" dataDxfId="176"/>
    <tableColumn id="41" name="tippy" dataDxfId="175"/>
    <tableColumn id="79" name="droppedCones"/>
    <tableColumn id="19" name="goodPartner" dataDxfId="174"/>
    <tableColumn id="51" name="comments" dataDxfId="173"/>
    <tableColumn id="4" name="autoGamePieces" dataDxfId="172">
      <calculatedColumnFormula>getTotalCount(ScoutingData[[#This Row],[autoScoredGrid]])</calculatedColumnFormula>
    </tableColumn>
    <tableColumn id="74" name="autoCubes" dataDxfId="171">
      <calculatedColumnFormula>getCubeCount(ScoutingData[[#This Row],[autoScoredGrid]])</calculatedColumnFormula>
    </tableColumn>
    <tableColumn id="23" name="autoCones" dataDxfId="170">
      <calculatedColumnFormula>getConeCount(ScoutingData[[#This Row],[autoScoredGrid]])</calculatedColumnFormula>
    </tableColumn>
    <tableColumn id="73" name="autoHigh" dataDxfId="169">
      <calculatedColumnFormula>getHighCount(ScoutingData[[#This Row],[autoScoredGrid]])</calculatedColumnFormula>
    </tableColumn>
    <tableColumn id="46" name="autoMed" dataDxfId="168">
      <calculatedColumnFormula>getMedCount(ScoutingData[[#This Row],[autoScoredGrid]])</calculatedColumnFormula>
    </tableColumn>
    <tableColumn id="47" name="autoLow" dataDxfId="167">
      <calculatedColumnFormula>getLowCount(ScoutingData[[#This Row],[autoScoredGrid]])</calculatedColumnFormula>
    </tableColumn>
    <tableColumn id="50" name="avgCycleTime" dataDxfId="166">
      <calculatedColumnFormula>getAvgCycleTime(ScoutingData[[#This Row],[cycleTimes]])</calculatedColumnFormula>
    </tableColumn>
    <tableColumn id="27" name="teleopGamePieces" dataDxfId="165">
      <calculatedColumnFormula>getTotalCount(ScoutingData[[#This Row],[scoredGrid]])</calculatedColumnFormula>
    </tableColumn>
    <tableColumn id="52" name="teleopCubes" dataDxfId="164">
      <calculatedColumnFormula>getCubeCount(ScoutingData[[#This Row],[scoredGrid]])</calculatedColumnFormula>
    </tableColumn>
    <tableColumn id="5" name="teleopCones" dataDxfId="163">
      <calculatedColumnFormula>getConeCount(ScoutingData[[#This Row],[scoredGrid]])</calculatedColumnFormula>
    </tableColumn>
    <tableColumn id="8" name="teleopHigh" dataDxfId="162">
      <calculatedColumnFormula>getHighCount(ScoutingData[[#This Row],[scoredGrid]])</calculatedColumnFormula>
    </tableColumn>
    <tableColumn id="10" name="teleopMed" dataDxfId="161">
      <calculatedColumnFormula>getMedCount(ScoutingData[[#This Row],[scoredGrid]])</calculatedColumnFormula>
    </tableColumn>
    <tableColumn id="11" name="teleopLow" dataDxfId="160">
      <calculatedColumnFormula>getLowCount(ScoutingData[[#This Row],[scoredGrid]])</calculatedColumnFormula>
    </tableColumn>
    <tableColumn id="12" name="totalGamePieces" dataDxfId="159">
      <calculatedColumnFormula>ScoutingData[[#This Row],[autoGamePieces]]+ScoutingData[[#This Row],[teleopGamePieces]]</calculatedColumnFormula>
    </tableColumn>
    <tableColumn id="13" name="totalCubes" dataDxfId="158">
      <calculatedColumnFormula>ScoutingData[[#This Row],[autoCubes]]+ScoutingData[[#This Row],[teleopCubes]]</calculatedColumnFormula>
    </tableColumn>
    <tableColumn id="14" name="totalCones" dataDxfId="157">
      <calculatedColumnFormula>ScoutingData[[#This Row],[autoCones]]+ScoutingData[[#This Row],[teleopCones]]</calculatedColumnFormula>
    </tableColumn>
    <tableColumn id="76" name="totalHigh" dataDxfId="156">
      <calculatedColumnFormula>ScoutingData[[#This Row],[autoHigh]]+ScoutingData[[#This Row],[teleopHigh]]</calculatedColumnFormula>
    </tableColumn>
    <tableColumn id="17" name="totalMed" dataDxfId="155">
      <calculatedColumnFormula>ScoutingData[[#This Row],[autoMed]]+ScoutingData[[#This Row],[teleopMed]]</calculatedColumnFormula>
    </tableColumn>
    <tableColumn id="6" name="totalLow" dataDxfId="154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PitData" displayName="PitData" ref="A1:Q18" totalsRowShown="0">
  <autoFilter ref="A1:Q18"/>
  <tableColumns count="17">
    <tableColumn id="1" name="teamNumber"/>
    <tableColumn id="2" name="width"/>
    <tableColumn id="3" name="weight"/>
    <tableColumn id="4" name="drivetrain"/>
    <tableColumn id="5" name="otherDrivetrain"/>
    <tableColumn id="7" name="drivetrainMotor"/>
    <tableColumn id="8" name="floorPickUpCones"/>
    <tableColumn id="6" name="conePlaceLimit"/>
    <tableColumn id="9" name="floorPickUpCubes"/>
    <tableColumn id="12" name="cubePlaceLimit"/>
    <tableColumn id="15" name="leaveCOmmunity"/>
    <tableColumn id="10" name="crossCS"/>
    <tableColumn id="16" name="balAuton"/>
    <tableColumn id="17" name="balEnd"/>
    <tableColumn id="11" name="secPiece"/>
    <tableColumn id="13" name="issues"/>
    <tableColumn id="14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"/>
  <dimension ref="A1:U75"/>
  <sheetViews>
    <sheetView zoomScale="85" zoomScaleNormal="85" workbookViewId="0">
      <selection activeCell="B20" sqref="B20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59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60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ScoutingData"/>
  <dimension ref="A1:BC89"/>
  <sheetViews>
    <sheetView tabSelected="1" topLeftCell="C1" zoomScaleNormal="100" workbookViewId="0">
      <selection activeCell="N25" sqref="N25"/>
    </sheetView>
  </sheetViews>
  <sheetFormatPr defaultColWidth="14.44140625" defaultRowHeight="14.4"/>
  <cols>
    <col min="1" max="1" width="9.44140625" bestFit="1" customWidth="1"/>
    <col min="2" max="2" width="12.33203125" bestFit="1" customWidth="1"/>
    <col min="3" max="3" width="12.88671875" bestFit="1" customWidth="1"/>
    <col min="4" max="4" width="15.5546875" bestFit="1" customWidth="1"/>
    <col min="5" max="5" width="16.33203125" bestFit="1" customWidth="1"/>
    <col min="6" max="6" width="7.88671875" bestFit="1" customWidth="1"/>
    <col min="8" max="8" width="21.109375" bestFit="1" customWidth="1"/>
    <col min="9" max="9" width="9.109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6" max="36" width="21.5546875" customWidth="1"/>
    <col min="39" max="40" width="12.109375" customWidth="1"/>
    <col min="45" max="3768" width="14.441406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71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72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</row>
    <row r="2" spans="1:55">
      <c r="A2" s="23" t="s">
        <v>107</v>
      </c>
      <c r="B2" s="23" t="s">
        <v>103</v>
      </c>
      <c r="C2" s="23" t="s">
        <v>0</v>
      </c>
      <c r="D2" s="23">
        <v>5</v>
      </c>
      <c r="E2" s="24" t="str">
        <f>ScoutingData[[#This Row],[eventCode]]&amp;"_"&amp;ScoutingData[[#This Row],[matchLevel]]&amp;ScoutingData[[#This Row],[matchNumber]]</f>
        <v>2023njwas_qm5</v>
      </c>
      <c r="F2" s="23" t="s">
        <v>104</v>
      </c>
      <c r="G2" s="23">
        <v>56</v>
      </c>
      <c r="H2" s="23">
        <v>26</v>
      </c>
      <c r="I2" s="24" t="s">
        <v>117</v>
      </c>
      <c r="J2">
        <v>1</v>
      </c>
      <c r="K2" s="23"/>
      <c r="L2" s="23"/>
      <c r="M2" s="23">
        <v>1</v>
      </c>
      <c r="N2" s="23" t="s">
        <v>18</v>
      </c>
      <c r="O2" s="23"/>
      <c r="P2" s="23" t="s">
        <v>118</v>
      </c>
      <c r="Q2" s="23">
        <v>0</v>
      </c>
      <c r="R2" s="24">
        <v>0</v>
      </c>
      <c r="S2" s="24">
        <v>0</v>
      </c>
      <c r="T2" s="24"/>
      <c r="U2" s="24">
        <v>0</v>
      </c>
      <c r="V2" s="24" t="s">
        <v>119</v>
      </c>
      <c r="W2">
        <v>1</v>
      </c>
      <c r="X2" s="24">
        <v>3.1</v>
      </c>
      <c r="Y2" t="s">
        <v>20</v>
      </c>
      <c r="Z2">
        <v>2</v>
      </c>
      <c r="AA2" s="24" t="s">
        <v>112</v>
      </c>
      <c r="AB2">
        <v>1</v>
      </c>
      <c r="AC2" s="24" t="s">
        <v>18</v>
      </c>
      <c r="AD2" s="24"/>
      <c r="AE2" s="24">
        <v>3</v>
      </c>
      <c r="AF2" s="24">
        <v>0</v>
      </c>
      <c r="AG2" s="24">
        <v>0</v>
      </c>
      <c r="AH2">
        <v>0</v>
      </c>
      <c r="AI2" s="24">
        <v>1</v>
      </c>
      <c r="AJ2" s="24"/>
      <c r="AK2" s="24">
        <f>getTotalCount(ScoutingData[[#This Row],[autoScoredGrid]])</f>
        <v>1</v>
      </c>
      <c r="AL2" s="24">
        <f>getCubeCount(ScoutingData[[#This Row],[autoScoredGrid]])</f>
        <v>0</v>
      </c>
      <c r="AM2" s="24">
        <f>getConeCount(ScoutingData[[#This Row],[autoScoredGrid]])</f>
        <v>1</v>
      </c>
      <c r="AN2" s="24">
        <f>getHighCount(ScoutingData[[#This Row],[autoScoredGrid]])</f>
        <v>1</v>
      </c>
      <c r="AO2" s="24">
        <f>getMedCount(ScoutingData[[#This Row],[autoScoredGrid]])</f>
        <v>0</v>
      </c>
      <c r="AP2" s="24">
        <f>getLowCount(ScoutingData[[#This Row],[autoScoredGrid]])</f>
        <v>0</v>
      </c>
      <c r="AQ2" s="24" t="e">
        <f>getAvgCycleTime(ScoutingData[[#This Row],[cycleTimes]])</f>
        <v>#VALUE!</v>
      </c>
      <c r="AR2" s="24">
        <f>getTotalCount(ScoutingData[[#This Row],[scoredGrid]])</f>
        <v>3</v>
      </c>
      <c r="AS2" s="24">
        <f>getCubeCount(ScoutingData[[#This Row],[scoredGrid]])</f>
        <v>0</v>
      </c>
      <c r="AT2" s="24">
        <f>getConeCount(ScoutingData[[#This Row],[scoredGrid]])</f>
        <v>3</v>
      </c>
      <c r="AU2" s="24">
        <f>getHighCount(ScoutingData[[#This Row],[scoredGrid]])</f>
        <v>3</v>
      </c>
      <c r="AV2" s="24">
        <f>getMedCount(ScoutingData[[#This Row],[scoredGrid]])</f>
        <v>0</v>
      </c>
      <c r="AW2" s="24">
        <f>getLowCount(ScoutingData[[#This Row],[scoredGrid]])</f>
        <v>0</v>
      </c>
      <c r="AX2" s="24">
        <f>ScoutingData[[#This Row],[autoGamePieces]]+ScoutingData[[#This Row],[teleopGamePieces]]</f>
        <v>4</v>
      </c>
      <c r="AY2" s="24">
        <f>ScoutingData[[#This Row],[autoCubes]]+ScoutingData[[#This Row],[teleopCubes]]</f>
        <v>0</v>
      </c>
      <c r="AZ2" s="24">
        <f>ScoutingData[[#This Row],[autoCones]]+ScoutingData[[#This Row],[teleopCones]]</f>
        <v>4</v>
      </c>
      <c r="BA2" s="24">
        <f>ScoutingData[[#This Row],[autoHigh]]+ScoutingData[[#This Row],[teleopHigh]]</f>
        <v>4</v>
      </c>
      <c r="BB2" s="24">
        <f>ScoutingData[[#This Row],[autoMed]]+ScoutingData[[#This Row],[teleopMed]]</f>
        <v>0</v>
      </c>
      <c r="BC2" s="24">
        <f>ScoutingData[[#This Row],[autoLow]]+ScoutingData[[#This Row],[teleopLow]]</f>
        <v>0</v>
      </c>
    </row>
    <row r="3" spans="1:55">
      <c r="A3" s="23" t="s">
        <v>107</v>
      </c>
      <c r="B3" s="23" t="s">
        <v>103</v>
      </c>
      <c r="C3" s="23" t="s">
        <v>0</v>
      </c>
      <c r="D3" s="23">
        <v>27</v>
      </c>
      <c r="E3" s="24" t="str">
        <f>ScoutingData[[#This Row],[eventCode]]&amp;"_"&amp;ScoutingData[[#This Row],[matchLevel]]&amp;ScoutingData[[#This Row],[matchNumber]]</f>
        <v>2023njwas_qm27</v>
      </c>
      <c r="F3" s="23" t="s">
        <v>115</v>
      </c>
      <c r="G3" s="23">
        <v>56</v>
      </c>
      <c r="H3" s="23">
        <v>62</v>
      </c>
      <c r="I3" s="24" t="s">
        <v>113</v>
      </c>
      <c r="J3">
        <v>0</v>
      </c>
      <c r="K3" s="23"/>
      <c r="L3" s="23"/>
      <c r="M3" s="23">
        <v>0</v>
      </c>
      <c r="N3" s="23" t="s">
        <v>18</v>
      </c>
      <c r="O3" s="23"/>
      <c r="P3" s="23" t="s">
        <v>113</v>
      </c>
      <c r="Q3" s="23">
        <v>0</v>
      </c>
      <c r="R3" s="24">
        <v>0</v>
      </c>
      <c r="S3" s="24">
        <v>0</v>
      </c>
      <c r="T3" s="24"/>
      <c r="U3" s="24">
        <v>0</v>
      </c>
      <c r="V3" s="24" t="s">
        <v>18</v>
      </c>
      <c r="W3" t="s">
        <v>18</v>
      </c>
      <c r="X3" s="24">
        <v>0</v>
      </c>
      <c r="Y3" t="s">
        <v>136</v>
      </c>
      <c r="Z3">
        <v>1</v>
      </c>
      <c r="AA3" s="24" t="s">
        <v>18</v>
      </c>
      <c r="AB3">
        <v>0</v>
      </c>
      <c r="AC3" s="24" t="s">
        <v>18</v>
      </c>
      <c r="AD3" s="24"/>
      <c r="AE3" s="24">
        <v>3</v>
      </c>
      <c r="AF3" s="24">
        <v>1</v>
      </c>
      <c r="AG3" s="24">
        <v>0</v>
      </c>
      <c r="AH3">
        <v>0</v>
      </c>
      <c r="AI3" s="24">
        <v>0</v>
      </c>
      <c r="AJ3" s="24"/>
      <c r="AK3" s="24">
        <f>getTotalCount(ScoutingData[[#This Row],[autoScoredGrid]])</f>
        <v>0</v>
      </c>
      <c r="AL3" s="24">
        <f>getCubeCount(ScoutingData[[#This Row],[autoScoredGrid]])</f>
        <v>0</v>
      </c>
      <c r="AM3" s="24">
        <f>getConeCount(ScoutingData[[#This Row],[autoScoredGrid]])</f>
        <v>0</v>
      </c>
      <c r="AN3" s="24">
        <f>getHighCount(ScoutingData[[#This Row],[autoScoredGrid]])</f>
        <v>0</v>
      </c>
      <c r="AO3" s="24">
        <f>getMedCount(ScoutingData[[#This Row],[autoScoredGrid]])</f>
        <v>0</v>
      </c>
      <c r="AP3" s="24">
        <f>getLowCount(ScoutingData[[#This Row],[autoScoredGrid]])</f>
        <v>0</v>
      </c>
      <c r="AQ3" s="24" t="e">
        <f>getAvgCycleTime(ScoutingData[[#This Row],[cycleTimes]])</f>
        <v>#VALUE!</v>
      </c>
      <c r="AR3" s="24">
        <f>getTotalCount(ScoutingData[[#This Row],[scoredGrid]])</f>
        <v>0</v>
      </c>
      <c r="AS3" s="24">
        <f>getCubeCount(ScoutingData[[#This Row],[scoredGrid]])</f>
        <v>0</v>
      </c>
      <c r="AT3" s="24">
        <f>getConeCount(ScoutingData[[#This Row],[scoredGrid]])</f>
        <v>0</v>
      </c>
      <c r="AU3" s="24">
        <f>getHighCount(ScoutingData[[#This Row],[scoredGrid]])</f>
        <v>0</v>
      </c>
      <c r="AV3" s="24">
        <f>getMedCount(ScoutingData[[#This Row],[scoredGrid]])</f>
        <v>0</v>
      </c>
      <c r="AW3" s="24">
        <f>getLowCount(ScoutingData[[#This Row],[scoredGrid]])</f>
        <v>0</v>
      </c>
      <c r="AX3" s="24">
        <f>ScoutingData[[#This Row],[autoGamePieces]]+ScoutingData[[#This Row],[teleopGamePieces]]</f>
        <v>0</v>
      </c>
      <c r="AY3" s="24">
        <f>ScoutingData[[#This Row],[autoCubes]]+ScoutingData[[#This Row],[teleopCubes]]</f>
        <v>0</v>
      </c>
      <c r="AZ3" s="24">
        <f>ScoutingData[[#This Row],[autoCones]]+ScoutingData[[#This Row],[teleopCones]]</f>
        <v>0</v>
      </c>
      <c r="BA3" s="24">
        <f>ScoutingData[[#This Row],[autoHigh]]+ScoutingData[[#This Row],[teleopHigh]]</f>
        <v>0</v>
      </c>
      <c r="BB3" s="24">
        <f>ScoutingData[[#This Row],[autoMed]]+ScoutingData[[#This Row],[teleopMed]]</f>
        <v>0</v>
      </c>
      <c r="BC3" s="24">
        <f>ScoutingData[[#This Row],[autoLow]]+ScoutingData[[#This Row],[teleopLow]]</f>
        <v>0</v>
      </c>
    </row>
    <row r="4" spans="1:55">
      <c r="A4" s="23" t="s">
        <v>169</v>
      </c>
      <c r="B4" s="23" t="s">
        <v>103</v>
      </c>
      <c r="C4" s="23" t="s">
        <v>0</v>
      </c>
      <c r="D4" s="23">
        <v>33</v>
      </c>
      <c r="E4" s="24" t="str">
        <f>ScoutingData[[#This Row],[eventCode]]&amp;"_"&amp;ScoutingData[[#This Row],[matchLevel]]&amp;ScoutingData[[#This Row],[matchNumber]]</f>
        <v>2023njwas_qm33</v>
      </c>
      <c r="F4" s="23" t="s">
        <v>73</v>
      </c>
      <c r="G4" s="23">
        <v>56</v>
      </c>
      <c r="H4" s="23">
        <v>35</v>
      </c>
      <c r="I4" s="24" t="s">
        <v>113</v>
      </c>
      <c r="J4">
        <v>0</v>
      </c>
      <c r="K4" s="23"/>
      <c r="L4" s="23"/>
      <c r="M4" s="23">
        <v>0</v>
      </c>
      <c r="N4" s="23" t="s">
        <v>18</v>
      </c>
      <c r="O4" s="23"/>
      <c r="P4" s="23" t="s">
        <v>113</v>
      </c>
      <c r="Q4" s="23">
        <v>0</v>
      </c>
      <c r="R4" s="24">
        <v>0</v>
      </c>
      <c r="S4" s="24">
        <v>0</v>
      </c>
      <c r="T4" s="24"/>
      <c r="U4" s="24">
        <v>0</v>
      </c>
      <c r="V4" s="24" t="s">
        <v>18</v>
      </c>
      <c r="W4" t="s">
        <v>18</v>
      </c>
      <c r="X4" s="24">
        <v>0</v>
      </c>
      <c r="Y4" t="s">
        <v>18</v>
      </c>
      <c r="Z4">
        <v>2</v>
      </c>
      <c r="AA4" s="24" t="s">
        <v>68</v>
      </c>
      <c r="AB4">
        <v>3</v>
      </c>
      <c r="AC4" s="24" t="s">
        <v>18</v>
      </c>
      <c r="AD4" s="24"/>
      <c r="AE4" s="24">
        <v>1</v>
      </c>
      <c r="AF4" s="24">
        <v>1</v>
      </c>
      <c r="AG4" s="24">
        <v>0</v>
      </c>
      <c r="AH4">
        <v>0</v>
      </c>
      <c r="AI4" s="24">
        <v>0</v>
      </c>
      <c r="AJ4" s="24" t="s">
        <v>187</v>
      </c>
      <c r="AK4" s="24">
        <f>getTotalCount(ScoutingData[[#This Row],[autoScoredGrid]])</f>
        <v>0</v>
      </c>
      <c r="AL4" s="24">
        <f>getCubeCount(ScoutingData[[#This Row],[autoScoredGrid]])</f>
        <v>0</v>
      </c>
      <c r="AM4" s="24">
        <f>getConeCount(ScoutingData[[#This Row],[autoScoredGrid]])</f>
        <v>0</v>
      </c>
      <c r="AN4" s="24">
        <f>getHighCount(ScoutingData[[#This Row],[autoScoredGrid]])</f>
        <v>0</v>
      </c>
      <c r="AO4" s="24">
        <f>getMedCount(ScoutingData[[#This Row],[autoScoredGrid]])</f>
        <v>0</v>
      </c>
      <c r="AP4" s="24">
        <f>getLowCount(ScoutingData[[#This Row],[autoScoredGrid]])</f>
        <v>0</v>
      </c>
      <c r="AQ4" s="24" t="e">
        <f>getAvgCycleTime(ScoutingData[[#This Row],[cycleTimes]])</f>
        <v>#VALUE!</v>
      </c>
      <c r="AR4" s="24">
        <f>getTotalCount(ScoutingData[[#This Row],[scoredGrid]])</f>
        <v>0</v>
      </c>
      <c r="AS4" s="24">
        <f>getCubeCount(ScoutingData[[#This Row],[scoredGrid]])</f>
        <v>0</v>
      </c>
      <c r="AT4" s="24">
        <f>getConeCount(ScoutingData[[#This Row],[scoredGrid]])</f>
        <v>0</v>
      </c>
      <c r="AU4" s="24">
        <f>getHighCount(ScoutingData[[#This Row],[scoredGrid]])</f>
        <v>0</v>
      </c>
      <c r="AV4" s="24">
        <f>getMedCount(ScoutingData[[#This Row],[scoredGrid]])</f>
        <v>0</v>
      </c>
      <c r="AW4" s="24">
        <f>getLowCount(ScoutingData[[#This Row],[scoredGrid]])</f>
        <v>0</v>
      </c>
      <c r="AX4" s="24">
        <f>ScoutingData[[#This Row],[autoGamePieces]]+ScoutingData[[#This Row],[teleopGamePieces]]</f>
        <v>0</v>
      </c>
      <c r="AY4" s="24">
        <f>ScoutingData[[#This Row],[autoCubes]]+ScoutingData[[#This Row],[teleopCubes]]</f>
        <v>0</v>
      </c>
      <c r="AZ4" s="24">
        <f>ScoutingData[[#This Row],[autoCones]]+ScoutingData[[#This Row],[teleopCones]]</f>
        <v>0</v>
      </c>
      <c r="BA4" s="24">
        <f>ScoutingData[[#This Row],[autoHigh]]+ScoutingData[[#This Row],[teleopHigh]]</f>
        <v>0</v>
      </c>
      <c r="BB4" s="24">
        <f>ScoutingData[[#This Row],[autoMed]]+ScoutingData[[#This Row],[teleopMed]]</f>
        <v>0</v>
      </c>
      <c r="BC4" s="24">
        <f>ScoutingData[[#This Row],[autoLow]]+ScoutingData[[#This Row],[teleopLow]]</f>
        <v>0</v>
      </c>
    </row>
    <row r="5" spans="1:55">
      <c r="A5" s="23" t="s">
        <v>107</v>
      </c>
      <c r="B5" s="23" t="s">
        <v>103</v>
      </c>
      <c r="C5" s="23" t="s">
        <v>0</v>
      </c>
      <c r="D5" s="23">
        <v>24</v>
      </c>
      <c r="E5" s="24" t="str">
        <f>ScoutingData[[#This Row],[eventCode]]&amp;"_"&amp;ScoutingData[[#This Row],[matchLevel]]&amp;ScoutingData[[#This Row],[matchNumber]]</f>
        <v>2023njwas_qm24</v>
      </c>
      <c r="F5" s="23" t="s">
        <v>125</v>
      </c>
      <c r="G5" s="23">
        <v>193</v>
      </c>
      <c r="H5" s="23">
        <v>50</v>
      </c>
      <c r="I5" s="24" t="s">
        <v>134</v>
      </c>
      <c r="J5">
        <v>0</v>
      </c>
      <c r="K5" s="23"/>
      <c r="L5" s="23"/>
      <c r="M5" s="23">
        <v>0</v>
      </c>
      <c r="N5" s="23" t="s">
        <v>112</v>
      </c>
      <c r="O5" s="23"/>
      <c r="P5" s="23" t="s">
        <v>142</v>
      </c>
      <c r="Q5" s="23">
        <v>0</v>
      </c>
      <c r="R5" s="24">
        <v>1</v>
      </c>
      <c r="S5" s="24">
        <v>0</v>
      </c>
      <c r="T5" s="24"/>
      <c r="U5" s="24">
        <v>1</v>
      </c>
      <c r="V5" s="24" t="s">
        <v>111</v>
      </c>
      <c r="W5">
        <v>2</v>
      </c>
      <c r="X5" s="24">
        <v>9</v>
      </c>
      <c r="Y5" t="s">
        <v>20</v>
      </c>
      <c r="Z5">
        <v>2</v>
      </c>
      <c r="AA5" s="24" t="s">
        <v>19</v>
      </c>
      <c r="AB5">
        <v>1</v>
      </c>
      <c r="AC5" s="24" t="s">
        <v>18</v>
      </c>
      <c r="AD5" s="24"/>
      <c r="AE5" s="24">
        <v>3</v>
      </c>
      <c r="AF5" s="24">
        <v>0</v>
      </c>
      <c r="AG5" s="24">
        <v>0</v>
      </c>
      <c r="AH5">
        <v>0</v>
      </c>
      <c r="AI5" s="24">
        <v>1</v>
      </c>
      <c r="AJ5" s="24"/>
      <c r="AK5" s="24">
        <f>getTotalCount(ScoutingData[[#This Row],[autoScoredGrid]])</f>
        <v>1</v>
      </c>
      <c r="AL5" s="24">
        <f>getCubeCount(ScoutingData[[#This Row],[autoScoredGrid]])</f>
        <v>0</v>
      </c>
      <c r="AM5" s="24">
        <f>getConeCount(ScoutingData[[#This Row],[autoScoredGrid]])</f>
        <v>1</v>
      </c>
      <c r="AN5" s="24">
        <f>getHighCount(ScoutingData[[#This Row],[autoScoredGrid]])</f>
        <v>0</v>
      </c>
      <c r="AO5" s="24">
        <f>getMedCount(ScoutingData[[#This Row],[autoScoredGrid]])</f>
        <v>1</v>
      </c>
      <c r="AP5" s="24">
        <f>getLowCount(ScoutingData[[#This Row],[autoScoredGrid]])</f>
        <v>0</v>
      </c>
      <c r="AQ5" s="24" t="e">
        <f>getAvgCycleTime(ScoutingData[[#This Row],[cycleTimes]])</f>
        <v>#VALUE!</v>
      </c>
      <c r="AR5" s="24">
        <f>getTotalCount(ScoutingData[[#This Row],[scoredGrid]])</f>
        <v>3</v>
      </c>
      <c r="AS5" s="24">
        <f>getCubeCount(ScoutingData[[#This Row],[scoredGrid]])</f>
        <v>1</v>
      </c>
      <c r="AT5" s="24">
        <f>getConeCount(ScoutingData[[#This Row],[scoredGrid]])</f>
        <v>2</v>
      </c>
      <c r="AU5" s="24">
        <f>getHighCount(ScoutingData[[#This Row],[scoredGrid]])</f>
        <v>0</v>
      </c>
      <c r="AV5" s="24">
        <f>getMedCount(ScoutingData[[#This Row],[scoredGrid]])</f>
        <v>3</v>
      </c>
      <c r="AW5" s="24">
        <f>getLowCount(ScoutingData[[#This Row],[scoredGrid]])</f>
        <v>0</v>
      </c>
      <c r="AX5" s="24">
        <f>ScoutingData[[#This Row],[autoGamePieces]]+ScoutingData[[#This Row],[teleopGamePieces]]</f>
        <v>4</v>
      </c>
      <c r="AY5" s="24">
        <f>ScoutingData[[#This Row],[autoCubes]]+ScoutingData[[#This Row],[teleopCubes]]</f>
        <v>1</v>
      </c>
      <c r="AZ5" s="24">
        <f>ScoutingData[[#This Row],[autoCones]]+ScoutingData[[#This Row],[teleopCones]]</f>
        <v>3</v>
      </c>
      <c r="BA5" s="24">
        <f>ScoutingData[[#This Row],[autoHigh]]+ScoutingData[[#This Row],[teleopHigh]]</f>
        <v>0</v>
      </c>
      <c r="BB5" s="24">
        <f>ScoutingData[[#This Row],[autoMed]]+ScoutingData[[#This Row],[teleopMed]]</f>
        <v>4</v>
      </c>
      <c r="BC5" s="24">
        <f>ScoutingData[[#This Row],[autoLow]]+ScoutingData[[#This Row],[teleopLow]]</f>
        <v>0</v>
      </c>
    </row>
    <row r="6" spans="1:55">
      <c r="A6" s="23" t="s">
        <v>169</v>
      </c>
      <c r="B6" s="23" t="s">
        <v>103</v>
      </c>
      <c r="C6" s="23" t="s">
        <v>0</v>
      </c>
      <c r="D6" s="23">
        <v>15</v>
      </c>
      <c r="E6" s="24" t="str">
        <f>ScoutingData[[#This Row],[eventCode]]&amp;"_"&amp;ScoutingData[[#This Row],[matchLevel]]&amp;ScoutingData[[#This Row],[matchNumber]]</f>
        <v>2023njwas_qm15</v>
      </c>
      <c r="F6" s="23" t="s">
        <v>171</v>
      </c>
      <c r="G6" s="23">
        <v>193</v>
      </c>
      <c r="H6" s="23">
        <v>47</v>
      </c>
      <c r="I6" s="24" t="s">
        <v>134</v>
      </c>
      <c r="J6">
        <v>1</v>
      </c>
      <c r="K6" s="23"/>
      <c r="L6" s="23"/>
      <c r="M6" s="23">
        <v>0</v>
      </c>
      <c r="N6" s="23" t="s">
        <v>20</v>
      </c>
      <c r="O6" s="23"/>
      <c r="P6" s="23" t="s">
        <v>189</v>
      </c>
      <c r="Q6" s="23">
        <v>0</v>
      </c>
      <c r="R6" s="24">
        <v>0</v>
      </c>
      <c r="S6" s="24">
        <v>0</v>
      </c>
      <c r="T6" s="24"/>
      <c r="U6" s="24">
        <v>1</v>
      </c>
      <c r="V6" s="24" t="s">
        <v>111</v>
      </c>
      <c r="W6">
        <v>2</v>
      </c>
      <c r="X6" s="24">
        <v>7.6</v>
      </c>
      <c r="Y6" t="s">
        <v>112</v>
      </c>
      <c r="Z6">
        <v>1</v>
      </c>
      <c r="AA6" s="24" t="s">
        <v>112</v>
      </c>
      <c r="AB6">
        <v>2</v>
      </c>
      <c r="AC6" s="24" t="s">
        <v>18</v>
      </c>
      <c r="AD6" s="24"/>
      <c r="AE6" s="24">
        <v>4</v>
      </c>
      <c r="AF6" s="24">
        <v>0</v>
      </c>
      <c r="AG6" s="24">
        <v>0</v>
      </c>
      <c r="AH6">
        <v>0</v>
      </c>
      <c r="AI6" s="24">
        <v>1</v>
      </c>
      <c r="AJ6" s="24"/>
      <c r="AK6" s="24">
        <f>getTotalCount(ScoutingData[[#This Row],[autoScoredGrid]])</f>
        <v>1</v>
      </c>
      <c r="AL6" s="24">
        <f>getCubeCount(ScoutingData[[#This Row],[autoScoredGrid]])</f>
        <v>0</v>
      </c>
      <c r="AM6" s="24">
        <f>getConeCount(ScoutingData[[#This Row],[autoScoredGrid]])</f>
        <v>1</v>
      </c>
      <c r="AN6" s="24">
        <f>getHighCount(ScoutingData[[#This Row],[autoScoredGrid]])</f>
        <v>0</v>
      </c>
      <c r="AO6" s="24">
        <f>getMedCount(ScoutingData[[#This Row],[autoScoredGrid]])</f>
        <v>1</v>
      </c>
      <c r="AP6" s="24">
        <f>getLowCount(ScoutingData[[#This Row],[autoScoredGrid]])</f>
        <v>0</v>
      </c>
      <c r="AQ6" s="24" t="e">
        <f>getAvgCycleTime(ScoutingData[[#This Row],[cycleTimes]])</f>
        <v>#VALUE!</v>
      </c>
      <c r="AR6" s="24">
        <f>getTotalCount(ScoutingData[[#This Row],[scoredGrid]])</f>
        <v>4</v>
      </c>
      <c r="AS6" s="24">
        <f>getCubeCount(ScoutingData[[#This Row],[scoredGrid]])</f>
        <v>1</v>
      </c>
      <c r="AT6" s="24">
        <f>getConeCount(ScoutingData[[#This Row],[scoredGrid]])</f>
        <v>3</v>
      </c>
      <c r="AU6" s="24">
        <f>getHighCount(ScoutingData[[#This Row],[scoredGrid]])</f>
        <v>0</v>
      </c>
      <c r="AV6" s="24">
        <f>getMedCount(ScoutingData[[#This Row],[scoredGrid]])</f>
        <v>3</v>
      </c>
      <c r="AW6" s="24">
        <f>getLowCount(ScoutingData[[#This Row],[scoredGrid]])</f>
        <v>1</v>
      </c>
      <c r="AX6" s="24">
        <f>ScoutingData[[#This Row],[autoGamePieces]]+ScoutingData[[#This Row],[teleopGamePieces]]</f>
        <v>5</v>
      </c>
      <c r="AY6" s="24">
        <f>ScoutingData[[#This Row],[autoCubes]]+ScoutingData[[#This Row],[teleopCubes]]</f>
        <v>1</v>
      </c>
      <c r="AZ6" s="24">
        <f>ScoutingData[[#This Row],[autoCones]]+ScoutingData[[#This Row],[teleopCones]]</f>
        <v>4</v>
      </c>
      <c r="BA6" s="24">
        <f>ScoutingData[[#This Row],[autoHigh]]+ScoutingData[[#This Row],[teleopHigh]]</f>
        <v>0</v>
      </c>
      <c r="BB6" s="24">
        <f>ScoutingData[[#This Row],[autoMed]]+ScoutingData[[#This Row],[teleopMed]]</f>
        <v>4</v>
      </c>
      <c r="BC6" s="24">
        <f>ScoutingData[[#This Row],[autoLow]]+ScoutingData[[#This Row],[teleopLow]]</f>
        <v>1</v>
      </c>
    </row>
    <row r="7" spans="1:55">
      <c r="A7" s="23" t="s">
        <v>107</v>
      </c>
      <c r="B7" s="23" t="s">
        <v>103</v>
      </c>
      <c r="C7" s="23" t="s">
        <v>0</v>
      </c>
      <c r="D7" s="23">
        <v>39</v>
      </c>
      <c r="E7" s="24" t="str">
        <f>ScoutingData[[#This Row],[eventCode]]&amp;"_"&amp;ScoutingData[[#This Row],[matchLevel]]&amp;ScoutingData[[#This Row],[matchNumber]]</f>
        <v>2023njwas_qm39</v>
      </c>
      <c r="F7" s="23" t="s">
        <v>115</v>
      </c>
      <c r="G7" s="23">
        <v>219</v>
      </c>
      <c r="H7" s="23">
        <v>26</v>
      </c>
      <c r="I7" s="24" t="s">
        <v>113</v>
      </c>
      <c r="J7">
        <v>0</v>
      </c>
      <c r="K7" s="23"/>
      <c r="L7" s="23"/>
      <c r="M7" s="23">
        <v>1</v>
      </c>
      <c r="N7" s="23" t="s">
        <v>20</v>
      </c>
      <c r="O7" s="23"/>
      <c r="P7" s="23" t="s">
        <v>158</v>
      </c>
      <c r="Q7" s="23">
        <v>0</v>
      </c>
      <c r="R7" s="24">
        <v>1</v>
      </c>
      <c r="S7" s="24">
        <v>0</v>
      </c>
      <c r="T7" s="24"/>
      <c r="U7" s="24">
        <v>0</v>
      </c>
      <c r="V7" s="24" t="s">
        <v>18</v>
      </c>
      <c r="W7">
        <v>1</v>
      </c>
      <c r="X7" s="24">
        <v>7</v>
      </c>
      <c r="Y7" t="s">
        <v>20</v>
      </c>
      <c r="Z7">
        <v>2</v>
      </c>
      <c r="AA7" s="24" t="s">
        <v>112</v>
      </c>
      <c r="AB7">
        <v>2</v>
      </c>
      <c r="AC7" s="24" t="s">
        <v>18</v>
      </c>
      <c r="AD7" s="24"/>
      <c r="AE7" s="24">
        <v>4</v>
      </c>
      <c r="AF7" s="24">
        <v>0</v>
      </c>
      <c r="AG7" s="24">
        <v>0</v>
      </c>
      <c r="AH7">
        <v>0</v>
      </c>
      <c r="AI7" s="24">
        <v>0</v>
      </c>
      <c r="AJ7" s="24"/>
      <c r="AK7" s="24">
        <f>getTotalCount(ScoutingData[[#This Row],[autoScoredGrid]])</f>
        <v>0</v>
      </c>
      <c r="AL7" s="24">
        <f>getCubeCount(ScoutingData[[#This Row],[autoScoredGrid]])</f>
        <v>0</v>
      </c>
      <c r="AM7" s="24">
        <f>getConeCount(ScoutingData[[#This Row],[autoScoredGrid]])</f>
        <v>0</v>
      </c>
      <c r="AN7" s="24">
        <f>getHighCount(ScoutingData[[#This Row],[autoScoredGrid]])</f>
        <v>0</v>
      </c>
      <c r="AO7" s="24">
        <f>getMedCount(ScoutingData[[#This Row],[autoScoredGrid]])</f>
        <v>0</v>
      </c>
      <c r="AP7" s="24">
        <f>getLowCount(ScoutingData[[#This Row],[autoScoredGrid]])</f>
        <v>0</v>
      </c>
      <c r="AQ7" s="24" t="e">
        <f>getAvgCycleTime(ScoutingData[[#This Row],[cycleTimes]])</f>
        <v>#VALUE!</v>
      </c>
      <c r="AR7" s="24">
        <f>getTotalCount(ScoutingData[[#This Row],[scoredGrid]])</f>
        <v>2</v>
      </c>
      <c r="AS7" s="24">
        <f>getCubeCount(ScoutingData[[#This Row],[scoredGrid]])</f>
        <v>0</v>
      </c>
      <c r="AT7" s="24">
        <f>getConeCount(ScoutingData[[#This Row],[scoredGrid]])</f>
        <v>2</v>
      </c>
      <c r="AU7" s="24">
        <f>getHighCount(ScoutingData[[#This Row],[scoredGrid]])</f>
        <v>0</v>
      </c>
      <c r="AV7" s="24">
        <f>getMedCount(ScoutingData[[#This Row],[scoredGrid]])</f>
        <v>0</v>
      </c>
      <c r="AW7" s="24">
        <f>getLowCount(ScoutingData[[#This Row],[scoredGrid]])</f>
        <v>2</v>
      </c>
      <c r="AX7" s="24">
        <f>ScoutingData[[#This Row],[autoGamePieces]]+ScoutingData[[#This Row],[teleopGamePieces]]</f>
        <v>2</v>
      </c>
      <c r="AY7" s="24">
        <f>ScoutingData[[#This Row],[autoCubes]]+ScoutingData[[#This Row],[teleopCubes]]</f>
        <v>0</v>
      </c>
      <c r="AZ7" s="24">
        <f>ScoutingData[[#This Row],[autoCones]]+ScoutingData[[#This Row],[teleopCones]]</f>
        <v>2</v>
      </c>
      <c r="BA7" s="24">
        <f>ScoutingData[[#This Row],[autoHigh]]+ScoutingData[[#This Row],[teleopHigh]]</f>
        <v>0</v>
      </c>
      <c r="BB7" s="24">
        <f>ScoutingData[[#This Row],[autoMed]]+ScoutingData[[#This Row],[teleopMed]]</f>
        <v>0</v>
      </c>
      <c r="BC7" s="24">
        <f>ScoutingData[[#This Row],[autoLow]]+ScoutingData[[#This Row],[teleopLow]]</f>
        <v>2</v>
      </c>
    </row>
    <row r="8" spans="1:55">
      <c r="A8" s="23" t="s">
        <v>107</v>
      </c>
      <c r="B8" s="23" t="s">
        <v>103</v>
      </c>
      <c r="C8" s="23" t="s">
        <v>0</v>
      </c>
      <c r="D8" s="23">
        <v>15</v>
      </c>
      <c r="E8" s="24" t="str">
        <f>ScoutingData[[#This Row],[eventCode]]&amp;"_"&amp;ScoutingData[[#This Row],[matchLevel]]&amp;ScoutingData[[#This Row],[matchNumber]]</f>
        <v>2023njwas_qm15</v>
      </c>
      <c r="F8" s="23" t="s">
        <v>115</v>
      </c>
      <c r="G8" s="23">
        <v>222</v>
      </c>
      <c r="H8" s="23">
        <v>38</v>
      </c>
      <c r="I8" s="24" t="s">
        <v>108</v>
      </c>
      <c r="J8">
        <v>1</v>
      </c>
      <c r="K8" s="23"/>
      <c r="L8" s="23"/>
      <c r="M8" s="23">
        <v>0</v>
      </c>
      <c r="N8" s="23" t="s">
        <v>20</v>
      </c>
      <c r="O8" s="23"/>
      <c r="P8" s="23" t="s">
        <v>132</v>
      </c>
      <c r="Q8" s="23">
        <v>0</v>
      </c>
      <c r="R8" s="24">
        <v>1</v>
      </c>
      <c r="S8" s="24">
        <v>0</v>
      </c>
      <c r="T8" s="24"/>
      <c r="U8" s="24">
        <v>1</v>
      </c>
      <c r="V8" s="24" t="s">
        <v>119</v>
      </c>
      <c r="W8">
        <v>1</v>
      </c>
      <c r="X8" s="24">
        <v>0</v>
      </c>
      <c r="Y8" t="s">
        <v>18</v>
      </c>
      <c r="Z8">
        <v>2</v>
      </c>
      <c r="AA8" s="24" t="s">
        <v>19</v>
      </c>
      <c r="AB8">
        <v>3</v>
      </c>
      <c r="AC8" s="24" t="s">
        <v>18</v>
      </c>
      <c r="AD8" s="24"/>
      <c r="AE8" s="24">
        <v>4</v>
      </c>
      <c r="AF8" s="24">
        <v>0</v>
      </c>
      <c r="AG8" s="24">
        <v>0</v>
      </c>
      <c r="AH8">
        <v>0</v>
      </c>
      <c r="AI8" s="24">
        <v>1</v>
      </c>
      <c r="AJ8" s="24"/>
      <c r="AK8" s="24">
        <f>getTotalCount(ScoutingData[[#This Row],[autoScoredGrid]])</f>
        <v>1</v>
      </c>
      <c r="AL8" s="24">
        <f>getCubeCount(ScoutingData[[#This Row],[autoScoredGrid]])</f>
        <v>1</v>
      </c>
      <c r="AM8" s="24">
        <f>getConeCount(ScoutingData[[#This Row],[autoScoredGrid]])</f>
        <v>0</v>
      </c>
      <c r="AN8" s="24">
        <f>getHighCount(ScoutingData[[#This Row],[autoScoredGrid]])</f>
        <v>1</v>
      </c>
      <c r="AO8" s="24">
        <f>getMedCount(ScoutingData[[#This Row],[autoScoredGrid]])</f>
        <v>0</v>
      </c>
      <c r="AP8" s="24">
        <f>getLowCount(ScoutingData[[#This Row],[autoScoredGrid]])</f>
        <v>0</v>
      </c>
      <c r="AQ8" s="24" t="e">
        <f>getAvgCycleTime(ScoutingData[[#This Row],[cycleTimes]])</f>
        <v>#VALUE!</v>
      </c>
      <c r="AR8" s="24">
        <f>getTotalCount(ScoutingData[[#This Row],[scoredGrid]])</f>
        <v>6</v>
      </c>
      <c r="AS8" s="24">
        <f>getCubeCount(ScoutingData[[#This Row],[scoredGrid]])</f>
        <v>0</v>
      </c>
      <c r="AT8" s="24">
        <f>getConeCount(ScoutingData[[#This Row],[scoredGrid]])</f>
        <v>6</v>
      </c>
      <c r="AU8" s="24">
        <f>getHighCount(ScoutingData[[#This Row],[scoredGrid]])</f>
        <v>2</v>
      </c>
      <c r="AV8" s="24">
        <f>getMedCount(ScoutingData[[#This Row],[scoredGrid]])</f>
        <v>2</v>
      </c>
      <c r="AW8" s="24">
        <f>getLowCount(ScoutingData[[#This Row],[scoredGrid]])</f>
        <v>2</v>
      </c>
      <c r="AX8" s="24">
        <f>ScoutingData[[#This Row],[autoGamePieces]]+ScoutingData[[#This Row],[teleopGamePieces]]</f>
        <v>7</v>
      </c>
      <c r="AY8" s="24">
        <f>ScoutingData[[#This Row],[autoCubes]]+ScoutingData[[#This Row],[teleopCubes]]</f>
        <v>1</v>
      </c>
      <c r="AZ8" s="24">
        <f>ScoutingData[[#This Row],[autoCones]]+ScoutingData[[#This Row],[teleopCones]]</f>
        <v>6</v>
      </c>
      <c r="BA8" s="24">
        <f>ScoutingData[[#This Row],[autoHigh]]+ScoutingData[[#This Row],[teleopHigh]]</f>
        <v>3</v>
      </c>
      <c r="BB8" s="24">
        <f>ScoutingData[[#This Row],[autoMed]]+ScoutingData[[#This Row],[teleopMed]]</f>
        <v>2</v>
      </c>
      <c r="BC8" s="24">
        <f>ScoutingData[[#This Row],[autoLow]]+ScoutingData[[#This Row],[teleopLow]]</f>
        <v>2</v>
      </c>
    </row>
    <row r="9" spans="1:55">
      <c r="A9" s="23" t="s">
        <v>169</v>
      </c>
      <c r="B9" s="23" t="s">
        <v>103</v>
      </c>
      <c r="C9" s="23" t="s">
        <v>0</v>
      </c>
      <c r="D9" s="23">
        <v>4</v>
      </c>
      <c r="E9" s="24" t="str">
        <f>ScoutingData[[#This Row],[eventCode]]&amp;"_"&amp;ScoutingData[[#This Row],[matchLevel]]&amp;ScoutingData[[#This Row],[matchNumber]]</f>
        <v>2023njwas_qm4</v>
      </c>
      <c r="F9" s="23" t="s">
        <v>171</v>
      </c>
      <c r="G9" s="23">
        <v>222</v>
      </c>
      <c r="H9" s="23">
        <v>47</v>
      </c>
      <c r="I9" s="24" t="s">
        <v>108</v>
      </c>
      <c r="J9">
        <v>1</v>
      </c>
      <c r="K9" s="23"/>
      <c r="L9" s="23"/>
      <c r="M9" s="23">
        <v>0</v>
      </c>
      <c r="N9" s="23" t="s">
        <v>112</v>
      </c>
      <c r="O9" s="23"/>
      <c r="P9" s="23" t="s">
        <v>174</v>
      </c>
      <c r="Q9" s="23">
        <v>0</v>
      </c>
      <c r="R9" s="24">
        <v>0</v>
      </c>
      <c r="S9" s="24">
        <v>0</v>
      </c>
      <c r="T9" s="24"/>
      <c r="U9" s="24">
        <v>1</v>
      </c>
      <c r="V9" s="24" t="s">
        <v>119</v>
      </c>
      <c r="W9">
        <v>1</v>
      </c>
      <c r="X9" s="24">
        <v>13.6</v>
      </c>
      <c r="Y9" t="s">
        <v>109</v>
      </c>
      <c r="Z9">
        <v>1</v>
      </c>
      <c r="AA9" s="24" t="s">
        <v>112</v>
      </c>
      <c r="AB9">
        <v>2</v>
      </c>
      <c r="AC9" s="24" t="s">
        <v>18</v>
      </c>
      <c r="AD9" s="24"/>
      <c r="AE9" s="24">
        <v>3</v>
      </c>
      <c r="AF9" s="24">
        <v>0</v>
      </c>
      <c r="AG9" s="24">
        <v>0</v>
      </c>
      <c r="AH9">
        <v>0</v>
      </c>
      <c r="AI9" s="24">
        <v>0</v>
      </c>
      <c r="AJ9" s="24"/>
      <c r="AK9" s="24">
        <f>getTotalCount(ScoutingData[[#This Row],[autoScoredGrid]])</f>
        <v>1</v>
      </c>
      <c r="AL9" s="24">
        <f>getCubeCount(ScoutingData[[#This Row],[autoScoredGrid]])</f>
        <v>1</v>
      </c>
      <c r="AM9" s="24">
        <f>getConeCount(ScoutingData[[#This Row],[autoScoredGrid]])</f>
        <v>0</v>
      </c>
      <c r="AN9" s="24">
        <f>getHighCount(ScoutingData[[#This Row],[autoScoredGrid]])</f>
        <v>1</v>
      </c>
      <c r="AO9" s="24">
        <f>getMedCount(ScoutingData[[#This Row],[autoScoredGrid]])</f>
        <v>0</v>
      </c>
      <c r="AP9" s="24">
        <f>getLowCount(ScoutingData[[#This Row],[autoScoredGrid]])</f>
        <v>0</v>
      </c>
      <c r="AQ9" s="24" t="e">
        <f>getAvgCycleTime(ScoutingData[[#This Row],[cycleTimes]])</f>
        <v>#VALUE!</v>
      </c>
      <c r="AR9" s="24">
        <f>getTotalCount(ScoutingData[[#This Row],[scoredGrid]])</f>
        <v>2</v>
      </c>
      <c r="AS9" s="24">
        <f>getCubeCount(ScoutingData[[#This Row],[scoredGrid]])</f>
        <v>0</v>
      </c>
      <c r="AT9" s="24">
        <f>getConeCount(ScoutingData[[#This Row],[scoredGrid]])</f>
        <v>2</v>
      </c>
      <c r="AU9" s="24">
        <f>getHighCount(ScoutingData[[#This Row],[scoredGrid]])</f>
        <v>2</v>
      </c>
      <c r="AV9" s="24">
        <f>getMedCount(ScoutingData[[#This Row],[scoredGrid]])</f>
        <v>0</v>
      </c>
      <c r="AW9" s="24">
        <f>getLowCount(ScoutingData[[#This Row],[scoredGrid]])</f>
        <v>0</v>
      </c>
      <c r="AX9" s="24">
        <f>ScoutingData[[#This Row],[autoGamePieces]]+ScoutingData[[#This Row],[teleopGamePieces]]</f>
        <v>3</v>
      </c>
      <c r="AY9" s="24">
        <f>ScoutingData[[#This Row],[autoCubes]]+ScoutingData[[#This Row],[teleopCubes]]</f>
        <v>1</v>
      </c>
      <c r="AZ9" s="24">
        <f>ScoutingData[[#This Row],[autoCones]]+ScoutingData[[#This Row],[teleopCones]]</f>
        <v>2</v>
      </c>
      <c r="BA9" s="24">
        <f>ScoutingData[[#This Row],[autoHigh]]+ScoutingData[[#This Row],[teleopHigh]]</f>
        <v>3</v>
      </c>
      <c r="BB9" s="24">
        <f>ScoutingData[[#This Row],[autoMed]]+ScoutingData[[#This Row],[teleopMed]]</f>
        <v>0</v>
      </c>
      <c r="BC9" s="24">
        <f>ScoutingData[[#This Row],[autoLow]]+ScoutingData[[#This Row],[teleopLow]]</f>
        <v>0</v>
      </c>
    </row>
    <row r="10" spans="1:55">
      <c r="A10" s="23" t="s">
        <v>169</v>
      </c>
      <c r="B10" s="23" t="s">
        <v>103</v>
      </c>
      <c r="C10" s="23" t="s">
        <v>0</v>
      </c>
      <c r="D10" s="23">
        <v>35</v>
      </c>
      <c r="E10" s="24" t="str">
        <f>ScoutingData[[#This Row],[eventCode]]&amp;"_"&amp;ScoutingData[[#This Row],[matchLevel]]&amp;ScoutingData[[#This Row],[matchNumber]]</f>
        <v>2023njwas_qm35</v>
      </c>
      <c r="F10" s="23" t="s">
        <v>171</v>
      </c>
      <c r="G10" s="23">
        <v>222</v>
      </c>
      <c r="H10" s="23">
        <v>71</v>
      </c>
      <c r="I10" s="24" t="s">
        <v>147</v>
      </c>
      <c r="J10">
        <v>0</v>
      </c>
      <c r="K10" s="23"/>
      <c r="L10" s="23"/>
      <c r="M10" s="23">
        <v>1</v>
      </c>
      <c r="N10" s="23" t="s">
        <v>18</v>
      </c>
      <c r="O10" s="23"/>
      <c r="P10" s="23" t="s">
        <v>217</v>
      </c>
      <c r="Q10" s="23">
        <v>0</v>
      </c>
      <c r="R10" s="24">
        <v>0</v>
      </c>
      <c r="S10" s="24">
        <v>0</v>
      </c>
      <c r="T10" s="24"/>
      <c r="U10" s="24">
        <v>0</v>
      </c>
      <c r="V10" s="24" t="s">
        <v>18</v>
      </c>
      <c r="W10" t="s">
        <v>18</v>
      </c>
      <c r="X10" s="24">
        <v>13.7</v>
      </c>
      <c r="Y10" t="s">
        <v>20</v>
      </c>
      <c r="Z10">
        <v>2</v>
      </c>
      <c r="AA10" s="24" t="s">
        <v>19</v>
      </c>
      <c r="AB10">
        <v>5</v>
      </c>
      <c r="AC10" s="24" t="s">
        <v>18</v>
      </c>
      <c r="AD10" s="24"/>
      <c r="AE10" s="24">
        <v>5</v>
      </c>
      <c r="AF10" s="24">
        <v>0</v>
      </c>
      <c r="AG10" s="24">
        <v>0</v>
      </c>
      <c r="AH10">
        <v>0</v>
      </c>
      <c r="AI10" s="24">
        <v>1</v>
      </c>
      <c r="AJ10" s="24"/>
      <c r="AK10" s="24">
        <f>getTotalCount(ScoutingData[[#This Row],[autoScoredGrid]])</f>
        <v>1</v>
      </c>
      <c r="AL10" s="24">
        <f>getCubeCount(ScoutingData[[#This Row],[autoScoredGrid]])</f>
        <v>1</v>
      </c>
      <c r="AM10" s="24">
        <f>getConeCount(ScoutingData[[#This Row],[autoScoredGrid]])</f>
        <v>0</v>
      </c>
      <c r="AN10" s="24">
        <f>getHighCount(ScoutingData[[#This Row],[autoScoredGrid]])</f>
        <v>1</v>
      </c>
      <c r="AO10" s="24">
        <f>getMedCount(ScoutingData[[#This Row],[autoScoredGrid]])</f>
        <v>0</v>
      </c>
      <c r="AP10" s="24">
        <f>getLowCount(ScoutingData[[#This Row],[autoScoredGrid]])</f>
        <v>0</v>
      </c>
      <c r="AQ10" s="24" t="e">
        <f>getAvgCycleTime(ScoutingData[[#This Row],[cycleTimes]])</f>
        <v>#VALUE!</v>
      </c>
      <c r="AR10" s="24">
        <f>getTotalCount(ScoutingData[[#This Row],[scoredGrid]])</f>
        <v>6</v>
      </c>
      <c r="AS10" s="24">
        <f>getCubeCount(ScoutingData[[#This Row],[scoredGrid]])</f>
        <v>1</v>
      </c>
      <c r="AT10" s="24">
        <f>getConeCount(ScoutingData[[#This Row],[scoredGrid]])</f>
        <v>5</v>
      </c>
      <c r="AU10" s="24">
        <f>getHighCount(ScoutingData[[#This Row],[scoredGrid]])</f>
        <v>4</v>
      </c>
      <c r="AV10" s="24">
        <f>getMedCount(ScoutingData[[#This Row],[scoredGrid]])</f>
        <v>0</v>
      </c>
      <c r="AW10" s="24">
        <f>getLowCount(ScoutingData[[#This Row],[scoredGrid]])</f>
        <v>2</v>
      </c>
      <c r="AX10" s="24">
        <f>ScoutingData[[#This Row],[autoGamePieces]]+ScoutingData[[#This Row],[teleopGamePieces]]</f>
        <v>7</v>
      </c>
      <c r="AY10" s="24">
        <f>ScoutingData[[#This Row],[autoCubes]]+ScoutingData[[#This Row],[teleopCubes]]</f>
        <v>2</v>
      </c>
      <c r="AZ10" s="24">
        <f>ScoutingData[[#This Row],[autoCones]]+ScoutingData[[#This Row],[teleopCones]]</f>
        <v>5</v>
      </c>
      <c r="BA10" s="24">
        <f>ScoutingData[[#This Row],[autoHigh]]+ScoutingData[[#This Row],[teleopHigh]]</f>
        <v>5</v>
      </c>
      <c r="BB10" s="24">
        <f>ScoutingData[[#This Row],[autoMed]]+ScoutingData[[#This Row],[teleopMed]]</f>
        <v>0</v>
      </c>
      <c r="BC10" s="24">
        <f>ScoutingData[[#This Row],[autoLow]]+ScoutingData[[#This Row],[teleopLow]]</f>
        <v>2</v>
      </c>
    </row>
    <row r="11" spans="1:55">
      <c r="A11" s="23" t="s">
        <v>107</v>
      </c>
      <c r="B11" s="23" t="s">
        <v>103</v>
      </c>
      <c r="C11" s="23" t="s">
        <v>0</v>
      </c>
      <c r="D11" s="23">
        <v>23</v>
      </c>
      <c r="E11" s="24" t="str">
        <f>ScoutingData[[#This Row],[eventCode]]&amp;"_"&amp;ScoutingData[[#This Row],[matchLevel]]&amp;ScoutingData[[#This Row],[matchNumber]]</f>
        <v>2023njwas_qm23</v>
      </c>
      <c r="F11" s="23" t="s">
        <v>104</v>
      </c>
      <c r="G11" s="23">
        <v>223</v>
      </c>
      <c r="H11" s="23">
        <v>38</v>
      </c>
      <c r="I11" s="24" t="s">
        <v>140</v>
      </c>
      <c r="J11">
        <v>0</v>
      </c>
      <c r="K11" s="23"/>
      <c r="L11" s="23"/>
      <c r="M11" s="23">
        <v>1</v>
      </c>
      <c r="N11" s="23" t="s">
        <v>20</v>
      </c>
      <c r="O11" s="23"/>
      <c r="P11" s="23" t="s">
        <v>141</v>
      </c>
      <c r="Q11" s="23">
        <v>0</v>
      </c>
      <c r="R11" s="24">
        <v>0</v>
      </c>
      <c r="S11" s="24">
        <v>0</v>
      </c>
      <c r="T11" s="24"/>
      <c r="U11" s="24">
        <v>0</v>
      </c>
      <c r="V11" s="24" t="s">
        <v>74</v>
      </c>
      <c r="W11">
        <v>1</v>
      </c>
      <c r="X11" s="24">
        <v>6.6</v>
      </c>
      <c r="Y11" t="s">
        <v>20</v>
      </c>
      <c r="Z11">
        <v>2</v>
      </c>
      <c r="AA11" s="24" t="s">
        <v>19</v>
      </c>
      <c r="AB11">
        <v>3</v>
      </c>
      <c r="AC11" s="24" t="s">
        <v>18</v>
      </c>
      <c r="AD11" s="24"/>
      <c r="AE11" s="24">
        <v>5</v>
      </c>
      <c r="AF11" s="24">
        <v>0</v>
      </c>
      <c r="AG11" s="24">
        <v>0</v>
      </c>
      <c r="AH11">
        <v>0</v>
      </c>
      <c r="AI11" s="24">
        <v>1</v>
      </c>
      <c r="AJ11" s="24"/>
      <c r="AK11" s="24">
        <f>getTotalCount(ScoutingData[[#This Row],[autoScoredGrid]])</f>
        <v>1</v>
      </c>
      <c r="AL11" s="24">
        <f>getCubeCount(ScoutingData[[#This Row],[autoScoredGrid]])</f>
        <v>1</v>
      </c>
      <c r="AM11" s="24">
        <f>getConeCount(ScoutingData[[#This Row],[autoScoredGrid]])</f>
        <v>0</v>
      </c>
      <c r="AN11" s="24">
        <f>getHighCount(ScoutingData[[#This Row],[autoScoredGrid]])</f>
        <v>0</v>
      </c>
      <c r="AO11" s="24">
        <f>getMedCount(ScoutingData[[#This Row],[autoScoredGrid]])</f>
        <v>0</v>
      </c>
      <c r="AP11" s="24">
        <f>getLowCount(ScoutingData[[#This Row],[autoScoredGrid]])</f>
        <v>1</v>
      </c>
      <c r="AQ11" s="24" t="e">
        <f>getAvgCycleTime(ScoutingData[[#This Row],[cycleTimes]])</f>
        <v>#VALUE!</v>
      </c>
      <c r="AR11" s="24">
        <f>getTotalCount(ScoutingData[[#This Row],[scoredGrid]])</f>
        <v>4</v>
      </c>
      <c r="AS11" s="24">
        <f>getCubeCount(ScoutingData[[#This Row],[scoredGrid]])</f>
        <v>4</v>
      </c>
      <c r="AT11" s="24">
        <f>getConeCount(ScoutingData[[#This Row],[scoredGrid]])</f>
        <v>0</v>
      </c>
      <c r="AU11" s="24">
        <f>getHighCount(ScoutingData[[#This Row],[scoredGrid]])</f>
        <v>0</v>
      </c>
      <c r="AV11" s="24">
        <f>getMedCount(ScoutingData[[#This Row],[scoredGrid]])</f>
        <v>0</v>
      </c>
      <c r="AW11" s="24">
        <f>getLowCount(ScoutingData[[#This Row],[scoredGrid]])</f>
        <v>4</v>
      </c>
      <c r="AX11" s="24">
        <f>ScoutingData[[#This Row],[autoGamePieces]]+ScoutingData[[#This Row],[teleopGamePieces]]</f>
        <v>5</v>
      </c>
      <c r="AY11" s="24">
        <f>ScoutingData[[#This Row],[autoCubes]]+ScoutingData[[#This Row],[teleopCubes]]</f>
        <v>5</v>
      </c>
      <c r="AZ11" s="24">
        <f>ScoutingData[[#This Row],[autoCones]]+ScoutingData[[#This Row],[teleopCones]]</f>
        <v>0</v>
      </c>
      <c r="BA11" s="24">
        <f>ScoutingData[[#This Row],[autoHigh]]+ScoutingData[[#This Row],[teleopHigh]]</f>
        <v>0</v>
      </c>
      <c r="BB11" s="24">
        <f>ScoutingData[[#This Row],[autoMed]]+ScoutingData[[#This Row],[teleopMed]]</f>
        <v>0</v>
      </c>
      <c r="BC11" s="24">
        <f>ScoutingData[[#This Row],[autoLow]]+ScoutingData[[#This Row],[teleopLow]]</f>
        <v>5</v>
      </c>
    </row>
    <row r="12" spans="1:55">
      <c r="A12" s="23" t="s">
        <v>107</v>
      </c>
      <c r="B12" s="23" t="s">
        <v>103</v>
      </c>
      <c r="C12" s="23" t="s">
        <v>0</v>
      </c>
      <c r="D12" s="23">
        <v>42</v>
      </c>
      <c r="E12" s="24" t="str">
        <f>ScoutingData[[#This Row],[eventCode]]&amp;"_"&amp;ScoutingData[[#This Row],[matchLevel]]&amp;ScoutingData[[#This Row],[matchNumber]]</f>
        <v>2023njwas_qm42</v>
      </c>
      <c r="F12" s="23" t="s">
        <v>115</v>
      </c>
      <c r="G12" s="23">
        <v>223</v>
      </c>
      <c r="H12" s="23">
        <v>38</v>
      </c>
      <c r="I12" s="24" t="s">
        <v>108</v>
      </c>
      <c r="J12">
        <v>0</v>
      </c>
      <c r="K12" s="23"/>
      <c r="L12" s="23"/>
      <c r="M12" s="23">
        <v>1</v>
      </c>
      <c r="N12" s="23" t="s">
        <v>20</v>
      </c>
      <c r="O12" s="23"/>
      <c r="P12" s="23" t="s">
        <v>161</v>
      </c>
      <c r="Q12" s="23">
        <v>0</v>
      </c>
      <c r="R12" s="24">
        <v>0</v>
      </c>
      <c r="S12" s="24">
        <v>0</v>
      </c>
      <c r="T12" s="24"/>
      <c r="U12" s="24">
        <v>0</v>
      </c>
      <c r="V12" s="24" t="s">
        <v>74</v>
      </c>
      <c r="W12" t="s">
        <v>18</v>
      </c>
      <c r="X12" s="24">
        <v>0</v>
      </c>
      <c r="Y12" t="s">
        <v>136</v>
      </c>
      <c r="Z12">
        <v>2</v>
      </c>
      <c r="AA12" s="24" t="s">
        <v>19</v>
      </c>
      <c r="AB12">
        <v>3</v>
      </c>
      <c r="AC12" s="24" t="s">
        <v>18</v>
      </c>
      <c r="AD12" s="24"/>
      <c r="AE12" s="24">
        <v>5</v>
      </c>
      <c r="AF12" s="24">
        <v>0</v>
      </c>
      <c r="AG12" s="24">
        <v>0</v>
      </c>
      <c r="AH12">
        <v>0</v>
      </c>
      <c r="AI12" s="24">
        <v>1</v>
      </c>
      <c r="AJ12" s="24"/>
      <c r="AK12" s="24">
        <f>getTotalCount(ScoutingData[[#This Row],[autoScoredGrid]])</f>
        <v>1</v>
      </c>
      <c r="AL12" s="24">
        <f>getCubeCount(ScoutingData[[#This Row],[autoScoredGrid]])</f>
        <v>1</v>
      </c>
      <c r="AM12" s="24">
        <f>getConeCount(ScoutingData[[#This Row],[autoScoredGrid]])</f>
        <v>0</v>
      </c>
      <c r="AN12" s="24">
        <f>getHighCount(ScoutingData[[#This Row],[autoScoredGrid]])</f>
        <v>1</v>
      </c>
      <c r="AO12" s="24">
        <f>getMedCount(ScoutingData[[#This Row],[autoScoredGrid]])</f>
        <v>0</v>
      </c>
      <c r="AP12" s="24">
        <f>getLowCount(ScoutingData[[#This Row],[autoScoredGrid]])</f>
        <v>0</v>
      </c>
      <c r="AQ12" s="24" t="e">
        <f>getAvgCycleTime(ScoutingData[[#This Row],[cycleTimes]])</f>
        <v>#VALUE!</v>
      </c>
      <c r="AR12" s="24">
        <f>getTotalCount(ScoutingData[[#This Row],[scoredGrid]])</f>
        <v>7</v>
      </c>
      <c r="AS12" s="24">
        <f>getCubeCount(ScoutingData[[#This Row],[scoredGrid]])</f>
        <v>7</v>
      </c>
      <c r="AT12" s="24">
        <f>getConeCount(ScoutingData[[#This Row],[scoredGrid]])</f>
        <v>0</v>
      </c>
      <c r="AU12" s="24">
        <f>getHighCount(ScoutingData[[#This Row],[scoredGrid]])</f>
        <v>1</v>
      </c>
      <c r="AV12" s="24">
        <f>getMedCount(ScoutingData[[#This Row],[scoredGrid]])</f>
        <v>1</v>
      </c>
      <c r="AW12" s="24">
        <f>getLowCount(ScoutingData[[#This Row],[scoredGrid]])</f>
        <v>5</v>
      </c>
      <c r="AX12" s="24">
        <f>ScoutingData[[#This Row],[autoGamePieces]]+ScoutingData[[#This Row],[teleopGamePieces]]</f>
        <v>8</v>
      </c>
      <c r="AY12" s="24">
        <f>ScoutingData[[#This Row],[autoCubes]]+ScoutingData[[#This Row],[teleopCubes]]</f>
        <v>8</v>
      </c>
      <c r="AZ12" s="24">
        <f>ScoutingData[[#This Row],[autoCones]]+ScoutingData[[#This Row],[teleopCones]]</f>
        <v>0</v>
      </c>
      <c r="BA12" s="24">
        <f>ScoutingData[[#This Row],[autoHigh]]+ScoutingData[[#This Row],[teleopHigh]]</f>
        <v>2</v>
      </c>
      <c r="BB12" s="24">
        <f>ScoutingData[[#This Row],[autoMed]]+ScoutingData[[#This Row],[teleopMed]]</f>
        <v>1</v>
      </c>
      <c r="BC12" s="24">
        <f>ScoutingData[[#This Row],[autoLow]]+ScoutingData[[#This Row],[teleopLow]]</f>
        <v>5</v>
      </c>
    </row>
    <row r="13" spans="1:55">
      <c r="A13" s="23" t="s">
        <v>169</v>
      </c>
      <c r="B13" s="23" t="s">
        <v>103</v>
      </c>
      <c r="C13" s="23" t="s">
        <v>0</v>
      </c>
      <c r="D13" s="23">
        <v>8</v>
      </c>
      <c r="E13" s="24" t="str">
        <f>ScoutingData[[#This Row],[eventCode]]&amp;"_"&amp;ScoutingData[[#This Row],[matchLevel]]&amp;ScoutingData[[#This Row],[matchNumber]]</f>
        <v>2023njwas_qm8</v>
      </c>
      <c r="F13" s="23" t="s">
        <v>175</v>
      </c>
      <c r="G13" s="23">
        <v>223</v>
      </c>
      <c r="H13" s="23">
        <v>47</v>
      </c>
      <c r="I13" s="24" t="s">
        <v>108</v>
      </c>
      <c r="J13">
        <v>0</v>
      </c>
      <c r="K13" s="23"/>
      <c r="L13" s="23"/>
      <c r="M13" s="23">
        <v>0</v>
      </c>
      <c r="N13" s="23" t="s">
        <v>20</v>
      </c>
      <c r="O13" s="23"/>
      <c r="P13" s="23" t="s">
        <v>178</v>
      </c>
      <c r="Q13" s="23">
        <v>0</v>
      </c>
      <c r="R13" s="24">
        <v>0</v>
      </c>
      <c r="S13" s="24">
        <v>1</v>
      </c>
      <c r="T13" s="24">
        <v>6943</v>
      </c>
      <c r="U13" s="24">
        <v>0</v>
      </c>
      <c r="V13" s="24" t="s">
        <v>74</v>
      </c>
      <c r="W13">
        <v>1</v>
      </c>
      <c r="X13" s="24">
        <v>5.2</v>
      </c>
      <c r="Y13" t="s">
        <v>20</v>
      </c>
      <c r="Z13">
        <v>2</v>
      </c>
      <c r="AA13" s="24" t="s">
        <v>112</v>
      </c>
      <c r="AB13">
        <v>0</v>
      </c>
      <c r="AC13" s="24" t="s">
        <v>112</v>
      </c>
      <c r="AD13" s="24"/>
      <c r="AE13" s="24">
        <v>5</v>
      </c>
      <c r="AF13" s="24">
        <v>0</v>
      </c>
      <c r="AG13" s="24">
        <v>0</v>
      </c>
      <c r="AH13">
        <v>0</v>
      </c>
      <c r="AI13" s="24">
        <v>1</v>
      </c>
      <c r="AJ13" s="24" t="s">
        <v>179</v>
      </c>
      <c r="AK13" s="24">
        <f>getTotalCount(ScoutingData[[#This Row],[autoScoredGrid]])</f>
        <v>1</v>
      </c>
      <c r="AL13" s="24">
        <f>getCubeCount(ScoutingData[[#This Row],[autoScoredGrid]])</f>
        <v>1</v>
      </c>
      <c r="AM13" s="24">
        <f>getConeCount(ScoutingData[[#This Row],[autoScoredGrid]])</f>
        <v>0</v>
      </c>
      <c r="AN13" s="24">
        <f>getHighCount(ScoutingData[[#This Row],[autoScoredGrid]])</f>
        <v>1</v>
      </c>
      <c r="AO13" s="24">
        <f>getMedCount(ScoutingData[[#This Row],[autoScoredGrid]])</f>
        <v>0</v>
      </c>
      <c r="AP13" s="24">
        <f>getLowCount(ScoutingData[[#This Row],[autoScoredGrid]])</f>
        <v>0</v>
      </c>
      <c r="AQ13" s="24" t="e">
        <f>getAvgCycleTime(ScoutingData[[#This Row],[cycleTimes]])</f>
        <v>#VALUE!</v>
      </c>
      <c r="AR13" s="24">
        <f>getTotalCount(ScoutingData[[#This Row],[scoredGrid]])</f>
        <v>2</v>
      </c>
      <c r="AS13" s="24">
        <f>getCubeCount(ScoutingData[[#This Row],[scoredGrid]])</f>
        <v>2</v>
      </c>
      <c r="AT13" s="24">
        <f>getConeCount(ScoutingData[[#This Row],[scoredGrid]])</f>
        <v>0</v>
      </c>
      <c r="AU13" s="24">
        <f>getHighCount(ScoutingData[[#This Row],[scoredGrid]])</f>
        <v>0</v>
      </c>
      <c r="AV13" s="24">
        <f>getMedCount(ScoutingData[[#This Row],[scoredGrid]])</f>
        <v>0</v>
      </c>
      <c r="AW13" s="24">
        <f>getLowCount(ScoutingData[[#This Row],[scoredGrid]])</f>
        <v>2</v>
      </c>
      <c r="AX13" s="24">
        <f>ScoutingData[[#This Row],[autoGamePieces]]+ScoutingData[[#This Row],[teleopGamePieces]]</f>
        <v>3</v>
      </c>
      <c r="AY13" s="24">
        <f>ScoutingData[[#This Row],[autoCubes]]+ScoutingData[[#This Row],[teleopCubes]]</f>
        <v>3</v>
      </c>
      <c r="AZ13" s="24">
        <f>ScoutingData[[#This Row],[autoCones]]+ScoutingData[[#This Row],[teleopCones]]</f>
        <v>0</v>
      </c>
      <c r="BA13" s="24">
        <f>ScoutingData[[#This Row],[autoHigh]]+ScoutingData[[#This Row],[teleopHigh]]</f>
        <v>1</v>
      </c>
      <c r="BB13" s="24">
        <f>ScoutingData[[#This Row],[autoMed]]+ScoutingData[[#This Row],[teleopMed]]</f>
        <v>0</v>
      </c>
      <c r="BC13" s="24">
        <f>ScoutingData[[#This Row],[autoLow]]+ScoutingData[[#This Row],[teleopLow]]</f>
        <v>2</v>
      </c>
    </row>
    <row r="14" spans="1:55">
      <c r="A14" s="23" t="s">
        <v>169</v>
      </c>
      <c r="B14" s="23" t="s">
        <v>103</v>
      </c>
      <c r="C14" s="23" t="s">
        <v>0</v>
      </c>
      <c r="D14" s="23">
        <v>31</v>
      </c>
      <c r="E14" s="24" t="str">
        <f>ScoutingData[[#This Row],[eventCode]]&amp;"_"&amp;ScoutingData[[#This Row],[matchLevel]]&amp;ScoutingData[[#This Row],[matchNumber]]</f>
        <v>2023njwas_qm31</v>
      </c>
      <c r="F14" s="23" t="s">
        <v>175</v>
      </c>
      <c r="G14" s="23">
        <v>223</v>
      </c>
      <c r="H14" s="23">
        <v>59</v>
      </c>
      <c r="I14" s="24" t="s">
        <v>212</v>
      </c>
      <c r="J14">
        <v>0</v>
      </c>
      <c r="K14" s="23"/>
      <c r="L14" s="23"/>
      <c r="M14" s="23">
        <v>1</v>
      </c>
      <c r="N14" s="23" t="s">
        <v>20</v>
      </c>
      <c r="O14" s="23"/>
      <c r="P14" s="23" t="s">
        <v>213</v>
      </c>
      <c r="Q14" s="23">
        <v>0</v>
      </c>
      <c r="R14" s="24">
        <v>0</v>
      </c>
      <c r="S14" s="24">
        <v>0</v>
      </c>
      <c r="T14" s="24"/>
      <c r="U14" s="24">
        <v>0</v>
      </c>
      <c r="V14" s="24" t="s">
        <v>74</v>
      </c>
      <c r="W14">
        <v>1</v>
      </c>
      <c r="X14" s="24">
        <v>6.6</v>
      </c>
      <c r="Y14" t="s">
        <v>20</v>
      </c>
      <c r="Z14">
        <v>2</v>
      </c>
      <c r="AA14" s="24" t="s">
        <v>19</v>
      </c>
      <c r="AB14">
        <v>3</v>
      </c>
      <c r="AC14" s="24" t="s">
        <v>18</v>
      </c>
      <c r="AD14" s="24"/>
      <c r="AE14" s="24">
        <v>5</v>
      </c>
      <c r="AF14" s="24">
        <v>0</v>
      </c>
      <c r="AG14" s="24">
        <v>0</v>
      </c>
      <c r="AH14">
        <v>0</v>
      </c>
      <c r="AI14" s="24">
        <v>1</v>
      </c>
      <c r="AJ14" s="24"/>
      <c r="AK14" s="24">
        <f>getTotalCount(ScoutingData[[#This Row],[autoScoredGrid]])</f>
        <v>1</v>
      </c>
      <c r="AL14" s="24">
        <f>getCubeCount(ScoutingData[[#This Row],[autoScoredGrid]])</f>
        <v>1</v>
      </c>
      <c r="AM14" s="24">
        <f>getConeCount(ScoutingData[[#This Row],[autoScoredGrid]])</f>
        <v>0</v>
      </c>
      <c r="AN14" s="24">
        <f>getHighCount(ScoutingData[[#This Row],[autoScoredGrid]])</f>
        <v>0</v>
      </c>
      <c r="AO14" s="24">
        <f>getMedCount(ScoutingData[[#This Row],[autoScoredGrid]])</f>
        <v>0</v>
      </c>
      <c r="AP14" s="24">
        <f>getLowCount(ScoutingData[[#This Row],[autoScoredGrid]])</f>
        <v>1</v>
      </c>
      <c r="AQ14" s="24" t="e">
        <f>getAvgCycleTime(ScoutingData[[#This Row],[cycleTimes]])</f>
        <v>#VALUE!</v>
      </c>
      <c r="AR14" s="24">
        <f>getTotalCount(ScoutingData[[#This Row],[scoredGrid]])</f>
        <v>4</v>
      </c>
      <c r="AS14" s="24">
        <f>getCubeCount(ScoutingData[[#This Row],[scoredGrid]])</f>
        <v>4</v>
      </c>
      <c r="AT14" s="24">
        <f>getConeCount(ScoutingData[[#This Row],[scoredGrid]])</f>
        <v>0</v>
      </c>
      <c r="AU14" s="24">
        <f>getHighCount(ScoutingData[[#This Row],[scoredGrid]])</f>
        <v>0</v>
      </c>
      <c r="AV14" s="24">
        <f>getMedCount(ScoutingData[[#This Row],[scoredGrid]])</f>
        <v>0</v>
      </c>
      <c r="AW14" s="24">
        <f>getLowCount(ScoutingData[[#This Row],[scoredGrid]])</f>
        <v>4</v>
      </c>
      <c r="AX14" s="24">
        <f>ScoutingData[[#This Row],[autoGamePieces]]+ScoutingData[[#This Row],[teleopGamePieces]]</f>
        <v>5</v>
      </c>
      <c r="AY14" s="24">
        <f>ScoutingData[[#This Row],[autoCubes]]+ScoutingData[[#This Row],[teleopCubes]]</f>
        <v>5</v>
      </c>
      <c r="AZ14" s="24">
        <f>ScoutingData[[#This Row],[autoCones]]+ScoutingData[[#This Row],[teleopCones]]</f>
        <v>0</v>
      </c>
      <c r="BA14" s="24">
        <f>ScoutingData[[#This Row],[autoHigh]]+ScoutingData[[#This Row],[teleopHigh]]</f>
        <v>0</v>
      </c>
      <c r="BB14" s="24">
        <f>ScoutingData[[#This Row],[autoMed]]+ScoutingData[[#This Row],[teleopMed]]</f>
        <v>0</v>
      </c>
      <c r="BC14" s="24">
        <f>ScoutingData[[#This Row],[autoLow]]+ScoutingData[[#This Row],[teleopLow]]</f>
        <v>5</v>
      </c>
    </row>
    <row r="15" spans="1:55">
      <c r="A15" s="23" t="s">
        <v>107</v>
      </c>
      <c r="B15" s="23" t="s">
        <v>103</v>
      </c>
      <c r="C15" s="23" t="s">
        <v>0</v>
      </c>
      <c r="D15" s="23">
        <v>14</v>
      </c>
      <c r="E15" s="24" t="str">
        <f>ScoutingData[[#This Row],[eventCode]]&amp;"_"&amp;ScoutingData[[#This Row],[matchLevel]]&amp;ScoutingData[[#This Row],[matchNumber]]</f>
        <v>2023njwas_qm14</v>
      </c>
      <c r="F15" s="23" t="s">
        <v>104</v>
      </c>
      <c r="G15" s="23">
        <v>303</v>
      </c>
      <c r="H15" s="23">
        <v>38</v>
      </c>
      <c r="I15" s="24" t="s">
        <v>113</v>
      </c>
      <c r="J15">
        <v>0</v>
      </c>
      <c r="K15" s="23"/>
      <c r="L15" s="23"/>
      <c r="M15" s="23">
        <v>0</v>
      </c>
      <c r="N15" s="23" t="s">
        <v>20</v>
      </c>
      <c r="O15" s="23"/>
      <c r="P15" s="23" t="s">
        <v>131</v>
      </c>
      <c r="Q15" s="23">
        <v>0</v>
      </c>
      <c r="R15" s="24">
        <v>0</v>
      </c>
      <c r="S15" s="24">
        <v>0</v>
      </c>
      <c r="T15" s="24"/>
      <c r="U15" s="24">
        <v>0</v>
      </c>
      <c r="V15" s="24" t="s">
        <v>74</v>
      </c>
      <c r="W15" t="s">
        <v>18</v>
      </c>
      <c r="X15" s="24">
        <v>13.9</v>
      </c>
      <c r="Y15" t="s">
        <v>20</v>
      </c>
      <c r="Z15">
        <v>2</v>
      </c>
      <c r="AA15" s="24" t="s">
        <v>19</v>
      </c>
      <c r="AB15">
        <v>0</v>
      </c>
      <c r="AC15" s="24" t="s">
        <v>20</v>
      </c>
      <c r="AD15" s="24"/>
      <c r="AE15" s="24">
        <v>4</v>
      </c>
      <c r="AF15" s="24">
        <v>0</v>
      </c>
      <c r="AG15" s="24">
        <v>0</v>
      </c>
      <c r="AH15">
        <v>0</v>
      </c>
      <c r="AI15" s="24">
        <v>1</v>
      </c>
      <c r="AJ15" s="24"/>
      <c r="AK15" s="24">
        <f>getTotalCount(ScoutingData[[#This Row],[autoScoredGrid]])</f>
        <v>0</v>
      </c>
      <c r="AL15" s="24">
        <f>getCubeCount(ScoutingData[[#This Row],[autoScoredGrid]])</f>
        <v>0</v>
      </c>
      <c r="AM15" s="24">
        <f>getConeCount(ScoutingData[[#This Row],[autoScoredGrid]])</f>
        <v>0</v>
      </c>
      <c r="AN15" s="24">
        <f>getHighCount(ScoutingData[[#This Row],[autoScoredGrid]])</f>
        <v>0</v>
      </c>
      <c r="AO15" s="24">
        <f>getMedCount(ScoutingData[[#This Row],[autoScoredGrid]])</f>
        <v>0</v>
      </c>
      <c r="AP15" s="24">
        <f>getLowCount(ScoutingData[[#This Row],[autoScoredGrid]])</f>
        <v>0</v>
      </c>
      <c r="AQ15" s="24" t="e">
        <f>getAvgCycleTime(ScoutingData[[#This Row],[cycleTimes]])</f>
        <v>#VALUE!</v>
      </c>
      <c r="AR15" s="24">
        <f>getTotalCount(ScoutingData[[#This Row],[scoredGrid]])</f>
        <v>1</v>
      </c>
      <c r="AS15" s="24">
        <f>getCubeCount(ScoutingData[[#This Row],[scoredGrid]])</f>
        <v>1</v>
      </c>
      <c r="AT15" s="24">
        <f>getConeCount(ScoutingData[[#This Row],[scoredGrid]])</f>
        <v>0</v>
      </c>
      <c r="AU15" s="24">
        <f>getHighCount(ScoutingData[[#This Row],[scoredGrid]])</f>
        <v>0</v>
      </c>
      <c r="AV15" s="24">
        <f>getMedCount(ScoutingData[[#This Row],[scoredGrid]])</f>
        <v>1</v>
      </c>
      <c r="AW15" s="24">
        <f>getLowCount(ScoutingData[[#This Row],[scoredGrid]])</f>
        <v>0</v>
      </c>
      <c r="AX15" s="24">
        <f>ScoutingData[[#This Row],[autoGamePieces]]+ScoutingData[[#This Row],[teleopGamePieces]]</f>
        <v>1</v>
      </c>
      <c r="AY15" s="24">
        <f>ScoutingData[[#This Row],[autoCubes]]+ScoutingData[[#This Row],[teleopCubes]]</f>
        <v>1</v>
      </c>
      <c r="AZ15" s="24">
        <f>ScoutingData[[#This Row],[autoCones]]+ScoutingData[[#This Row],[teleopCones]]</f>
        <v>0</v>
      </c>
      <c r="BA15" s="24">
        <f>ScoutingData[[#This Row],[autoHigh]]+ScoutingData[[#This Row],[teleopHigh]]</f>
        <v>0</v>
      </c>
      <c r="BB15" s="24">
        <f>ScoutingData[[#This Row],[autoMed]]+ScoutingData[[#This Row],[teleopMed]]</f>
        <v>1</v>
      </c>
      <c r="BC15" s="24">
        <f>ScoutingData[[#This Row],[autoLow]]+ScoutingData[[#This Row],[teleopLow]]</f>
        <v>0</v>
      </c>
    </row>
    <row r="16" spans="1:55">
      <c r="A16" s="23" t="s">
        <v>169</v>
      </c>
      <c r="B16" s="23" t="s">
        <v>103</v>
      </c>
      <c r="C16" s="23" t="s">
        <v>0</v>
      </c>
      <c r="D16" s="23">
        <v>19</v>
      </c>
      <c r="E16" s="24" t="str">
        <f>ScoutingData[[#This Row],[eventCode]]&amp;"_"&amp;ScoutingData[[#This Row],[matchLevel]]&amp;ScoutingData[[#This Row],[matchNumber]]</f>
        <v>2023njwas_qm19</v>
      </c>
      <c r="F16" s="23" t="s">
        <v>73</v>
      </c>
      <c r="G16" s="23">
        <v>303</v>
      </c>
      <c r="H16" s="23">
        <v>71</v>
      </c>
      <c r="I16" s="24" t="s">
        <v>113</v>
      </c>
      <c r="J16">
        <v>0</v>
      </c>
      <c r="K16" s="23"/>
      <c r="L16" s="23"/>
      <c r="M16" s="23">
        <v>1</v>
      </c>
      <c r="N16" s="23" t="s">
        <v>18</v>
      </c>
      <c r="O16" s="23"/>
      <c r="P16" s="23" t="s">
        <v>194</v>
      </c>
      <c r="Q16" s="23">
        <v>0</v>
      </c>
      <c r="R16" s="24">
        <v>0</v>
      </c>
      <c r="S16" s="24">
        <v>0</v>
      </c>
      <c r="T16" s="24"/>
      <c r="U16" s="24">
        <v>0</v>
      </c>
      <c r="V16" s="24" t="s">
        <v>18</v>
      </c>
      <c r="W16">
        <v>1</v>
      </c>
      <c r="X16" s="24">
        <v>10.8</v>
      </c>
      <c r="Y16" t="s">
        <v>20</v>
      </c>
      <c r="Z16">
        <v>3</v>
      </c>
      <c r="AA16" s="24" t="s">
        <v>112</v>
      </c>
      <c r="AB16">
        <v>1</v>
      </c>
      <c r="AC16" s="24" t="s">
        <v>18</v>
      </c>
      <c r="AD16" s="24"/>
      <c r="AE16" s="24">
        <v>3</v>
      </c>
      <c r="AF16" s="24">
        <v>0</v>
      </c>
      <c r="AG16" s="24">
        <v>0</v>
      </c>
      <c r="AH16">
        <v>1</v>
      </c>
      <c r="AI16" s="24">
        <v>0</v>
      </c>
      <c r="AJ16" s="24" t="s">
        <v>195</v>
      </c>
      <c r="AK16" s="24">
        <f>getTotalCount(ScoutingData[[#This Row],[autoScoredGrid]])</f>
        <v>0</v>
      </c>
      <c r="AL16" s="24">
        <f>getCubeCount(ScoutingData[[#This Row],[autoScoredGrid]])</f>
        <v>0</v>
      </c>
      <c r="AM16" s="24">
        <f>getConeCount(ScoutingData[[#This Row],[autoScoredGrid]])</f>
        <v>0</v>
      </c>
      <c r="AN16" s="24">
        <f>getHighCount(ScoutingData[[#This Row],[autoScoredGrid]])</f>
        <v>0</v>
      </c>
      <c r="AO16" s="24">
        <f>getMedCount(ScoutingData[[#This Row],[autoScoredGrid]])</f>
        <v>0</v>
      </c>
      <c r="AP16" s="24">
        <f>getLowCount(ScoutingData[[#This Row],[autoScoredGrid]])</f>
        <v>0</v>
      </c>
      <c r="AQ16" s="24" t="e">
        <f>getAvgCycleTime(ScoutingData[[#This Row],[cycleTimes]])</f>
        <v>#VALUE!</v>
      </c>
      <c r="AR16" s="24">
        <f>getTotalCount(ScoutingData[[#This Row],[scoredGrid]])</f>
        <v>4</v>
      </c>
      <c r="AS16" s="24">
        <f>getCubeCount(ScoutingData[[#This Row],[scoredGrid]])</f>
        <v>3</v>
      </c>
      <c r="AT16" s="24">
        <f>getConeCount(ScoutingData[[#This Row],[scoredGrid]])</f>
        <v>1</v>
      </c>
      <c r="AU16" s="24">
        <f>getHighCount(ScoutingData[[#This Row],[scoredGrid]])</f>
        <v>0</v>
      </c>
      <c r="AV16" s="24">
        <f>getMedCount(ScoutingData[[#This Row],[scoredGrid]])</f>
        <v>0</v>
      </c>
      <c r="AW16" s="24">
        <f>getLowCount(ScoutingData[[#This Row],[scoredGrid]])</f>
        <v>4</v>
      </c>
      <c r="AX16" s="24">
        <f>ScoutingData[[#This Row],[autoGamePieces]]+ScoutingData[[#This Row],[teleopGamePieces]]</f>
        <v>4</v>
      </c>
      <c r="AY16" s="24">
        <f>ScoutingData[[#This Row],[autoCubes]]+ScoutingData[[#This Row],[teleopCubes]]</f>
        <v>3</v>
      </c>
      <c r="AZ16" s="24">
        <f>ScoutingData[[#This Row],[autoCones]]+ScoutingData[[#This Row],[teleopCones]]</f>
        <v>1</v>
      </c>
      <c r="BA16" s="24">
        <f>ScoutingData[[#This Row],[autoHigh]]+ScoutingData[[#This Row],[teleopHigh]]</f>
        <v>0</v>
      </c>
      <c r="BB16" s="24">
        <f>ScoutingData[[#This Row],[autoMed]]+ScoutingData[[#This Row],[teleopMed]]</f>
        <v>0</v>
      </c>
      <c r="BC16" s="24">
        <f>ScoutingData[[#This Row],[autoLow]]+ScoutingData[[#This Row],[teleopLow]]</f>
        <v>4</v>
      </c>
    </row>
    <row r="17" spans="1:55">
      <c r="A17" s="23" t="s">
        <v>169</v>
      </c>
      <c r="B17" s="23" t="s">
        <v>103</v>
      </c>
      <c r="C17" s="23" t="s">
        <v>0</v>
      </c>
      <c r="D17" s="23">
        <v>29</v>
      </c>
      <c r="E17" s="24" t="str">
        <f>ScoutingData[[#This Row],[eventCode]]&amp;"_"&amp;ScoutingData[[#This Row],[matchLevel]]&amp;ScoutingData[[#This Row],[matchNumber]]</f>
        <v>2023njwas_qm29</v>
      </c>
      <c r="F17" s="23" t="s">
        <v>175</v>
      </c>
      <c r="G17" s="23">
        <v>303</v>
      </c>
      <c r="H17" s="23">
        <v>71</v>
      </c>
      <c r="I17" s="24" t="s">
        <v>113</v>
      </c>
      <c r="J17">
        <v>0</v>
      </c>
      <c r="K17" s="23"/>
      <c r="L17" s="23"/>
      <c r="M17" s="23">
        <v>1</v>
      </c>
      <c r="N17" s="23" t="s">
        <v>18</v>
      </c>
      <c r="O17" s="23"/>
      <c r="P17" s="23" t="s">
        <v>208</v>
      </c>
      <c r="Q17" s="23">
        <v>0</v>
      </c>
      <c r="R17" s="24">
        <v>0</v>
      </c>
      <c r="S17" s="24">
        <v>0</v>
      </c>
      <c r="T17" s="24"/>
      <c r="U17" s="24">
        <v>0</v>
      </c>
      <c r="V17" s="24" t="s">
        <v>18</v>
      </c>
      <c r="W17">
        <v>1</v>
      </c>
      <c r="X17" s="24">
        <v>20.100000000000001</v>
      </c>
      <c r="Y17" t="s">
        <v>20</v>
      </c>
      <c r="Z17">
        <v>2</v>
      </c>
      <c r="AA17" s="24" t="s">
        <v>112</v>
      </c>
      <c r="AB17">
        <v>2</v>
      </c>
      <c r="AC17" s="24" t="s">
        <v>18</v>
      </c>
      <c r="AD17" s="24"/>
      <c r="AE17" s="24">
        <v>4</v>
      </c>
      <c r="AF17" s="24">
        <v>0</v>
      </c>
      <c r="AG17" s="24">
        <v>0</v>
      </c>
      <c r="AH17">
        <v>0</v>
      </c>
      <c r="AI17" s="24">
        <v>1</v>
      </c>
      <c r="AJ17" s="24" t="s">
        <v>209</v>
      </c>
      <c r="AK17" s="24">
        <f>getTotalCount(ScoutingData[[#This Row],[autoScoredGrid]])</f>
        <v>0</v>
      </c>
      <c r="AL17" s="24">
        <f>getCubeCount(ScoutingData[[#This Row],[autoScoredGrid]])</f>
        <v>0</v>
      </c>
      <c r="AM17" s="24">
        <f>getConeCount(ScoutingData[[#This Row],[autoScoredGrid]])</f>
        <v>0</v>
      </c>
      <c r="AN17" s="24">
        <f>getHighCount(ScoutingData[[#This Row],[autoScoredGrid]])</f>
        <v>0</v>
      </c>
      <c r="AO17" s="24">
        <f>getMedCount(ScoutingData[[#This Row],[autoScoredGrid]])</f>
        <v>0</v>
      </c>
      <c r="AP17" s="24">
        <f>getLowCount(ScoutingData[[#This Row],[autoScoredGrid]])</f>
        <v>0</v>
      </c>
      <c r="AQ17" s="24" t="e">
        <f>getAvgCycleTime(ScoutingData[[#This Row],[cycleTimes]])</f>
        <v>#VALUE!</v>
      </c>
      <c r="AR17" s="24">
        <f>getTotalCount(ScoutingData[[#This Row],[scoredGrid]])</f>
        <v>3</v>
      </c>
      <c r="AS17" s="24">
        <f>getCubeCount(ScoutingData[[#This Row],[scoredGrid]])</f>
        <v>3</v>
      </c>
      <c r="AT17" s="24">
        <f>getConeCount(ScoutingData[[#This Row],[scoredGrid]])</f>
        <v>0</v>
      </c>
      <c r="AU17" s="24">
        <f>getHighCount(ScoutingData[[#This Row],[scoredGrid]])</f>
        <v>0</v>
      </c>
      <c r="AV17" s="24">
        <f>getMedCount(ScoutingData[[#This Row],[scoredGrid]])</f>
        <v>3</v>
      </c>
      <c r="AW17" s="24">
        <f>getLowCount(ScoutingData[[#This Row],[scoredGrid]])</f>
        <v>0</v>
      </c>
      <c r="AX17" s="24">
        <f>ScoutingData[[#This Row],[autoGamePieces]]+ScoutingData[[#This Row],[teleopGamePieces]]</f>
        <v>3</v>
      </c>
      <c r="AY17" s="24">
        <f>ScoutingData[[#This Row],[autoCubes]]+ScoutingData[[#This Row],[teleopCubes]]</f>
        <v>3</v>
      </c>
      <c r="AZ17" s="24">
        <f>ScoutingData[[#This Row],[autoCones]]+ScoutingData[[#This Row],[teleopCones]]</f>
        <v>0</v>
      </c>
      <c r="BA17" s="24">
        <f>ScoutingData[[#This Row],[autoHigh]]+ScoutingData[[#This Row],[teleopHigh]]</f>
        <v>0</v>
      </c>
      <c r="BB17" s="24">
        <f>ScoutingData[[#This Row],[autoMed]]+ScoutingData[[#This Row],[teleopMed]]</f>
        <v>3</v>
      </c>
      <c r="BC17" s="24">
        <f>ScoutingData[[#This Row],[autoLow]]+ScoutingData[[#This Row],[teleopLow]]</f>
        <v>0</v>
      </c>
    </row>
    <row r="18" spans="1:55">
      <c r="A18" s="23" t="s">
        <v>169</v>
      </c>
      <c r="B18" s="23" t="s">
        <v>103</v>
      </c>
      <c r="C18" s="23" t="s">
        <v>0</v>
      </c>
      <c r="D18" s="23">
        <v>44</v>
      </c>
      <c r="E18" s="24" t="str">
        <f>ScoutingData[[#This Row],[eventCode]]&amp;"_"&amp;ScoutingData[[#This Row],[matchLevel]]&amp;ScoutingData[[#This Row],[matchNumber]]</f>
        <v>2023njwas_qm44</v>
      </c>
      <c r="F18" s="23" t="s">
        <v>171</v>
      </c>
      <c r="G18" s="23">
        <v>303</v>
      </c>
      <c r="H18" s="23">
        <v>71</v>
      </c>
      <c r="I18" s="24" t="s">
        <v>113</v>
      </c>
      <c r="J18">
        <v>0</v>
      </c>
      <c r="K18" s="23"/>
      <c r="L18" s="23"/>
      <c r="M18" s="23">
        <v>1</v>
      </c>
      <c r="N18" s="23" t="s">
        <v>18</v>
      </c>
      <c r="O18" s="23"/>
      <c r="P18" s="23" t="s">
        <v>227</v>
      </c>
      <c r="Q18" s="23">
        <v>0</v>
      </c>
      <c r="R18" s="24">
        <v>0</v>
      </c>
      <c r="S18" s="24">
        <v>0</v>
      </c>
      <c r="T18" s="24"/>
      <c r="U18" s="24">
        <v>0</v>
      </c>
      <c r="V18" s="24" t="s">
        <v>18</v>
      </c>
      <c r="W18" t="s">
        <v>18</v>
      </c>
      <c r="X18" s="24">
        <v>17.100000000000001</v>
      </c>
      <c r="Y18" t="s">
        <v>109</v>
      </c>
      <c r="Z18">
        <v>1</v>
      </c>
      <c r="AA18" s="24" t="s">
        <v>19</v>
      </c>
      <c r="AB18">
        <v>3</v>
      </c>
      <c r="AC18" s="24" t="s">
        <v>18</v>
      </c>
      <c r="AD18" s="24"/>
      <c r="AE18" s="24">
        <v>4</v>
      </c>
      <c r="AF18" s="24">
        <v>0</v>
      </c>
      <c r="AG18" s="24">
        <v>0</v>
      </c>
      <c r="AH18">
        <v>0</v>
      </c>
      <c r="AI18" s="24">
        <v>1</v>
      </c>
      <c r="AJ18" s="24"/>
      <c r="AK18" s="24">
        <f>getTotalCount(ScoutingData[[#This Row],[autoScoredGrid]])</f>
        <v>0</v>
      </c>
      <c r="AL18" s="24">
        <f>getCubeCount(ScoutingData[[#This Row],[autoScoredGrid]])</f>
        <v>0</v>
      </c>
      <c r="AM18" s="24">
        <f>getConeCount(ScoutingData[[#This Row],[autoScoredGrid]])</f>
        <v>0</v>
      </c>
      <c r="AN18" s="24">
        <f>getHighCount(ScoutingData[[#This Row],[autoScoredGrid]])</f>
        <v>0</v>
      </c>
      <c r="AO18" s="24">
        <f>getMedCount(ScoutingData[[#This Row],[autoScoredGrid]])</f>
        <v>0</v>
      </c>
      <c r="AP18" s="24">
        <f>getLowCount(ScoutingData[[#This Row],[autoScoredGrid]])</f>
        <v>0</v>
      </c>
      <c r="AQ18" s="24" t="e">
        <f>getAvgCycleTime(ScoutingData[[#This Row],[cycleTimes]])</f>
        <v>#VALUE!</v>
      </c>
      <c r="AR18" s="24">
        <f>getTotalCount(ScoutingData[[#This Row],[scoredGrid]])</f>
        <v>3</v>
      </c>
      <c r="AS18" s="24">
        <f>getCubeCount(ScoutingData[[#This Row],[scoredGrid]])</f>
        <v>3</v>
      </c>
      <c r="AT18" s="24">
        <f>getConeCount(ScoutingData[[#This Row],[scoredGrid]])</f>
        <v>0</v>
      </c>
      <c r="AU18" s="24">
        <f>getHighCount(ScoutingData[[#This Row],[scoredGrid]])</f>
        <v>2</v>
      </c>
      <c r="AV18" s="24">
        <f>getMedCount(ScoutingData[[#This Row],[scoredGrid]])</f>
        <v>0</v>
      </c>
      <c r="AW18" s="24">
        <f>getLowCount(ScoutingData[[#This Row],[scoredGrid]])</f>
        <v>1</v>
      </c>
      <c r="AX18" s="24">
        <f>ScoutingData[[#This Row],[autoGamePieces]]+ScoutingData[[#This Row],[teleopGamePieces]]</f>
        <v>3</v>
      </c>
      <c r="AY18" s="24">
        <f>ScoutingData[[#This Row],[autoCubes]]+ScoutingData[[#This Row],[teleopCubes]]</f>
        <v>3</v>
      </c>
      <c r="AZ18" s="24">
        <f>ScoutingData[[#This Row],[autoCones]]+ScoutingData[[#This Row],[teleopCones]]</f>
        <v>0</v>
      </c>
      <c r="BA18" s="24">
        <f>ScoutingData[[#This Row],[autoHigh]]+ScoutingData[[#This Row],[teleopHigh]]</f>
        <v>2</v>
      </c>
      <c r="BB18" s="24">
        <f>ScoutingData[[#This Row],[autoMed]]+ScoutingData[[#This Row],[teleopMed]]</f>
        <v>0</v>
      </c>
      <c r="BC18" s="24">
        <f>ScoutingData[[#This Row],[autoLow]]+ScoutingData[[#This Row],[teleopLow]]</f>
        <v>1</v>
      </c>
    </row>
    <row r="19" spans="1:55">
      <c r="A19" s="23" t="s">
        <v>107</v>
      </c>
      <c r="B19" s="23" t="s">
        <v>103</v>
      </c>
      <c r="C19" s="23" t="s">
        <v>0</v>
      </c>
      <c r="D19" s="23">
        <v>32</v>
      </c>
      <c r="E19" s="24" t="str">
        <f>ScoutingData[[#This Row],[eventCode]]&amp;"_"&amp;ScoutingData[[#This Row],[matchLevel]]&amp;ScoutingData[[#This Row],[matchNumber]]</f>
        <v>2023njwas_qm32</v>
      </c>
      <c r="F19" s="23" t="s">
        <v>115</v>
      </c>
      <c r="G19" s="23">
        <v>555</v>
      </c>
      <c r="H19" s="23">
        <v>38</v>
      </c>
      <c r="I19" s="24" t="s">
        <v>150</v>
      </c>
      <c r="J19">
        <v>0</v>
      </c>
      <c r="K19" s="23"/>
      <c r="L19" s="23"/>
      <c r="M19" s="23">
        <v>1</v>
      </c>
      <c r="N19" s="23" t="s">
        <v>18</v>
      </c>
      <c r="O19" s="23"/>
      <c r="P19" s="23" t="s">
        <v>151</v>
      </c>
      <c r="Q19" s="23">
        <v>0</v>
      </c>
      <c r="R19" s="24">
        <v>0</v>
      </c>
      <c r="S19" s="24">
        <v>0</v>
      </c>
      <c r="T19" s="24"/>
      <c r="U19" s="24">
        <v>1</v>
      </c>
      <c r="V19" s="24" t="s">
        <v>74</v>
      </c>
      <c r="W19">
        <v>1</v>
      </c>
      <c r="X19" s="24">
        <v>0</v>
      </c>
      <c r="Y19" t="s">
        <v>18</v>
      </c>
      <c r="Z19">
        <v>2</v>
      </c>
      <c r="AA19" s="24" t="s">
        <v>18</v>
      </c>
      <c r="AB19">
        <v>3</v>
      </c>
      <c r="AC19" s="24" t="s">
        <v>18</v>
      </c>
      <c r="AD19" s="24"/>
      <c r="AE19" s="24">
        <v>3</v>
      </c>
      <c r="AF19" s="24">
        <v>0</v>
      </c>
      <c r="AG19" s="24">
        <v>0</v>
      </c>
      <c r="AH19">
        <v>0</v>
      </c>
      <c r="AI19" s="24">
        <v>1</v>
      </c>
      <c r="AJ19" s="24"/>
      <c r="AK19" s="24">
        <f>getTotalCount(ScoutingData[[#This Row],[autoScoredGrid]])</f>
        <v>1</v>
      </c>
      <c r="AL19" s="24">
        <f>getCubeCount(ScoutingData[[#This Row],[autoScoredGrid]])</f>
        <v>0</v>
      </c>
      <c r="AM19" s="24">
        <f>getConeCount(ScoutingData[[#This Row],[autoScoredGrid]])</f>
        <v>1</v>
      </c>
      <c r="AN19" s="24">
        <f>getHighCount(ScoutingData[[#This Row],[autoScoredGrid]])</f>
        <v>0</v>
      </c>
      <c r="AO19" s="24">
        <f>getMedCount(ScoutingData[[#This Row],[autoScoredGrid]])</f>
        <v>0</v>
      </c>
      <c r="AP19" s="24">
        <f>getLowCount(ScoutingData[[#This Row],[autoScoredGrid]])</f>
        <v>1</v>
      </c>
      <c r="AQ19" s="24" t="e">
        <f>getAvgCycleTime(ScoutingData[[#This Row],[cycleTimes]])</f>
        <v>#VALUE!</v>
      </c>
      <c r="AR19" s="24">
        <f>getTotalCount(ScoutingData[[#This Row],[scoredGrid]])</f>
        <v>6</v>
      </c>
      <c r="AS19" s="24">
        <f>getCubeCount(ScoutingData[[#This Row],[scoredGrid]])</f>
        <v>6</v>
      </c>
      <c r="AT19" s="24">
        <f>getConeCount(ScoutingData[[#This Row],[scoredGrid]])</f>
        <v>0</v>
      </c>
      <c r="AU19" s="24">
        <f>getHighCount(ScoutingData[[#This Row],[scoredGrid]])</f>
        <v>0</v>
      </c>
      <c r="AV19" s="24">
        <f>getMedCount(ScoutingData[[#This Row],[scoredGrid]])</f>
        <v>0</v>
      </c>
      <c r="AW19" s="24">
        <f>getLowCount(ScoutingData[[#This Row],[scoredGrid]])</f>
        <v>6</v>
      </c>
      <c r="AX19" s="24">
        <f>ScoutingData[[#This Row],[autoGamePieces]]+ScoutingData[[#This Row],[teleopGamePieces]]</f>
        <v>7</v>
      </c>
      <c r="AY19" s="24">
        <f>ScoutingData[[#This Row],[autoCubes]]+ScoutingData[[#This Row],[teleopCubes]]</f>
        <v>6</v>
      </c>
      <c r="AZ19" s="24">
        <f>ScoutingData[[#This Row],[autoCones]]+ScoutingData[[#This Row],[teleopCones]]</f>
        <v>1</v>
      </c>
      <c r="BA19" s="24">
        <f>ScoutingData[[#This Row],[autoHigh]]+ScoutingData[[#This Row],[teleopHigh]]</f>
        <v>0</v>
      </c>
      <c r="BB19" s="24">
        <f>ScoutingData[[#This Row],[autoMed]]+ScoutingData[[#This Row],[teleopMed]]</f>
        <v>0</v>
      </c>
      <c r="BC19" s="24">
        <f>ScoutingData[[#This Row],[autoLow]]+ScoutingData[[#This Row],[teleopLow]]</f>
        <v>7</v>
      </c>
    </row>
    <row r="20" spans="1:55">
      <c r="A20" s="23" t="s">
        <v>169</v>
      </c>
      <c r="B20" s="23" t="s">
        <v>103</v>
      </c>
      <c r="C20" s="23" t="s">
        <v>0</v>
      </c>
      <c r="D20" s="23">
        <v>9</v>
      </c>
      <c r="E20" s="24" t="str">
        <f>ScoutingData[[#This Row],[eventCode]]&amp;"_"&amp;ScoutingData[[#This Row],[matchLevel]]&amp;ScoutingData[[#This Row],[matchNumber]]</f>
        <v>2023njwas_qm9</v>
      </c>
      <c r="F20" s="23" t="s">
        <v>171</v>
      </c>
      <c r="G20" s="23">
        <v>555</v>
      </c>
      <c r="H20" s="23">
        <v>71</v>
      </c>
      <c r="I20" s="24" t="s">
        <v>113</v>
      </c>
      <c r="J20">
        <v>1</v>
      </c>
      <c r="K20" s="23"/>
      <c r="L20" s="23"/>
      <c r="M20" s="23">
        <v>0</v>
      </c>
      <c r="N20" s="23" t="s">
        <v>18</v>
      </c>
      <c r="O20" s="23"/>
      <c r="P20" s="23" t="s">
        <v>180</v>
      </c>
      <c r="Q20" s="23">
        <v>0</v>
      </c>
      <c r="R20" s="24">
        <v>0</v>
      </c>
      <c r="S20" s="24">
        <v>0</v>
      </c>
      <c r="T20" s="24"/>
      <c r="U20" s="24">
        <v>0</v>
      </c>
      <c r="V20" s="24" t="s">
        <v>18</v>
      </c>
      <c r="W20" t="s">
        <v>18</v>
      </c>
      <c r="X20" s="24">
        <v>8.1</v>
      </c>
      <c r="Y20" t="s">
        <v>20</v>
      </c>
      <c r="Z20">
        <v>2</v>
      </c>
      <c r="AA20" s="24" t="s">
        <v>18</v>
      </c>
      <c r="AB20">
        <v>2</v>
      </c>
      <c r="AC20" s="24" t="s">
        <v>18</v>
      </c>
      <c r="AD20" s="24"/>
      <c r="AE20" s="24">
        <v>3</v>
      </c>
      <c r="AF20" s="24">
        <v>0</v>
      </c>
      <c r="AG20" s="24">
        <v>0</v>
      </c>
      <c r="AH20">
        <v>0</v>
      </c>
      <c r="AI20" s="24">
        <v>0</v>
      </c>
      <c r="AJ20" s="24" t="s">
        <v>181</v>
      </c>
      <c r="AK20" s="24">
        <f>getTotalCount(ScoutingData[[#This Row],[autoScoredGrid]])</f>
        <v>0</v>
      </c>
      <c r="AL20" s="24">
        <f>getCubeCount(ScoutingData[[#This Row],[autoScoredGrid]])</f>
        <v>0</v>
      </c>
      <c r="AM20" s="24">
        <f>getConeCount(ScoutingData[[#This Row],[autoScoredGrid]])</f>
        <v>0</v>
      </c>
      <c r="AN20" s="24">
        <f>getHighCount(ScoutingData[[#This Row],[autoScoredGrid]])</f>
        <v>0</v>
      </c>
      <c r="AO20" s="24">
        <f>getMedCount(ScoutingData[[#This Row],[autoScoredGrid]])</f>
        <v>0</v>
      </c>
      <c r="AP20" s="24">
        <f>getLowCount(ScoutingData[[#This Row],[autoScoredGrid]])</f>
        <v>0</v>
      </c>
      <c r="AQ20" s="24" t="e">
        <f>getAvgCycleTime(ScoutingData[[#This Row],[cycleTimes]])</f>
        <v>#VALUE!</v>
      </c>
      <c r="AR20" s="24">
        <f>getTotalCount(ScoutingData[[#This Row],[scoredGrid]])</f>
        <v>2</v>
      </c>
      <c r="AS20" s="24">
        <f>getCubeCount(ScoutingData[[#This Row],[scoredGrid]])</f>
        <v>2</v>
      </c>
      <c r="AT20" s="24">
        <f>getConeCount(ScoutingData[[#This Row],[scoredGrid]])</f>
        <v>0</v>
      </c>
      <c r="AU20" s="24">
        <f>getHighCount(ScoutingData[[#This Row],[scoredGrid]])</f>
        <v>0</v>
      </c>
      <c r="AV20" s="24">
        <f>getMedCount(ScoutingData[[#This Row],[scoredGrid]])</f>
        <v>0</v>
      </c>
      <c r="AW20" s="24">
        <f>getLowCount(ScoutingData[[#This Row],[scoredGrid]])</f>
        <v>2</v>
      </c>
      <c r="AX20" s="24">
        <f>ScoutingData[[#This Row],[autoGamePieces]]+ScoutingData[[#This Row],[teleopGamePieces]]</f>
        <v>2</v>
      </c>
      <c r="AY20" s="24">
        <f>ScoutingData[[#This Row],[autoCubes]]+ScoutingData[[#This Row],[teleopCubes]]</f>
        <v>2</v>
      </c>
      <c r="AZ20" s="24">
        <f>ScoutingData[[#This Row],[autoCones]]+ScoutingData[[#This Row],[teleopCones]]</f>
        <v>0</v>
      </c>
      <c r="BA20" s="24">
        <f>ScoutingData[[#This Row],[autoHigh]]+ScoutingData[[#This Row],[teleopHigh]]</f>
        <v>0</v>
      </c>
      <c r="BB20" s="24">
        <f>ScoutingData[[#This Row],[autoMed]]+ScoutingData[[#This Row],[teleopMed]]</f>
        <v>0</v>
      </c>
      <c r="BC20" s="24">
        <f>ScoutingData[[#This Row],[autoLow]]+ScoutingData[[#This Row],[teleopLow]]</f>
        <v>2</v>
      </c>
    </row>
    <row r="21" spans="1:55">
      <c r="A21" s="23" t="s">
        <v>107</v>
      </c>
      <c r="B21" s="23" t="s">
        <v>103</v>
      </c>
      <c r="C21" s="23" t="s">
        <v>0</v>
      </c>
      <c r="D21" s="23">
        <v>9</v>
      </c>
      <c r="E21" s="24" t="str">
        <f>ScoutingData[[#This Row],[eventCode]]&amp;"_"&amp;ScoutingData[[#This Row],[matchLevel]]&amp;ScoutingData[[#This Row],[matchNumber]]</f>
        <v>2023njwas_qm9</v>
      </c>
      <c r="F21" s="23" t="s">
        <v>125</v>
      </c>
      <c r="G21" s="23">
        <v>714</v>
      </c>
      <c r="H21" s="23">
        <v>26</v>
      </c>
      <c r="I21" s="24" t="s">
        <v>113</v>
      </c>
      <c r="J21">
        <v>0</v>
      </c>
      <c r="K21" s="23"/>
      <c r="L21" s="23"/>
      <c r="M21" s="23">
        <v>1</v>
      </c>
      <c r="N21" s="23" t="s">
        <v>18</v>
      </c>
      <c r="O21" s="23"/>
      <c r="P21" s="23" t="s">
        <v>113</v>
      </c>
      <c r="Q21" s="23">
        <v>0</v>
      </c>
      <c r="R21" s="24">
        <v>0</v>
      </c>
      <c r="S21" s="24">
        <v>1</v>
      </c>
      <c r="T21" s="24">
        <v>555</v>
      </c>
      <c r="U21" s="24">
        <v>0</v>
      </c>
      <c r="V21" s="24" t="s">
        <v>74</v>
      </c>
      <c r="W21" t="s">
        <v>18</v>
      </c>
      <c r="X21" s="24">
        <v>0</v>
      </c>
      <c r="Y21" t="s">
        <v>18</v>
      </c>
      <c r="Z21">
        <v>2</v>
      </c>
      <c r="AA21" s="24" t="s">
        <v>112</v>
      </c>
      <c r="AB21">
        <v>2</v>
      </c>
      <c r="AC21" s="24" t="s">
        <v>112</v>
      </c>
      <c r="AD21" s="24"/>
      <c r="AE21" s="24">
        <v>2</v>
      </c>
      <c r="AF21" s="24">
        <v>0</v>
      </c>
      <c r="AG21" s="24">
        <v>1</v>
      </c>
      <c r="AH21">
        <v>0</v>
      </c>
      <c r="AI21" s="24">
        <v>0</v>
      </c>
      <c r="AJ21" s="24"/>
      <c r="AK21" s="24">
        <f>getTotalCount(ScoutingData[[#This Row],[autoScoredGrid]])</f>
        <v>0</v>
      </c>
      <c r="AL21" s="24">
        <f>getCubeCount(ScoutingData[[#This Row],[autoScoredGrid]])</f>
        <v>0</v>
      </c>
      <c r="AM21" s="24">
        <f>getConeCount(ScoutingData[[#This Row],[autoScoredGrid]])</f>
        <v>0</v>
      </c>
      <c r="AN21" s="24">
        <f>getHighCount(ScoutingData[[#This Row],[autoScoredGrid]])</f>
        <v>0</v>
      </c>
      <c r="AO21" s="24">
        <f>getMedCount(ScoutingData[[#This Row],[autoScoredGrid]])</f>
        <v>0</v>
      </c>
      <c r="AP21" s="24">
        <f>getLowCount(ScoutingData[[#This Row],[autoScoredGrid]])</f>
        <v>0</v>
      </c>
      <c r="AQ21" s="24" t="e">
        <f>getAvgCycleTime(ScoutingData[[#This Row],[cycleTimes]])</f>
        <v>#VALUE!</v>
      </c>
      <c r="AR21" s="24">
        <f>getTotalCount(ScoutingData[[#This Row],[scoredGrid]])</f>
        <v>0</v>
      </c>
      <c r="AS21" s="24">
        <f>getCubeCount(ScoutingData[[#This Row],[scoredGrid]])</f>
        <v>0</v>
      </c>
      <c r="AT21" s="24">
        <f>getConeCount(ScoutingData[[#This Row],[scoredGrid]])</f>
        <v>0</v>
      </c>
      <c r="AU21" s="24">
        <f>getHighCount(ScoutingData[[#This Row],[scoredGrid]])</f>
        <v>0</v>
      </c>
      <c r="AV21" s="24">
        <f>getMedCount(ScoutingData[[#This Row],[scoredGrid]])</f>
        <v>0</v>
      </c>
      <c r="AW21" s="24">
        <f>getLowCount(ScoutingData[[#This Row],[scoredGrid]])</f>
        <v>0</v>
      </c>
      <c r="AX21" s="24">
        <f>ScoutingData[[#This Row],[autoGamePieces]]+ScoutingData[[#This Row],[teleopGamePieces]]</f>
        <v>0</v>
      </c>
      <c r="AY21" s="24">
        <f>ScoutingData[[#This Row],[autoCubes]]+ScoutingData[[#This Row],[teleopCubes]]</f>
        <v>0</v>
      </c>
      <c r="AZ21" s="24">
        <f>ScoutingData[[#This Row],[autoCones]]+ScoutingData[[#This Row],[teleopCones]]</f>
        <v>0</v>
      </c>
      <c r="BA21" s="24">
        <f>ScoutingData[[#This Row],[autoHigh]]+ScoutingData[[#This Row],[teleopHigh]]</f>
        <v>0</v>
      </c>
      <c r="BB21" s="24">
        <f>ScoutingData[[#This Row],[autoMed]]+ScoutingData[[#This Row],[teleopMed]]</f>
        <v>0</v>
      </c>
      <c r="BC21" s="24">
        <f>ScoutingData[[#This Row],[autoLow]]+ScoutingData[[#This Row],[teleopLow]]</f>
        <v>0</v>
      </c>
    </row>
    <row r="22" spans="1:55">
      <c r="A22" s="23" t="s">
        <v>107</v>
      </c>
      <c r="B22" s="23" t="s">
        <v>103</v>
      </c>
      <c r="C22" s="23" t="s">
        <v>0</v>
      </c>
      <c r="D22" s="23">
        <v>17</v>
      </c>
      <c r="E22" s="24" t="str">
        <f>ScoutingData[[#This Row],[eventCode]]&amp;"_"&amp;ScoutingData[[#This Row],[matchLevel]]&amp;ScoutingData[[#This Row],[matchNumber]]</f>
        <v>2023njwas_qm17</v>
      </c>
      <c r="F22" s="23" t="s">
        <v>125</v>
      </c>
      <c r="G22" s="23">
        <v>714</v>
      </c>
      <c r="H22" s="23">
        <v>62</v>
      </c>
      <c r="I22" s="24" t="s">
        <v>113</v>
      </c>
      <c r="J22">
        <v>0</v>
      </c>
      <c r="K22" s="23"/>
      <c r="L22" s="23"/>
      <c r="M22" s="23">
        <v>0</v>
      </c>
      <c r="N22" s="23" t="s">
        <v>18</v>
      </c>
      <c r="O22" s="23"/>
      <c r="P22" s="23" t="s">
        <v>113</v>
      </c>
      <c r="Q22" s="23">
        <v>0</v>
      </c>
      <c r="R22" s="24">
        <v>0</v>
      </c>
      <c r="S22" s="24">
        <v>0</v>
      </c>
      <c r="T22" s="24"/>
      <c r="U22" s="24">
        <v>0</v>
      </c>
      <c r="V22" s="24" t="s">
        <v>18</v>
      </c>
      <c r="W22" t="s">
        <v>18</v>
      </c>
      <c r="X22" s="24">
        <v>0</v>
      </c>
      <c r="Y22" t="s">
        <v>18</v>
      </c>
      <c r="Z22">
        <v>2</v>
      </c>
      <c r="AA22" s="24" t="s">
        <v>68</v>
      </c>
      <c r="AB22">
        <v>0</v>
      </c>
      <c r="AC22" s="24" t="s">
        <v>112</v>
      </c>
      <c r="AD22" s="24"/>
      <c r="AE22" s="24">
        <v>3</v>
      </c>
      <c r="AF22" s="24">
        <v>0</v>
      </c>
      <c r="AG22" s="24">
        <v>1</v>
      </c>
      <c r="AH22">
        <v>0</v>
      </c>
      <c r="AI22" s="24">
        <v>0</v>
      </c>
      <c r="AJ22" s="24"/>
      <c r="AK22" s="24">
        <f>getTotalCount(ScoutingData[[#This Row],[autoScoredGrid]])</f>
        <v>0</v>
      </c>
      <c r="AL22" s="24">
        <f>getCubeCount(ScoutingData[[#This Row],[autoScoredGrid]])</f>
        <v>0</v>
      </c>
      <c r="AM22" s="24">
        <f>getConeCount(ScoutingData[[#This Row],[autoScoredGrid]])</f>
        <v>0</v>
      </c>
      <c r="AN22" s="24">
        <f>getHighCount(ScoutingData[[#This Row],[autoScoredGrid]])</f>
        <v>0</v>
      </c>
      <c r="AO22" s="24">
        <f>getMedCount(ScoutingData[[#This Row],[autoScoredGrid]])</f>
        <v>0</v>
      </c>
      <c r="AP22" s="24">
        <f>getLowCount(ScoutingData[[#This Row],[autoScoredGrid]])</f>
        <v>0</v>
      </c>
      <c r="AQ22" s="24" t="e">
        <f>getAvgCycleTime(ScoutingData[[#This Row],[cycleTimes]])</f>
        <v>#VALUE!</v>
      </c>
      <c r="AR22" s="24">
        <f>getTotalCount(ScoutingData[[#This Row],[scoredGrid]])</f>
        <v>0</v>
      </c>
      <c r="AS22" s="24">
        <f>getCubeCount(ScoutingData[[#This Row],[scoredGrid]])</f>
        <v>0</v>
      </c>
      <c r="AT22" s="24">
        <f>getConeCount(ScoutingData[[#This Row],[scoredGrid]])</f>
        <v>0</v>
      </c>
      <c r="AU22" s="24">
        <f>getHighCount(ScoutingData[[#This Row],[scoredGrid]])</f>
        <v>0</v>
      </c>
      <c r="AV22" s="24">
        <f>getMedCount(ScoutingData[[#This Row],[scoredGrid]])</f>
        <v>0</v>
      </c>
      <c r="AW22" s="24">
        <f>getLowCount(ScoutingData[[#This Row],[scoredGrid]])</f>
        <v>0</v>
      </c>
      <c r="AX22" s="24">
        <f>ScoutingData[[#This Row],[autoGamePieces]]+ScoutingData[[#This Row],[teleopGamePieces]]</f>
        <v>0</v>
      </c>
      <c r="AY22" s="24">
        <f>ScoutingData[[#This Row],[autoCubes]]+ScoutingData[[#This Row],[teleopCubes]]</f>
        <v>0</v>
      </c>
      <c r="AZ22" s="24">
        <f>ScoutingData[[#This Row],[autoCones]]+ScoutingData[[#This Row],[teleopCones]]</f>
        <v>0</v>
      </c>
      <c r="BA22" s="24">
        <f>ScoutingData[[#This Row],[autoHigh]]+ScoutingData[[#This Row],[teleopHigh]]</f>
        <v>0</v>
      </c>
      <c r="BB22" s="24">
        <f>ScoutingData[[#This Row],[autoMed]]+ScoutingData[[#This Row],[teleopMed]]</f>
        <v>0</v>
      </c>
      <c r="BC22" s="24">
        <f>ScoutingData[[#This Row],[autoLow]]+ScoutingData[[#This Row],[teleopLow]]</f>
        <v>0</v>
      </c>
    </row>
    <row r="23" spans="1:55">
      <c r="A23" s="23" t="s">
        <v>107</v>
      </c>
      <c r="B23" s="23" t="s">
        <v>103</v>
      </c>
      <c r="C23" s="23" t="s">
        <v>0</v>
      </c>
      <c r="D23" s="23">
        <v>38</v>
      </c>
      <c r="E23" s="24" t="str">
        <f>ScoutingData[[#This Row],[eventCode]]&amp;"_"&amp;ScoutingData[[#This Row],[matchLevel]]&amp;ScoutingData[[#This Row],[matchNumber]]</f>
        <v>2023njwas_qm38</v>
      </c>
      <c r="F23" s="23" t="s">
        <v>115</v>
      </c>
      <c r="G23" s="23">
        <v>714</v>
      </c>
      <c r="H23" s="23">
        <v>26</v>
      </c>
      <c r="I23" s="24" t="s">
        <v>113</v>
      </c>
      <c r="J23">
        <v>0</v>
      </c>
      <c r="K23" s="23"/>
      <c r="L23" s="23"/>
      <c r="M23" s="23">
        <v>1</v>
      </c>
      <c r="N23" s="23" t="s">
        <v>18</v>
      </c>
      <c r="O23" s="23"/>
      <c r="P23" s="23" t="s">
        <v>157</v>
      </c>
      <c r="Q23" s="23">
        <v>0</v>
      </c>
      <c r="R23" s="24">
        <v>0</v>
      </c>
      <c r="S23" s="24">
        <v>0</v>
      </c>
      <c r="T23" s="24"/>
      <c r="U23" s="24">
        <v>0</v>
      </c>
      <c r="V23" s="24" t="s">
        <v>18</v>
      </c>
      <c r="W23" t="s">
        <v>18</v>
      </c>
      <c r="X23" s="24">
        <v>14.5</v>
      </c>
      <c r="Y23" t="s">
        <v>20</v>
      </c>
      <c r="Z23">
        <v>2</v>
      </c>
      <c r="AA23" s="24" t="s">
        <v>68</v>
      </c>
      <c r="AB23">
        <v>0</v>
      </c>
      <c r="AC23" s="24" t="s">
        <v>111</v>
      </c>
      <c r="AD23" s="24"/>
      <c r="AE23" s="24">
        <v>2</v>
      </c>
      <c r="AF23" s="24">
        <v>0</v>
      </c>
      <c r="AG23" s="24">
        <v>1</v>
      </c>
      <c r="AH23">
        <v>0</v>
      </c>
      <c r="AI23" s="24">
        <v>0</v>
      </c>
      <c r="AJ23" s="24"/>
      <c r="AK23" s="24">
        <f>getTotalCount(ScoutingData[[#This Row],[autoScoredGrid]])</f>
        <v>0</v>
      </c>
      <c r="AL23" s="24">
        <f>getCubeCount(ScoutingData[[#This Row],[autoScoredGrid]])</f>
        <v>0</v>
      </c>
      <c r="AM23" s="24">
        <f>getConeCount(ScoutingData[[#This Row],[autoScoredGrid]])</f>
        <v>0</v>
      </c>
      <c r="AN23" s="24">
        <f>getHighCount(ScoutingData[[#This Row],[autoScoredGrid]])</f>
        <v>0</v>
      </c>
      <c r="AO23" s="24">
        <f>getMedCount(ScoutingData[[#This Row],[autoScoredGrid]])</f>
        <v>0</v>
      </c>
      <c r="AP23" s="24">
        <f>getLowCount(ScoutingData[[#This Row],[autoScoredGrid]])</f>
        <v>0</v>
      </c>
      <c r="AQ23" s="24" t="e">
        <f>getAvgCycleTime(ScoutingData[[#This Row],[cycleTimes]])</f>
        <v>#VALUE!</v>
      </c>
      <c r="AR23" s="24">
        <f>getTotalCount(ScoutingData[[#This Row],[scoredGrid]])</f>
        <v>1</v>
      </c>
      <c r="AS23" s="24">
        <f>getCubeCount(ScoutingData[[#This Row],[scoredGrid]])</f>
        <v>0</v>
      </c>
      <c r="AT23" s="24">
        <f>getConeCount(ScoutingData[[#This Row],[scoredGrid]])</f>
        <v>1</v>
      </c>
      <c r="AU23" s="24">
        <f>getHighCount(ScoutingData[[#This Row],[scoredGrid]])</f>
        <v>0</v>
      </c>
      <c r="AV23" s="24">
        <f>getMedCount(ScoutingData[[#This Row],[scoredGrid]])</f>
        <v>0</v>
      </c>
      <c r="AW23" s="24">
        <f>getLowCount(ScoutingData[[#This Row],[scoredGrid]])</f>
        <v>1</v>
      </c>
      <c r="AX23" s="24">
        <f>ScoutingData[[#This Row],[autoGamePieces]]+ScoutingData[[#This Row],[teleopGamePieces]]</f>
        <v>1</v>
      </c>
      <c r="AY23" s="24">
        <f>ScoutingData[[#This Row],[autoCubes]]+ScoutingData[[#This Row],[teleopCubes]]</f>
        <v>0</v>
      </c>
      <c r="AZ23" s="24">
        <f>ScoutingData[[#This Row],[autoCones]]+ScoutingData[[#This Row],[teleopCones]]</f>
        <v>1</v>
      </c>
      <c r="BA23" s="24">
        <f>ScoutingData[[#This Row],[autoHigh]]+ScoutingData[[#This Row],[teleopHigh]]</f>
        <v>0</v>
      </c>
      <c r="BB23" s="24">
        <f>ScoutingData[[#This Row],[autoMed]]+ScoutingData[[#This Row],[teleopMed]]</f>
        <v>0</v>
      </c>
      <c r="BC23" s="24">
        <f>ScoutingData[[#This Row],[autoLow]]+ScoutingData[[#This Row],[teleopLow]]</f>
        <v>1</v>
      </c>
    </row>
    <row r="24" spans="1:55">
      <c r="A24" s="23" t="s">
        <v>169</v>
      </c>
      <c r="B24" s="23" t="s">
        <v>103</v>
      </c>
      <c r="C24" s="23" t="s">
        <v>0</v>
      </c>
      <c r="D24" s="23">
        <v>1</v>
      </c>
      <c r="E24" s="24" t="str">
        <f>ScoutingData[[#This Row],[eventCode]]&amp;"_"&amp;ScoutingData[[#This Row],[matchLevel]]&amp;ScoutingData[[#This Row],[matchNumber]]</f>
        <v>2023njwas_qm1</v>
      </c>
      <c r="F24" s="23" t="s">
        <v>73</v>
      </c>
      <c r="G24" s="23">
        <v>714</v>
      </c>
      <c r="H24" s="23">
        <v>35</v>
      </c>
      <c r="I24" s="24" t="s">
        <v>113</v>
      </c>
      <c r="J24">
        <v>0</v>
      </c>
      <c r="K24" s="23"/>
      <c r="L24" s="23"/>
      <c r="M24" s="23">
        <v>1</v>
      </c>
      <c r="N24" s="23" t="s">
        <v>18</v>
      </c>
      <c r="O24" s="23"/>
      <c r="P24" s="23" t="s">
        <v>113</v>
      </c>
      <c r="Q24" s="23">
        <v>0</v>
      </c>
      <c r="R24" s="24">
        <v>0</v>
      </c>
      <c r="S24" s="24">
        <v>1</v>
      </c>
      <c r="T24" s="24">
        <v>714</v>
      </c>
      <c r="U24" s="24">
        <v>0</v>
      </c>
      <c r="V24" s="24" t="s">
        <v>18</v>
      </c>
      <c r="W24" t="s">
        <v>18</v>
      </c>
      <c r="X24" s="24">
        <v>9.4</v>
      </c>
      <c r="Y24" t="s">
        <v>20</v>
      </c>
      <c r="Z24">
        <v>2</v>
      </c>
      <c r="AA24" s="24" t="s">
        <v>68</v>
      </c>
      <c r="AB24">
        <v>1</v>
      </c>
      <c r="AC24" s="24" t="s">
        <v>112</v>
      </c>
      <c r="AD24" s="24"/>
      <c r="AE24" s="24">
        <v>3</v>
      </c>
      <c r="AF24" s="24">
        <v>0</v>
      </c>
      <c r="AG24" s="24">
        <v>1</v>
      </c>
      <c r="AH24">
        <v>0</v>
      </c>
      <c r="AI24" s="24">
        <v>0</v>
      </c>
      <c r="AJ24" s="24"/>
      <c r="AK24" s="24">
        <f>getTotalCount(ScoutingData[[#This Row],[autoScoredGrid]])</f>
        <v>0</v>
      </c>
      <c r="AL24" s="24">
        <f>getCubeCount(ScoutingData[[#This Row],[autoScoredGrid]])</f>
        <v>0</v>
      </c>
      <c r="AM24" s="24">
        <f>getConeCount(ScoutingData[[#This Row],[autoScoredGrid]])</f>
        <v>0</v>
      </c>
      <c r="AN24" s="24">
        <f>getHighCount(ScoutingData[[#This Row],[autoScoredGrid]])</f>
        <v>0</v>
      </c>
      <c r="AO24" s="24">
        <f>getMedCount(ScoutingData[[#This Row],[autoScoredGrid]])</f>
        <v>0</v>
      </c>
      <c r="AP24" s="24">
        <f>getLowCount(ScoutingData[[#This Row],[autoScoredGrid]])</f>
        <v>0</v>
      </c>
      <c r="AQ24" s="24" t="e">
        <f>getAvgCycleTime(ScoutingData[[#This Row],[cycleTimes]])</f>
        <v>#VALUE!</v>
      </c>
      <c r="AR24" s="24">
        <f>getTotalCount(ScoutingData[[#This Row],[scoredGrid]])</f>
        <v>0</v>
      </c>
      <c r="AS24" s="24">
        <f>getCubeCount(ScoutingData[[#This Row],[scoredGrid]])</f>
        <v>0</v>
      </c>
      <c r="AT24" s="24">
        <f>getConeCount(ScoutingData[[#This Row],[scoredGrid]])</f>
        <v>0</v>
      </c>
      <c r="AU24" s="24">
        <f>getHighCount(ScoutingData[[#This Row],[scoredGrid]])</f>
        <v>0</v>
      </c>
      <c r="AV24" s="24">
        <f>getMedCount(ScoutingData[[#This Row],[scoredGrid]])</f>
        <v>0</v>
      </c>
      <c r="AW24" s="24">
        <f>getLowCount(ScoutingData[[#This Row],[scoredGrid]])</f>
        <v>0</v>
      </c>
      <c r="AX24" s="24">
        <f>ScoutingData[[#This Row],[autoGamePieces]]+ScoutingData[[#This Row],[teleopGamePieces]]</f>
        <v>0</v>
      </c>
      <c r="AY24" s="24">
        <f>ScoutingData[[#This Row],[autoCubes]]+ScoutingData[[#This Row],[teleopCubes]]</f>
        <v>0</v>
      </c>
      <c r="AZ24" s="24">
        <f>ScoutingData[[#This Row],[autoCones]]+ScoutingData[[#This Row],[teleopCones]]</f>
        <v>0</v>
      </c>
      <c r="BA24" s="24">
        <f>ScoutingData[[#This Row],[autoHigh]]+ScoutingData[[#This Row],[teleopHigh]]</f>
        <v>0</v>
      </c>
      <c r="BB24" s="24">
        <f>ScoutingData[[#This Row],[autoMed]]+ScoutingData[[#This Row],[teleopMed]]</f>
        <v>0</v>
      </c>
      <c r="BC24" s="24">
        <f>ScoutingData[[#This Row],[autoLow]]+ScoutingData[[#This Row],[teleopLow]]</f>
        <v>0</v>
      </c>
    </row>
    <row r="25" spans="1:55">
      <c r="A25" s="23" t="s">
        <v>169</v>
      </c>
      <c r="B25" s="23" t="s">
        <v>103</v>
      </c>
      <c r="C25" s="23" t="s">
        <v>0</v>
      </c>
      <c r="D25" s="23">
        <v>13</v>
      </c>
      <c r="E25" s="24" t="str">
        <f>ScoutingData[[#This Row],[eventCode]]&amp;"_"&amp;ScoutingData[[#This Row],[matchLevel]]&amp;ScoutingData[[#This Row],[matchNumber]]</f>
        <v>2023njwas_qm13</v>
      </c>
      <c r="F25" s="23" t="s">
        <v>73</v>
      </c>
      <c r="G25" s="23">
        <v>714</v>
      </c>
      <c r="H25" s="23">
        <v>35</v>
      </c>
      <c r="I25" s="24" t="s">
        <v>113</v>
      </c>
      <c r="J25">
        <v>0</v>
      </c>
      <c r="K25" s="23"/>
      <c r="L25" s="23"/>
      <c r="M25" s="23">
        <v>1</v>
      </c>
      <c r="N25" s="23" t="s">
        <v>18</v>
      </c>
      <c r="O25" s="23"/>
      <c r="P25" s="23" t="s">
        <v>186</v>
      </c>
      <c r="Q25" s="23">
        <v>0</v>
      </c>
      <c r="R25" s="24">
        <v>0</v>
      </c>
      <c r="S25" s="24">
        <v>0</v>
      </c>
      <c r="T25" s="24"/>
      <c r="U25" s="24">
        <v>0</v>
      </c>
      <c r="V25" s="24" t="s">
        <v>18</v>
      </c>
      <c r="W25" t="s">
        <v>18</v>
      </c>
      <c r="X25" s="24">
        <v>9.1</v>
      </c>
      <c r="Y25" t="s">
        <v>20</v>
      </c>
      <c r="Z25">
        <v>2</v>
      </c>
      <c r="AA25" s="24" t="s">
        <v>68</v>
      </c>
      <c r="AB25">
        <v>0</v>
      </c>
      <c r="AC25" s="24" t="s">
        <v>111</v>
      </c>
      <c r="AD25" s="24"/>
      <c r="AE25" s="24">
        <v>1</v>
      </c>
      <c r="AF25" s="24">
        <v>0</v>
      </c>
      <c r="AG25" s="24">
        <v>1</v>
      </c>
      <c r="AH25">
        <v>0</v>
      </c>
      <c r="AI25" s="24">
        <v>0</v>
      </c>
      <c r="AJ25" s="24" t="s">
        <v>187</v>
      </c>
      <c r="AK25" s="24">
        <f>getTotalCount(ScoutingData[[#This Row],[autoScoredGrid]])</f>
        <v>0</v>
      </c>
      <c r="AL25" s="24">
        <f>getCubeCount(ScoutingData[[#This Row],[autoScoredGrid]])</f>
        <v>0</v>
      </c>
      <c r="AM25" s="24">
        <f>getConeCount(ScoutingData[[#This Row],[autoScoredGrid]])</f>
        <v>0</v>
      </c>
      <c r="AN25" s="24">
        <f>getHighCount(ScoutingData[[#This Row],[autoScoredGrid]])</f>
        <v>0</v>
      </c>
      <c r="AO25" s="24">
        <f>getMedCount(ScoutingData[[#This Row],[autoScoredGrid]])</f>
        <v>0</v>
      </c>
      <c r="AP25" s="24">
        <f>getLowCount(ScoutingData[[#This Row],[autoScoredGrid]])</f>
        <v>0</v>
      </c>
      <c r="AQ25" s="24" t="e">
        <f>getAvgCycleTime(ScoutingData[[#This Row],[cycleTimes]])</f>
        <v>#VALUE!</v>
      </c>
      <c r="AR25" s="24">
        <f>getTotalCount(ScoutingData[[#This Row],[scoredGrid]])</f>
        <v>3</v>
      </c>
      <c r="AS25" s="24">
        <f>getCubeCount(ScoutingData[[#This Row],[scoredGrid]])</f>
        <v>2</v>
      </c>
      <c r="AT25" s="24">
        <f>getConeCount(ScoutingData[[#This Row],[scoredGrid]])</f>
        <v>1</v>
      </c>
      <c r="AU25" s="24">
        <f>getHighCount(ScoutingData[[#This Row],[scoredGrid]])</f>
        <v>0</v>
      </c>
      <c r="AV25" s="24">
        <f>getMedCount(ScoutingData[[#This Row],[scoredGrid]])</f>
        <v>0</v>
      </c>
      <c r="AW25" s="24">
        <f>getLowCount(ScoutingData[[#This Row],[scoredGrid]])</f>
        <v>3</v>
      </c>
      <c r="AX25" s="24">
        <f>ScoutingData[[#This Row],[autoGamePieces]]+ScoutingData[[#This Row],[teleopGamePieces]]</f>
        <v>3</v>
      </c>
      <c r="AY25" s="24">
        <f>ScoutingData[[#This Row],[autoCubes]]+ScoutingData[[#This Row],[teleopCubes]]</f>
        <v>2</v>
      </c>
      <c r="AZ25" s="24">
        <f>ScoutingData[[#This Row],[autoCones]]+ScoutingData[[#This Row],[teleopCones]]</f>
        <v>1</v>
      </c>
      <c r="BA25" s="24">
        <f>ScoutingData[[#This Row],[autoHigh]]+ScoutingData[[#This Row],[teleopHigh]]</f>
        <v>0</v>
      </c>
      <c r="BB25" s="24">
        <f>ScoutingData[[#This Row],[autoMed]]+ScoutingData[[#This Row],[teleopMed]]</f>
        <v>0</v>
      </c>
      <c r="BC25" s="24">
        <f>ScoutingData[[#This Row],[autoLow]]+ScoutingData[[#This Row],[teleopLow]]</f>
        <v>3</v>
      </c>
    </row>
    <row r="26" spans="1:55">
      <c r="A26" s="23" t="s">
        <v>107</v>
      </c>
      <c r="B26" s="23" t="s">
        <v>103</v>
      </c>
      <c r="C26" s="23" t="s">
        <v>0</v>
      </c>
      <c r="D26" s="23">
        <v>20</v>
      </c>
      <c r="E26" s="24" t="str">
        <f>ScoutingData[[#This Row],[eventCode]]&amp;"_"&amp;ScoutingData[[#This Row],[matchLevel]]&amp;ScoutingData[[#This Row],[matchNumber]]</f>
        <v>2023njwas_qm20</v>
      </c>
      <c r="F26" s="23" t="s">
        <v>104</v>
      </c>
      <c r="G26" s="23">
        <v>834</v>
      </c>
      <c r="H26" s="23">
        <v>26</v>
      </c>
      <c r="I26" s="24" t="s">
        <v>137</v>
      </c>
      <c r="J26">
        <v>0</v>
      </c>
      <c r="K26" s="23"/>
      <c r="L26" s="23"/>
      <c r="M26" s="23">
        <v>1</v>
      </c>
      <c r="N26" s="23" t="s">
        <v>18</v>
      </c>
      <c r="O26" s="23"/>
      <c r="P26" s="23" t="s">
        <v>138</v>
      </c>
      <c r="Q26" s="23">
        <v>0</v>
      </c>
      <c r="R26" s="24">
        <v>1</v>
      </c>
      <c r="S26" s="24">
        <v>0</v>
      </c>
      <c r="T26" s="24"/>
      <c r="U26" s="24">
        <v>1</v>
      </c>
      <c r="V26" s="24" t="s">
        <v>111</v>
      </c>
      <c r="W26">
        <v>2</v>
      </c>
      <c r="X26" s="24">
        <v>0</v>
      </c>
      <c r="Y26" t="s">
        <v>136</v>
      </c>
      <c r="Z26">
        <v>1</v>
      </c>
      <c r="AA26" s="24" t="s">
        <v>19</v>
      </c>
      <c r="AB26">
        <v>4</v>
      </c>
      <c r="AC26" s="24" t="s">
        <v>18</v>
      </c>
      <c r="AD26" s="24"/>
      <c r="AE26" s="24">
        <v>4</v>
      </c>
      <c r="AF26" s="24">
        <v>0</v>
      </c>
      <c r="AG26" s="24">
        <v>1</v>
      </c>
      <c r="AH26">
        <v>0</v>
      </c>
      <c r="AI26" s="24">
        <v>1</v>
      </c>
      <c r="AJ26" s="24"/>
      <c r="AK26" s="24">
        <f>getTotalCount(ScoutingData[[#This Row],[autoScoredGrid]])</f>
        <v>2</v>
      </c>
      <c r="AL26" s="24">
        <f>getCubeCount(ScoutingData[[#This Row],[autoScoredGrid]])</f>
        <v>1</v>
      </c>
      <c r="AM26" s="24">
        <f>getConeCount(ScoutingData[[#This Row],[autoScoredGrid]])</f>
        <v>1</v>
      </c>
      <c r="AN26" s="24">
        <f>getHighCount(ScoutingData[[#This Row],[autoScoredGrid]])</f>
        <v>2</v>
      </c>
      <c r="AO26" s="24">
        <f>getMedCount(ScoutingData[[#This Row],[autoScoredGrid]])</f>
        <v>0</v>
      </c>
      <c r="AP26" s="24">
        <f>getLowCount(ScoutingData[[#This Row],[autoScoredGrid]])</f>
        <v>0</v>
      </c>
      <c r="AQ26" s="24" t="e">
        <f>getAvgCycleTime(ScoutingData[[#This Row],[cycleTimes]])</f>
        <v>#VALUE!</v>
      </c>
      <c r="AR26" s="24">
        <f>getTotalCount(ScoutingData[[#This Row],[scoredGrid]])</f>
        <v>5</v>
      </c>
      <c r="AS26" s="24">
        <f>getCubeCount(ScoutingData[[#This Row],[scoredGrid]])</f>
        <v>1</v>
      </c>
      <c r="AT26" s="24">
        <f>getConeCount(ScoutingData[[#This Row],[scoredGrid]])</f>
        <v>4</v>
      </c>
      <c r="AU26" s="24">
        <f>getHighCount(ScoutingData[[#This Row],[scoredGrid]])</f>
        <v>3</v>
      </c>
      <c r="AV26" s="24">
        <f>getMedCount(ScoutingData[[#This Row],[scoredGrid]])</f>
        <v>1</v>
      </c>
      <c r="AW26" s="24">
        <f>getLowCount(ScoutingData[[#This Row],[scoredGrid]])</f>
        <v>1</v>
      </c>
      <c r="AX26" s="24">
        <f>ScoutingData[[#This Row],[autoGamePieces]]+ScoutingData[[#This Row],[teleopGamePieces]]</f>
        <v>7</v>
      </c>
      <c r="AY26" s="24">
        <f>ScoutingData[[#This Row],[autoCubes]]+ScoutingData[[#This Row],[teleopCubes]]</f>
        <v>2</v>
      </c>
      <c r="AZ26" s="24">
        <f>ScoutingData[[#This Row],[autoCones]]+ScoutingData[[#This Row],[teleopCones]]</f>
        <v>5</v>
      </c>
      <c r="BA26" s="24">
        <f>ScoutingData[[#This Row],[autoHigh]]+ScoutingData[[#This Row],[teleopHigh]]</f>
        <v>5</v>
      </c>
      <c r="BB26" s="24">
        <f>ScoutingData[[#This Row],[autoMed]]+ScoutingData[[#This Row],[teleopMed]]</f>
        <v>1</v>
      </c>
      <c r="BC26" s="24">
        <f>ScoutingData[[#This Row],[autoLow]]+ScoutingData[[#This Row],[teleopLow]]</f>
        <v>1</v>
      </c>
    </row>
    <row r="27" spans="1:55">
      <c r="A27" s="23" t="s">
        <v>107</v>
      </c>
      <c r="B27" s="23" t="s">
        <v>103</v>
      </c>
      <c r="C27" s="23" t="s">
        <v>0</v>
      </c>
      <c r="D27" s="23">
        <v>40</v>
      </c>
      <c r="E27" s="24" t="str">
        <f>ScoutingData[[#This Row],[eventCode]]&amp;"_"&amp;ScoutingData[[#This Row],[matchLevel]]&amp;ScoutingData[[#This Row],[matchNumber]]</f>
        <v>2023njwas_qm40</v>
      </c>
      <c r="F27" s="23" t="s">
        <v>125</v>
      </c>
      <c r="G27" s="23">
        <v>834</v>
      </c>
      <c r="H27" s="23">
        <v>26</v>
      </c>
      <c r="I27" s="24" t="s">
        <v>137</v>
      </c>
      <c r="J27">
        <v>0</v>
      </c>
      <c r="K27" s="23"/>
      <c r="L27" s="23"/>
      <c r="M27" s="23">
        <v>1</v>
      </c>
      <c r="N27" s="23" t="s">
        <v>18</v>
      </c>
      <c r="O27" s="23"/>
      <c r="P27" s="23" t="s">
        <v>159</v>
      </c>
      <c r="Q27" s="23">
        <v>0</v>
      </c>
      <c r="R27" s="24">
        <v>1</v>
      </c>
      <c r="S27" s="24">
        <v>0</v>
      </c>
      <c r="T27" s="24"/>
      <c r="U27" s="24">
        <v>1</v>
      </c>
      <c r="V27" s="24" t="s">
        <v>111</v>
      </c>
      <c r="W27">
        <v>2</v>
      </c>
      <c r="X27" s="24">
        <v>4.0999999999999996</v>
      </c>
      <c r="Y27" t="s">
        <v>20</v>
      </c>
      <c r="Z27">
        <v>2</v>
      </c>
      <c r="AA27" s="24" t="s">
        <v>19</v>
      </c>
      <c r="AB27">
        <v>5</v>
      </c>
      <c r="AC27" s="24" t="s">
        <v>18</v>
      </c>
      <c r="AD27" s="24"/>
      <c r="AE27" s="24">
        <v>4</v>
      </c>
      <c r="AF27" s="24">
        <v>0</v>
      </c>
      <c r="AG27" s="24">
        <v>0</v>
      </c>
      <c r="AH27">
        <v>0</v>
      </c>
      <c r="AI27" s="24">
        <v>1</v>
      </c>
      <c r="AJ27" s="24"/>
      <c r="AK27" s="24">
        <f>getTotalCount(ScoutingData[[#This Row],[autoScoredGrid]])</f>
        <v>2</v>
      </c>
      <c r="AL27" s="24">
        <f>getCubeCount(ScoutingData[[#This Row],[autoScoredGrid]])</f>
        <v>1</v>
      </c>
      <c r="AM27" s="24">
        <f>getConeCount(ScoutingData[[#This Row],[autoScoredGrid]])</f>
        <v>1</v>
      </c>
      <c r="AN27" s="24">
        <f>getHighCount(ScoutingData[[#This Row],[autoScoredGrid]])</f>
        <v>2</v>
      </c>
      <c r="AO27" s="24">
        <f>getMedCount(ScoutingData[[#This Row],[autoScoredGrid]])</f>
        <v>0</v>
      </c>
      <c r="AP27" s="24">
        <f>getLowCount(ScoutingData[[#This Row],[autoScoredGrid]])</f>
        <v>0</v>
      </c>
      <c r="AQ27" s="24" t="e">
        <f>getAvgCycleTime(ScoutingData[[#This Row],[cycleTimes]])</f>
        <v>#VALUE!</v>
      </c>
      <c r="AR27" s="24">
        <f>getTotalCount(ScoutingData[[#This Row],[scoredGrid]])</f>
        <v>6</v>
      </c>
      <c r="AS27" s="24">
        <f>getCubeCount(ScoutingData[[#This Row],[scoredGrid]])</f>
        <v>1</v>
      </c>
      <c r="AT27" s="24">
        <f>getConeCount(ScoutingData[[#This Row],[scoredGrid]])</f>
        <v>5</v>
      </c>
      <c r="AU27" s="24">
        <f>getHighCount(ScoutingData[[#This Row],[scoredGrid]])</f>
        <v>4</v>
      </c>
      <c r="AV27" s="24">
        <f>getMedCount(ScoutingData[[#This Row],[scoredGrid]])</f>
        <v>0</v>
      </c>
      <c r="AW27" s="24">
        <f>getLowCount(ScoutingData[[#This Row],[scoredGrid]])</f>
        <v>2</v>
      </c>
      <c r="AX27" s="24">
        <f>ScoutingData[[#This Row],[autoGamePieces]]+ScoutingData[[#This Row],[teleopGamePieces]]</f>
        <v>8</v>
      </c>
      <c r="AY27" s="24">
        <f>ScoutingData[[#This Row],[autoCubes]]+ScoutingData[[#This Row],[teleopCubes]]</f>
        <v>2</v>
      </c>
      <c r="AZ27" s="24">
        <f>ScoutingData[[#This Row],[autoCones]]+ScoutingData[[#This Row],[teleopCones]]</f>
        <v>6</v>
      </c>
      <c r="BA27" s="24">
        <f>ScoutingData[[#This Row],[autoHigh]]+ScoutingData[[#This Row],[teleopHigh]]</f>
        <v>6</v>
      </c>
      <c r="BB27" s="24">
        <f>ScoutingData[[#This Row],[autoMed]]+ScoutingData[[#This Row],[teleopMed]]</f>
        <v>0</v>
      </c>
      <c r="BC27" s="24">
        <f>ScoutingData[[#This Row],[autoLow]]+ScoutingData[[#This Row],[teleopLow]]</f>
        <v>2</v>
      </c>
    </row>
    <row r="28" spans="1:55">
      <c r="A28" s="23" t="s">
        <v>198</v>
      </c>
      <c r="B28" s="23" t="s">
        <v>103</v>
      </c>
      <c r="C28" s="23" t="s">
        <v>0</v>
      </c>
      <c r="D28" s="23">
        <v>25</v>
      </c>
      <c r="E28" s="24" t="str">
        <f>ScoutingData[[#This Row],[eventCode]]&amp;"_"&amp;ScoutingData[[#This Row],[matchLevel]]&amp;ScoutingData[[#This Row],[matchNumber]]</f>
        <v>2023njwas_qm25</v>
      </c>
      <c r="F28" s="23" t="s">
        <v>73</v>
      </c>
      <c r="G28" s="23">
        <v>834</v>
      </c>
      <c r="H28" s="23">
        <v>35</v>
      </c>
      <c r="I28" s="24" t="s">
        <v>172</v>
      </c>
      <c r="J28">
        <v>1</v>
      </c>
      <c r="K28" s="23"/>
      <c r="L28" s="23"/>
      <c r="M28" s="23">
        <v>1</v>
      </c>
      <c r="N28" s="23" t="s">
        <v>18</v>
      </c>
      <c r="O28" s="23"/>
      <c r="P28" s="23" t="s">
        <v>203</v>
      </c>
      <c r="Q28" s="23">
        <v>0</v>
      </c>
      <c r="R28" s="24">
        <v>0</v>
      </c>
      <c r="S28" s="24">
        <v>0</v>
      </c>
      <c r="T28" s="24"/>
      <c r="U28" s="24">
        <v>0</v>
      </c>
      <c r="V28" s="24" t="s">
        <v>18</v>
      </c>
      <c r="W28">
        <v>2</v>
      </c>
      <c r="X28" s="24">
        <v>3.3</v>
      </c>
      <c r="Y28" t="s">
        <v>20</v>
      </c>
      <c r="Z28">
        <v>2</v>
      </c>
      <c r="AA28" s="24" t="s">
        <v>19</v>
      </c>
      <c r="AB28">
        <v>3</v>
      </c>
      <c r="AC28" s="24" t="s">
        <v>18</v>
      </c>
      <c r="AD28" s="24"/>
      <c r="AE28" s="24">
        <v>5</v>
      </c>
      <c r="AF28" s="24">
        <v>0</v>
      </c>
      <c r="AG28" s="24">
        <v>0</v>
      </c>
      <c r="AH28">
        <v>0</v>
      </c>
      <c r="AI28" s="24">
        <v>1</v>
      </c>
      <c r="AJ28" s="24"/>
      <c r="AK28" s="24">
        <f>getTotalCount(ScoutingData[[#This Row],[autoScoredGrid]])</f>
        <v>1</v>
      </c>
      <c r="AL28" s="24">
        <f>getCubeCount(ScoutingData[[#This Row],[autoScoredGrid]])</f>
        <v>0</v>
      </c>
      <c r="AM28" s="24">
        <f>getConeCount(ScoutingData[[#This Row],[autoScoredGrid]])</f>
        <v>1</v>
      </c>
      <c r="AN28" s="24">
        <f>getHighCount(ScoutingData[[#This Row],[autoScoredGrid]])</f>
        <v>0</v>
      </c>
      <c r="AO28" s="24">
        <f>getMedCount(ScoutingData[[#This Row],[autoScoredGrid]])</f>
        <v>0</v>
      </c>
      <c r="AP28" s="24">
        <f>getLowCount(ScoutingData[[#This Row],[autoScoredGrid]])</f>
        <v>1</v>
      </c>
      <c r="AQ28" s="24" t="e">
        <f>getAvgCycleTime(ScoutingData[[#This Row],[cycleTimes]])</f>
        <v>#VALUE!</v>
      </c>
      <c r="AR28" s="24">
        <f>getTotalCount(ScoutingData[[#This Row],[scoredGrid]])</f>
        <v>3</v>
      </c>
      <c r="AS28" s="24">
        <f>getCubeCount(ScoutingData[[#This Row],[scoredGrid]])</f>
        <v>2</v>
      </c>
      <c r="AT28" s="24">
        <f>getConeCount(ScoutingData[[#This Row],[scoredGrid]])</f>
        <v>1</v>
      </c>
      <c r="AU28" s="24">
        <f>getHighCount(ScoutingData[[#This Row],[scoredGrid]])</f>
        <v>3</v>
      </c>
      <c r="AV28" s="24">
        <f>getMedCount(ScoutingData[[#This Row],[scoredGrid]])</f>
        <v>0</v>
      </c>
      <c r="AW28" s="24">
        <f>getLowCount(ScoutingData[[#This Row],[scoredGrid]])</f>
        <v>0</v>
      </c>
      <c r="AX28" s="24">
        <f>ScoutingData[[#This Row],[autoGamePieces]]+ScoutingData[[#This Row],[teleopGamePieces]]</f>
        <v>4</v>
      </c>
      <c r="AY28" s="24">
        <f>ScoutingData[[#This Row],[autoCubes]]+ScoutingData[[#This Row],[teleopCubes]]</f>
        <v>2</v>
      </c>
      <c r="AZ28" s="24">
        <f>ScoutingData[[#This Row],[autoCones]]+ScoutingData[[#This Row],[teleopCones]]</f>
        <v>2</v>
      </c>
      <c r="BA28" s="24">
        <f>ScoutingData[[#This Row],[autoHigh]]+ScoutingData[[#This Row],[teleopHigh]]</f>
        <v>3</v>
      </c>
      <c r="BB28" s="24">
        <f>ScoutingData[[#This Row],[autoMed]]+ScoutingData[[#This Row],[teleopMed]]</f>
        <v>0</v>
      </c>
      <c r="BC28" s="24">
        <f>ScoutingData[[#This Row],[autoLow]]+ScoutingData[[#This Row],[teleopLow]]</f>
        <v>1</v>
      </c>
    </row>
    <row r="29" spans="1:55">
      <c r="A29" s="23" t="s">
        <v>107</v>
      </c>
      <c r="B29" s="23" t="s">
        <v>103</v>
      </c>
      <c r="C29" s="23" t="s">
        <v>0</v>
      </c>
      <c r="D29" s="23">
        <v>33</v>
      </c>
      <c r="E29" s="24" t="str">
        <f>ScoutingData[[#This Row],[eventCode]]&amp;"_"&amp;ScoutingData[[#This Row],[matchLevel]]&amp;ScoutingData[[#This Row],[matchNumber]]</f>
        <v>2023njwas_qm33</v>
      </c>
      <c r="F29" s="23" t="s">
        <v>104</v>
      </c>
      <c r="G29" s="23">
        <v>1143</v>
      </c>
      <c r="H29" s="23">
        <v>63</v>
      </c>
      <c r="I29" s="24" t="s">
        <v>113</v>
      </c>
      <c r="J29">
        <v>0</v>
      </c>
      <c r="K29" s="23"/>
      <c r="L29" s="23"/>
      <c r="M29" s="23">
        <v>1</v>
      </c>
      <c r="N29" s="23" t="s">
        <v>18</v>
      </c>
      <c r="O29" s="23"/>
      <c r="P29" s="23" t="s">
        <v>108</v>
      </c>
      <c r="Q29" s="23">
        <v>0</v>
      </c>
      <c r="R29" s="24">
        <v>0</v>
      </c>
      <c r="S29" s="24">
        <v>0</v>
      </c>
      <c r="T29" s="24"/>
      <c r="U29" s="24">
        <v>0</v>
      </c>
      <c r="V29" s="24" t="s">
        <v>74</v>
      </c>
      <c r="W29" t="s">
        <v>18</v>
      </c>
      <c r="X29" s="24">
        <v>2.7</v>
      </c>
      <c r="Y29" t="s">
        <v>20</v>
      </c>
      <c r="Z29">
        <v>1</v>
      </c>
      <c r="AA29" s="24" t="s">
        <v>112</v>
      </c>
      <c r="AB29">
        <v>0</v>
      </c>
      <c r="AC29" s="24" t="s">
        <v>18</v>
      </c>
      <c r="AD29" s="24"/>
      <c r="AE29" s="24">
        <v>2</v>
      </c>
      <c r="AF29" s="24">
        <v>0</v>
      </c>
      <c r="AG29" s="24">
        <v>1</v>
      </c>
      <c r="AH29">
        <v>0</v>
      </c>
      <c r="AI29" s="24">
        <v>0</v>
      </c>
      <c r="AJ29" s="24"/>
      <c r="AK29" s="24">
        <f>getTotalCount(ScoutingData[[#This Row],[autoScoredGrid]])</f>
        <v>0</v>
      </c>
      <c r="AL29" s="24">
        <f>getCubeCount(ScoutingData[[#This Row],[autoScoredGrid]])</f>
        <v>0</v>
      </c>
      <c r="AM29" s="24">
        <f>getConeCount(ScoutingData[[#This Row],[autoScoredGrid]])</f>
        <v>0</v>
      </c>
      <c r="AN29" s="24">
        <f>getHighCount(ScoutingData[[#This Row],[autoScoredGrid]])</f>
        <v>0</v>
      </c>
      <c r="AO29" s="24">
        <f>getMedCount(ScoutingData[[#This Row],[autoScoredGrid]])</f>
        <v>0</v>
      </c>
      <c r="AP29" s="24">
        <f>getLowCount(ScoutingData[[#This Row],[autoScoredGrid]])</f>
        <v>0</v>
      </c>
      <c r="AQ29" s="24" t="e">
        <f>getAvgCycleTime(ScoutingData[[#This Row],[cycleTimes]])</f>
        <v>#VALUE!</v>
      </c>
      <c r="AR29" s="24">
        <f>getTotalCount(ScoutingData[[#This Row],[scoredGrid]])</f>
        <v>1</v>
      </c>
      <c r="AS29" s="24">
        <f>getCubeCount(ScoutingData[[#This Row],[scoredGrid]])</f>
        <v>1</v>
      </c>
      <c r="AT29" s="24">
        <f>getConeCount(ScoutingData[[#This Row],[scoredGrid]])</f>
        <v>0</v>
      </c>
      <c r="AU29" s="24">
        <f>getHighCount(ScoutingData[[#This Row],[scoredGrid]])</f>
        <v>1</v>
      </c>
      <c r="AV29" s="24">
        <f>getMedCount(ScoutingData[[#This Row],[scoredGrid]])</f>
        <v>0</v>
      </c>
      <c r="AW29" s="24">
        <f>getLowCount(ScoutingData[[#This Row],[scoredGrid]])</f>
        <v>0</v>
      </c>
      <c r="AX29" s="24">
        <f>ScoutingData[[#This Row],[autoGamePieces]]+ScoutingData[[#This Row],[teleopGamePieces]]</f>
        <v>1</v>
      </c>
      <c r="AY29" s="24">
        <f>ScoutingData[[#This Row],[autoCubes]]+ScoutingData[[#This Row],[teleopCubes]]</f>
        <v>1</v>
      </c>
      <c r="AZ29" s="24">
        <f>ScoutingData[[#This Row],[autoCones]]+ScoutingData[[#This Row],[teleopCones]]</f>
        <v>0</v>
      </c>
      <c r="BA29" s="24">
        <f>ScoutingData[[#This Row],[autoHigh]]+ScoutingData[[#This Row],[teleopHigh]]</f>
        <v>1</v>
      </c>
      <c r="BB29" s="24">
        <f>ScoutingData[[#This Row],[autoMed]]+ScoutingData[[#This Row],[teleopMed]]</f>
        <v>0</v>
      </c>
      <c r="BC29" s="24">
        <f>ScoutingData[[#This Row],[autoLow]]+ScoutingData[[#This Row],[teleopLow]]</f>
        <v>0</v>
      </c>
    </row>
    <row r="30" spans="1:55">
      <c r="A30" s="23" t="s">
        <v>169</v>
      </c>
      <c r="B30" s="23" t="s">
        <v>103</v>
      </c>
      <c r="C30" s="23" t="s">
        <v>0</v>
      </c>
      <c r="D30" s="23">
        <v>6</v>
      </c>
      <c r="E30" s="24" t="str">
        <f>ScoutingData[[#This Row],[eventCode]]&amp;"_"&amp;ScoutingData[[#This Row],[matchLevel]]&amp;ScoutingData[[#This Row],[matchNumber]]</f>
        <v>2023njwas_qm6</v>
      </c>
      <c r="F30" s="23" t="s">
        <v>73</v>
      </c>
      <c r="G30" s="23">
        <v>1143</v>
      </c>
      <c r="H30" s="23">
        <v>35</v>
      </c>
      <c r="I30" s="24" t="s">
        <v>113</v>
      </c>
      <c r="J30">
        <v>1</v>
      </c>
      <c r="K30" s="23"/>
      <c r="L30" s="23"/>
      <c r="M30" s="23">
        <v>1</v>
      </c>
      <c r="N30" s="23" t="s">
        <v>18</v>
      </c>
      <c r="O30" s="23"/>
      <c r="P30" s="23" t="s">
        <v>177</v>
      </c>
      <c r="Q30" s="23">
        <v>0</v>
      </c>
      <c r="R30" s="24">
        <v>0</v>
      </c>
      <c r="S30" s="24">
        <v>0</v>
      </c>
      <c r="T30" s="24"/>
      <c r="U30" s="24">
        <v>0</v>
      </c>
      <c r="V30" s="24" t="s">
        <v>119</v>
      </c>
      <c r="W30">
        <v>2</v>
      </c>
      <c r="X30" s="24">
        <v>0</v>
      </c>
      <c r="Y30" t="s">
        <v>136</v>
      </c>
      <c r="Z30">
        <v>1</v>
      </c>
      <c r="AA30" s="24" t="s">
        <v>68</v>
      </c>
      <c r="AB30">
        <v>3</v>
      </c>
      <c r="AC30" s="24" t="s">
        <v>18</v>
      </c>
      <c r="AD30" s="24"/>
      <c r="AE30" s="24">
        <v>1</v>
      </c>
      <c r="AF30" s="24">
        <v>0</v>
      </c>
      <c r="AG30" s="24">
        <v>0</v>
      </c>
      <c r="AH30">
        <v>0</v>
      </c>
      <c r="AI30" s="24">
        <v>0</v>
      </c>
      <c r="AJ30" s="24"/>
      <c r="AK30" s="24">
        <f>getTotalCount(ScoutingData[[#This Row],[autoScoredGrid]])</f>
        <v>0</v>
      </c>
      <c r="AL30" s="24">
        <f>getCubeCount(ScoutingData[[#This Row],[autoScoredGrid]])</f>
        <v>0</v>
      </c>
      <c r="AM30" s="24">
        <f>getConeCount(ScoutingData[[#This Row],[autoScoredGrid]])</f>
        <v>0</v>
      </c>
      <c r="AN30" s="24">
        <f>getHighCount(ScoutingData[[#This Row],[autoScoredGrid]])</f>
        <v>0</v>
      </c>
      <c r="AO30" s="24">
        <f>getMedCount(ScoutingData[[#This Row],[autoScoredGrid]])</f>
        <v>0</v>
      </c>
      <c r="AP30" s="24">
        <f>getLowCount(ScoutingData[[#This Row],[autoScoredGrid]])</f>
        <v>0</v>
      </c>
      <c r="AQ30" s="24" t="e">
        <f>getAvgCycleTime(ScoutingData[[#This Row],[cycleTimes]])</f>
        <v>#VALUE!</v>
      </c>
      <c r="AR30" s="24">
        <f>getTotalCount(ScoutingData[[#This Row],[scoredGrid]])</f>
        <v>2</v>
      </c>
      <c r="AS30" s="24">
        <f>getCubeCount(ScoutingData[[#This Row],[scoredGrid]])</f>
        <v>1</v>
      </c>
      <c r="AT30" s="24">
        <f>getConeCount(ScoutingData[[#This Row],[scoredGrid]])</f>
        <v>1</v>
      </c>
      <c r="AU30" s="24">
        <f>getHighCount(ScoutingData[[#This Row],[scoredGrid]])</f>
        <v>1</v>
      </c>
      <c r="AV30" s="24">
        <f>getMedCount(ScoutingData[[#This Row],[scoredGrid]])</f>
        <v>1</v>
      </c>
      <c r="AW30" s="24">
        <f>getLowCount(ScoutingData[[#This Row],[scoredGrid]])</f>
        <v>0</v>
      </c>
      <c r="AX30" s="24">
        <f>ScoutingData[[#This Row],[autoGamePieces]]+ScoutingData[[#This Row],[teleopGamePieces]]</f>
        <v>2</v>
      </c>
      <c r="AY30" s="24">
        <f>ScoutingData[[#This Row],[autoCubes]]+ScoutingData[[#This Row],[teleopCubes]]</f>
        <v>1</v>
      </c>
      <c r="AZ30" s="24">
        <f>ScoutingData[[#This Row],[autoCones]]+ScoutingData[[#This Row],[teleopCones]]</f>
        <v>1</v>
      </c>
      <c r="BA30" s="24">
        <f>ScoutingData[[#This Row],[autoHigh]]+ScoutingData[[#This Row],[teleopHigh]]</f>
        <v>1</v>
      </c>
      <c r="BB30" s="24">
        <f>ScoutingData[[#This Row],[autoMed]]+ScoutingData[[#This Row],[teleopMed]]</f>
        <v>1</v>
      </c>
      <c r="BC30" s="24">
        <f>ScoutingData[[#This Row],[autoLow]]+ScoutingData[[#This Row],[teleopLow]]</f>
        <v>0</v>
      </c>
    </row>
    <row r="31" spans="1:55">
      <c r="A31" s="23" t="s">
        <v>169</v>
      </c>
      <c r="B31" s="23" t="s">
        <v>103</v>
      </c>
      <c r="C31" s="23" t="s">
        <v>0</v>
      </c>
      <c r="D31" s="23">
        <v>30</v>
      </c>
      <c r="E31" s="24" t="str">
        <f>ScoutingData[[#This Row],[eventCode]]&amp;"_"&amp;ScoutingData[[#This Row],[matchLevel]]&amp;ScoutingData[[#This Row],[matchNumber]]</f>
        <v>2023njwas_qm30</v>
      </c>
      <c r="F31" s="23" t="s">
        <v>73</v>
      </c>
      <c r="G31" s="23">
        <v>1143</v>
      </c>
      <c r="H31" s="23">
        <v>35</v>
      </c>
      <c r="I31" s="24" t="s">
        <v>113</v>
      </c>
      <c r="J31">
        <v>1</v>
      </c>
      <c r="K31" s="23"/>
      <c r="L31" s="23"/>
      <c r="M31" s="23">
        <v>1</v>
      </c>
      <c r="N31" s="23" t="s">
        <v>18</v>
      </c>
      <c r="O31" s="23"/>
      <c r="P31" s="23" t="s">
        <v>210</v>
      </c>
      <c r="Q31" s="23">
        <v>0</v>
      </c>
      <c r="R31" s="24">
        <v>0</v>
      </c>
      <c r="S31" s="24">
        <v>0</v>
      </c>
      <c r="T31" s="24"/>
      <c r="U31" s="24">
        <v>0</v>
      </c>
      <c r="V31" s="24" t="s">
        <v>111</v>
      </c>
      <c r="W31">
        <v>1</v>
      </c>
      <c r="X31" s="24">
        <v>0</v>
      </c>
      <c r="Y31" t="s">
        <v>136</v>
      </c>
      <c r="Z31">
        <v>2</v>
      </c>
      <c r="AA31" s="24" t="s">
        <v>112</v>
      </c>
      <c r="AB31">
        <v>1</v>
      </c>
      <c r="AC31" s="24" t="s">
        <v>18</v>
      </c>
      <c r="AD31" s="24"/>
      <c r="AE31" s="24">
        <v>2</v>
      </c>
      <c r="AF31" s="24">
        <v>0</v>
      </c>
      <c r="AG31" s="24">
        <v>0</v>
      </c>
      <c r="AH31">
        <v>0</v>
      </c>
      <c r="AI31" s="24">
        <v>0</v>
      </c>
      <c r="AJ31" s="24" t="s">
        <v>211</v>
      </c>
      <c r="AK31" s="24">
        <f>getTotalCount(ScoutingData[[#This Row],[autoScoredGrid]])</f>
        <v>0</v>
      </c>
      <c r="AL31" s="24">
        <f>getCubeCount(ScoutingData[[#This Row],[autoScoredGrid]])</f>
        <v>0</v>
      </c>
      <c r="AM31" s="24">
        <f>getConeCount(ScoutingData[[#This Row],[autoScoredGrid]])</f>
        <v>0</v>
      </c>
      <c r="AN31" s="24">
        <f>getHighCount(ScoutingData[[#This Row],[autoScoredGrid]])</f>
        <v>0</v>
      </c>
      <c r="AO31" s="24">
        <f>getMedCount(ScoutingData[[#This Row],[autoScoredGrid]])</f>
        <v>0</v>
      </c>
      <c r="AP31" s="24">
        <f>getLowCount(ScoutingData[[#This Row],[autoScoredGrid]])</f>
        <v>0</v>
      </c>
      <c r="AQ31" s="24" t="e">
        <f>getAvgCycleTime(ScoutingData[[#This Row],[cycleTimes]])</f>
        <v>#VALUE!</v>
      </c>
      <c r="AR31" s="24">
        <f>getTotalCount(ScoutingData[[#This Row],[scoredGrid]])</f>
        <v>2</v>
      </c>
      <c r="AS31" s="24">
        <f>getCubeCount(ScoutingData[[#This Row],[scoredGrid]])</f>
        <v>1</v>
      </c>
      <c r="AT31" s="24">
        <f>getConeCount(ScoutingData[[#This Row],[scoredGrid]])</f>
        <v>1</v>
      </c>
      <c r="AU31" s="24">
        <f>getHighCount(ScoutingData[[#This Row],[scoredGrid]])</f>
        <v>1</v>
      </c>
      <c r="AV31" s="24">
        <f>getMedCount(ScoutingData[[#This Row],[scoredGrid]])</f>
        <v>0</v>
      </c>
      <c r="AW31" s="24">
        <f>getLowCount(ScoutingData[[#This Row],[scoredGrid]])</f>
        <v>1</v>
      </c>
      <c r="AX31" s="24">
        <f>ScoutingData[[#This Row],[autoGamePieces]]+ScoutingData[[#This Row],[teleopGamePieces]]</f>
        <v>2</v>
      </c>
      <c r="AY31" s="24">
        <f>ScoutingData[[#This Row],[autoCubes]]+ScoutingData[[#This Row],[teleopCubes]]</f>
        <v>1</v>
      </c>
      <c r="AZ31" s="24">
        <f>ScoutingData[[#This Row],[autoCones]]+ScoutingData[[#This Row],[teleopCones]]</f>
        <v>1</v>
      </c>
      <c r="BA31" s="24">
        <f>ScoutingData[[#This Row],[autoHigh]]+ScoutingData[[#This Row],[teleopHigh]]</f>
        <v>1</v>
      </c>
      <c r="BB31" s="24">
        <f>ScoutingData[[#This Row],[autoMed]]+ScoutingData[[#This Row],[teleopMed]]</f>
        <v>0</v>
      </c>
      <c r="BC31" s="24">
        <f>ScoutingData[[#This Row],[autoLow]]+ScoutingData[[#This Row],[teleopLow]]</f>
        <v>1</v>
      </c>
    </row>
    <row r="32" spans="1:55">
      <c r="A32" s="23" t="s">
        <v>107</v>
      </c>
      <c r="B32" s="23" t="s">
        <v>103</v>
      </c>
      <c r="C32" s="23" t="s">
        <v>0</v>
      </c>
      <c r="D32" s="23">
        <v>19</v>
      </c>
      <c r="E32" s="24" t="str">
        <f>ScoutingData[[#This Row],[eventCode]]&amp;"_"&amp;ScoutingData[[#This Row],[matchLevel]]&amp;ScoutingData[[#This Row],[matchNumber]]</f>
        <v>2023njwas_qm19</v>
      </c>
      <c r="F32" s="23" t="s">
        <v>104</v>
      </c>
      <c r="G32" s="23">
        <v>1672</v>
      </c>
      <c r="H32" s="23">
        <v>62</v>
      </c>
      <c r="I32" s="24" t="s">
        <v>128</v>
      </c>
      <c r="J32">
        <v>1</v>
      </c>
      <c r="K32" s="23"/>
      <c r="L32" s="23"/>
      <c r="M32" s="23">
        <v>1</v>
      </c>
      <c r="N32" s="23" t="s">
        <v>18</v>
      </c>
      <c r="O32" s="23"/>
      <c r="P32" s="23" t="s">
        <v>129</v>
      </c>
      <c r="Q32" s="23">
        <v>0</v>
      </c>
      <c r="R32" s="24">
        <v>0</v>
      </c>
      <c r="S32" s="24">
        <v>0</v>
      </c>
      <c r="T32" s="24"/>
      <c r="U32" s="24">
        <v>0</v>
      </c>
      <c r="V32" s="24" t="s">
        <v>119</v>
      </c>
      <c r="W32">
        <v>2</v>
      </c>
      <c r="X32" s="24">
        <v>0</v>
      </c>
      <c r="Y32" t="s">
        <v>136</v>
      </c>
      <c r="Z32">
        <v>2</v>
      </c>
      <c r="AA32" s="24" t="s">
        <v>112</v>
      </c>
      <c r="AB32">
        <v>0</v>
      </c>
      <c r="AC32" s="24" t="s">
        <v>112</v>
      </c>
      <c r="AD32" s="24"/>
      <c r="AE32" s="24">
        <v>3</v>
      </c>
      <c r="AF32" s="24">
        <v>0</v>
      </c>
      <c r="AG32" s="24">
        <v>1</v>
      </c>
      <c r="AH32">
        <v>0</v>
      </c>
      <c r="AI32" s="24">
        <v>1</v>
      </c>
      <c r="AJ32" s="24"/>
      <c r="AK32" s="24">
        <f>getTotalCount(ScoutingData[[#This Row],[autoScoredGrid]])</f>
        <v>1</v>
      </c>
      <c r="AL32" s="24">
        <f>getCubeCount(ScoutingData[[#This Row],[autoScoredGrid]])</f>
        <v>0</v>
      </c>
      <c r="AM32" s="24">
        <f>getConeCount(ScoutingData[[#This Row],[autoScoredGrid]])</f>
        <v>1</v>
      </c>
      <c r="AN32" s="24">
        <f>getHighCount(ScoutingData[[#This Row],[autoScoredGrid]])</f>
        <v>1</v>
      </c>
      <c r="AO32" s="24">
        <f>getMedCount(ScoutingData[[#This Row],[autoScoredGrid]])</f>
        <v>0</v>
      </c>
      <c r="AP32" s="24">
        <f>getLowCount(ScoutingData[[#This Row],[autoScoredGrid]])</f>
        <v>0</v>
      </c>
      <c r="AQ32" s="24" t="e">
        <f>getAvgCycleTime(ScoutingData[[#This Row],[cycleTimes]])</f>
        <v>#VALUE!</v>
      </c>
      <c r="AR32" s="24">
        <f>getTotalCount(ScoutingData[[#This Row],[scoredGrid]])</f>
        <v>2</v>
      </c>
      <c r="AS32" s="24">
        <f>getCubeCount(ScoutingData[[#This Row],[scoredGrid]])</f>
        <v>0</v>
      </c>
      <c r="AT32" s="24">
        <f>getConeCount(ScoutingData[[#This Row],[scoredGrid]])</f>
        <v>2</v>
      </c>
      <c r="AU32" s="24">
        <f>getHighCount(ScoutingData[[#This Row],[scoredGrid]])</f>
        <v>2</v>
      </c>
      <c r="AV32" s="24">
        <f>getMedCount(ScoutingData[[#This Row],[scoredGrid]])</f>
        <v>0</v>
      </c>
      <c r="AW32" s="24">
        <f>getLowCount(ScoutingData[[#This Row],[scoredGrid]])</f>
        <v>0</v>
      </c>
      <c r="AX32" s="24">
        <f>ScoutingData[[#This Row],[autoGamePieces]]+ScoutingData[[#This Row],[teleopGamePieces]]</f>
        <v>3</v>
      </c>
      <c r="AY32" s="24">
        <f>ScoutingData[[#This Row],[autoCubes]]+ScoutingData[[#This Row],[teleopCubes]]</f>
        <v>0</v>
      </c>
      <c r="AZ32" s="24">
        <f>ScoutingData[[#This Row],[autoCones]]+ScoutingData[[#This Row],[teleopCones]]</f>
        <v>3</v>
      </c>
      <c r="BA32" s="24">
        <f>ScoutingData[[#This Row],[autoHigh]]+ScoutingData[[#This Row],[teleopHigh]]</f>
        <v>3</v>
      </c>
      <c r="BB32" s="24">
        <f>ScoutingData[[#This Row],[autoMed]]+ScoutingData[[#This Row],[teleopMed]]</f>
        <v>0</v>
      </c>
      <c r="BC32" s="24">
        <f>ScoutingData[[#This Row],[autoLow]]+ScoutingData[[#This Row],[teleopLow]]</f>
        <v>0</v>
      </c>
    </row>
    <row r="33" spans="1:55">
      <c r="A33" s="23" t="s">
        <v>107</v>
      </c>
      <c r="B33" s="23" t="s">
        <v>103</v>
      </c>
      <c r="C33" s="23" t="s">
        <v>0</v>
      </c>
      <c r="D33" s="23">
        <v>34</v>
      </c>
      <c r="E33" s="24" t="str">
        <f>ScoutingData[[#This Row],[eventCode]]&amp;"_"&amp;ScoutingData[[#This Row],[matchLevel]]&amp;ScoutingData[[#This Row],[matchNumber]]</f>
        <v>2023njwas_qm34</v>
      </c>
      <c r="F33" s="23" t="s">
        <v>104</v>
      </c>
      <c r="G33" s="23">
        <v>1672</v>
      </c>
      <c r="H33" s="23">
        <v>26</v>
      </c>
      <c r="I33" s="24" t="s">
        <v>152</v>
      </c>
      <c r="J33">
        <v>0</v>
      </c>
      <c r="K33" s="23"/>
      <c r="L33" s="23"/>
      <c r="M33" s="23">
        <v>1</v>
      </c>
      <c r="N33" s="23" t="s">
        <v>18</v>
      </c>
      <c r="O33" s="23"/>
      <c r="P33" s="23" t="s">
        <v>153</v>
      </c>
      <c r="Q33" s="23">
        <v>0</v>
      </c>
      <c r="R33" s="24">
        <v>0</v>
      </c>
      <c r="S33" s="24">
        <v>0</v>
      </c>
      <c r="T33" s="24"/>
      <c r="U33" s="24">
        <v>0</v>
      </c>
      <c r="V33" s="24" t="s">
        <v>119</v>
      </c>
      <c r="W33">
        <v>2</v>
      </c>
      <c r="X33" s="24">
        <v>4.8</v>
      </c>
      <c r="Y33" t="s">
        <v>20</v>
      </c>
      <c r="Z33">
        <v>2</v>
      </c>
      <c r="AA33" s="24" t="s">
        <v>112</v>
      </c>
      <c r="AB33">
        <v>2</v>
      </c>
      <c r="AC33" s="24" t="s">
        <v>112</v>
      </c>
      <c r="AD33" s="24"/>
      <c r="AE33" s="24">
        <v>3</v>
      </c>
      <c r="AF33" s="24">
        <v>0</v>
      </c>
      <c r="AG33" s="24">
        <v>1</v>
      </c>
      <c r="AH33">
        <v>0</v>
      </c>
      <c r="AI33" s="24">
        <v>0</v>
      </c>
      <c r="AJ33" s="24"/>
      <c r="AK33" s="24">
        <f>getTotalCount(ScoutingData[[#This Row],[autoScoredGrid]])</f>
        <v>1</v>
      </c>
      <c r="AL33" s="24">
        <f>getCubeCount(ScoutingData[[#This Row],[autoScoredGrid]])</f>
        <v>0</v>
      </c>
      <c r="AM33" s="24">
        <f>getConeCount(ScoutingData[[#This Row],[autoScoredGrid]])</f>
        <v>1</v>
      </c>
      <c r="AN33" s="24">
        <f>getHighCount(ScoutingData[[#This Row],[autoScoredGrid]])</f>
        <v>0</v>
      </c>
      <c r="AO33" s="24">
        <f>getMedCount(ScoutingData[[#This Row],[autoScoredGrid]])</f>
        <v>0</v>
      </c>
      <c r="AP33" s="24">
        <f>getLowCount(ScoutingData[[#This Row],[autoScoredGrid]])</f>
        <v>1</v>
      </c>
      <c r="AQ33" s="24" t="e">
        <f>getAvgCycleTime(ScoutingData[[#This Row],[cycleTimes]])</f>
        <v>#VALUE!</v>
      </c>
      <c r="AR33" s="24">
        <f>getTotalCount(ScoutingData[[#This Row],[scoredGrid]])</f>
        <v>3</v>
      </c>
      <c r="AS33" s="24">
        <f>getCubeCount(ScoutingData[[#This Row],[scoredGrid]])</f>
        <v>0</v>
      </c>
      <c r="AT33" s="24">
        <f>getConeCount(ScoutingData[[#This Row],[scoredGrid]])</f>
        <v>3</v>
      </c>
      <c r="AU33" s="24">
        <f>getHighCount(ScoutingData[[#This Row],[scoredGrid]])</f>
        <v>1</v>
      </c>
      <c r="AV33" s="24">
        <f>getMedCount(ScoutingData[[#This Row],[scoredGrid]])</f>
        <v>0</v>
      </c>
      <c r="AW33" s="24">
        <f>getLowCount(ScoutingData[[#This Row],[scoredGrid]])</f>
        <v>2</v>
      </c>
      <c r="AX33" s="24">
        <f>ScoutingData[[#This Row],[autoGamePieces]]+ScoutingData[[#This Row],[teleopGamePieces]]</f>
        <v>4</v>
      </c>
      <c r="AY33" s="24">
        <f>ScoutingData[[#This Row],[autoCubes]]+ScoutingData[[#This Row],[teleopCubes]]</f>
        <v>0</v>
      </c>
      <c r="AZ33" s="24">
        <f>ScoutingData[[#This Row],[autoCones]]+ScoutingData[[#This Row],[teleopCones]]</f>
        <v>4</v>
      </c>
      <c r="BA33" s="24">
        <f>ScoutingData[[#This Row],[autoHigh]]+ScoutingData[[#This Row],[teleopHigh]]</f>
        <v>1</v>
      </c>
      <c r="BB33" s="24">
        <f>ScoutingData[[#This Row],[autoMed]]+ScoutingData[[#This Row],[teleopMed]]</f>
        <v>0</v>
      </c>
      <c r="BC33" s="24">
        <f>ScoutingData[[#This Row],[autoLow]]+ScoutingData[[#This Row],[teleopLow]]</f>
        <v>3</v>
      </c>
    </row>
    <row r="34" spans="1:55">
      <c r="A34" s="23" t="s">
        <v>169</v>
      </c>
      <c r="B34" s="23" t="s">
        <v>103</v>
      </c>
      <c r="C34" s="23" t="s">
        <v>0</v>
      </c>
      <c r="D34" s="23">
        <v>3</v>
      </c>
      <c r="E34" s="24" t="str">
        <f>ScoutingData[[#This Row],[eventCode]]&amp;"_"&amp;ScoutingData[[#This Row],[matchLevel]]&amp;ScoutingData[[#This Row],[matchNumber]]</f>
        <v>2023njwas_qm3</v>
      </c>
      <c r="F34" s="23" t="s">
        <v>171</v>
      </c>
      <c r="G34" s="23">
        <v>1672</v>
      </c>
      <c r="H34" s="23">
        <v>35</v>
      </c>
      <c r="I34" s="24" t="s">
        <v>172</v>
      </c>
      <c r="J34">
        <v>1</v>
      </c>
      <c r="K34" s="23"/>
      <c r="L34" s="23"/>
      <c r="M34" s="23">
        <v>1</v>
      </c>
      <c r="N34" s="23" t="s">
        <v>18</v>
      </c>
      <c r="O34" s="23"/>
      <c r="P34" s="23" t="s">
        <v>173</v>
      </c>
      <c r="Q34" s="23">
        <v>0</v>
      </c>
      <c r="R34" s="24">
        <v>0</v>
      </c>
      <c r="S34" s="24">
        <v>0</v>
      </c>
      <c r="T34" s="24"/>
      <c r="U34" s="24">
        <v>0</v>
      </c>
      <c r="V34" s="24" t="s">
        <v>119</v>
      </c>
      <c r="W34">
        <v>2</v>
      </c>
      <c r="X34" s="24">
        <v>15.3</v>
      </c>
      <c r="Y34" t="s">
        <v>20</v>
      </c>
      <c r="Z34">
        <v>2</v>
      </c>
      <c r="AA34" s="24" t="s">
        <v>112</v>
      </c>
      <c r="AB34">
        <v>0</v>
      </c>
      <c r="AC34" s="24" t="s">
        <v>18</v>
      </c>
      <c r="AD34" s="24"/>
      <c r="AE34" s="24">
        <v>1</v>
      </c>
      <c r="AF34" s="24">
        <v>0</v>
      </c>
      <c r="AG34" s="24">
        <v>1</v>
      </c>
      <c r="AH34">
        <v>0</v>
      </c>
      <c r="AI34" s="24">
        <v>0</v>
      </c>
      <c r="AJ34" s="24"/>
      <c r="AK34" s="24">
        <f>getTotalCount(ScoutingData[[#This Row],[autoScoredGrid]])</f>
        <v>1</v>
      </c>
      <c r="AL34" s="24">
        <f>getCubeCount(ScoutingData[[#This Row],[autoScoredGrid]])</f>
        <v>0</v>
      </c>
      <c r="AM34" s="24">
        <f>getConeCount(ScoutingData[[#This Row],[autoScoredGrid]])</f>
        <v>1</v>
      </c>
      <c r="AN34" s="24">
        <f>getHighCount(ScoutingData[[#This Row],[autoScoredGrid]])</f>
        <v>0</v>
      </c>
      <c r="AO34" s="24">
        <f>getMedCount(ScoutingData[[#This Row],[autoScoredGrid]])</f>
        <v>0</v>
      </c>
      <c r="AP34" s="24">
        <f>getLowCount(ScoutingData[[#This Row],[autoScoredGrid]])</f>
        <v>1</v>
      </c>
      <c r="AQ34" s="24" t="e">
        <f>getAvgCycleTime(ScoutingData[[#This Row],[cycleTimes]])</f>
        <v>#VALUE!</v>
      </c>
      <c r="AR34" s="24">
        <f>getTotalCount(ScoutingData[[#This Row],[scoredGrid]])</f>
        <v>2</v>
      </c>
      <c r="AS34" s="24">
        <f>getCubeCount(ScoutingData[[#This Row],[scoredGrid]])</f>
        <v>0</v>
      </c>
      <c r="AT34" s="24">
        <f>getConeCount(ScoutingData[[#This Row],[scoredGrid]])</f>
        <v>2</v>
      </c>
      <c r="AU34" s="24">
        <f>getHighCount(ScoutingData[[#This Row],[scoredGrid]])</f>
        <v>2</v>
      </c>
      <c r="AV34" s="24">
        <f>getMedCount(ScoutingData[[#This Row],[scoredGrid]])</f>
        <v>0</v>
      </c>
      <c r="AW34" s="24">
        <f>getLowCount(ScoutingData[[#This Row],[scoredGrid]])</f>
        <v>0</v>
      </c>
      <c r="AX34" s="24">
        <f>ScoutingData[[#This Row],[autoGamePieces]]+ScoutingData[[#This Row],[teleopGamePieces]]</f>
        <v>3</v>
      </c>
      <c r="AY34" s="24">
        <f>ScoutingData[[#This Row],[autoCubes]]+ScoutingData[[#This Row],[teleopCubes]]</f>
        <v>0</v>
      </c>
      <c r="AZ34" s="24">
        <f>ScoutingData[[#This Row],[autoCones]]+ScoutingData[[#This Row],[teleopCones]]</f>
        <v>3</v>
      </c>
      <c r="BA34" s="24">
        <f>ScoutingData[[#This Row],[autoHigh]]+ScoutingData[[#This Row],[teleopHigh]]</f>
        <v>2</v>
      </c>
      <c r="BB34" s="24">
        <f>ScoutingData[[#This Row],[autoMed]]+ScoutingData[[#This Row],[teleopMed]]</f>
        <v>0</v>
      </c>
      <c r="BC34" s="24">
        <f>ScoutingData[[#This Row],[autoLow]]+ScoutingData[[#This Row],[teleopLow]]</f>
        <v>1</v>
      </c>
    </row>
    <row r="35" spans="1:55">
      <c r="A35" s="23" t="s">
        <v>169</v>
      </c>
      <c r="B35" s="23" t="s">
        <v>103</v>
      </c>
      <c r="C35" s="23" t="s">
        <v>0</v>
      </c>
      <c r="D35" s="23">
        <v>37</v>
      </c>
      <c r="E35" s="24" t="str">
        <f>ScoutingData[[#This Row],[eventCode]]&amp;"_"&amp;ScoutingData[[#This Row],[matchLevel]]&amp;ScoutingData[[#This Row],[matchNumber]]</f>
        <v>2023njwas_qm37</v>
      </c>
      <c r="F35" s="23" t="s">
        <v>73</v>
      </c>
      <c r="G35" s="23">
        <v>1672</v>
      </c>
      <c r="H35" s="23">
        <v>71</v>
      </c>
      <c r="I35" s="24" t="s">
        <v>117</v>
      </c>
      <c r="J35">
        <v>1</v>
      </c>
      <c r="K35" s="23"/>
      <c r="L35" s="23"/>
      <c r="M35" s="23">
        <v>1</v>
      </c>
      <c r="N35" s="23" t="s">
        <v>18</v>
      </c>
      <c r="O35" s="23"/>
      <c r="P35" s="23" t="s">
        <v>218</v>
      </c>
      <c r="Q35" s="23">
        <v>0</v>
      </c>
      <c r="R35" s="24">
        <v>0</v>
      </c>
      <c r="S35" s="24">
        <v>0</v>
      </c>
      <c r="T35" s="24"/>
      <c r="U35" s="24">
        <v>0</v>
      </c>
      <c r="V35" s="24" t="s">
        <v>119</v>
      </c>
      <c r="W35" t="s">
        <v>18</v>
      </c>
      <c r="X35" s="24">
        <v>0</v>
      </c>
      <c r="Y35" t="s">
        <v>136</v>
      </c>
      <c r="Z35">
        <v>2</v>
      </c>
      <c r="AA35" s="24" t="s">
        <v>112</v>
      </c>
      <c r="AB35">
        <v>4</v>
      </c>
      <c r="AC35" s="24" t="s">
        <v>18</v>
      </c>
      <c r="AD35" s="24"/>
      <c r="AE35" s="24">
        <v>4</v>
      </c>
      <c r="AF35" s="24">
        <v>0</v>
      </c>
      <c r="AG35" s="24">
        <v>0</v>
      </c>
      <c r="AH35">
        <v>0</v>
      </c>
      <c r="AI35" s="24">
        <v>1</v>
      </c>
      <c r="AJ35" s="24"/>
      <c r="AK35" s="24">
        <f>getTotalCount(ScoutingData[[#This Row],[autoScoredGrid]])</f>
        <v>1</v>
      </c>
      <c r="AL35" s="24">
        <f>getCubeCount(ScoutingData[[#This Row],[autoScoredGrid]])</f>
        <v>0</v>
      </c>
      <c r="AM35" s="24">
        <f>getConeCount(ScoutingData[[#This Row],[autoScoredGrid]])</f>
        <v>1</v>
      </c>
      <c r="AN35" s="24">
        <f>getHighCount(ScoutingData[[#This Row],[autoScoredGrid]])</f>
        <v>1</v>
      </c>
      <c r="AO35" s="24">
        <f>getMedCount(ScoutingData[[#This Row],[autoScoredGrid]])</f>
        <v>0</v>
      </c>
      <c r="AP35" s="24">
        <f>getLowCount(ScoutingData[[#This Row],[autoScoredGrid]])</f>
        <v>0</v>
      </c>
      <c r="AQ35" s="24" t="e">
        <f>getAvgCycleTime(ScoutingData[[#This Row],[cycleTimes]])</f>
        <v>#VALUE!</v>
      </c>
      <c r="AR35" s="24">
        <f>getTotalCount(ScoutingData[[#This Row],[scoredGrid]])</f>
        <v>4</v>
      </c>
      <c r="AS35" s="24">
        <f>getCubeCount(ScoutingData[[#This Row],[scoredGrid]])</f>
        <v>0</v>
      </c>
      <c r="AT35" s="24">
        <f>getConeCount(ScoutingData[[#This Row],[scoredGrid]])</f>
        <v>4</v>
      </c>
      <c r="AU35" s="24">
        <f>getHighCount(ScoutingData[[#This Row],[scoredGrid]])</f>
        <v>1</v>
      </c>
      <c r="AV35" s="24">
        <f>getMedCount(ScoutingData[[#This Row],[scoredGrid]])</f>
        <v>3</v>
      </c>
      <c r="AW35" s="24">
        <f>getLowCount(ScoutingData[[#This Row],[scoredGrid]])</f>
        <v>0</v>
      </c>
      <c r="AX35" s="24">
        <f>ScoutingData[[#This Row],[autoGamePieces]]+ScoutingData[[#This Row],[teleopGamePieces]]</f>
        <v>5</v>
      </c>
      <c r="AY35" s="24">
        <f>ScoutingData[[#This Row],[autoCubes]]+ScoutingData[[#This Row],[teleopCubes]]</f>
        <v>0</v>
      </c>
      <c r="AZ35" s="24">
        <f>ScoutingData[[#This Row],[autoCones]]+ScoutingData[[#This Row],[teleopCones]]</f>
        <v>5</v>
      </c>
      <c r="BA35" s="24">
        <f>ScoutingData[[#This Row],[autoHigh]]+ScoutingData[[#This Row],[teleopHigh]]</f>
        <v>2</v>
      </c>
      <c r="BB35" s="24">
        <f>ScoutingData[[#This Row],[autoMed]]+ScoutingData[[#This Row],[teleopMed]]</f>
        <v>3</v>
      </c>
      <c r="BC35" s="24">
        <f>ScoutingData[[#This Row],[autoLow]]+ScoutingData[[#This Row],[teleopLow]]</f>
        <v>0</v>
      </c>
    </row>
    <row r="36" spans="1:55">
      <c r="A36" s="23" t="s">
        <v>107</v>
      </c>
      <c r="B36" s="23" t="s">
        <v>103</v>
      </c>
      <c r="C36" s="23" t="s">
        <v>0</v>
      </c>
      <c r="D36" s="23">
        <v>2</v>
      </c>
      <c r="E36" s="24" t="str">
        <f>ScoutingData[[#This Row],[eventCode]]&amp;"_"&amp;ScoutingData[[#This Row],[matchLevel]]&amp;ScoutingData[[#This Row],[matchNumber]]</f>
        <v>2023njwas_qm2</v>
      </c>
      <c r="F36" s="23" t="s">
        <v>104</v>
      </c>
      <c r="G36" s="23">
        <v>1676</v>
      </c>
      <c r="H36" s="23">
        <v>38</v>
      </c>
      <c r="I36" s="24" t="s">
        <v>108</v>
      </c>
      <c r="J36">
        <v>0</v>
      </c>
      <c r="K36" s="23"/>
      <c r="L36" s="23"/>
      <c r="M36" s="23">
        <v>0</v>
      </c>
      <c r="N36" s="23" t="s">
        <v>109</v>
      </c>
      <c r="O36" s="23"/>
      <c r="P36" s="23" t="s">
        <v>110</v>
      </c>
      <c r="Q36" s="23">
        <v>0</v>
      </c>
      <c r="R36" s="24">
        <v>1</v>
      </c>
      <c r="S36" s="24">
        <v>0</v>
      </c>
      <c r="T36" s="24"/>
      <c r="U36" s="24">
        <v>1</v>
      </c>
      <c r="V36" s="24" t="s">
        <v>111</v>
      </c>
      <c r="W36">
        <v>1</v>
      </c>
      <c r="X36" s="24">
        <v>1.2</v>
      </c>
      <c r="Y36" t="s">
        <v>20</v>
      </c>
      <c r="Z36">
        <v>2</v>
      </c>
      <c r="AA36" s="24" t="s">
        <v>19</v>
      </c>
      <c r="AB36">
        <v>4</v>
      </c>
      <c r="AC36" s="24" t="s">
        <v>112</v>
      </c>
      <c r="AD36" s="24"/>
      <c r="AE36" s="24">
        <v>5</v>
      </c>
      <c r="AF36" s="24">
        <v>0</v>
      </c>
      <c r="AG36" s="24">
        <v>0</v>
      </c>
      <c r="AH36">
        <v>0</v>
      </c>
      <c r="AI36" s="24">
        <v>1</v>
      </c>
      <c r="AJ36" s="24"/>
      <c r="AK36" s="24">
        <f>getTotalCount(ScoutingData[[#This Row],[autoScoredGrid]])</f>
        <v>1</v>
      </c>
      <c r="AL36" s="24">
        <f>getCubeCount(ScoutingData[[#This Row],[autoScoredGrid]])</f>
        <v>1</v>
      </c>
      <c r="AM36" s="24">
        <f>getConeCount(ScoutingData[[#This Row],[autoScoredGrid]])</f>
        <v>0</v>
      </c>
      <c r="AN36" s="24">
        <f>getHighCount(ScoutingData[[#This Row],[autoScoredGrid]])</f>
        <v>1</v>
      </c>
      <c r="AO36" s="24">
        <f>getMedCount(ScoutingData[[#This Row],[autoScoredGrid]])</f>
        <v>0</v>
      </c>
      <c r="AP36" s="24">
        <f>getLowCount(ScoutingData[[#This Row],[autoScoredGrid]])</f>
        <v>0</v>
      </c>
      <c r="AQ36" s="24" t="e">
        <f>getAvgCycleTime(ScoutingData[[#This Row],[cycleTimes]])</f>
        <v>#VALUE!</v>
      </c>
      <c r="AR36" s="24">
        <f>getTotalCount(ScoutingData[[#This Row],[scoredGrid]])</f>
        <v>7</v>
      </c>
      <c r="AS36" s="24">
        <f>getCubeCount(ScoutingData[[#This Row],[scoredGrid]])</f>
        <v>3</v>
      </c>
      <c r="AT36" s="24">
        <f>getConeCount(ScoutingData[[#This Row],[scoredGrid]])</f>
        <v>4</v>
      </c>
      <c r="AU36" s="24">
        <f>getHighCount(ScoutingData[[#This Row],[scoredGrid]])</f>
        <v>5</v>
      </c>
      <c r="AV36" s="24">
        <f>getMedCount(ScoutingData[[#This Row],[scoredGrid]])</f>
        <v>0</v>
      </c>
      <c r="AW36" s="24">
        <f>getLowCount(ScoutingData[[#This Row],[scoredGrid]])</f>
        <v>2</v>
      </c>
      <c r="AX36" s="24">
        <f>ScoutingData[[#This Row],[autoGamePieces]]+ScoutingData[[#This Row],[teleopGamePieces]]</f>
        <v>8</v>
      </c>
      <c r="AY36" s="24">
        <f>ScoutingData[[#This Row],[autoCubes]]+ScoutingData[[#This Row],[teleopCubes]]</f>
        <v>4</v>
      </c>
      <c r="AZ36" s="24">
        <f>ScoutingData[[#This Row],[autoCones]]+ScoutingData[[#This Row],[teleopCones]]</f>
        <v>4</v>
      </c>
      <c r="BA36" s="24">
        <f>ScoutingData[[#This Row],[autoHigh]]+ScoutingData[[#This Row],[teleopHigh]]</f>
        <v>6</v>
      </c>
      <c r="BB36" s="24">
        <f>ScoutingData[[#This Row],[autoMed]]+ScoutingData[[#This Row],[teleopMed]]</f>
        <v>0</v>
      </c>
      <c r="BC36" s="24">
        <f>ScoutingData[[#This Row],[autoLow]]+ScoutingData[[#This Row],[teleopLow]]</f>
        <v>2</v>
      </c>
    </row>
    <row r="37" spans="1:55">
      <c r="A37" s="23" t="s">
        <v>107</v>
      </c>
      <c r="B37" s="23" t="s">
        <v>103</v>
      </c>
      <c r="C37" s="23" t="s">
        <v>0</v>
      </c>
      <c r="D37" s="23">
        <v>25</v>
      </c>
      <c r="E37" s="24" t="str">
        <f>ScoutingData[[#This Row],[eventCode]]&amp;"_"&amp;ScoutingData[[#This Row],[matchLevel]]&amp;ScoutingData[[#This Row],[matchNumber]]</f>
        <v>2023njwas_qm25</v>
      </c>
      <c r="F37" s="23" t="s">
        <v>125</v>
      </c>
      <c r="G37" s="23">
        <v>1676</v>
      </c>
      <c r="H37" s="23">
        <v>38</v>
      </c>
      <c r="I37" s="24" t="s">
        <v>108</v>
      </c>
      <c r="J37">
        <v>0</v>
      </c>
      <c r="K37" s="23"/>
      <c r="L37" s="23"/>
      <c r="M37" s="23">
        <v>1</v>
      </c>
      <c r="N37" s="23" t="s">
        <v>109</v>
      </c>
      <c r="O37" s="23"/>
      <c r="P37" s="23" t="s">
        <v>143</v>
      </c>
      <c r="Q37" s="23">
        <v>0</v>
      </c>
      <c r="R37" s="24">
        <v>0</v>
      </c>
      <c r="S37" s="24">
        <v>0</v>
      </c>
      <c r="T37" s="24"/>
      <c r="U37" s="24">
        <v>1</v>
      </c>
      <c r="V37" s="24" t="s">
        <v>111</v>
      </c>
      <c r="W37">
        <v>1</v>
      </c>
      <c r="X37" s="24">
        <v>7.8</v>
      </c>
      <c r="Y37" t="s">
        <v>20</v>
      </c>
      <c r="Z37">
        <v>2</v>
      </c>
      <c r="AA37" s="24" t="s">
        <v>19</v>
      </c>
      <c r="AB37">
        <v>3</v>
      </c>
      <c r="AC37" s="24" t="s">
        <v>18</v>
      </c>
      <c r="AD37" s="24"/>
      <c r="AE37" s="24">
        <v>3</v>
      </c>
      <c r="AF37" s="24">
        <v>0</v>
      </c>
      <c r="AG37" s="24">
        <v>0</v>
      </c>
      <c r="AH37">
        <v>0</v>
      </c>
      <c r="AI37" s="24">
        <v>1</v>
      </c>
      <c r="AJ37" s="24"/>
      <c r="AK37" s="24">
        <f>getTotalCount(ScoutingData[[#This Row],[autoScoredGrid]])</f>
        <v>1</v>
      </c>
      <c r="AL37" s="24">
        <f>getCubeCount(ScoutingData[[#This Row],[autoScoredGrid]])</f>
        <v>1</v>
      </c>
      <c r="AM37" s="24">
        <f>getConeCount(ScoutingData[[#This Row],[autoScoredGrid]])</f>
        <v>0</v>
      </c>
      <c r="AN37" s="24">
        <f>getHighCount(ScoutingData[[#This Row],[autoScoredGrid]])</f>
        <v>1</v>
      </c>
      <c r="AO37" s="24">
        <f>getMedCount(ScoutingData[[#This Row],[autoScoredGrid]])</f>
        <v>0</v>
      </c>
      <c r="AP37" s="24">
        <f>getLowCount(ScoutingData[[#This Row],[autoScoredGrid]])</f>
        <v>0</v>
      </c>
      <c r="AQ37" s="24" t="e">
        <f>getAvgCycleTime(ScoutingData[[#This Row],[cycleTimes]])</f>
        <v>#VALUE!</v>
      </c>
      <c r="AR37" s="24">
        <f>getTotalCount(ScoutingData[[#This Row],[scoredGrid]])</f>
        <v>6</v>
      </c>
      <c r="AS37" s="24">
        <f>getCubeCount(ScoutingData[[#This Row],[scoredGrid]])</f>
        <v>4</v>
      </c>
      <c r="AT37" s="24">
        <f>getConeCount(ScoutingData[[#This Row],[scoredGrid]])</f>
        <v>2</v>
      </c>
      <c r="AU37" s="24">
        <f>getHighCount(ScoutingData[[#This Row],[scoredGrid]])</f>
        <v>2</v>
      </c>
      <c r="AV37" s="24">
        <f>getMedCount(ScoutingData[[#This Row],[scoredGrid]])</f>
        <v>0</v>
      </c>
      <c r="AW37" s="24">
        <f>getLowCount(ScoutingData[[#This Row],[scoredGrid]])</f>
        <v>4</v>
      </c>
      <c r="AX37" s="24">
        <f>ScoutingData[[#This Row],[autoGamePieces]]+ScoutingData[[#This Row],[teleopGamePieces]]</f>
        <v>7</v>
      </c>
      <c r="AY37" s="24">
        <f>ScoutingData[[#This Row],[autoCubes]]+ScoutingData[[#This Row],[teleopCubes]]</f>
        <v>5</v>
      </c>
      <c r="AZ37" s="24">
        <f>ScoutingData[[#This Row],[autoCones]]+ScoutingData[[#This Row],[teleopCones]]</f>
        <v>2</v>
      </c>
      <c r="BA37" s="24">
        <f>ScoutingData[[#This Row],[autoHigh]]+ScoutingData[[#This Row],[teleopHigh]]</f>
        <v>3</v>
      </c>
      <c r="BB37" s="24">
        <f>ScoutingData[[#This Row],[autoMed]]+ScoutingData[[#This Row],[teleopMed]]</f>
        <v>0</v>
      </c>
      <c r="BC37" s="24">
        <f>ScoutingData[[#This Row],[autoLow]]+ScoutingData[[#This Row],[teleopLow]]</f>
        <v>4</v>
      </c>
    </row>
    <row r="38" spans="1:55">
      <c r="A38" s="23" t="s">
        <v>169</v>
      </c>
      <c r="B38" s="23" t="s">
        <v>103</v>
      </c>
      <c r="C38" s="23" t="s">
        <v>0</v>
      </c>
      <c r="D38" s="23">
        <v>34</v>
      </c>
      <c r="E38" s="24" t="str">
        <f>ScoutingData[[#This Row],[eventCode]]&amp;"_"&amp;ScoutingData[[#This Row],[matchLevel]]&amp;ScoutingData[[#This Row],[matchNumber]]</f>
        <v>2023njwas_qm34</v>
      </c>
      <c r="F38" s="23" t="s">
        <v>73</v>
      </c>
      <c r="G38" s="23">
        <v>1676</v>
      </c>
      <c r="H38" s="23">
        <v>47</v>
      </c>
      <c r="I38" s="24" t="s">
        <v>108</v>
      </c>
      <c r="J38">
        <v>1</v>
      </c>
      <c r="K38" s="23"/>
      <c r="L38" s="23"/>
      <c r="M38" s="23">
        <v>1</v>
      </c>
      <c r="N38" s="23" t="s">
        <v>109</v>
      </c>
      <c r="O38" s="23"/>
      <c r="P38" s="23" t="s">
        <v>215</v>
      </c>
      <c r="Q38" s="23">
        <v>0</v>
      </c>
      <c r="R38" s="24">
        <v>0</v>
      </c>
      <c r="S38" s="24">
        <v>0</v>
      </c>
      <c r="T38" s="24"/>
      <c r="U38" s="24">
        <v>0</v>
      </c>
      <c r="V38" s="24" t="s">
        <v>18</v>
      </c>
      <c r="W38" t="s">
        <v>18</v>
      </c>
      <c r="X38" s="24">
        <v>6.9</v>
      </c>
      <c r="Y38" t="s">
        <v>20</v>
      </c>
      <c r="Z38">
        <v>2</v>
      </c>
      <c r="AA38" s="24" t="s">
        <v>19</v>
      </c>
      <c r="AB38">
        <v>4</v>
      </c>
      <c r="AC38" s="24" t="s">
        <v>18</v>
      </c>
      <c r="AD38" s="24"/>
      <c r="AE38" s="24">
        <v>5</v>
      </c>
      <c r="AF38" s="24">
        <v>0</v>
      </c>
      <c r="AG38" s="24">
        <v>0</v>
      </c>
      <c r="AH38">
        <v>0</v>
      </c>
      <c r="AI38" s="24">
        <v>1</v>
      </c>
      <c r="AJ38" s="24" t="s">
        <v>216</v>
      </c>
      <c r="AK38" s="24">
        <f>getTotalCount(ScoutingData[[#This Row],[autoScoredGrid]])</f>
        <v>1</v>
      </c>
      <c r="AL38" s="24">
        <f>getCubeCount(ScoutingData[[#This Row],[autoScoredGrid]])</f>
        <v>1</v>
      </c>
      <c r="AM38" s="24">
        <f>getConeCount(ScoutingData[[#This Row],[autoScoredGrid]])</f>
        <v>0</v>
      </c>
      <c r="AN38" s="24">
        <f>getHighCount(ScoutingData[[#This Row],[autoScoredGrid]])</f>
        <v>1</v>
      </c>
      <c r="AO38" s="24">
        <f>getMedCount(ScoutingData[[#This Row],[autoScoredGrid]])</f>
        <v>0</v>
      </c>
      <c r="AP38" s="24">
        <f>getLowCount(ScoutingData[[#This Row],[autoScoredGrid]])</f>
        <v>0</v>
      </c>
      <c r="AQ38" s="24" t="e">
        <f>getAvgCycleTime(ScoutingData[[#This Row],[cycleTimes]])</f>
        <v>#VALUE!</v>
      </c>
      <c r="AR38" s="24">
        <f>getTotalCount(ScoutingData[[#This Row],[scoredGrid]])</f>
        <v>8</v>
      </c>
      <c r="AS38" s="24">
        <f>getCubeCount(ScoutingData[[#This Row],[scoredGrid]])</f>
        <v>5</v>
      </c>
      <c r="AT38" s="24">
        <f>getConeCount(ScoutingData[[#This Row],[scoredGrid]])</f>
        <v>3</v>
      </c>
      <c r="AU38" s="24">
        <f>getHighCount(ScoutingData[[#This Row],[scoredGrid]])</f>
        <v>2</v>
      </c>
      <c r="AV38" s="24">
        <f>getMedCount(ScoutingData[[#This Row],[scoredGrid]])</f>
        <v>2</v>
      </c>
      <c r="AW38" s="24">
        <f>getLowCount(ScoutingData[[#This Row],[scoredGrid]])</f>
        <v>4</v>
      </c>
      <c r="AX38" s="24">
        <f>ScoutingData[[#This Row],[autoGamePieces]]+ScoutingData[[#This Row],[teleopGamePieces]]</f>
        <v>9</v>
      </c>
      <c r="AY38" s="24">
        <f>ScoutingData[[#This Row],[autoCubes]]+ScoutingData[[#This Row],[teleopCubes]]</f>
        <v>6</v>
      </c>
      <c r="AZ38" s="24">
        <f>ScoutingData[[#This Row],[autoCones]]+ScoutingData[[#This Row],[teleopCones]]</f>
        <v>3</v>
      </c>
      <c r="BA38" s="24">
        <f>ScoutingData[[#This Row],[autoHigh]]+ScoutingData[[#This Row],[teleopHigh]]</f>
        <v>3</v>
      </c>
      <c r="BB38" s="24">
        <f>ScoutingData[[#This Row],[autoMed]]+ScoutingData[[#This Row],[teleopMed]]</f>
        <v>2</v>
      </c>
      <c r="BC38" s="24">
        <f>ScoutingData[[#This Row],[autoLow]]+ScoutingData[[#This Row],[teleopLow]]</f>
        <v>4</v>
      </c>
    </row>
    <row r="39" spans="1:55">
      <c r="A39" s="23" t="s">
        <v>107</v>
      </c>
      <c r="B39" s="23" t="s">
        <v>103</v>
      </c>
      <c r="C39" s="23" t="s">
        <v>0</v>
      </c>
      <c r="D39" s="23">
        <v>13</v>
      </c>
      <c r="E39" s="24" t="str">
        <f>ScoutingData[[#This Row],[eventCode]]&amp;"_"&amp;ScoutingData[[#This Row],[matchLevel]]&amp;ScoutingData[[#This Row],[matchNumber]]</f>
        <v>2023njwas_qm13</v>
      </c>
      <c r="F39" s="23" t="s">
        <v>104</v>
      </c>
      <c r="G39" s="23">
        <v>1811</v>
      </c>
      <c r="H39" s="23">
        <v>26</v>
      </c>
      <c r="I39" s="24" t="s">
        <v>113</v>
      </c>
      <c r="J39">
        <v>0</v>
      </c>
      <c r="K39" s="23"/>
      <c r="L39" s="23"/>
      <c r="M39" s="23">
        <v>0</v>
      </c>
      <c r="N39" s="23" t="s">
        <v>18</v>
      </c>
      <c r="O39" s="23"/>
      <c r="P39" s="23" t="s">
        <v>130</v>
      </c>
      <c r="Q39" s="23">
        <v>0</v>
      </c>
      <c r="R39" s="24">
        <v>1</v>
      </c>
      <c r="S39" s="24">
        <v>0</v>
      </c>
      <c r="T39" s="24"/>
      <c r="U39" s="24">
        <v>1</v>
      </c>
      <c r="V39" s="24" t="s">
        <v>74</v>
      </c>
      <c r="W39">
        <v>1</v>
      </c>
      <c r="X39" s="24">
        <v>12.7</v>
      </c>
      <c r="Y39" t="s">
        <v>20</v>
      </c>
      <c r="Z39">
        <v>2</v>
      </c>
      <c r="AA39" s="24" t="s">
        <v>112</v>
      </c>
      <c r="AB39">
        <v>5</v>
      </c>
      <c r="AC39" s="24" t="s">
        <v>18</v>
      </c>
      <c r="AD39" s="24"/>
      <c r="AE39" s="24">
        <v>2</v>
      </c>
      <c r="AF39" s="24">
        <v>0</v>
      </c>
      <c r="AG39" s="24">
        <v>0</v>
      </c>
      <c r="AH39">
        <v>0</v>
      </c>
      <c r="AI39" s="24">
        <v>1</v>
      </c>
      <c r="AJ39" s="24"/>
      <c r="AK39" s="24">
        <f>getTotalCount(ScoutingData[[#This Row],[autoScoredGrid]])</f>
        <v>0</v>
      </c>
      <c r="AL39" s="24">
        <f>getCubeCount(ScoutingData[[#This Row],[autoScoredGrid]])</f>
        <v>0</v>
      </c>
      <c r="AM39" s="24">
        <f>getConeCount(ScoutingData[[#This Row],[autoScoredGrid]])</f>
        <v>0</v>
      </c>
      <c r="AN39" s="24">
        <f>getHighCount(ScoutingData[[#This Row],[autoScoredGrid]])</f>
        <v>0</v>
      </c>
      <c r="AO39" s="24">
        <f>getMedCount(ScoutingData[[#This Row],[autoScoredGrid]])</f>
        <v>0</v>
      </c>
      <c r="AP39" s="24">
        <f>getLowCount(ScoutingData[[#This Row],[autoScoredGrid]])</f>
        <v>0</v>
      </c>
      <c r="AQ39" s="24" t="e">
        <f>getAvgCycleTime(ScoutingData[[#This Row],[cycleTimes]])</f>
        <v>#VALUE!</v>
      </c>
      <c r="AR39" s="24">
        <f>getTotalCount(ScoutingData[[#This Row],[scoredGrid]])</f>
        <v>3</v>
      </c>
      <c r="AS39" s="24">
        <f>getCubeCount(ScoutingData[[#This Row],[scoredGrid]])</f>
        <v>3</v>
      </c>
      <c r="AT39" s="24">
        <f>getConeCount(ScoutingData[[#This Row],[scoredGrid]])</f>
        <v>0</v>
      </c>
      <c r="AU39" s="24">
        <f>getHighCount(ScoutingData[[#This Row],[scoredGrid]])</f>
        <v>2</v>
      </c>
      <c r="AV39" s="24">
        <f>getMedCount(ScoutingData[[#This Row],[scoredGrid]])</f>
        <v>1</v>
      </c>
      <c r="AW39" s="24">
        <f>getLowCount(ScoutingData[[#This Row],[scoredGrid]])</f>
        <v>0</v>
      </c>
      <c r="AX39" s="24">
        <f>ScoutingData[[#This Row],[autoGamePieces]]+ScoutingData[[#This Row],[teleopGamePieces]]</f>
        <v>3</v>
      </c>
      <c r="AY39" s="24">
        <f>ScoutingData[[#This Row],[autoCubes]]+ScoutingData[[#This Row],[teleopCubes]]</f>
        <v>3</v>
      </c>
      <c r="AZ39" s="24">
        <f>ScoutingData[[#This Row],[autoCones]]+ScoutingData[[#This Row],[teleopCones]]</f>
        <v>0</v>
      </c>
      <c r="BA39" s="24">
        <f>ScoutingData[[#This Row],[autoHigh]]+ScoutingData[[#This Row],[teleopHigh]]</f>
        <v>2</v>
      </c>
      <c r="BB39" s="24">
        <f>ScoutingData[[#This Row],[autoMed]]+ScoutingData[[#This Row],[teleopMed]]</f>
        <v>1</v>
      </c>
      <c r="BC39" s="24">
        <f>ScoutingData[[#This Row],[autoLow]]+ScoutingData[[#This Row],[teleopLow]]</f>
        <v>0</v>
      </c>
    </row>
    <row r="40" spans="1:55">
      <c r="A40" s="23" t="s">
        <v>107</v>
      </c>
      <c r="B40" s="23" t="s">
        <v>103</v>
      </c>
      <c r="C40" s="23" t="s">
        <v>0</v>
      </c>
      <c r="D40" s="23">
        <v>28</v>
      </c>
      <c r="E40" s="24" t="str">
        <f>ScoutingData[[#This Row],[eventCode]]&amp;"_"&amp;ScoutingData[[#This Row],[matchLevel]]&amp;ScoutingData[[#This Row],[matchNumber]]</f>
        <v>2023njwas_qm28</v>
      </c>
      <c r="F40" s="23" t="s">
        <v>125</v>
      </c>
      <c r="G40" s="23">
        <v>1811</v>
      </c>
      <c r="H40" s="23">
        <v>38</v>
      </c>
      <c r="I40" s="24" t="s">
        <v>113</v>
      </c>
      <c r="J40">
        <v>0</v>
      </c>
      <c r="K40" s="23"/>
      <c r="L40" s="23"/>
      <c r="M40" s="23">
        <v>0</v>
      </c>
      <c r="N40" s="23" t="s">
        <v>20</v>
      </c>
      <c r="O40" s="23"/>
      <c r="P40" s="23" t="s">
        <v>146</v>
      </c>
      <c r="Q40" s="23">
        <v>0</v>
      </c>
      <c r="R40" s="24">
        <v>0</v>
      </c>
      <c r="S40" s="24">
        <v>0</v>
      </c>
      <c r="T40" s="24"/>
      <c r="U40" s="24">
        <v>0</v>
      </c>
      <c r="V40" s="24" t="s">
        <v>74</v>
      </c>
      <c r="W40" t="s">
        <v>18</v>
      </c>
      <c r="X40" s="24">
        <v>2.5</v>
      </c>
      <c r="Y40" t="s">
        <v>20</v>
      </c>
      <c r="Z40">
        <v>2</v>
      </c>
      <c r="AA40" s="24" t="s">
        <v>112</v>
      </c>
      <c r="AB40">
        <v>2</v>
      </c>
      <c r="AC40" s="24" t="s">
        <v>18</v>
      </c>
      <c r="AD40" s="24"/>
      <c r="AE40" s="24">
        <v>1</v>
      </c>
      <c r="AF40" s="24">
        <v>0</v>
      </c>
      <c r="AG40" s="24">
        <v>1</v>
      </c>
      <c r="AH40">
        <v>0</v>
      </c>
      <c r="AI40" s="24">
        <v>1</v>
      </c>
      <c r="AJ40" s="24"/>
      <c r="AK40" s="24">
        <f>getTotalCount(ScoutingData[[#This Row],[autoScoredGrid]])</f>
        <v>0</v>
      </c>
      <c r="AL40" s="24">
        <f>getCubeCount(ScoutingData[[#This Row],[autoScoredGrid]])</f>
        <v>0</v>
      </c>
      <c r="AM40" s="24">
        <f>getConeCount(ScoutingData[[#This Row],[autoScoredGrid]])</f>
        <v>0</v>
      </c>
      <c r="AN40" s="24">
        <f>getHighCount(ScoutingData[[#This Row],[autoScoredGrid]])</f>
        <v>0</v>
      </c>
      <c r="AO40" s="24">
        <f>getMedCount(ScoutingData[[#This Row],[autoScoredGrid]])</f>
        <v>0</v>
      </c>
      <c r="AP40" s="24">
        <f>getLowCount(ScoutingData[[#This Row],[autoScoredGrid]])</f>
        <v>0</v>
      </c>
      <c r="AQ40" s="24" t="e">
        <f>getAvgCycleTime(ScoutingData[[#This Row],[cycleTimes]])</f>
        <v>#VALUE!</v>
      </c>
      <c r="AR40" s="24">
        <f>getTotalCount(ScoutingData[[#This Row],[scoredGrid]])</f>
        <v>4</v>
      </c>
      <c r="AS40" s="24">
        <f>getCubeCount(ScoutingData[[#This Row],[scoredGrid]])</f>
        <v>4</v>
      </c>
      <c r="AT40" s="24">
        <f>getConeCount(ScoutingData[[#This Row],[scoredGrid]])</f>
        <v>0</v>
      </c>
      <c r="AU40" s="24">
        <f>getHighCount(ScoutingData[[#This Row],[scoredGrid]])</f>
        <v>2</v>
      </c>
      <c r="AV40" s="24">
        <f>getMedCount(ScoutingData[[#This Row],[scoredGrid]])</f>
        <v>2</v>
      </c>
      <c r="AW40" s="24">
        <f>getLowCount(ScoutingData[[#This Row],[scoredGrid]])</f>
        <v>0</v>
      </c>
      <c r="AX40" s="24">
        <f>ScoutingData[[#This Row],[autoGamePieces]]+ScoutingData[[#This Row],[teleopGamePieces]]</f>
        <v>4</v>
      </c>
      <c r="AY40" s="24">
        <f>ScoutingData[[#This Row],[autoCubes]]+ScoutingData[[#This Row],[teleopCubes]]</f>
        <v>4</v>
      </c>
      <c r="AZ40" s="24">
        <f>ScoutingData[[#This Row],[autoCones]]+ScoutingData[[#This Row],[teleopCones]]</f>
        <v>0</v>
      </c>
      <c r="BA40" s="24">
        <f>ScoutingData[[#This Row],[autoHigh]]+ScoutingData[[#This Row],[teleopHigh]]</f>
        <v>2</v>
      </c>
      <c r="BB40" s="24">
        <f>ScoutingData[[#This Row],[autoMed]]+ScoutingData[[#This Row],[teleopMed]]</f>
        <v>2</v>
      </c>
      <c r="BC40" s="24">
        <f>ScoutingData[[#This Row],[autoLow]]+ScoutingData[[#This Row],[teleopLow]]</f>
        <v>0</v>
      </c>
    </row>
    <row r="41" spans="1:55">
      <c r="A41" s="23" t="s">
        <v>169</v>
      </c>
      <c r="B41" s="23" t="s">
        <v>103</v>
      </c>
      <c r="C41" s="23" t="s">
        <v>0</v>
      </c>
      <c r="D41" s="23">
        <v>10</v>
      </c>
      <c r="E41" s="24" t="str">
        <f>ScoutingData[[#This Row],[eventCode]]&amp;"_"&amp;ScoutingData[[#This Row],[matchLevel]]&amp;ScoutingData[[#This Row],[matchNumber]]</f>
        <v>2023njwas_qm10</v>
      </c>
      <c r="F41" s="23" t="s">
        <v>73</v>
      </c>
      <c r="G41" s="23">
        <v>1811</v>
      </c>
      <c r="H41" s="23">
        <v>59</v>
      </c>
      <c r="I41" s="24" t="s">
        <v>113</v>
      </c>
      <c r="J41">
        <v>0</v>
      </c>
      <c r="K41" s="23"/>
      <c r="L41" s="23"/>
      <c r="M41" s="23">
        <v>0</v>
      </c>
      <c r="N41" s="23" t="s">
        <v>20</v>
      </c>
      <c r="O41" s="23"/>
      <c r="P41" s="23" t="s">
        <v>182</v>
      </c>
      <c r="Q41" s="23">
        <v>0</v>
      </c>
      <c r="R41" s="24">
        <v>0</v>
      </c>
      <c r="S41" s="24">
        <v>0</v>
      </c>
      <c r="T41" s="24"/>
      <c r="U41" s="24">
        <v>0</v>
      </c>
      <c r="V41" s="24" t="s">
        <v>74</v>
      </c>
      <c r="W41">
        <v>1</v>
      </c>
      <c r="X41" s="24">
        <v>6.4</v>
      </c>
      <c r="Y41" t="s">
        <v>20</v>
      </c>
      <c r="Z41">
        <v>2</v>
      </c>
      <c r="AA41" s="24" t="s">
        <v>68</v>
      </c>
      <c r="AB41">
        <v>0</v>
      </c>
      <c r="AC41" s="24" t="s">
        <v>18</v>
      </c>
      <c r="AD41" s="24"/>
      <c r="AE41" s="24">
        <v>2</v>
      </c>
      <c r="AF41" s="24">
        <v>0</v>
      </c>
      <c r="AG41" s="24">
        <v>0</v>
      </c>
      <c r="AH41">
        <v>0</v>
      </c>
      <c r="AI41" s="24">
        <v>0</v>
      </c>
      <c r="AJ41" s="24"/>
      <c r="AK41" s="24">
        <f>getTotalCount(ScoutingData[[#This Row],[autoScoredGrid]])</f>
        <v>0</v>
      </c>
      <c r="AL41" s="24">
        <f>getCubeCount(ScoutingData[[#This Row],[autoScoredGrid]])</f>
        <v>0</v>
      </c>
      <c r="AM41" s="24">
        <f>getConeCount(ScoutingData[[#This Row],[autoScoredGrid]])</f>
        <v>0</v>
      </c>
      <c r="AN41" s="24">
        <f>getHighCount(ScoutingData[[#This Row],[autoScoredGrid]])</f>
        <v>0</v>
      </c>
      <c r="AO41" s="24">
        <f>getMedCount(ScoutingData[[#This Row],[autoScoredGrid]])</f>
        <v>0</v>
      </c>
      <c r="AP41" s="24">
        <f>getLowCount(ScoutingData[[#This Row],[autoScoredGrid]])</f>
        <v>0</v>
      </c>
      <c r="AQ41" s="24" t="e">
        <f>getAvgCycleTime(ScoutingData[[#This Row],[cycleTimes]])</f>
        <v>#VALUE!</v>
      </c>
      <c r="AR41" s="24">
        <f>getTotalCount(ScoutingData[[#This Row],[scoredGrid]])</f>
        <v>3</v>
      </c>
      <c r="AS41" s="24">
        <f>getCubeCount(ScoutingData[[#This Row],[scoredGrid]])</f>
        <v>3</v>
      </c>
      <c r="AT41" s="24">
        <f>getConeCount(ScoutingData[[#This Row],[scoredGrid]])</f>
        <v>0</v>
      </c>
      <c r="AU41" s="24">
        <f>getHighCount(ScoutingData[[#This Row],[scoredGrid]])</f>
        <v>1</v>
      </c>
      <c r="AV41" s="24">
        <f>getMedCount(ScoutingData[[#This Row],[scoredGrid]])</f>
        <v>2</v>
      </c>
      <c r="AW41" s="24">
        <f>getLowCount(ScoutingData[[#This Row],[scoredGrid]])</f>
        <v>0</v>
      </c>
      <c r="AX41" s="24">
        <f>ScoutingData[[#This Row],[autoGamePieces]]+ScoutingData[[#This Row],[teleopGamePieces]]</f>
        <v>3</v>
      </c>
      <c r="AY41" s="24">
        <f>ScoutingData[[#This Row],[autoCubes]]+ScoutingData[[#This Row],[teleopCubes]]</f>
        <v>3</v>
      </c>
      <c r="AZ41" s="24">
        <f>ScoutingData[[#This Row],[autoCones]]+ScoutingData[[#This Row],[teleopCones]]</f>
        <v>0</v>
      </c>
      <c r="BA41" s="24">
        <f>ScoutingData[[#This Row],[autoHigh]]+ScoutingData[[#This Row],[teleopHigh]]</f>
        <v>1</v>
      </c>
      <c r="BB41" s="24">
        <f>ScoutingData[[#This Row],[autoMed]]+ScoutingData[[#This Row],[teleopMed]]</f>
        <v>2</v>
      </c>
      <c r="BC41" s="24">
        <f>ScoutingData[[#This Row],[autoLow]]+ScoutingData[[#This Row],[teleopLow]]</f>
        <v>0</v>
      </c>
    </row>
    <row r="42" spans="1:55">
      <c r="A42" s="23" t="s">
        <v>169</v>
      </c>
      <c r="B42" s="23" t="s">
        <v>103</v>
      </c>
      <c r="C42" s="23" t="s">
        <v>0</v>
      </c>
      <c r="D42" s="23">
        <v>32</v>
      </c>
      <c r="E42" s="24" t="str">
        <f>ScoutingData[[#This Row],[eventCode]]&amp;"_"&amp;ScoutingData[[#This Row],[matchLevel]]&amp;ScoutingData[[#This Row],[matchNumber]]</f>
        <v>2023njwas_qm32</v>
      </c>
      <c r="F42" s="23" t="s">
        <v>171</v>
      </c>
      <c r="G42" s="23">
        <v>1811</v>
      </c>
      <c r="H42" s="23">
        <v>47</v>
      </c>
      <c r="I42" s="24" t="s">
        <v>113</v>
      </c>
      <c r="J42">
        <v>1</v>
      </c>
      <c r="K42" s="23"/>
      <c r="L42" s="23"/>
      <c r="M42" s="23">
        <v>0</v>
      </c>
      <c r="N42" s="23" t="s">
        <v>20</v>
      </c>
      <c r="O42" s="23"/>
      <c r="P42" s="23" t="s">
        <v>214</v>
      </c>
      <c r="Q42" s="23">
        <v>0</v>
      </c>
      <c r="R42" s="24">
        <v>0</v>
      </c>
      <c r="S42" s="24">
        <v>0</v>
      </c>
      <c r="T42" s="24"/>
      <c r="U42" s="24">
        <v>0</v>
      </c>
      <c r="V42" s="24" t="s">
        <v>74</v>
      </c>
      <c r="W42">
        <v>1</v>
      </c>
      <c r="X42" s="24">
        <v>10.7</v>
      </c>
      <c r="Y42" t="s">
        <v>20</v>
      </c>
      <c r="Z42">
        <v>2</v>
      </c>
      <c r="AA42" s="24" t="s">
        <v>112</v>
      </c>
      <c r="AB42">
        <v>0</v>
      </c>
      <c r="AC42" s="24" t="s">
        <v>18</v>
      </c>
      <c r="AD42" s="24"/>
      <c r="AE42" s="24">
        <v>2</v>
      </c>
      <c r="AF42" s="24">
        <v>0</v>
      </c>
      <c r="AG42" s="24">
        <v>0</v>
      </c>
      <c r="AH42">
        <v>0</v>
      </c>
      <c r="AI42" s="24">
        <v>0</v>
      </c>
      <c r="AJ42" s="24" t="s">
        <v>209</v>
      </c>
      <c r="AK42" s="24">
        <f>getTotalCount(ScoutingData[[#This Row],[autoScoredGrid]])</f>
        <v>0</v>
      </c>
      <c r="AL42" s="24">
        <f>getCubeCount(ScoutingData[[#This Row],[autoScoredGrid]])</f>
        <v>0</v>
      </c>
      <c r="AM42" s="24">
        <f>getConeCount(ScoutingData[[#This Row],[autoScoredGrid]])</f>
        <v>0</v>
      </c>
      <c r="AN42" s="24">
        <f>getHighCount(ScoutingData[[#This Row],[autoScoredGrid]])</f>
        <v>0</v>
      </c>
      <c r="AO42" s="24">
        <f>getMedCount(ScoutingData[[#This Row],[autoScoredGrid]])</f>
        <v>0</v>
      </c>
      <c r="AP42" s="24">
        <f>getLowCount(ScoutingData[[#This Row],[autoScoredGrid]])</f>
        <v>0</v>
      </c>
      <c r="AQ42" s="24" t="e">
        <f>getAvgCycleTime(ScoutingData[[#This Row],[cycleTimes]])</f>
        <v>#VALUE!</v>
      </c>
      <c r="AR42" s="24">
        <f>getTotalCount(ScoutingData[[#This Row],[scoredGrid]])</f>
        <v>2</v>
      </c>
      <c r="AS42" s="24">
        <f>getCubeCount(ScoutingData[[#This Row],[scoredGrid]])</f>
        <v>2</v>
      </c>
      <c r="AT42" s="24">
        <f>getConeCount(ScoutingData[[#This Row],[scoredGrid]])</f>
        <v>0</v>
      </c>
      <c r="AU42" s="24">
        <f>getHighCount(ScoutingData[[#This Row],[scoredGrid]])</f>
        <v>2</v>
      </c>
      <c r="AV42" s="24">
        <f>getMedCount(ScoutingData[[#This Row],[scoredGrid]])</f>
        <v>0</v>
      </c>
      <c r="AW42" s="24">
        <f>getLowCount(ScoutingData[[#This Row],[scoredGrid]])</f>
        <v>0</v>
      </c>
      <c r="AX42" s="24">
        <f>ScoutingData[[#This Row],[autoGamePieces]]+ScoutingData[[#This Row],[teleopGamePieces]]</f>
        <v>2</v>
      </c>
      <c r="AY42" s="24">
        <f>ScoutingData[[#This Row],[autoCubes]]+ScoutingData[[#This Row],[teleopCubes]]</f>
        <v>2</v>
      </c>
      <c r="AZ42" s="24">
        <f>ScoutingData[[#This Row],[autoCones]]+ScoutingData[[#This Row],[teleopCones]]</f>
        <v>0</v>
      </c>
      <c r="BA42" s="24">
        <f>ScoutingData[[#This Row],[autoHigh]]+ScoutingData[[#This Row],[teleopHigh]]</f>
        <v>2</v>
      </c>
      <c r="BB42" s="24">
        <f>ScoutingData[[#This Row],[autoMed]]+ScoutingData[[#This Row],[teleopMed]]</f>
        <v>0</v>
      </c>
      <c r="BC42" s="24">
        <f>ScoutingData[[#This Row],[autoLow]]+ScoutingData[[#This Row],[teleopLow]]</f>
        <v>0</v>
      </c>
    </row>
    <row r="43" spans="1:55">
      <c r="A43" s="23" t="s">
        <v>107</v>
      </c>
      <c r="B43" s="23" t="s">
        <v>103</v>
      </c>
      <c r="C43" s="23" t="s">
        <v>0</v>
      </c>
      <c r="D43" s="23">
        <v>21</v>
      </c>
      <c r="E43" s="24" t="str">
        <f>ScoutingData[[#This Row],[eventCode]]&amp;"_"&amp;ScoutingData[[#This Row],[matchLevel]]&amp;ScoutingData[[#This Row],[matchNumber]]</f>
        <v>2023njwas_qm21</v>
      </c>
      <c r="F43" s="23" t="s">
        <v>104</v>
      </c>
      <c r="G43" s="23">
        <v>1989</v>
      </c>
      <c r="H43" s="23">
        <v>62</v>
      </c>
      <c r="I43" s="24" t="s">
        <v>113</v>
      </c>
      <c r="J43">
        <v>0</v>
      </c>
      <c r="K43" s="23"/>
      <c r="L43" s="23"/>
      <c r="M43" s="23">
        <v>0</v>
      </c>
      <c r="N43" s="23" t="s">
        <v>18</v>
      </c>
      <c r="O43" s="23"/>
      <c r="P43" s="23" t="s">
        <v>113</v>
      </c>
      <c r="Q43" s="23">
        <v>0</v>
      </c>
      <c r="R43" s="24">
        <v>0</v>
      </c>
      <c r="S43" s="24">
        <v>0</v>
      </c>
      <c r="T43" s="24"/>
      <c r="U43" s="24">
        <v>0</v>
      </c>
      <c r="V43" s="24" t="s">
        <v>18</v>
      </c>
      <c r="W43" t="s">
        <v>18</v>
      </c>
      <c r="X43" s="24">
        <v>0</v>
      </c>
      <c r="Y43" t="s">
        <v>112</v>
      </c>
      <c r="Z43">
        <v>1</v>
      </c>
      <c r="AA43" s="24" t="s">
        <v>68</v>
      </c>
      <c r="AB43">
        <v>2</v>
      </c>
      <c r="AC43" s="24" t="s">
        <v>111</v>
      </c>
      <c r="AD43" s="24"/>
      <c r="AE43" s="24">
        <v>2</v>
      </c>
      <c r="AF43" s="24">
        <v>1</v>
      </c>
      <c r="AG43" s="24">
        <v>0</v>
      </c>
      <c r="AH43">
        <v>0</v>
      </c>
      <c r="AI43" s="24">
        <v>0</v>
      </c>
      <c r="AJ43" s="24"/>
      <c r="AK43" s="24">
        <f>getTotalCount(ScoutingData[[#This Row],[autoScoredGrid]])</f>
        <v>0</v>
      </c>
      <c r="AL43" s="24">
        <f>getCubeCount(ScoutingData[[#This Row],[autoScoredGrid]])</f>
        <v>0</v>
      </c>
      <c r="AM43" s="24">
        <f>getConeCount(ScoutingData[[#This Row],[autoScoredGrid]])</f>
        <v>0</v>
      </c>
      <c r="AN43" s="24">
        <f>getHighCount(ScoutingData[[#This Row],[autoScoredGrid]])</f>
        <v>0</v>
      </c>
      <c r="AO43" s="24">
        <f>getMedCount(ScoutingData[[#This Row],[autoScoredGrid]])</f>
        <v>0</v>
      </c>
      <c r="AP43" s="24">
        <f>getLowCount(ScoutingData[[#This Row],[autoScoredGrid]])</f>
        <v>0</v>
      </c>
      <c r="AQ43" s="24" t="e">
        <f>getAvgCycleTime(ScoutingData[[#This Row],[cycleTimes]])</f>
        <v>#VALUE!</v>
      </c>
      <c r="AR43" s="24">
        <f>getTotalCount(ScoutingData[[#This Row],[scoredGrid]])</f>
        <v>0</v>
      </c>
      <c r="AS43" s="24">
        <f>getCubeCount(ScoutingData[[#This Row],[scoredGrid]])</f>
        <v>0</v>
      </c>
      <c r="AT43" s="24">
        <f>getConeCount(ScoutingData[[#This Row],[scoredGrid]])</f>
        <v>0</v>
      </c>
      <c r="AU43" s="24">
        <f>getHighCount(ScoutingData[[#This Row],[scoredGrid]])</f>
        <v>0</v>
      </c>
      <c r="AV43" s="24">
        <f>getMedCount(ScoutingData[[#This Row],[scoredGrid]])</f>
        <v>0</v>
      </c>
      <c r="AW43" s="24">
        <f>getLowCount(ScoutingData[[#This Row],[scoredGrid]])</f>
        <v>0</v>
      </c>
      <c r="AX43" s="24">
        <f>ScoutingData[[#This Row],[autoGamePieces]]+ScoutingData[[#This Row],[teleopGamePieces]]</f>
        <v>0</v>
      </c>
      <c r="AY43" s="24">
        <f>ScoutingData[[#This Row],[autoCubes]]+ScoutingData[[#This Row],[teleopCubes]]</f>
        <v>0</v>
      </c>
      <c r="AZ43" s="24">
        <f>ScoutingData[[#This Row],[autoCones]]+ScoutingData[[#This Row],[teleopCones]]</f>
        <v>0</v>
      </c>
      <c r="BA43" s="24">
        <f>ScoutingData[[#This Row],[autoHigh]]+ScoutingData[[#This Row],[teleopHigh]]</f>
        <v>0</v>
      </c>
      <c r="BB43" s="24">
        <f>ScoutingData[[#This Row],[autoMed]]+ScoutingData[[#This Row],[teleopMed]]</f>
        <v>0</v>
      </c>
      <c r="BC43" s="24">
        <f>ScoutingData[[#This Row],[autoLow]]+ScoutingData[[#This Row],[teleopLow]]</f>
        <v>0</v>
      </c>
    </row>
    <row r="44" spans="1:55">
      <c r="A44" s="23" t="s">
        <v>107</v>
      </c>
      <c r="B44" s="23" t="s">
        <v>103</v>
      </c>
      <c r="C44" s="23" t="s">
        <v>0</v>
      </c>
      <c r="D44" s="23">
        <v>35</v>
      </c>
      <c r="E44" s="24" t="str">
        <f>ScoutingData[[#This Row],[eventCode]]&amp;"_"&amp;ScoutingData[[#This Row],[matchLevel]]&amp;ScoutingData[[#This Row],[matchNumber]]</f>
        <v>2023njwas_qm35</v>
      </c>
      <c r="F44" s="23" t="s">
        <v>125</v>
      </c>
      <c r="G44" s="23">
        <v>1989</v>
      </c>
      <c r="H44" s="23">
        <v>62</v>
      </c>
      <c r="I44" s="24" t="s">
        <v>113</v>
      </c>
      <c r="J44">
        <v>0</v>
      </c>
      <c r="K44" s="23"/>
      <c r="L44" s="23"/>
      <c r="M44" s="23">
        <v>0</v>
      </c>
      <c r="N44" s="23" t="s">
        <v>18</v>
      </c>
      <c r="O44" s="23"/>
      <c r="P44" s="23" t="s">
        <v>113</v>
      </c>
      <c r="Q44" s="23">
        <v>0</v>
      </c>
      <c r="R44" s="24">
        <v>0</v>
      </c>
      <c r="S44" s="24">
        <v>0</v>
      </c>
      <c r="T44" s="24"/>
      <c r="U44" s="24">
        <v>0</v>
      </c>
      <c r="V44" s="24" t="s">
        <v>18</v>
      </c>
      <c r="W44" t="s">
        <v>18</v>
      </c>
      <c r="X44" s="24">
        <v>17.5</v>
      </c>
      <c r="Y44" t="s">
        <v>20</v>
      </c>
      <c r="Z44">
        <v>2</v>
      </c>
      <c r="AA44" s="24" t="s">
        <v>68</v>
      </c>
      <c r="AB44">
        <v>0</v>
      </c>
      <c r="AC44" s="24" t="s">
        <v>111</v>
      </c>
      <c r="AD44" s="24"/>
      <c r="AE44" s="24">
        <v>2</v>
      </c>
      <c r="AF44" s="24">
        <v>0</v>
      </c>
      <c r="AG44" s="24">
        <v>1</v>
      </c>
      <c r="AH44">
        <v>0</v>
      </c>
      <c r="AI44" s="24">
        <v>0</v>
      </c>
      <c r="AJ44" s="24"/>
      <c r="AK44" s="24">
        <f>getTotalCount(ScoutingData[[#This Row],[autoScoredGrid]])</f>
        <v>0</v>
      </c>
      <c r="AL44" s="24">
        <f>getCubeCount(ScoutingData[[#This Row],[autoScoredGrid]])</f>
        <v>0</v>
      </c>
      <c r="AM44" s="24">
        <f>getConeCount(ScoutingData[[#This Row],[autoScoredGrid]])</f>
        <v>0</v>
      </c>
      <c r="AN44" s="24">
        <f>getHighCount(ScoutingData[[#This Row],[autoScoredGrid]])</f>
        <v>0</v>
      </c>
      <c r="AO44" s="24">
        <f>getMedCount(ScoutingData[[#This Row],[autoScoredGrid]])</f>
        <v>0</v>
      </c>
      <c r="AP44" s="24">
        <f>getLowCount(ScoutingData[[#This Row],[autoScoredGrid]])</f>
        <v>0</v>
      </c>
      <c r="AQ44" s="24" t="e">
        <f>getAvgCycleTime(ScoutingData[[#This Row],[cycleTimes]])</f>
        <v>#VALUE!</v>
      </c>
      <c r="AR44" s="24">
        <f>getTotalCount(ScoutingData[[#This Row],[scoredGrid]])</f>
        <v>0</v>
      </c>
      <c r="AS44" s="24">
        <f>getCubeCount(ScoutingData[[#This Row],[scoredGrid]])</f>
        <v>0</v>
      </c>
      <c r="AT44" s="24">
        <f>getConeCount(ScoutingData[[#This Row],[scoredGrid]])</f>
        <v>0</v>
      </c>
      <c r="AU44" s="24">
        <f>getHighCount(ScoutingData[[#This Row],[scoredGrid]])</f>
        <v>0</v>
      </c>
      <c r="AV44" s="24">
        <f>getMedCount(ScoutingData[[#This Row],[scoredGrid]])</f>
        <v>0</v>
      </c>
      <c r="AW44" s="24">
        <f>getLowCount(ScoutingData[[#This Row],[scoredGrid]])</f>
        <v>0</v>
      </c>
      <c r="AX44" s="24">
        <f>ScoutingData[[#This Row],[autoGamePieces]]+ScoutingData[[#This Row],[teleopGamePieces]]</f>
        <v>0</v>
      </c>
      <c r="AY44" s="24">
        <f>ScoutingData[[#This Row],[autoCubes]]+ScoutingData[[#This Row],[teleopCubes]]</f>
        <v>0</v>
      </c>
      <c r="AZ44" s="24">
        <f>ScoutingData[[#This Row],[autoCones]]+ScoutingData[[#This Row],[teleopCones]]</f>
        <v>0</v>
      </c>
      <c r="BA44" s="24">
        <f>ScoutingData[[#This Row],[autoHigh]]+ScoutingData[[#This Row],[teleopHigh]]</f>
        <v>0</v>
      </c>
      <c r="BB44" s="24">
        <f>ScoutingData[[#This Row],[autoMed]]+ScoutingData[[#This Row],[teleopMed]]</f>
        <v>0</v>
      </c>
      <c r="BC44" s="24">
        <f>ScoutingData[[#This Row],[autoLow]]+ScoutingData[[#This Row],[teleopLow]]</f>
        <v>0</v>
      </c>
    </row>
    <row r="45" spans="1:55">
      <c r="A45" s="23" t="s">
        <v>169</v>
      </c>
      <c r="B45" s="23" t="s">
        <v>103</v>
      </c>
      <c r="C45" s="23" t="s">
        <v>0</v>
      </c>
      <c r="D45" s="23">
        <v>17</v>
      </c>
      <c r="E45" s="24" t="str">
        <f>ScoutingData[[#This Row],[eventCode]]&amp;"_"&amp;ScoutingData[[#This Row],[matchLevel]]&amp;ScoutingData[[#This Row],[matchNumber]]</f>
        <v>2023njwas_qm17</v>
      </c>
      <c r="F45" s="23" t="s">
        <v>171</v>
      </c>
      <c r="G45" s="23">
        <v>1989</v>
      </c>
      <c r="H45" s="23">
        <v>71</v>
      </c>
      <c r="I45" s="24" t="s">
        <v>113</v>
      </c>
      <c r="J45">
        <v>1</v>
      </c>
      <c r="K45" s="23"/>
      <c r="L45" s="23"/>
      <c r="M45" s="23">
        <v>1</v>
      </c>
      <c r="N45" s="23" t="s">
        <v>18</v>
      </c>
      <c r="O45" s="23"/>
      <c r="P45" s="23" t="s">
        <v>105</v>
      </c>
      <c r="Q45" s="23">
        <v>0</v>
      </c>
      <c r="R45" s="24">
        <v>0</v>
      </c>
      <c r="S45" s="24">
        <v>0</v>
      </c>
      <c r="T45" s="24"/>
      <c r="U45" s="24">
        <v>0</v>
      </c>
      <c r="V45" s="24" t="s">
        <v>18</v>
      </c>
      <c r="W45" t="s">
        <v>18</v>
      </c>
      <c r="X45" s="24">
        <v>0</v>
      </c>
      <c r="Y45" t="s">
        <v>18</v>
      </c>
      <c r="Z45">
        <v>1</v>
      </c>
      <c r="AA45" s="24" t="s">
        <v>68</v>
      </c>
      <c r="AB45">
        <v>3</v>
      </c>
      <c r="AC45" s="24" t="s">
        <v>18</v>
      </c>
      <c r="AD45" s="24"/>
      <c r="AE45" s="24">
        <v>1</v>
      </c>
      <c r="AF45" s="24">
        <v>1</v>
      </c>
      <c r="AG45" s="24">
        <v>0</v>
      </c>
      <c r="AH45">
        <v>0</v>
      </c>
      <c r="AI45" s="24">
        <v>0</v>
      </c>
      <c r="AJ45" s="24" t="s">
        <v>188</v>
      </c>
      <c r="AK45" s="24">
        <f>getTotalCount(ScoutingData[[#This Row],[autoScoredGrid]])</f>
        <v>0</v>
      </c>
      <c r="AL45" s="24">
        <f>getCubeCount(ScoutingData[[#This Row],[autoScoredGrid]])</f>
        <v>0</v>
      </c>
      <c r="AM45" s="24">
        <f>getConeCount(ScoutingData[[#This Row],[autoScoredGrid]])</f>
        <v>0</v>
      </c>
      <c r="AN45" s="24">
        <f>getHighCount(ScoutingData[[#This Row],[autoScoredGrid]])</f>
        <v>0</v>
      </c>
      <c r="AO45" s="24">
        <f>getMedCount(ScoutingData[[#This Row],[autoScoredGrid]])</f>
        <v>0</v>
      </c>
      <c r="AP45" s="24">
        <f>getLowCount(ScoutingData[[#This Row],[autoScoredGrid]])</f>
        <v>0</v>
      </c>
      <c r="AQ45" s="24" t="e">
        <f>getAvgCycleTime(ScoutingData[[#This Row],[cycleTimes]])</f>
        <v>#VALUE!</v>
      </c>
      <c r="AR45" s="24">
        <f>getTotalCount(ScoutingData[[#This Row],[scoredGrid]])</f>
        <v>1</v>
      </c>
      <c r="AS45" s="24">
        <f>getCubeCount(ScoutingData[[#This Row],[scoredGrid]])</f>
        <v>1</v>
      </c>
      <c r="AT45" s="24">
        <f>getConeCount(ScoutingData[[#This Row],[scoredGrid]])</f>
        <v>0</v>
      </c>
      <c r="AU45" s="24">
        <f>getHighCount(ScoutingData[[#This Row],[scoredGrid]])</f>
        <v>1</v>
      </c>
      <c r="AV45" s="24">
        <f>getMedCount(ScoutingData[[#This Row],[scoredGrid]])</f>
        <v>0</v>
      </c>
      <c r="AW45" s="24">
        <f>getLowCount(ScoutingData[[#This Row],[scoredGrid]])</f>
        <v>0</v>
      </c>
      <c r="AX45" s="24">
        <f>ScoutingData[[#This Row],[autoGamePieces]]+ScoutingData[[#This Row],[teleopGamePieces]]</f>
        <v>1</v>
      </c>
      <c r="AY45" s="24">
        <f>ScoutingData[[#This Row],[autoCubes]]+ScoutingData[[#This Row],[teleopCubes]]</f>
        <v>1</v>
      </c>
      <c r="AZ45" s="24">
        <f>ScoutingData[[#This Row],[autoCones]]+ScoutingData[[#This Row],[teleopCones]]</f>
        <v>0</v>
      </c>
      <c r="BA45" s="24">
        <f>ScoutingData[[#This Row],[autoHigh]]+ScoutingData[[#This Row],[teleopHigh]]</f>
        <v>1</v>
      </c>
      <c r="BB45" s="24">
        <f>ScoutingData[[#This Row],[autoMed]]+ScoutingData[[#This Row],[teleopMed]]</f>
        <v>0</v>
      </c>
      <c r="BC45" s="24">
        <f>ScoutingData[[#This Row],[autoLow]]+ScoutingData[[#This Row],[teleopLow]]</f>
        <v>0</v>
      </c>
    </row>
    <row r="46" spans="1:55">
      <c r="A46" s="23" t="s">
        <v>107</v>
      </c>
      <c r="B46" s="23" t="s">
        <v>103</v>
      </c>
      <c r="C46" s="23" t="s">
        <v>0</v>
      </c>
      <c r="D46" s="23">
        <v>6</v>
      </c>
      <c r="E46" s="24" t="str">
        <f>ScoutingData[[#This Row],[eventCode]]&amp;"_"&amp;ScoutingData[[#This Row],[matchLevel]]&amp;ScoutingData[[#This Row],[matchNumber]]</f>
        <v>2023njwas_qm6</v>
      </c>
      <c r="F46" s="23" t="s">
        <v>104</v>
      </c>
      <c r="G46" s="23">
        <v>2070</v>
      </c>
      <c r="H46" s="23">
        <v>62</v>
      </c>
      <c r="I46" s="24" t="s">
        <v>105</v>
      </c>
      <c r="J46">
        <v>1</v>
      </c>
      <c r="K46" s="23"/>
      <c r="L46" s="23"/>
      <c r="M46" s="23">
        <v>0</v>
      </c>
      <c r="N46" s="23" t="s">
        <v>18</v>
      </c>
      <c r="O46" s="23"/>
      <c r="P46" s="23" t="s">
        <v>120</v>
      </c>
      <c r="Q46" s="23">
        <v>0</v>
      </c>
      <c r="R46" s="24">
        <v>1</v>
      </c>
      <c r="S46" s="24">
        <v>0</v>
      </c>
      <c r="T46" s="24"/>
      <c r="U46" s="24">
        <v>0</v>
      </c>
      <c r="V46" s="24" t="s">
        <v>119</v>
      </c>
      <c r="W46">
        <v>2</v>
      </c>
      <c r="X46" s="24">
        <v>18.5</v>
      </c>
      <c r="Y46" t="s">
        <v>20</v>
      </c>
      <c r="Z46">
        <v>2</v>
      </c>
      <c r="AA46" s="24" t="s">
        <v>112</v>
      </c>
      <c r="AB46">
        <v>1</v>
      </c>
      <c r="AC46" s="24" t="s">
        <v>18</v>
      </c>
      <c r="AD46" s="24"/>
      <c r="AE46" s="24">
        <v>2</v>
      </c>
      <c r="AF46" s="24">
        <v>0</v>
      </c>
      <c r="AG46" s="24">
        <v>1</v>
      </c>
      <c r="AH46">
        <v>0</v>
      </c>
      <c r="AI46" s="24">
        <v>0</v>
      </c>
      <c r="AJ46" s="24"/>
      <c r="AK46" s="24">
        <f>getTotalCount(ScoutingData[[#This Row],[autoScoredGrid]])</f>
        <v>1</v>
      </c>
      <c r="AL46" s="24">
        <f>getCubeCount(ScoutingData[[#This Row],[autoScoredGrid]])</f>
        <v>1</v>
      </c>
      <c r="AM46" s="24">
        <f>getConeCount(ScoutingData[[#This Row],[autoScoredGrid]])</f>
        <v>0</v>
      </c>
      <c r="AN46" s="24">
        <f>getHighCount(ScoutingData[[#This Row],[autoScoredGrid]])</f>
        <v>1</v>
      </c>
      <c r="AO46" s="24">
        <f>getMedCount(ScoutingData[[#This Row],[autoScoredGrid]])</f>
        <v>0</v>
      </c>
      <c r="AP46" s="24">
        <f>getLowCount(ScoutingData[[#This Row],[autoScoredGrid]])</f>
        <v>0</v>
      </c>
      <c r="AQ46" s="24" t="e">
        <f>getAvgCycleTime(ScoutingData[[#This Row],[cycleTimes]])</f>
        <v>#VALUE!</v>
      </c>
      <c r="AR46" s="24">
        <f>getTotalCount(ScoutingData[[#This Row],[scoredGrid]])</f>
        <v>2</v>
      </c>
      <c r="AS46" s="24">
        <f>getCubeCount(ScoutingData[[#This Row],[scoredGrid]])</f>
        <v>0</v>
      </c>
      <c r="AT46" s="24">
        <f>getConeCount(ScoutingData[[#This Row],[scoredGrid]])</f>
        <v>2</v>
      </c>
      <c r="AU46" s="24">
        <f>getHighCount(ScoutingData[[#This Row],[scoredGrid]])</f>
        <v>2</v>
      </c>
      <c r="AV46" s="24">
        <f>getMedCount(ScoutingData[[#This Row],[scoredGrid]])</f>
        <v>0</v>
      </c>
      <c r="AW46" s="24">
        <f>getLowCount(ScoutingData[[#This Row],[scoredGrid]])</f>
        <v>0</v>
      </c>
      <c r="AX46" s="24">
        <f>ScoutingData[[#This Row],[autoGamePieces]]+ScoutingData[[#This Row],[teleopGamePieces]]</f>
        <v>3</v>
      </c>
      <c r="AY46" s="24">
        <f>ScoutingData[[#This Row],[autoCubes]]+ScoutingData[[#This Row],[teleopCubes]]</f>
        <v>1</v>
      </c>
      <c r="AZ46" s="24">
        <f>ScoutingData[[#This Row],[autoCones]]+ScoutingData[[#This Row],[teleopCones]]</f>
        <v>2</v>
      </c>
      <c r="BA46" s="24">
        <f>ScoutingData[[#This Row],[autoHigh]]+ScoutingData[[#This Row],[teleopHigh]]</f>
        <v>3</v>
      </c>
      <c r="BB46" s="24">
        <f>ScoutingData[[#This Row],[autoMed]]+ScoutingData[[#This Row],[teleopMed]]</f>
        <v>0</v>
      </c>
      <c r="BC46" s="24">
        <f>ScoutingData[[#This Row],[autoLow]]+ScoutingData[[#This Row],[teleopLow]]</f>
        <v>0</v>
      </c>
    </row>
    <row r="47" spans="1:55">
      <c r="A47" s="23" t="s">
        <v>169</v>
      </c>
      <c r="B47" s="23" t="s">
        <v>103</v>
      </c>
      <c r="C47" s="23" t="s">
        <v>0</v>
      </c>
      <c r="D47" s="23">
        <v>41</v>
      </c>
      <c r="E47" s="24" t="str">
        <f>ScoutingData[[#This Row],[eventCode]]&amp;"_"&amp;ScoutingData[[#This Row],[matchLevel]]&amp;ScoutingData[[#This Row],[matchNumber]]</f>
        <v>2023njwas_qm41</v>
      </c>
      <c r="F47" s="23" t="s">
        <v>171</v>
      </c>
      <c r="G47" s="23">
        <v>2070</v>
      </c>
      <c r="H47" s="23">
        <v>71</v>
      </c>
      <c r="I47" s="24" t="s">
        <v>147</v>
      </c>
      <c r="J47">
        <v>1</v>
      </c>
      <c r="K47" s="23"/>
      <c r="L47" s="23"/>
      <c r="M47" s="23">
        <v>1</v>
      </c>
      <c r="N47" s="23" t="s">
        <v>18</v>
      </c>
      <c r="O47" s="23"/>
      <c r="P47" s="23" t="s">
        <v>148</v>
      </c>
      <c r="Q47" s="23">
        <v>0</v>
      </c>
      <c r="R47" s="24">
        <v>0</v>
      </c>
      <c r="S47" s="24">
        <v>0</v>
      </c>
      <c r="T47" s="24"/>
      <c r="U47" s="24">
        <v>0</v>
      </c>
      <c r="V47" s="24" t="s">
        <v>18</v>
      </c>
      <c r="W47" t="s">
        <v>18</v>
      </c>
      <c r="X47" s="24">
        <v>15.6</v>
      </c>
      <c r="Y47" t="s">
        <v>20</v>
      </c>
      <c r="Z47">
        <v>2</v>
      </c>
      <c r="AA47" s="24" t="s">
        <v>112</v>
      </c>
      <c r="AB47">
        <v>2</v>
      </c>
      <c r="AC47" s="24" t="s">
        <v>18</v>
      </c>
      <c r="AD47" s="24"/>
      <c r="AE47" s="24">
        <v>2</v>
      </c>
      <c r="AF47" s="24">
        <v>0</v>
      </c>
      <c r="AG47" s="24">
        <v>0</v>
      </c>
      <c r="AH47">
        <v>0</v>
      </c>
      <c r="AI47" s="24">
        <v>0</v>
      </c>
      <c r="AJ47" s="24" t="s">
        <v>222</v>
      </c>
      <c r="AK47" s="24">
        <f>getTotalCount(ScoutingData[[#This Row],[autoScoredGrid]])</f>
        <v>1</v>
      </c>
      <c r="AL47" s="24">
        <f>getCubeCount(ScoutingData[[#This Row],[autoScoredGrid]])</f>
        <v>1</v>
      </c>
      <c r="AM47" s="24">
        <f>getConeCount(ScoutingData[[#This Row],[autoScoredGrid]])</f>
        <v>0</v>
      </c>
      <c r="AN47" s="24">
        <f>getHighCount(ScoutingData[[#This Row],[autoScoredGrid]])</f>
        <v>1</v>
      </c>
      <c r="AO47" s="24">
        <f>getMedCount(ScoutingData[[#This Row],[autoScoredGrid]])</f>
        <v>0</v>
      </c>
      <c r="AP47" s="24">
        <f>getLowCount(ScoutingData[[#This Row],[autoScoredGrid]])</f>
        <v>0</v>
      </c>
      <c r="AQ47" s="24" t="e">
        <f>getAvgCycleTime(ScoutingData[[#This Row],[cycleTimes]])</f>
        <v>#VALUE!</v>
      </c>
      <c r="AR47" s="24">
        <f>getTotalCount(ScoutingData[[#This Row],[scoredGrid]])</f>
        <v>3</v>
      </c>
      <c r="AS47" s="24">
        <f>getCubeCount(ScoutingData[[#This Row],[scoredGrid]])</f>
        <v>0</v>
      </c>
      <c r="AT47" s="24">
        <f>getConeCount(ScoutingData[[#This Row],[scoredGrid]])</f>
        <v>3</v>
      </c>
      <c r="AU47" s="24">
        <f>getHighCount(ScoutingData[[#This Row],[scoredGrid]])</f>
        <v>2</v>
      </c>
      <c r="AV47" s="24">
        <f>getMedCount(ScoutingData[[#This Row],[scoredGrid]])</f>
        <v>0</v>
      </c>
      <c r="AW47" s="24">
        <f>getLowCount(ScoutingData[[#This Row],[scoredGrid]])</f>
        <v>1</v>
      </c>
      <c r="AX47" s="24">
        <f>ScoutingData[[#This Row],[autoGamePieces]]+ScoutingData[[#This Row],[teleopGamePieces]]</f>
        <v>4</v>
      </c>
      <c r="AY47" s="24">
        <f>ScoutingData[[#This Row],[autoCubes]]+ScoutingData[[#This Row],[teleopCubes]]</f>
        <v>1</v>
      </c>
      <c r="AZ47" s="24">
        <f>ScoutingData[[#This Row],[autoCones]]+ScoutingData[[#This Row],[teleopCones]]</f>
        <v>3</v>
      </c>
      <c r="BA47" s="24">
        <f>ScoutingData[[#This Row],[autoHigh]]+ScoutingData[[#This Row],[teleopHigh]]</f>
        <v>3</v>
      </c>
      <c r="BB47" s="24">
        <f>ScoutingData[[#This Row],[autoMed]]+ScoutingData[[#This Row],[teleopMed]]</f>
        <v>0</v>
      </c>
      <c r="BC47" s="24">
        <f>ScoutingData[[#This Row],[autoLow]]+ScoutingData[[#This Row],[teleopLow]]</f>
        <v>1</v>
      </c>
    </row>
    <row r="48" spans="1:55">
      <c r="A48" s="23" t="s">
        <v>107</v>
      </c>
      <c r="B48" s="23" t="s">
        <v>103</v>
      </c>
      <c r="C48" s="23" t="s">
        <v>0</v>
      </c>
      <c r="D48" s="23">
        <v>8</v>
      </c>
      <c r="E48" s="24" t="str">
        <f>ScoutingData[[#This Row],[eventCode]]&amp;"_"&amp;ScoutingData[[#This Row],[matchLevel]]&amp;ScoutingData[[#This Row],[matchNumber]]</f>
        <v>2023njwas_qm8</v>
      </c>
      <c r="F48" s="23" t="s">
        <v>104</v>
      </c>
      <c r="G48" s="23">
        <v>3142</v>
      </c>
      <c r="H48" s="23">
        <v>38</v>
      </c>
      <c r="I48" s="24" t="s">
        <v>123</v>
      </c>
      <c r="J48">
        <v>0</v>
      </c>
      <c r="K48" s="23"/>
      <c r="L48" s="23"/>
      <c r="M48" s="23">
        <v>0</v>
      </c>
      <c r="N48" s="23" t="s">
        <v>20</v>
      </c>
      <c r="O48" s="23"/>
      <c r="P48" s="23" t="s">
        <v>124</v>
      </c>
      <c r="Q48" s="23">
        <v>0</v>
      </c>
      <c r="R48" s="24">
        <v>0</v>
      </c>
      <c r="S48" s="24">
        <v>0</v>
      </c>
      <c r="T48" s="24"/>
      <c r="U48" s="24">
        <v>0</v>
      </c>
      <c r="V48" s="24" t="s">
        <v>111</v>
      </c>
      <c r="W48" t="s">
        <v>18</v>
      </c>
      <c r="X48" s="24">
        <v>7.9</v>
      </c>
      <c r="Y48" t="s">
        <v>20</v>
      </c>
      <c r="Z48">
        <v>2</v>
      </c>
      <c r="AA48" s="24" t="s">
        <v>112</v>
      </c>
      <c r="AB48">
        <v>1</v>
      </c>
      <c r="AC48" s="24" t="s">
        <v>18</v>
      </c>
      <c r="AD48" s="24"/>
      <c r="AE48" s="24">
        <v>2</v>
      </c>
      <c r="AF48" s="24">
        <v>0</v>
      </c>
      <c r="AG48" s="24">
        <v>1</v>
      </c>
      <c r="AH48">
        <v>0</v>
      </c>
      <c r="AI48" s="24">
        <v>0</v>
      </c>
      <c r="AJ48" s="24"/>
      <c r="AK48" s="24">
        <f>getTotalCount(ScoutingData[[#This Row],[autoScoredGrid]])</f>
        <v>1</v>
      </c>
      <c r="AL48" s="24">
        <f>getCubeCount(ScoutingData[[#This Row],[autoScoredGrid]])</f>
        <v>0</v>
      </c>
      <c r="AM48" s="24">
        <f>getConeCount(ScoutingData[[#This Row],[autoScoredGrid]])</f>
        <v>1</v>
      </c>
      <c r="AN48" s="24">
        <f>getHighCount(ScoutingData[[#This Row],[autoScoredGrid]])</f>
        <v>0</v>
      </c>
      <c r="AO48" s="24">
        <f>getMedCount(ScoutingData[[#This Row],[autoScoredGrid]])</f>
        <v>0</v>
      </c>
      <c r="AP48" s="24">
        <f>getLowCount(ScoutingData[[#This Row],[autoScoredGrid]])</f>
        <v>1</v>
      </c>
      <c r="AQ48" s="24" t="e">
        <f>getAvgCycleTime(ScoutingData[[#This Row],[cycleTimes]])</f>
        <v>#VALUE!</v>
      </c>
      <c r="AR48" s="24">
        <f>getTotalCount(ScoutingData[[#This Row],[scoredGrid]])</f>
        <v>1</v>
      </c>
      <c r="AS48" s="24">
        <f>getCubeCount(ScoutingData[[#This Row],[scoredGrid]])</f>
        <v>1</v>
      </c>
      <c r="AT48" s="24">
        <f>getConeCount(ScoutingData[[#This Row],[scoredGrid]])</f>
        <v>0</v>
      </c>
      <c r="AU48" s="24">
        <f>getHighCount(ScoutingData[[#This Row],[scoredGrid]])</f>
        <v>0</v>
      </c>
      <c r="AV48" s="24">
        <f>getMedCount(ScoutingData[[#This Row],[scoredGrid]])</f>
        <v>0</v>
      </c>
      <c r="AW48" s="24">
        <f>getLowCount(ScoutingData[[#This Row],[scoredGrid]])</f>
        <v>1</v>
      </c>
      <c r="AX48" s="24">
        <f>ScoutingData[[#This Row],[autoGamePieces]]+ScoutingData[[#This Row],[teleopGamePieces]]</f>
        <v>2</v>
      </c>
      <c r="AY48" s="24">
        <f>ScoutingData[[#This Row],[autoCubes]]+ScoutingData[[#This Row],[teleopCubes]]</f>
        <v>1</v>
      </c>
      <c r="AZ48" s="24">
        <f>ScoutingData[[#This Row],[autoCones]]+ScoutingData[[#This Row],[teleopCones]]</f>
        <v>1</v>
      </c>
      <c r="BA48" s="24">
        <f>ScoutingData[[#This Row],[autoHigh]]+ScoutingData[[#This Row],[teleopHigh]]</f>
        <v>0</v>
      </c>
      <c r="BB48" s="24">
        <f>ScoutingData[[#This Row],[autoMed]]+ScoutingData[[#This Row],[teleopMed]]</f>
        <v>0</v>
      </c>
      <c r="BC48" s="24">
        <f>ScoutingData[[#This Row],[autoLow]]+ScoutingData[[#This Row],[teleopLow]]</f>
        <v>2</v>
      </c>
    </row>
    <row r="49" spans="1:55">
      <c r="A49" s="23" t="s">
        <v>107</v>
      </c>
      <c r="B49" s="23" t="s">
        <v>103</v>
      </c>
      <c r="C49" s="23" t="s">
        <v>0</v>
      </c>
      <c r="D49" s="23">
        <v>26</v>
      </c>
      <c r="E49" s="24" t="str">
        <f>ScoutingData[[#This Row],[eventCode]]&amp;"_"&amp;ScoutingData[[#This Row],[matchLevel]]&amp;ScoutingData[[#This Row],[matchNumber]]</f>
        <v>2023njwas_qm26</v>
      </c>
      <c r="F49" s="23" t="s">
        <v>115</v>
      </c>
      <c r="G49" s="23">
        <v>3142</v>
      </c>
      <c r="H49" s="23">
        <v>26</v>
      </c>
      <c r="I49" s="24" t="s">
        <v>144</v>
      </c>
      <c r="J49">
        <v>1</v>
      </c>
      <c r="K49" s="23"/>
      <c r="L49" s="23"/>
      <c r="M49" s="23">
        <v>1</v>
      </c>
      <c r="N49" s="23" t="s">
        <v>18</v>
      </c>
      <c r="O49" s="23"/>
      <c r="P49" s="23" t="s">
        <v>145</v>
      </c>
      <c r="Q49" s="23">
        <v>0</v>
      </c>
      <c r="R49" s="24">
        <v>1</v>
      </c>
      <c r="S49" s="24">
        <v>0</v>
      </c>
      <c r="T49" s="24"/>
      <c r="U49" s="24">
        <v>1</v>
      </c>
      <c r="V49" s="24" t="s">
        <v>111</v>
      </c>
      <c r="W49" t="s">
        <v>111</v>
      </c>
      <c r="X49" s="24">
        <v>0</v>
      </c>
      <c r="Y49" t="s">
        <v>136</v>
      </c>
      <c r="Z49">
        <v>2</v>
      </c>
      <c r="AA49" s="24" t="s">
        <v>19</v>
      </c>
      <c r="AB49">
        <v>3</v>
      </c>
      <c r="AC49" s="24" t="s">
        <v>18</v>
      </c>
      <c r="AD49" s="24"/>
      <c r="AE49" s="24">
        <v>5</v>
      </c>
      <c r="AF49" s="24">
        <v>0</v>
      </c>
      <c r="AG49" s="24">
        <v>0</v>
      </c>
      <c r="AH49">
        <v>0</v>
      </c>
      <c r="AI49" s="24">
        <v>1</v>
      </c>
      <c r="AJ49" s="24"/>
      <c r="AK49" s="24">
        <f>getTotalCount(ScoutingData[[#This Row],[autoScoredGrid]])</f>
        <v>1</v>
      </c>
      <c r="AL49" s="24">
        <f>getCubeCount(ScoutingData[[#This Row],[autoScoredGrid]])</f>
        <v>0</v>
      </c>
      <c r="AM49" s="24">
        <f>getConeCount(ScoutingData[[#This Row],[autoScoredGrid]])</f>
        <v>1</v>
      </c>
      <c r="AN49" s="24">
        <f>getHighCount(ScoutingData[[#This Row],[autoScoredGrid]])</f>
        <v>0</v>
      </c>
      <c r="AO49" s="24">
        <f>getMedCount(ScoutingData[[#This Row],[autoScoredGrid]])</f>
        <v>1</v>
      </c>
      <c r="AP49" s="24">
        <f>getLowCount(ScoutingData[[#This Row],[autoScoredGrid]])</f>
        <v>0</v>
      </c>
      <c r="AQ49" s="24" t="e">
        <f>getAvgCycleTime(ScoutingData[[#This Row],[cycleTimes]])</f>
        <v>#VALUE!</v>
      </c>
      <c r="AR49" s="24">
        <f>getTotalCount(ScoutingData[[#This Row],[scoredGrid]])</f>
        <v>5</v>
      </c>
      <c r="AS49" s="24">
        <f>getCubeCount(ScoutingData[[#This Row],[scoredGrid]])</f>
        <v>3</v>
      </c>
      <c r="AT49" s="24">
        <f>getConeCount(ScoutingData[[#This Row],[scoredGrid]])</f>
        <v>2</v>
      </c>
      <c r="AU49" s="24">
        <f>getHighCount(ScoutingData[[#This Row],[scoredGrid]])</f>
        <v>0</v>
      </c>
      <c r="AV49" s="24">
        <f>getMedCount(ScoutingData[[#This Row],[scoredGrid]])</f>
        <v>0</v>
      </c>
      <c r="AW49" s="24">
        <f>getLowCount(ScoutingData[[#This Row],[scoredGrid]])</f>
        <v>5</v>
      </c>
      <c r="AX49" s="24">
        <f>ScoutingData[[#This Row],[autoGamePieces]]+ScoutingData[[#This Row],[teleopGamePieces]]</f>
        <v>6</v>
      </c>
      <c r="AY49" s="24">
        <f>ScoutingData[[#This Row],[autoCubes]]+ScoutingData[[#This Row],[teleopCubes]]</f>
        <v>3</v>
      </c>
      <c r="AZ49" s="24">
        <f>ScoutingData[[#This Row],[autoCones]]+ScoutingData[[#This Row],[teleopCones]]</f>
        <v>3</v>
      </c>
      <c r="BA49" s="24">
        <f>ScoutingData[[#This Row],[autoHigh]]+ScoutingData[[#This Row],[teleopHigh]]</f>
        <v>0</v>
      </c>
      <c r="BB49" s="24">
        <f>ScoutingData[[#This Row],[autoMed]]+ScoutingData[[#This Row],[teleopMed]]</f>
        <v>1</v>
      </c>
      <c r="BC49" s="24">
        <f>ScoutingData[[#This Row],[autoLow]]+ScoutingData[[#This Row],[teleopLow]]</f>
        <v>5</v>
      </c>
    </row>
    <row r="50" spans="1:55">
      <c r="A50" s="23" t="s">
        <v>169</v>
      </c>
      <c r="B50" s="23" t="s">
        <v>103</v>
      </c>
      <c r="C50" s="23" t="s">
        <v>0</v>
      </c>
      <c r="D50" s="23">
        <v>2</v>
      </c>
      <c r="E50" s="24" t="str">
        <f>ScoutingData[[#This Row],[eventCode]]&amp;"_"&amp;ScoutingData[[#This Row],[matchLevel]]&amp;ScoutingData[[#This Row],[matchNumber]]</f>
        <v>2023njwas_qm2</v>
      </c>
      <c r="F50" s="23" t="s">
        <v>73</v>
      </c>
      <c r="G50" s="23">
        <v>3142</v>
      </c>
      <c r="H50" s="23">
        <v>59</v>
      </c>
      <c r="I50" s="24" t="s">
        <v>144</v>
      </c>
      <c r="J50">
        <v>1</v>
      </c>
      <c r="K50" s="23"/>
      <c r="L50" s="23"/>
      <c r="M50" s="23">
        <v>0</v>
      </c>
      <c r="N50" s="23" t="s">
        <v>112</v>
      </c>
      <c r="O50" s="23"/>
      <c r="P50" s="23" t="s">
        <v>170</v>
      </c>
      <c r="Q50" s="23">
        <v>0</v>
      </c>
      <c r="R50" s="24">
        <v>0</v>
      </c>
      <c r="S50" s="24">
        <v>1</v>
      </c>
      <c r="T50" s="24">
        <v>834</v>
      </c>
      <c r="U50" s="24">
        <v>0</v>
      </c>
      <c r="V50" s="24" t="s">
        <v>18</v>
      </c>
      <c r="W50" t="s">
        <v>18</v>
      </c>
      <c r="X50" s="24">
        <v>3.1</v>
      </c>
      <c r="Y50" t="s">
        <v>20</v>
      </c>
      <c r="Z50">
        <v>2</v>
      </c>
      <c r="AA50" s="24" t="s">
        <v>112</v>
      </c>
      <c r="AB50">
        <v>3</v>
      </c>
      <c r="AC50" s="24" t="s">
        <v>18</v>
      </c>
      <c r="AD50" s="24"/>
      <c r="AE50" s="24">
        <v>4</v>
      </c>
      <c r="AF50" s="24">
        <v>0</v>
      </c>
      <c r="AG50" s="24">
        <v>0</v>
      </c>
      <c r="AH50">
        <v>0</v>
      </c>
      <c r="AI50" s="24">
        <v>1</v>
      </c>
      <c r="AJ50" s="24"/>
      <c r="AK50" s="24">
        <f>getTotalCount(ScoutingData[[#This Row],[autoScoredGrid]])</f>
        <v>1</v>
      </c>
      <c r="AL50" s="24">
        <f>getCubeCount(ScoutingData[[#This Row],[autoScoredGrid]])</f>
        <v>0</v>
      </c>
      <c r="AM50" s="24">
        <f>getConeCount(ScoutingData[[#This Row],[autoScoredGrid]])</f>
        <v>1</v>
      </c>
      <c r="AN50" s="24">
        <f>getHighCount(ScoutingData[[#This Row],[autoScoredGrid]])</f>
        <v>0</v>
      </c>
      <c r="AO50" s="24">
        <f>getMedCount(ScoutingData[[#This Row],[autoScoredGrid]])</f>
        <v>1</v>
      </c>
      <c r="AP50" s="24">
        <f>getLowCount(ScoutingData[[#This Row],[autoScoredGrid]])</f>
        <v>0</v>
      </c>
      <c r="AQ50" s="24" t="e">
        <f>getAvgCycleTime(ScoutingData[[#This Row],[cycleTimes]])</f>
        <v>#VALUE!</v>
      </c>
      <c r="AR50" s="24">
        <f>getTotalCount(ScoutingData[[#This Row],[scoredGrid]])</f>
        <v>4</v>
      </c>
      <c r="AS50" s="24">
        <f>getCubeCount(ScoutingData[[#This Row],[scoredGrid]])</f>
        <v>4</v>
      </c>
      <c r="AT50" s="24">
        <f>getConeCount(ScoutingData[[#This Row],[scoredGrid]])</f>
        <v>0</v>
      </c>
      <c r="AU50" s="24">
        <f>getHighCount(ScoutingData[[#This Row],[scoredGrid]])</f>
        <v>0</v>
      </c>
      <c r="AV50" s="24">
        <f>getMedCount(ScoutingData[[#This Row],[scoredGrid]])</f>
        <v>0</v>
      </c>
      <c r="AW50" s="24">
        <f>getLowCount(ScoutingData[[#This Row],[scoredGrid]])</f>
        <v>4</v>
      </c>
      <c r="AX50" s="24">
        <f>ScoutingData[[#This Row],[autoGamePieces]]+ScoutingData[[#This Row],[teleopGamePieces]]</f>
        <v>5</v>
      </c>
      <c r="AY50" s="24">
        <f>ScoutingData[[#This Row],[autoCubes]]+ScoutingData[[#This Row],[teleopCubes]]</f>
        <v>4</v>
      </c>
      <c r="AZ50" s="24">
        <f>ScoutingData[[#This Row],[autoCones]]+ScoutingData[[#This Row],[teleopCones]]</f>
        <v>1</v>
      </c>
      <c r="BA50" s="24">
        <f>ScoutingData[[#This Row],[autoHigh]]+ScoutingData[[#This Row],[teleopHigh]]</f>
        <v>0</v>
      </c>
      <c r="BB50" s="24">
        <f>ScoutingData[[#This Row],[autoMed]]+ScoutingData[[#This Row],[teleopMed]]</f>
        <v>1</v>
      </c>
      <c r="BC50" s="24">
        <f>ScoutingData[[#This Row],[autoLow]]+ScoutingData[[#This Row],[teleopLow]]</f>
        <v>4</v>
      </c>
    </row>
    <row r="51" spans="1:55">
      <c r="A51" s="23" t="s">
        <v>169</v>
      </c>
      <c r="B51" s="23" t="s">
        <v>103</v>
      </c>
      <c r="C51" s="23" t="s">
        <v>0</v>
      </c>
      <c r="D51" s="23">
        <v>2</v>
      </c>
      <c r="E51" s="24" t="str">
        <f>ScoutingData[[#This Row],[eventCode]]&amp;"_"&amp;ScoutingData[[#This Row],[matchLevel]]&amp;ScoutingData[[#This Row],[matchNumber]]</f>
        <v>2023njwas_qm2</v>
      </c>
      <c r="F51" s="23" t="s">
        <v>73</v>
      </c>
      <c r="G51" s="23">
        <v>3142</v>
      </c>
      <c r="H51" s="23">
        <v>59</v>
      </c>
      <c r="I51" s="24" t="s">
        <v>144</v>
      </c>
      <c r="J51">
        <v>1</v>
      </c>
      <c r="K51" s="23"/>
      <c r="L51" s="23"/>
      <c r="M51" s="23">
        <v>0</v>
      </c>
      <c r="N51" s="23" t="s">
        <v>112</v>
      </c>
      <c r="O51" s="23"/>
      <c r="P51" s="23" t="s">
        <v>170</v>
      </c>
      <c r="Q51" s="23">
        <v>0</v>
      </c>
      <c r="R51" s="24">
        <v>0</v>
      </c>
      <c r="S51" s="24">
        <v>1</v>
      </c>
      <c r="T51" s="24">
        <v>834</v>
      </c>
      <c r="U51" s="24">
        <v>0</v>
      </c>
      <c r="V51" s="24" t="s">
        <v>18</v>
      </c>
      <c r="W51" t="s">
        <v>18</v>
      </c>
      <c r="X51" s="24">
        <v>3.1</v>
      </c>
      <c r="Y51" t="s">
        <v>20</v>
      </c>
      <c r="Z51">
        <v>2</v>
      </c>
      <c r="AA51" s="24" t="s">
        <v>112</v>
      </c>
      <c r="AB51">
        <v>3</v>
      </c>
      <c r="AC51" s="24" t="s">
        <v>18</v>
      </c>
      <c r="AD51" s="24"/>
      <c r="AE51" s="24">
        <v>4</v>
      </c>
      <c r="AF51" s="24">
        <v>0</v>
      </c>
      <c r="AG51" s="24">
        <v>0</v>
      </c>
      <c r="AH51">
        <v>0</v>
      </c>
      <c r="AI51" s="24">
        <v>1</v>
      </c>
      <c r="AJ51" s="24"/>
      <c r="AK51" s="24">
        <f>getTotalCount(ScoutingData[[#This Row],[autoScoredGrid]])</f>
        <v>1</v>
      </c>
      <c r="AL51" s="24">
        <f>getCubeCount(ScoutingData[[#This Row],[autoScoredGrid]])</f>
        <v>0</v>
      </c>
      <c r="AM51" s="24">
        <f>getConeCount(ScoutingData[[#This Row],[autoScoredGrid]])</f>
        <v>1</v>
      </c>
      <c r="AN51" s="24">
        <f>getHighCount(ScoutingData[[#This Row],[autoScoredGrid]])</f>
        <v>0</v>
      </c>
      <c r="AO51" s="24">
        <f>getMedCount(ScoutingData[[#This Row],[autoScoredGrid]])</f>
        <v>1</v>
      </c>
      <c r="AP51" s="24">
        <f>getLowCount(ScoutingData[[#This Row],[autoScoredGrid]])</f>
        <v>0</v>
      </c>
      <c r="AQ51" s="24" t="e">
        <f>getAvgCycleTime(ScoutingData[[#This Row],[cycleTimes]])</f>
        <v>#VALUE!</v>
      </c>
      <c r="AR51" s="24">
        <f>getTotalCount(ScoutingData[[#This Row],[scoredGrid]])</f>
        <v>4</v>
      </c>
      <c r="AS51" s="24">
        <f>getCubeCount(ScoutingData[[#This Row],[scoredGrid]])</f>
        <v>4</v>
      </c>
      <c r="AT51" s="24">
        <f>getConeCount(ScoutingData[[#This Row],[scoredGrid]])</f>
        <v>0</v>
      </c>
      <c r="AU51" s="24">
        <f>getHighCount(ScoutingData[[#This Row],[scoredGrid]])</f>
        <v>0</v>
      </c>
      <c r="AV51" s="24">
        <f>getMedCount(ScoutingData[[#This Row],[scoredGrid]])</f>
        <v>0</v>
      </c>
      <c r="AW51" s="24">
        <f>getLowCount(ScoutingData[[#This Row],[scoredGrid]])</f>
        <v>4</v>
      </c>
      <c r="AX51" s="24">
        <f>ScoutingData[[#This Row],[autoGamePieces]]+ScoutingData[[#This Row],[teleopGamePieces]]</f>
        <v>5</v>
      </c>
      <c r="AY51" s="24">
        <f>ScoutingData[[#This Row],[autoCubes]]+ScoutingData[[#This Row],[teleopCubes]]</f>
        <v>4</v>
      </c>
      <c r="AZ51" s="24">
        <f>ScoutingData[[#This Row],[autoCones]]+ScoutingData[[#This Row],[teleopCones]]</f>
        <v>1</v>
      </c>
      <c r="BA51" s="24">
        <f>ScoutingData[[#This Row],[autoHigh]]+ScoutingData[[#This Row],[teleopHigh]]</f>
        <v>0</v>
      </c>
      <c r="BB51" s="24">
        <f>ScoutingData[[#This Row],[autoMed]]+ScoutingData[[#This Row],[teleopMed]]</f>
        <v>1</v>
      </c>
      <c r="BC51" s="24">
        <f>ScoutingData[[#This Row],[autoLow]]+ScoutingData[[#This Row],[teleopLow]]</f>
        <v>4</v>
      </c>
    </row>
    <row r="52" spans="1:55">
      <c r="A52" s="23" t="s">
        <v>169</v>
      </c>
      <c r="B52" s="23" t="s">
        <v>103</v>
      </c>
      <c r="C52" s="23" t="s">
        <v>0</v>
      </c>
      <c r="D52" s="23">
        <v>14</v>
      </c>
      <c r="E52" s="24" t="str">
        <f>ScoutingData[[#This Row],[eventCode]]&amp;"_"&amp;ScoutingData[[#This Row],[matchLevel]]&amp;ScoutingData[[#This Row],[matchNumber]]</f>
        <v>2023njwas_qm14</v>
      </c>
      <c r="F52" s="23" t="s">
        <v>73</v>
      </c>
      <c r="G52" s="23">
        <v>3340</v>
      </c>
      <c r="H52" s="23">
        <v>35</v>
      </c>
      <c r="I52" s="24" t="s">
        <v>113</v>
      </c>
      <c r="J52">
        <v>0</v>
      </c>
      <c r="K52" s="23"/>
      <c r="L52" s="23"/>
      <c r="M52" s="23">
        <v>1</v>
      </c>
      <c r="N52" s="23" t="s">
        <v>18</v>
      </c>
      <c r="O52" s="23"/>
      <c r="P52" s="23" t="s">
        <v>113</v>
      </c>
      <c r="Q52" s="23">
        <v>0</v>
      </c>
      <c r="R52" s="24">
        <v>0</v>
      </c>
      <c r="S52" s="24">
        <v>0</v>
      </c>
      <c r="T52" s="24"/>
      <c r="U52" s="24">
        <v>0</v>
      </c>
      <c r="V52" s="24" t="s">
        <v>74</v>
      </c>
      <c r="W52">
        <v>2</v>
      </c>
      <c r="X52" s="24">
        <v>0</v>
      </c>
      <c r="Y52" t="s">
        <v>18</v>
      </c>
      <c r="Z52">
        <v>2</v>
      </c>
      <c r="AA52" s="24" t="s">
        <v>68</v>
      </c>
      <c r="AB52">
        <v>3</v>
      </c>
      <c r="AC52" s="24" t="s">
        <v>18</v>
      </c>
      <c r="AD52" s="24"/>
      <c r="AE52" s="24">
        <v>1</v>
      </c>
      <c r="AF52" s="24">
        <v>0</v>
      </c>
      <c r="AG52" s="24">
        <v>0</v>
      </c>
      <c r="AH52">
        <v>0</v>
      </c>
      <c r="AI52" s="24">
        <v>0</v>
      </c>
      <c r="AJ52" s="24" t="s">
        <v>188</v>
      </c>
      <c r="AK52" s="24">
        <f>getTotalCount(ScoutingData[[#This Row],[autoScoredGrid]])</f>
        <v>0</v>
      </c>
      <c r="AL52" s="24">
        <f>getCubeCount(ScoutingData[[#This Row],[autoScoredGrid]])</f>
        <v>0</v>
      </c>
      <c r="AM52" s="24">
        <f>getConeCount(ScoutingData[[#This Row],[autoScoredGrid]])</f>
        <v>0</v>
      </c>
      <c r="AN52" s="24">
        <f>getHighCount(ScoutingData[[#This Row],[autoScoredGrid]])</f>
        <v>0</v>
      </c>
      <c r="AO52" s="24">
        <f>getMedCount(ScoutingData[[#This Row],[autoScoredGrid]])</f>
        <v>0</v>
      </c>
      <c r="AP52" s="24">
        <f>getLowCount(ScoutingData[[#This Row],[autoScoredGrid]])</f>
        <v>0</v>
      </c>
      <c r="AQ52" s="24" t="e">
        <f>getAvgCycleTime(ScoutingData[[#This Row],[cycleTimes]])</f>
        <v>#VALUE!</v>
      </c>
      <c r="AR52" s="24">
        <f>getTotalCount(ScoutingData[[#This Row],[scoredGrid]])</f>
        <v>0</v>
      </c>
      <c r="AS52" s="24">
        <f>getCubeCount(ScoutingData[[#This Row],[scoredGrid]])</f>
        <v>0</v>
      </c>
      <c r="AT52" s="24">
        <f>getConeCount(ScoutingData[[#This Row],[scoredGrid]])</f>
        <v>0</v>
      </c>
      <c r="AU52" s="24">
        <f>getHighCount(ScoutingData[[#This Row],[scoredGrid]])</f>
        <v>0</v>
      </c>
      <c r="AV52" s="24">
        <f>getMedCount(ScoutingData[[#This Row],[scoredGrid]])</f>
        <v>0</v>
      </c>
      <c r="AW52" s="24">
        <f>getLowCount(ScoutingData[[#This Row],[scoredGrid]])</f>
        <v>0</v>
      </c>
      <c r="AX52" s="24">
        <f>ScoutingData[[#This Row],[autoGamePieces]]+ScoutingData[[#This Row],[teleopGamePieces]]</f>
        <v>0</v>
      </c>
      <c r="AY52" s="24">
        <f>ScoutingData[[#This Row],[autoCubes]]+ScoutingData[[#This Row],[teleopCubes]]</f>
        <v>0</v>
      </c>
      <c r="AZ52" s="24">
        <f>ScoutingData[[#This Row],[autoCones]]+ScoutingData[[#This Row],[teleopCones]]</f>
        <v>0</v>
      </c>
      <c r="BA52" s="24">
        <f>ScoutingData[[#This Row],[autoHigh]]+ScoutingData[[#This Row],[teleopHigh]]</f>
        <v>0</v>
      </c>
      <c r="BB52" s="24">
        <f>ScoutingData[[#This Row],[autoMed]]+ScoutingData[[#This Row],[teleopMed]]</f>
        <v>0</v>
      </c>
      <c r="BC52" s="24">
        <f>ScoutingData[[#This Row],[autoLow]]+ScoutingData[[#This Row],[teleopLow]]</f>
        <v>0</v>
      </c>
    </row>
    <row r="53" spans="1:55">
      <c r="A53" s="23" t="s">
        <v>169</v>
      </c>
      <c r="B53" s="23" t="s">
        <v>103</v>
      </c>
      <c r="C53" s="23" t="s">
        <v>0</v>
      </c>
      <c r="D53" s="23">
        <v>39</v>
      </c>
      <c r="E53" s="24" t="str">
        <f>ScoutingData[[#This Row],[eventCode]]&amp;"_"&amp;ScoutingData[[#This Row],[matchLevel]]&amp;ScoutingData[[#This Row],[matchNumber]]</f>
        <v>2023njwas_qm39</v>
      </c>
      <c r="F53" s="23" t="s">
        <v>175</v>
      </c>
      <c r="G53" s="23">
        <v>3340</v>
      </c>
      <c r="H53" s="23">
        <v>35</v>
      </c>
      <c r="I53" s="24" t="s">
        <v>113</v>
      </c>
      <c r="J53">
        <v>1</v>
      </c>
      <c r="K53" s="23"/>
      <c r="L53" s="23"/>
      <c r="M53" s="23">
        <v>1</v>
      </c>
      <c r="N53" s="23" t="s">
        <v>18</v>
      </c>
      <c r="O53" s="23"/>
      <c r="P53" s="23" t="s">
        <v>113</v>
      </c>
      <c r="Q53" s="23">
        <v>0</v>
      </c>
      <c r="R53" s="24">
        <v>0</v>
      </c>
      <c r="S53" s="24">
        <v>0</v>
      </c>
      <c r="T53" s="24"/>
      <c r="U53" s="24">
        <v>0</v>
      </c>
      <c r="V53" s="24" t="s">
        <v>18</v>
      </c>
      <c r="W53" t="s">
        <v>18</v>
      </c>
      <c r="X53" s="24">
        <v>5.4</v>
      </c>
      <c r="Y53" t="s">
        <v>20</v>
      </c>
      <c r="Z53">
        <v>2</v>
      </c>
      <c r="AA53" s="24" t="s">
        <v>68</v>
      </c>
      <c r="AB53">
        <v>2</v>
      </c>
      <c r="AC53" s="24" t="s">
        <v>112</v>
      </c>
      <c r="AD53" s="24"/>
      <c r="AE53" s="24">
        <v>2</v>
      </c>
      <c r="AF53" s="24">
        <v>0</v>
      </c>
      <c r="AG53" s="24">
        <v>1</v>
      </c>
      <c r="AH53">
        <v>0</v>
      </c>
      <c r="AI53" s="24">
        <v>0</v>
      </c>
      <c r="AJ53" s="24" t="s">
        <v>197</v>
      </c>
      <c r="AK53" s="24">
        <f>getTotalCount(ScoutingData[[#This Row],[autoScoredGrid]])</f>
        <v>0</v>
      </c>
      <c r="AL53" s="24">
        <f>getCubeCount(ScoutingData[[#This Row],[autoScoredGrid]])</f>
        <v>0</v>
      </c>
      <c r="AM53" s="24">
        <f>getConeCount(ScoutingData[[#This Row],[autoScoredGrid]])</f>
        <v>0</v>
      </c>
      <c r="AN53" s="24">
        <f>getHighCount(ScoutingData[[#This Row],[autoScoredGrid]])</f>
        <v>0</v>
      </c>
      <c r="AO53" s="24">
        <f>getMedCount(ScoutingData[[#This Row],[autoScoredGrid]])</f>
        <v>0</v>
      </c>
      <c r="AP53" s="24">
        <f>getLowCount(ScoutingData[[#This Row],[autoScoredGrid]])</f>
        <v>0</v>
      </c>
      <c r="AQ53" s="24" t="e">
        <f>getAvgCycleTime(ScoutingData[[#This Row],[cycleTimes]])</f>
        <v>#VALUE!</v>
      </c>
      <c r="AR53" s="24">
        <f>getTotalCount(ScoutingData[[#This Row],[scoredGrid]])</f>
        <v>0</v>
      </c>
      <c r="AS53" s="24">
        <f>getCubeCount(ScoutingData[[#This Row],[scoredGrid]])</f>
        <v>0</v>
      </c>
      <c r="AT53" s="24">
        <f>getConeCount(ScoutingData[[#This Row],[scoredGrid]])</f>
        <v>0</v>
      </c>
      <c r="AU53" s="24">
        <f>getHighCount(ScoutingData[[#This Row],[scoredGrid]])</f>
        <v>0</v>
      </c>
      <c r="AV53" s="24">
        <f>getMedCount(ScoutingData[[#This Row],[scoredGrid]])</f>
        <v>0</v>
      </c>
      <c r="AW53" s="24">
        <f>getLowCount(ScoutingData[[#This Row],[scoredGrid]])</f>
        <v>0</v>
      </c>
      <c r="AX53" s="24">
        <f>ScoutingData[[#This Row],[autoGamePieces]]+ScoutingData[[#This Row],[teleopGamePieces]]</f>
        <v>0</v>
      </c>
      <c r="AY53" s="24">
        <f>ScoutingData[[#This Row],[autoCubes]]+ScoutingData[[#This Row],[teleopCubes]]</f>
        <v>0</v>
      </c>
      <c r="AZ53" s="24">
        <f>ScoutingData[[#This Row],[autoCones]]+ScoutingData[[#This Row],[teleopCones]]</f>
        <v>0</v>
      </c>
      <c r="BA53" s="24">
        <f>ScoutingData[[#This Row],[autoHigh]]+ScoutingData[[#This Row],[teleopHigh]]</f>
        <v>0</v>
      </c>
      <c r="BB53" s="24">
        <f>ScoutingData[[#This Row],[autoMed]]+ScoutingData[[#This Row],[teleopMed]]</f>
        <v>0</v>
      </c>
      <c r="BC53" s="24">
        <f>ScoutingData[[#This Row],[autoLow]]+ScoutingData[[#This Row],[teleopLow]]</f>
        <v>0</v>
      </c>
    </row>
    <row r="54" spans="1:55">
      <c r="A54" s="23" t="s">
        <v>107</v>
      </c>
      <c r="B54" s="23" t="s">
        <v>103</v>
      </c>
      <c r="C54" s="23" t="s">
        <v>0</v>
      </c>
      <c r="D54" s="23">
        <v>7</v>
      </c>
      <c r="E54" s="24" t="str">
        <f>ScoutingData[[#This Row],[eventCode]]&amp;"_"&amp;ScoutingData[[#This Row],[matchLevel]]&amp;ScoutingData[[#This Row],[matchNumber]]</f>
        <v>2023njwas_qm7</v>
      </c>
      <c r="F54" s="23" t="s">
        <v>115</v>
      </c>
      <c r="G54" s="23">
        <v>4285</v>
      </c>
      <c r="H54" s="23">
        <v>26</v>
      </c>
      <c r="I54" s="24" t="s">
        <v>121</v>
      </c>
      <c r="J54">
        <v>0</v>
      </c>
      <c r="K54" s="23"/>
      <c r="L54" s="23"/>
      <c r="M54" s="23">
        <v>1</v>
      </c>
      <c r="N54" s="23" t="s">
        <v>18</v>
      </c>
      <c r="O54" s="23"/>
      <c r="P54" s="23" t="s">
        <v>122</v>
      </c>
      <c r="Q54" s="23">
        <v>0</v>
      </c>
      <c r="R54" s="24">
        <v>1</v>
      </c>
      <c r="S54" s="24">
        <v>0</v>
      </c>
      <c r="T54" s="24"/>
      <c r="U54" s="24">
        <v>0</v>
      </c>
      <c r="V54" s="24" t="s">
        <v>119</v>
      </c>
      <c r="W54">
        <v>1</v>
      </c>
      <c r="X54" s="24">
        <v>11</v>
      </c>
      <c r="Y54" t="s">
        <v>20</v>
      </c>
      <c r="Z54">
        <v>2</v>
      </c>
      <c r="AA54" s="24" t="s">
        <v>68</v>
      </c>
      <c r="AB54">
        <v>2</v>
      </c>
      <c r="AC54" s="24" t="s">
        <v>18</v>
      </c>
      <c r="AD54" s="24"/>
      <c r="AE54" s="24">
        <v>4</v>
      </c>
      <c r="AF54" s="24">
        <v>0</v>
      </c>
      <c r="AG54" s="24">
        <v>0</v>
      </c>
      <c r="AH54">
        <v>1</v>
      </c>
      <c r="AI54" s="24">
        <v>0</v>
      </c>
      <c r="AJ54" s="24"/>
      <c r="AK54" s="24">
        <f>getTotalCount(ScoutingData[[#This Row],[autoScoredGrid]])</f>
        <v>1</v>
      </c>
      <c r="AL54" s="24">
        <f>getCubeCount(ScoutingData[[#This Row],[autoScoredGrid]])</f>
        <v>1</v>
      </c>
      <c r="AM54" s="24">
        <f>getConeCount(ScoutingData[[#This Row],[autoScoredGrid]])</f>
        <v>0</v>
      </c>
      <c r="AN54" s="24">
        <f>getHighCount(ScoutingData[[#This Row],[autoScoredGrid]])</f>
        <v>0</v>
      </c>
      <c r="AO54" s="24">
        <f>getMedCount(ScoutingData[[#This Row],[autoScoredGrid]])</f>
        <v>1</v>
      </c>
      <c r="AP54" s="24">
        <f>getLowCount(ScoutingData[[#This Row],[autoScoredGrid]])</f>
        <v>0</v>
      </c>
      <c r="AQ54" s="24" t="e">
        <f>getAvgCycleTime(ScoutingData[[#This Row],[cycleTimes]])</f>
        <v>#VALUE!</v>
      </c>
      <c r="AR54" s="24">
        <f>getTotalCount(ScoutingData[[#This Row],[scoredGrid]])</f>
        <v>2</v>
      </c>
      <c r="AS54" s="24">
        <f>getCubeCount(ScoutingData[[#This Row],[scoredGrid]])</f>
        <v>0</v>
      </c>
      <c r="AT54" s="24">
        <f>getConeCount(ScoutingData[[#This Row],[scoredGrid]])</f>
        <v>2</v>
      </c>
      <c r="AU54" s="24">
        <f>getHighCount(ScoutingData[[#This Row],[scoredGrid]])</f>
        <v>0</v>
      </c>
      <c r="AV54" s="24">
        <f>getMedCount(ScoutingData[[#This Row],[scoredGrid]])</f>
        <v>1</v>
      </c>
      <c r="AW54" s="24">
        <f>getLowCount(ScoutingData[[#This Row],[scoredGrid]])</f>
        <v>1</v>
      </c>
      <c r="AX54" s="24">
        <f>ScoutingData[[#This Row],[autoGamePieces]]+ScoutingData[[#This Row],[teleopGamePieces]]</f>
        <v>3</v>
      </c>
      <c r="AY54" s="24">
        <f>ScoutingData[[#This Row],[autoCubes]]+ScoutingData[[#This Row],[teleopCubes]]</f>
        <v>1</v>
      </c>
      <c r="AZ54" s="24">
        <f>ScoutingData[[#This Row],[autoCones]]+ScoutingData[[#This Row],[teleopCones]]</f>
        <v>2</v>
      </c>
      <c r="BA54" s="24">
        <f>ScoutingData[[#This Row],[autoHigh]]+ScoutingData[[#This Row],[teleopHigh]]</f>
        <v>0</v>
      </c>
      <c r="BB54" s="24">
        <f>ScoutingData[[#This Row],[autoMed]]+ScoutingData[[#This Row],[teleopMed]]</f>
        <v>2</v>
      </c>
      <c r="BC54" s="24">
        <f>ScoutingData[[#This Row],[autoLow]]+ScoutingData[[#This Row],[teleopLow]]</f>
        <v>1</v>
      </c>
    </row>
    <row r="55" spans="1:55">
      <c r="A55" s="23" t="s">
        <v>198</v>
      </c>
      <c r="B55" s="23" t="s">
        <v>103</v>
      </c>
      <c r="C55" s="23" t="s">
        <v>0</v>
      </c>
      <c r="D55" s="23">
        <v>22</v>
      </c>
      <c r="E55" s="24" t="str">
        <f>ScoutingData[[#This Row],[eventCode]]&amp;"_"&amp;ScoutingData[[#This Row],[matchLevel]]&amp;ScoutingData[[#This Row],[matchNumber]]</f>
        <v>2023njwas_qm22</v>
      </c>
      <c r="F55" s="23" t="s">
        <v>73</v>
      </c>
      <c r="G55" s="23">
        <v>4285</v>
      </c>
      <c r="H55" s="23">
        <v>71</v>
      </c>
      <c r="I55" s="24" t="s">
        <v>113</v>
      </c>
      <c r="J55">
        <v>1</v>
      </c>
      <c r="K55" s="23"/>
      <c r="L55" s="23"/>
      <c r="M55" s="23">
        <v>0</v>
      </c>
      <c r="N55" s="23" t="s">
        <v>18</v>
      </c>
      <c r="O55" s="23"/>
      <c r="P55" s="23" t="s">
        <v>200</v>
      </c>
      <c r="Q55" s="23">
        <v>0</v>
      </c>
      <c r="R55" s="24">
        <v>0</v>
      </c>
      <c r="S55" s="24">
        <v>0</v>
      </c>
      <c r="T55" s="24"/>
      <c r="U55" s="24">
        <v>1</v>
      </c>
      <c r="V55" s="24" t="s">
        <v>119</v>
      </c>
      <c r="W55">
        <v>1</v>
      </c>
      <c r="X55" s="24">
        <v>15</v>
      </c>
      <c r="Y55" t="s">
        <v>20</v>
      </c>
      <c r="Z55">
        <v>2</v>
      </c>
      <c r="AA55" s="24" t="s">
        <v>19</v>
      </c>
      <c r="AB55">
        <v>1</v>
      </c>
      <c r="AC55" s="24" t="s">
        <v>18</v>
      </c>
      <c r="AD55" s="24"/>
      <c r="AE55" s="24">
        <v>4</v>
      </c>
      <c r="AF55" s="24">
        <v>0</v>
      </c>
      <c r="AG55" s="24">
        <v>0</v>
      </c>
      <c r="AH55">
        <v>0</v>
      </c>
      <c r="AI55" s="24">
        <v>1</v>
      </c>
      <c r="AJ55" s="24"/>
      <c r="AK55" s="24">
        <f>getTotalCount(ScoutingData[[#This Row],[autoScoredGrid]])</f>
        <v>0</v>
      </c>
      <c r="AL55" s="24">
        <f>getCubeCount(ScoutingData[[#This Row],[autoScoredGrid]])</f>
        <v>0</v>
      </c>
      <c r="AM55" s="24">
        <f>getConeCount(ScoutingData[[#This Row],[autoScoredGrid]])</f>
        <v>0</v>
      </c>
      <c r="AN55" s="24">
        <f>getHighCount(ScoutingData[[#This Row],[autoScoredGrid]])</f>
        <v>0</v>
      </c>
      <c r="AO55" s="24">
        <f>getMedCount(ScoutingData[[#This Row],[autoScoredGrid]])</f>
        <v>0</v>
      </c>
      <c r="AP55" s="24">
        <f>getLowCount(ScoutingData[[#This Row],[autoScoredGrid]])</f>
        <v>0</v>
      </c>
      <c r="AQ55" s="24" t="e">
        <f>getAvgCycleTime(ScoutingData[[#This Row],[cycleTimes]])</f>
        <v>#VALUE!</v>
      </c>
      <c r="AR55" s="24">
        <f>getTotalCount(ScoutingData[[#This Row],[scoredGrid]])</f>
        <v>4</v>
      </c>
      <c r="AS55" s="24">
        <f>getCubeCount(ScoutingData[[#This Row],[scoredGrid]])</f>
        <v>1</v>
      </c>
      <c r="AT55" s="24">
        <f>getConeCount(ScoutingData[[#This Row],[scoredGrid]])</f>
        <v>3</v>
      </c>
      <c r="AU55" s="24">
        <f>getHighCount(ScoutingData[[#This Row],[scoredGrid]])</f>
        <v>0</v>
      </c>
      <c r="AV55" s="24">
        <f>getMedCount(ScoutingData[[#This Row],[scoredGrid]])</f>
        <v>3</v>
      </c>
      <c r="AW55" s="24">
        <f>getLowCount(ScoutingData[[#This Row],[scoredGrid]])</f>
        <v>1</v>
      </c>
      <c r="AX55" s="24">
        <f>ScoutingData[[#This Row],[autoGamePieces]]+ScoutingData[[#This Row],[teleopGamePieces]]</f>
        <v>4</v>
      </c>
      <c r="AY55" s="24">
        <f>ScoutingData[[#This Row],[autoCubes]]+ScoutingData[[#This Row],[teleopCubes]]</f>
        <v>1</v>
      </c>
      <c r="AZ55" s="24">
        <f>ScoutingData[[#This Row],[autoCones]]+ScoutingData[[#This Row],[teleopCones]]</f>
        <v>3</v>
      </c>
      <c r="BA55" s="24">
        <f>ScoutingData[[#This Row],[autoHigh]]+ScoutingData[[#This Row],[teleopHigh]]</f>
        <v>0</v>
      </c>
      <c r="BB55" s="24">
        <f>ScoutingData[[#This Row],[autoMed]]+ScoutingData[[#This Row],[teleopMed]]</f>
        <v>3</v>
      </c>
      <c r="BC55" s="24">
        <f>ScoutingData[[#This Row],[autoLow]]+ScoutingData[[#This Row],[teleopLow]]</f>
        <v>1</v>
      </c>
    </row>
    <row r="56" spans="1:55">
      <c r="A56" s="23" t="s">
        <v>169</v>
      </c>
      <c r="B56" s="23" t="s">
        <v>103</v>
      </c>
      <c r="C56" s="23" t="s">
        <v>0</v>
      </c>
      <c r="D56" s="23">
        <v>27</v>
      </c>
      <c r="E56" s="24" t="str">
        <f>ScoutingData[[#This Row],[eventCode]]&amp;"_"&amp;ScoutingData[[#This Row],[matchLevel]]&amp;ScoutingData[[#This Row],[matchNumber]]</f>
        <v>2023njwas_qm27</v>
      </c>
      <c r="F56" s="23" t="s">
        <v>175</v>
      </c>
      <c r="G56" s="23">
        <v>4285</v>
      </c>
      <c r="H56" s="23">
        <v>71</v>
      </c>
      <c r="I56" s="24" t="s">
        <v>121</v>
      </c>
      <c r="J56">
        <v>1</v>
      </c>
      <c r="K56" s="23"/>
      <c r="L56" s="23"/>
      <c r="M56" s="23">
        <v>1</v>
      </c>
      <c r="N56" s="23" t="s">
        <v>18</v>
      </c>
      <c r="O56" s="23"/>
      <c r="P56" s="23" t="s">
        <v>205</v>
      </c>
      <c r="Q56" s="23">
        <v>0</v>
      </c>
      <c r="R56" s="24">
        <v>0</v>
      </c>
      <c r="S56" s="24">
        <v>0</v>
      </c>
      <c r="T56" s="24"/>
      <c r="U56" s="24">
        <v>0</v>
      </c>
      <c r="V56" s="24" t="s">
        <v>18</v>
      </c>
      <c r="W56">
        <v>1</v>
      </c>
      <c r="X56" s="24">
        <v>9.4</v>
      </c>
      <c r="Y56" t="s">
        <v>20</v>
      </c>
      <c r="Z56">
        <v>2</v>
      </c>
      <c r="AA56" s="24" t="s">
        <v>19</v>
      </c>
      <c r="AB56">
        <v>2</v>
      </c>
      <c r="AC56" s="24" t="s">
        <v>18</v>
      </c>
      <c r="AD56" s="24"/>
      <c r="AE56" s="24">
        <v>5</v>
      </c>
      <c r="AF56" s="24">
        <v>0</v>
      </c>
      <c r="AG56" s="24">
        <v>0</v>
      </c>
      <c r="AH56">
        <v>0</v>
      </c>
      <c r="AI56" s="24">
        <v>1</v>
      </c>
      <c r="AJ56" s="24" t="s">
        <v>206</v>
      </c>
      <c r="AK56" s="24">
        <f>getTotalCount(ScoutingData[[#This Row],[autoScoredGrid]])</f>
        <v>1</v>
      </c>
      <c r="AL56" s="24">
        <f>getCubeCount(ScoutingData[[#This Row],[autoScoredGrid]])</f>
        <v>1</v>
      </c>
      <c r="AM56" s="24">
        <f>getConeCount(ScoutingData[[#This Row],[autoScoredGrid]])</f>
        <v>0</v>
      </c>
      <c r="AN56" s="24">
        <f>getHighCount(ScoutingData[[#This Row],[autoScoredGrid]])</f>
        <v>0</v>
      </c>
      <c r="AO56" s="24">
        <f>getMedCount(ScoutingData[[#This Row],[autoScoredGrid]])</f>
        <v>1</v>
      </c>
      <c r="AP56" s="24">
        <f>getLowCount(ScoutingData[[#This Row],[autoScoredGrid]])</f>
        <v>0</v>
      </c>
      <c r="AQ56" s="24" t="e">
        <f>getAvgCycleTime(ScoutingData[[#This Row],[cycleTimes]])</f>
        <v>#VALUE!</v>
      </c>
      <c r="AR56" s="24">
        <f>getTotalCount(ScoutingData[[#This Row],[scoredGrid]])</f>
        <v>4</v>
      </c>
      <c r="AS56" s="24">
        <f>getCubeCount(ScoutingData[[#This Row],[scoredGrid]])</f>
        <v>1</v>
      </c>
      <c r="AT56" s="24">
        <f>getConeCount(ScoutingData[[#This Row],[scoredGrid]])</f>
        <v>3</v>
      </c>
      <c r="AU56" s="24">
        <f>getHighCount(ScoutingData[[#This Row],[scoredGrid]])</f>
        <v>0</v>
      </c>
      <c r="AV56" s="24">
        <f>getMedCount(ScoutingData[[#This Row],[scoredGrid]])</f>
        <v>4</v>
      </c>
      <c r="AW56" s="24">
        <f>getLowCount(ScoutingData[[#This Row],[scoredGrid]])</f>
        <v>0</v>
      </c>
      <c r="AX56" s="24">
        <f>ScoutingData[[#This Row],[autoGamePieces]]+ScoutingData[[#This Row],[teleopGamePieces]]</f>
        <v>5</v>
      </c>
      <c r="AY56" s="24">
        <f>ScoutingData[[#This Row],[autoCubes]]+ScoutingData[[#This Row],[teleopCubes]]</f>
        <v>2</v>
      </c>
      <c r="AZ56" s="24">
        <f>ScoutingData[[#This Row],[autoCones]]+ScoutingData[[#This Row],[teleopCones]]</f>
        <v>3</v>
      </c>
      <c r="BA56" s="24">
        <f>ScoutingData[[#This Row],[autoHigh]]+ScoutingData[[#This Row],[teleopHigh]]</f>
        <v>0</v>
      </c>
      <c r="BB56" s="24">
        <f>ScoutingData[[#This Row],[autoMed]]+ScoutingData[[#This Row],[teleopMed]]</f>
        <v>5</v>
      </c>
      <c r="BC56" s="24">
        <f>ScoutingData[[#This Row],[autoLow]]+ScoutingData[[#This Row],[teleopLow]]</f>
        <v>0</v>
      </c>
    </row>
    <row r="57" spans="1:55">
      <c r="A57" s="23" t="s">
        <v>169</v>
      </c>
      <c r="B57" s="23" t="s">
        <v>103</v>
      </c>
      <c r="C57" s="23" t="s">
        <v>0</v>
      </c>
      <c r="D57" s="23">
        <v>38</v>
      </c>
      <c r="E57" s="24" t="str">
        <f>ScoutingData[[#This Row],[eventCode]]&amp;"_"&amp;ScoutingData[[#This Row],[matchLevel]]&amp;ScoutingData[[#This Row],[matchNumber]]</f>
        <v>2023njwas_qm38</v>
      </c>
      <c r="F57" s="23" t="s">
        <v>175</v>
      </c>
      <c r="G57" s="23">
        <v>4285</v>
      </c>
      <c r="H57" s="23">
        <v>71</v>
      </c>
      <c r="I57" s="24" t="s">
        <v>121</v>
      </c>
      <c r="J57">
        <v>1</v>
      </c>
      <c r="K57" s="23"/>
      <c r="L57" s="23"/>
      <c r="M57" s="23">
        <v>1</v>
      </c>
      <c r="N57" s="23" t="s">
        <v>18</v>
      </c>
      <c r="O57" s="23"/>
      <c r="P57" s="23" t="s">
        <v>219</v>
      </c>
      <c r="Q57" s="23">
        <v>0</v>
      </c>
      <c r="R57" s="24">
        <v>0</v>
      </c>
      <c r="S57" s="24">
        <v>0</v>
      </c>
      <c r="T57" s="24"/>
      <c r="U57" s="24">
        <v>0</v>
      </c>
      <c r="V57" s="24" t="s">
        <v>18</v>
      </c>
      <c r="W57" t="s">
        <v>18</v>
      </c>
      <c r="X57" s="24">
        <v>3.1</v>
      </c>
      <c r="Y57" t="s">
        <v>20</v>
      </c>
      <c r="Z57">
        <v>2</v>
      </c>
      <c r="AA57" s="24" t="s">
        <v>19</v>
      </c>
      <c r="AB57">
        <v>2</v>
      </c>
      <c r="AC57" s="24" t="s">
        <v>18</v>
      </c>
      <c r="AD57" s="24"/>
      <c r="AE57" s="24">
        <v>5</v>
      </c>
      <c r="AF57" s="24">
        <v>0</v>
      </c>
      <c r="AG57" s="24">
        <v>0</v>
      </c>
      <c r="AH57">
        <v>0</v>
      </c>
      <c r="AI57" s="24">
        <v>1</v>
      </c>
      <c r="AJ57" s="24"/>
      <c r="AK57" s="24">
        <f>getTotalCount(ScoutingData[[#This Row],[autoScoredGrid]])</f>
        <v>1</v>
      </c>
      <c r="AL57" s="24">
        <f>getCubeCount(ScoutingData[[#This Row],[autoScoredGrid]])</f>
        <v>1</v>
      </c>
      <c r="AM57" s="24">
        <f>getConeCount(ScoutingData[[#This Row],[autoScoredGrid]])</f>
        <v>0</v>
      </c>
      <c r="AN57" s="24">
        <f>getHighCount(ScoutingData[[#This Row],[autoScoredGrid]])</f>
        <v>0</v>
      </c>
      <c r="AO57" s="24">
        <f>getMedCount(ScoutingData[[#This Row],[autoScoredGrid]])</f>
        <v>1</v>
      </c>
      <c r="AP57" s="24">
        <f>getLowCount(ScoutingData[[#This Row],[autoScoredGrid]])</f>
        <v>0</v>
      </c>
      <c r="AQ57" s="24" t="e">
        <f>getAvgCycleTime(ScoutingData[[#This Row],[cycleTimes]])</f>
        <v>#VALUE!</v>
      </c>
      <c r="AR57" s="24">
        <f>getTotalCount(ScoutingData[[#This Row],[scoredGrid]])</f>
        <v>5</v>
      </c>
      <c r="AS57" s="24">
        <f>getCubeCount(ScoutingData[[#This Row],[scoredGrid]])</f>
        <v>1</v>
      </c>
      <c r="AT57" s="24">
        <f>getConeCount(ScoutingData[[#This Row],[scoredGrid]])</f>
        <v>4</v>
      </c>
      <c r="AU57" s="24">
        <f>getHighCount(ScoutingData[[#This Row],[scoredGrid]])</f>
        <v>0</v>
      </c>
      <c r="AV57" s="24">
        <f>getMedCount(ScoutingData[[#This Row],[scoredGrid]])</f>
        <v>4</v>
      </c>
      <c r="AW57" s="24">
        <f>getLowCount(ScoutingData[[#This Row],[scoredGrid]])</f>
        <v>1</v>
      </c>
      <c r="AX57" s="24">
        <f>ScoutingData[[#This Row],[autoGamePieces]]+ScoutingData[[#This Row],[teleopGamePieces]]</f>
        <v>6</v>
      </c>
      <c r="AY57" s="24">
        <f>ScoutingData[[#This Row],[autoCubes]]+ScoutingData[[#This Row],[teleopCubes]]</f>
        <v>2</v>
      </c>
      <c r="AZ57" s="24">
        <f>ScoutingData[[#This Row],[autoCones]]+ScoutingData[[#This Row],[teleopCones]]</f>
        <v>4</v>
      </c>
      <c r="BA57" s="24">
        <f>ScoutingData[[#This Row],[autoHigh]]+ScoutingData[[#This Row],[teleopHigh]]</f>
        <v>0</v>
      </c>
      <c r="BB57" s="24">
        <f>ScoutingData[[#This Row],[autoMed]]+ScoutingData[[#This Row],[teleopMed]]</f>
        <v>5</v>
      </c>
      <c r="BC57" s="24">
        <f>ScoutingData[[#This Row],[autoLow]]+ScoutingData[[#This Row],[teleopLow]]</f>
        <v>1</v>
      </c>
    </row>
    <row r="58" spans="1:55">
      <c r="A58" s="23" t="s">
        <v>102</v>
      </c>
      <c r="B58" s="23" t="s">
        <v>103</v>
      </c>
      <c r="C58" s="23" t="s">
        <v>0</v>
      </c>
      <c r="D58" s="23">
        <v>1</v>
      </c>
      <c r="E58" s="24" t="str">
        <f>ScoutingData[[#This Row],[eventCode]]&amp;"_"&amp;ScoutingData[[#This Row],[matchLevel]]&amp;ScoutingData[[#This Row],[matchNumber]]</f>
        <v>2023njwas_qm1</v>
      </c>
      <c r="F58" s="23" t="s">
        <v>104</v>
      </c>
      <c r="G58" s="23">
        <v>4361</v>
      </c>
      <c r="H58" s="23">
        <v>62</v>
      </c>
      <c r="I58" s="24" t="s">
        <v>105</v>
      </c>
      <c r="J58">
        <v>1</v>
      </c>
      <c r="K58" s="23"/>
      <c r="L58" s="23"/>
      <c r="M58" s="23">
        <v>1</v>
      </c>
      <c r="N58" s="23" t="s">
        <v>18</v>
      </c>
      <c r="O58" s="23"/>
      <c r="P58" s="23" t="s">
        <v>106</v>
      </c>
      <c r="Q58" s="23">
        <v>0</v>
      </c>
      <c r="R58" s="24">
        <v>1</v>
      </c>
      <c r="S58" s="24">
        <v>0</v>
      </c>
      <c r="T58" s="24"/>
      <c r="U58" s="24">
        <v>0</v>
      </c>
      <c r="V58" s="24" t="s">
        <v>74</v>
      </c>
      <c r="W58">
        <v>2</v>
      </c>
      <c r="X58" s="24">
        <v>6.2</v>
      </c>
      <c r="Y58" t="s">
        <v>20</v>
      </c>
      <c r="Z58">
        <v>2</v>
      </c>
      <c r="AA58" s="24" t="s">
        <v>18</v>
      </c>
      <c r="AB58">
        <v>1</v>
      </c>
      <c r="AC58" s="24" t="s">
        <v>18</v>
      </c>
      <c r="AD58" s="24"/>
      <c r="AE58" s="24">
        <v>3</v>
      </c>
      <c r="AF58" s="24">
        <v>0</v>
      </c>
      <c r="AG58" s="24">
        <v>0</v>
      </c>
      <c r="AH58">
        <v>0</v>
      </c>
      <c r="AI58" s="24">
        <v>0</v>
      </c>
      <c r="AJ58" s="24"/>
      <c r="AK58" s="24">
        <f>getTotalCount(ScoutingData[[#This Row],[autoScoredGrid]])</f>
        <v>1</v>
      </c>
      <c r="AL58" s="24">
        <f>getCubeCount(ScoutingData[[#This Row],[autoScoredGrid]])</f>
        <v>1</v>
      </c>
      <c r="AM58" s="24">
        <f>getConeCount(ScoutingData[[#This Row],[autoScoredGrid]])</f>
        <v>0</v>
      </c>
      <c r="AN58" s="24">
        <f>getHighCount(ScoutingData[[#This Row],[autoScoredGrid]])</f>
        <v>1</v>
      </c>
      <c r="AO58" s="24">
        <f>getMedCount(ScoutingData[[#This Row],[autoScoredGrid]])</f>
        <v>0</v>
      </c>
      <c r="AP58" s="24">
        <f>getLowCount(ScoutingData[[#This Row],[autoScoredGrid]])</f>
        <v>0</v>
      </c>
      <c r="AQ58" s="24" t="e">
        <f>getAvgCycleTime(ScoutingData[[#This Row],[cycleTimes]])</f>
        <v>#VALUE!</v>
      </c>
      <c r="AR58" s="24">
        <f>getTotalCount(ScoutingData[[#This Row],[scoredGrid]])</f>
        <v>4</v>
      </c>
      <c r="AS58" s="24">
        <f>getCubeCount(ScoutingData[[#This Row],[scoredGrid]])</f>
        <v>4</v>
      </c>
      <c r="AT58" s="24">
        <f>getConeCount(ScoutingData[[#This Row],[scoredGrid]])</f>
        <v>0</v>
      </c>
      <c r="AU58" s="24">
        <f>getHighCount(ScoutingData[[#This Row],[scoredGrid]])</f>
        <v>2</v>
      </c>
      <c r="AV58" s="24">
        <f>getMedCount(ScoutingData[[#This Row],[scoredGrid]])</f>
        <v>2</v>
      </c>
      <c r="AW58" s="24">
        <f>getLowCount(ScoutingData[[#This Row],[scoredGrid]])</f>
        <v>0</v>
      </c>
      <c r="AX58" s="24">
        <f>ScoutingData[[#This Row],[autoGamePieces]]+ScoutingData[[#This Row],[teleopGamePieces]]</f>
        <v>5</v>
      </c>
      <c r="AY58" s="24">
        <f>ScoutingData[[#This Row],[autoCubes]]+ScoutingData[[#This Row],[teleopCubes]]</f>
        <v>5</v>
      </c>
      <c r="AZ58" s="24">
        <f>ScoutingData[[#This Row],[autoCones]]+ScoutingData[[#This Row],[teleopCones]]</f>
        <v>0</v>
      </c>
      <c r="BA58" s="24">
        <f>ScoutingData[[#This Row],[autoHigh]]+ScoutingData[[#This Row],[teleopHigh]]</f>
        <v>3</v>
      </c>
      <c r="BB58" s="24">
        <f>ScoutingData[[#This Row],[autoMed]]+ScoutingData[[#This Row],[teleopMed]]</f>
        <v>2</v>
      </c>
      <c r="BC58" s="24">
        <f>ScoutingData[[#This Row],[autoLow]]+ScoutingData[[#This Row],[teleopLow]]</f>
        <v>0</v>
      </c>
    </row>
    <row r="59" spans="1:55">
      <c r="A59" s="23" t="s">
        <v>107</v>
      </c>
      <c r="B59" s="23" t="s">
        <v>103</v>
      </c>
      <c r="C59" s="23" t="s">
        <v>0</v>
      </c>
      <c r="D59" s="23">
        <v>43</v>
      </c>
      <c r="E59" s="24" t="str">
        <f>ScoutingData[[#This Row],[eventCode]]&amp;"_"&amp;ScoutingData[[#This Row],[matchLevel]]&amp;ScoutingData[[#This Row],[matchNumber]]</f>
        <v>2023njwas_qm43</v>
      </c>
      <c r="F59" s="23" t="s">
        <v>115</v>
      </c>
      <c r="G59" s="23">
        <v>4361</v>
      </c>
      <c r="H59" s="23">
        <v>38</v>
      </c>
      <c r="I59" s="24" t="s">
        <v>108</v>
      </c>
      <c r="J59">
        <v>0</v>
      </c>
      <c r="K59" s="23"/>
      <c r="L59" s="23"/>
      <c r="M59" s="23">
        <v>1</v>
      </c>
      <c r="N59" s="23" t="s">
        <v>109</v>
      </c>
      <c r="O59" s="23"/>
      <c r="P59" s="23" t="s">
        <v>162</v>
      </c>
      <c r="Q59" s="23">
        <v>0</v>
      </c>
      <c r="R59" s="24">
        <v>0</v>
      </c>
      <c r="S59" s="24">
        <v>0</v>
      </c>
      <c r="T59" s="24"/>
      <c r="U59" s="24">
        <v>1</v>
      </c>
      <c r="V59" s="24" t="s">
        <v>18</v>
      </c>
      <c r="W59" t="s">
        <v>18</v>
      </c>
      <c r="X59" s="24">
        <v>1.7</v>
      </c>
      <c r="Y59" t="s">
        <v>109</v>
      </c>
      <c r="Z59">
        <v>1</v>
      </c>
      <c r="AA59" s="24" t="s">
        <v>19</v>
      </c>
      <c r="AB59">
        <v>4</v>
      </c>
      <c r="AC59" s="24" t="s">
        <v>112</v>
      </c>
      <c r="AD59" s="24"/>
      <c r="AE59" s="24">
        <v>3</v>
      </c>
      <c r="AF59" s="24">
        <v>0</v>
      </c>
      <c r="AG59" s="24">
        <v>0</v>
      </c>
      <c r="AH59">
        <v>0</v>
      </c>
      <c r="AI59" s="24">
        <v>1</v>
      </c>
      <c r="AJ59" s="24"/>
      <c r="AK59" s="24">
        <f>getTotalCount(ScoutingData[[#This Row],[autoScoredGrid]])</f>
        <v>1</v>
      </c>
      <c r="AL59" s="24">
        <f>getCubeCount(ScoutingData[[#This Row],[autoScoredGrid]])</f>
        <v>1</v>
      </c>
      <c r="AM59" s="24">
        <f>getConeCount(ScoutingData[[#This Row],[autoScoredGrid]])</f>
        <v>0</v>
      </c>
      <c r="AN59" s="24">
        <f>getHighCount(ScoutingData[[#This Row],[autoScoredGrid]])</f>
        <v>1</v>
      </c>
      <c r="AO59" s="24">
        <f>getMedCount(ScoutingData[[#This Row],[autoScoredGrid]])</f>
        <v>0</v>
      </c>
      <c r="AP59" s="24">
        <f>getLowCount(ScoutingData[[#This Row],[autoScoredGrid]])</f>
        <v>0</v>
      </c>
      <c r="AQ59" s="24" t="e">
        <f>getAvgCycleTime(ScoutingData[[#This Row],[cycleTimes]])</f>
        <v>#VALUE!</v>
      </c>
      <c r="AR59" s="24">
        <f>getTotalCount(ScoutingData[[#This Row],[scoredGrid]])</f>
        <v>6</v>
      </c>
      <c r="AS59" s="24">
        <f>getCubeCount(ScoutingData[[#This Row],[scoredGrid]])</f>
        <v>5</v>
      </c>
      <c r="AT59" s="24">
        <f>getConeCount(ScoutingData[[#This Row],[scoredGrid]])</f>
        <v>1</v>
      </c>
      <c r="AU59" s="24">
        <f>getHighCount(ScoutingData[[#This Row],[scoredGrid]])</f>
        <v>1</v>
      </c>
      <c r="AV59" s="24">
        <f>getMedCount(ScoutingData[[#This Row],[scoredGrid]])</f>
        <v>2</v>
      </c>
      <c r="AW59" s="24">
        <f>getLowCount(ScoutingData[[#This Row],[scoredGrid]])</f>
        <v>3</v>
      </c>
      <c r="AX59" s="24">
        <f>ScoutingData[[#This Row],[autoGamePieces]]+ScoutingData[[#This Row],[teleopGamePieces]]</f>
        <v>7</v>
      </c>
      <c r="AY59" s="24">
        <f>ScoutingData[[#This Row],[autoCubes]]+ScoutingData[[#This Row],[teleopCubes]]</f>
        <v>6</v>
      </c>
      <c r="AZ59" s="24">
        <f>ScoutingData[[#This Row],[autoCones]]+ScoutingData[[#This Row],[teleopCones]]</f>
        <v>1</v>
      </c>
      <c r="BA59" s="24">
        <f>ScoutingData[[#This Row],[autoHigh]]+ScoutingData[[#This Row],[teleopHigh]]</f>
        <v>2</v>
      </c>
      <c r="BB59" s="24">
        <f>ScoutingData[[#This Row],[autoMed]]+ScoutingData[[#This Row],[teleopMed]]</f>
        <v>2</v>
      </c>
      <c r="BC59" s="24">
        <f>ScoutingData[[#This Row],[autoLow]]+ScoutingData[[#This Row],[teleopLow]]</f>
        <v>3</v>
      </c>
    </row>
    <row r="60" spans="1:55">
      <c r="A60" s="23" t="s">
        <v>169</v>
      </c>
      <c r="B60" s="23" t="s">
        <v>103</v>
      </c>
      <c r="C60" s="23" t="s">
        <v>0</v>
      </c>
      <c r="D60" s="23">
        <v>12</v>
      </c>
      <c r="E60" s="24" t="str">
        <f>ScoutingData[[#This Row],[eventCode]]&amp;"_"&amp;ScoutingData[[#This Row],[matchLevel]]&amp;ScoutingData[[#This Row],[matchNumber]]</f>
        <v>2023njwas_qm12</v>
      </c>
      <c r="F60" s="23" t="s">
        <v>171</v>
      </c>
      <c r="G60" s="23">
        <v>4361</v>
      </c>
      <c r="H60" s="23">
        <v>47</v>
      </c>
      <c r="I60" s="24" t="s">
        <v>108</v>
      </c>
      <c r="J60">
        <v>1</v>
      </c>
      <c r="K60" s="23"/>
      <c r="L60" s="23"/>
      <c r="M60" s="23">
        <v>0</v>
      </c>
      <c r="N60" s="23" t="s">
        <v>18</v>
      </c>
      <c r="O60" s="23"/>
      <c r="P60" s="23" t="s">
        <v>184</v>
      </c>
      <c r="Q60" s="23">
        <v>0</v>
      </c>
      <c r="R60" s="24">
        <v>0</v>
      </c>
      <c r="S60" s="24">
        <v>0</v>
      </c>
      <c r="T60" s="24"/>
      <c r="U60" s="24">
        <v>0</v>
      </c>
      <c r="V60" s="24" t="s">
        <v>74</v>
      </c>
      <c r="W60">
        <v>2</v>
      </c>
      <c r="X60" s="24">
        <v>11.1</v>
      </c>
      <c r="Y60" t="s">
        <v>20</v>
      </c>
      <c r="Z60">
        <v>2</v>
      </c>
      <c r="AA60" s="24" t="s">
        <v>112</v>
      </c>
      <c r="AB60">
        <v>4</v>
      </c>
      <c r="AC60" s="24" t="s">
        <v>18</v>
      </c>
      <c r="AD60" s="24"/>
      <c r="AE60" s="24">
        <v>3</v>
      </c>
      <c r="AF60" s="24">
        <v>0</v>
      </c>
      <c r="AG60" s="24">
        <v>0</v>
      </c>
      <c r="AH60">
        <v>0</v>
      </c>
      <c r="AI60" s="24">
        <v>0</v>
      </c>
      <c r="AJ60" s="24" t="s">
        <v>185</v>
      </c>
      <c r="AK60" s="24">
        <f>getTotalCount(ScoutingData[[#This Row],[autoScoredGrid]])</f>
        <v>1</v>
      </c>
      <c r="AL60" s="24">
        <f>getCubeCount(ScoutingData[[#This Row],[autoScoredGrid]])</f>
        <v>1</v>
      </c>
      <c r="AM60" s="24">
        <f>getConeCount(ScoutingData[[#This Row],[autoScoredGrid]])</f>
        <v>0</v>
      </c>
      <c r="AN60" s="24">
        <f>getHighCount(ScoutingData[[#This Row],[autoScoredGrid]])</f>
        <v>1</v>
      </c>
      <c r="AO60" s="24">
        <f>getMedCount(ScoutingData[[#This Row],[autoScoredGrid]])</f>
        <v>0</v>
      </c>
      <c r="AP60" s="24">
        <f>getLowCount(ScoutingData[[#This Row],[autoScoredGrid]])</f>
        <v>0</v>
      </c>
      <c r="AQ60" s="24" t="e">
        <f>getAvgCycleTime(ScoutingData[[#This Row],[cycleTimes]])</f>
        <v>#VALUE!</v>
      </c>
      <c r="AR60" s="24">
        <f>getTotalCount(ScoutingData[[#This Row],[scoredGrid]])</f>
        <v>2</v>
      </c>
      <c r="AS60" s="24">
        <f>getCubeCount(ScoutingData[[#This Row],[scoredGrid]])</f>
        <v>2</v>
      </c>
      <c r="AT60" s="24">
        <f>getConeCount(ScoutingData[[#This Row],[scoredGrid]])</f>
        <v>0</v>
      </c>
      <c r="AU60" s="24">
        <f>getHighCount(ScoutingData[[#This Row],[scoredGrid]])</f>
        <v>1</v>
      </c>
      <c r="AV60" s="24">
        <f>getMedCount(ScoutingData[[#This Row],[scoredGrid]])</f>
        <v>0</v>
      </c>
      <c r="AW60" s="24">
        <f>getLowCount(ScoutingData[[#This Row],[scoredGrid]])</f>
        <v>1</v>
      </c>
      <c r="AX60" s="24">
        <f>ScoutingData[[#This Row],[autoGamePieces]]+ScoutingData[[#This Row],[teleopGamePieces]]</f>
        <v>3</v>
      </c>
      <c r="AY60" s="24">
        <f>ScoutingData[[#This Row],[autoCubes]]+ScoutingData[[#This Row],[teleopCubes]]</f>
        <v>3</v>
      </c>
      <c r="AZ60" s="24">
        <f>ScoutingData[[#This Row],[autoCones]]+ScoutingData[[#This Row],[teleopCones]]</f>
        <v>0</v>
      </c>
      <c r="BA60" s="24">
        <f>ScoutingData[[#This Row],[autoHigh]]+ScoutingData[[#This Row],[teleopHigh]]</f>
        <v>2</v>
      </c>
      <c r="BB60" s="24">
        <f>ScoutingData[[#This Row],[autoMed]]+ScoutingData[[#This Row],[teleopMed]]</f>
        <v>0</v>
      </c>
      <c r="BC60" s="24">
        <f>ScoutingData[[#This Row],[autoLow]]+ScoutingData[[#This Row],[teleopLow]]</f>
        <v>1</v>
      </c>
    </row>
    <row r="61" spans="1:55">
      <c r="A61" s="23" t="s">
        <v>198</v>
      </c>
      <c r="B61" s="23" t="s">
        <v>103</v>
      </c>
      <c r="C61" s="23" t="s">
        <v>0</v>
      </c>
      <c r="D61" s="23">
        <v>24</v>
      </c>
      <c r="E61" s="24" t="str">
        <f>ScoutingData[[#This Row],[eventCode]]&amp;"_"&amp;ScoutingData[[#This Row],[matchLevel]]&amp;ScoutingData[[#This Row],[matchNumber]]</f>
        <v>2023njwas_qm24</v>
      </c>
      <c r="F61" s="23" t="s">
        <v>171</v>
      </c>
      <c r="G61" s="23">
        <v>4361</v>
      </c>
      <c r="H61" s="23">
        <v>47</v>
      </c>
      <c r="I61" s="24" t="s">
        <v>108</v>
      </c>
      <c r="J61">
        <v>1</v>
      </c>
      <c r="K61" s="23"/>
      <c r="L61" s="23"/>
      <c r="M61" s="23">
        <v>1</v>
      </c>
      <c r="N61" s="23" t="s">
        <v>20</v>
      </c>
      <c r="O61" s="23"/>
      <c r="P61" s="23" t="s">
        <v>202</v>
      </c>
      <c r="Q61" s="23">
        <v>0</v>
      </c>
      <c r="R61" s="24">
        <v>0</v>
      </c>
      <c r="S61" s="24">
        <v>0</v>
      </c>
      <c r="T61" s="24"/>
      <c r="U61" s="24">
        <v>0</v>
      </c>
      <c r="V61" s="24" t="s">
        <v>74</v>
      </c>
      <c r="W61">
        <v>1</v>
      </c>
      <c r="X61" s="24">
        <v>2.4</v>
      </c>
      <c r="Y61" t="s">
        <v>20</v>
      </c>
      <c r="Z61">
        <v>2</v>
      </c>
      <c r="AA61" s="24" t="s">
        <v>112</v>
      </c>
      <c r="AB61">
        <v>1</v>
      </c>
      <c r="AC61" s="24" t="s">
        <v>18</v>
      </c>
      <c r="AD61" s="24"/>
      <c r="AE61" s="24">
        <v>4</v>
      </c>
      <c r="AF61" s="24">
        <v>0</v>
      </c>
      <c r="AG61" s="24">
        <v>0</v>
      </c>
      <c r="AH61">
        <v>0</v>
      </c>
      <c r="AI61" s="24">
        <v>0</v>
      </c>
      <c r="AJ61" s="24"/>
      <c r="AK61" s="24">
        <f>getTotalCount(ScoutingData[[#This Row],[autoScoredGrid]])</f>
        <v>1</v>
      </c>
      <c r="AL61" s="24">
        <f>getCubeCount(ScoutingData[[#This Row],[autoScoredGrid]])</f>
        <v>1</v>
      </c>
      <c r="AM61" s="24">
        <f>getConeCount(ScoutingData[[#This Row],[autoScoredGrid]])</f>
        <v>0</v>
      </c>
      <c r="AN61" s="24">
        <f>getHighCount(ScoutingData[[#This Row],[autoScoredGrid]])</f>
        <v>1</v>
      </c>
      <c r="AO61" s="24">
        <f>getMedCount(ScoutingData[[#This Row],[autoScoredGrid]])</f>
        <v>0</v>
      </c>
      <c r="AP61" s="24">
        <f>getLowCount(ScoutingData[[#This Row],[autoScoredGrid]])</f>
        <v>0</v>
      </c>
      <c r="AQ61" s="24" t="e">
        <f>getAvgCycleTime(ScoutingData[[#This Row],[cycleTimes]])</f>
        <v>#VALUE!</v>
      </c>
      <c r="AR61" s="24">
        <f>getTotalCount(ScoutingData[[#This Row],[scoredGrid]])</f>
        <v>7</v>
      </c>
      <c r="AS61" s="24">
        <f>getCubeCount(ScoutingData[[#This Row],[scoredGrid]])</f>
        <v>5</v>
      </c>
      <c r="AT61" s="24">
        <f>getConeCount(ScoutingData[[#This Row],[scoredGrid]])</f>
        <v>2</v>
      </c>
      <c r="AU61" s="24">
        <f>getHighCount(ScoutingData[[#This Row],[scoredGrid]])</f>
        <v>2</v>
      </c>
      <c r="AV61" s="24">
        <f>getMedCount(ScoutingData[[#This Row],[scoredGrid]])</f>
        <v>1</v>
      </c>
      <c r="AW61" s="24">
        <f>getLowCount(ScoutingData[[#This Row],[scoredGrid]])</f>
        <v>4</v>
      </c>
      <c r="AX61" s="24">
        <f>ScoutingData[[#This Row],[autoGamePieces]]+ScoutingData[[#This Row],[teleopGamePieces]]</f>
        <v>8</v>
      </c>
      <c r="AY61" s="24">
        <f>ScoutingData[[#This Row],[autoCubes]]+ScoutingData[[#This Row],[teleopCubes]]</f>
        <v>6</v>
      </c>
      <c r="AZ61" s="24">
        <f>ScoutingData[[#This Row],[autoCones]]+ScoutingData[[#This Row],[teleopCones]]</f>
        <v>2</v>
      </c>
      <c r="BA61" s="24">
        <f>ScoutingData[[#This Row],[autoHigh]]+ScoutingData[[#This Row],[teleopHigh]]</f>
        <v>3</v>
      </c>
      <c r="BB61" s="24">
        <f>ScoutingData[[#This Row],[autoMed]]+ScoutingData[[#This Row],[teleopMed]]</f>
        <v>1</v>
      </c>
      <c r="BC61" s="24">
        <f>ScoutingData[[#This Row],[autoLow]]+ScoutingData[[#This Row],[teleopLow]]</f>
        <v>4</v>
      </c>
    </row>
    <row r="62" spans="1:55">
      <c r="A62" s="23" t="s">
        <v>107</v>
      </c>
      <c r="B62" s="23" t="s">
        <v>103</v>
      </c>
      <c r="C62" s="23" t="s">
        <v>0</v>
      </c>
      <c r="D62" s="23">
        <v>10</v>
      </c>
      <c r="E62" s="24" t="str">
        <f>ScoutingData[[#This Row],[eventCode]]&amp;"_"&amp;ScoutingData[[#This Row],[matchLevel]]&amp;ScoutingData[[#This Row],[matchNumber]]</f>
        <v>2023njwas_qm10</v>
      </c>
      <c r="F62" s="23" t="s">
        <v>104</v>
      </c>
      <c r="G62" s="23">
        <v>4573</v>
      </c>
      <c r="H62" s="23">
        <v>61</v>
      </c>
      <c r="I62" s="24" t="s">
        <v>126</v>
      </c>
      <c r="J62">
        <v>0</v>
      </c>
      <c r="K62" s="23"/>
      <c r="L62" s="23"/>
      <c r="M62" s="23">
        <v>1</v>
      </c>
      <c r="N62" s="23" t="s">
        <v>18</v>
      </c>
      <c r="O62" s="23"/>
      <c r="P62" s="23" t="s">
        <v>127</v>
      </c>
      <c r="Q62" s="23">
        <v>0</v>
      </c>
      <c r="R62" s="24">
        <v>1</v>
      </c>
      <c r="S62" s="24">
        <v>1</v>
      </c>
      <c r="T62" s="24">
        <v>8706</v>
      </c>
      <c r="U62" s="24">
        <v>0</v>
      </c>
      <c r="V62" s="24" t="s">
        <v>119</v>
      </c>
      <c r="W62">
        <v>1</v>
      </c>
      <c r="X62" s="24">
        <v>0</v>
      </c>
      <c r="Y62" t="s">
        <v>18</v>
      </c>
      <c r="Z62">
        <v>0</v>
      </c>
      <c r="AA62" s="24" t="s">
        <v>112</v>
      </c>
      <c r="AB62">
        <v>2</v>
      </c>
      <c r="AC62" s="24" t="s">
        <v>18</v>
      </c>
      <c r="AD62" s="24"/>
      <c r="AE62" s="24">
        <v>3</v>
      </c>
      <c r="AF62" s="24">
        <v>0</v>
      </c>
      <c r="AG62" s="24">
        <v>0</v>
      </c>
      <c r="AH62">
        <v>1</v>
      </c>
      <c r="AI62" s="24">
        <v>0</v>
      </c>
      <c r="AJ62" s="24"/>
      <c r="AK62" s="24">
        <f>getTotalCount(ScoutingData[[#This Row],[autoScoredGrid]])</f>
        <v>1</v>
      </c>
      <c r="AL62" s="24">
        <f>getCubeCount(ScoutingData[[#This Row],[autoScoredGrid]])</f>
        <v>0</v>
      </c>
      <c r="AM62" s="24">
        <f>getConeCount(ScoutingData[[#This Row],[autoScoredGrid]])</f>
        <v>1</v>
      </c>
      <c r="AN62" s="24">
        <f>getHighCount(ScoutingData[[#This Row],[autoScoredGrid]])</f>
        <v>0</v>
      </c>
      <c r="AO62" s="24">
        <f>getMedCount(ScoutingData[[#This Row],[autoScoredGrid]])</f>
        <v>1</v>
      </c>
      <c r="AP62" s="24">
        <f>getLowCount(ScoutingData[[#This Row],[autoScoredGrid]])</f>
        <v>0</v>
      </c>
      <c r="AQ62" s="24" t="e">
        <f>getAvgCycleTime(ScoutingData[[#This Row],[cycleTimes]])</f>
        <v>#VALUE!</v>
      </c>
      <c r="AR62" s="24">
        <f>getTotalCount(ScoutingData[[#This Row],[scoredGrid]])</f>
        <v>4</v>
      </c>
      <c r="AS62" s="24">
        <f>getCubeCount(ScoutingData[[#This Row],[scoredGrid]])</f>
        <v>2</v>
      </c>
      <c r="AT62" s="24">
        <f>getConeCount(ScoutingData[[#This Row],[scoredGrid]])</f>
        <v>2</v>
      </c>
      <c r="AU62" s="24">
        <f>getHighCount(ScoutingData[[#This Row],[scoredGrid]])</f>
        <v>0</v>
      </c>
      <c r="AV62" s="24">
        <f>getMedCount(ScoutingData[[#This Row],[scoredGrid]])</f>
        <v>1</v>
      </c>
      <c r="AW62" s="24">
        <f>getLowCount(ScoutingData[[#This Row],[scoredGrid]])</f>
        <v>3</v>
      </c>
      <c r="AX62" s="24">
        <f>ScoutingData[[#This Row],[autoGamePieces]]+ScoutingData[[#This Row],[teleopGamePieces]]</f>
        <v>5</v>
      </c>
      <c r="AY62" s="24">
        <f>ScoutingData[[#This Row],[autoCubes]]+ScoutingData[[#This Row],[teleopCubes]]</f>
        <v>2</v>
      </c>
      <c r="AZ62" s="24">
        <f>ScoutingData[[#This Row],[autoCones]]+ScoutingData[[#This Row],[teleopCones]]</f>
        <v>3</v>
      </c>
      <c r="BA62" s="24">
        <f>ScoutingData[[#This Row],[autoHigh]]+ScoutingData[[#This Row],[teleopHigh]]</f>
        <v>0</v>
      </c>
      <c r="BB62" s="24">
        <f>ScoutingData[[#This Row],[autoMed]]+ScoutingData[[#This Row],[teleopMed]]</f>
        <v>2</v>
      </c>
      <c r="BC62" s="24">
        <f>ScoutingData[[#This Row],[autoLow]]+ScoutingData[[#This Row],[teleopLow]]</f>
        <v>3</v>
      </c>
    </row>
    <row r="63" spans="1:55">
      <c r="A63" s="23" t="s">
        <v>107</v>
      </c>
      <c r="B63" s="23" t="s">
        <v>103</v>
      </c>
      <c r="C63" s="23" t="s">
        <v>0</v>
      </c>
      <c r="D63" s="23">
        <v>18</v>
      </c>
      <c r="E63" s="24" t="str">
        <f>ScoutingData[[#This Row],[eventCode]]&amp;"_"&amp;ScoutingData[[#This Row],[matchLevel]]&amp;ScoutingData[[#This Row],[matchNumber]]</f>
        <v>2023njwas_qm18</v>
      </c>
      <c r="F63" s="23" t="s">
        <v>125</v>
      </c>
      <c r="G63" s="23">
        <v>4573</v>
      </c>
      <c r="H63" s="23">
        <v>50</v>
      </c>
      <c r="I63" s="24" t="s">
        <v>134</v>
      </c>
      <c r="J63">
        <v>1</v>
      </c>
      <c r="K63" s="23"/>
      <c r="L63" s="23"/>
      <c r="M63" s="23">
        <v>1</v>
      </c>
      <c r="N63" s="23" t="s">
        <v>18</v>
      </c>
      <c r="O63" s="23"/>
      <c r="P63" s="23" t="s">
        <v>135</v>
      </c>
      <c r="Q63" s="23">
        <v>0</v>
      </c>
      <c r="R63" s="24">
        <v>0</v>
      </c>
      <c r="S63" s="24">
        <v>0</v>
      </c>
      <c r="T63" s="24"/>
      <c r="U63" s="24">
        <v>0</v>
      </c>
      <c r="V63" s="24" t="s">
        <v>111</v>
      </c>
      <c r="W63">
        <v>1</v>
      </c>
      <c r="X63" s="24">
        <v>0</v>
      </c>
      <c r="Y63" t="s">
        <v>112</v>
      </c>
      <c r="Z63">
        <v>0</v>
      </c>
      <c r="AA63" s="24" t="s">
        <v>19</v>
      </c>
      <c r="AB63">
        <v>1</v>
      </c>
      <c r="AC63" s="24" t="s">
        <v>112</v>
      </c>
      <c r="AD63" s="24"/>
      <c r="AE63" s="24">
        <v>4</v>
      </c>
      <c r="AF63" s="24">
        <v>0</v>
      </c>
      <c r="AG63" s="24">
        <v>0</v>
      </c>
      <c r="AH63">
        <v>0</v>
      </c>
      <c r="AI63" s="24">
        <v>1</v>
      </c>
      <c r="AJ63" s="24"/>
      <c r="AK63" s="24">
        <f>getTotalCount(ScoutingData[[#This Row],[autoScoredGrid]])</f>
        <v>1</v>
      </c>
      <c r="AL63" s="24">
        <f>getCubeCount(ScoutingData[[#This Row],[autoScoredGrid]])</f>
        <v>0</v>
      </c>
      <c r="AM63" s="24">
        <f>getConeCount(ScoutingData[[#This Row],[autoScoredGrid]])</f>
        <v>1</v>
      </c>
      <c r="AN63" s="24">
        <f>getHighCount(ScoutingData[[#This Row],[autoScoredGrid]])</f>
        <v>0</v>
      </c>
      <c r="AO63" s="24">
        <f>getMedCount(ScoutingData[[#This Row],[autoScoredGrid]])</f>
        <v>1</v>
      </c>
      <c r="AP63" s="24">
        <f>getLowCount(ScoutingData[[#This Row],[autoScoredGrid]])</f>
        <v>0</v>
      </c>
      <c r="AQ63" s="24" t="e">
        <f>getAvgCycleTime(ScoutingData[[#This Row],[cycleTimes]])</f>
        <v>#VALUE!</v>
      </c>
      <c r="AR63" s="24">
        <f>getTotalCount(ScoutingData[[#This Row],[scoredGrid]])</f>
        <v>2</v>
      </c>
      <c r="AS63" s="24">
        <f>getCubeCount(ScoutingData[[#This Row],[scoredGrid]])</f>
        <v>1</v>
      </c>
      <c r="AT63" s="24">
        <f>getConeCount(ScoutingData[[#This Row],[scoredGrid]])</f>
        <v>1</v>
      </c>
      <c r="AU63" s="24">
        <f>getHighCount(ScoutingData[[#This Row],[scoredGrid]])</f>
        <v>0</v>
      </c>
      <c r="AV63" s="24">
        <f>getMedCount(ScoutingData[[#This Row],[scoredGrid]])</f>
        <v>0</v>
      </c>
      <c r="AW63" s="24">
        <f>getLowCount(ScoutingData[[#This Row],[scoredGrid]])</f>
        <v>2</v>
      </c>
      <c r="AX63" s="24">
        <f>ScoutingData[[#This Row],[autoGamePieces]]+ScoutingData[[#This Row],[teleopGamePieces]]</f>
        <v>3</v>
      </c>
      <c r="AY63" s="24">
        <f>ScoutingData[[#This Row],[autoCubes]]+ScoutingData[[#This Row],[teleopCubes]]</f>
        <v>1</v>
      </c>
      <c r="AZ63" s="24">
        <f>ScoutingData[[#This Row],[autoCones]]+ScoutingData[[#This Row],[teleopCones]]</f>
        <v>2</v>
      </c>
      <c r="BA63" s="24">
        <f>ScoutingData[[#This Row],[autoHigh]]+ScoutingData[[#This Row],[teleopHigh]]</f>
        <v>0</v>
      </c>
      <c r="BB63" s="24">
        <f>ScoutingData[[#This Row],[autoMed]]+ScoutingData[[#This Row],[teleopMed]]</f>
        <v>1</v>
      </c>
      <c r="BC63" s="24">
        <f>ScoutingData[[#This Row],[autoLow]]+ScoutingData[[#This Row],[teleopLow]]</f>
        <v>2</v>
      </c>
    </row>
    <row r="64" spans="1:55">
      <c r="A64" s="23" t="s">
        <v>107</v>
      </c>
      <c r="B64" s="23" t="s">
        <v>103</v>
      </c>
      <c r="C64" s="23" t="s">
        <v>0</v>
      </c>
      <c r="D64" s="23">
        <v>37</v>
      </c>
      <c r="E64" s="24" t="str">
        <f>ScoutingData[[#This Row],[eventCode]]&amp;"_"&amp;ScoutingData[[#This Row],[matchLevel]]&amp;ScoutingData[[#This Row],[matchNumber]]</f>
        <v>2023njwas_qm37</v>
      </c>
      <c r="F64" s="23" t="s">
        <v>115</v>
      </c>
      <c r="G64" s="23">
        <v>4573</v>
      </c>
      <c r="H64" s="23">
        <v>26</v>
      </c>
      <c r="I64" s="24" t="s">
        <v>155</v>
      </c>
      <c r="J64">
        <v>0</v>
      </c>
      <c r="K64" s="23"/>
      <c r="L64" s="23"/>
      <c r="M64" s="23">
        <v>1</v>
      </c>
      <c r="N64" s="23" t="s">
        <v>18</v>
      </c>
      <c r="O64" s="23"/>
      <c r="P64" s="23" t="s">
        <v>156</v>
      </c>
      <c r="Q64" s="23">
        <v>0</v>
      </c>
      <c r="R64" s="24">
        <v>1</v>
      </c>
      <c r="S64" s="24">
        <v>0</v>
      </c>
      <c r="T64" s="24"/>
      <c r="U64" s="24">
        <v>1</v>
      </c>
      <c r="V64" s="24" t="s">
        <v>18</v>
      </c>
      <c r="W64">
        <v>1</v>
      </c>
      <c r="X64" s="24">
        <v>19.8</v>
      </c>
      <c r="Y64" t="s">
        <v>20</v>
      </c>
      <c r="Z64">
        <v>2</v>
      </c>
      <c r="AA64" s="24" t="s">
        <v>19</v>
      </c>
      <c r="AB64">
        <v>2</v>
      </c>
      <c r="AC64" s="24" t="s">
        <v>18</v>
      </c>
      <c r="AD64" s="24"/>
      <c r="AE64" s="24">
        <v>4</v>
      </c>
      <c r="AF64" s="24">
        <v>0</v>
      </c>
      <c r="AG64" s="24">
        <v>0</v>
      </c>
      <c r="AH64">
        <v>0</v>
      </c>
      <c r="AI64" s="24">
        <v>1</v>
      </c>
      <c r="AJ64" s="24"/>
      <c r="AK64" s="24">
        <f>getTotalCount(ScoutingData[[#This Row],[autoScoredGrid]])</f>
        <v>1</v>
      </c>
      <c r="AL64" s="24">
        <f>getCubeCount(ScoutingData[[#This Row],[autoScoredGrid]])</f>
        <v>0</v>
      </c>
      <c r="AM64" s="24">
        <f>getConeCount(ScoutingData[[#This Row],[autoScoredGrid]])</f>
        <v>1</v>
      </c>
      <c r="AN64" s="24">
        <f>getHighCount(ScoutingData[[#This Row],[autoScoredGrid]])</f>
        <v>0</v>
      </c>
      <c r="AO64" s="24">
        <f>getMedCount(ScoutingData[[#This Row],[autoScoredGrid]])</f>
        <v>1</v>
      </c>
      <c r="AP64" s="24">
        <f>getLowCount(ScoutingData[[#This Row],[autoScoredGrid]])</f>
        <v>0</v>
      </c>
      <c r="AQ64" s="24" t="e">
        <f>getAvgCycleTime(ScoutingData[[#This Row],[cycleTimes]])</f>
        <v>#VALUE!</v>
      </c>
      <c r="AR64" s="24">
        <f>getTotalCount(ScoutingData[[#This Row],[scoredGrid]])</f>
        <v>4</v>
      </c>
      <c r="AS64" s="24">
        <f>getCubeCount(ScoutingData[[#This Row],[scoredGrid]])</f>
        <v>0</v>
      </c>
      <c r="AT64" s="24">
        <f>getConeCount(ScoutingData[[#This Row],[scoredGrid]])</f>
        <v>4</v>
      </c>
      <c r="AU64" s="24">
        <f>getHighCount(ScoutingData[[#This Row],[scoredGrid]])</f>
        <v>0</v>
      </c>
      <c r="AV64" s="24">
        <f>getMedCount(ScoutingData[[#This Row],[scoredGrid]])</f>
        <v>3</v>
      </c>
      <c r="AW64" s="24">
        <f>getLowCount(ScoutingData[[#This Row],[scoredGrid]])</f>
        <v>1</v>
      </c>
      <c r="AX64" s="24">
        <f>ScoutingData[[#This Row],[autoGamePieces]]+ScoutingData[[#This Row],[teleopGamePieces]]</f>
        <v>5</v>
      </c>
      <c r="AY64" s="24">
        <f>ScoutingData[[#This Row],[autoCubes]]+ScoutingData[[#This Row],[teleopCubes]]</f>
        <v>0</v>
      </c>
      <c r="AZ64" s="24">
        <f>ScoutingData[[#This Row],[autoCones]]+ScoutingData[[#This Row],[teleopCones]]</f>
        <v>5</v>
      </c>
      <c r="BA64" s="24">
        <f>ScoutingData[[#This Row],[autoHigh]]+ScoutingData[[#This Row],[teleopHigh]]</f>
        <v>0</v>
      </c>
      <c r="BB64" s="24">
        <f>ScoutingData[[#This Row],[autoMed]]+ScoutingData[[#This Row],[teleopMed]]</f>
        <v>4</v>
      </c>
      <c r="BC64" s="24">
        <f>ScoutingData[[#This Row],[autoLow]]+ScoutingData[[#This Row],[teleopLow]]</f>
        <v>1</v>
      </c>
    </row>
    <row r="65" spans="1:55">
      <c r="A65" s="23" t="s">
        <v>198</v>
      </c>
      <c r="B65" s="23" t="s">
        <v>103</v>
      </c>
      <c r="C65" s="23" t="s">
        <v>0</v>
      </c>
      <c r="D65" s="23">
        <v>23</v>
      </c>
      <c r="E65" s="24" t="str">
        <f>ScoutingData[[#This Row],[eventCode]]&amp;"_"&amp;ScoutingData[[#This Row],[matchLevel]]&amp;ScoutingData[[#This Row],[matchNumber]]</f>
        <v>2023njwas_qm23</v>
      </c>
      <c r="F65" s="23" t="s">
        <v>171</v>
      </c>
      <c r="G65" s="23">
        <v>4573</v>
      </c>
      <c r="H65" s="23">
        <v>71</v>
      </c>
      <c r="I65" s="24" t="s">
        <v>152</v>
      </c>
      <c r="J65">
        <v>1</v>
      </c>
      <c r="K65" s="23"/>
      <c r="L65" s="23"/>
      <c r="M65" s="23">
        <v>1</v>
      </c>
      <c r="N65" s="23" t="s">
        <v>18</v>
      </c>
      <c r="O65" s="23"/>
      <c r="P65" s="23" t="s">
        <v>201</v>
      </c>
      <c r="Q65" s="23">
        <v>0</v>
      </c>
      <c r="R65" s="24">
        <v>0</v>
      </c>
      <c r="S65" s="24">
        <v>0</v>
      </c>
      <c r="T65" s="24"/>
      <c r="U65" s="24">
        <v>0</v>
      </c>
      <c r="V65" s="24" t="s">
        <v>18</v>
      </c>
      <c r="W65">
        <v>1</v>
      </c>
      <c r="X65" s="24">
        <v>15.6</v>
      </c>
      <c r="Y65" t="s">
        <v>136</v>
      </c>
      <c r="Z65">
        <v>1</v>
      </c>
      <c r="AA65" s="24" t="s">
        <v>112</v>
      </c>
      <c r="AB65">
        <v>3</v>
      </c>
      <c r="AC65" s="24" t="s">
        <v>18</v>
      </c>
      <c r="AD65" s="24"/>
      <c r="AE65" s="24">
        <v>4</v>
      </c>
      <c r="AF65" s="24">
        <v>0</v>
      </c>
      <c r="AG65" s="24">
        <v>0</v>
      </c>
      <c r="AH65">
        <v>0</v>
      </c>
      <c r="AI65" s="24">
        <v>1</v>
      </c>
      <c r="AJ65" s="24"/>
      <c r="AK65" s="24">
        <f>getTotalCount(ScoutingData[[#This Row],[autoScoredGrid]])</f>
        <v>1</v>
      </c>
      <c r="AL65" s="24">
        <f>getCubeCount(ScoutingData[[#This Row],[autoScoredGrid]])</f>
        <v>0</v>
      </c>
      <c r="AM65" s="24">
        <f>getConeCount(ScoutingData[[#This Row],[autoScoredGrid]])</f>
        <v>1</v>
      </c>
      <c r="AN65" s="24">
        <f>getHighCount(ScoutingData[[#This Row],[autoScoredGrid]])</f>
        <v>0</v>
      </c>
      <c r="AO65" s="24">
        <f>getMedCount(ScoutingData[[#This Row],[autoScoredGrid]])</f>
        <v>0</v>
      </c>
      <c r="AP65" s="24">
        <f>getLowCount(ScoutingData[[#This Row],[autoScoredGrid]])</f>
        <v>1</v>
      </c>
      <c r="AQ65" s="24" t="e">
        <f>getAvgCycleTime(ScoutingData[[#This Row],[cycleTimes]])</f>
        <v>#VALUE!</v>
      </c>
      <c r="AR65" s="24">
        <f>getTotalCount(ScoutingData[[#This Row],[scoredGrid]])</f>
        <v>4</v>
      </c>
      <c r="AS65" s="24">
        <f>getCubeCount(ScoutingData[[#This Row],[scoredGrid]])</f>
        <v>0</v>
      </c>
      <c r="AT65" s="24">
        <f>getConeCount(ScoutingData[[#This Row],[scoredGrid]])</f>
        <v>4</v>
      </c>
      <c r="AU65" s="24">
        <f>getHighCount(ScoutingData[[#This Row],[scoredGrid]])</f>
        <v>0</v>
      </c>
      <c r="AV65" s="24">
        <f>getMedCount(ScoutingData[[#This Row],[scoredGrid]])</f>
        <v>1</v>
      </c>
      <c r="AW65" s="24">
        <f>getLowCount(ScoutingData[[#This Row],[scoredGrid]])</f>
        <v>3</v>
      </c>
      <c r="AX65" s="24">
        <f>ScoutingData[[#This Row],[autoGamePieces]]+ScoutingData[[#This Row],[teleopGamePieces]]</f>
        <v>5</v>
      </c>
      <c r="AY65" s="24">
        <f>ScoutingData[[#This Row],[autoCubes]]+ScoutingData[[#This Row],[teleopCubes]]</f>
        <v>0</v>
      </c>
      <c r="AZ65" s="24">
        <f>ScoutingData[[#This Row],[autoCones]]+ScoutingData[[#This Row],[teleopCones]]</f>
        <v>5</v>
      </c>
      <c r="BA65" s="24">
        <f>ScoutingData[[#This Row],[autoHigh]]+ScoutingData[[#This Row],[teleopHigh]]</f>
        <v>0</v>
      </c>
      <c r="BB65" s="24">
        <f>ScoutingData[[#This Row],[autoMed]]+ScoutingData[[#This Row],[teleopMed]]</f>
        <v>1</v>
      </c>
      <c r="BC65" s="24">
        <f>ScoutingData[[#This Row],[autoLow]]+ScoutingData[[#This Row],[teleopLow]]</f>
        <v>4</v>
      </c>
    </row>
    <row r="66" spans="1:55">
      <c r="A66" s="23" t="s">
        <v>169</v>
      </c>
      <c r="B66" s="23" t="s">
        <v>103</v>
      </c>
      <c r="C66" s="23" t="s">
        <v>0</v>
      </c>
      <c r="D66" s="23">
        <v>28</v>
      </c>
      <c r="E66" s="24" t="str">
        <f>ScoutingData[[#This Row],[eventCode]]&amp;"_"&amp;ScoutingData[[#This Row],[matchLevel]]&amp;ScoutingData[[#This Row],[matchNumber]]</f>
        <v>2023njwas_qm28</v>
      </c>
      <c r="F66" s="23" t="s">
        <v>175</v>
      </c>
      <c r="G66" s="23">
        <v>4573</v>
      </c>
      <c r="H66" s="23">
        <v>35</v>
      </c>
      <c r="I66" s="24" t="s">
        <v>126</v>
      </c>
      <c r="J66">
        <v>1</v>
      </c>
      <c r="K66" s="23"/>
      <c r="L66" s="23"/>
      <c r="M66" s="23">
        <v>1</v>
      </c>
      <c r="N66" s="23" t="s">
        <v>18</v>
      </c>
      <c r="O66" s="23"/>
      <c r="P66" s="23" t="s">
        <v>207</v>
      </c>
      <c r="Q66" s="23">
        <v>0</v>
      </c>
      <c r="R66" s="24">
        <v>0</v>
      </c>
      <c r="S66" s="24">
        <v>0</v>
      </c>
      <c r="T66" s="24"/>
      <c r="U66" s="24">
        <v>0</v>
      </c>
      <c r="V66" s="24" t="s">
        <v>111</v>
      </c>
      <c r="W66">
        <v>1</v>
      </c>
      <c r="X66" s="24">
        <v>6.6</v>
      </c>
      <c r="Y66" t="s">
        <v>20</v>
      </c>
      <c r="Z66">
        <v>3</v>
      </c>
      <c r="AA66" s="24" t="s">
        <v>19</v>
      </c>
      <c r="AB66">
        <v>2</v>
      </c>
      <c r="AC66" s="24" t="s">
        <v>18</v>
      </c>
      <c r="AD66" s="24"/>
      <c r="AE66" s="24">
        <v>5</v>
      </c>
      <c r="AF66" s="24">
        <v>0</v>
      </c>
      <c r="AG66" s="24">
        <v>0</v>
      </c>
      <c r="AH66">
        <v>0</v>
      </c>
      <c r="AI66" s="24">
        <v>1</v>
      </c>
      <c r="AJ66" s="24" t="s">
        <v>206</v>
      </c>
      <c r="AK66" s="24">
        <f>getTotalCount(ScoutingData[[#This Row],[autoScoredGrid]])</f>
        <v>1</v>
      </c>
      <c r="AL66" s="24">
        <f>getCubeCount(ScoutingData[[#This Row],[autoScoredGrid]])</f>
        <v>0</v>
      </c>
      <c r="AM66" s="24">
        <f>getConeCount(ScoutingData[[#This Row],[autoScoredGrid]])</f>
        <v>1</v>
      </c>
      <c r="AN66" s="24">
        <f>getHighCount(ScoutingData[[#This Row],[autoScoredGrid]])</f>
        <v>0</v>
      </c>
      <c r="AO66" s="24">
        <f>getMedCount(ScoutingData[[#This Row],[autoScoredGrid]])</f>
        <v>1</v>
      </c>
      <c r="AP66" s="24">
        <f>getLowCount(ScoutingData[[#This Row],[autoScoredGrid]])</f>
        <v>0</v>
      </c>
      <c r="AQ66" s="24" t="e">
        <f>getAvgCycleTime(ScoutingData[[#This Row],[cycleTimes]])</f>
        <v>#VALUE!</v>
      </c>
      <c r="AR66" s="24">
        <f>getTotalCount(ScoutingData[[#This Row],[scoredGrid]])</f>
        <v>4</v>
      </c>
      <c r="AS66" s="24">
        <f>getCubeCount(ScoutingData[[#This Row],[scoredGrid]])</f>
        <v>1</v>
      </c>
      <c r="AT66" s="24">
        <f>getConeCount(ScoutingData[[#This Row],[scoredGrid]])</f>
        <v>3</v>
      </c>
      <c r="AU66" s="24">
        <f>getHighCount(ScoutingData[[#This Row],[scoredGrid]])</f>
        <v>0</v>
      </c>
      <c r="AV66" s="24">
        <f>getMedCount(ScoutingData[[#This Row],[scoredGrid]])</f>
        <v>1</v>
      </c>
      <c r="AW66" s="24">
        <f>getLowCount(ScoutingData[[#This Row],[scoredGrid]])</f>
        <v>3</v>
      </c>
      <c r="AX66" s="24">
        <f>ScoutingData[[#This Row],[autoGamePieces]]+ScoutingData[[#This Row],[teleopGamePieces]]</f>
        <v>5</v>
      </c>
      <c r="AY66" s="24">
        <f>ScoutingData[[#This Row],[autoCubes]]+ScoutingData[[#This Row],[teleopCubes]]</f>
        <v>1</v>
      </c>
      <c r="AZ66" s="24">
        <f>ScoutingData[[#This Row],[autoCones]]+ScoutingData[[#This Row],[teleopCones]]</f>
        <v>4</v>
      </c>
      <c r="BA66" s="24">
        <f>ScoutingData[[#This Row],[autoHigh]]+ScoutingData[[#This Row],[teleopHigh]]</f>
        <v>0</v>
      </c>
      <c r="BB66" s="24">
        <f>ScoutingData[[#This Row],[autoMed]]+ScoutingData[[#This Row],[teleopMed]]</f>
        <v>2</v>
      </c>
      <c r="BC66" s="24">
        <f>ScoutingData[[#This Row],[autoLow]]+ScoutingData[[#This Row],[teleopLow]]</f>
        <v>3</v>
      </c>
    </row>
    <row r="67" spans="1:55">
      <c r="A67" s="23" t="s">
        <v>169</v>
      </c>
      <c r="B67" s="23" t="s">
        <v>103</v>
      </c>
      <c r="C67" s="23" t="s">
        <v>0</v>
      </c>
      <c r="D67" s="23">
        <v>42</v>
      </c>
      <c r="E67" s="24" t="str">
        <f>ScoutingData[[#This Row],[eventCode]]&amp;"_"&amp;ScoutingData[[#This Row],[matchLevel]]&amp;ScoutingData[[#This Row],[matchNumber]]</f>
        <v>2023njwas_qm42</v>
      </c>
      <c r="F67" s="23" t="s">
        <v>175</v>
      </c>
      <c r="G67" s="23">
        <v>4573</v>
      </c>
      <c r="H67" s="23">
        <v>71</v>
      </c>
      <c r="I67" s="24" t="s">
        <v>155</v>
      </c>
      <c r="J67">
        <v>1</v>
      </c>
      <c r="K67" s="23"/>
      <c r="L67" s="23"/>
      <c r="M67" s="23">
        <v>0</v>
      </c>
      <c r="N67" s="23" t="s">
        <v>18</v>
      </c>
      <c r="O67" s="23"/>
      <c r="P67" s="23" t="s">
        <v>223</v>
      </c>
      <c r="Q67" s="23">
        <v>0</v>
      </c>
      <c r="R67" s="24">
        <v>0</v>
      </c>
      <c r="S67" s="24">
        <v>1</v>
      </c>
      <c r="T67" s="24">
        <v>3340</v>
      </c>
      <c r="U67" s="24">
        <v>0</v>
      </c>
      <c r="V67" s="24" t="s">
        <v>18</v>
      </c>
      <c r="W67">
        <v>1</v>
      </c>
      <c r="X67" s="24">
        <v>2.8</v>
      </c>
      <c r="Y67" t="s">
        <v>20</v>
      </c>
      <c r="Z67">
        <v>2</v>
      </c>
      <c r="AA67" s="24" t="s">
        <v>112</v>
      </c>
      <c r="AB67">
        <v>1</v>
      </c>
      <c r="AC67" s="24" t="s">
        <v>18</v>
      </c>
      <c r="AD67" s="24"/>
      <c r="AE67" s="24">
        <v>4</v>
      </c>
      <c r="AF67" s="24">
        <v>0</v>
      </c>
      <c r="AG67" s="24">
        <v>0</v>
      </c>
      <c r="AH67">
        <v>1</v>
      </c>
      <c r="AI67" s="24">
        <v>1</v>
      </c>
      <c r="AJ67" s="24" t="s">
        <v>224</v>
      </c>
      <c r="AK67" s="24">
        <f>getTotalCount(ScoutingData[[#This Row],[autoScoredGrid]])</f>
        <v>1</v>
      </c>
      <c r="AL67" s="24">
        <f>getCubeCount(ScoutingData[[#This Row],[autoScoredGrid]])</f>
        <v>0</v>
      </c>
      <c r="AM67" s="24">
        <f>getConeCount(ScoutingData[[#This Row],[autoScoredGrid]])</f>
        <v>1</v>
      </c>
      <c r="AN67" s="24">
        <f>getHighCount(ScoutingData[[#This Row],[autoScoredGrid]])</f>
        <v>0</v>
      </c>
      <c r="AO67" s="24">
        <f>getMedCount(ScoutingData[[#This Row],[autoScoredGrid]])</f>
        <v>1</v>
      </c>
      <c r="AP67" s="24">
        <f>getLowCount(ScoutingData[[#This Row],[autoScoredGrid]])</f>
        <v>0</v>
      </c>
      <c r="AQ67" s="24" t="e">
        <f>getAvgCycleTime(ScoutingData[[#This Row],[cycleTimes]])</f>
        <v>#VALUE!</v>
      </c>
      <c r="AR67" s="24">
        <f>getTotalCount(ScoutingData[[#This Row],[scoredGrid]])</f>
        <v>3</v>
      </c>
      <c r="AS67" s="24">
        <f>getCubeCount(ScoutingData[[#This Row],[scoredGrid]])</f>
        <v>0</v>
      </c>
      <c r="AT67" s="24">
        <f>getConeCount(ScoutingData[[#This Row],[scoredGrid]])</f>
        <v>3</v>
      </c>
      <c r="AU67" s="24">
        <f>getHighCount(ScoutingData[[#This Row],[scoredGrid]])</f>
        <v>0</v>
      </c>
      <c r="AV67" s="24">
        <f>getMedCount(ScoutingData[[#This Row],[scoredGrid]])</f>
        <v>2</v>
      </c>
      <c r="AW67" s="24">
        <f>getLowCount(ScoutingData[[#This Row],[scoredGrid]])</f>
        <v>1</v>
      </c>
      <c r="AX67" s="24">
        <f>ScoutingData[[#This Row],[autoGamePieces]]+ScoutingData[[#This Row],[teleopGamePieces]]</f>
        <v>4</v>
      </c>
      <c r="AY67" s="24">
        <f>ScoutingData[[#This Row],[autoCubes]]+ScoutingData[[#This Row],[teleopCubes]]</f>
        <v>0</v>
      </c>
      <c r="AZ67" s="24">
        <f>ScoutingData[[#This Row],[autoCones]]+ScoutingData[[#This Row],[teleopCones]]</f>
        <v>4</v>
      </c>
      <c r="BA67" s="24">
        <f>ScoutingData[[#This Row],[autoHigh]]+ScoutingData[[#This Row],[teleopHigh]]</f>
        <v>0</v>
      </c>
      <c r="BB67" s="24">
        <f>ScoutingData[[#This Row],[autoMed]]+ScoutingData[[#This Row],[teleopMed]]</f>
        <v>3</v>
      </c>
      <c r="BC67" s="24">
        <f>ScoutingData[[#This Row],[autoLow]]+ScoutingData[[#This Row],[teleopLow]]</f>
        <v>1</v>
      </c>
    </row>
    <row r="68" spans="1:55">
      <c r="A68" s="23" t="s">
        <v>107</v>
      </c>
      <c r="B68" s="23" t="s">
        <v>103</v>
      </c>
      <c r="C68" s="23" t="s">
        <v>0</v>
      </c>
      <c r="D68" s="23">
        <v>22</v>
      </c>
      <c r="E68" s="24" t="str">
        <f>ScoutingData[[#This Row],[eventCode]]&amp;"_"&amp;ScoutingData[[#This Row],[matchLevel]]&amp;ScoutingData[[#This Row],[matchNumber]]</f>
        <v>2023njwas_qm22</v>
      </c>
      <c r="F68" s="23" t="s">
        <v>115</v>
      </c>
      <c r="G68" s="23">
        <v>4652</v>
      </c>
      <c r="H68" s="23">
        <v>38</v>
      </c>
      <c r="I68" s="24" t="s">
        <v>131</v>
      </c>
      <c r="J68">
        <v>0</v>
      </c>
      <c r="K68" s="23"/>
      <c r="L68" s="23"/>
      <c r="M68" s="23">
        <v>1</v>
      </c>
      <c r="N68" s="23" t="s">
        <v>20</v>
      </c>
      <c r="O68" s="23"/>
      <c r="P68" s="23" t="s">
        <v>139</v>
      </c>
      <c r="Q68" s="23">
        <v>0</v>
      </c>
      <c r="R68" s="24">
        <v>0</v>
      </c>
      <c r="S68" s="24">
        <v>0</v>
      </c>
      <c r="T68" s="24"/>
      <c r="U68" s="24">
        <v>0</v>
      </c>
      <c r="V68" s="24" t="s">
        <v>74</v>
      </c>
      <c r="W68">
        <v>1</v>
      </c>
      <c r="X68" s="24">
        <v>4.8</v>
      </c>
      <c r="Y68" t="s">
        <v>20</v>
      </c>
      <c r="Z68">
        <v>2</v>
      </c>
      <c r="AA68" s="24" t="s">
        <v>112</v>
      </c>
      <c r="AB68">
        <v>2</v>
      </c>
      <c r="AC68" s="24" t="s">
        <v>112</v>
      </c>
      <c r="AD68" s="24"/>
      <c r="AE68" s="24">
        <v>3</v>
      </c>
      <c r="AF68" s="24">
        <v>0</v>
      </c>
      <c r="AG68" s="24">
        <v>0</v>
      </c>
      <c r="AH68">
        <v>0</v>
      </c>
      <c r="AI68" s="24">
        <v>0</v>
      </c>
      <c r="AJ68" s="24"/>
      <c r="AK68" s="24">
        <f>getTotalCount(ScoutingData[[#This Row],[autoScoredGrid]])</f>
        <v>1</v>
      </c>
      <c r="AL68" s="24">
        <f>getCubeCount(ScoutingData[[#This Row],[autoScoredGrid]])</f>
        <v>1</v>
      </c>
      <c r="AM68" s="24">
        <f>getConeCount(ScoutingData[[#This Row],[autoScoredGrid]])</f>
        <v>0</v>
      </c>
      <c r="AN68" s="24">
        <f>getHighCount(ScoutingData[[#This Row],[autoScoredGrid]])</f>
        <v>0</v>
      </c>
      <c r="AO68" s="24">
        <f>getMedCount(ScoutingData[[#This Row],[autoScoredGrid]])</f>
        <v>1</v>
      </c>
      <c r="AP68" s="24">
        <f>getLowCount(ScoutingData[[#This Row],[autoScoredGrid]])</f>
        <v>0</v>
      </c>
      <c r="AQ68" s="24" t="e">
        <f>getAvgCycleTime(ScoutingData[[#This Row],[cycleTimes]])</f>
        <v>#VALUE!</v>
      </c>
      <c r="AR68" s="24">
        <f>getTotalCount(ScoutingData[[#This Row],[scoredGrid]])</f>
        <v>3</v>
      </c>
      <c r="AS68" s="24">
        <f>getCubeCount(ScoutingData[[#This Row],[scoredGrid]])</f>
        <v>3</v>
      </c>
      <c r="AT68" s="24">
        <f>getConeCount(ScoutingData[[#This Row],[scoredGrid]])</f>
        <v>0</v>
      </c>
      <c r="AU68" s="24">
        <f>getHighCount(ScoutingData[[#This Row],[scoredGrid]])</f>
        <v>0</v>
      </c>
      <c r="AV68" s="24">
        <f>getMedCount(ScoutingData[[#This Row],[scoredGrid]])</f>
        <v>0</v>
      </c>
      <c r="AW68" s="24">
        <f>getLowCount(ScoutingData[[#This Row],[scoredGrid]])</f>
        <v>3</v>
      </c>
      <c r="AX68" s="24">
        <f>ScoutingData[[#This Row],[autoGamePieces]]+ScoutingData[[#This Row],[teleopGamePieces]]</f>
        <v>4</v>
      </c>
      <c r="AY68" s="24">
        <f>ScoutingData[[#This Row],[autoCubes]]+ScoutingData[[#This Row],[teleopCubes]]</f>
        <v>4</v>
      </c>
      <c r="AZ68" s="24">
        <f>ScoutingData[[#This Row],[autoCones]]+ScoutingData[[#This Row],[teleopCones]]</f>
        <v>0</v>
      </c>
      <c r="BA68" s="24">
        <f>ScoutingData[[#This Row],[autoHigh]]+ScoutingData[[#This Row],[teleopHigh]]</f>
        <v>0</v>
      </c>
      <c r="BB68" s="24">
        <f>ScoutingData[[#This Row],[autoMed]]+ScoutingData[[#This Row],[teleopMed]]</f>
        <v>1</v>
      </c>
      <c r="BC68" s="24">
        <f>ScoutingData[[#This Row],[autoLow]]+ScoutingData[[#This Row],[teleopLow]]</f>
        <v>3</v>
      </c>
    </row>
    <row r="69" spans="1:55">
      <c r="A69" s="23" t="s">
        <v>107</v>
      </c>
      <c r="B69" s="23" t="s">
        <v>103</v>
      </c>
      <c r="C69" s="23" t="s">
        <v>0</v>
      </c>
      <c r="D69" s="23">
        <v>36</v>
      </c>
      <c r="E69" s="24" t="str">
        <f>ScoutingData[[#This Row],[eventCode]]&amp;"_"&amp;ScoutingData[[#This Row],[matchLevel]]&amp;ScoutingData[[#This Row],[matchNumber]]</f>
        <v>2023njwas_qm36</v>
      </c>
      <c r="F69" s="23" t="s">
        <v>115</v>
      </c>
      <c r="G69" s="23">
        <v>4652</v>
      </c>
      <c r="H69" s="23">
        <v>26</v>
      </c>
      <c r="I69" s="24" t="s">
        <v>121</v>
      </c>
      <c r="J69">
        <v>0</v>
      </c>
      <c r="K69" s="23"/>
      <c r="L69" s="23"/>
      <c r="M69" s="23">
        <v>1</v>
      </c>
      <c r="N69" s="23" t="s">
        <v>18</v>
      </c>
      <c r="O69" s="23"/>
      <c r="P69" s="23" t="s">
        <v>113</v>
      </c>
      <c r="Q69" s="23">
        <v>0</v>
      </c>
      <c r="R69" s="24">
        <v>0</v>
      </c>
      <c r="S69" s="24">
        <v>0</v>
      </c>
      <c r="T69" s="24"/>
      <c r="U69" s="24">
        <v>0</v>
      </c>
      <c r="V69" s="24" t="s">
        <v>18</v>
      </c>
      <c r="W69" t="s">
        <v>18</v>
      </c>
      <c r="X69" s="24">
        <v>22</v>
      </c>
      <c r="Y69" t="s">
        <v>20</v>
      </c>
      <c r="Z69">
        <v>2</v>
      </c>
      <c r="AA69" s="24" t="s">
        <v>112</v>
      </c>
      <c r="AB69">
        <v>0</v>
      </c>
      <c r="AC69" s="24" t="s">
        <v>112</v>
      </c>
      <c r="AD69" s="24"/>
      <c r="AE69" s="24">
        <v>3</v>
      </c>
      <c r="AF69" s="24">
        <v>0</v>
      </c>
      <c r="AG69" s="24">
        <v>0</v>
      </c>
      <c r="AH69">
        <v>0</v>
      </c>
      <c r="AI69" s="24">
        <v>0</v>
      </c>
      <c r="AJ69" s="24" t="s">
        <v>154</v>
      </c>
      <c r="AK69" s="24">
        <f>getTotalCount(ScoutingData[[#This Row],[autoScoredGrid]])</f>
        <v>1</v>
      </c>
      <c r="AL69" s="24">
        <f>getCubeCount(ScoutingData[[#This Row],[autoScoredGrid]])</f>
        <v>1</v>
      </c>
      <c r="AM69" s="24">
        <f>getConeCount(ScoutingData[[#This Row],[autoScoredGrid]])</f>
        <v>0</v>
      </c>
      <c r="AN69" s="24">
        <f>getHighCount(ScoutingData[[#This Row],[autoScoredGrid]])</f>
        <v>0</v>
      </c>
      <c r="AO69" s="24">
        <f>getMedCount(ScoutingData[[#This Row],[autoScoredGrid]])</f>
        <v>1</v>
      </c>
      <c r="AP69" s="24">
        <f>getLowCount(ScoutingData[[#This Row],[autoScoredGrid]])</f>
        <v>0</v>
      </c>
      <c r="AQ69" s="24" t="e">
        <f>getAvgCycleTime(ScoutingData[[#This Row],[cycleTimes]])</f>
        <v>#VALUE!</v>
      </c>
      <c r="AR69" s="24">
        <f>getTotalCount(ScoutingData[[#This Row],[scoredGrid]])</f>
        <v>0</v>
      </c>
      <c r="AS69" s="24">
        <f>getCubeCount(ScoutingData[[#This Row],[scoredGrid]])</f>
        <v>0</v>
      </c>
      <c r="AT69" s="24">
        <f>getConeCount(ScoutingData[[#This Row],[scoredGrid]])</f>
        <v>0</v>
      </c>
      <c r="AU69" s="24">
        <f>getHighCount(ScoutingData[[#This Row],[scoredGrid]])</f>
        <v>0</v>
      </c>
      <c r="AV69" s="24">
        <f>getMedCount(ScoutingData[[#This Row],[scoredGrid]])</f>
        <v>0</v>
      </c>
      <c r="AW69" s="24">
        <f>getLowCount(ScoutingData[[#This Row],[scoredGrid]])</f>
        <v>0</v>
      </c>
      <c r="AX69" s="24">
        <f>ScoutingData[[#This Row],[autoGamePieces]]+ScoutingData[[#This Row],[teleopGamePieces]]</f>
        <v>1</v>
      </c>
      <c r="AY69" s="24">
        <f>ScoutingData[[#This Row],[autoCubes]]+ScoutingData[[#This Row],[teleopCubes]]</f>
        <v>1</v>
      </c>
      <c r="AZ69" s="24">
        <f>ScoutingData[[#This Row],[autoCones]]+ScoutingData[[#This Row],[teleopCones]]</f>
        <v>0</v>
      </c>
      <c r="BA69" s="24">
        <f>ScoutingData[[#This Row],[autoHigh]]+ScoutingData[[#This Row],[teleopHigh]]</f>
        <v>0</v>
      </c>
      <c r="BB69" s="24">
        <f>ScoutingData[[#This Row],[autoMed]]+ScoutingData[[#This Row],[teleopMed]]</f>
        <v>1</v>
      </c>
      <c r="BC69" s="24">
        <f>ScoutingData[[#This Row],[autoLow]]+ScoutingData[[#This Row],[teleopLow]]</f>
        <v>0</v>
      </c>
    </row>
    <row r="70" spans="1:55">
      <c r="A70" s="23" t="s">
        <v>107</v>
      </c>
      <c r="B70" s="23" t="s">
        <v>103</v>
      </c>
      <c r="C70" s="23" t="s">
        <v>0</v>
      </c>
      <c r="D70" s="23">
        <v>41</v>
      </c>
      <c r="E70" s="24" t="str">
        <f>ScoutingData[[#This Row],[eventCode]]&amp;"_"&amp;ScoutingData[[#This Row],[matchLevel]]&amp;ScoutingData[[#This Row],[matchNumber]]</f>
        <v>2023njwas_qm41</v>
      </c>
      <c r="F70" s="23" t="s">
        <v>104</v>
      </c>
      <c r="G70" s="23">
        <v>4652</v>
      </c>
      <c r="H70" s="23">
        <v>26</v>
      </c>
      <c r="I70" s="24" t="s">
        <v>121</v>
      </c>
      <c r="J70">
        <v>0</v>
      </c>
      <c r="K70" s="23"/>
      <c r="L70" s="23"/>
      <c r="M70" s="23">
        <v>1</v>
      </c>
      <c r="N70" s="23" t="s">
        <v>18</v>
      </c>
      <c r="O70" s="23"/>
      <c r="P70" s="23" t="s">
        <v>160</v>
      </c>
      <c r="Q70" s="23">
        <v>0</v>
      </c>
      <c r="R70" s="24">
        <v>0</v>
      </c>
      <c r="S70" s="24">
        <v>0</v>
      </c>
      <c r="T70" s="24"/>
      <c r="U70" s="24">
        <v>1</v>
      </c>
      <c r="V70" s="24" t="s">
        <v>74</v>
      </c>
      <c r="W70" t="s">
        <v>18</v>
      </c>
      <c r="X70" s="24">
        <v>1.3</v>
      </c>
      <c r="Y70" t="s">
        <v>20</v>
      </c>
      <c r="Z70">
        <v>2</v>
      </c>
      <c r="AA70" s="24" t="s">
        <v>112</v>
      </c>
      <c r="AB70">
        <v>5</v>
      </c>
      <c r="AC70" s="24" t="s">
        <v>18</v>
      </c>
      <c r="AD70" s="24"/>
      <c r="AE70" s="24">
        <v>3</v>
      </c>
      <c r="AF70" s="24">
        <v>0</v>
      </c>
      <c r="AG70" s="24">
        <v>0</v>
      </c>
      <c r="AH70">
        <v>0</v>
      </c>
      <c r="AI70" s="24">
        <v>0</v>
      </c>
      <c r="AJ70" s="24"/>
      <c r="AK70" s="24">
        <f>getTotalCount(ScoutingData[[#This Row],[autoScoredGrid]])</f>
        <v>1</v>
      </c>
      <c r="AL70" s="24">
        <f>getCubeCount(ScoutingData[[#This Row],[autoScoredGrid]])</f>
        <v>1</v>
      </c>
      <c r="AM70" s="24">
        <f>getConeCount(ScoutingData[[#This Row],[autoScoredGrid]])</f>
        <v>0</v>
      </c>
      <c r="AN70" s="24">
        <f>getHighCount(ScoutingData[[#This Row],[autoScoredGrid]])</f>
        <v>0</v>
      </c>
      <c r="AO70" s="24">
        <f>getMedCount(ScoutingData[[#This Row],[autoScoredGrid]])</f>
        <v>1</v>
      </c>
      <c r="AP70" s="24">
        <f>getLowCount(ScoutingData[[#This Row],[autoScoredGrid]])</f>
        <v>0</v>
      </c>
      <c r="AQ70" s="24" t="e">
        <f>getAvgCycleTime(ScoutingData[[#This Row],[cycleTimes]])</f>
        <v>#VALUE!</v>
      </c>
      <c r="AR70" s="24">
        <f>getTotalCount(ScoutingData[[#This Row],[scoredGrid]])</f>
        <v>3</v>
      </c>
      <c r="AS70" s="24">
        <f>getCubeCount(ScoutingData[[#This Row],[scoredGrid]])</f>
        <v>3</v>
      </c>
      <c r="AT70" s="24">
        <f>getConeCount(ScoutingData[[#This Row],[scoredGrid]])</f>
        <v>0</v>
      </c>
      <c r="AU70" s="24">
        <f>getHighCount(ScoutingData[[#This Row],[scoredGrid]])</f>
        <v>0</v>
      </c>
      <c r="AV70" s="24">
        <f>getMedCount(ScoutingData[[#This Row],[scoredGrid]])</f>
        <v>1</v>
      </c>
      <c r="AW70" s="24">
        <f>getLowCount(ScoutingData[[#This Row],[scoredGrid]])</f>
        <v>2</v>
      </c>
      <c r="AX70" s="24">
        <f>ScoutingData[[#This Row],[autoGamePieces]]+ScoutingData[[#This Row],[teleopGamePieces]]</f>
        <v>4</v>
      </c>
      <c r="AY70" s="24">
        <f>ScoutingData[[#This Row],[autoCubes]]+ScoutingData[[#This Row],[teleopCubes]]</f>
        <v>4</v>
      </c>
      <c r="AZ70" s="24">
        <f>ScoutingData[[#This Row],[autoCones]]+ScoutingData[[#This Row],[teleopCones]]</f>
        <v>0</v>
      </c>
      <c r="BA70" s="24">
        <f>ScoutingData[[#This Row],[autoHigh]]+ScoutingData[[#This Row],[teleopHigh]]</f>
        <v>0</v>
      </c>
      <c r="BB70" s="24">
        <f>ScoutingData[[#This Row],[autoMed]]+ScoutingData[[#This Row],[teleopMed]]</f>
        <v>2</v>
      </c>
      <c r="BC70" s="24">
        <f>ScoutingData[[#This Row],[autoLow]]+ScoutingData[[#This Row],[teleopLow]]</f>
        <v>2</v>
      </c>
    </row>
    <row r="71" spans="1:55">
      <c r="A71" s="23" t="s">
        <v>169</v>
      </c>
      <c r="B71" s="23" t="s">
        <v>103</v>
      </c>
      <c r="C71" s="23" t="s">
        <v>0</v>
      </c>
      <c r="D71" s="23">
        <v>5</v>
      </c>
      <c r="E71" s="24" t="str">
        <f>ScoutingData[[#This Row],[eventCode]]&amp;"_"&amp;ScoutingData[[#This Row],[matchLevel]]&amp;ScoutingData[[#This Row],[matchNumber]]</f>
        <v>2023njwas_qm5</v>
      </c>
      <c r="F71" s="23" t="s">
        <v>175</v>
      </c>
      <c r="G71" s="23">
        <v>4652</v>
      </c>
      <c r="H71" s="23">
        <v>59</v>
      </c>
      <c r="I71" s="24" t="s">
        <v>131</v>
      </c>
      <c r="J71">
        <v>1</v>
      </c>
      <c r="K71" s="23"/>
      <c r="L71" s="23"/>
      <c r="M71" s="23">
        <v>1</v>
      </c>
      <c r="N71" s="23" t="s">
        <v>20</v>
      </c>
      <c r="O71" s="23"/>
      <c r="P71" s="23" t="s">
        <v>176</v>
      </c>
      <c r="Q71" s="23">
        <v>0</v>
      </c>
      <c r="R71" s="24">
        <v>0</v>
      </c>
      <c r="S71" s="24">
        <v>0</v>
      </c>
      <c r="T71" s="24"/>
      <c r="U71" s="24">
        <v>0</v>
      </c>
      <c r="V71" s="24" t="s">
        <v>119</v>
      </c>
      <c r="W71">
        <v>1</v>
      </c>
      <c r="X71" s="24">
        <v>7.1</v>
      </c>
      <c r="Y71" t="s">
        <v>20</v>
      </c>
      <c r="Z71">
        <v>2</v>
      </c>
      <c r="AA71" s="24" t="s">
        <v>112</v>
      </c>
      <c r="AB71">
        <v>1</v>
      </c>
      <c r="AC71" s="24" t="s">
        <v>18</v>
      </c>
      <c r="AD71" s="24"/>
      <c r="AE71" s="24">
        <v>3</v>
      </c>
      <c r="AF71" s="24">
        <v>0</v>
      </c>
      <c r="AG71" s="24">
        <v>0</v>
      </c>
      <c r="AH71">
        <v>0</v>
      </c>
      <c r="AI71" s="24">
        <v>0</v>
      </c>
      <c r="AJ71" s="24"/>
      <c r="AK71" s="24">
        <f>getTotalCount(ScoutingData[[#This Row],[autoScoredGrid]])</f>
        <v>1</v>
      </c>
      <c r="AL71" s="24">
        <f>getCubeCount(ScoutingData[[#This Row],[autoScoredGrid]])</f>
        <v>1</v>
      </c>
      <c r="AM71" s="24">
        <f>getConeCount(ScoutingData[[#This Row],[autoScoredGrid]])</f>
        <v>0</v>
      </c>
      <c r="AN71" s="24">
        <f>getHighCount(ScoutingData[[#This Row],[autoScoredGrid]])</f>
        <v>0</v>
      </c>
      <c r="AO71" s="24">
        <f>getMedCount(ScoutingData[[#This Row],[autoScoredGrid]])</f>
        <v>1</v>
      </c>
      <c r="AP71" s="24">
        <f>getLowCount(ScoutingData[[#This Row],[autoScoredGrid]])</f>
        <v>0</v>
      </c>
      <c r="AQ71" s="24" t="e">
        <f>getAvgCycleTime(ScoutingData[[#This Row],[cycleTimes]])</f>
        <v>#VALUE!</v>
      </c>
      <c r="AR71" s="24">
        <f>getTotalCount(ScoutingData[[#This Row],[scoredGrid]])</f>
        <v>3</v>
      </c>
      <c r="AS71" s="24">
        <f>getCubeCount(ScoutingData[[#This Row],[scoredGrid]])</f>
        <v>3</v>
      </c>
      <c r="AT71" s="24">
        <f>getConeCount(ScoutingData[[#This Row],[scoredGrid]])</f>
        <v>0</v>
      </c>
      <c r="AU71" s="24">
        <f>getHighCount(ScoutingData[[#This Row],[scoredGrid]])</f>
        <v>0</v>
      </c>
      <c r="AV71" s="24">
        <f>getMedCount(ScoutingData[[#This Row],[scoredGrid]])</f>
        <v>1</v>
      </c>
      <c r="AW71" s="24">
        <f>getLowCount(ScoutingData[[#This Row],[scoredGrid]])</f>
        <v>2</v>
      </c>
      <c r="AX71" s="24">
        <f>ScoutingData[[#This Row],[autoGamePieces]]+ScoutingData[[#This Row],[teleopGamePieces]]</f>
        <v>4</v>
      </c>
      <c r="AY71" s="24">
        <f>ScoutingData[[#This Row],[autoCubes]]+ScoutingData[[#This Row],[teleopCubes]]</f>
        <v>4</v>
      </c>
      <c r="AZ71" s="24">
        <f>ScoutingData[[#This Row],[autoCones]]+ScoutingData[[#This Row],[teleopCones]]</f>
        <v>0</v>
      </c>
      <c r="BA71" s="24">
        <f>ScoutingData[[#This Row],[autoHigh]]+ScoutingData[[#This Row],[teleopHigh]]</f>
        <v>0</v>
      </c>
      <c r="BB71" s="24">
        <f>ScoutingData[[#This Row],[autoMed]]+ScoutingData[[#This Row],[teleopMed]]</f>
        <v>2</v>
      </c>
      <c r="BC71" s="24">
        <f>ScoutingData[[#This Row],[autoLow]]+ScoutingData[[#This Row],[teleopLow]]</f>
        <v>2</v>
      </c>
    </row>
    <row r="72" spans="1:55">
      <c r="A72" s="23" t="s">
        <v>169</v>
      </c>
      <c r="B72" s="23" t="s">
        <v>103</v>
      </c>
      <c r="C72" s="23" t="s">
        <v>0</v>
      </c>
      <c r="D72" s="23">
        <v>18</v>
      </c>
      <c r="E72" s="24" t="str">
        <f>ScoutingData[[#This Row],[eventCode]]&amp;"_"&amp;ScoutingData[[#This Row],[matchLevel]]&amp;ScoutingData[[#This Row],[matchNumber]]</f>
        <v>2023njwas_qm18</v>
      </c>
      <c r="F72" s="23" t="s">
        <v>171</v>
      </c>
      <c r="G72" s="23">
        <v>4652</v>
      </c>
      <c r="H72" s="23">
        <v>59</v>
      </c>
      <c r="I72" s="24" t="s">
        <v>131</v>
      </c>
      <c r="J72">
        <v>1</v>
      </c>
      <c r="K72" s="23"/>
      <c r="L72" s="23"/>
      <c r="M72" s="23">
        <v>1</v>
      </c>
      <c r="N72" s="23" t="s">
        <v>20</v>
      </c>
      <c r="O72" s="23"/>
      <c r="P72" s="23" t="s">
        <v>192</v>
      </c>
      <c r="Q72" s="23">
        <v>0</v>
      </c>
      <c r="R72" s="24">
        <v>0</v>
      </c>
      <c r="S72" s="24">
        <v>0</v>
      </c>
      <c r="T72" s="24"/>
      <c r="U72" s="24">
        <v>0</v>
      </c>
      <c r="V72" s="24" t="s">
        <v>111</v>
      </c>
      <c r="W72" t="s">
        <v>18</v>
      </c>
      <c r="X72" s="24">
        <v>0</v>
      </c>
      <c r="Y72" t="s">
        <v>136</v>
      </c>
      <c r="Z72">
        <v>0</v>
      </c>
      <c r="AA72" s="24" t="s">
        <v>112</v>
      </c>
      <c r="AB72">
        <v>3</v>
      </c>
      <c r="AC72" s="24" t="s">
        <v>18</v>
      </c>
      <c r="AD72" s="24"/>
      <c r="AE72" s="24">
        <v>2</v>
      </c>
      <c r="AF72" s="24">
        <v>0</v>
      </c>
      <c r="AG72" s="24">
        <v>0</v>
      </c>
      <c r="AH72">
        <v>0</v>
      </c>
      <c r="AI72" s="24">
        <v>0</v>
      </c>
      <c r="AJ72" s="24" t="s">
        <v>193</v>
      </c>
      <c r="AK72" s="24">
        <f>getTotalCount(ScoutingData[[#This Row],[autoScoredGrid]])</f>
        <v>1</v>
      </c>
      <c r="AL72" s="24">
        <f>getCubeCount(ScoutingData[[#This Row],[autoScoredGrid]])</f>
        <v>1</v>
      </c>
      <c r="AM72" s="24">
        <f>getConeCount(ScoutingData[[#This Row],[autoScoredGrid]])</f>
        <v>0</v>
      </c>
      <c r="AN72" s="24">
        <f>getHighCount(ScoutingData[[#This Row],[autoScoredGrid]])</f>
        <v>0</v>
      </c>
      <c r="AO72" s="24">
        <f>getMedCount(ScoutingData[[#This Row],[autoScoredGrid]])</f>
        <v>1</v>
      </c>
      <c r="AP72" s="24">
        <f>getLowCount(ScoutingData[[#This Row],[autoScoredGrid]])</f>
        <v>0</v>
      </c>
      <c r="AQ72" s="24" t="e">
        <f>getAvgCycleTime(ScoutingData[[#This Row],[cycleTimes]])</f>
        <v>#VALUE!</v>
      </c>
      <c r="AR72" s="24">
        <f>getTotalCount(ScoutingData[[#This Row],[scoredGrid]])</f>
        <v>4</v>
      </c>
      <c r="AS72" s="24">
        <f>getCubeCount(ScoutingData[[#This Row],[scoredGrid]])</f>
        <v>3</v>
      </c>
      <c r="AT72" s="24">
        <f>getConeCount(ScoutingData[[#This Row],[scoredGrid]])</f>
        <v>1</v>
      </c>
      <c r="AU72" s="24">
        <f>getHighCount(ScoutingData[[#This Row],[scoredGrid]])</f>
        <v>0</v>
      </c>
      <c r="AV72" s="24">
        <f>getMedCount(ScoutingData[[#This Row],[scoredGrid]])</f>
        <v>0</v>
      </c>
      <c r="AW72" s="24">
        <f>getLowCount(ScoutingData[[#This Row],[scoredGrid]])</f>
        <v>4</v>
      </c>
      <c r="AX72" s="24">
        <f>ScoutingData[[#This Row],[autoGamePieces]]+ScoutingData[[#This Row],[teleopGamePieces]]</f>
        <v>5</v>
      </c>
      <c r="AY72" s="24">
        <f>ScoutingData[[#This Row],[autoCubes]]+ScoutingData[[#This Row],[teleopCubes]]</f>
        <v>4</v>
      </c>
      <c r="AZ72" s="24">
        <f>ScoutingData[[#This Row],[autoCones]]+ScoutingData[[#This Row],[teleopCones]]</f>
        <v>1</v>
      </c>
      <c r="BA72" s="24">
        <f>ScoutingData[[#This Row],[autoHigh]]+ScoutingData[[#This Row],[teleopHigh]]</f>
        <v>0</v>
      </c>
      <c r="BB72" s="24">
        <f>ScoutingData[[#This Row],[autoMed]]+ScoutingData[[#This Row],[teleopMed]]</f>
        <v>1</v>
      </c>
      <c r="BC72" s="24">
        <f>ScoutingData[[#This Row],[autoLow]]+ScoutingData[[#This Row],[teleopLow]]</f>
        <v>4</v>
      </c>
    </row>
    <row r="73" spans="1:55">
      <c r="A73" s="23" t="s">
        <v>107</v>
      </c>
      <c r="B73" s="23" t="s">
        <v>103</v>
      </c>
      <c r="C73" s="23" t="s">
        <v>0</v>
      </c>
      <c r="D73" s="23">
        <v>31</v>
      </c>
      <c r="E73" s="24" t="str">
        <f>ScoutingData[[#This Row],[eventCode]]&amp;"_"&amp;ScoutingData[[#This Row],[matchLevel]]&amp;ScoutingData[[#This Row],[matchNumber]]</f>
        <v>2023njwas_qm31</v>
      </c>
      <c r="F73" s="23" t="s">
        <v>104</v>
      </c>
      <c r="G73" s="23">
        <v>6943</v>
      </c>
      <c r="H73" s="23">
        <v>62</v>
      </c>
      <c r="I73" s="24" t="s">
        <v>113</v>
      </c>
      <c r="J73">
        <v>0</v>
      </c>
      <c r="K73" s="23"/>
      <c r="L73" s="23"/>
      <c r="M73" s="23">
        <v>0</v>
      </c>
      <c r="N73" s="23" t="s">
        <v>18</v>
      </c>
      <c r="O73" s="23"/>
      <c r="P73" s="23" t="s">
        <v>113</v>
      </c>
      <c r="Q73" s="23">
        <v>0</v>
      </c>
      <c r="R73" s="24">
        <v>0</v>
      </c>
      <c r="S73" s="24">
        <v>0</v>
      </c>
      <c r="T73" s="24"/>
      <c r="U73" s="24">
        <v>0</v>
      </c>
      <c r="V73" s="24" t="s">
        <v>18</v>
      </c>
      <c r="W73" t="s">
        <v>18</v>
      </c>
      <c r="X73" s="24">
        <v>0</v>
      </c>
      <c r="Y73" t="s">
        <v>18</v>
      </c>
      <c r="Z73">
        <v>2</v>
      </c>
      <c r="AA73" s="24" t="s">
        <v>112</v>
      </c>
      <c r="AB73">
        <v>1</v>
      </c>
      <c r="AC73" s="24" t="s">
        <v>112</v>
      </c>
      <c r="AD73" s="24"/>
      <c r="AE73" s="24">
        <v>2</v>
      </c>
      <c r="AF73" s="24">
        <v>0</v>
      </c>
      <c r="AG73" s="24">
        <v>1</v>
      </c>
      <c r="AH73">
        <v>0</v>
      </c>
      <c r="AI73" s="24">
        <v>0</v>
      </c>
      <c r="AJ73" s="24"/>
      <c r="AK73" s="24">
        <f>getTotalCount(ScoutingData[[#This Row],[autoScoredGrid]])</f>
        <v>0</v>
      </c>
      <c r="AL73" s="24">
        <f>getCubeCount(ScoutingData[[#This Row],[autoScoredGrid]])</f>
        <v>0</v>
      </c>
      <c r="AM73" s="24">
        <f>getConeCount(ScoutingData[[#This Row],[autoScoredGrid]])</f>
        <v>0</v>
      </c>
      <c r="AN73" s="24">
        <f>getHighCount(ScoutingData[[#This Row],[autoScoredGrid]])</f>
        <v>0</v>
      </c>
      <c r="AO73" s="24">
        <f>getMedCount(ScoutingData[[#This Row],[autoScoredGrid]])</f>
        <v>0</v>
      </c>
      <c r="AP73" s="24">
        <f>getLowCount(ScoutingData[[#This Row],[autoScoredGrid]])</f>
        <v>0</v>
      </c>
      <c r="AQ73" s="24" t="e">
        <f>getAvgCycleTime(ScoutingData[[#This Row],[cycleTimes]])</f>
        <v>#VALUE!</v>
      </c>
      <c r="AR73" s="24">
        <f>getTotalCount(ScoutingData[[#This Row],[scoredGrid]])</f>
        <v>0</v>
      </c>
      <c r="AS73" s="24">
        <f>getCubeCount(ScoutingData[[#This Row],[scoredGrid]])</f>
        <v>0</v>
      </c>
      <c r="AT73" s="24">
        <f>getConeCount(ScoutingData[[#This Row],[scoredGrid]])</f>
        <v>0</v>
      </c>
      <c r="AU73" s="24">
        <f>getHighCount(ScoutingData[[#This Row],[scoredGrid]])</f>
        <v>0</v>
      </c>
      <c r="AV73" s="24">
        <f>getMedCount(ScoutingData[[#This Row],[scoredGrid]])</f>
        <v>0</v>
      </c>
      <c r="AW73" s="24">
        <f>getLowCount(ScoutingData[[#This Row],[scoredGrid]])</f>
        <v>0</v>
      </c>
      <c r="AX73" s="24">
        <f>ScoutingData[[#This Row],[autoGamePieces]]+ScoutingData[[#This Row],[teleopGamePieces]]</f>
        <v>0</v>
      </c>
      <c r="AY73" s="24">
        <f>ScoutingData[[#This Row],[autoCubes]]+ScoutingData[[#This Row],[teleopCubes]]</f>
        <v>0</v>
      </c>
      <c r="AZ73" s="24">
        <f>ScoutingData[[#This Row],[autoCones]]+ScoutingData[[#This Row],[teleopCones]]</f>
        <v>0</v>
      </c>
      <c r="BA73" s="24">
        <f>ScoutingData[[#This Row],[autoHigh]]+ScoutingData[[#This Row],[teleopHigh]]</f>
        <v>0</v>
      </c>
      <c r="BB73" s="24">
        <f>ScoutingData[[#This Row],[autoMed]]+ScoutingData[[#This Row],[teleopMed]]</f>
        <v>0</v>
      </c>
      <c r="BC73" s="24">
        <f>ScoutingData[[#This Row],[autoLow]]+ScoutingData[[#This Row],[teleopLow]]</f>
        <v>0</v>
      </c>
    </row>
    <row r="74" spans="1:55">
      <c r="A74" s="23" t="s">
        <v>107</v>
      </c>
      <c r="B74" s="23" t="s">
        <v>103</v>
      </c>
      <c r="C74" s="23" t="s">
        <v>0</v>
      </c>
      <c r="D74" s="23">
        <v>44</v>
      </c>
      <c r="E74" s="24" t="str">
        <f>ScoutingData[[#This Row],[eventCode]]&amp;"_"&amp;ScoutingData[[#This Row],[matchLevel]]&amp;ScoutingData[[#This Row],[matchNumber]]</f>
        <v>2023njwas_qm44</v>
      </c>
      <c r="F74" s="23" t="s">
        <v>125</v>
      </c>
      <c r="G74" s="23">
        <v>6943</v>
      </c>
      <c r="H74" s="23">
        <v>38</v>
      </c>
      <c r="I74" s="24" t="s">
        <v>113</v>
      </c>
      <c r="J74">
        <v>0</v>
      </c>
      <c r="K74" s="23"/>
      <c r="L74" s="23"/>
      <c r="M74" s="23">
        <v>0</v>
      </c>
      <c r="N74" s="23" t="s">
        <v>18</v>
      </c>
      <c r="O74" s="23"/>
      <c r="P74" s="23" t="s">
        <v>113</v>
      </c>
      <c r="Q74" s="23">
        <v>0</v>
      </c>
      <c r="R74" s="24">
        <v>0</v>
      </c>
      <c r="S74" s="24">
        <v>0</v>
      </c>
      <c r="T74" s="24"/>
      <c r="U74" s="24">
        <v>0</v>
      </c>
      <c r="V74" s="24" t="s">
        <v>18</v>
      </c>
      <c r="W74" t="s">
        <v>18</v>
      </c>
      <c r="X74" s="24">
        <v>0</v>
      </c>
      <c r="Y74" t="s">
        <v>136</v>
      </c>
      <c r="Z74">
        <v>2</v>
      </c>
      <c r="AA74" s="24" t="s">
        <v>68</v>
      </c>
      <c r="AB74">
        <v>2</v>
      </c>
      <c r="AC74" s="24" t="s">
        <v>111</v>
      </c>
      <c r="AD74" s="24"/>
      <c r="AE74" s="24">
        <v>1</v>
      </c>
      <c r="AF74" s="24">
        <v>0</v>
      </c>
      <c r="AG74" s="24">
        <v>0</v>
      </c>
      <c r="AH74">
        <v>0</v>
      </c>
      <c r="AI74" s="24">
        <v>0</v>
      </c>
      <c r="AJ74" s="24"/>
      <c r="AK74" s="24">
        <f>getTotalCount(ScoutingData[[#This Row],[autoScoredGrid]])</f>
        <v>0</v>
      </c>
      <c r="AL74" s="24">
        <f>getCubeCount(ScoutingData[[#This Row],[autoScoredGrid]])</f>
        <v>0</v>
      </c>
      <c r="AM74" s="24">
        <f>getConeCount(ScoutingData[[#This Row],[autoScoredGrid]])</f>
        <v>0</v>
      </c>
      <c r="AN74" s="24">
        <f>getHighCount(ScoutingData[[#This Row],[autoScoredGrid]])</f>
        <v>0</v>
      </c>
      <c r="AO74" s="24">
        <f>getMedCount(ScoutingData[[#This Row],[autoScoredGrid]])</f>
        <v>0</v>
      </c>
      <c r="AP74" s="24">
        <f>getLowCount(ScoutingData[[#This Row],[autoScoredGrid]])</f>
        <v>0</v>
      </c>
      <c r="AQ74" s="24" t="e">
        <f>getAvgCycleTime(ScoutingData[[#This Row],[cycleTimes]])</f>
        <v>#VALUE!</v>
      </c>
      <c r="AR74" s="24">
        <f>getTotalCount(ScoutingData[[#This Row],[scoredGrid]])</f>
        <v>0</v>
      </c>
      <c r="AS74" s="24">
        <f>getCubeCount(ScoutingData[[#This Row],[scoredGrid]])</f>
        <v>0</v>
      </c>
      <c r="AT74" s="24">
        <f>getConeCount(ScoutingData[[#This Row],[scoredGrid]])</f>
        <v>0</v>
      </c>
      <c r="AU74" s="24">
        <f>getHighCount(ScoutingData[[#This Row],[scoredGrid]])</f>
        <v>0</v>
      </c>
      <c r="AV74" s="24">
        <f>getMedCount(ScoutingData[[#This Row],[scoredGrid]])</f>
        <v>0</v>
      </c>
      <c r="AW74" s="24">
        <f>getLowCount(ScoutingData[[#This Row],[scoredGrid]])</f>
        <v>0</v>
      </c>
      <c r="AX74" s="24">
        <f>ScoutingData[[#This Row],[autoGamePieces]]+ScoutingData[[#This Row],[teleopGamePieces]]</f>
        <v>0</v>
      </c>
      <c r="AY74" s="24">
        <f>ScoutingData[[#This Row],[autoCubes]]+ScoutingData[[#This Row],[teleopCubes]]</f>
        <v>0</v>
      </c>
      <c r="AZ74" s="24">
        <f>ScoutingData[[#This Row],[autoCones]]+ScoutingData[[#This Row],[teleopCones]]</f>
        <v>0</v>
      </c>
      <c r="BA74" s="24">
        <f>ScoutingData[[#This Row],[autoHigh]]+ScoutingData[[#This Row],[teleopHigh]]</f>
        <v>0</v>
      </c>
      <c r="BB74" s="24">
        <f>ScoutingData[[#This Row],[autoMed]]+ScoutingData[[#This Row],[teleopMed]]</f>
        <v>0</v>
      </c>
      <c r="BC74" s="24">
        <f>ScoutingData[[#This Row],[autoLow]]+ScoutingData[[#This Row],[teleopLow]]</f>
        <v>0</v>
      </c>
    </row>
    <row r="75" spans="1:55">
      <c r="A75" s="23" t="s">
        <v>169</v>
      </c>
      <c r="B75" s="23" t="s">
        <v>103</v>
      </c>
      <c r="C75" s="23" t="s">
        <v>0</v>
      </c>
      <c r="D75" s="23">
        <v>36</v>
      </c>
      <c r="E75" s="24" t="str">
        <f>ScoutingData[[#This Row],[eventCode]]&amp;"_"&amp;ScoutingData[[#This Row],[matchLevel]]&amp;ScoutingData[[#This Row],[matchNumber]]</f>
        <v>2023njwas_qm36</v>
      </c>
      <c r="F75" s="23" t="s">
        <v>171</v>
      </c>
      <c r="G75" s="23">
        <v>6943</v>
      </c>
      <c r="H75" s="23">
        <v>71</v>
      </c>
      <c r="I75" s="24" t="s">
        <v>113</v>
      </c>
      <c r="J75">
        <v>0</v>
      </c>
      <c r="K75" s="23"/>
      <c r="L75" s="23"/>
      <c r="M75" s="23">
        <v>0</v>
      </c>
      <c r="N75" s="23" t="s">
        <v>18</v>
      </c>
      <c r="O75" s="23"/>
      <c r="P75" s="23" t="s">
        <v>113</v>
      </c>
      <c r="Q75" s="23">
        <v>0</v>
      </c>
      <c r="R75" s="24">
        <v>0</v>
      </c>
      <c r="S75" s="24">
        <v>0</v>
      </c>
      <c r="T75" s="24"/>
      <c r="U75" s="24">
        <v>0</v>
      </c>
      <c r="V75" s="24" t="s">
        <v>18</v>
      </c>
      <c r="W75" t="s">
        <v>18</v>
      </c>
      <c r="X75" s="24">
        <v>0</v>
      </c>
      <c r="Y75" t="s">
        <v>136</v>
      </c>
      <c r="Z75">
        <v>0</v>
      </c>
      <c r="AA75" s="24" t="s">
        <v>68</v>
      </c>
      <c r="AB75">
        <v>0</v>
      </c>
      <c r="AC75" s="24" t="s">
        <v>112</v>
      </c>
      <c r="AD75" s="24"/>
      <c r="AE75" s="24">
        <v>2</v>
      </c>
      <c r="AF75" s="24">
        <v>0</v>
      </c>
      <c r="AG75" s="24">
        <v>0</v>
      </c>
      <c r="AH75">
        <v>0</v>
      </c>
      <c r="AI75" s="24">
        <v>0</v>
      </c>
      <c r="AJ75" s="24" t="s">
        <v>197</v>
      </c>
      <c r="AK75" s="24">
        <f>getTotalCount(ScoutingData[[#This Row],[autoScoredGrid]])</f>
        <v>0</v>
      </c>
      <c r="AL75" s="24">
        <f>getCubeCount(ScoutingData[[#This Row],[autoScoredGrid]])</f>
        <v>0</v>
      </c>
      <c r="AM75" s="24">
        <f>getConeCount(ScoutingData[[#This Row],[autoScoredGrid]])</f>
        <v>0</v>
      </c>
      <c r="AN75" s="24">
        <f>getHighCount(ScoutingData[[#This Row],[autoScoredGrid]])</f>
        <v>0</v>
      </c>
      <c r="AO75" s="24">
        <f>getMedCount(ScoutingData[[#This Row],[autoScoredGrid]])</f>
        <v>0</v>
      </c>
      <c r="AP75" s="24">
        <f>getLowCount(ScoutingData[[#This Row],[autoScoredGrid]])</f>
        <v>0</v>
      </c>
      <c r="AQ75" s="24" t="e">
        <f>getAvgCycleTime(ScoutingData[[#This Row],[cycleTimes]])</f>
        <v>#VALUE!</v>
      </c>
      <c r="AR75" s="24">
        <f>getTotalCount(ScoutingData[[#This Row],[scoredGrid]])</f>
        <v>0</v>
      </c>
      <c r="AS75" s="24">
        <f>getCubeCount(ScoutingData[[#This Row],[scoredGrid]])</f>
        <v>0</v>
      </c>
      <c r="AT75" s="24">
        <f>getConeCount(ScoutingData[[#This Row],[scoredGrid]])</f>
        <v>0</v>
      </c>
      <c r="AU75" s="24">
        <f>getHighCount(ScoutingData[[#This Row],[scoredGrid]])</f>
        <v>0</v>
      </c>
      <c r="AV75" s="24">
        <f>getMedCount(ScoutingData[[#This Row],[scoredGrid]])</f>
        <v>0</v>
      </c>
      <c r="AW75" s="24">
        <f>getLowCount(ScoutingData[[#This Row],[scoredGrid]])</f>
        <v>0</v>
      </c>
      <c r="AX75" s="24">
        <f>ScoutingData[[#This Row],[autoGamePieces]]+ScoutingData[[#This Row],[teleopGamePieces]]</f>
        <v>0</v>
      </c>
      <c r="AY75" s="24">
        <f>ScoutingData[[#This Row],[autoCubes]]+ScoutingData[[#This Row],[teleopCubes]]</f>
        <v>0</v>
      </c>
      <c r="AZ75" s="24">
        <f>ScoutingData[[#This Row],[autoCones]]+ScoutingData[[#This Row],[teleopCones]]</f>
        <v>0</v>
      </c>
      <c r="BA75" s="24">
        <f>ScoutingData[[#This Row],[autoHigh]]+ScoutingData[[#This Row],[teleopHigh]]</f>
        <v>0</v>
      </c>
      <c r="BB75" s="24">
        <f>ScoutingData[[#This Row],[autoMed]]+ScoutingData[[#This Row],[teleopMed]]</f>
        <v>0</v>
      </c>
      <c r="BC75" s="24">
        <f>ScoutingData[[#This Row],[autoLow]]+ScoutingData[[#This Row],[teleopLow]]</f>
        <v>0</v>
      </c>
    </row>
    <row r="76" spans="1:55">
      <c r="A76" s="23" t="s">
        <v>107</v>
      </c>
      <c r="B76" s="23" t="s">
        <v>103</v>
      </c>
      <c r="C76" s="23" t="s">
        <v>0</v>
      </c>
      <c r="D76" s="23">
        <v>16</v>
      </c>
      <c r="E76" s="24" t="str">
        <f>ScoutingData[[#This Row],[eventCode]]&amp;"_"&amp;ScoutingData[[#This Row],[matchLevel]]&amp;ScoutingData[[#This Row],[matchNumber]]</f>
        <v>2023njwas_qm16</v>
      </c>
      <c r="F76" s="23" t="s">
        <v>104</v>
      </c>
      <c r="G76" s="23">
        <v>6945</v>
      </c>
      <c r="H76" s="23">
        <v>26</v>
      </c>
      <c r="I76" s="24" t="s">
        <v>113</v>
      </c>
      <c r="J76">
        <v>0</v>
      </c>
      <c r="K76" s="23"/>
      <c r="L76" s="23"/>
      <c r="M76" s="23">
        <v>1</v>
      </c>
      <c r="N76" s="23" t="s">
        <v>18</v>
      </c>
      <c r="O76" s="23"/>
      <c r="P76" s="23" t="s">
        <v>133</v>
      </c>
      <c r="Q76" s="23">
        <v>0</v>
      </c>
      <c r="R76" s="24">
        <v>1</v>
      </c>
      <c r="S76" s="24">
        <v>0</v>
      </c>
      <c r="T76" s="24"/>
      <c r="U76" s="24">
        <v>0</v>
      </c>
      <c r="V76" s="24" t="s">
        <v>111</v>
      </c>
      <c r="W76">
        <v>2</v>
      </c>
      <c r="X76" s="24">
        <v>1.6</v>
      </c>
      <c r="Y76" t="s">
        <v>20</v>
      </c>
      <c r="Z76">
        <v>2</v>
      </c>
      <c r="AA76" s="24" t="s">
        <v>112</v>
      </c>
      <c r="AB76">
        <v>0</v>
      </c>
      <c r="AC76" s="24" t="s">
        <v>18</v>
      </c>
      <c r="AD76" s="24"/>
      <c r="AE76" s="24">
        <v>2</v>
      </c>
      <c r="AF76" s="24">
        <v>0</v>
      </c>
      <c r="AG76" s="24">
        <v>1</v>
      </c>
      <c r="AH76">
        <v>0</v>
      </c>
      <c r="AI76" s="24">
        <v>1</v>
      </c>
      <c r="AJ76" s="24"/>
      <c r="AK76" s="24">
        <f>getTotalCount(ScoutingData[[#This Row],[autoScoredGrid]])</f>
        <v>0</v>
      </c>
      <c r="AL76" s="24">
        <f>getCubeCount(ScoutingData[[#This Row],[autoScoredGrid]])</f>
        <v>0</v>
      </c>
      <c r="AM76" s="24">
        <f>getConeCount(ScoutingData[[#This Row],[autoScoredGrid]])</f>
        <v>0</v>
      </c>
      <c r="AN76" s="24">
        <f>getHighCount(ScoutingData[[#This Row],[autoScoredGrid]])</f>
        <v>0</v>
      </c>
      <c r="AO76" s="24">
        <f>getMedCount(ScoutingData[[#This Row],[autoScoredGrid]])</f>
        <v>0</v>
      </c>
      <c r="AP76" s="24">
        <f>getLowCount(ScoutingData[[#This Row],[autoScoredGrid]])</f>
        <v>0</v>
      </c>
      <c r="AQ76" s="24" t="e">
        <f>getAvgCycleTime(ScoutingData[[#This Row],[cycleTimes]])</f>
        <v>#VALUE!</v>
      </c>
      <c r="AR76" s="24">
        <f>getTotalCount(ScoutingData[[#This Row],[scoredGrid]])</f>
        <v>4</v>
      </c>
      <c r="AS76" s="24">
        <f>getCubeCount(ScoutingData[[#This Row],[scoredGrid]])</f>
        <v>3</v>
      </c>
      <c r="AT76" s="24">
        <f>getConeCount(ScoutingData[[#This Row],[scoredGrid]])</f>
        <v>1</v>
      </c>
      <c r="AU76" s="24">
        <f>getHighCount(ScoutingData[[#This Row],[scoredGrid]])</f>
        <v>3</v>
      </c>
      <c r="AV76" s="24">
        <f>getMedCount(ScoutingData[[#This Row],[scoredGrid]])</f>
        <v>1</v>
      </c>
      <c r="AW76" s="24">
        <f>getLowCount(ScoutingData[[#This Row],[scoredGrid]])</f>
        <v>0</v>
      </c>
      <c r="AX76" s="24">
        <f>ScoutingData[[#This Row],[autoGamePieces]]+ScoutingData[[#This Row],[teleopGamePieces]]</f>
        <v>4</v>
      </c>
      <c r="AY76" s="24">
        <f>ScoutingData[[#This Row],[autoCubes]]+ScoutingData[[#This Row],[teleopCubes]]</f>
        <v>3</v>
      </c>
      <c r="AZ76" s="24">
        <f>ScoutingData[[#This Row],[autoCones]]+ScoutingData[[#This Row],[teleopCones]]</f>
        <v>1</v>
      </c>
      <c r="BA76" s="24">
        <f>ScoutingData[[#This Row],[autoHigh]]+ScoutingData[[#This Row],[teleopHigh]]</f>
        <v>3</v>
      </c>
      <c r="BB76" s="24">
        <f>ScoutingData[[#This Row],[autoMed]]+ScoutingData[[#This Row],[teleopMed]]</f>
        <v>1</v>
      </c>
      <c r="BC76" s="24">
        <f>ScoutingData[[#This Row],[autoLow]]+ScoutingData[[#This Row],[teleopLow]]</f>
        <v>0</v>
      </c>
    </row>
    <row r="77" spans="1:55">
      <c r="A77" s="23" t="s">
        <v>169</v>
      </c>
      <c r="B77" s="23" t="s">
        <v>103</v>
      </c>
      <c r="C77" s="23" t="s">
        <v>0</v>
      </c>
      <c r="D77" s="23">
        <v>20</v>
      </c>
      <c r="E77" s="24" t="str">
        <f>ScoutingData[[#This Row],[eventCode]]&amp;"_"&amp;ScoutingData[[#This Row],[matchLevel]]&amp;ScoutingData[[#This Row],[matchNumber]]</f>
        <v>2023njwas_qm20</v>
      </c>
      <c r="F77" s="23" t="s">
        <v>171</v>
      </c>
      <c r="G77" s="23">
        <v>6945</v>
      </c>
      <c r="H77" s="23">
        <v>71</v>
      </c>
      <c r="I77" s="24" t="s">
        <v>113</v>
      </c>
      <c r="J77">
        <v>1</v>
      </c>
      <c r="K77" s="23"/>
      <c r="L77" s="23"/>
      <c r="M77" s="23">
        <v>1</v>
      </c>
      <c r="N77" s="23" t="s">
        <v>18</v>
      </c>
      <c r="O77" s="23"/>
      <c r="P77" s="23" t="s">
        <v>196</v>
      </c>
      <c r="Q77" s="23">
        <v>0</v>
      </c>
      <c r="R77" s="24">
        <v>0</v>
      </c>
      <c r="S77" s="24">
        <v>0</v>
      </c>
      <c r="T77" s="24"/>
      <c r="U77" s="24">
        <v>0</v>
      </c>
      <c r="V77" s="24" t="s">
        <v>18</v>
      </c>
      <c r="W77" t="s">
        <v>18</v>
      </c>
      <c r="X77" s="24">
        <v>18.2</v>
      </c>
      <c r="Y77" t="s">
        <v>112</v>
      </c>
      <c r="Z77">
        <v>0</v>
      </c>
      <c r="AA77" s="24" t="s">
        <v>68</v>
      </c>
      <c r="AB77">
        <v>3</v>
      </c>
      <c r="AC77" s="24" t="s">
        <v>18</v>
      </c>
      <c r="AD77" s="24"/>
      <c r="AE77" s="24">
        <v>1</v>
      </c>
      <c r="AF77" s="24">
        <v>0</v>
      </c>
      <c r="AG77" s="24">
        <v>0</v>
      </c>
      <c r="AH77">
        <v>0</v>
      </c>
      <c r="AI77" s="24">
        <v>0</v>
      </c>
      <c r="AJ77" s="24" t="s">
        <v>197</v>
      </c>
      <c r="AK77" s="24">
        <f>getTotalCount(ScoutingData[[#This Row],[autoScoredGrid]])</f>
        <v>0</v>
      </c>
      <c r="AL77" s="24">
        <f>getCubeCount(ScoutingData[[#This Row],[autoScoredGrid]])</f>
        <v>0</v>
      </c>
      <c r="AM77" s="24">
        <f>getConeCount(ScoutingData[[#This Row],[autoScoredGrid]])</f>
        <v>0</v>
      </c>
      <c r="AN77" s="24">
        <f>getHighCount(ScoutingData[[#This Row],[autoScoredGrid]])</f>
        <v>0</v>
      </c>
      <c r="AO77" s="24">
        <f>getMedCount(ScoutingData[[#This Row],[autoScoredGrid]])</f>
        <v>0</v>
      </c>
      <c r="AP77" s="24">
        <f>getLowCount(ScoutingData[[#This Row],[autoScoredGrid]])</f>
        <v>0</v>
      </c>
      <c r="AQ77" s="24" t="e">
        <f>getAvgCycleTime(ScoutingData[[#This Row],[cycleTimes]])</f>
        <v>#VALUE!</v>
      </c>
      <c r="AR77" s="24">
        <f>getTotalCount(ScoutingData[[#This Row],[scoredGrid]])</f>
        <v>2</v>
      </c>
      <c r="AS77" s="24">
        <f>getCubeCount(ScoutingData[[#This Row],[scoredGrid]])</f>
        <v>2</v>
      </c>
      <c r="AT77" s="24">
        <f>getConeCount(ScoutingData[[#This Row],[scoredGrid]])</f>
        <v>0</v>
      </c>
      <c r="AU77" s="24">
        <f>getHighCount(ScoutingData[[#This Row],[scoredGrid]])</f>
        <v>0</v>
      </c>
      <c r="AV77" s="24">
        <f>getMedCount(ScoutingData[[#This Row],[scoredGrid]])</f>
        <v>0</v>
      </c>
      <c r="AW77" s="24">
        <f>getLowCount(ScoutingData[[#This Row],[scoredGrid]])</f>
        <v>2</v>
      </c>
      <c r="AX77" s="24">
        <f>ScoutingData[[#This Row],[autoGamePieces]]+ScoutingData[[#This Row],[teleopGamePieces]]</f>
        <v>2</v>
      </c>
      <c r="AY77" s="24">
        <f>ScoutingData[[#This Row],[autoCubes]]+ScoutingData[[#This Row],[teleopCubes]]</f>
        <v>2</v>
      </c>
      <c r="AZ77" s="24">
        <f>ScoutingData[[#This Row],[autoCones]]+ScoutingData[[#This Row],[teleopCones]]</f>
        <v>0</v>
      </c>
      <c r="BA77" s="24">
        <f>ScoutingData[[#This Row],[autoHigh]]+ScoutingData[[#This Row],[teleopHigh]]</f>
        <v>0</v>
      </c>
      <c r="BB77" s="24">
        <f>ScoutingData[[#This Row],[autoMed]]+ScoutingData[[#This Row],[teleopMed]]</f>
        <v>0</v>
      </c>
      <c r="BC77" s="24">
        <f>ScoutingData[[#This Row],[autoLow]]+ScoutingData[[#This Row],[teleopLow]]</f>
        <v>2</v>
      </c>
    </row>
    <row r="78" spans="1:55">
      <c r="A78" s="23" t="s">
        <v>169</v>
      </c>
      <c r="B78" s="23" t="s">
        <v>103</v>
      </c>
      <c r="C78" s="23" t="s">
        <v>0</v>
      </c>
      <c r="D78" s="23">
        <v>43</v>
      </c>
      <c r="E78" s="24" t="str">
        <f>ScoutingData[[#This Row],[eventCode]]&amp;"_"&amp;ScoutingData[[#This Row],[matchLevel]]&amp;ScoutingData[[#This Row],[matchNumber]]</f>
        <v>2023njwas_qm43</v>
      </c>
      <c r="F78" s="23" t="s">
        <v>73</v>
      </c>
      <c r="G78" s="23">
        <v>6945</v>
      </c>
      <c r="H78" s="23">
        <v>35</v>
      </c>
      <c r="I78" s="24" t="s">
        <v>113</v>
      </c>
      <c r="J78">
        <v>1</v>
      </c>
      <c r="K78" s="23"/>
      <c r="L78" s="23"/>
      <c r="M78" s="23">
        <v>1</v>
      </c>
      <c r="N78" s="23" t="s">
        <v>18</v>
      </c>
      <c r="O78" s="23"/>
      <c r="P78" s="23" t="s">
        <v>225</v>
      </c>
      <c r="Q78" s="23">
        <v>1</v>
      </c>
      <c r="R78" s="24">
        <v>0</v>
      </c>
      <c r="S78" s="24">
        <v>0</v>
      </c>
      <c r="T78" s="24"/>
      <c r="U78" s="24">
        <v>0</v>
      </c>
      <c r="V78" s="24" t="s">
        <v>18</v>
      </c>
      <c r="W78" t="s">
        <v>18</v>
      </c>
      <c r="X78" s="24">
        <v>0</v>
      </c>
      <c r="Y78" t="s">
        <v>136</v>
      </c>
      <c r="Z78">
        <v>2</v>
      </c>
      <c r="AA78" s="24" t="s">
        <v>68</v>
      </c>
      <c r="AB78">
        <v>3</v>
      </c>
      <c r="AC78" s="24" t="s">
        <v>18</v>
      </c>
      <c r="AD78" s="24"/>
      <c r="AE78" s="24">
        <v>1</v>
      </c>
      <c r="AF78" s="24">
        <v>0</v>
      </c>
      <c r="AG78" s="24">
        <v>0</v>
      </c>
      <c r="AH78">
        <v>0</v>
      </c>
      <c r="AI78" s="24">
        <v>0</v>
      </c>
      <c r="AJ78" s="24" t="s">
        <v>226</v>
      </c>
      <c r="AK78" s="24">
        <f>getTotalCount(ScoutingData[[#This Row],[autoScoredGrid]])</f>
        <v>0</v>
      </c>
      <c r="AL78" s="24">
        <f>getCubeCount(ScoutingData[[#This Row],[autoScoredGrid]])</f>
        <v>0</v>
      </c>
      <c r="AM78" s="24">
        <f>getConeCount(ScoutingData[[#This Row],[autoScoredGrid]])</f>
        <v>0</v>
      </c>
      <c r="AN78" s="24">
        <f>getHighCount(ScoutingData[[#This Row],[autoScoredGrid]])</f>
        <v>0</v>
      </c>
      <c r="AO78" s="24">
        <f>getMedCount(ScoutingData[[#This Row],[autoScoredGrid]])</f>
        <v>0</v>
      </c>
      <c r="AP78" s="24">
        <f>getLowCount(ScoutingData[[#This Row],[autoScoredGrid]])</f>
        <v>0</v>
      </c>
      <c r="AQ78" s="24" t="e">
        <f>getAvgCycleTime(ScoutingData[[#This Row],[cycleTimes]])</f>
        <v>#VALUE!</v>
      </c>
      <c r="AR78" s="24">
        <f>getTotalCount(ScoutingData[[#This Row],[scoredGrid]])</f>
        <v>2</v>
      </c>
      <c r="AS78" s="24">
        <f>getCubeCount(ScoutingData[[#This Row],[scoredGrid]])</f>
        <v>2</v>
      </c>
      <c r="AT78" s="24">
        <f>getConeCount(ScoutingData[[#This Row],[scoredGrid]])</f>
        <v>0</v>
      </c>
      <c r="AU78" s="24">
        <f>getHighCount(ScoutingData[[#This Row],[scoredGrid]])</f>
        <v>0</v>
      </c>
      <c r="AV78" s="24">
        <f>getMedCount(ScoutingData[[#This Row],[scoredGrid]])</f>
        <v>0</v>
      </c>
      <c r="AW78" s="24">
        <f>getLowCount(ScoutingData[[#This Row],[scoredGrid]])</f>
        <v>2</v>
      </c>
      <c r="AX78" s="24">
        <f>ScoutingData[[#This Row],[autoGamePieces]]+ScoutingData[[#This Row],[teleopGamePieces]]</f>
        <v>2</v>
      </c>
      <c r="AY78" s="24">
        <f>ScoutingData[[#This Row],[autoCubes]]+ScoutingData[[#This Row],[teleopCubes]]</f>
        <v>2</v>
      </c>
      <c r="AZ78" s="24">
        <f>ScoutingData[[#This Row],[autoCones]]+ScoutingData[[#This Row],[teleopCones]]</f>
        <v>0</v>
      </c>
      <c r="BA78" s="24">
        <f>ScoutingData[[#This Row],[autoHigh]]+ScoutingData[[#This Row],[teleopHigh]]</f>
        <v>0</v>
      </c>
      <c r="BB78" s="24">
        <f>ScoutingData[[#This Row],[autoMed]]+ScoutingData[[#This Row],[teleopMed]]</f>
        <v>0</v>
      </c>
      <c r="BC78" s="24">
        <f>ScoutingData[[#This Row],[autoLow]]+ScoutingData[[#This Row],[teleopLow]]</f>
        <v>2</v>
      </c>
    </row>
    <row r="79" spans="1:55">
      <c r="A79" s="23" t="s">
        <v>107</v>
      </c>
      <c r="B79" s="23" t="s">
        <v>103</v>
      </c>
      <c r="C79" s="23" t="s">
        <v>0</v>
      </c>
      <c r="D79" s="23">
        <v>12</v>
      </c>
      <c r="E79" s="24" t="str">
        <f>ScoutingData[[#This Row],[eventCode]]&amp;"_"&amp;ScoutingData[[#This Row],[matchLevel]]&amp;ScoutingData[[#This Row],[matchNumber]]</f>
        <v>2023njwas_qm12</v>
      </c>
      <c r="F79" s="23" t="s">
        <v>125</v>
      </c>
      <c r="G79" s="23">
        <v>8117</v>
      </c>
      <c r="H79" s="23">
        <v>62</v>
      </c>
      <c r="I79" s="24" t="s">
        <v>128</v>
      </c>
      <c r="J79">
        <v>0</v>
      </c>
      <c r="K79" s="23"/>
      <c r="L79" s="23"/>
      <c r="M79" s="23">
        <v>0</v>
      </c>
      <c r="N79" s="23" t="s">
        <v>18</v>
      </c>
      <c r="O79" s="23"/>
      <c r="P79" s="23" t="s">
        <v>129</v>
      </c>
      <c r="Q79" s="23">
        <v>0</v>
      </c>
      <c r="R79" s="24">
        <v>1</v>
      </c>
      <c r="S79" s="24">
        <v>0</v>
      </c>
      <c r="T79" s="24"/>
      <c r="U79" s="24">
        <v>0</v>
      </c>
      <c r="V79" s="24" t="s">
        <v>111</v>
      </c>
      <c r="W79">
        <v>2</v>
      </c>
      <c r="X79" s="24">
        <v>0</v>
      </c>
      <c r="Y79" t="s">
        <v>112</v>
      </c>
      <c r="Z79">
        <v>0</v>
      </c>
      <c r="AA79" s="24" t="s">
        <v>19</v>
      </c>
      <c r="AB79">
        <v>3</v>
      </c>
      <c r="AC79" s="24" t="s">
        <v>18</v>
      </c>
      <c r="AD79" s="24"/>
      <c r="AE79" s="24">
        <v>4</v>
      </c>
      <c r="AF79" s="24">
        <v>0</v>
      </c>
      <c r="AG79" s="24">
        <v>0</v>
      </c>
      <c r="AH79">
        <v>0</v>
      </c>
      <c r="AI79" s="24">
        <v>1</v>
      </c>
      <c r="AJ79" s="24"/>
      <c r="AK79" s="24">
        <f>getTotalCount(ScoutingData[[#This Row],[autoScoredGrid]])</f>
        <v>1</v>
      </c>
      <c r="AL79" s="24">
        <f>getCubeCount(ScoutingData[[#This Row],[autoScoredGrid]])</f>
        <v>0</v>
      </c>
      <c r="AM79" s="24">
        <f>getConeCount(ScoutingData[[#This Row],[autoScoredGrid]])</f>
        <v>1</v>
      </c>
      <c r="AN79" s="24">
        <f>getHighCount(ScoutingData[[#This Row],[autoScoredGrid]])</f>
        <v>1</v>
      </c>
      <c r="AO79" s="24">
        <f>getMedCount(ScoutingData[[#This Row],[autoScoredGrid]])</f>
        <v>0</v>
      </c>
      <c r="AP79" s="24">
        <f>getLowCount(ScoutingData[[#This Row],[autoScoredGrid]])</f>
        <v>0</v>
      </c>
      <c r="AQ79" s="24" t="e">
        <f>getAvgCycleTime(ScoutingData[[#This Row],[cycleTimes]])</f>
        <v>#VALUE!</v>
      </c>
      <c r="AR79" s="24">
        <f>getTotalCount(ScoutingData[[#This Row],[scoredGrid]])</f>
        <v>2</v>
      </c>
      <c r="AS79" s="24">
        <f>getCubeCount(ScoutingData[[#This Row],[scoredGrid]])</f>
        <v>0</v>
      </c>
      <c r="AT79" s="24">
        <f>getConeCount(ScoutingData[[#This Row],[scoredGrid]])</f>
        <v>2</v>
      </c>
      <c r="AU79" s="24">
        <f>getHighCount(ScoutingData[[#This Row],[scoredGrid]])</f>
        <v>2</v>
      </c>
      <c r="AV79" s="24">
        <f>getMedCount(ScoutingData[[#This Row],[scoredGrid]])</f>
        <v>0</v>
      </c>
      <c r="AW79" s="24">
        <f>getLowCount(ScoutingData[[#This Row],[scoredGrid]])</f>
        <v>0</v>
      </c>
      <c r="AX79" s="24">
        <f>ScoutingData[[#This Row],[autoGamePieces]]+ScoutingData[[#This Row],[teleopGamePieces]]</f>
        <v>3</v>
      </c>
      <c r="AY79" s="24">
        <f>ScoutingData[[#This Row],[autoCubes]]+ScoutingData[[#This Row],[teleopCubes]]</f>
        <v>0</v>
      </c>
      <c r="AZ79" s="24">
        <f>ScoutingData[[#This Row],[autoCones]]+ScoutingData[[#This Row],[teleopCones]]</f>
        <v>3</v>
      </c>
      <c r="BA79" s="24">
        <f>ScoutingData[[#This Row],[autoHigh]]+ScoutingData[[#This Row],[teleopHigh]]</f>
        <v>3</v>
      </c>
      <c r="BB79" s="24">
        <f>ScoutingData[[#This Row],[autoMed]]+ScoutingData[[#This Row],[teleopMed]]</f>
        <v>0</v>
      </c>
      <c r="BC79" s="24">
        <f>ScoutingData[[#This Row],[autoLow]]+ScoutingData[[#This Row],[teleopLow]]</f>
        <v>0</v>
      </c>
    </row>
    <row r="80" spans="1:55">
      <c r="A80" s="23" t="s">
        <v>107</v>
      </c>
      <c r="B80" s="23" t="s">
        <v>103</v>
      </c>
      <c r="C80" s="23" t="s">
        <v>0</v>
      </c>
      <c r="D80" s="23">
        <v>29</v>
      </c>
      <c r="E80" s="24" t="str">
        <f>ScoutingData[[#This Row],[eventCode]]&amp;"_"&amp;ScoutingData[[#This Row],[matchLevel]]&amp;ScoutingData[[#This Row],[matchNumber]]</f>
        <v>2023njwas_qm29</v>
      </c>
      <c r="F80" s="23" t="s">
        <v>115</v>
      </c>
      <c r="G80" s="23">
        <v>8117</v>
      </c>
      <c r="H80" s="23">
        <v>26</v>
      </c>
      <c r="I80" s="24" t="s">
        <v>147</v>
      </c>
      <c r="J80">
        <v>0</v>
      </c>
      <c r="K80" s="23"/>
      <c r="L80" s="23"/>
      <c r="M80" s="23">
        <v>1</v>
      </c>
      <c r="N80" s="23" t="s">
        <v>18</v>
      </c>
      <c r="O80" s="23"/>
      <c r="P80" s="23" t="s">
        <v>148</v>
      </c>
      <c r="Q80" s="23">
        <v>0</v>
      </c>
      <c r="R80" s="24">
        <v>0</v>
      </c>
      <c r="S80" s="24">
        <v>0</v>
      </c>
      <c r="T80" s="24"/>
      <c r="U80" s="24">
        <v>1</v>
      </c>
      <c r="V80" s="24" t="s">
        <v>111</v>
      </c>
      <c r="W80">
        <v>2</v>
      </c>
      <c r="X80" s="24">
        <v>12.3</v>
      </c>
      <c r="Y80" t="s">
        <v>20</v>
      </c>
      <c r="Z80">
        <v>2</v>
      </c>
      <c r="AA80" s="24" t="s">
        <v>112</v>
      </c>
      <c r="AB80">
        <v>3</v>
      </c>
      <c r="AC80" s="24" t="s">
        <v>18</v>
      </c>
      <c r="AD80" s="24"/>
      <c r="AE80" s="24">
        <v>3</v>
      </c>
      <c r="AF80" s="24">
        <v>0</v>
      </c>
      <c r="AG80" s="24">
        <v>0</v>
      </c>
      <c r="AH80">
        <v>0</v>
      </c>
      <c r="AI80" s="24">
        <v>1</v>
      </c>
      <c r="AJ80" s="24"/>
      <c r="AK80" s="24">
        <f>getTotalCount(ScoutingData[[#This Row],[autoScoredGrid]])</f>
        <v>1</v>
      </c>
      <c r="AL80" s="24">
        <f>getCubeCount(ScoutingData[[#This Row],[autoScoredGrid]])</f>
        <v>1</v>
      </c>
      <c r="AM80" s="24">
        <f>getConeCount(ScoutingData[[#This Row],[autoScoredGrid]])</f>
        <v>0</v>
      </c>
      <c r="AN80" s="24">
        <f>getHighCount(ScoutingData[[#This Row],[autoScoredGrid]])</f>
        <v>1</v>
      </c>
      <c r="AO80" s="24">
        <f>getMedCount(ScoutingData[[#This Row],[autoScoredGrid]])</f>
        <v>0</v>
      </c>
      <c r="AP80" s="24">
        <f>getLowCount(ScoutingData[[#This Row],[autoScoredGrid]])</f>
        <v>0</v>
      </c>
      <c r="AQ80" s="24" t="e">
        <f>getAvgCycleTime(ScoutingData[[#This Row],[cycleTimes]])</f>
        <v>#VALUE!</v>
      </c>
      <c r="AR80" s="24">
        <f>getTotalCount(ScoutingData[[#This Row],[scoredGrid]])</f>
        <v>3</v>
      </c>
      <c r="AS80" s="24">
        <f>getCubeCount(ScoutingData[[#This Row],[scoredGrid]])</f>
        <v>0</v>
      </c>
      <c r="AT80" s="24">
        <f>getConeCount(ScoutingData[[#This Row],[scoredGrid]])</f>
        <v>3</v>
      </c>
      <c r="AU80" s="24">
        <f>getHighCount(ScoutingData[[#This Row],[scoredGrid]])</f>
        <v>2</v>
      </c>
      <c r="AV80" s="24">
        <f>getMedCount(ScoutingData[[#This Row],[scoredGrid]])</f>
        <v>0</v>
      </c>
      <c r="AW80" s="24">
        <f>getLowCount(ScoutingData[[#This Row],[scoredGrid]])</f>
        <v>1</v>
      </c>
      <c r="AX80" s="24">
        <f>ScoutingData[[#This Row],[autoGamePieces]]+ScoutingData[[#This Row],[teleopGamePieces]]</f>
        <v>4</v>
      </c>
      <c r="AY80" s="24">
        <f>ScoutingData[[#This Row],[autoCubes]]+ScoutingData[[#This Row],[teleopCubes]]</f>
        <v>1</v>
      </c>
      <c r="AZ80" s="24">
        <f>ScoutingData[[#This Row],[autoCones]]+ScoutingData[[#This Row],[teleopCones]]</f>
        <v>3</v>
      </c>
      <c r="BA80" s="24">
        <f>ScoutingData[[#This Row],[autoHigh]]+ScoutingData[[#This Row],[teleopHigh]]</f>
        <v>3</v>
      </c>
      <c r="BB80" s="24">
        <f>ScoutingData[[#This Row],[autoMed]]+ScoutingData[[#This Row],[teleopMed]]</f>
        <v>0</v>
      </c>
      <c r="BC80" s="24">
        <f>ScoutingData[[#This Row],[autoLow]]+ScoutingData[[#This Row],[teleopLow]]</f>
        <v>1</v>
      </c>
    </row>
    <row r="81" spans="1:55">
      <c r="A81" s="23" t="s">
        <v>169</v>
      </c>
      <c r="B81" s="23" t="s">
        <v>103</v>
      </c>
      <c r="C81" s="23" t="s">
        <v>0</v>
      </c>
      <c r="D81" s="23">
        <v>26</v>
      </c>
      <c r="E81" s="24" t="str">
        <f>ScoutingData[[#This Row],[eventCode]]&amp;"_"&amp;ScoutingData[[#This Row],[matchLevel]]&amp;ScoutingData[[#This Row],[matchNumber]]</f>
        <v>2023njwas_qm26</v>
      </c>
      <c r="F81" s="23" t="s">
        <v>73</v>
      </c>
      <c r="G81" s="23">
        <v>8117</v>
      </c>
      <c r="H81" s="23">
        <v>35</v>
      </c>
      <c r="I81" s="24" t="s">
        <v>105</v>
      </c>
      <c r="J81">
        <v>1</v>
      </c>
      <c r="K81" s="23"/>
      <c r="L81" s="23"/>
      <c r="M81" s="23">
        <v>1</v>
      </c>
      <c r="N81" s="23" t="s">
        <v>18</v>
      </c>
      <c r="O81" s="23"/>
      <c r="P81" s="23" t="s">
        <v>204</v>
      </c>
      <c r="Q81" s="23">
        <v>0</v>
      </c>
      <c r="R81" s="24">
        <v>0</v>
      </c>
      <c r="S81" s="24">
        <v>0</v>
      </c>
      <c r="T81" s="24"/>
      <c r="U81" s="24">
        <v>0</v>
      </c>
      <c r="V81" s="24" t="s">
        <v>119</v>
      </c>
      <c r="W81" t="s">
        <v>18</v>
      </c>
      <c r="X81" s="24">
        <v>6</v>
      </c>
      <c r="Y81" t="s">
        <v>20</v>
      </c>
      <c r="Z81">
        <v>3</v>
      </c>
      <c r="AA81" s="24" t="s">
        <v>112</v>
      </c>
      <c r="AB81">
        <v>1</v>
      </c>
      <c r="AC81" s="24" t="s">
        <v>18</v>
      </c>
      <c r="AD81" s="24"/>
      <c r="AE81" s="24">
        <v>4</v>
      </c>
      <c r="AF81" s="24">
        <v>0</v>
      </c>
      <c r="AG81" s="24">
        <v>0</v>
      </c>
      <c r="AH81">
        <v>0</v>
      </c>
      <c r="AI81" s="24">
        <v>1</v>
      </c>
      <c r="AJ81" s="24"/>
      <c r="AK81" s="24">
        <f>getTotalCount(ScoutingData[[#This Row],[autoScoredGrid]])</f>
        <v>1</v>
      </c>
      <c r="AL81" s="24">
        <f>getCubeCount(ScoutingData[[#This Row],[autoScoredGrid]])</f>
        <v>1</v>
      </c>
      <c r="AM81" s="24">
        <f>getConeCount(ScoutingData[[#This Row],[autoScoredGrid]])</f>
        <v>0</v>
      </c>
      <c r="AN81" s="24">
        <f>getHighCount(ScoutingData[[#This Row],[autoScoredGrid]])</f>
        <v>1</v>
      </c>
      <c r="AO81" s="24">
        <f>getMedCount(ScoutingData[[#This Row],[autoScoredGrid]])</f>
        <v>0</v>
      </c>
      <c r="AP81" s="24">
        <f>getLowCount(ScoutingData[[#This Row],[autoScoredGrid]])</f>
        <v>0</v>
      </c>
      <c r="AQ81" s="24" t="e">
        <f>getAvgCycleTime(ScoutingData[[#This Row],[cycleTimes]])</f>
        <v>#VALUE!</v>
      </c>
      <c r="AR81" s="24">
        <f>getTotalCount(ScoutingData[[#This Row],[scoredGrid]])</f>
        <v>3</v>
      </c>
      <c r="AS81" s="24">
        <f>getCubeCount(ScoutingData[[#This Row],[scoredGrid]])</f>
        <v>0</v>
      </c>
      <c r="AT81" s="24">
        <f>getConeCount(ScoutingData[[#This Row],[scoredGrid]])</f>
        <v>3</v>
      </c>
      <c r="AU81" s="24">
        <f>getHighCount(ScoutingData[[#This Row],[scoredGrid]])</f>
        <v>2</v>
      </c>
      <c r="AV81" s="24">
        <f>getMedCount(ScoutingData[[#This Row],[scoredGrid]])</f>
        <v>0</v>
      </c>
      <c r="AW81" s="24">
        <f>getLowCount(ScoutingData[[#This Row],[scoredGrid]])</f>
        <v>1</v>
      </c>
      <c r="AX81" s="24">
        <f>ScoutingData[[#This Row],[autoGamePieces]]+ScoutingData[[#This Row],[teleopGamePieces]]</f>
        <v>4</v>
      </c>
      <c r="AY81" s="24">
        <f>ScoutingData[[#This Row],[autoCubes]]+ScoutingData[[#This Row],[teleopCubes]]</f>
        <v>1</v>
      </c>
      <c r="AZ81" s="24">
        <f>ScoutingData[[#This Row],[autoCones]]+ScoutingData[[#This Row],[teleopCones]]</f>
        <v>3</v>
      </c>
      <c r="BA81" s="24">
        <f>ScoutingData[[#This Row],[autoHigh]]+ScoutingData[[#This Row],[teleopHigh]]</f>
        <v>3</v>
      </c>
      <c r="BB81" s="24">
        <f>ScoutingData[[#This Row],[autoMed]]+ScoutingData[[#This Row],[teleopMed]]</f>
        <v>0</v>
      </c>
      <c r="BC81" s="24">
        <f>ScoutingData[[#This Row],[autoLow]]+ScoutingData[[#This Row],[teleopLow]]</f>
        <v>1</v>
      </c>
    </row>
    <row r="82" spans="1:55">
      <c r="A82" s="23" t="s">
        <v>169</v>
      </c>
      <c r="B82" s="23" t="s">
        <v>103</v>
      </c>
      <c r="C82" s="23" t="s">
        <v>0</v>
      </c>
      <c r="D82" s="23">
        <v>40</v>
      </c>
      <c r="E82" s="24" t="str">
        <f>ScoutingData[[#This Row],[eventCode]]&amp;"_"&amp;ScoutingData[[#This Row],[matchLevel]]&amp;ScoutingData[[#This Row],[matchNumber]]</f>
        <v>2023njwas_qm40</v>
      </c>
      <c r="F82" s="23" t="s">
        <v>73</v>
      </c>
      <c r="G82" s="23">
        <v>8117</v>
      </c>
      <c r="H82" s="23">
        <v>35</v>
      </c>
      <c r="I82" s="24" t="s">
        <v>105</v>
      </c>
      <c r="J82">
        <v>1</v>
      </c>
      <c r="K82" s="23"/>
      <c r="L82" s="23"/>
      <c r="M82" s="23">
        <v>1</v>
      </c>
      <c r="N82" s="23" t="s">
        <v>18</v>
      </c>
      <c r="O82" s="23"/>
      <c r="P82" s="23" t="s">
        <v>220</v>
      </c>
      <c r="Q82" s="23">
        <v>0</v>
      </c>
      <c r="R82" s="24">
        <v>0</v>
      </c>
      <c r="S82" s="24">
        <v>0</v>
      </c>
      <c r="T82" s="24"/>
      <c r="U82" s="24">
        <v>0</v>
      </c>
      <c r="V82" s="24" t="s">
        <v>119</v>
      </c>
      <c r="W82">
        <v>2</v>
      </c>
      <c r="X82" s="24">
        <v>4.9000000000000004</v>
      </c>
      <c r="Y82" t="s">
        <v>20</v>
      </c>
      <c r="Z82">
        <v>2</v>
      </c>
      <c r="AA82" s="24" t="s">
        <v>112</v>
      </c>
      <c r="AB82">
        <v>1</v>
      </c>
      <c r="AC82" s="24" t="s">
        <v>18</v>
      </c>
      <c r="AD82" s="24"/>
      <c r="AE82" s="24">
        <v>4</v>
      </c>
      <c r="AF82" s="24">
        <v>0</v>
      </c>
      <c r="AG82" s="24">
        <v>0</v>
      </c>
      <c r="AH82">
        <v>0</v>
      </c>
      <c r="AI82" s="24">
        <v>1</v>
      </c>
      <c r="AJ82" s="24" t="s">
        <v>221</v>
      </c>
      <c r="AK82" s="24">
        <f>getTotalCount(ScoutingData[[#This Row],[autoScoredGrid]])</f>
        <v>1</v>
      </c>
      <c r="AL82" s="24">
        <f>getCubeCount(ScoutingData[[#This Row],[autoScoredGrid]])</f>
        <v>1</v>
      </c>
      <c r="AM82" s="24">
        <f>getConeCount(ScoutingData[[#This Row],[autoScoredGrid]])</f>
        <v>0</v>
      </c>
      <c r="AN82" s="24">
        <f>getHighCount(ScoutingData[[#This Row],[autoScoredGrid]])</f>
        <v>1</v>
      </c>
      <c r="AO82" s="24">
        <f>getMedCount(ScoutingData[[#This Row],[autoScoredGrid]])</f>
        <v>0</v>
      </c>
      <c r="AP82" s="24">
        <f>getLowCount(ScoutingData[[#This Row],[autoScoredGrid]])</f>
        <v>0</v>
      </c>
      <c r="AQ82" s="24" t="e">
        <f>getAvgCycleTime(ScoutingData[[#This Row],[cycleTimes]])</f>
        <v>#VALUE!</v>
      </c>
      <c r="AR82" s="24">
        <f>getTotalCount(ScoutingData[[#This Row],[scoredGrid]])</f>
        <v>3</v>
      </c>
      <c r="AS82" s="24">
        <f>getCubeCount(ScoutingData[[#This Row],[scoredGrid]])</f>
        <v>0</v>
      </c>
      <c r="AT82" s="24">
        <f>getConeCount(ScoutingData[[#This Row],[scoredGrid]])</f>
        <v>3</v>
      </c>
      <c r="AU82" s="24">
        <f>getHighCount(ScoutingData[[#This Row],[scoredGrid]])</f>
        <v>2</v>
      </c>
      <c r="AV82" s="24">
        <f>getMedCount(ScoutingData[[#This Row],[scoredGrid]])</f>
        <v>0</v>
      </c>
      <c r="AW82" s="24">
        <f>getLowCount(ScoutingData[[#This Row],[scoredGrid]])</f>
        <v>1</v>
      </c>
      <c r="AX82" s="24">
        <f>ScoutingData[[#This Row],[autoGamePieces]]+ScoutingData[[#This Row],[teleopGamePieces]]</f>
        <v>4</v>
      </c>
      <c r="AY82" s="24">
        <f>ScoutingData[[#This Row],[autoCubes]]+ScoutingData[[#This Row],[teleopCubes]]</f>
        <v>1</v>
      </c>
      <c r="AZ82" s="24">
        <f>ScoutingData[[#This Row],[autoCones]]+ScoutingData[[#This Row],[teleopCones]]</f>
        <v>3</v>
      </c>
      <c r="BA82" s="24">
        <f>ScoutingData[[#This Row],[autoHigh]]+ScoutingData[[#This Row],[teleopHigh]]</f>
        <v>3</v>
      </c>
      <c r="BB82" s="24">
        <f>ScoutingData[[#This Row],[autoMed]]+ScoutingData[[#This Row],[teleopMed]]</f>
        <v>0</v>
      </c>
      <c r="BC82" s="24">
        <f>ScoutingData[[#This Row],[autoLow]]+ScoutingData[[#This Row],[teleopLow]]</f>
        <v>1</v>
      </c>
    </row>
    <row r="83" spans="1:55">
      <c r="A83" s="23" t="s">
        <v>107</v>
      </c>
      <c r="B83" s="23" t="s">
        <v>103</v>
      </c>
      <c r="C83" s="23" t="s">
        <v>0</v>
      </c>
      <c r="D83" s="23">
        <v>4</v>
      </c>
      <c r="E83" s="24" t="str">
        <f>ScoutingData[[#This Row],[eventCode]]&amp;"_"&amp;ScoutingData[[#This Row],[matchLevel]]&amp;ScoutingData[[#This Row],[matchNumber]]</f>
        <v>2023njwas_qm4</v>
      </c>
      <c r="F83" s="23" t="s">
        <v>115</v>
      </c>
      <c r="G83" s="23">
        <v>8588</v>
      </c>
      <c r="H83" s="23">
        <v>38</v>
      </c>
      <c r="I83" s="24" t="s">
        <v>113</v>
      </c>
      <c r="J83">
        <v>0</v>
      </c>
      <c r="K83" s="23"/>
      <c r="L83" s="23"/>
      <c r="M83" s="23">
        <v>0</v>
      </c>
      <c r="N83" s="23" t="s">
        <v>18</v>
      </c>
      <c r="O83" s="23"/>
      <c r="P83" s="23" t="s">
        <v>116</v>
      </c>
      <c r="Q83" s="23">
        <v>0</v>
      </c>
      <c r="R83" s="24">
        <v>0</v>
      </c>
      <c r="S83" s="24">
        <v>0</v>
      </c>
      <c r="T83" s="24"/>
      <c r="U83" s="24">
        <v>0</v>
      </c>
      <c r="V83" s="24" t="s">
        <v>18</v>
      </c>
      <c r="W83" t="s">
        <v>18</v>
      </c>
      <c r="X83" s="24">
        <v>2.5</v>
      </c>
      <c r="Y83" t="s">
        <v>20</v>
      </c>
      <c r="Z83">
        <v>2</v>
      </c>
      <c r="AA83" s="24" t="s">
        <v>68</v>
      </c>
      <c r="AB83">
        <v>2</v>
      </c>
      <c r="AC83" s="24" t="s">
        <v>111</v>
      </c>
      <c r="AD83" s="24"/>
      <c r="AE83" s="24">
        <v>3</v>
      </c>
      <c r="AF83" s="24">
        <v>0</v>
      </c>
      <c r="AG83" s="24">
        <v>0</v>
      </c>
      <c r="AH83">
        <v>0</v>
      </c>
      <c r="AI83" s="24">
        <v>0</v>
      </c>
      <c r="AJ83" s="24"/>
      <c r="AK83" s="24">
        <f>getTotalCount(ScoutingData[[#This Row],[autoScoredGrid]])</f>
        <v>0</v>
      </c>
      <c r="AL83" s="24">
        <f>getCubeCount(ScoutingData[[#This Row],[autoScoredGrid]])</f>
        <v>0</v>
      </c>
      <c r="AM83" s="24">
        <f>getConeCount(ScoutingData[[#This Row],[autoScoredGrid]])</f>
        <v>0</v>
      </c>
      <c r="AN83" s="24">
        <f>getHighCount(ScoutingData[[#This Row],[autoScoredGrid]])</f>
        <v>0</v>
      </c>
      <c r="AO83" s="24">
        <f>getMedCount(ScoutingData[[#This Row],[autoScoredGrid]])</f>
        <v>0</v>
      </c>
      <c r="AP83" s="24">
        <f>getLowCount(ScoutingData[[#This Row],[autoScoredGrid]])</f>
        <v>0</v>
      </c>
      <c r="AQ83" s="24" t="e">
        <f>getAvgCycleTime(ScoutingData[[#This Row],[cycleTimes]])</f>
        <v>#VALUE!</v>
      </c>
      <c r="AR83" s="24">
        <f>getTotalCount(ScoutingData[[#This Row],[scoredGrid]])</f>
        <v>1</v>
      </c>
      <c r="AS83" s="24">
        <f>getCubeCount(ScoutingData[[#This Row],[scoredGrid]])</f>
        <v>1</v>
      </c>
      <c r="AT83" s="24">
        <f>getConeCount(ScoutingData[[#This Row],[scoredGrid]])</f>
        <v>0</v>
      </c>
      <c r="AU83" s="24">
        <f>getHighCount(ScoutingData[[#This Row],[scoredGrid]])</f>
        <v>0</v>
      </c>
      <c r="AV83" s="24">
        <f>getMedCount(ScoutingData[[#This Row],[scoredGrid]])</f>
        <v>0</v>
      </c>
      <c r="AW83" s="24">
        <f>getLowCount(ScoutingData[[#This Row],[scoredGrid]])</f>
        <v>1</v>
      </c>
      <c r="AX83" s="24">
        <f>ScoutingData[[#This Row],[autoGamePieces]]+ScoutingData[[#This Row],[teleopGamePieces]]</f>
        <v>1</v>
      </c>
      <c r="AY83" s="24">
        <f>ScoutingData[[#This Row],[autoCubes]]+ScoutingData[[#This Row],[teleopCubes]]</f>
        <v>1</v>
      </c>
      <c r="AZ83" s="24">
        <f>ScoutingData[[#This Row],[autoCones]]+ScoutingData[[#This Row],[teleopCones]]</f>
        <v>0</v>
      </c>
      <c r="BA83" s="24">
        <f>ScoutingData[[#This Row],[autoHigh]]+ScoutingData[[#This Row],[teleopHigh]]</f>
        <v>0</v>
      </c>
      <c r="BB83" s="24">
        <f>ScoutingData[[#This Row],[autoMed]]+ScoutingData[[#This Row],[teleopMed]]</f>
        <v>0</v>
      </c>
      <c r="BC83" s="24">
        <f>ScoutingData[[#This Row],[autoLow]]+ScoutingData[[#This Row],[teleopLow]]</f>
        <v>1</v>
      </c>
    </row>
    <row r="84" spans="1:55">
      <c r="A84" s="23" t="s">
        <v>198</v>
      </c>
      <c r="B84" s="23" t="s">
        <v>103</v>
      </c>
      <c r="C84" s="23" t="s">
        <v>0</v>
      </c>
      <c r="D84" s="23">
        <v>21</v>
      </c>
      <c r="E84" s="24" t="str">
        <f>ScoutingData[[#This Row],[eventCode]]&amp;"_"&amp;ScoutingData[[#This Row],[matchLevel]]&amp;ScoutingData[[#This Row],[matchNumber]]</f>
        <v>2023njwas_qm21</v>
      </c>
      <c r="F84" s="23" t="s">
        <v>175</v>
      </c>
      <c r="G84" s="23">
        <v>8588</v>
      </c>
      <c r="H84" s="23">
        <v>35</v>
      </c>
      <c r="I84" s="24" t="s">
        <v>113</v>
      </c>
      <c r="J84">
        <v>1</v>
      </c>
      <c r="K84" s="23"/>
      <c r="L84" s="23"/>
      <c r="M84" s="23">
        <v>0</v>
      </c>
      <c r="N84" s="23" t="s">
        <v>18</v>
      </c>
      <c r="O84" s="23"/>
      <c r="P84" s="23" t="s">
        <v>199</v>
      </c>
      <c r="Q84" s="23">
        <v>0</v>
      </c>
      <c r="R84" s="24">
        <v>0</v>
      </c>
      <c r="S84" s="24">
        <v>0</v>
      </c>
      <c r="T84" s="24"/>
      <c r="U84" s="24">
        <v>0</v>
      </c>
      <c r="V84" s="24" t="s">
        <v>18</v>
      </c>
      <c r="W84" t="s">
        <v>18</v>
      </c>
      <c r="X84" s="24">
        <v>6.5</v>
      </c>
      <c r="Y84" t="s">
        <v>20</v>
      </c>
      <c r="Z84">
        <v>2</v>
      </c>
      <c r="AA84" s="24" t="s">
        <v>68</v>
      </c>
      <c r="AB84">
        <v>1</v>
      </c>
      <c r="AC84" s="24" t="s">
        <v>18</v>
      </c>
      <c r="AD84" s="24"/>
      <c r="AE84" s="24">
        <v>1</v>
      </c>
      <c r="AF84" s="24">
        <v>0</v>
      </c>
      <c r="AG84" s="24">
        <v>0</v>
      </c>
      <c r="AH84">
        <v>0</v>
      </c>
      <c r="AI84" s="24">
        <v>0</v>
      </c>
      <c r="AJ84" s="24"/>
      <c r="AK84" s="24">
        <f>getTotalCount(ScoutingData[[#This Row],[autoScoredGrid]])</f>
        <v>0</v>
      </c>
      <c r="AL84" s="24">
        <f>getCubeCount(ScoutingData[[#This Row],[autoScoredGrid]])</f>
        <v>0</v>
      </c>
      <c r="AM84" s="24">
        <f>getConeCount(ScoutingData[[#This Row],[autoScoredGrid]])</f>
        <v>0</v>
      </c>
      <c r="AN84" s="24">
        <f>getHighCount(ScoutingData[[#This Row],[autoScoredGrid]])</f>
        <v>0</v>
      </c>
      <c r="AO84" s="24">
        <f>getMedCount(ScoutingData[[#This Row],[autoScoredGrid]])</f>
        <v>0</v>
      </c>
      <c r="AP84" s="24">
        <f>getLowCount(ScoutingData[[#This Row],[autoScoredGrid]])</f>
        <v>0</v>
      </c>
      <c r="AQ84" s="24" t="e">
        <f>getAvgCycleTime(ScoutingData[[#This Row],[cycleTimes]])</f>
        <v>#VALUE!</v>
      </c>
      <c r="AR84" s="24">
        <f>getTotalCount(ScoutingData[[#This Row],[scoredGrid]])</f>
        <v>2</v>
      </c>
      <c r="AS84" s="24">
        <f>getCubeCount(ScoutingData[[#This Row],[scoredGrid]])</f>
        <v>1</v>
      </c>
      <c r="AT84" s="24">
        <f>getConeCount(ScoutingData[[#This Row],[scoredGrid]])</f>
        <v>1</v>
      </c>
      <c r="AU84" s="24">
        <f>getHighCount(ScoutingData[[#This Row],[scoredGrid]])</f>
        <v>0</v>
      </c>
      <c r="AV84" s="24">
        <f>getMedCount(ScoutingData[[#This Row],[scoredGrid]])</f>
        <v>0</v>
      </c>
      <c r="AW84" s="24">
        <f>getLowCount(ScoutingData[[#This Row],[scoredGrid]])</f>
        <v>2</v>
      </c>
      <c r="AX84" s="24">
        <f>ScoutingData[[#This Row],[autoGamePieces]]+ScoutingData[[#This Row],[teleopGamePieces]]</f>
        <v>2</v>
      </c>
      <c r="AY84" s="24">
        <f>ScoutingData[[#This Row],[autoCubes]]+ScoutingData[[#This Row],[teleopCubes]]</f>
        <v>1</v>
      </c>
      <c r="AZ84" s="24">
        <f>ScoutingData[[#This Row],[autoCones]]+ScoutingData[[#This Row],[teleopCones]]</f>
        <v>1</v>
      </c>
      <c r="BA84" s="24">
        <f>ScoutingData[[#This Row],[autoHigh]]+ScoutingData[[#This Row],[teleopHigh]]</f>
        <v>0</v>
      </c>
      <c r="BB84" s="24">
        <f>ScoutingData[[#This Row],[autoMed]]+ScoutingData[[#This Row],[teleopMed]]</f>
        <v>0</v>
      </c>
      <c r="BC84" s="24">
        <f>ScoutingData[[#This Row],[autoLow]]+ScoutingData[[#This Row],[teleopLow]]</f>
        <v>2</v>
      </c>
    </row>
    <row r="85" spans="1:55">
      <c r="A85" s="23" t="s">
        <v>107</v>
      </c>
      <c r="B85" s="23" t="s">
        <v>103</v>
      </c>
      <c r="C85" s="23" t="s">
        <v>0</v>
      </c>
      <c r="D85" s="23">
        <v>11</v>
      </c>
      <c r="E85" s="24" t="str">
        <f>ScoutingData[[#This Row],[eventCode]]&amp;"_"&amp;ScoutingData[[#This Row],[matchLevel]]&amp;ScoutingData[[#This Row],[matchNumber]]</f>
        <v>2023njwas_qm11</v>
      </c>
      <c r="F85" s="23" t="s">
        <v>115</v>
      </c>
      <c r="G85" s="23">
        <v>8707</v>
      </c>
      <c r="H85" s="23">
        <v>26</v>
      </c>
      <c r="I85" s="24" t="s">
        <v>113</v>
      </c>
      <c r="J85">
        <v>0</v>
      </c>
      <c r="K85" s="23"/>
      <c r="L85" s="23"/>
      <c r="M85" s="23">
        <v>0</v>
      </c>
      <c r="N85" s="23" t="s">
        <v>18</v>
      </c>
      <c r="O85" s="23"/>
      <c r="P85" s="23" t="s">
        <v>113</v>
      </c>
      <c r="Q85" s="23">
        <v>0</v>
      </c>
      <c r="R85" s="24">
        <v>0</v>
      </c>
      <c r="S85" s="24">
        <v>0</v>
      </c>
      <c r="T85" s="24"/>
      <c r="U85" s="24">
        <v>0</v>
      </c>
      <c r="V85" s="24" t="s">
        <v>18</v>
      </c>
      <c r="W85" t="s">
        <v>18</v>
      </c>
      <c r="X85" s="24">
        <v>1.6</v>
      </c>
      <c r="Y85" t="s">
        <v>20</v>
      </c>
      <c r="Z85">
        <v>2</v>
      </c>
      <c r="AA85" s="24" t="s">
        <v>112</v>
      </c>
      <c r="AB85">
        <v>1</v>
      </c>
      <c r="AC85" s="24" t="s">
        <v>112</v>
      </c>
      <c r="AD85" s="24"/>
      <c r="AE85" s="24">
        <v>4</v>
      </c>
      <c r="AF85" s="24">
        <v>0</v>
      </c>
      <c r="AG85" s="24">
        <v>0</v>
      </c>
      <c r="AH85">
        <v>0</v>
      </c>
      <c r="AI85" s="24">
        <v>0</v>
      </c>
      <c r="AJ85" s="24"/>
      <c r="AK85" s="24">
        <f>getTotalCount(ScoutingData[[#This Row],[autoScoredGrid]])</f>
        <v>0</v>
      </c>
      <c r="AL85" s="24">
        <f>getCubeCount(ScoutingData[[#This Row],[autoScoredGrid]])</f>
        <v>0</v>
      </c>
      <c r="AM85" s="24">
        <f>getConeCount(ScoutingData[[#This Row],[autoScoredGrid]])</f>
        <v>0</v>
      </c>
      <c r="AN85" s="24">
        <f>getHighCount(ScoutingData[[#This Row],[autoScoredGrid]])</f>
        <v>0</v>
      </c>
      <c r="AO85" s="24">
        <f>getMedCount(ScoutingData[[#This Row],[autoScoredGrid]])</f>
        <v>0</v>
      </c>
      <c r="AP85" s="24">
        <f>getLowCount(ScoutingData[[#This Row],[autoScoredGrid]])</f>
        <v>0</v>
      </c>
      <c r="AQ85" s="24" t="e">
        <f>getAvgCycleTime(ScoutingData[[#This Row],[cycleTimes]])</f>
        <v>#VALUE!</v>
      </c>
      <c r="AR85" s="24">
        <f>getTotalCount(ScoutingData[[#This Row],[scoredGrid]])</f>
        <v>0</v>
      </c>
      <c r="AS85" s="24">
        <f>getCubeCount(ScoutingData[[#This Row],[scoredGrid]])</f>
        <v>0</v>
      </c>
      <c r="AT85" s="24">
        <f>getConeCount(ScoutingData[[#This Row],[scoredGrid]])</f>
        <v>0</v>
      </c>
      <c r="AU85" s="24">
        <f>getHighCount(ScoutingData[[#This Row],[scoredGrid]])</f>
        <v>0</v>
      </c>
      <c r="AV85" s="24">
        <f>getMedCount(ScoutingData[[#This Row],[scoredGrid]])</f>
        <v>0</v>
      </c>
      <c r="AW85" s="24">
        <f>getLowCount(ScoutingData[[#This Row],[scoredGrid]])</f>
        <v>0</v>
      </c>
      <c r="AX85" s="24">
        <f>ScoutingData[[#This Row],[autoGamePieces]]+ScoutingData[[#This Row],[teleopGamePieces]]</f>
        <v>0</v>
      </c>
      <c r="AY85" s="24">
        <f>ScoutingData[[#This Row],[autoCubes]]+ScoutingData[[#This Row],[teleopCubes]]</f>
        <v>0</v>
      </c>
      <c r="AZ85" s="24">
        <f>ScoutingData[[#This Row],[autoCones]]+ScoutingData[[#This Row],[teleopCones]]</f>
        <v>0</v>
      </c>
      <c r="BA85" s="24">
        <f>ScoutingData[[#This Row],[autoHigh]]+ScoutingData[[#This Row],[teleopHigh]]</f>
        <v>0</v>
      </c>
      <c r="BB85" s="24">
        <f>ScoutingData[[#This Row],[autoMed]]+ScoutingData[[#This Row],[teleopMed]]</f>
        <v>0</v>
      </c>
      <c r="BC85" s="24">
        <f>ScoutingData[[#This Row],[autoLow]]+ScoutingData[[#This Row],[teleopLow]]</f>
        <v>0</v>
      </c>
    </row>
    <row r="86" spans="1:55">
      <c r="A86" s="23" t="s">
        <v>107</v>
      </c>
      <c r="B86" s="23" t="s">
        <v>103</v>
      </c>
      <c r="C86" s="23" t="s">
        <v>0</v>
      </c>
      <c r="D86" s="23">
        <v>3</v>
      </c>
      <c r="E86" s="24" t="str">
        <f>ScoutingData[[#This Row],[eventCode]]&amp;"_"&amp;ScoutingData[[#This Row],[matchLevel]]&amp;ScoutingData[[#This Row],[matchNumber]]</f>
        <v>2023njwas_qm3</v>
      </c>
      <c r="F86" s="23" t="s">
        <v>104</v>
      </c>
      <c r="G86" s="23">
        <v>9015</v>
      </c>
      <c r="H86" s="23">
        <v>50</v>
      </c>
      <c r="I86" s="24" t="s">
        <v>113</v>
      </c>
      <c r="J86">
        <v>1</v>
      </c>
      <c r="K86" s="23"/>
      <c r="L86" s="23"/>
      <c r="M86" s="23">
        <v>0</v>
      </c>
      <c r="N86" s="23" t="s">
        <v>109</v>
      </c>
      <c r="O86" s="23"/>
      <c r="P86" s="23" t="s">
        <v>114</v>
      </c>
      <c r="Q86" s="23">
        <v>0</v>
      </c>
      <c r="R86" s="24">
        <v>1</v>
      </c>
      <c r="S86" s="24">
        <v>0</v>
      </c>
      <c r="T86" s="24"/>
      <c r="U86" s="24">
        <v>1</v>
      </c>
      <c r="V86" s="24" t="s">
        <v>74</v>
      </c>
      <c r="W86">
        <v>2</v>
      </c>
      <c r="X86" s="24">
        <v>13.2</v>
      </c>
      <c r="Y86" t="s">
        <v>20</v>
      </c>
      <c r="Z86">
        <v>2</v>
      </c>
      <c r="AA86" s="24" t="s">
        <v>112</v>
      </c>
      <c r="AB86">
        <v>3</v>
      </c>
      <c r="AC86" s="24" t="s">
        <v>18</v>
      </c>
      <c r="AD86" s="24"/>
      <c r="AE86" s="24">
        <v>2</v>
      </c>
      <c r="AF86" s="24">
        <v>0</v>
      </c>
      <c r="AG86" s="24">
        <v>0</v>
      </c>
      <c r="AH86">
        <v>0</v>
      </c>
      <c r="AI86" s="24">
        <v>1</v>
      </c>
      <c r="AJ86" s="24"/>
      <c r="AK86" s="24">
        <f>getTotalCount(ScoutingData[[#This Row],[autoScoredGrid]])</f>
        <v>0</v>
      </c>
      <c r="AL86" s="24">
        <f>getCubeCount(ScoutingData[[#This Row],[autoScoredGrid]])</f>
        <v>0</v>
      </c>
      <c r="AM86" s="24">
        <f>getConeCount(ScoutingData[[#This Row],[autoScoredGrid]])</f>
        <v>0</v>
      </c>
      <c r="AN86" s="24">
        <f>getHighCount(ScoutingData[[#This Row],[autoScoredGrid]])</f>
        <v>0</v>
      </c>
      <c r="AO86" s="24">
        <f>getMedCount(ScoutingData[[#This Row],[autoScoredGrid]])</f>
        <v>0</v>
      </c>
      <c r="AP86" s="24">
        <f>getLowCount(ScoutingData[[#This Row],[autoScoredGrid]])</f>
        <v>0</v>
      </c>
      <c r="AQ86" s="24" t="e">
        <f>getAvgCycleTime(ScoutingData[[#This Row],[cycleTimes]])</f>
        <v>#VALUE!</v>
      </c>
      <c r="AR86" s="24">
        <f>getTotalCount(ScoutingData[[#This Row],[scoredGrid]])</f>
        <v>4</v>
      </c>
      <c r="AS86" s="24">
        <f>getCubeCount(ScoutingData[[#This Row],[scoredGrid]])</f>
        <v>4</v>
      </c>
      <c r="AT86" s="24">
        <f>getConeCount(ScoutingData[[#This Row],[scoredGrid]])</f>
        <v>0</v>
      </c>
      <c r="AU86" s="24">
        <f>getHighCount(ScoutingData[[#This Row],[scoredGrid]])</f>
        <v>0</v>
      </c>
      <c r="AV86" s="24">
        <f>getMedCount(ScoutingData[[#This Row],[scoredGrid]])</f>
        <v>0</v>
      </c>
      <c r="AW86" s="24">
        <f>getLowCount(ScoutingData[[#This Row],[scoredGrid]])</f>
        <v>4</v>
      </c>
      <c r="AX86" s="24">
        <f>ScoutingData[[#This Row],[autoGamePieces]]+ScoutingData[[#This Row],[teleopGamePieces]]</f>
        <v>4</v>
      </c>
      <c r="AY86" s="24">
        <f>ScoutingData[[#This Row],[autoCubes]]+ScoutingData[[#This Row],[teleopCubes]]</f>
        <v>4</v>
      </c>
      <c r="AZ86" s="24">
        <f>ScoutingData[[#This Row],[autoCones]]+ScoutingData[[#This Row],[teleopCones]]</f>
        <v>0</v>
      </c>
      <c r="BA86" s="24">
        <f>ScoutingData[[#This Row],[autoHigh]]+ScoutingData[[#This Row],[teleopHigh]]</f>
        <v>0</v>
      </c>
      <c r="BB86" s="24">
        <f>ScoutingData[[#This Row],[autoMed]]+ScoutingData[[#This Row],[teleopMed]]</f>
        <v>0</v>
      </c>
      <c r="BC86" s="24">
        <f>ScoutingData[[#This Row],[autoLow]]+ScoutingData[[#This Row],[teleopLow]]</f>
        <v>4</v>
      </c>
    </row>
    <row r="87" spans="1:55">
      <c r="A87" s="23" t="s">
        <v>107</v>
      </c>
      <c r="B87" s="23" t="s">
        <v>103</v>
      </c>
      <c r="C87" s="23" t="s">
        <v>0</v>
      </c>
      <c r="D87" s="23">
        <v>30</v>
      </c>
      <c r="E87" s="24" t="str">
        <f>ScoutingData[[#This Row],[eventCode]]&amp;"_"&amp;ScoutingData[[#This Row],[matchLevel]]&amp;ScoutingData[[#This Row],[matchNumber]]</f>
        <v>2023njwas_qm30</v>
      </c>
      <c r="F87" s="23" t="s">
        <v>125</v>
      </c>
      <c r="G87" s="23">
        <v>9015</v>
      </c>
      <c r="H87" s="23">
        <v>38</v>
      </c>
      <c r="I87" s="24" t="s">
        <v>108</v>
      </c>
      <c r="J87">
        <v>0</v>
      </c>
      <c r="K87" s="23"/>
      <c r="L87" s="23"/>
      <c r="M87" s="23">
        <v>1</v>
      </c>
      <c r="N87" s="23" t="s">
        <v>112</v>
      </c>
      <c r="O87" s="23"/>
      <c r="P87" s="23" t="s">
        <v>149</v>
      </c>
      <c r="Q87" s="23">
        <v>0</v>
      </c>
      <c r="R87" s="24">
        <v>0</v>
      </c>
      <c r="S87" s="24">
        <v>0</v>
      </c>
      <c r="T87" s="24"/>
      <c r="U87" s="24">
        <v>1</v>
      </c>
      <c r="V87" s="24" t="s">
        <v>74</v>
      </c>
      <c r="W87" t="s">
        <v>18</v>
      </c>
      <c r="X87" s="24">
        <v>1.6</v>
      </c>
      <c r="Y87" t="s">
        <v>20</v>
      </c>
      <c r="Z87">
        <v>3</v>
      </c>
      <c r="AA87" s="24" t="s">
        <v>112</v>
      </c>
      <c r="AB87">
        <v>1</v>
      </c>
      <c r="AC87" s="24" t="s">
        <v>18</v>
      </c>
      <c r="AD87" s="24"/>
      <c r="AE87" s="24">
        <v>3</v>
      </c>
      <c r="AF87" s="24">
        <v>0</v>
      </c>
      <c r="AG87" s="24">
        <v>0</v>
      </c>
      <c r="AH87">
        <v>0</v>
      </c>
      <c r="AI87" s="24">
        <v>1</v>
      </c>
      <c r="AJ87" s="24"/>
      <c r="AK87" s="24">
        <f>getTotalCount(ScoutingData[[#This Row],[autoScoredGrid]])</f>
        <v>1</v>
      </c>
      <c r="AL87" s="24">
        <f>getCubeCount(ScoutingData[[#This Row],[autoScoredGrid]])</f>
        <v>1</v>
      </c>
      <c r="AM87" s="24">
        <f>getConeCount(ScoutingData[[#This Row],[autoScoredGrid]])</f>
        <v>0</v>
      </c>
      <c r="AN87" s="24">
        <f>getHighCount(ScoutingData[[#This Row],[autoScoredGrid]])</f>
        <v>1</v>
      </c>
      <c r="AO87" s="24">
        <f>getMedCount(ScoutingData[[#This Row],[autoScoredGrid]])</f>
        <v>0</v>
      </c>
      <c r="AP87" s="24">
        <f>getLowCount(ScoutingData[[#This Row],[autoScoredGrid]])</f>
        <v>0</v>
      </c>
      <c r="AQ87" s="24" t="e">
        <f>getAvgCycleTime(ScoutingData[[#This Row],[cycleTimes]])</f>
        <v>#VALUE!</v>
      </c>
      <c r="AR87" s="24">
        <f>getTotalCount(ScoutingData[[#This Row],[scoredGrid]])</f>
        <v>3</v>
      </c>
      <c r="AS87" s="24">
        <f>getCubeCount(ScoutingData[[#This Row],[scoredGrid]])</f>
        <v>3</v>
      </c>
      <c r="AT87" s="24">
        <f>getConeCount(ScoutingData[[#This Row],[scoredGrid]])</f>
        <v>0</v>
      </c>
      <c r="AU87" s="24">
        <f>getHighCount(ScoutingData[[#This Row],[scoredGrid]])</f>
        <v>0</v>
      </c>
      <c r="AV87" s="24">
        <f>getMedCount(ScoutingData[[#This Row],[scoredGrid]])</f>
        <v>0</v>
      </c>
      <c r="AW87" s="24">
        <f>getLowCount(ScoutingData[[#This Row],[scoredGrid]])</f>
        <v>3</v>
      </c>
      <c r="AX87" s="24">
        <f>ScoutingData[[#This Row],[autoGamePieces]]+ScoutingData[[#This Row],[teleopGamePieces]]</f>
        <v>4</v>
      </c>
      <c r="AY87" s="24">
        <f>ScoutingData[[#This Row],[autoCubes]]+ScoutingData[[#This Row],[teleopCubes]]</f>
        <v>4</v>
      </c>
      <c r="AZ87" s="24">
        <f>ScoutingData[[#This Row],[autoCones]]+ScoutingData[[#This Row],[teleopCones]]</f>
        <v>0</v>
      </c>
      <c r="BA87" s="24">
        <f>ScoutingData[[#This Row],[autoHigh]]+ScoutingData[[#This Row],[teleopHigh]]</f>
        <v>1</v>
      </c>
      <c r="BB87" s="24">
        <f>ScoutingData[[#This Row],[autoMed]]+ScoutingData[[#This Row],[teleopMed]]</f>
        <v>0</v>
      </c>
      <c r="BC87" s="24">
        <f>ScoutingData[[#This Row],[autoLow]]+ScoutingData[[#This Row],[teleopLow]]</f>
        <v>3</v>
      </c>
    </row>
    <row r="88" spans="1:55">
      <c r="A88" s="23" t="s">
        <v>169</v>
      </c>
      <c r="B88" s="23" t="s">
        <v>103</v>
      </c>
      <c r="C88" s="23" t="s">
        <v>0</v>
      </c>
      <c r="D88" s="23">
        <v>11</v>
      </c>
      <c r="E88" s="24" t="str">
        <f>ScoutingData[[#This Row],[eventCode]]&amp;"_"&amp;ScoutingData[[#This Row],[matchLevel]]&amp;ScoutingData[[#This Row],[matchNumber]]</f>
        <v>2023njwas_qm11</v>
      </c>
      <c r="F88" s="23" t="s">
        <v>171</v>
      </c>
      <c r="G88" s="23">
        <v>9015</v>
      </c>
      <c r="H88" s="23">
        <v>47</v>
      </c>
      <c r="I88" s="24" t="s">
        <v>131</v>
      </c>
      <c r="J88">
        <v>1</v>
      </c>
      <c r="K88" s="23"/>
      <c r="L88" s="23"/>
      <c r="M88" s="23">
        <v>0</v>
      </c>
      <c r="N88" s="23" t="s">
        <v>109</v>
      </c>
      <c r="O88" s="23"/>
      <c r="P88" s="23" t="s">
        <v>183</v>
      </c>
      <c r="Q88" s="23">
        <v>0</v>
      </c>
      <c r="R88" s="24">
        <v>0</v>
      </c>
      <c r="S88" s="24">
        <v>0</v>
      </c>
      <c r="T88" s="24"/>
      <c r="U88" s="24">
        <v>0</v>
      </c>
      <c r="V88" s="24" t="s">
        <v>74</v>
      </c>
      <c r="W88" t="s">
        <v>18</v>
      </c>
      <c r="X88" s="24">
        <v>6</v>
      </c>
      <c r="Y88" t="s">
        <v>20</v>
      </c>
      <c r="Z88">
        <v>2</v>
      </c>
      <c r="AA88" s="24" t="s">
        <v>112</v>
      </c>
      <c r="AB88">
        <v>0</v>
      </c>
      <c r="AC88" s="24" t="s">
        <v>18</v>
      </c>
      <c r="AD88" s="24"/>
      <c r="AE88" s="24">
        <v>2</v>
      </c>
      <c r="AF88" s="24">
        <v>0</v>
      </c>
      <c r="AG88" s="24">
        <v>0</v>
      </c>
      <c r="AH88">
        <v>0</v>
      </c>
      <c r="AI88" s="24">
        <v>0</v>
      </c>
      <c r="AJ88" s="24"/>
      <c r="AK88" s="24">
        <f>getTotalCount(ScoutingData[[#This Row],[autoScoredGrid]])</f>
        <v>1</v>
      </c>
      <c r="AL88" s="24">
        <f>getCubeCount(ScoutingData[[#This Row],[autoScoredGrid]])</f>
        <v>1</v>
      </c>
      <c r="AM88" s="24">
        <f>getConeCount(ScoutingData[[#This Row],[autoScoredGrid]])</f>
        <v>0</v>
      </c>
      <c r="AN88" s="24">
        <f>getHighCount(ScoutingData[[#This Row],[autoScoredGrid]])</f>
        <v>0</v>
      </c>
      <c r="AO88" s="24">
        <f>getMedCount(ScoutingData[[#This Row],[autoScoredGrid]])</f>
        <v>1</v>
      </c>
      <c r="AP88" s="24">
        <f>getLowCount(ScoutingData[[#This Row],[autoScoredGrid]])</f>
        <v>0</v>
      </c>
      <c r="AQ88" s="24" t="e">
        <f>getAvgCycleTime(ScoutingData[[#This Row],[cycleTimes]])</f>
        <v>#VALUE!</v>
      </c>
      <c r="AR88" s="24">
        <f>getTotalCount(ScoutingData[[#This Row],[scoredGrid]])</f>
        <v>4</v>
      </c>
      <c r="AS88" s="24">
        <f>getCubeCount(ScoutingData[[#This Row],[scoredGrid]])</f>
        <v>4</v>
      </c>
      <c r="AT88" s="24">
        <f>getConeCount(ScoutingData[[#This Row],[scoredGrid]])</f>
        <v>0</v>
      </c>
      <c r="AU88" s="24">
        <f>getHighCount(ScoutingData[[#This Row],[scoredGrid]])</f>
        <v>0</v>
      </c>
      <c r="AV88" s="24">
        <f>getMedCount(ScoutingData[[#This Row],[scoredGrid]])</f>
        <v>0</v>
      </c>
      <c r="AW88" s="24">
        <f>getLowCount(ScoutingData[[#This Row],[scoredGrid]])</f>
        <v>4</v>
      </c>
      <c r="AX88" s="24">
        <f>ScoutingData[[#This Row],[autoGamePieces]]+ScoutingData[[#This Row],[teleopGamePieces]]</f>
        <v>5</v>
      </c>
      <c r="AY88" s="24">
        <f>ScoutingData[[#This Row],[autoCubes]]+ScoutingData[[#This Row],[teleopCubes]]</f>
        <v>5</v>
      </c>
      <c r="AZ88" s="24">
        <f>ScoutingData[[#This Row],[autoCones]]+ScoutingData[[#This Row],[teleopCones]]</f>
        <v>0</v>
      </c>
      <c r="BA88" s="24">
        <f>ScoutingData[[#This Row],[autoHigh]]+ScoutingData[[#This Row],[teleopHigh]]</f>
        <v>0</v>
      </c>
      <c r="BB88" s="24">
        <f>ScoutingData[[#This Row],[autoMed]]+ScoutingData[[#This Row],[teleopMed]]</f>
        <v>1</v>
      </c>
      <c r="BC88" s="24">
        <f>ScoutingData[[#This Row],[autoLow]]+ScoutingData[[#This Row],[teleopLow]]</f>
        <v>4</v>
      </c>
    </row>
    <row r="89" spans="1:55">
      <c r="A89" s="23" t="s">
        <v>169</v>
      </c>
      <c r="B89" s="23" t="s">
        <v>103</v>
      </c>
      <c r="C89" s="23" t="s">
        <v>0</v>
      </c>
      <c r="D89" s="23">
        <v>16</v>
      </c>
      <c r="E89" s="24" t="str">
        <f>ScoutingData[[#This Row],[eventCode]]&amp;"_"&amp;ScoutingData[[#This Row],[matchLevel]]&amp;ScoutingData[[#This Row],[matchNumber]]</f>
        <v>2023njwas_qm16</v>
      </c>
      <c r="F89" s="23" t="s">
        <v>73</v>
      </c>
      <c r="G89" s="23">
        <v>9015</v>
      </c>
      <c r="H89" s="23">
        <v>47</v>
      </c>
      <c r="I89" s="24" t="s">
        <v>108</v>
      </c>
      <c r="J89">
        <v>0</v>
      </c>
      <c r="K89" s="23"/>
      <c r="L89" s="23"/>
      <c r="M89" s="23">
        <v>1</v>
      </c>
      <c r="N89" s="23" t="s">
        <v>109</v>
      </c>
      <c r="O89" s="23"/>
      <c r="P89" s="23" t="s">
        <v>190</v>
      </c>
      <c r="Q89" s="23">
        <v>0</v>
      </c>
      <c r="R89" s="24">
        <v>0</v>
      </c>
      <c r="S89" s="24">
        <v>0</v>
      </c>
      <c r="T89" s="24"/>
      <c r="U89" s="24">
        <v>0</v>
      </c>
      <c r="V89" s="24" t="s">
        <v>74</v>
      </c>
      <c r="W89">
        <v>1</v>
      </c>
      <c r="X89" s="24">
        <v>15.4</v>
      </c>
      <c r="Y89" t="s">
        <v>20</v>
      </c>
      <c r="Z89">
        <v>2</v>
      </c>
      <c r="AA89" s="24" t="s">
        <v>112</v>
      </c>
      <c r="AB89">
        <v>1</v>
      </c>
      <c r="AC89" s="24" t="s">
        <v>18</v>
      </c>
      <c r="AD89" s="24"/>
      <c r="AE89" s="24">
        <v>3</v>
      </c>
      <c r="AF89" s="24">
        <v>0</v>
      </c>
      <c r="AG89" s="24">
        <v>0</v>
      </c>
      <c r="AH89">
        <v>0</v>
      </c>
      <c r="AI89" s="24">
        <v>1</v>
      </c>
      <c r="AJ89" s="24" t="s">
        <v>191</v>
      </c>
      <c r="AK89" s="24">
        <f>getTotalCount(ScoutingData[[#This Row],[autoScoredGrid]])</f>
        <v>1</v>
      </c>
      <c r="AL89" s="24">
        <f>getCubeCount(ScoutingData[[#This Row],[autoScoredGrid]])</f>
        <v>1</v>
      </c>
      <c r="AM89" s="24">
        <f>getConeCount(ScoutingData[[#This Row],[autoScoredGrid]])</f>
        <v>0</v>
      </c>
      <c r="AN89" s="24">
        <f>getHighCount(ScoutingData[[#This Row],[autoScoredGrid]])</f>
        <v>1</v>
      </c>
      <c r="AO89" s="24">
        <f>getMedCount(ScoutingData[[#This Row],[autoScoredGrid]])</f>
        <v>0</v>
      </c>
      <c r="AP89" s="24">
        <f>getLowCount(ScoutingData[[#This Row],[autoScoredGrid]])</f>
        <v>0</v>
      </c>
      <c r="AQ89" s="24" t="e">
        <f>getAvgCycleTime(ScoutingData[[#This Row],[cycleTimes]])</f>
        <v>#VALUE!</v>
      </c>
      <c r="AR89" s="24">
        <f>getTotalCount(ScoutingData[[#This Row],[scoredGrid]])</f>
        <v>3</v>
      </c>
      <c r="AS89" s="24">
        <f>getCubeCount(ScoutingData[[#This Row],[scoredGrid]])</f>
        <v>2</v>
      </c>
      <c r="AT89" s="24">
        <f>getConeCount(ScoutingData[[#This Row],[scoredGrid]])</f>
        <v>1</v>
      </c>
      <c r="AU89" s="24">
        <f>getHighCount(ScoutingData[[#This Row],[scoredGrid]])</f>
        <v>0</v>
      </c>
      <c r="AV89" s="24">
        <f>getMedCount(ScoutingData[[#This Row],[scoredGrid]])</f>
        <v>0</v>
      </c>
      <c r="AW89" s="24">
        <f>getLowCount(ScoutingData[[#This Row],[scoredGrid]])</f>
        <v>3</v>
      </c>
      <c r="AX89" s="24">
        <f>ScoutingData[[#This Row],[autoGamePieces]]+ScoutingData[[#This Row],[teleopGamePieces]]</f>
        <v>4</v>
      </c>
      <c r="AY89" s="24">
        <f>ScoutingData[[#This Row],[autoCubes]]+ScoutingData[[#This Row],[teleopCubes]]</f>
        <v>3</v>
      </c>
      <c r="AZ89" s="24">
        <f>ScoutingData[[#This Row],[autoCones]]+ScoutingData[[#This Row],[teleopCones]]</f>
        <v>1</v>
      </c>
      <c r="BA89" s="24">
        <f>ScoutingData[[#This Row],[autoHigh]]+ScoutingData[[#This Row],[teleopHigh]]</f>
        <v>1</v>
      </c>
      <c r="BB89" s="24">
        <f>ScoutingData[[#This Row],[autoMed]]+ScoutingData[[#This Row],[teleopMed]]</f>
        <v>0</v>
      </c>
      <c r="BC89" s="24">
        <f>ScoutingData[[#This Row],[autoLow]]+ScoutingData[[#This Row],[teleopLow]]</f>
        <v>3</v>
      </c>
    </row>
  </sheetData>
  <sheetProtection selectLockedCells="1"/>
  <dataConsolidate/>
  <phoneticPr fontId="15" type="noConversion"/>
  <conditionalFormatting sqref="I1:J1 I90:J1048576">
    <cfRule type="expression" dxfId="123" priority="7">
      <formula>INDIRECT("ScoutingData[@taxi]")&lt;&gt;LEFT(INDIRECT("ScoutingData[@apiTaxi]"),1)</formula>
    </cfRule>
  </conditionalFormatting>
  <conditionalFormatting sqref="T1 T90:T1048576">
    <cfRule type="expression" dxfId="12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"/>
  <sheetViews>
    <sheetView topLeftCell="H1" workbookViewId="0">
      <selection activeCell="A2" sqref="A2:XFD2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6.33203125" customWidth="1"/>
    <col min="7" max="11" width="17.88671875" customWidth="1"/>
    <col min="12" max="14" width="20.5546875" customWidth="1"/>
    <col min="15" max="15" width="32.44140625" bestFit="1" customWidth="1"/>
    <col min="16" max="16" width="17.33203125" bestFit="1" customWidth="1"/>
    <col min="17" max="17" width="15.109375" customWidth="1"/>
  </cols>
  <sheetData>
    <row r="1" spans="1:17">
      <c r="A1" t="s">
        <v>4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76</v>
      </c>
      <c r="I1" t="s">
        <v>67</v>
      </c>
      <c r="J1" t="s">
        <v>77</v>
      </c>
      <c r="K1" t="s">
        <v>78</v>
      </c>
      <c r="L1" t="s">
        <v>70</v>
      </c>
      <c r="M1" t="s">
        <v>79</v>
      </c>
      <c r="N1" t="s">
        <v>80</v>
      </c>
      <c r="O1" t="s">
        <v>82</v>
      </c>
      <c r="P1" t="s">
        <v>81</v>
      </c>
      <c r="Q1" t="s">
        <v>12</v>
      </c>
    </row>
    <row r="2" spans="1:17">
      <c r="A2">
        <v>223</v>
      </c>
      <c r="B2">
        <v>27</v>
      </c>
      <c r="C2">
        <v>124.5</v>
      </c>
      <c r="D2" t="s">
        <v>84</v>
      </c>
      <c r="F2" t="s">
        <v>68</v>
      </c>
      <c r="G2" t="s">
        <v>85</v>
      </c>
      <c r="H2" t="s">
        <v>86</v>
      </c>
      <c r="I2" t="s">
        <v>69</v>
      </c>
      <c r="J2" t="s">
        <v>86</v>
      </c>
      <c r="K2" t="s">
        <v>69</v>
      </c>
      <c r="L2" t="s">
        <v>85</v>
      </c>
      <c r="M2" t="s">
        <v>69</v>
      </c>
      <c r="N2" t="s">
        <v>69</v>
      </c>
      <c r="O2" t="s">
        <v>87</v>
      </c>
      <c r="P2" t="s">
        <v>88</v>
      </c>
    </row>
    <row r="3" spans="1:17">
      <c r="A3">
        <v>222</v>
      </c>
      <c r="B3">
        <v>26</v>
      </c>
      <c r="C3">
        <v>123.2</v>
      </c>
      <c r="D3" t="s">
        <v>84</v>
      </c>
      <c r="F3" t="s">
        <v>68</v>
      </c>
      <c r="G3" t="s">
        <v>69</v>
      </c>
      <c r="H3" t="s">
        <v>83</v>
      </c>
      <c r="I3" t="s">
        <v>69</v>
      </c>
      <c r="J3" t="s">
        <v>83</v>
      </c>
      <c r="K3" t="s">
        <v>69</v>
      </c>
      <c r="L3" t="s">
        <v>69</v>
      </c>
      <c r="M3" t="s">
        <v>69</v>
      </c>
      <c r="N3" t="s">
        <v>69</v>
      </c>
      <c r="O3" t="s">
        <v>68</v>
      </c>
      <c r="Q3" t="s">
        <v>89</v>
      </c>
    </row>
    <row r="4" spans="1:17">
      <c r="A4">
        <v>219</v>
      </c>
      <c r="B4">
        <v>30</v>
      </c>
      <c r="C4">
        <v>78.2</v>
      </c>
      <c r="D4" t="s">
        <v>90</v>
      </c>
      <c r="F4" t="s">
        <v>86</v>
      </c>
      <c r="G4" t="s">
        <v>69</v>
      </c>
      <c r="H4" t="s">
        <v>83</v>
      </c>
      <c r="I4" t="s">
        <v>85</v>
      </c>
      <c r="J4" t="s">
        <v>86</v>
      </c>
      <c r="K4" t="s">
        <v>69</v>
      </c>
      <c r="L4" t="s">
        <v>69</v>
      </c>
      <c r="M4" t="s">
        <v>69</v>
      </c>
      <c r="N4" t="s">
        <v>69</v>
      </c>
      <c r="O4" t="s">
        <v>68</v>
      </c>
      <c r="P4" t="s">
        <v>91</v>
      </c>
      <c r="Q4" t="s">
        <v>92</v>
      </c>
    </row>
    <row r="5" spans="1:17">
      <c r="A5">
        <v>193</v>
      </c>
      <c r="B5">
        <v>25</v>
      </c>
      <c r="C5">
        <v>93</v>
      </c>
      <c r="D5" t="s">
        <v>84</v>
      </c>
      <c r="F5" t="s">
        <v>68</v>
      </c>
      <c r="G5" t="s">
        <v>69</v>
      </c>
      <c r="H5" t="s">
        <v>75</v>
      </c>
      <c r="I5" t="s">
        <v>69</v>
      </c>
      <c r="J5" t="s">
        <v>75</v>
      </c>
      <c r="K5" t="s">
        <v>69</v>
      </c>
      <c r="L5" t="s">
        <v>85</v>
      </c>
      <c r="M5" t="s">
        <v>69</v>
      </c>
      <c r="N5" t="s">
        <v>69</v>
      </c>
      <c r="O5" t="s">
        <v>68</v>
      </c>
      <c r="Q5" t="s">
        <v>93</v>
      </c>
    </row>
    <row r="6" spans="1:17">
      <c r="A6">
        <v>11</v>
      </c>
      <c r="B6">
        <v>29</v>
      </c>
      <c r="C6">
        <v>112</v>
      </c>
      <c r="D6" t="s">
        <v>90</v>
      </c>
      <c r="F6" t="s">
        <v>86</v>
      </c>
      <c r="G6" t="s">
        <v>69</v>
      </c>
      <c r="H6" t="s">
        <v>83</v>
      </c>
      <c r="I6" t="s">
        <v>69</v>
      </c>
      <c r="J6" t="s">
        <v>83</v>
      </c>
      <c r="K6" t="s">
        <v>69</v>
      </c>
      <c r="L6" t="s">
        <v>85</v>
      </c>
      <c r="M6" t="s">
        <v>69</v>
      </c>
      <c r="N6" t="s">
        <v>69</v>
      </c>
      <c r="O6" t="s">
        <v>68</v>
      </c>
      <c r="Q6" t="s">
        <v>94</v>
      </c>
    </row>
    <row r="7" spans="1:17">
      <c r="A7">
        <v>56</v>
      </c>
      <c r="B7">
        <v>26</v>
      </c>
      <c r="C7">
        <v>112</v>
      </c>
      <c r="D7" t="s">
        <v>84</v>
      </c>
      <c r="F7" t="s">
        <v>95</v>
      </c>
      <c r="G7" t="s">
        <v>69</v>
      </c>
      <c r="H7" t="s">
        <v>83</v>
      </c>
      <c r="I7" t="s">
        <v>69</v>
      </c>
      <c r="J7" t="s">
        <v>83</v>
      </c>
      <c r="K7" t="s">
        <v>69</v>
      </c>
      <c r="L7" t="s">
        <v>85</v>
      </c>
      <c r="M7" t="s">
        <v>69</v>
      </c>
      <c r="N7" t="s">
        <v>69</v>
      </c>
      <c r="O7" t="s">
        <v>68</v>
      </c>
      <c r="Q7" t="s">
        <v>96</v>
      </c>
    </row>
    <row r="8" spans="1:17">
      <c r="A8">
        <v>1143</v>
      </c>
      <c r="B8">
        <v>27.5</v>
      </c>
      <c r="C8">
        <v>114.5</v>
      </c>
      <c r="D8" t="s">
        <v>90</v>
      </c>
      <c r="F8" t="s">
        <v>68</v>
      </c>
      <c r="G8" t="s">
        <v>69</v>
      </c>
      <c r="H8" t="s">
        <v>83</v>
      </c>
      <c r="I8" t="s">
        <v>69</v>
      </c>
      <c r="J8" t="s">
        <v>83</v>
      </c>
      <c r="K8" t="s">
        <v>69</v>
      </c>
      <c r="L8" t="s">
        <v>85</v>
      </c>
      <c r="M8" t="s">
        <v>85</v>
      </c>
      <c r="N8" t="s">
        <v>69</v>
      </c>
      <c r="O8" t="s">
        <v>68</v>
      </c>
      <c r="P8" t="s">
        <v>97</v>
      </c>
    </row>
    <row r="9" spans="1:17">
      <c r="A9">
        <v>834</v>
      </c>
      <c r="B9">
        <v>29.5</v>
      </c>
      <c r="C9">
        <v>96.7</v>
      </c>
      <c r="D9" t="s">
        <v>90</v>
      </c>
      <c r="F9" t="s">
        <v>68</v>
      </c>
      <c r="G9" t="s">
        <v>69</v>
      </c>
      <c r="H9" t="s">
        <v>83</v>
      </c>
      <c r="I9" t="s">
        <v>69</v>
      </c>
      <c r="J9" t="s">
        <v>83</v>
      </c>
      <c r="K9" t="s">
        <v>69</v>
      </c>
      <c r="L9" t="s">
        <v>69</v>
      </c>
      <c r="M9" t="s">
        <v>69</v>
      </c>
      <c r="N9" t="s">
        <v>69</v>
      </c>
      <c r="O9" t="s">
        <v>87</v>
      </c>
    </row>
    <row r="10" spans="1:17">
      <c r="A10">
        <v>555</v>
      </c>
      <c r="B10">
        <v>32</v>
      </c>
      <c r="C10">
        <v>123</v>
      </c>
      <c r="D10" t="s">
        <v>90</v>
      </c>
      <c r="F10" t="s">
        <v>86</v>
      </c>
      <c r="G10" t="s">
        <v>85</v>
      </c>
      <c r="H10" t="s">
        <v>75</v>
      </c>
      <c r="I10" t="s">
        <v>69</v>
      </c>
      <c r="J10" t="s">
        <v>75</v>
      </c>
      <c r="K10" t="s">
        <v>69</v>
      </c>
      <c r="L10" t="s">
        <v>85</v>
      </c>
      <c r="M10" t="s">
        <v>85</v>
      </c>
      <c r="N10" t="s">
        <v>69</v>
      </c>
      <c r="O10" t="s">
        <v>68</v>
      </c>
      <c r="P10" t="s">
        <v>98</v>
      </c>
      <c r="Q10" t="s">
        <v>99</v>
      </c>
    </row>
    <row r="11" spans="1:17">
      <c r="A11">
        <v>303</v>
      </c>
      <c r="B11">
        <v>30</v>
      </c>
      <c r="C11">
        <v>94.3</v>
      </c>
      <c r="D11" t="s">
        <v>90</v>
      </c>
      <c r="F11" t="s">
        <v>68</v>
      </c>
      <c r="G11" t="s">
        <v>85</v>
      </c>
      <c r="H11" t="s">
        <v>83</v>
      </c>
      <c r="I11" t="s">
        <v>85</v>
      </c>
      <c r="J11" t="s">
        <v>83</v>
      </c>
      <c r="K11" t="s">
        <v>69</v>
      </c>
      <c r="L11" t="s">
        <v>85</v>
      </c>
      <c r="M11" t="s">
        <v>69</v>
      </c>
      <c r="N11" t="s">
        <v>69</v>
      </c>
      <c r="O11" t="s">
        <v>68</v>
      </c>
      <c r="P11" t="s">
        <v>100</v>
      </c>
    </row>
    <row r="12" spans="1:17">
      <c r="A12">
        <v>2070</v>
      </c>
      <c r="B12">
        <v>22</v>
      </c>
      <c r="C12">
        <v>124.7</v>
      </c>
      <c r="D12" t="s">
        <v>84</v>
      </c>
      <c r="F12" t="s">
        <v>95</v>
      </c>
      <c r="G12" t="s">
        <v>85</v>
      </c>
      <c r="H12" t="s">
        <v>83</v>
      </c>
      <c r="I12" t="s">
        <v>85</v>
      </c>
      <c r="J12" t="s">
        <v>83</v>
      </c>
      <c r="K12" t="s">
        <v>69</v>
      </c>
      <c r="L12" t="s">
        <v>85</v>
      </c>
      <c r="M12" t="s">
        <v>85</v>
      </c>
      <c r="N12" t="s">
        <v>69</v>
      </c>
      <c r="O12" t="s">
        <v>68</v>
      </c>
      <c r="Q12" t="s">
        <v>101</v>
      </c>
    </row>
    <row r="13" spans="1:17">
      <c r="A13">
        <v>1672</v>
      </c>
      <c r="B13">
        <v>27</v>
      </c>
      <c r="C13">
        <v>120</v>
      </c>
      <c r="D13" t="s">
        <v>84</v>
      </c>
      <c r="F13" t="s">
        <v>95</v>
      </c>
      <c r="G13" t="s">
        <v>69</v>
      </c>
      <c r="H13" t="s">
        <v>83</v>
      </c>
      <c r="I13" t="s">
        <v>85</v>
      </c>
      <c r="J13" t="s">
        <v>86</v>
      </c>
      <c r="K13" t="s">
        <v>69</v>
      </c>
      <c r="L13" t="s">
        <v>85</v>
      </c>
      <c r="M13" t="s">
        <v>69</v>
      </c>
      <c r="N13" t="s">
        <v>69</v>
      </c>
      <c r="O13" t="s">
        <v>68</v>
      </c>
      <c r="Q13" t="s">
        <v>92</v>
      </c>
    </row>
    <row r="14" spans="1:17">
      <c r="A14">
        <v>9015</v>
      </c>
      <c r="B14">
        <v>20</v>
      </c>
      <c r="C14">
        <v>125</v>
      </c>
      <c r="D14" t="s">
        <v>84</v>
      </c>
      <c r="F14" t="s">
        <v>68</v>
      </c>
      <c r="G14" t="s">
        <v>69</v>
      </c>
      <c r="H14" t="s">
        <v>83</v>
      </c>
      <c r="I14" t="s">
        <v>69</v>
      </c>
      <c r="J14" t="s">
        <v>83</v>
      </c>
      <c r="K14" t="s">
        <v>69</v>
      </c>
      <c r="L14" t="s">
        <v>69</v>
      </c>
      <c r="M14" t="s">
        <v>69</v>
      </c>
      <c r="N14" t="s">
        <v>69</v>
      </c>
      <c r="O14" t="s">
        <v>68</v>
      </c>
      <c r="Q14" t="s">
        <v>163</v>
      </c>
    </row>
    <row r="15" spans="1:17">
      <c r="A15">
        <v>8707</v>
      </c>
      <c r="B15">
        <v>37</v>
      </c>
      <c r="D15" t="s">
        <v>84</v>
      </c>
      <c r="F15" t="s">
        <v>68</v>
      </c>
      <c r="G15" t="s">
        <v>85</v>
      </c>
      <c r="H15" t="s">
        <v>86</v>
      </c>
      <c r="I15" t="s">
        <v>85</v>
      </c>
      <c r="J15" t="s">
        <v>86</v>
      </c>
      <c r="K15" t="s">
        <v>85</v>
      </c>
      <c r="L15" t="s">
        <v>85</v>
      </c>
      <c r="M15" t="s">
        <v>85</v>
      </c>
      <c r="N15" t="s">
        <v>69</v>
      </c>
      <c r="O15" t="s">
        <v>68</v>
      </c>
      <c r="Q15" t="s">
        <v>164</v>
      </c>
    </row>
    <row r="16" spans="1:17">
      <c r="A16">
        <v>8628</v>
      </c>
      <c r="B16">
        <v>32.5</v>
      </c>
      <c r="C16">
        <v>60</v>
      </c>
      <c r="D16" t="s">
        <v>84</v>
      </c>
      <c r="F16" t="s">
        <v>95</v>
      </c>
      <c r="G16" t="s">
        <v>85</v>
      </c>
      <c r="H16" t="s">
        <v>86</v>
      </c>
      <c r="I16" t="s">
        <v>85</v>
      </c>
      <c r="J16" t="s">
        <v>86</v>
      </c>
      <c r="K16" t="s">
        <v>69</v>
      </c>
      <c r="L16" t="s">
        <v>85</v>
      </c>
      <c r="M16" t="s">
        <v>85</v>
      </c>
      <c r="N16" t="s">
        <v>69</v>
      </c>
      <c r="O16" t="s">
        <v>68</v>
      </c>
      <c r="P16" t="s">
        <v>165</v>
      </c>
      <c r="Q16" t="s">
        <v>166</v>
      </c>
    </row>
    <row r="17" spans="1:17">
      <c r="A17">
        <v>8588</v>
      </c>
      <c r="B17">
        <v>30</v>
      </c>
      <c r="C17">
        <v>49</v>
      </c>
      <c r="D17" t="s">
        <v>84</v>
      </c>
      <c r="F17" t="s">
        <v>68</v>
      </c>
      <c r="G17" t="s">
        <v>69</v>
      </c>
      <c r="H17" t="s">
        <v>83</v>
      </c>
      <c r="I17" t="s">
        <v>69</v>
      </c>
      <c r="J17" t="s">
        <v>83</v>
      </c>
      <c r="K17" t="s">
        <v>85</v>
      </c>
      <c r="L17" t="s">
        <v>85</v>
      </c>
      <c r="M17" t="s">
        <v>85</v>
      </c>
      <c r="N17" t="s">
        <v>69</v>
      </c>
      <c r="O17" t="s">
        <v>68</v>
      </c>
      <c r="Q17" t="s">
        <v>167</v>
      </c>
    </row>
    <row r="18" spans="1:17">
      <c r="A18">
        <v>8117</v>
      </c>
      <c r="B18">
        <v>33</v>
      </c>
      <c r="C18">
        <v>95</v>
      </c>
      <c r="D18" t="s">
        <v>90</v>
      </c>
      <c r="F18" t="s">
        <v>68</v>
      </c>
      <c r="G18" t="s">
        <v>69</v>
      </c>
      <c r="H18" t="s">
        <v>83</v>
      </c>
      <c r="I18" t="s">
        <v>69</v>
      </c>
      <c r="J18" t="s">
        <v>83</v>
      </c>
      <c r="K18" t="s">
        <v>69</v>
      </c>
      <c r="L18" t="s">
        <v>85</v>
      </c>
      <c r="M18" t="s">
        <v>85</v>
      </c>
      <c r="N18" t="s">
        <v>69</v>
      </c>
      <c r="O18" t="s">
        <v>68</v>
      </c>
      <c r="P18" t="s">
        <v>168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"/>
  <sheetViews>
    <sheetView workbookViewId="0">
      <selection activeCell="D1" sqref="D1"/>
    </sheetView>
  </sheetViews>
  <sheetFormatPr defaultRowHeight="14.4"/>
  <cols>
    <col min="1" max="1" width="12.5546875" customWidth="1"/>
    <col min="2" max="2" width="15.109375" style="26" customWidth="1"/>
    <col min="3" max="3" width="16.5546875" style="27" customWidth="1"/>
    <col min="4" max="4" width="11.44140625" style="27" customWidth="1"/>
    <col min="5" max="5" width="11.44140625" style="26" customWidth="1"/>
    <col min="6" max="6" width="6.88671875" customWidth="1"/>
    <col min="7" max="7" width="7" customWidth="1"/>
    <col min="8" max="10" width="4.5546875" customWidth="1"/>
    <col min="11" max="11" width="7" customWidth="1"/>
    <col min="12" max="12" width="11.44140625" customWidth="1"/>
    <col min="13" max="15" width="4.5546875" customWidth="1"/>
    <col min="16" max="16" width="6.88671875" customWidth="1"/>
    <col min="17" max="17" width="8.5546875" customWidth="1"/>
    <col min="18" max="18" width="7" customWidth="1"/>
    <col min="19" max="19" width="4.5546875" customWidth="1"/>
    <col min="20" max="20" width="4.33203125" customWidth="1"/>
    <col min="21" max="21" width="6.88671875" customWidth="1"/>
    <col min="22" max="22" width="29.77734375" bestFit="1" customWidth="1"/>
    <col min="23" max="23" width="31.21875" bestFit="1" customWidth="1"/>
    <col min="24" max="25" width="26.109375" bestFit="1" customWidth="1"/>
  </cols>
  <sheetData>
    <row r="1" spans="1:5" ht="28.8">
      <c r="A1" s="28" t="s">
        <v>228</v>
      </c>
      <c r="B1" s="29" t="s">
        <v>231</v>
      </c>
      <c r="C1" s="29" t="s">
        <v>232</v>
      </c>
      <c r="D1" s="29" t="s">
        <v>233</v>
      </c>
      <c r="E1" s="29" t="s">
        <v>234</v>
      </c>
    </row>
    <row r="2" spans="1:5">
      <c r="A2" s="25">
        <v>56</v>
      </c>
      <c r="B2" s="26">
        <v>0.33333333333333331</v>
      </c>
      <c r="C2" s="26">
        <v>1</v>
      </c>
      <c r="D2" s="26">
        <v>0</v>
      </c>
      <c r="E2" s="26">
        <v>1</v>
      </c>
    </row>
    <row r="3" spans="1:5">
      <c r="A3" s="25">
        <v>193</v>
      </c>
      <c r="B3" s="26">
        <v>1</v>
      </c>
      <c r="C3" s="26">
        <v>3.5</v>
      </c>
      <c r="D3" s="26">
        <v>1</v>
      </c>
      <c r="E3" s="26">
        <v>2.5</v>
      </c>
    </row>
    <row r="4" spans="1:5">
      <c r="A4" s="25">
        <v>219</v>
      </c>
      <c r="B4" s="26">
        <v>0</v>
      </c>
      <c r="C4" s="26">
        <v>2</v>
      </c>
      <c r="D4" s="26">
        <v>0</v>
      </c>
      <c r="E4" s="26">
        <v>2</v>
      </c>
    </row>
    <row r="5" spans="1:5">
      <c r="A5" s="25">
        <v>222</v>
      </c>
      <c r="B5" s="26">
        <v>1</v>
      </c>
      <c r="C5" s="26">
        <v>4.666666666666667</v>
      </c>
      <c r="D5" s="26">
        <v>0.33333333333333331</v>
      </c>
      <c r="E5" s="26">
        <v>4.333333333333333</v>
      </c>
    </row>
    <row r="6" spans="1:5">
      <c r="A6" s="25">
        <v>223</v>
      </c>
      <c r="B6" s="26">
        <v>1</v>
      </c>
      <c r="C6" s="26">
        <v>4.25</v>
      </c>
      <c r="D6" s="26">
        <v>4.25</v>
      </c>
      <c r="E6" s="26">
        <v>0</v>
      </c>
    </row>
    <row r="7" spans="1:5">
      <c r="A7" s="25">
        <v>303</v>
      </c>
      <c r="B7" s="26">
        <v>0</v>
      </c>
      <c r="C7" s="26">
        <v>2.75</v>
      </c>
      <c r="D7" s="26">
        <v>2.5</v>
      </c>
      <c r="E7" s="26">
        <v>0.25</v>
      </c>
    </row>
    <row r="8" spans="1:5">
      <c r="A8" s="25">
        <v>555</v>
      </c>
      <c r="B8" s="26">
        <v>0.5</v>
      </c>
      <c r="C8" s="26">
        <v>4</v>
      </c>
      <c r="D8" s="26">
        <v>4</v>
      </c>
      <c r="E8" s="26">
        <v>0</v>
      </c>
    </row>
    <row r="9" spans="1:5">
      <c r="A9" s="25">
        <v>714</v>
      </c>
      <c r="B9" s="26">
        <v>0</v>
      </c>
      <c r="C9" s="26">
        <v>0.8</v>
      </c>
      <c r="D9" s="26">
        <v>0.4</v>
      </c>
      <c r="E9" s="26">
        <v>0.4</v>
      </c>
    </row>
    <row r="10" spans="1:5">
      <c r="A10" s="25">
        <v>834</v>
      </c>
      <c r="B10" s="26">
        <v>1.6666666666666667</v>
      </c>
      <c r="C10" s="26">
        <v>4.666666666666667</v>
      </c>
      <c r="D10" s="26">
        <v>1.3333333333333333</v>
      </c>
      <c r="E10" s="26">
        <v>3.3333333333333335</v>
      </c>
    </row>
    <row r="11" spans="1:5">
      <c r="A11" s="25">
        <v>1143</v>
      </c>
      <c r="B11" s="26">
        <v>0</v>
      </c>
      <c r="C11" s="26">
        <v>1.6666666666666667</v>
      </c>
      <c r="D11" s="26">
        <v>1</v>
      </c>
      <c r="E11" s="26">
        <v>0.66666666666666663</v>
      </c>
    </row>
    <row r="12" spans="1:5">
      <c r="A12" s="25">
        <v>1672</v>
      </c>
      <c r="B12" s="26">
        <v>1</v>
      </c>
      <c r="C12" s="26">
        <v>2.75</v>
      </c>
      <c r="D12" s="26">
        <v>0</v>
      </c>
      <c r="E12" s="26">
        <v>2.75</v>
      </c>
    </row>
    <row r="13" spans="1:5">
      <c r="A13" s="25">
        <v>1676</v>
      </c>
      <c r="B13" s="26">
        <v>1</v>
      </c>
      <c r="C13" s="26">
        <v>7</v>
      </c>
      <c r="D13" s="26">
        <v>4</v>
      </c>
      <c r="E13" s="26">
        <v>3</v>
      </c>
    </row>
    <row r="14" spans="1:5">
      <c r="A14" s="25">
        <v>1811</v>
      </c>
      <c r="B14" s="26">
        <v>0</v>
      </c>
      <c r="C14" s="26">
        <v>3</v>
      </c>
      <c r="D14" s="26">
        <v>3</v>
      </c>
      <c r="E14" s="26">
        <v>0</v>
      </c>
    </row>
    <row r="15" spans="1:5">
      <c r="A15" s="25">
        <v>1989</v>
      </c>
      <c r="B15" s="26">
        <v>0</v>
      </c>
      <c r="C15" s="26">
        <v>0.33333333333333331</v>
      </c>
      <c r="D15" s="26">
        <v>0.33333333333333331</v>
      </c>
      <c r="E15" s="26">
        <v>0</v>
      </c>
    </row>
    <row r="16" spans="1:5">
      <c r="A16" s="25">
        <v>2070</v>
      </c>
      <c r="B16" s="26">
        <v>1</v>
      </c>
      <c r="C16" s="26">
        <v>2.5</v>
      </c>
      <c r="D16" s="26">
        <v>0</v>
      </c>
      <c r="E16" s="26">
        <v>2.5</v>
      </c>
    </row>
    <row r="17" spans="1:5">
      <c r="A17" s="25">
        <v>3142</v>
      </c>
      <c r="B17" s="26">
        <v>1</v>
      </c>
      <c r="C17" s="26">
        <v>3.5</v>
      </c>
      <c r="D17" s="26">
        <v>3</v>
      </c>
      <c r="E17" s="26">
        <v>0.5</v>
      </c>
    </row>
    <row r="18" spans="1:5">
      <c r="A18" s="25">
        <v>3340</v>
      </c>
      <c r="B18" s="26">
        <v>0</v>
      </c>
      <c r="C18" s="26">
        <v>0</v>
      </c>
      <c r="D18" s="26">
        <v>0</v>
      </c>
      <c r="E18" s="26">
        <v>0</v>
      </c>
    </row>
    <row r="19" spans="1:5">
      <c r="A19" s="25">
        <v>4285</v>
      </c>
      <c r="B19" s="26">
        <v>0.75</v>
      </c>
      <c r="C19" s="26">
        <v>3.75</v>
      </c>
      <c r="D19" s="26">
        <v>0.75</v>
      </c>
      <c r="E19" s="26">
        <v>3</v>
      </c>
    </row>
    <row r="20" spans="1:5">
      <c r="A20" s="25">
        <v>4361</v>
      </c>
      <c r="B20" s="26">
        <v>1</v>
      </c>
      <c r="C20" s="26">
        <v>4.75</v>
      </c>
      <c r="D20" s="26">
        <v>4</v>
      </c>
      <c r="E20" s="26">
        <v>0.75</v>
      </c>
    </row>
    <row r="21" spans="1:5">
      <c r="A21" s="25">
        <v>4573</v>
      </c>
      <c r="B21" s="26">
        <v>1</v>
      </c>
      <c r="C21" s="26">
        <v>3.5</v>
      </c>
      <c r="D21" s="26">
        <v>0.66666666666666663</v>
      </c>
      <c r="E21" s="26">
        <v>2.8333333333333335</v>
      </c>
    </row>
    <row r="22" spans="1:5">
      <c r="A22" s="25">
        <v>4652</v>
      </c>
      <c r="B22" s="26">
        <v>1</v>
      </c>
      <c r="C22" s="26">
        <v>2.6</v>
      </c>
      <c r="D22" s="26">
        <v>2.4</v>
      </c>
      <c r="E22" s="26">
        <v>0.2</v>
      </c>
    </row>
    <row r="23" spans="1:5">
      <c r="A23" s="25">
        <v>6943</v>
      </c>
      <c r="B23" s="26">
        <v>0</v>
      </c>
      <c r="C23" s="26">
        <v>0</v>
      </c>
      <c r="D23" s="26">
        <v>0</v>
      </c>
      <c r="E23" s="26">
        <v>0</v>
      </c>
    </row>
    <row r="24" spans="1:5">
      <c r="A24" s="25">
        <v>6945</v>
      </c>
      <c r="B24" s="26">
        <v>0</v>
      </c>
      <c r="C24" s="26">
        <v>2.6666666666666665</v>
      </c>
      <c r="D24" s="26">
        <v>2.3333333333333335</v>
      </c>
      <c r="E24" s="26">
        <v>0.33333333333333331</v>
      </c>
    </row>
    <row r="25" spans="1:5">
      <c r="A25" s="25">
        <v>8117</v>
      </c>
      <c r="B25" s="26">
        <v>1</v>
      </c>
      <c r="C25" s="26">
        <v>2.75</v>
      </c>
      <c r="D25" s="26">
        <v>0</v>
      </c>
      <c r="E25" s="26">
        <v>2.75</v>
      </c>
    </row>
    <row r="26" spans="1:5">
      <c r="A26" s="25">
        <v>8588</v>
      </c>
      <c r="B26" s="26">
        <v>0</v>
      </c>
      <c r="C26" s="26">
        <v>1.5</v>
      </c>
      <c r="D26" s="26">
        <v>1</v>
      </c>
      <c r="E26" s="26">
        <v>0.5</v>
      </c>
    </row>
    <row r="27" spans="1:5">
      <c r="A27" s="25">
        <v>8707</v>
      </c>
      <c r="B27" s="26">
        <v>0</v>
      </c>
      <c r="C27" s="26">
        <v>0</v>
      </c>
      <c r="D27" s="26">
        <v>0</v>
      </c>
      <c r="E27" s="26">
        <v>0</v>
      </c>
    </row>
    <row r="28" spans="1:5">
      <c r="A28" s="25">
        <v>9015</v>
      </c>
      <c r="B28" s="26">
        <v>0.75</v>
      </c>
      <c r="C28" s="26">
        <v>3.5</v>
      </c>
      <c r="D28" s="26">
        <v>3.25</v>
      </c>
      <c r="E28" s="26">
        <v>0.25</v>
      </c>
    </row>
    <row r="29" spans="1:5">
      <c r="A29" s="25" t="s">
        <v>230</v>
      </c>
      <c r="C29" s="26"/>
      <c r="D29" s="26"/>
    </row>
    <row r="30" spans="1:5">
      <c r="A30" s="25" t="s">
        <v>229</v>
      </c>
      <c r="B30" s="26">
        <v>0.61363636363636365</v>
      </c>
      <c r="C30" s="26">
        <v>2.875</v>
      </c>
      <c r="D30" s="26">
        <v>1.6022727272727273</v>
      </c>
      <c r="E30" s="26">
        <v>1.2727272727272727</v>
      </c>
    </row>
    <row r="31" spans="1:5">
      <c r="B31"/>
      <c r="C31"/>
      <c r="D31"/>
      <c r="E31"/>
    </row>
    <row r="32" spans="1:5">
      <c r="B32"/>
      <c r="C32"/>
      <c r="D32"/>
      <c r="E32"/>
    </row>
    <row r="33" spans="3:4">
      <c r="C33" s="26"/>
      <c r="D33" s="26"/>
    </row>
    <row r="34" spans="3:4">
      <c r="C34" s="26"/>
      <c r="D34" s="26"/>
    </row>
    <row r="35" spans="3:4">
      <c r="C35" s="26"/>
      <c r="D35" s="26"/>
    </row>
    <row r="36" spans="3:4">
      <c r="C36" s="26"/>
      <c r="D36" s="26"/>
    </row>
    <row r="37" spans="3:4">
      <c r="C37" s="26"/>
      <c r="D37" s="26"/>
    </row>
    <row r="38" spans="3:4">
      <c r="C38" s="26"/>
      <c r="D38" s="26"/>
    </row>
    <row r="39" spans="3:4">
      <c r="C39" s="26"/>
      <c r="D39" s="26"/>
    </row>
    <row r="40" spans="3:4">
      <c r="C40" s="26"/>
      <c r="D40" s="26"/>
    </row>
    <row r="41" spans="3:4">
      <c r="C41" s="26"/>
      <c r="D41" s="26"/>
    </row>
    <row r="42" spans="3:4">
      <c r="C42" s="26"/>
      <c r="D42" s="26"/>
    </row>
    <row r="43" spans="3:4">
      <c r="C43" s="26"/>
      <c r="D43" s="26"/>
    </row>
    <row r="44" spans="3:4">
      <c r="C44" s="26"/>
      <c r="D44" s="26"/>
    </row>
    <row r="45" spans="3:4">
      <c r="C45" s="26"/>
      <c r="D45" s="26"/>
    </row>
    <row r="46" spans="3:4">
      <c r="C46" s="26"/>
      <c r="D46" s="26"/>
    </row>
    <row r="47" spans="3:4">
      <c r="C47" s="26"/>
      <c r="D47" s="26"/>
    </row>
    <row r="48" spans="3:4">
      <c r="C48" s="26"/>
      <c r="D48" s="26"/>
    </row>
    <row r="49" spans="3:4">
      <c r="C49" s="26"/>
      <c r="D49" s="26"/>
    </row>
    <row r="50" spans="3:4">
      <c r="C50" s="26"/>
      <c r="D50" s="26"/>
    </row>
    <row r="51" spans="3:4">
      <c r="C51" s="26"/>
      <c r="D51" s="26"/>
    </row>
    <row r="52" spans="3:4">
      <c r="C52" s="26"/>
      <c r="D52" s="26"/>
    </row>
    <row r="53" spans="3:4">
      <c r="C53" s="26"/>
      <c r="D53" s="26"/>
    </row>
    <row r="54" spans="3:4">
      <c r="C54" s="26"/>
      <c r="D54" s="26"/>
    </row>
    <row r="55" spans="3:4">
      <c r="C55" s="26"/>
      <c r="D55" s="26"/>
    </row>
    <row r="56" spans="3:4">
      <c r="C56" s="26"/>
      <c r="D56" s="26"/>
    </row>
    <row r="57" spans="3:4">
      <c r="C57" s="26"/>
      <c r="D57" s="26"/>
    </row>
    <row r="58" spans="3:4">
      <c r="C58" s="26"/>
      <c r="D58" s="26"/>
    </row>
    <row r="59" spans="3:4">
      <c r="C59" s="26"/>
      <c r="D59" s="26"/>
    </row>
    <row r="60" spans="3:4">
      <c r="C60" s="26"/>
      <c r="D60" s="26"/>
    </row>
    <row r="61" spans="3:4">
      <c r="C61" s="26"/>
      <c r="D61" s="26"/>
    </row>
    <row r="62" spans="3:4">
      <c r="C62" s="26"/>
      <c r="D62" s="26"/>
    </row>
    <row r="63" spans="3:4">
      <c r="C63" s="26"/>
      <c r="D63" s="26"/>
    </row>
    <row r="64" spans="3:4">
      <c r="C64" s="26"/>
      <c r="D64" s="26"/>
    </row>
    <row r="65" spans="3:4">
      <c r="C65" s="26"/>
      <c r="D65" s="26"/>
    </row>
    <row r="66" spans="3:4">
      <c r="C66" s="26"/>
      <c r="D66" s="26"/>
    </row>
    <row r="67" spans="3:4">
      <c r="C67" s="26"/>
      <c r="D67" s="26"/>
    </row>
    <row r="68" spans="3:4">
      <c r="C68" s="26"/>
      <c r="D68" s="26"/>
    </row>
    <row r="69" spans="3:4">
      <c r="C69" s="26"/>
      <c r="D69" s="26"/>
    </row>
    <row r="70" spans="3:4">
      <c r="C70" s="26"/>
      <c r="D70" s="26"/>
    </row>
    <row r="71" spans="3:4">
      <c r="C71" s="26"/>
      <c r="D71" s="26"/>
    </row>
    <row r="72" spans="3:4">
      <c r="C72" s="26"/>
      <c r="D72" s="26"/>
    </row>
  </sheetData>
  <conditionalFormatting sqref="B1 B33:B1048576">
    <cfRule type="cellIs" dxfId="22" priority="4" operator="equal">
      <formula>0</formula>
    </cfRule>
  </conditionalFormatting>
  <conditionalFormatting sqref="C1 C33:C1048576">
    <cfRule type="cellIs" dxfId="21" priority="3" operator="greaterThan">
      <formula>3</formula>
    </cfRule>
  </conditionalFormatting>
  <conditionalFormatting sqref="B1 B31:B1048576">
    <cfRule type="cellIs" dxfId="20" priority="2" operator="equal">
      <formula>0</formula>
    </cfRule>
  </conditionalFormatting>
  <conditionalFormatting sqref="C1 C31:C1048576">
    <cfRule type="cellIs" dxfId="16" priority="1" operator="greaterThan">
      <formula>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75</vt:i4>
      </vt:variant>
    </vt:vector>
  </HeadingPairs>
  <TitlesOfParts>
    <vt:vector size="80" baseType="lpstr">
      <vt:lpstr>Control</vt:lpstr>
      <vt:lpstr>Image Maps</vt:lpstr>
      <vt:lpstr>Match Scouting Data</vt:lpstr>
      <vt:lpstr>Pit Scouting Data</vt:lpstr>
      <vt:lpstr>Sheet2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m.bondarowic</cp:lastModifiedBy>
  <cp:lastPrinted>2022-10-13T02:17:35Z</cp:lastPrinted>
  <dcterms:created xsi:type="dcterms:W3CDTF">2020-02-08T00:47:28Z</dcterms:created>
  <dcterms:modified xsi:type="dcterms:W3CDTF">2023-03-26T02:16:13Z</dcterms:modified>
</cp:coreProperties>
</file>