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freddi/Documents/Frederik/MSc Energy Systems/Namibia Case Study/Code Infra Model/"/>
    </mc:Choice>
  </mc:AlternateContent>
  <xr:revisionPtr revIDLastSave="0" documentId="13_ncr:1_{29FD58CE-A6F8-2A4A-B8F2-B66CDE418662}" xr6:coauthVersionLast="47" xr6:coauthVersionMax="47" xr10:uidLastSave="{00000000-0000-0000-0000-000000000000}"/>
  <bookViews>
    <workbookView xWindow="1160" yWindow="960" windowWidth="27640" windowHeight="15800" activeTab="2" xr2:uid="{0FA11241-C213-2A47-A04E-10FB8EB65110}"/>
  </bookViews>
  <sheets>
    <sheet name="ReadMe" sheetId="6" r:id="rId1"/>
    <sheet name="buses" sheetId="1" r:id="rId2"/>
    <sheet name="lines" sheetId="2" r:id="rId3"/>
    <sheet name="generation" sheetId="3" r:id="rId4"/>
    <sheet name="demand" sheetId="4" r:id="rId5"/>
    <sheet name="transformers" sheetId="5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4" l="1"/>
  <c r="D9" i="4"/>
  <c r="D6" i="4"/>
  <c r="E13" i="5"/>
  <c r="E12" i="5" l="1"/>
  <c r="D7" i="4"/>
  <c r="F11" i="5" l="1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F14" i="4"/>
  <c r="D14" i="4"/>
  <c r="F13" i="4"/>
  <c r="D13" i="4"/>
  <c r="F12" i="4"/>
  <c r="F11" i="4"/>
  <c r="D11" i="4"/>
  <c r="F10" i="4"/>
  <c r="F9" i="4"/>
  <c r="F8" i="4"/>
  <c r="F7" i="4"/>
  <c r="F6" i="4"/>
  <c r="F5" i="4"/>
  <c r="F4" i="4"/>
  <c r="F3" i="4"/>
  <c r="F2" i="4"/>
  <c r="D2" i="4"/>
  <c r="E11" i="3"/>
  <c r="E10" i="3"/>
  <c r="E9" i="3"/>
  <c r="E8" i="3"/>
  <c r="E7" i="3"/>
  <c r="E6" i="3"/>
  <c r="E5" i="3"/>
  <c r="E4" i="3"/>
  <c r="E3" i="3"/>
  <c r="E2" i="3"/>
  <c r="E17" i="3" l="1"/>
  <c r="E16" i="3"/>
  <c r="E15" i="3"/>
  <c r="E14" i="3"/>
</calcChain>
</file>

<file path=xl/sharedStrings.xml><?xml version="1.0" encoding="utf-8"?>
<sst xmlns="http://schemas.openxmlformats.org/spreadsheetml/2006/main" count="204" uniqueCount="126">
  <si>
    <t>bus_id</t>
  </si>
  <si>
    <t>name</t>
  </si>
  <si>
    <t>vn_kv</t>
  </si>
  <si>
    <t>Geodata</t>
  </si>
  <si>
    <t xml:space="preserve"> </t>
  </si>
  <si>
    <t>from_bus</t>
  </si>
  <si>
    <t>to_bus</t>
  </si>
  <si>
    <t>r_ohm_per_km</t>
  </si>
  <si>
    <t>x_ohm_per_km</t>
  </si>
  <si>
    <t>c_nf_per_km</t>
  </si>
  <si>
    <t>max_i_ka</t>
  </si>
  <si>
    <t>voltage</t>
  </si>
  <si>
    <t>Omburu PV</t>
  </si>
  <si>
    <t>Gerus 220kV</t>
  </si>
  <si>
    <t>Gerus 350kV</t>
  </si>
  <si>
    <t>Van Eck 220kV</t>
  </si>
  <si>
    <t>Van Eck 400kV</t>
  </si>
  <si>
    <t>(-19.183333,17.55)</t>
  </si>
  <si>
    <t>(-21.43174,15.99961)</t>
  </si>
  <si>
    <t>(-17.393611,14.217222)</t>
  </si>
  <si>
    <t>(-20.31465,16.45253)</t>
  </si>
  <si>
    <t>(-22.51528,17.08083)</t>
  </si>
  <si>
    <t>connection</t>
  </si>
  <si>
    <t>Raducanu-Otjikoto</t>
  </si>
  <si>
    <t>Walvis Bay</t>
  </si>
  <si>
    <t>Rundu 350kV</t>
  </si>
  <si>
    <t>Zambezi</t>
  </si>
  <si>
    <t>(-26.46918,18.22604)</t>
  </si>
  <si>
    <t>(-17.53333,24.85)</t>
  </si>
  <si>
    <t>(-17.95526,19.72308)</t>
  </si>
  <si>
    <t>(-22.91667,14.58333)</t>
  </si>
  <si>
    <t>Kokerboom 400kV</t>
  </si>
  <si>
    <t>Kokerboom 132kV</t>
  </si>
  <si>
    <t>Luderitz 132kV</t>
  </si>
  <si>
    <t>Luderitz 66kV</t>
  </si>
  <si>
    <t>Oranjemond 66kV</t>
  </si>
  <si>
    <t>Oranjemond 400kV</t>
  </si>
  <si>
    <t>(-26.64807,15.15383)</t>
  </si>
  <si>
    <t>Rock 400kV</t>
  </si>
  <si>
    <t>(-28.54148,19.55061)</t>
  </si>
  <si>
    <t>Botswana</t>
  </si>
  <si>
    <t>(-21.9,20.91667)</t>
  </si>
  <si>
    <t>South Africa 220kV</t>
  </si>
  <si>
    <t>South Africa 132kV</t>
  </si>
  <si>
    <t>(-28.75,17.9)</t>
  </si>
  <si>
    <t>Otjikoto-Rundu</t>
  </si>
  <si>
    <t>Rundu 132kV</t>
  </si>
  <si>
    <t>Otjikoto-Gerus</t>
  </si>
  <si>
    <t>Otjikoto 132kV</t>
  </si>
  <si>
    <t>Otjikoto 220kV</t>
  </si>
  <si>
    <t>Rundu-Zambezi</t>
  </si>
  <si>
    <t>Rundu-Gerus</t>
  </si>
  <si>
    <t>Gerus-Omburu</t>
  </si>
  <si>
    <t>Omburu-Walvis Bay</t>
  </si>
  <si>
    <t>Omburu-Van Eck</t>
  </si>
  <si>
    <t>Van Eck-Walvis Bay</t>
  </si>
  <si>
    <t>Van Eck-Kokerboom</t>
  </si>
  <si>
    <t>Kokerboom-Luderitz</t>
  </si>
  <si>
    <t>Kokerboom-Oranjemond</t>
  </si>
  <si>
    <t>Kokerboom-Rock</t>
  </si>
  <si>
    <t>Rock-South Africa</t>
  </si>
  <si>
    <t>Van Eck - South Africa</t>
  </si>
  <si>
    <t>Luderitz-Oranjemond</t>
  </si>
  <si>
    <t>Van Eck - Botswana</t>
  </si>
  <si>
    <t>(-28.16667,16.88333)</t>
  </si>
  <si>
    <t>trafo_id</t>
  </si>
  <si>
    <t>bus1</t>
  </si>
  <si>
    <t>bus2</t>
  </si>
  <si>
    <t>Otjikoto</t>
  </si>
  <si>
    <t>Gerus</t>
  </si>
  <si>
    <t>Van Eck</t>
  </si>
  <si>
    <t>Rundu</t>
  </si>
  <si>
    <t>Kokerboom</t>
  </si>
  <si>
    <t>Luderitz</t>
  </si>
  <si>
    <t>Oranjemond</t>
  </si>
  <si>
    <t>Van Eck 132kV</t>
  </si>
  <si>
    <t xml:space="preserve">Rock </t>
  </si>
  <si>
    <t>Rock 132kV</t>
  </si>
  <si>
    <t>South Africa</t>
  </si>
  <si>
    <t>gen_id</t>
  </si>
  <si>
    <t>capacity_mw</t>
  </si>
  <si>
    <t>bus_connection</t>
  </si>
  <si>
    <t>Ruacana</t>
  </si>
  <si>
    <t>Ruacana Hydro</t>
  </si>
  <si>
    <t>Anixas</t>
  </si>
  <si>
    <t>Ruacana PV</t>
  </si>
  <si>
    <t>load_id</t>
  </si>
  <si>
    <t>p_mw</t>
  </si>
  <si>
    <t>bus_connect</t>
  </si>
  <si>
    <t>Otjikoto+Okatope</t>
  </si>
  <si>
    <t>Omburu</t>
  </si>
  <si>
    <t>Coast</t>
  </si>
  <si>
    <t>East</t>
  </si>
  <si>
    <t>Windhoek+Hardarap</t>
  </si>
  <si>
    <t>South</t>
  </si>
  <si>
    <t>South East</t>
  </si>
  <si>
    <t>South West</t>
  </si>
  <si>
    <t>Luderitz Wind</t>
  </si>
  <si>
    <t>South Africa Import</t>
  </si>
  <si>
    <t>Botswana Import</t>
  </si>
  <si>
    <t>Zambia Import</t>
  </si>
  <si>
    <t>sn_mva</t>
  </si>
  <si>
    <t>vn_hv_kv</t>
  </si>
  <si>
    <t>vn_lv_kv</t>
  </si>
  <si>
    <t>vkr_percent</t>
  </si>
  <si>
    <t>vk_percent</t>
  </si>
  <si>
    <t>pfe_kw</t>
  </si>
  <si>
    <t>i0_percent</t>
  </si>
  <si>
    <t>hv_bus</t>
  </si>
  <si>
    <t>lv_bus</t>
  </si>
  <si>
    <t>q_mvar</t>
  </si>
  <si>
    <t>Line specification values are based on https://shaghool.ir/Files/Code427-1Eng.pdf assuming grakle (200-400 kV), curlew (50-200 kV) and stirling (&lt;50 kV) cable types from https://www.buyawg.com/item/bare-aluminum-acss-tw/trapezoidal-shaped-aluminum-strands/grackle-acss-tw#:~:text=Resistance%20and%20ampacity%20based%20on,of%200.5%2C%20at%20sea%20level.</t>
  </si>
  <si>
    <t>Hardap PV</t>
  </si>
  <si>
    <t>Luderitz Wind w. storage</t>
  </si>
  <si>
    <t>Luderitz Wind II</t>
  </si>
  <si>
    <t>Biomass Gerus</t>
  </si>
  <si>
    <t>Biomass Gobabis</t>
  </si>
  <si>
    <t>Luderitz Solar</t>
  </si>
  <si>
    <t>Hardap Solar II</t>
  </si>
  <si>
    <t>Demand is scaled by a factor of 8.6 according to the model output</t>
  </si>
  <si>
    <t>Luderitz II</t>
  </si>
  <si>
    <t>Luderitz 400kV</t>
  </si>
  <si>
    <t>Luderitz-Van Eck</t>
  </si>
  <si>
    <t>Luderitz III</t>
  </si>
  <si>
    <t>Luderitz 220kV</t>
  </si>
  <si>
    <t>Luderitz-Walvis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</si>
</sst>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4" fillId="0" borderId="0" xfId="1" applyFont="1" applyAlignment="1">
      <alignment horizontal="right"/>
    </xf>
    <xf numFmtId="0" fontId="5" fillId="0" borderId="0" xfId="0" applyFont="1"/>
    <xf numFmtId="0" fontId="4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  <xf numFmtId="2" fontId="5" fillId="0" borderId="0" xfId="0" applyNumberFormat="1" applyFont="1" applyAlignment="1">
      <alignment horizontal="left"/>
    </xf>
    <xf numFmtId="0" fontId="1" fillId="0" borderId="0" xfId="0" applyFont="1"/>
    <xf numFmtId="0" fontId="6" fillId="0" borderId="0" xfId="0" applyFont="1"/>
  </cellXfs>
  <cellStyles count="2">
    <cellStyle name="Normal" xfId="0" builtinId="0"/>
    <cellStyle name="Normal 2" xfId="1" xr:uid="{3EC5F62B-5AD5-3742-A3CD-EC62255D44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reddi/Documents/Frederik/MSc%20Energy%20Systems/Namibia%20Case%20Study/Code%20Infra%20Model/nam_grid_input.xlsx" TargetMode="External"/><Relationship Id="rId1" Type="http://schemas.openxmlformats.org/officeDocument/2006/relationships/externalLinkPath" Target="nam_grid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buses"/>
      <sheetName val="lines"/>
      <sheetName val="generation"/>
      <sheetName val="demand"/>
      <sheetName val="transformers"/>
    </sheetNames>
    <sheetDataSet>
      <sheetData sheetId="0"/>
      <sheetData sheetId="1">
        <row r="2">
          <cell r="A2">
            <v>0</v>
          </cell>
          <cell r="B2" t="str">
            <v>Ruacana</v>
          </cell>
        </row>
        <row r="3">
          <cell r="A3">
            <v>1</v>
          </cell>
          <cell r="B3" t="str">
            <v>Otjikoto 132kV</v>
          </cell>
        </row>
        <row r="4">
          <cell r="A4">
            <v>2</v>
          </cell>
          <cell r="B4" t="str">
            <v>Otjikoto 220kV</v>
          </cell>
        </row>
        <row r="5">
          <cell r="A5">
            <v>3</v>
          </cell>
          <cell r="B5" t="str">
            <v>Omburu PV</v>
          </cell>
        </row>
        <row r="6">
          <cell r="A6">
            <v>4</v>
          </cell>
          <cell r="B6" t="str">
            <v>Gerus 220kV</v>
          </cell>
        </row>
        <row r="7">
          <cell r="A7">
            <v>5</v>
          </cell>
          <cell r="B7" t="str">
            <v>Gerus 350kV</v>
          </cell>
        </row>
        <row r="8">
          <cell r="A8">
            <v>6</v>
          </cell>
          <cell r="B8" t="str">
            <v>Van Eck 220kV</v>
          </cell>
        </row>
        <row r="9">
          <cell r="A9">
            <v>7</v>
          </cell>
          <cell r="B9" t="str">
            <v>Van Eck 400kV</v>
          </cell>
        </row>
        <row r="10">
          <cell r="A10">
            <v>8</v>
          </cell>
          <cell r="B10" t="str">
            <v>Walvis Bay</v>
          </cell>
        </row>
        <row r="11">
          <cell r="A11">
            <v>9</v>
          </cell>
          <cell r="B11" t="str">
            <v>Rundu 132kV</v>
          </cell>
        </row>
        <row r="12">
          <cell r="A12">
            <v>10</v>
          </cell>
          <cell r="B12" t="str">
            <v>Rundu 350kV</v>
          </cell>
        </row>
        <row r="13">
          <cell r="A13">
            <v>11</v>
          </cell>
          <cell r="B13" t="str">
            <v>Zambezi</v>
          </cell>
        </row>
        <row r="14">
          <cell r="A14">
            <v>12</v>
          </cell>
          <cell r="B14" t="str">
            <v>Kokerboom 400kV</v>
          </cell>
        </row>
        <row r="15">
          <cell r="A15">
            <v>13</v>
          </cell>
          <cell r="B15" t="str">
            <v>Kokerboom 132kV</v>
          </cell>
        </row>
        <row r="16">
          <cell r="A16">
            <v>14</v>
          </cell>
          <cell r="B16" t="str">
            <v>Luderitz 132kV</v>
          </cell>
        </row>
        <row r="17">
          <cell r="A17">
            <v>15</v>
          </cell>
          <cell r="B17" t="str">
            <v>Luderitz 66kV</v>
          </cell>
        </row>
        <row r="18">
          <cell r="A18">
            <v>16</v>
          </cell>
          <cell r="B18" t="str">
            <v>Oranjemond 66kV</v>
          </cell>
        </row>
        <row r="19">
          <cell r="A19">
            <v>17</v>
          </cell>
          <cell r="B19" t="str">
            <v>Oranjemond 400kV</v>
          </cell>
        </row>
        <row r="20">
          <cell r="A20">
            <v>18</v>
          </cell>
          <cell r="B20" t="str">
            <v>Rock 400kV</v>
          </cell>
        </row>
        <row r="21">
          <cell r="A21">
            <v>19</v>
          </cell>
          <cell r="B21" t="str">
            <v>Rock 132kV</v>
          </cell>
        </row>
        <row r="22">
          <cell r="A22">
            <v>20</v>
          </cell>
          <cell r="B22" t="str">
            <v>Botswana</v>
          </cell>
        </row>
        <row r="23">
          <cell r="A23">
            <v>21</v>
          </cell>
          <cell r="B23" t="str">
            <v>South Africa 220kV</v>
          </cell>
        </row>
        <row r="24">
          <cell r="A24">
            <v>22</v>
          </cell>
          <cell r="B24" t="str">
            <v>South Africa 132kV</v>
          </cell>
        </row>
        <row r="25">
          <cell r="A25">
            <v>23</v>
          </cell>
          <cell r="B25" t="str">
            <v>Van Eck 132kV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02A9-2312-5340-A1A0-246908C376EB}">
  <dimension ref="A5:B12"/>
  <sheetViews>
    <sheetView workbookViewId="0">
      <selection activeCell="D15" sqref="D15"/>
    </sheetView>
  </sheetViews>
  <sheetFormatPr baseColWidth="10" defaultRowHeight="16" x14ac:dyDescent="0.2"/>
  <sheetData>
    <row r="5" spans="1:2" x14ac:dyDescent="0.2">
      <c r="A5" t="s">
        <v>111</v>
      </c>
    </row>
    <row r="7" spans="1:2" x14ac:dyDescent="0.2">
      <c r="A7" t="s">
        <v>119</v>
      </c>
    </row>
    <row r="11" spans="1:2" x14ac:dyDescent="0.2">
      <c r="A11">
        <v>2050</v>
      </c>
      <c r="B11">
        <v>17.86</v>
      </c>
    </row>
    <row r="12" spans="1:2" x14ac:dyDescent="0.2">
      <c r="A12">
        <v>2020</v>
      </c>
      <c r="B12">
        <v>2.0699999999999998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27B1-509C-4E40-96AC-59D05B53DF27}">
  <sheetPr codeName="Sheet1"/>
  <dimension ref="A1:H27"/>
  <sheetViews>
    <sheetView topLeftCell="A2" workbookViewId="0">
      <selection activeCell="A28" sqref="A28"/>
    </sheetView>
  </sheetViews>
  <sheetFormatPr baseColWidth="10" defaultRowHeight="16" x14ac:dyDescent="0.2"/>
  <cols>
    <col min="2" max="2" width="18.1640625" customWidth="1"/>
    <col min="4" max="4" width="21.1640625" bestFit="1" customWidth="1"/>
  </cols>
  <sheetData>
    <row r="1" spans="1:8" x14ac:dyDescent="0.2">
      <c r="A1" s="4" t="s">
        <v>0</v>
      </c>
      <c r="B1" s="4" t="s">
        <v>1</v>
      </c>
      <c r="C1" s="3" t="s">
        <v>2</v>
      </c>
      <c r="D1" s="3" t="s">
        <v>3</v>
      </c>
      <c r="E1" s="1"/>
      <c r="F1" s="1"/>
      <c r="G1" s="1"/>
      <c r="H1" s="1"/>
    </row>
    <row r="2" spans="1:8" x14ac:dyDescent="0.2">
      <c r="A2" s="7">
        <v>0</v>
      </c>
      <c r="B2" s="5" t="s">
        <v>82</v>
      </c>
      <c r="C2" s="7">
        <v>132</v>
      </c>
      <c r="D2" s="8" t="s">
        <v>19</v>
      </c>
    </row>
    <row r="3" spans="1:8" x14ac:dyDescent="0.2">
      <c r="A3" s="7">
        <v>1</v>
      </c>
      <c r="B3" s="5" t="s">
        <v>48</v>
      </c>
      <c r="C3" s="7">
        <v>132</v>
      </c>
      <c r="D3" s="8" t="s">
        <v>17</v>
      </c>
    </row>
    <row r="4" spans="1:8" x14ac:dyDescent="0.2">
      <c r="A4" s="7">
        <v>2</v>
      </c>
      <c r="B4" s="5" t="s">
        <v>49</v>
      </c>
      <c r="C4" s="7">
        <v>220</v>
      </c>
      <c r="D4" s="8" t="s">
        <v>17</v>
      </c>
    </row>
    <row r="5" spans="1:8" x14ac:dyDescent="0.2">
      <c r="A5" s="7">
        <v>3</v>
      </c>
      <c r="B5" t="s">
        <v>12</v>
      </c>
      <c r="C5" s="7">
        <v>220</v>
      </c>
      <c r="D5" s="8" t="s">
        <v>18</v>
      </c>
    </row>
    <row r="6" spans="1:8" x14ac:dyDescent="0.2">
      <c r="A6" s="7">
        <v>4</v>
      </c>
      <c r="B6" t="s">
        <v>13</v>
      </c>
      <c r="C6" s="7">
        <v>220</v>
      </c>
      <c r="D6" s="8" t="s">
        <v>20</v>
      </c>
    </row>
    <row r="7" spans="1:8" x14ac:dyDescent="0.2">
      <c r="A7" s="7">
        <v>5</v>
      </c>
      <c r="B7" t="s">
        <v>14</v>
      </c>
      <c r="C7" s="7">
        <v>350</v>
      </c>
      <c r="D7" s="8" t="s">
        <v>20</v>
      </c>
    </row>
    <row r="8" spans="1:8" x14ac:dyDescent="0.2">
      <c r="A8" s="7">
        <v>6</v>
      </c>
      <c r="B8" t="s">
        <v>15</v>
      </c>
      <c r="C8" s="7">
        <v>220</v>
      </c>
      <c r="D8" s="8" t="s">
        <v>21</v>
      </c>
    </row>
    <row r="9" spans="1:8" x14ac:dyDescent="0.2">
      <c r="A9" s="7">
        <v>7</v>
      </c>
      <c r="B9" t="s">
        <v>16</v>
      </c>
      <c r="C9" s="7">
        <v>400</v>
      </c>
      <c r="D9" s="8" t="s">
        <v>21</v>
      </c>
    </row>
    <row r="10" spans="1:8" x14ac:dyDescent="0.2">
      <c r="A10" s="7">
        <v>8</v>
      </c>
      <c r="B10" t="s">
        <v>24</v>
      </c>
      <c r="C10" s="7">
        <v>220</v>
      </c>
      <c r="D10" s="2" t="s">
        <v>30</v>
      </c>
    </row>
    <row r="11" spans="1:8" x14ac:dyDescent="0.2">
      <c r="A11" s="7">
        <v>9</v>
      </c>
      <c r="B11" t="s">
        <v>46</v>
      </c>
      <c r="C11" s="7">
        <v>132</v>
      </c>
      <c r="D11" s="9" t="s">
        <v>29</v>
      </c>
      <c r="E11" t="s">
        <v>4</v>
      </c>
    </row>
    <row r="12" spans="1:8" x14ac:dyDescent="0.2">
      <c r="A12" s="7">
        <v>10</v>
      </c>
      <c r="B12" t="s">
        <v>25</v>
      </c>
      <c r="C12" s="7">
        <v>350</v>
      </c>
      <c r="D12" s="9" t="s">
        <v>29</v>
      </c>
    </row>
    <row r="13" spans="1:8" x14ac:dyDescent="0.2">
      <c r="A13" s="7">
        <v>11</v>
      </c>
      <c r="B13" t="s">
        <v>26</v>
      </c>
      <c r="C13" s="7">
        <v>350</v>
      </c>
      <c r="D13" s="9" t="s">
        <v>28</v>
      </c>
    </row>
    <row r="14" spans="1:8" x14ac:dyDescent="0.2">
      <c r="A14" s="7">
        <v>12</v>
      </c>
      <c r="B14" t="s">
        <v>31</v>
      </c>
      <c r="C14" s="7">
        <v>400</v>
      </c>
      <c r="D14" s="2" t="s">
        <v>27</v>
      </c>
    </row>
    <row r="15" spans="1:8" x14ac:dyDescent="0.2">
      <c r="A15" s="7">
        <v>13</v>
      </c>
      <c r="B15" t="s">
        <v>32</v>
      </c>
      <c r="C15" s="7">
        <v>132</v>
      </c>
      <c r="D15" s="2" t="s">
        <v>27</v>
      </c>
    </row>
    <row r="16" spans="1:8" x14ac:dyDescent="0.2">
      <c r="A16" s="7">
        <v>14</v>
      </c>
      <c r="B16" t="s">
        <v>33</v>
      </c>
      <c r="C16" s="7">
        <v>132</v>
      </c>
      <c r="D16" s="2" t="s">
        <v>37</v>
      </c>
    </row>
    <row r="17" spans="1:4" x14ac:dyDescent="0.2">
      <c r="A17" s="7">
        <v>15</v>
      </c>
      <c r="B17" t="s">
        <v>34</v>
      </c>
      <c r="C17" s="7">
        <v>66</v>
      </c>
      <c r="D17" s="2" t="s">
        <v>37</v>
      </c>
    </row>
    <row r="18" spans="1:4" x14ac:dyDescent="0.2">
      <c r="A18" s="7">
        <v>16</v>
      </c>
      <c r="B18" t="s">
        <v>35</v>
      </c>
      <c r="C18" s="7">
        <v>66</v>
      </c>
      <c r="D18" s="2" t="s">
        <v>64</v>
      </c>
    </row>
    <row r="19" spans="1:4" x14ac:dyDescent="0.2">
      <c r="A19" s="7">
        <v>17</v>
      </c>
      <c r="B19" t="s">
        <v>36</v>
      </c>
      <c r="C19" s="7">
        <v>400</v>
      </c>
      <c r="D19" s="2" t="s">
        <v>64</v>
      </c>
    </row>
    <row r="20" spans="1:4" x14ac:dyDescent="0.2">
      <c r="A20" s="7">
        <v>18</v>
      </c>
      <c r="B20" t="s">
        <v>38</v>
      </c>
      <c r="C20" s="7">
        <v>400</v>
      </c>
      <c r="D20" t="s">
        <v>39</v>
      </c>
    </row>
    <row r="21" spans="1:4" x14ac:dyDescent="0.2">
      <c r="A21" s="7">
        <v>19</v>
      </c>
      <c r="B21" t="s">
        <v>77</v>
      </c>
      <c r="C21" s="7">
        <v>132</v>
      </c>
      <c r="D21" t="s">
        <v>39</v>
      </c>
    </row>
    <row r="22" spans="1:4" x14ac:dyDescent="0.2">
      <c r="A22" s="7">
        <v>20</v>
      </c>
      <c r="B22" t="s">
        <v>40</v>
      </c>
      <c r="C22" s="7">
        <v>132</v>
      </c>
      <c r="D22" t="s">
        <v>41</v>
      </c>
    </row>
    <row r="23" spans="1:4" x14ac:dyDescent="0.2">
      <c r="A23" s="7">
        <v>21</v>
      </c>
      <c r="B23" t="s">
        <v>42</v>
      </c>
      <c r="C23" s="7">
        <v>220</v>
      </c>
      <c r="D23" t="s">
        <v>44</v>
      </c>
    </row>
    <row r="24" spans="1:4" x14ac:dyDescent="0.2">
      <c r="A24" s="7">
        <v>22</v>
      </c>
      <c r="B24" t="s">
        <v>43</v>
      </c>
      <c r="C24" s="7">
        <v>132</v>
      </c>
      <c r="D24" t="s">
        <v>44</v>
      </c>
    </row>
    <row r="25" spans="1:4" x14ac:dyDescent="0.2">
      <c r="A25" s="7">
        <v>23</v>
      </c>
      <c r="B25" t="s">
        <v>75</v>
      </c>
      <c r="C25" s="7">
        <v>132</v>
      </c>
      <c r="D25" s="8" t="s">
        <v>21</v>
      </c>
    </row>
    <row r="26" spans="1:4" x14ac:dyDescent="0.2">
      <c r="A26" s="7">
        <v>24</v>
      </c>
      <c r="B26" t="s">
        <v>121</v>
      </c>
      <c r="C26" s="7">
        <v>400</v>
      </c>
      <c r="D26" s="2" t="s">
        <v>37</v>
      </c>
    </row>
    <row r="27" spans="1:4" x14ac:dyDescent="0.2">
      <c r="A27" s="7">
        <v>25</v>
      </c>
      <c r="B27" t="s">
        <v>124</v>
      </c>
      <c r="C27" s="7">
        <v>220</v>
      </c>
      <c r="D27" s="2" t="s">
        <v>37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00FB-E61B-C844-8CF5-114202AFE17E}">
  <sheetPr codeName="Sheet2"/>
  <dimension ref="A1:H20"/>
  <sheetViews>
    <sheetView tabSelected="1" workbookViewId="0">
      <selection activeCell="F21" sqref="F21"/>
    </sheetView>
  </sheetViews>
  <sheetFormatPr baseColWidth="10" defaultRowHeight="16" x14ac:dyDescent="0.2"/>
  <cols>
    <col min="3" max="3" width="12.83203125" bestFit="1" customWidth="1"/>
    <col min="4" max="4" width="13" bestFit="1" customWidth="1"/>
    <col min="5" max="5" width="11.1640625" bestFit="1" customWidth="1"/>
    <col min="8" max="8" width="25.5" customWidth="1"/>
  </cols>
  <sheetData>
    <row r="1" spans="1:8" x14ac:dyDescent="0.2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22</v>
      </c>
    </row>
    <row r="2" spans="1:8" x14ac:dyDescent="0.2">
      <c r="A2">
        <v>0</v>
      </c>
      <c r="B2">
        <v>1</v>
      </c>
      <c r="C2">
        <v>0.01</v>
      </c>
      <c r="D2">
        <v>0.01</v>
      </c>
      <c r="E2" s="6">
        <v>1.0000000000000001E-9</v>
      </c>
      <c r="F2">
        <v>3</v>
      </c>
      <c r="G2">
        <v>132</v>
      </c>
      <c r="H2" t="s">
        <v>23</v>
      </c>
    </row>
    <row r="3" spans="1:8" x14ac:dyDescent="0.2">
      <c r="A3">
        <v>1</v>
      </c>
      <c r="B3">
        <v>9</v>
      </c>
      <c r="C3">
        <v>0.01</v>
      </c>
      <c r="D3">
        <v>0.01</v>
      </c>
      <c r="E3" s="6">
        <v>1.0000000000000001E-9</v>
      </c>
      <c r="F3">
        <v>1.05</v>
      </c>
      <c r="G3">
        <v>132</v>
      </c>
      <c r="H3" t="s">
        <v>45</v>
      </c>
    </row>
    <row r="4" spans="1:8" x14ac:dyDescent="0.2">
      <c r="A4">
        <v>2</v>
      </c>
      <c r="B4">
        <v>4</v>
      </c>
      <c r="C4">
        <v>0.01</v>
      </c>
      <c r="D4">
        <v>0.01</v>
      </c>
      <c r="E4" s="6">
        <v>1.0000000000000001E-9</v>
      </c>
      <c r="F4">
        <v>1.1299999999999999</v>
      </c>
      <c r="G4">
        <v>220</v>
      </c>
      <c r="H4" t="s">
        <v>47</v>
      </c>
    </row>
    <row r="5" spans="1:8" x14ac:dyDescent="0.2">
      <c r="A5">
        <v>10</v>
      </c>
      <c r="B5">
        <v>11</v>
      </c>
      <c r="C5">
        <v>0.01</v>
      </c>
      <c r="D5">
        <v>0.01</v>
      </c>
      <c r="E5" s="6">
        <v>1.0000000000000001E-9</v>
      </c>
      <c r="F5">
        <v>1.1299999999999999</v>
      </c>
      <c r="G5">
        <v>350</v>
      </c>
      <c r="H5" t="s">
        <v>50</v>
      </c>
    </row>
    <row r="6" spans="1:8" x14ac:dyDescent="0.2">
      <c r="A6">
        <v>10</v>
      </c>
      <c r="B6">
        <v>5</v>
      </c>
      <c r="C6">
        <v>0.01</v>
      </c>
      <c r="D6">
        <v>0.01</v>
      </c>
      <c r="E6" s="6">
        <v>1.0000000000000001E-9</v>
      </c>
      <c r="F6">
        <v>1.1299999999999999</v>
      </c>
      <c r="G6">
        <v>350</v>
      </c>
      <c r="H6" t="s">
        <v>51</v>
      </c>
    </row>
    <row r="7" spans="1:8" x14ac:dyDescent="0.2">
      <c r="A7">
        <v>4</v>
      </c>
      <c r="B7">
        <v>3</v>
      </c>
      <c r="C7">
        <v>0.01</v>
      </c>
      <c r="D7">
        <v>0.01</v>
      </c>
      <c r="E7" s="6">
        <v>1.0000000000000001E-9</v>
      </c>
      <c r="F7">
        <v>1.5</v>
      </c>
      <c r="G7">
        <v>220</v>
      </c>
      <c r="H7" t="s">
        <v>52</v>
      </c>
    </row>
    <row r="8" spans="1:8" x14ac:dyDescent="0.2">
      <c r="A8">
        <v>3</v>
      </c>
      <c r="B8">
        <v>8</v>
      </c>
      <c r="C8">
        <v>1E-3</v>
      </c>
      <c r="D8">
        <v>0.01</v>
      </c>
      <c r="E8" s="6">
        <v>1.0000000000000001E-9</v>
      </c>
      <c r="F8">
        <v>1.1299999999999999</v>
      </c>
      <c r="G8">
        <v>220</v>
      </c>
      <c r="H8" t="s">
        <v>53</v>
      </c>
    </row>
    <row r="9" spans="1:8" x14ac:dyDescent="0.2">
      <c r="A9">
        <v>3</v>
      </c>
      <c r="B9">
        <v>6</v>
      </c>
      <c r="C9">
        <v>1E-3</v>
      </c>
      <c r="D9">
        <v>0.01</v>
      </c>
      <c r="E9" s="6">
        <v>1.0000000000000001E-9</v>
      </c>
      <c r="F9">
        <v>1.1299999999999999</v>
      </c>
      <c r="G9">
        <v>220</v>
      </c>
      <c r="H9" t="s">
        <v>54</v>
      </c>
    </row>
    <row r="10" spans="1:8" x14ac:dyDescent="0.2">
      <c r="A10">
        <v>6</v>
      </c>
      <c r="B10">
        <v>8</v>
      </c>
      <c r="C10">
        <v>1E-3</v>
      </c>
      <c r="D10">
        <v>0.01</v>
      </c>
      <c r="E10" s="6">
        <v>1.0000000000000001E-9</v>
      </c>
      <c r="F10">
        <v>1.1299999999999999</v>
      </c>
      <c r="G10">
        <v>220</v>
      </c>
      <c r="H10" t="s">
        <v>55</v>
      </c>
    </row>
    <row r="11" spans="1:8" x14ac:dyDescent="0.2">
      <c r="A11">
        <v>7</v>
      </c>
      <c r="B11">
        <v>12</v>
      </c>
      <c r="C11">
        <v>1E-3</v>
      </c>
      <c r="D11">
        <v>0.01</v>
      </c>
      <c r="E11" s="6">
        <v>1.0000000000000001E-9</v>
      </c>
      <c r="F11">
        <v>1.1299999999999999</v>
      </c>
      <c r="G11">
        <v>400</v>
      </c>
      <c r="H11" t="s">
        <v>56</v>
      </c>
    </row>
    <row r="12" spans="1:8" x14ac:dyDescent="0.2">
      <c r="A12">
        <v>13</v>
      </c>
      <c r="B12">
        <v>14</v>
      </c>
      <c r="C12">
        <v>0.01</v>
      </c>
      <c r="D12">
        <v>0.01</v>
      </c>
      <c r="E12" s="6">
        <v>1.0000000000000001E-9</v>
      </c>
      <c r="F12">
        <v>1.05</v>
      </c>
      <c r="G12">
        <v>132</v>
      </c>
      <c r="H12" t="s">
        <v>57</v>
      </c>
    </row>
    <row r="13" spans="1:8" x14ac:dyDescent="0.2">
      <c r="A13">
        <v>12</v>
      </c>
      <c r="B13">
        <v>17</v>
      </c>
      <c r="C13">
        <v>0.01</v>
      </c>
      <c r="D13">
        <v>0.01</v>
      </c>
      <c r="E13" s="6">
        <v>1.0000000000000001E-9</v>
      </c>
      <c r="F13">
        <v>1.1299999999999999</v>
      </c>
      <c r="G13">
        <v>400</v>
      </c>
      <c r="H13" t="s">
        <v>58</v>
      </c>
    </row>
    <row r="14" spans="1:8" x14ac:dyDescent="0.2">
      <c r="A14">
        <v>12</v>
      </c>
      <c r="B14">
        <v>18</v>
      </c>
      <c r="C14">
        <v>0.01</v>
      </c>
      <c r="D14">
        <v>0.01</v>
      </c>
      <c r="E14" s="6">
        <v>1.0000000000000001E-9</v>
      </c>
      <c r="F14">
        <v>1.1299999999999999</v>
      </c>
      <c r="G14">
        <v>400</v>
      </c>
      <c r="H14" t="s">
        <v>59</v>
      </c>
    </row>
    <row r="15" spans="1:8" x14ac:dyDescent="0.2">
      <c r="A15">
        <v>19</v>
      </c>
      <c r="B15">
        <v>22</v>
      </c>
      <c r="C15">
        <v>0.01</v>
      </c>
      <c r="D15">
        <v>0.01</v>
      </c>
      <c r="E15" s="6">
        <v>1.0000000000000001E-9</v>
      </c>
      <c r="F15">
        <v>1.05</v>
      </c>
      <c r="G15">
        <v>132</v>
      </c>
      <c r="H15" t="s">
        <v>60</v>
      </c>
    </row>
    <row r="16" spans="1:8" x14ac:dyDescent="0.2">
      <c r="A16">
        <v>6</v>
      </c>
      <c r="B16">
        <v>21</v>
      </c>
      <c r="C16">
        <v>0.01</v>
      </c>
      <c r="D16">
        <v>0.01</v>
      </c>
      <c r="E16" s="6">
        <v>1.0000000000000001E-9</v>
      </c>
      <c r="F16">
        <v>1.1299999999999999</v>
      </c>
      <c r="G16">
        <v>220</v>
      </c>
      <c r="H16" t="s">
        <v>61</v>
      </c>
    </row>
    <row r="17" spans="1:8" x14ac:dyDescent="0.2">
      <c r="A17">
        <v>15</v>
      </c>
      <c r="B17">
        <v>16</v>
      </c>
      <c r="C17">
        <v>0.01</v>
      </c>
      <c r="D17">
        <v>0.01</v>
      </c>
      <c r="E17" s="6">
        <v>1.0000000000000001E-9</v>
      </c>
      <c r="F17">
        <v>0.85</v>
      </c>
      <c r="G17">
        <v>66</v>
      </c>
      <c r="H17" t="s">
        <v>62</v>
      </c>
    </row>
    <row r="18" spans="1:8" x14ac:dyDescent="0.2">
      <c r="A18">
        <v>20</v>
      </c>
      <c r="B18">
        <v>23</v>
      </c>
      <c r="C18">
        <v>1E-3</v>
      </c>
      <c r="D18">
        <v>0.01</v>
      </c>
      <c r="E18" s="6">
        <v>1.0000000000000001E-9</v>
      </c>
      <c r="F18">
        <v>1.1299999999999999</v>
      </c>
      <c r="G18">
        <v>132</v>
      </c>
      <c r="H18" t="s">
        <v>63</v>
      </c>
    </row>
    <row r="19" spans="1:8" x14ac:dyDescent="0.2">
      <c r="A19">
        <v>24</v>
      </c>
      <c r="B19">
        <v>7</v>
      </c>
      <c r="C19">
        <v>1E-3</v>
      </c>
      <c r="D19">
        <v>0.01</v>
      </c>
      <c r="E19" s="6">
        <v>1.0000000000000001E-9</v>
      </c>
      <c r="F19">
        <v>4</v>
      </c>
      <c r="G19">
        <v>400</v>
      </c>
      <c r="H19" t="s">
        <v>122</v>
      </c>
    </row>
    <row r="20" spans="1:8" x14ac:dyDescent="0.2">
      <c r="A20">
        <v>25</v>
      </c>
      <c r="B20">
        <v>8</v>
      </c>
      <c r="C20">
        <v>1E-3</v>
      </c>
      <c r="D20">
        <v>0.01</v>
      </c>
      <c r="E20" s="6">
        <v>1.0000000000000001E-9</v>
      </c>
      <c r="F20">
        <v>4</v>
      </c>
      <c r="G20">
        <v>220</v>
      </c>
      <c r="H20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C748-66E3-D64C-A99C-853291A88929}">
  <sheetPr codeName="Sheet3"/>
  <dimension ref="A1:E17"/>
  <sheetViews>
    <sheetView workbookViewId="0">
      <selection activeCell="C2" sqref="C2:C17"/>
    </sheetView>
  </sheetViews>
  <sheetFormatPr baseColWidth="10" defaultRowHeight="16" x14ac:dyDescent="0.2"/>
  <cols>
    <col min="2" max="2" width="22.33203125" customWidth="1"/>
    <col min="3" max="3" width="12" customWidth="1"/>
    <col min="4" max="4" width="16.6640625" customWidth="1"/>
  </cols>
  <sheetData>
    <row r="1" spans="1:5" x14ac:dyDescent="0.2">
      <c r="A1" s="10" t="s">
        <v>79</v>
      </c>
      <c r="B1" s="10" t="s">
        <v>1</v>
      </c>
      <c r="C1" s="10" t="s">
        <v>80</v>
      </c>
      <c r="D1" s="10" t="s">
        <v>81</v>
      </c>
      <c r="E1" s="10" t="s">
        <v>0</v>
      </c>
    </row>
    <row r="2" spans="1:5" x14ac:dyDescent="0.2">
      <c r="A2">
        <v>0</v>
      </c>
      <c r="B2" t="s">
        <v>83</v>
      </c>
      <c r="C2">
        <v>347</v>
      </c>
      <c r="D2" t="s">
        <v>82</v>
      </c>
      <c r="E2">
        <f>_xlfn.XLOOKUP(D2,[1]buses!$B$2:$B$25,[1]buses!$A$2:$A$25)</f>
        <v>0</v>
      </c>
    </row>
    <row r="3" spans="1:5" x14ac:dyDescent="0.2">
      <c r="A3">
        <v>1</v>
      </c>
      <c r="B3" t="s">
        <v>85</v>
      </c>
      <c r="C3">
        <v>5</v>
      </c>
      <c r="D3" t="s">
        <v>82</v>
      </c>
      <c r="E3">
        <f>_xlfn.XLOOKUP(D3,[1]buses!$B$2:$B$25,[1]buses!$A$2:$A$25)</f>
        <v>0</v>
      </c>
    </row>
    <row r="4" spans="1:5" x14ac:dyDescent="0.2">
      <c r="A4">
        <v>2</v>
      </c>
      <c r="B4" t="s">
        <v>70</v>
      </c>
      <c r="C4">
        <v>0.1</v>
      </c>
      <c r="D4" t="s">
        <v>15</v>
      </c>
      <c r="E4">
        <f>_xlfn.XLOOKUP(D4,[1]buses!$B$2:$B$25,[1]buses!$A$2:$A$25)</f>
        <v>6</v>
      </c>
    </row>
    <row r="5" spans="1:5" x14ac:dyDescent="0.2">
      <c r="A5">
        <v>3</v>
      </c>
      <c r="B5" t="s">
        <v>84</v>
      </c>
      <c r="C5">
        <v>0.1</v>
      </c>
      <c r="D5" t="s">
        <v>24</v>
      </c>
      <c r="E5">
        <f>_xlfn.XLOOKUP(D5,[1]buses!$B$2:$B$25,[1]buses!$A$2:$A$25)</f>
        <v>8</v>
      </c>
    </row>
    <row r="6" spans="1:5" x14ac:dyDescent="0.2">
      <c r="A6">
        <v>4</v>
      </c>
      <c r="B6" t="s">
        <v>97</v>
      </c>
      <c r="C6">
        <v>5</v>
      </c>
      <c r="D6" t="s">
        <v>33</v>
      </c>
      <c r="E6">
        <f>_xlfn.XLOOKUP(D6,[1]buses!$B$2:$B$25,[1]buses!$A$2:$A$25)</f>
        <v>14</v>
      </c>
    </row>
    <row r="7" spans="1:5" x14ac:dyDescent="0.2">
      <c r="A7">
        <v>5</v>
      </c>
      <c r="B7" t="s">
        <v>12</v>
      </c>
      <c r="C7">
        <v>30</v>
      </c>
      <c r="D7" t="s">
        <v>12</v>
      </c>
      <c r="E7">
        <f>_xlfn.XLOOKUP(D7,[1]buses!$B$2:$B$25,[1]buses!$A$2:$A$25)</f>
        <v>3</v>
      </c>
    </row>
    <row r="8" spans="1:5" x14ac:dyDescent="0.2">
      <c r="A8">
        <v>6</v>
      </c>
      <c r="B8" t="s">
        <v>98</v>
      </c>
      <c r="C8">
        <v>0.1</v>
      </c>
      <c r="D8" t="s">
        <v>36</v>
      </c>
      <c r="E8">
        <f>_xlfn.XLOOKUP(D8,[1]buses!$B$2:$B$25,[1]buses!$A$2:$A$25)</f>
        <v>17</v>
      </c>
    </row>
    <row r="9" spans="1:5" x14ac:dyDescent="0.2">
      <c r="A9">
        <v>7</v>
      </c>
      <c r="B9" t="s">
        <v>99</v>
      </c>
      <c r="C9">
        <v>0.1</v>
      </c>
      <c r="D9" t="s">
        <v>40</v>
      </c>
      <c r="E9">
        <f>_xlfn.XLOOKUP(D9,[1]buses!$B$2:$B$25,[1]buses!$A$2:$A$25)</f>
        <v>20</v>
      </c>
    </row>
    <row r="10" spans="1:5" x14ac:dyDescent="0.2">
      <c r="A10">
        <v>8</v>
      </c>
      <c r="B10" t="s">
        <v>100</v>
      </c>
      <c r="C10">
        <v>0.1</v>
      </c>
      <c r="D10" t="s">
        <v>26</v>
      </c>
      <c r="E10">
        <f>_xlfn.XLOOKUP(D10,[1]buses!$B$2:$B$25,[1]buses!$A$2:$A$25)</f>
        <v>11</v>
      </c>
    </row>
    <row r="11" spans="1:5" x14ac:dyDescent="0.2">
      <c r="A11">
        <v>9</v>
      </c>
      <c r="B11" t="s">
        <v>112</v>
      </c>
      <c r="C11">
        <v>47</v>
      </c>
      <c r="D11" t="s">
        <v>31</v>
      </c>
      <c r="E11">
        <f>_xlfn.XLOOKUP(D11,[1]buses!$B$2:$B$25,[1]buses!$A$2:$A$25)</f>
        <v>12</v>
      </c>
    </row>
    <row r="12" spans="1:5" x14ac:dyDescent="0.2">
      <c r="A12">
        <v>10</v>
      </c>
      <c r="B12" t="s">
        <v>113</v>
      </c>
      <c r="C12">
        <v>1150</v>
      </c>
      <c r="D12" t="s">
        <v>121</v>
      </c>
      <c r="E12">
        <v>25</v>
      </c>
    </row>
    <row r="13" spans="1:5" x14ac:dyDescent="0.2">
      <c r="A13">
        <v>11</v>
      </c>
      <c r="B13" t="s">
        <v>114</v>
      </c>
      <c r="C13">
        <v>1400</v>
      </c>
      <c r="D13" t="s">
        <v>124</v>
      </c>
      <c r="E13">
        <v>24</v>
      </c>
    </row>
    <row r="14" spans="1:5" x14ac:dyDescent="0.2">
      <c r="A14">
        <v>12</v>
      </c>
      <c r="B14" t="s">
        <v>115</v>
      </c>
      <c r="C14">
        <v>1500</v>
      </c>
      <c r="D14" t="s">
        <v>49</v>
      </c>
      <c r="E14">
        <f>_xlfn.XLOOKUP(D14,buses!$B$2:$B$25,buses!$A$2:$A$25)</f>
        <v>2</v>
      </c>
    </row>
    <row r="15" spans="1:5" x14ac:dyDescent="0.2">
      <c r="A15">
        <v>13</v>
      </c>
      <c r="B15" t="s">
        <v>116</v>
      </c>
      <c r="C15">
        <v>500</v>
      </c>
      <c r="D15" t="s">
        <v>40</v>
      </c>
      <c r="E15">
        <f>_xlfn.XLOOKUP(D15,buses!$B$2:$B$25,buses!$A$2:$A$25)</f>
        <v>20</v>
      </c>
    </row>
    <row r="16" spans="1:5" x14ac:dyDescent="0.2">
      <c r="A16">
        <v>14</v>
      </c>
      <c r="B16" t="s">
        <v>117</v>
      </c>
      <c r="C16">
        <v>500</v>
      </c>
      <c r="D16" t="s">
        <v>33</v>
      </c>
      <c r="E16">
        <f>_xlfn.XLOOKUP(D16,buses!$B$2:$B$25,buses!$A$2:$A$25)</f>
        <v>14</v>
      </c>
    </row>
    <row r="17" spans="1:5" x14ac:dyDescent="0.2">
      <c r="A17">
        <v>15</v>
      </c>
      <c r="B17" t="s">
        <v>118</v>
      </c>
      <c r="C17">
        <v>850</v>
      </c>
      <c r="D17" t="s">
        <v>31</v>
      </c>
      <c r="E17">
        <f>_xlfn.XLOOKUP(D17,buses!$B$2:$B$25,buses!$A$2:$A$25)</f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DACA-493A-7943-8C47-755B05DBDCE6}">
  <sheetPr codeName="Sheet4"/>
  <dimension ref="A1:F14"/>
  <sheetViews>
    <sheetView workbookViewId="0">
      <selection activeCell="F22" sqref="F22"/>
    </sheetView>
  </sheetViews>
  <sheetFormatPr baseColWidth="10" defaultRowHeight="16" x14ac:dyDescent="0.2"/>
  <cols>
    <col min="2" max="2" width="21.33203125" customWidth="1"/>
    <col min="5" max="5" width="14.5" customWidth="1"/>
  </cols>
  <sheetData>
    <row r="1" spans="1:6" x14ac:dyDescent="0.2">
      <c r="A1" s="10" t="s">
        <v>86</v>
      </c>
      <c r="B1" s="10" t="s">
        <v>1</v>
      </c>
      <c r="C1" s="10" t="s">
        <v>87</v>
      </c>
      <c r="D1" s="10" t="s">
        <v>110</v>
      </c>
      <c r="E1" s="10" t="s">
        <v>88</v>
      </c>
      <c r="F1" s="10" t="s">
        <v>0</v>
      </c>
    </row>
    <row r="2" spans="1:6" x14ac:dyDescent="0.2">
      <c r="A2">
        <v>0</v>
      </c>
      <c r="B2" t="s">
        <v>82</v>
      </c>
      <c r="C2">
        <v>17</v>
      </c>
      <c r="D2">
        <f>0.33*C2</f>
        <v>5.61</v>
      </c>
      <c r="E2" t="s">
        <v>82</v>
      </c>
      <c r="F2">
        <f>_xlfn.XLOOKUP(E2,[1]buses!$B$2:$B$25,[1]buses!$A$2:$A$25)</f>
        <v>0</v>
      </c>
    </row>
    <row r="3" spans="1:6" x14ac:dyDescent="0.2">
      <c r="A3">
        <v>1</v>
      </c>
      <c r="B3" t="s">
        <v>89</v>
      </c>
      <c r="C3">
        <v>1000</v>
      </c>
      <c r="D3">
        <v>20</v>
      </c>
      <c r="E3" t="s">
        <v>49</v>
      </c>
      <c r="F3">
        <f>_xlfn.XLOOKUP(E3,[1]buses!$B$2:$B$25,[1]buses!$A$2:$A$25)</f>
        <v>2</v>
      </c>
    </row>
    <row r="4" spans="1:6" x14ac:dyDescent="0.2">
      <c r="A4">
        <v>2</v>
      </c>
      <c r="B4" t="s">
        <v>71</v>
      </c>
      <c r="C4">
        <v>180</v>
      </c>
      <c r="D4">
        <v>20</v>
      </c>
      <c r="E4" t="s">
        <v>25</v>
      </c>
      <c r="F4">
        <f>_xlfn.XLOOKUP(E4,[1]buses!$B$2:$B$25,[1]buses!$A$2:$A$25)</f>
        <v>10</v>
      </c>
    </row>
    <row r="5" spans="1:6" x14ac:dyDescent="0.2">
      <c r="A5">
        <v>3</v>
      </c>
      <c r="B5" t="s">
        <v>69</v>
      </c>
      <c r="C5">
        <v>206</v>
      </c>
      <c r="D5">
        <v>15</v>
      </c>
      <c r="E5" t="s">
        <v>14</v>
      </c>
      <c r="F5">
        <f>_xlfn.XLOOKUP(E5,[1]buses!$B$2:$B$25,[1]buses!$A$2:$A$25)</f>
        <v>5</v>
      </c>
    </row>
    <row r="6" spans="1:6" x14ac:dyDescent="0.2">
      <c r="A6">
        <v>4</v>
      </c>
      <c r="B6" t="s">
        <v>90</v>
      </c>
      <c r="C6">
        <v>60.2</v>
      </c>
      <c r="D6">
        <f>0.1*C6</f>
        <v>6.0200000000000005</v>
      </c>
      <c r="E6" t="s">
        <v>12</v>
      </c>
      <c r="F6">
        <f>_xlfn.XLOOKUP(E6,[1]buses!$B$2:$B$25,[1]buses!$A$2:$A$25)</f>
        <v>3</v>
      </c>
    </row>
    <row r="7" spans="1:6" x14ac:dyDescent="0.2">
      <c r="A7">
        <v>5</v>
      </c>
      <c r="B7" t="s">
        <v>93</v>
      </c>
      <c r="C7">
        <v>1900</v>
      </c>
      <c r="D7">
        <f>0.01*C7</f>
        <v>19</v>
      </c>
      <c r="E7" t="s">
        <v>16</v>
      </c>
      <c r="F7">
        <f>_xlfn.XLOOKUP(E7,[1]buses!$B$2:$B$25,[1]buses!$A$2:$A$25)</f>
        <v>7</v>
      </c>
    </row>
    <row r="8" spans="1:6" x14ac:dyDescent="0.2">
      <c r="A8">
        <v>6</v>
      </c>
      <c r="B8" t="s">
        <v>91</v>
      </c>
      <c r="C8">
        <v>1550</v>
      </c>
      <c r="D8">
        <v>50</v>
      </c>
      <c r="E8" t="s">
        <v>24</v>
      </c>
      <c r="F8">
        <f>_xlfn.XLOOKUP(E8,[1]buses!$B$2:$B$25,[1]buses!$A$2:$A$25)</f>
        <v>8</v>
      </c>
    </row>
    <row r="9" spans="1:6" x14ac:dyDescent="0.2">
      <c r="A9">
        <v>7</v>
      </c>
      <c r="B9" t="s">
        <v>92</v>
      </c>
      <c r="C9">
        <v>120</v>
      </c>
      <c r="D9">
        <f>0.1*C9</f>
        <v>12</v>
      </c>
      <c r="E9" t="s">
        <v>40</v>
      </c>
      <c r="F9">
        <f>_xlfn.XLOOKUP(E9,[1]buses!$B$2:$B$25,[1]buses!$A$2:$A$25)</f>
        <v>20</v>
      </c>
    </row>
    <row r="10" spans="1:6" x14ac:dyDescent="0.2">
      <c r="A10">
        <v>8</v>
      </c>
      <c r="B10" t="s">
        <v>72</v>
      </c>
      <c r="C10">
        <v>86</v>
      </c>
      <c r="D10">
        <f>0.1*C10</f>
        <v>8.6</v>
      </c>
      <c r="E10" t="s">
        <v>31</v>
      </c>
      <c r="F10">
        <f>_xlfn.XLOOKUP(E10,[1]buses!$B$2:$B$25,[1]buses!$A$2:$A$25)</f>
        <v>12</v>
      </c>
    </row>
    <row r="11" spans="1:6" x14ac:dyDescent="0.2">
      <c r="A11">
        <v>9</v>
      </c>
      <c r="B11" t="s">
        <v>73</v>
      </c>
      <c r="C11">
        <v>70</v>
      </c>
      <c r="D11">
        <f t="shared" ref="D3:D14" si="0">0.33*C11</f>
        <v>23.1</v>
      </c>
      <c r="E11" t="s">
        <v>33</v>
      </c>
      <c r="F11">
        <f>_xlfn.XLOOKUP(E11,[1]buses!$B$2:$B$25,[1]buses!$A$2:$A$25)</f>
        <v>14</v>
      </c>
    </row>
    <row r="12" spans="1:6" x14ac:dyDescent="0.2">
      <c r="A12">
        <v>10</v>
      </c>
      <c r="B12" t="s">
        <v>94</v>
      </c>
      <c r="C12">
        <v>146</v>
      </c>
      <c r="D12">
        <v>14</v>
      </c>
      <c r="E12" t="s">
        <v>43</v>
      </c>
      <c r="F12">
        <f>_xlfn.XLOOKUP(E12,[1]buses!$B$2:$B$25,[1]buses!$A$2:$A$25)</f>
        <v>22</v>
      </c>
    </row>
    <row r="13" spans="1:6" x14ac:dyDescent="0.2">
      <c r="A13">
        <v>11</v>
      </c>
      <c r="B13" t="s">
        <v>95</v>
      </c>
      <c r="C13">
        <v>27</v>
      </c>
      <c r="D13">
        <f t="shared" si="0"/>
        <v>8.91</v>
      </c>
      <c r="E13" t="s">
        <v>77</v>
      </c>
      <c r="F13">
        <f>_xlfn.XLOOKUP(E13,[1]buses!$B$2:$B$25,[1]buses!$A$2:$A$25)</f>
        <v>19</v>
      </c>
    </row>
    <row r="14" spans="1:6" x14ac:dyDescent="0.2">
      <c r="A14">
        <v>12</v>
      </c>
      <c r="B14" t="s">
        <v>96</v>
      </c>
      <c r="C14">
        <v>95</v>
      </c>
      <c r="D14">
        <f t="shared" si="0"/>
        <v>31.35</v>
      </c>
      <c r="E14" t="s">
        <v>36</v>
      </c>
      <c r="F14">
        <f>_xlfn.XLOOKUP(E14,[1]buses!$B$2:$B$25,[1]buses!$A$2:$A$25)</f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F867-296D-A24D-B71F-E5B9C2F70AA8}">
  <sheetPr codeName="Sheet5"/>
  <dimension ref="A1:M13"/>
  <sheetViews>
    <sheetView workbookViewId="0">
      <selection activeCell="H14" sqref="H14"/>
    </sheetView>
  </sheetViews>
  <sheetFormatPr baseColWidth="10" defaultRowHeight="16" x14ac:dyDescent="0.2"/>
  <cols>
    <col min="3" max="3" width="12.83203125" bestFit="1" customWidth="1"/>
    <col min="4" max="6" width="16" customWidth="1"/>
  </cols>
  <sheetData>
    <row r="1" spans="1:13" x14ac:dyDescent="0.2">
      <c r="A1" s="10" t="s">
        <v>65</v>
      </c>
      <c r="B1" s="10" t="s">
        <v>1</v>
      </c>
      <c r="C1" s="10" t="s">
        <v>66</v>
      </c>
      <c r="D1" s="10" t="s">
        <v>67</v>
      </c>
      <c r="E1" s="10" t="s">
        <v>109</v>
      </c>
      <c r="F1" s="10" t="s">
        <v>108</v>
      </c>
      <c r="G1" s="10" t="s">
        <v>101</v>
      </c>
      <c r="H1" s="10" t="s">
        <v>102</v>
      </c>
      <c r="I1" s="10" t="s">
        <v>103</v>
      </c>
      <c r="J1" s="10" t="s">
        <v>104</v>
      </c>
      <c r="K1" s="10" t="s">
        <v>105</v>
      </c>
      <c r="L1" s="10" t="s">
        <v>106</v>
      </c>
      <c r="M1" s="10" t="s">
        <v>107</v>
      </c>
    </row>
    <row r="2" spans="1:13" x14ac:dyDescent="0.2">
      <c r="A2">
        <v>0</v>
      </c>
      <c r="B2" t="s">
        <v>68</v>
      </c>
      <c r="C2" s="5" t="s">
        <v>48</v>
      </c>
      <c r="D2" t="s">
        <v>49</v>
      </c>
      <c r="E2">
        <f>_xlfn.XLOOKUP(C2,[1]buses!$B$2:$B$25,[1]buses!$A$2:$A$25)</f>
        <v>1</v>
      </c>
      <c r="F2">
        <f>_xlfn.XLOOKUP(D2,[1]buses!$B$2:$B$25,[1]buses!$A$2:$A$25)</f>
        <v>2</v>
      </c>
      <c r="G2">
        <v>10000</v>
      </c>
      <c r="H2">
        <v>220</v>
      </c>
      <c r="I2">
        <v>132</v>
      </c>
      <c r="J2">
        <v>0.26</v>
      </c>
      <c r="K2">
        <v>12</v>
      </c>
      <c r="L2">
        <v>3.2</v>
      </c>
      <c r="M2">
        <v>0.06</v>
      </c>
    </row>
    <row r="3" spans="1:13" x14ac:dyDescent="0.2">
      <c r="A3">
        <v>1</v>
      </c>
      <c r="B3" t="s">
        <v>69</v>
      </c>
      <c r="C3" s="5" t="s">
        <v>13</v>
      </c>
      <c r="D3" t="s">
        <v>14</v>
      </c>
      <c r="E3">
        <f>_xlfn.XLOOKUP(C3,[1]buses!$B$2:$B$25,[1]buses!$A$2:$A$25)</f>
        <v>4</v>
      </c>
      <c r="F3">
        <f>_xlfn.XLOOKUP(D3,[1]buses!$B$2:$B$25,[1]buses!$A$2:$A$25)</f>
        <v>5</v>
      </c>
      <c r="G3">
        <v>10000</v>
      </c>
      <c r="H3">
        <v>350</v>
      </c>
      <c r="I3">
        <v>220</v>
      </c>
      <c r="J3">
        <v>0.26</v>
      </c>
      <c r="K3">
        <v>12</v>
      </c>
      <c r="L3">
        <v>3.2</v>
      </c>
      <c r="M3">
        <v>0.06</v>
      </c>
    </row>
    <row r="4" spans="1:13" x14ac:dyDescent="0.2">
      <c r="A4">
        <v>2</v>
      </c>
      <c r="B4" t="s">
        <v>70</v>
      </c>
      <c r="C4" t="s">
        <v>15</v>
      </c>
      <c r="D4" t="s">
        <v>16</v>
      </c>
      <c r="E4">
        <f>_xlfn.XLOOKUP(C4,[1]buses!$B$2:$B$25,[1]buses!$A$2:$A$25)</f>
        <v>6</v>
      </c>
      <c r="F4">
        <f>_xlfn.XLOOKUP(D4,[1]buses!$B$2:$B$25,[1]buses!$A$2:$A$25)</f>
        <v>7</v>
      </c>
      <c r="G4">
        <v>10000</v>
      </c>
      <c r="H4">
        <v>400</v>
      </c>
      <c r="I4">
        <v>220</v>
      </c>
      <c r="J4">
        <v>2.5999999999999999E-2</v>
      </c>
      <c r="K4">
        <v>1.2</v>
      </c>
      <c r="L4">
        <v>0.32</v>
      </c>
      <c r="M4">
        <v>0.06</v>
      </c>
    </row>
    <row r="5" spans="1:13" x14ac:dyDescent="0.2">
      <c r="A5">
        <v>3</v>
      </c>
      <c r="B5" t="s">
        <v>70</v>
      </c>
      <c r="C5" t="s">
        <v>75</v>
      </c>
      <c r="D5" t="s">
        <v>15</v>
      </c>
      <c r="E5">
        <f>_xlfn.XLOOKUP(C5,[1]buses!$B$2:$B$25,[1]buses!$A$2:$A$25)</f>
        <v>23</v>
      </c>
      <c r="F5">
        <f>_xlfn.XLOOKUP(D5,[1]buses!$B$2:$B$25,[1]buses!$A$2:$A$25)</f>
        <v>6</v>
      </c>
      <c r="G5">
        <v>10000</v>
      </c>
      <c r="H5">
        <v>220</v>
      </c>
      <c r="I5">
        <v>132</v>
      </c>
      <c r="J5">
        <v>2.5999999999999999E-2</v>
      </c>
      <c r="K5">
        <v>1.2</v>
      </c>
      <c r="L5">
        <v>0.32</v>
      </c>
      <c r="M5">
        <v>0.06</v>
      </c>
    </row>
    <row r="6" spans="1:13" x14ac:dyDescent="0.2">
      <c r="A6">
        <v>4</v>
      </c>
      <c r="B6" t="s">
        <v>71</v>
      </c>
      <c r="C6" t="s">
        <v>46</v>
      </c>
      <c r="D6" t="s">
        <v>25</v>
      </c>
      <c r="E6">
        <f>_xlfn.XLOOKUP(C6,[1]buses!$B$2:$B$25,[1]buses!$A$2:$A$25)</f>
        <v>9</v>
      </c>
      <c r="F6">
        <f>_xlfn.XLOOKUP(D6,[1]buses!$B$2:$B$25,[1]buses!$A$2:$A$25)</f>
        <v>10</v>
      </c>
      <c r="G6">
        <v>5000</v>
      </c>
      <c r="H6">
        <v>350</v>
      </c>
      <c r="I6">
        <v>132</v>
      </c>
      <c r="J6">
        <v>0.26</v>
      </c>
      <c r="K6">
        <v>12</v>
      </c>
      <c r="L6">
        <v>3.2</v>
      </c>
      <c r="M6">
        <v>0.06</v>
      </c>
    </row>
    <row r="7" spans="1:13" x14ac:dyDescent="0.2">
      <c r="A7">
        <v>5</v>
      </c>
      <c r="B7" t="s">
        <v>72</v>
      </c>
      <c r="C7" t="s">
        <v>32</v>
      </c>
      <c r="D7" t="s">
        <v>31</v>
      </c>
      <c r="E7">
        <f>_xlfn.XLOOKUP(C7,[1]buses!$B$2:$B$25,[1]buses!$A$2:$A$25)</f>
        <v>13</v>
      </c>
      <c r="F7">
        <f>_xlfn.XLOOKUP(D7,[1]buses!$B$2:$B$25,[1]buses!$A$2:$A$25)</f>
        <v>12</v>
      </c>
      <c r="G7">
        <v>10000</v>
      </c>
      <c r="H7">
        <v>400</v>
      </c>
      <c r="I7">
        <v>132</v>
      </c>
      <c r="J7">
        <v>0.26</v>
      </c>
      <c r="K7">
        <v>12</v>
      </c>
      <c r="L7">
        <v>3.2</v>
      </c>
      <c r="M7">
        <v>0.06</v>
      </c>
    </row>
    <row r="8" spans="1:13" x14ac:dyDescent="0.2">
      <c r="A8">
        <v>6</v>
      </c>
      <c r="B8" t="s">
        <v>73</v>
      </c>
      <c r="C8" t="s">
        <v>34</v>
      </c>
      <c r="D8" t="s">
        <v>33</v>
      </c>
      <c r="E8">
        <f>_xlfn.XLOOKUP(C8,[1]buses!$B$2:$B$25,[1]buses!$A$2:$A$25)</f>
        <v>15</v>
      </c>
      <c r="F8">
        <f>_xlfn.XLOOKUP(D8,[1]buses!$B$2:$B$25,[1]buses!$A$2:$A$25)</f>
        <v>14</v>
      </c>
      <c r="G8">
        <v>10000</v>
      </c>
      <c r="H8">
        <v>132</v>
      </c>
      <c r="I8">
        <v>66</v>
      </c>
      <c r="J8">
        <v>0.26</v>
      </c>
      <c r="K8">
        <v>12</v>
      </c>
      <c r="L8">
        <v>3.2</v>
      </c>
      <c r="M8">
        <v>0.06</v>
      </c>
    </row>
    <row r="9" spans="1:13" x14ac:dyDescent="0.2">
      <c r="A9">
        <v>7</v>
      </c>
      <c r="B9" t="s">
        <v>74</v>
      </c>
      <c r="C9" t="s">
        <v>35</v>
      </c>
      <c r="D9" t="s">
        <v>36</v>
      </c>
      <c r="E9">
        <f>_xlfn.XLOOKUP(C9,[1]buses!$B$2:$B$25,[1]buses!$A$2:$A$25)</f>
        <v>16</v>
      </c>
      <c r="F9">
        <f>_xlfn.XLOOKUP(D9,[1]buses!$B$2:$B$25,[1]buses!$A$2:$A$25)</f>
        <v>17</v>
      </c>
      <c r="G9">
        <v>10000</v>
      </c>
      <c r="H9">
        <v>400</v>
      </c>
      <c r="I9">
        <v>66</v>
      </c>
      <c r="J9">
        <v>0.26</v>
      </c>
      <c r="K9">
        <v>12</v>
      </c>
      <c r="L9">
        <v>3.2</v>
      </c>
      <c r="M9">
        <v>0.06</v>
      </c>
    </row>
    <row r="10" spans="1:13" x14ac:dyDescent="0.2">
      <c r="A10">
        <v>8</v>
      </c>
      <c r="B10" t="s">
        <v>76</v>
      </c>
      <c r="C10" t="s">
        <v>77</v>
      </c>
      <c r="D10" t="s">
        <v>38</v>
      </c>
      <c r="E10">
        <f>_xlfn.XLOOKUP(C10,[1]buses!$B$2:$B$25,[1]buses!$A$2:$A$25)</f>
        <v>19</v>
      </c>
      <c r="F10">
        <f>_xlfn.XLOOKUP(D10,[1]buses!$B$2:$B$25,[1]buses!$A$2:$A$25)</f>
        <v>18</v>
      </c>
      <c r="G10">
        <v>10000</v>
      </c>
      <c r="H10">
        <v>400</v>
      </c>
      <c r="I10">
        <v>132</v>
      </c>
      <c r="J10">
        <v>0.26</v>
      </c>
      <c r="K10">
        <v>12</v>
      </c>
      <c r="L10">
        <v>3.2</v>
      </c>
      <c r="M10">
        <v>0.06</v>
      </c>
    </row>
    <row r="11" spans="1:13" x14ac:dyDescent="0.2">
      <c r="A11">
        <v>9</v>
      </c>
      <c r="B11" t="s">
        <v>78</v>
      </c>
      <c r="C11" t="s">
        <v>43</v>
      </c>
      <c r="D11" t="s">
        <v>42</v>
      </c>
      <c r="E11">
        <f>_xlfn.XLOOKUP(C11,[1]buses!$B$2:$B$25,[1]buses!$A$2:$A$25)</f>
        <v>22</v>
      </c>
      <c r="F11">
        <f>_xlfn.XLOOKUP(D11,[1]buses!$B$2:$B$25,[1]buses!$A$2:$A$25)</f>
        <v>21</v>
      </c>
      <c r="G11">
        <v>10000</v>
      </c>
      <c r="H11">
        <v>220</v>
      </c>
      <c r="I11">
        <v>132</v>
      </c>
      <c r="J11">
        <v>0.26</v>
      </c>
      <c r="K11">
        <v>12</v>
      </c>
      <c r="L11">
        <v>3.2</v>
      </c>
      <c r="M11">
        <v>0.06</v>
      </c>
    </row>
    <row r="12" spans="1:13" x14ac:dyDescent="0.2">
      <c r="A12">
        <v>10</v>
      </c>
      <c r="B12" t="s">
        <v>120</v>
      </c>
      <c r="C12" t="s">
        <v>33</v>
      </c>
      <c r="D12" t="s">
        <v>121</v>
      </c>
      <c r="E12">
        <f>_xlfn.XLOOKUP(C12,[1]buses!$B$2:$B$25,[1]buses!$A$2:$A$25)</f>
        <v>14</v>
      </c>
      <c r="F12">
        <v>24</v>
      </c>
      <c r="G12">
        <v>10000</v>
      </c>
      <c r="H12">
        <v>400</v>
      </c>
      <c r="I12">
        <v>132</v>
      </c>
      <c r="J12">
        <v>0.26</v>
      </c>
      <c r="K12">
        <v>12</v>
      </c>
      <c r="L12">
        <v>3.2</v>
      </c>
      <c r="M12">
        <v>0.06</v>
      </c>
    </row>
    <row r="13" spans="1:13" x14ac:dyDescent="0.2">
      <c r="A13">
        <v>11</v>
      </c>
      <c r="B13" t="s">
        <v>123</v>
      </c>
      <c r="C13" t="s">
        <v>33</v>
      </c>
      <c r="D13" t="s">
        <v>124</v>
      </c>
      <c r="E13">
        <f>_xlfn.XLOOKUP(C13,[1]buses!$B$2:$B$25,[1]buses!$A$2:$A$25)</f>
        <v>14</v>
      </c>
      <c r="F13">
        <v>25</v>
      </c>
      <c r="G13">
        <v>10000</v>
      </c>
      <c r="H13">
        <v>220</v>
      </c>
      <c r="I13">
        <v>132</v>
      </c>
      <c r="J13">
        <v>0.26</v>
      </c>
      <c r="K13">
        <v>12</v>
      </c>
      <c r="L13">
        <v>3.2</v>
      </c>
      <c r="M13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buses</vt:lpstr>
      <vt:lpstr>lines</vt:lpstr>
      <vt:lpstr>generation</vt:lpstr>
      <vt:lpstr>demand</vt:lpstr>
      <vt:lpstr>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Schiele</dc:creator>
  <cp:lastModifiedBy>9p1qq2mswa@idethz.onmicrosoft.com</cp:lastModifiedBy>
  <dcterms:created xsi:type="dcterms:W3CDTF">2024-03-23T13:42:20Z</dcterms:created>
  <dcterms:modified xsi:type="dcterms:W3CDTF">2024-05-01T15:13:11Z</dcterms:modified>
</cp:coreProperties>
</file>