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aditiana/Desktop/"/>
    </mc:Choice>
  </mc:AlternateContent>
  <xr:revisionPtr revIDLastSave="0" documentId="8_{DEBAD72D-DE8A-45DB-95A3-FB66AEDAD333}" xr6:coauthVersionLast="47" xr6:coauthVersionMax="47" xr10:uidLastSave="{00000000-0000-0000-0000-000000000000}"/>
  <bookViews>
    <workbookView xWindow="0" yWindow="440" windowWidth="25600" windowHeight="14100" xr2:uid="{9664DE6D-0771-0244-9E5B-6BC7F8921182}"/>
  </bookViews>
  <sheets>
    <sheet name="Input" sheetId="50" r:id="rId1"/>
    <sheet name="Conversion Input" sheetId="51" r:id="rId2"/>
    <sheet name="Legger" sheetId="52" r:id="rId3"/>
    <sheet name="Raport" sheetId="53" r:id="rId4"/>
    <sheet name="Champion" sheetId="54" r:id="rId5"/>
    <sheet name="TK" sheetId="7" r:id="rId6"/>
    <sheet name="CF TK" sheetId="13" r:id="rId7"/>
    <sheet name="LTK" sheetId="9" r:id="rId8"/>
    <sheet name="RTK" sheetId="10" r:id="rId9"/>
    <sheet name="CTK" sheetId="14" r:id="rId10"/>
    <sheet name="SD" sheetId="30" r:id="rId11"/>
    <sheet name="CF SD" sheetId="31" r:id="rId12"/>
    <sheet name="LSD" sheetId="32" r:id="rId13"/>
    <sheet name="RSD" sheetId="33" r:id="rId14"/>
    <sheet name="CSD" sheetId="34" r:id="rId15"/>
    <sheet name="SMP" sheetId="40" r:id="rId16"/>
    <sheet name="CF SMP" sheetId="41" r:id="rId17"/>
    <sheet name="LSMP" sheetId="42" r:id="rId18"/>
    <sheet name="RSMP" sheetId="43" r:id="rId19"/>
    <sheet name="CSMP" sheetId="44" r:id="rId20"/>
    <sheet name="SMA" sheetId="35" r:id="rId21"/>
    <sheet name="CF SMA" sheetId="36" r:id="rId22"/>
    <sheet name="LSMA" sheetId="37" r:id="rId23"/>
    <sheet name="RSMA" sheetId="38" r:id="rId24"/>
    <sheet name="CSMA" sheetId="39" r:id="rId25"/>
    <sheet name="PERTI" sheetId="45" r:id="rId26"/>
    <sheet name="CF PERTI" sheetId="46" r:id="rId27"/>
    <sheet name="LPERTI" sheetId="47" r:id="rId28"/>
    <sheet name="RPERTI" sheetId="48" r:id="rId29"/>
    <sheet name="CPERTI" sheetId="49" r:id="rId30"/>
  </sheets>
  <definedNames>
    <definedName name="_xlnm.Print_Area" localSheetId="29">CPERTI!$A:$I</definedName>
    <definedName name="_xlnm.Print_Area" localSheetId="14">CSD!$A:$I</definedName>
    <definedName name="_xlnm.Print_Area" localSheetId="24">CSMA!$A:$I</definedName>
    <definedName name="_xlnm.Print_Area" localSheetId="19">CSMP!$A:$I</definedName>
    <definedName name="_xlnm.Print_Area" localSheetId="4">Champion!$A:$I</definedName>
    <definedName name="_xlnm.Print_Area" localSheetId="9">CTK!$A:$I</definedName>
    <definedName name="_xlnm.Print_Area" localSheetId="28">RPERTI!$A:$I</definedName>
    <definedName name="_xlnm.Print_Area" localSheetId="13">RSD!$A:$I</definedName>
    <definedName name="_xlnm.Print_Area" localSheetId="23">RSMA!$A:$I</definedName>
    <definedName name="_xlnm.Print_Area" localSheetId="18">RSMP!$A:$I</definedName>
    <definedName name="_xlnm.Print_Area" localSheetId="3">Raport!$A:$I</definedName>
    <definedName name="_xlnm.Print_Area" localSheetId="8">RTK!$A:$I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51" l="1" a="1"/>
  <c r="M10" i="51"/>
  <c r="N10" i="51" a="1"/>
  <c r="N10" i="51"/>
  <c r="O10" i="51" a="1"/>
  <c r="O10" i="51"/>
  <c r="P10" i="51" a="1"/>
  <c r="P10" i="51"/>
  <c r="Q10" i="51" a="1"/>
  <c r="Q10" i="51"/>
  <c r="R10" i="51" a="1"/>
  <c r="R10" i="51"/>
  <c r="S10" i="51" a="1"/>
  <c r="S10" i="51"/>
  <c r="T10" i="51" a="1"/>
  <c r="T10" i="51"/>
  <c r="U10" i="51" a="1"/>
  <c r="U10" i="51"/>
  <c r="V10" i="51" a="1"/>
  <c r="V10" i="51"/>
  <c r="C11" i="51" a="1"/>
  <c r="C11" i="51"/>
  <c r="D11" i="51" a="1"/>
  <c r="D11" i="51"/>
  <c r="E11" i="51" a="1"/>
  <c r="E11" i="51"/>
  <c r="F11" i="51" a="1"/>
  <c r="F11" i="51"/>
  <c r="G11" i="51" a="1"/>
  <c r="G11" i="51"/>
  <c r="H11" i="51" a="1"/>
  <c r="H11" i="51"/>
  <c r="I11" i="51" a="1"/>
  <c r="I11" i="51"/>
  <c r="J11" i="51" a="1"/>
  <c r="J11" i="51"/>
  <c r="K11" i="51" a="1"/>
  <c r="K11" i="51"/>
  <c r="L11" i="51" a="1"/>
  <c r="L11" i="51"/>
  <c r="M11" i="51" a="1"/>
  <c r="M11" i="51"/>
  <c r="N11" i="51" a="1"/>
  <c r="N11" i="51"/>
  <c r="O11" i="51" a="1"/>
  <c r="O11" i="51"/>
  <c r="P11" i="51" a="1"/>
  <c r="P11" i="51"/>
  <c r="Q11" i="51" a="1"/>
  <c r="Q11" i="51"/>
  <c r="R11" i="51" a="1"/>
  <c r="R11" i="51"/>
  <c r="S11" i="51" a="1"/>
  <c r="S11" i="51"/>
  <c r="T11" i="51" a="1"/>
  <c r="T11" i="51"/>
  <c r="U11" i="51" a="1"/>
  <c r="U11" i="51"/>
  <c r="V11" i="51" a="1"/>
  <c r="V11" i="51"/>
  <c r="C12" i="51" a="1"/>
  <c r="C12" i="51"/>
  <c r="D12" i="51" a="1"/>
  <c r="D12" i="51"/>
  <c r="E12" i="51" a="1"/>
  <c r="E12" i="51"/>
  <c r="F12" i="51" a="1"/>
  <c r="F12" i="51"/>
  <c r="G12" i="51" a="1"/>
  <c r="G12" i="51"/>
  <c r="H12" i="51" a="1"/>
  <c r="H12" i="51"/>
  <c r="I12" i="51" a="1"/>
  <c r="I12" i="51"/>
  <c r="J12" i="51" a="1"/>
  <c r="J12" i="51"/>
  <c r="K12" i="51" a="1"/>
  <c r="K12" i="51"/>
  <c r="L12" i="51" a="1"/>
  <c r="L12" i="51"/>
  <c r="M12" i="51" a="1"/>
  <c r="M12" i="51"/>
  <c r="N12" i="51" a="1"/>
  <c r="N12" i="51"/>
  <c r="O12" i="51" a="1"/>
  <c r="O12" i="51"/>
  <c r="P12" i="51" a="1"/>
  <c r="P12" i="51"/>
  <c r="Q12" i="51" a="1"/>
  <c r="Q12" i="51"/>
  <c r="R12" i="51" a="1"/>
  <c r="R12" i="51"/>
  <c r="S12" i="51" a="1"/>
  <c r="S12" i="51"/>
  <c r="T12" i="51" a="1"/>
  <c r="T12" i="51"/>
  <c r="U12" i="51" a="1"/>
  <c r="U12" i="51"/>
  <c r="V12" i="51" a="1"/>
  <c r="V12" i="51"/>
  <c r="C13" i="51" a="1"/>
  <c r="C13" i="51"/>
  <c r="D13" i="51" a="1"/>
  <c r="D13" i="51"/>
  <c r="E13" i="51" a="1"/>
  <c r="E13" i="51"/>
  <c r="F13" i="51" a="1"/>
  <c r="F13" i="51"/>
  <c r="G13" i="51" a="1"/>
  <c r="G13" i="51"/>
  <c r="H13" i="51" a="1"/>
  <c r="H13" i="51"/>
  <c r="I13" i="51" a="1"/>
  <c r="I13" i="51"/>
  <c r="J13" i="51" a="1"/>
  <c r="J13" i="51"/>
  <c r="K13" i="51" a="1"/>
  <c r="K13" i="51"/>
  <c r="L13" i="51" a="1"/>
  <c r="L13" i="51"/>
  <c r="M13" i="51" a="1"/>
  <c r="M13" i="51"/>
  <c r="N13" i="51" a="1"/>
  <c r="N13" i="51"/>
  <c r="O13" i="51" a="1"/>
  <c r="O13" i="51"/>
  <c r="P13" i="51" a="1"/>
  <c r="P13" i="51"/>
  <c r="Q13" i="51" a="1"/>
  <c r="Q13" i="51"/>
  <c r="R13" i="51" a="1"/>
  <c r="R13" i="51"/>
  <c r="S13" i="51" a="1"/>
  <c r="S13" i="51"/>
  <c r="T13" i="51" a="1"/>
  <c r="T13" i="51"/>
  <c r="U13" i="51" a="1"/>
  <c r="U13" i="51"/>
  <c r="V13" i="51" a="1"/>
  <c r="V13" i="51"/>
  <c r="C14" i="51" a="1"/>
  <c r="C14" i="51"/>
  <c r="D14" i="51" a="1"/>
  <c r="D14" i="51"/>
  <c r="E14" i="51" a="1"/>
  <c r="E14" i="51"/>
  <c r="F14" i="51" a="1"/>
  <c r="F14" i="51"/>
  <c r="G14" i="51" a="1"/>
  <c r="G14" i="51"/>
  <c r="H14" i="51" a="1"/>
  <c r="H14" i="51"/>
  <c r="I14" i="51" a="1"/>
  <c r="I14" i="51"/>
  <c r="J14" i="51" a="1"/>
  <c r="J14" i="51"/>
  <c r="K14" i="51" a="1"/>
  <c r="K14" i="51"/>
  <c r="L14" i="51" a="1"/>
  <c r="L14" i="51"/>
  <c r="M14" i="51" a="1"/>
  <c r="M14" i="51"/>
  <c r="N14" i="51" a="1"/>
  <c r="N14" i="51"/>
  <c r="O14" i="51" a="1"/>
  <c r="O14" i="51"/>
  <c r="P14" i="51" a="1"/>
  <c r="P14" i="51"/>
  <c r="Q14" i="51" a="1"/>
  <c r="Q14" i="51"/>
  <c r="R14" i="51" a="1"/>
  <c r="R14" i="51"/>
  <c r="S14" i="51" a="1"/>
  <c r="S14" i="51"/>
  <c r="T14" i="51" a="1"/>
  <c r="T14" i="51"/>
  <c r="U14" i="51" a="1"/>
  <c r="U14" i="51"/>
  <c r="V14" i="51" a="1"/>
  <c r="V14" i="51"/>
  <c r="C15" i="51" a="1"/>
  <c r="C15" i="51"/>
  <c r="D15" i="51" a="1"/>
  <c r="D15" i="51"/>
  <c r="E15" i="51" a="1"/>
  <c r="E15" i="51"/>
  <c r="F15" i="51" a="1"/>
  <c r="F15" i="51"/>
  <c r="G15" i="51" a="1"/>
  <c r="G15" i="51"/>
  <c r="H15" i="51" a="1"/>
  <c r="H15" i="51"/>
  <c r="I15" i="51" a="1"/>
  <c r="I15" i="51"/>
  <c r="J15" i="51" a="1"/>
  <c r="J15" i="51"/>
  <c r="K15" i="51" a="1"/>
  <c r="K15" i="51"/>
  <c r="L15" i="51" a="1"/>
  <c r="L15" i="51"/>
  <c r="M15" i="51" a="1"/>
  <c r="M15" i="51"/>
  <c r="N15" i="51" a="1"/>
  <c r="N15" i="51"/>
  <c r="O15" i="51" a="1"/>
  <c r="O15" i="51"/>
  <c r="P15" i="51" a="1"/>
  <c r="P15" i="51"/>
  <c r="Q15" i="51" a="1"/>
  <c r="Q15" i="51"/>
  <c r="R15" i="51" a="1"/>
  <c r="R15" i="51"/>
  <c r="S15" i="51" a="1"/>
  <c r="S15" i="51"/>
  <c r="T15" i="51" a="1"/>
  <c r="T15" i="51"/>
  <c r="U15" i="51" a="1"/>
  <c r="U15" i="51"/>
  <c r="V15" i="51" a="1"/>
  <c r="V15" i="51"/>
  <c r="C16" i="51" a="1"/>
  <c r="C16" i="51"/>
  <c r="D16" i="51" a="1"/>
  <c r="D16" i="51"/>
  <c r="E16" i="51" a="1"/>
  <c r="E16" i="51"/>
  <c r="F16" i="51" a="1"/>
  <c r="F16" i="51"/>
  <c r="G16" i="51" a="1"/>
  <c r="G16" i="51"/>
  <c r="H16" i="51" a="1"/>
  <c r="H16" i="51"/>
  <c r="I16" i="51" a="1"/>
  <c r="I16" i="51"/>
  <c r="J16" i="51" a="1"/>
  <c r="J16" i="51"/>
  <c r="K16" i="51" a="1"/>
  <c r="K16" i="51"/>
  <c r="L16" i="51" a="1"/>
  <c r="L16" i="51"/>
  <c r="M16" i="51" a="1"/>
  <c r="M16" i="51"/>
  <c r="N16" i="51" a="1"/>
  <c r="N16" i="51"/>
  <c r="O16" i="51" a="1"/>
  <c r="O16" i="51"/>
  <c r="P16" i="51" a="1"/>
  <c r="P16" i="51"/>
  <c r="Q16" i="51" a="1"/>
  <c r="Q16" i="51"/>
  <c r="R16" i="51" a="1"/>
  <c r="R16" i="51"/>
  <c r="S16" i="51" a="1"/>
  <c r="S16" i="51"/>
  <c r="T16" i="51" a="1"/>
  <c r="T16" i="51"/>
  <c r="U16" i="51" a="1"/>
  <c r="U16" i="51"/>
  <c r="V16" i="51" a="1"/>
  <c r="V16" i="51"/>
  <c r="C17" i="51" a="1"/>
  <c r="C17" i="51"/>
  <c r="D17" i="51" a="1"/>
  <c r="D17" i="51"/>
  <c r="E17" i="51" a="1"/>
  <c r="E17" i="51"/>
  <c r="F17" i="51" a="1"/>
  <c r="F17" i="51"/>
  <c r="G17" i="51" a="1"/>
  <c r="G17" i="51"/>
  <c r="H17" i="51" a="1"/>
  <c r="H17" i="51"/>
  <c r="I17" i="51" a="1"/>
  <c r="I17" i="51"/>
  <c r="J17" i="51" a="1"/>
  <c r="J17" i="51"/>
  <c r="K17" i="51" a="1"/>
  <c r="K17" i="51"/>
  <c r="L17" i="51" a="1"/>
  <c r="L17" i="51"/>
  <c r="M17" i="51" a="1"/>
  <c r="M17" i="51"/>
  <c r="N17" i="51" a="1"/>
  <c r="N17" i="51"/>
  <c r="O17" i="51" a="1"/>
  <c r="O17" i="51"/>
  <c r="P17" i="51" a="1"/>
  <c r="P17" i="51"/>
  <c r="Q17" i="51" a="1"/>
  <c r="Q17" i="51"/>
  <c r="R17" i="51" a="1"/>
  <c r="R17" i="51"/>
  <c r="S17" i="51" a="1"/>
  <c r="S17" i="51"/>
  <c r="T17" i="51" a="1"/>
  <c r="T17" i="51"/>
  <c r="U17" i="51" a="1"/>
  <c r="U17" i="51"/>
  <c r="V17" i="51" a="1"/>
  <c r="V17" i="51"/>
  <c r="C18" i="51" a="1"/>
  <c r="C18" i="51"/>
  <c r="D18" i="51" a="1"/>
  <c r="D18" i="51"/>
  <c r="E18" i="51" a="1"/>
  <c r="E18" i="51"/>
  <c r="F18" i="51" a="1"/>
  <c r="F18" i="51"/>
  <c r="G18" i="51" a="1"/>
  <c r="G18" i="51"/>
  <c r="H18" i="51" a="1"/>
  <c r="H18" i="51"/>
  <c r="I18" i="51" a="1"/>
  <c r="I18" i="51"/>
  <c r="J18" i="51" a="1"/>
  <c r="J18" i="51"/>
  <c r="K18" i="51" a="1"/>
  <c r="K18" i="51"/>
  <c r="L18" i="51" a="1"/>
  <c r="L18" i="51"/>
  <c r="M18" i="51" a="1"/>
  <c r="M18" i="51"/>
  <c r="N18" i="51" a="1"/>
  <c r="N18" i="51"/>
  <c r="O18" i="51" a="1"/>
  <c r="O18" i="51"/>
  <c r="P18" i="51" a="1"/>
  <c r="P18" i="51"/>
  <c r="Q18" i="51" a="1"/>
  <c r="Q18" i="51"/>
  <c r="R18" i="51" a="1"/>
  <c r="R18" i="51"/>
  <c r="S18" i="51" a="1"/>
  <c r="S18" i="51"/>
  <c r="T18" i="51" a="1"/>
  <c r="T18" i="51"/>
  <c r="U18" i="51" a="1"/>
  <c r="U18" i="51"/>
  <c r="V18" i="51" a="1"/>
  <c r="V18" i="51"/>
  <c r="C19" i="51" a="1"/>
  <c r="C19" i="51"/>
  <c r="D19" i="51" a="1"/>
  <c r="D19" i="51"/>
  <c r="E19" i="51" a="1"/>
  <c r="E19" i="51"/>
  <c r="F19" i="51" a="1"/>
  <c r="F19" i="51"/>
  <c r="G19" i="51" a="1"/>
  <c r="G19" i="51"/>
  <c r="H19" i="51" a="1"/>
  <c r="H19" i="51"/>
  <c r="I19" i="51" a="1"/>
  <c r="I19" i="51"/>
  <c r="J19" i="51" a="1"/>
  <c r="J19" i="51"/>
  <c r="K19" i="51" a="1"/>
  <c r="K19" i="51"/>
  <c r="L19" i="51" a="1"/>
  <c r="L19" i="51"/>
  <c r="M19" i="51" a="1"/>
  <c r="M19" i="51"/>
  <c r="N19" i="51" a="1"/>
  <c r="N19" i="51"/>
  <c r="O19" i="51" a="1"/>
  <c r="O19" i="51"/>
  <c r="P19" i="51" a="1"/>
  <c r="P19" i="51"/>
  <c r="Q19" i="51" a="1"/>
  <c r="Q19" i="51"/>
  <c r="R19" i="51" a="1"/>
  <c r="R19" i="51"/>
  <c r="S19" i="51" a="1"/>
  <c r="S19" i="51"/>
  <c r="T19" i="51" a="1"/>
  <c r="T19" i="51"/>
  <c r="U19" i="51" a="1"/>
  <c r="U19" i="51"/>
  <c r="V19" i="51" a="1"/>
  <c r="V19" i="51"/>
  <c r="C20" i="51" a="1"/>
  <c r="C20" i="51"/>
  <c r="D20" i="51" a="1"/>
  <c r="D20" i="51"/>
  <c r="E20" i="51" a="1"/>
  <c r="E20" i="51"/>
  <c r="F20" i="51" a="1"/>
  <c r="F20" i="51"/>
  <c r="G20" i="51" a="1"/>
  <c r="G20" i="51"/>
  <c r="H20" i="51" a="1"/>
  <c r="H20" i="51"/>
  <c r="I20" i="51" a="1"/>
  <c r="I20" i="51"/>
  <c r="J20" i="51" a="1"/>
  <c r="J20" i="51"/>
  <c r="K20" i="51" a="1"/>
  <c r="K20" i="51"/>
  <c r="L20" i="51" a="1"/>
  <c r="L20" i="51"/>
  <c r="M20" i="51" a="1"/>
  <c r="M20" i="51"/>
  <c r="N20" i="51" a="1"/>
  <c r="N20" i="51"/>
  <c r="O20" i="51" a="1"/>
  <c r="O20" i="51"/>
  <c r="P20" i="51" a="1"/>
  <c r="P20" i="51"/>
  <c r="Q20" i="51" a="1"/>
  <c r="Q20" i="51"/>
  <c r="R20" i="51" a="1"/>
  <c r="R20" i="51"/>
  <c r="S20" i="51" a="1"/>
  <c r="S20" i="51"/>
  <c r="T20" i="51" a="1"/>
  <c r="T20" i="51"/>
  <c r="U20" i="51" a="1"/>
  <c r="U20" i="51"/>
  <c r="V20" i="51" a="1"/>
  <c r="V20" i="51"/>
  <c r="C21" i="51" a="1"/>
  <c r="C21" i="51"/>
  <c r="D21" i="51" a="1"/>
  <c r="D21" i="51"/>
  <c r="E21" i="51" a="1"/>
  <c r="E21" i="51"/>
  <c r="F21" i="51" a="1"/>
  <c r="F21" i="51"/>
  <c r="G21" i="51" a="1"/>
  <c r="G21" i="51"/>
  <c r="H21" i="51" a="1"/>
  <c r="H21" i="51"/>
  <c r="I21" i="51" a="1"/>
  <c r="I21" i="51"/>
  <c r="J21" i="51" a="1"/>
  <c r="J21" i="51"/>
  <c r="K21" i="51" a="1"/>
  <c r="K21" i="51"/>
  <c r="L21" i="51" a="1"/>
  <c r="L21" i="51"/>
  <c r="M21" i="51" a="1"/>
  <c r="M21" i="51"/>
  <c r="N21" i="51" a="1"/>
  <c r="N21" i="51"/>
  <c r="O21" i="51" a="1"/>
  <c r="O21" i="51"/>
  <c r="P21" i="51" a="1"/>
  <c r="P21" i="51"/>
  <c r="Q21" i="51" a="1"/>
  <c r="Q21" i="51"/>
  <c r="R21" i="51" a="1"/>
  <c r="R21" i="51"/>
  <c r="S21" i="51" a="1"/>
  <c r="S21" i="51"/>
  <c r="T21" i="51" a="1"/>
  <c r="T21" i="51"/>
  <c r="U21" i="51" a="1"/>
  <c r="U21" i="51"/>
  <c r="V21" i="51" a="1"/>
  <c r="V21" i="51"/>
  <c r="C22" i="51" a="1"/>
  <c r="C22" i="51"/>
  <c r="D22" i="51" a="1"/>
  <c r="D22" i="51"/>
  <c r="E22" i="51" a="1"/>
  <c r="E22" i="51"/>
  <c r="F22" i="51" a="1"/>
  <c r="F22" i="51"/>
  <c r="G22" i="51" a="1"/>
  <c r="G22" i="51"/>
  <c r="H22" i="51" a="1"/>
  <c r="H22" i="51"/>
  <c r="I22" i="51" a="1"/>
  <c r="I22" i="51"/>
  <c r="J22" i="51" a="1"/>
  <c r="J22" i="51"/>
  <c r="K22" i="51" a="1"/>
  <c r="K22" i="51"/>
  <c r="L22" i="51" a="1"/>
  <c r="L22" i="51"/>
  <c r="M22" i="51" a="1"/>
  <c r="M22" i="51"/>
  <c r="N22" i="51" a="1"/>
  <c r="N22" i="51"/>
  <c r="O22" i="51" a="1"/>
  <c r="O22" i="51"/>
  <c r="P22" i="51" a="1"/>
  <c r="P22" i="51"/>
  <c r="Q22" i="51" a="1"/>
  <c r="Q22" i="51"/>
  <c r="R22" i="51" a="1"/>
  <c r="R22" i="51"/>
  <c r="S22" i="51" a="1"/>
  <c r="S22" i="51"/>
  <c r="T22" i="51" a="1"/>
  <c r="T22" i="51"/>
  <c r="U22" i="51" a="1"/>
  <c r="U22" i="51"/>
  <c r="V22" i="51" a="1"/>
  <c r="V22" i="51"/>
  <c r="C9" i="51" a="1"/>
  <c r="C9" i="51"/>
  <c r="D9" i="51" a="1"/>
  <c r="D9" i="51"/>
  <c r="E9" i="51" a="1"/>
  <c r="E9" i="51"/>
  <c r="F9" i="51" a="1"/>
  <c r="F9" i="51"/>
  <c r="G9" i="51" a="1"/>
  <c r="G9" i="51"/>
  <c r="H9" i="51" a="1"/>
  <c r="H9" i="51"/>
  <c r="I9" i="51" a="1"/>
  <c r="I9" i="51"/>
  <c r="J9" i="51" a="1"/>
  <c r="J9" i="51"/>
  <c r="K9" i="51" a="1"/>
  <c r="K9" i="51"/>
  <c r="L9" i="51" a="1"/>
  <c r="L9" i="51"/>
  <c r="M9" i="51" a="1"/>
  <c r="M9" i="51"/>
  <c r="N9" i="51" a="1"/>
  <c r="N9" i="51"/>
  <c r="O9" i="51" a="1"/>
  <c r="O9" i="51"/>
  <c r="P9" i="51" a="1"/>
  <c r="P9" i="51"/>
  <c r="Q9" i="51" a="1"/>
  <c r="Q9" i="51"/>
  <c r="R9" i="51" a="1"/>
  <c r="R9" i="51"/>
  <c r="S9" i="51" a="1"/>
  <c r="S9" i="51"/>
  <c r="T9" i="51" a="1"/>
  <c r="T9" i="51"/>
  <c r="U9" i="51" a="1"/>
  <c r="U9" i="51"/>
  <c r="V9" i="51" a="1"/>
  <c r="V9" i="51"/>
  <c r="C10" i="51" a="1"/>
  <c r="C10" i="51"/>
  <c r="D10" i="51" a="1"/>
  <c r="D10" i="51"/>
  <c r="E10" i="51" a="1"/>
  <c r="E10" i="51"/>
  <c r="F10" i="51" a="1"/>
  <c r="F10" i="51"/>
  <c r="G10" i="51" a="1"/>
  <c r="G10" i="51"/>
  <c r="H10" i="51" a="1"/>
  <c r="H10" i="51"/>
  <c r="I10" i="51" a="1"/>
  <c r="I10" i="51"/>
  <c r="J10" i="51" a="1"/>
  <c r="J10" i="51"/>
  <c r="K10" i="51" a="1"/>
  <c r="K10" i="51"/>
  <c r="L10" i="51" a="1"/>
  <c r="L10" i="51"/>
  <c r="G38" i="53"/>
  <c r="L7" i="53"/>
  <c r="C9" i="53"/>
  <c r="D10" i="53"/>
  <c r="D11" i="53"/>
  <c r="A38" i="53"/>
  <c r="C7" i="53"/>
  <c r="B7" i="52"/>
  <c r="C7" i="52"/>
  <c r="D7" i="52"/>
  <c r="E7" i="52"/>
  <c r="F7" i="52"/>
  <c r="V7" i="52"/>
  <c r="B8" i="52"/>
  <c r="C8" i="52"/>
  <c r="D8" i="52"/>
  <c r="E8" i="52"/>
  <c r="F8" i="52"/>
  <c r="V8" i="52"/>
  <c r="B9" i="52"/>
  <c r="C9" i="52"/>
  <c r="D9" i="52"/>
  <c r="E9" i="52"/>
  <c r="F9" i="52"/>
  <c r="V9" i="52"/>
  <c r="B10" i="52"/>
  <c r="C10" i="52"/>
  <c r="D10" i="52"/>
  <c r="E10" i="52"/>
  <c r="F10" i="52"/>
  <c r="V10" i="52"/>
  <c r="B11" i="52"/>
  <c r="C11" i="52"/>
  <c r="D11" i="52"/>
  <c r="E11" i="52"/>
  <c r="F11" i="52"/>
  <c r="V11" i="52"/>
  <c r="B12" i="52"/>
  <c r="C12" i="52"/>
  <c r="D12" i="52"/>
  <c r="E12" i="52"/>
  <c r="F12" i="52"/>
  <c r="V12" i="52"/>
  <c r="B13" i="52"/>
  <c r="C8" i="53" s="1"/>
  <c r="C13" i="52"/>
  <c r="D13" i="52"/>
  <c r="E13" i="52"/>
  <c r="F13" i="52"/>
  <c r="C13" i="53" s="1"/>
  <c r="V13" i="52"/>
  <c r="C23" i="50" a="1"/>
  <c r="C23" i="50"/>
  <c r="X9" i="51"/>
  <c r="Q7" i="52" s="1"/>
  <c r="Y9" i="51"/>
  <c r="R7" i="52" s="1"/>
  <c r="Z9" i="51"/>
  <c r="S7" i="52" s="1"/>
  <c r="AK9" i="51"/>
  <c r="T7" i="52" s="1"/>
  <c r="AN9" i="51"/>
  <c r="AO9" i="51"/>
  <c r="X11" i="51"/>
  <c r="Q8" i="52" s="1"/>
  <c r="Y11" i="51"/>
  <c r="R8" i="52" s="1"/>
  <c r="Z11" i="51"/>
  <c r="S8" i="52" s="1"/>
  <c r="AK11" i="51"/>
  <c r="T8" i="52" s="1"/>
  <c r="AN11" i="51"/>
  <c r="AO11" i="51"/>
  <c r="X13" i="51"/>
  <c r="Q9" i="52" s="1"/>
  <c r="Y13" i="51"/>
  <c r="R9" i="52" s="1"/>
  <c r="Z13" i="51"/>
  <c r="S9" i="52" s="1"/>
  <c r="AK13" i="51"/>
  <c r="T9" i="52" s="1"/>
  <c r="AN13" i="51"/>
  <c r="AO13" i="51"/>
  <c r="X15" i="51"/>
  <c r="Q10" i="52" s="1"/>
  <c r="Y15" i="51"/>
  <c r="R10" i="52" s="1"/>
  <c r="Z15" i="51"/>
  <c r="S10" i="52" s="1"/>
  <c r="AK15" i="51"/>
  <c r="T10" i="52" s="1"/>
  <c r="AN15" i="51"/>
  <c r="AO15" i="51"/>
  <c r="X17" i="51"/>
  <c r="Q11" i="52" s="1"/>
  <c r="Y17" i="51"/>
  <c r="R11" i="52" s="1"/>
  <c r="Z17" i="51"/>
  <c r="S11" i="52" s="1"/>
  <c r="AK17" i="51"/>
  <c r="T11" i="52" s="1"/>
  <c r="AN17" i="51"/>
  <c r="AO17" i="51"/>
  <c r="X19" i="51"/>
  <c r="Q12" i="52" s="1"/>
  <c r="Y19" i="51"/>
  <c r="R12" i="52" s="1"/>
  <c r="Z19" i="51"/>
  <c r="S12" i="52" s="1"/>
  <c r="AK19" i="51"/>
  <c r="T12" i="52" s="1"/>
  <c r="AN19" i="51"/>
  <c r="AO19" i="51"/>
  <c r="X21" i="51"/>
  <c r="Q13" i="52" s="1"/>
  <c r="A31" i="53" s="1"/>
  <c r="Y21" i="51"/>
  <c r="R13" i="52" s="1"/>
  <c r="D31" i="53" s="1"/>
  <c r="Z21" i="51"/>
  <c r="S13" i="52" s="1"/>
  <c r="F31" i="53" s="1"/>
  <c r="AK21" i="51"/>
  <c r="T13" i="52" s="1"/>
  <c r="H31" i="53" s="1"/>
  <c r="AN21" i="51"/>
  <c r="AO21" i="51"/>
  <c r="T14" i="52" a="1"/>
  <c r="T14" i="52" s="1"/>
  <c r="H32" i="53" s="1"/>
  <c r="S14" i="52" a="1"/>
  <c r="S14" i="52" s="1"/>
  <c r="R14" i="52" a="1"/>
  <c r="R14" i="52" s="1"/>
  <c r="Q14" i="52" a="1"/>
  <c r="Q14" i="52" s="1"/>
  <c r="AG22" i="51"/>
  <c r="N13" i="52" s="1"/>
  <c r="AF22" i="51"/>
  <c r="M13" i="52" s="1"/>
  <c r="AE22" i="51"/>
  <c r="L13" i="52" s="1"/>
  <c r="AD22" i="51"/>
  <c r="AP21" i="51"/>
  <c r="W13" i="52" s="1"/>
  <c r="AG21" i="51"/>
  <c r="J13" i="52" s="1"/>
  <c r="AF21" i="51"/>
  <c r="I13" i="52" s="1"/>
  <c r="AE21" i="51"/>
  <c r="H13" i="52" s="1"/>
  <c r="AD21" i="51"/>
  <c r="AG20" i="51"/>
  <c r="N12" i="52" s="1"/>
  <c r="AF20" i="51"/>
  <c r="M12" i="52" s="1"/>
  <c r="AE20" i="51"/>
  <c r="L12" i="52" s="1"/>
  <c r="AD20" i="51"/>
  <c r="AP19" i="51"/>
  <c r="W12" i="52" s="1"/>
  <c r="AG19" i="51"/>
  <c r="J12" i="52" s="1"/>
  <c r="AF19" i="51"/>
  <c r="I12" i="52" s="1"/>
  <c r="AE19" i="51"/>
  <c r="H12" i="52" s="1"/>
  <c r="AD19" i="51"/>
  <c r="AG18" i="51"/>
  <c r="N11" i="52" s="1"/>
  <c r="AF18" i="51"/>
  <c r="M11" i="52" s="1"/>
  <c r="AE18" i="51"/>
  <c r="L11" i="52" s="1"/>
  <c r="AD18" i="51"/>
  <c r="AP17" i="51"/>
  <c r="W11" i="52" s="1"/>
  <c r="AG17" i="51"/>
  <c r="J11" i="52" s="1"/>
  <c r="AF17" i="51"/>
  <c r="I11" i="52" s="1"/>
  <c r="AE17" i="51"/>
  <c r="H11" i="52" s="1"/>
  <c r="AD17" i="51"/>
  <c r="AG16" i="51"/>
  <c r="N10" i="52" s="1"/>
  <c r="AF16" i="51"/>
  <c r="M10" i="52" s="1"/>
  <c r="AE16" i="51"/>
  <c r="L10" i="52" s="1"/>
  <c r="AD16" i="51"/>
  <c r="AP15" i="51"/>
  <c r="W10" i="52" s="1"/>
  <c r="AG15" i="51"/>
  <c r="J10" i="52" s="1"/>
  <c r="AF15" i="51"/>
  <c r="I10" i="52" s="1"/>
  <c r="AE15" i="51"/>
  <c r="H10" i="52" s="1"/>
  <c r="AD15" i="51"/>
  <c r="AG14" i="51"/>
  <c r="N9" i="52" s="1"/>
  <c r="AF14" i="51"/>
  <c r="M9" i="52" s="1"/>
  <c r="AE14" i="51"/>
  <c r="L9" i="52" s="1"/>
  <c r="AD14" i="51"/>
  <c r="AP13" i="51"/>
  <c r="W9" i="52" s="1"/>
  <c r="AG13" i="51"/>
  <c r="J9" i="52" s="1"/>
  <c r="AF13" i="51"/>
  <c r="I9" i="52" s="1"/>
  <c r="AE13" i="51"/>
  <c r="H9" i="52" s="1"/>
  <c r="AD13" i="51"/>
  <c r="AG12" i="51"/>
  <c r="N8" i="52" s="1"/>
  <c r="AF12" i="51"/>
  <c r="M8" i="52" s="1"/>
  <c r="AE12" i="51"/>
  <c r="L8" i="52" s="1"/>
  <c r="AD12" i="51"/>
  <c r="AP11" i="51"/>
  <c r="W8" i="52" s="1"/>
  <c r="AG11" i="51"/>
  <c r="J8" i="52" s="1"/>
  <c r="AF11" i="51"/>
  <c r="I8" i="52" s="1"/>
  <c r="AE11" i="51"/>
  <c r="H8" i="52" s="1"/>
  <c r="AD11" i="51"/>
  <c r="AG10" i="51"/>
  <c r="N7" i="52" s="1"/>
  <c r="AF10" i="51"/>
  <c r="M7" i="52" s="1"/>
  <c r="AE10" i="51"/>
  <c r="L7" i="52" s="1"/>
  <c r="AD10" i="51"/>
  <c r="AP9" i="51"/>
  <c r="W7" i="52" s="1"/>
  <c r="AG9" i="51"/>
  <c r="J7" i="52" s="1"/>
  <c r="AF9" i="51"/>
  <c r="I7" i="52" s="1"/>
  <c r="AE9" i="51"/>
  <c r="H7" i="52" s="1"/>
  <c r="AE23" i="50" a="1"/>
  <c r="AE23" i="50" s="1"/>
  <c r="X23" i="50" a="1"/>
  <c r="X23" i="50" s="1"/>
  <c r="Q23" i="50" a="1"/>
  <c r="Q23" i="50" s="1"/>
  <c r="J23" i="50" a="1"/>
  <c r="J23" i="50" s="1"/>
  <c r="E48" i="13"/>
  <c r="O12" i="46" a="1"/>
  <c r="O12" i="46"/>
  <c r="Q12" i="46" a="1"/>
  <c r="Q12" i="46"/>
  <c r="P12" i="46" a="1"/>
  <c r="P12" i="46"/>
  <c r="R12" i="46" a="1"/>
  <c r="R12" i="46"/>
  <c r="L15" i="46" a="1"/>
  <c r="L15" i="46"/>
  <c r="M15" i="46" a="1"/>
  <c r="M15" i="46"/>
  <c r="N15" i="46" a="1"/>
  <c r="N15" i="46"/>
  <c r="O15" i="46" a="1"/>
  <c r="O15" i="46"/>
  <c r="P15" i="46" a="1"/>
  <c r="P15" i="46"/>
  <c r="Q15" i="46" a="1"/>
  <c r="Q15" i="46"/>
  <c r="R15" i="46" a="1"/>
  <c r="R15" i="46"/>
  <c r="S15" i="46" a="1"/>
  <c r="S15" i="46"/>
  <c r="T15" i="46" a="1"/>
  <c r="T15" i="46"/>
  <c r="U15" i="46" a="1"/>
  <c r="U15" i="46"/>
  <c r="V15" i="46" a="1"/>
  <c r="V15" i="46"/>
  <c r="C16" i="46" a="1"/>
  <c r="C16" i="46"/>
  <c r="D16" i="46" a="1"/>
  <c r="D16" i="46"/>
  <c r="E16" i="46" a="1"/>
  <c r="E16" i="46"/>
  <c r="F16" i="46" a="1"/>
  <c r="F16" i="46"/>
  <c r="G16" i="46" a="1"/>
  <c r="G16" i="46"/>
  <c r="H16" i="46" a="1"/>
  <c r="H16" i="46"/>
  <c r="I16" i="46" a="1"/>
  <c r="I16" i="46"/>
  <c r="J16" i="46" a="1"/>
  <c r="J16" i="46"/>
  <c r="K16" i="46" a="1"/>
  <c r="K16" i="46"/>
  <c r="L16" i="46" a="1"/>
  <c r="L16" i="46"/>
  <c r="M16" i="46" a="1"/>
  <c r="M16" i="46"/>
  <c r="N16" i="46" a="1"/>
  <c r="N16" i="46"/>
  <c r="O16" i="46" a="1"/>
  <c r="O16" i="46"/>
  <c r="P16" i="46" a="1"/>
  <c r="P16" i="46"/>
  <c r="Q16" i="46" a="1"/>
  <c r="Q16" i="46"/>
  <c r="R16" i="46" a="1"/>
  <c r="R16" i="46"/>
  <c r="S16" i="46" a="1"/>
  <c r="S16" i="46"/>
  <c r="T16" i="46" a="1"/>
  <c r="T16" i="46"/>
  <c r="U16" i="46" a="1"/>
  <c r="U16" i="46"/>
  <c r="V16" i="46" a="1"/>
  <c r="V16" i="46"/>
  <c r="C17" i="46" a="1"/>
  <c r="C17" i="46"/>
  <c r="D17" i="46" a="1"/>
  <c r="D17" i="46"/>
  <c r="E17" i="46" a="1"/>
  <c r="E17" i="46"/>
  <c r="F17" i="46" a="1"/>
  <c r="F17" i="46"/>
  <c r="G17" i="46" a="1"/>
  <c r="G17" i="46"/>
  <c r="H17" i="46" a="1"/>
  <c r="H17" i="46"/>
  <c r="I17" i="46" a="1"/>
  <c r="I17" i="46"/>
  <c r="J17" i="46" a="1"/>
  <c r="J17" i="46"/>
  <c r="K17" i="46" a="1"/>
  <c r="K17" i="46"/>
  <c r="L17" i="46" a="1"/>
  <c r="L17" i="46"/>
  <c r="M17" i="46" a="1"/>
  <c r="M17" i="46"/>
  <c r="N17" i="46" a="1"/>
  <c r="N17" i="46"/>
  <c r="O17" i="46" a="1"/>
  <c r="O17" i="46"/>
  <c r="P17" i="46" a="1"/>
  <c r="P17" i="46"/>
  <c r="Q17" i="46" a="1"/>
  <c r="Q17" i="46"/>
  <c r="R17" i="46" a="1"/>
  <c r="R17" i="46"/>
  <c r="S17" i="46" a="1"/>
  <c r="S17" i="46"/>
  <c r="T17" i="46" a="1"/>
  <c r="T17" i="46"/>
  <c r="U17" i="46" a="1"/>
  <c r="U17" i="46"/>
  <c r="V17" i="46" a="1"/>
  <c r="V17" i="46"/>
  <c r="C18" i="46" a="1"/>
  <c r="C18" i="46"/>
  <c r="D18" i="46" a="1"/>
  <c r="D18" i="46"/>
  <c r="E18" i="46" a="1"/>
  <c r="E18" i="46"/>
  <c r="F18" i="46" a="1"/>
  <c r="F18" i="46"/>
  <c r="G18" i="46" a="1"/>
  <c r="G18" i="46"/>
  <c r="H18" i="46" a="1"/>
  <c r="H18" i="46"/>
  <c r="I18" i="46" a="1"/>
  <c r="I18" i="46"/>
  <c r="J18" i="46" a="1"/>
  <c r="J18" i="46"/>
  <c r="K18" i="46" a="1"/>
  <c r="K18" i="46"/>
  <c r="L18" i="46" a="1"/>
  <c r="L18" i="46"/>
  <c r="M18" i="46" a="1"/>
  <c r="M18" i="46"/>
  <c r="N18" i="46" a="1"/>
  <c r="N18" i="46"/>
  <c r="O18" i="46" a="1"/>
  <c r="O18" i="46"/>
  <c r="P18" i="46" a="1"/>
  <c r="P18" i="46"/>
  <c r="Q18" i="46" a="1"/>
  <c r="Q18" i="46"/>
  <c r="R18" i="46" a="1"/>
  <c r="R18" i="46"/>
  <c r="S18" i="46" a="1"/>
  <c r="S18" i="46"/>
  <c r="T18" i="46" a="1"/>
  <c r="T18" i="46"/>
  <c r="U18" i="46" a="1"/>
  <c r="U18" i="46"/>
  <c r="V18" i="46" a="1"/>
  <c r="V18" i="46"/>
  <c r="C19" i="46" a="1"/>
  <c r="C19" i="46"/>
  <c r="D19" i="46" a="1"/>
  <c r="D19" i="46"/>
  <c r="E19" i="46" a="1"/>
  <c r="E19" i="46"/>
  <c r="F19" i="46" a="1"/>
  <c r="F19" i="46"/>
  <c r="G19" i="46" a="1"/>
  <c r="G19" i="46"/>
  <c r="H19" i="46" a="1"/>
  <c r="H19" i="46"/>
  <c r="I19" i="46" a="1"/>
  <c r="I19" i="46"/>
  <c r="J19" i="46" a="1"/>
  <c r="J19" i="46"/>
  <c r="K19" i="46" a="1"/>
  <c r="K19" i="46"/>
  <c r="L19" i="46" a="1"/>
  <c r="L19" i="46"/>
  <c r="M19" i="46" a="1"/>
  <c r="M19" i="46"/>
  <c r="N19" i="46" a="1"/>
  <c r="N19" i="46"/>
  <c r="O19" i="46" a="1"/>
  <c r="O19" i="46"/>
  <c r="P19" i="46" a="1"/>
  <c r="P19" i="46"/>
  <c r="Q19" i="46" a="1"/>
  <c r="Q19" i="46"/>
  <c r="R19" i="46" a="1"/>
  <c r="R19" i="46"/>
  <c r="S19" i="46" a="1"/>
  <c r="S19" i="46"/>
  <c r="T19" i="46" a="1"/>
  <c r="T19" i="46"/>
  <c r="U19" i="46" a="1"/>
  <c r="U19" i="46"/>
  <c r="V19" i="46" a="1"/>
  <c r="V19" i="46"/>
  <c r="C20" i="46" a="1"/>
  <c r="C20" i="46"/>
  <c r="D20" i="46" a="1"/>
  <c r="D20" i="46"/>
  <c r="E20" i="46" a="1"/>
  <c r="E20" i="46"/>
  <c r="F20" i="46" a="1"/>
  <c r="F20" i="46"/>
  <c r="G20" i="46" a="1"/>
  <c r="G20" i="46"/>
  <c r="H20" i="46" a="1"/>
  <c r="H20" i="46"/>
  <c r="I20" i="46" a="1"/>
  <c r="I20" i="46"/>
  <c r="J20" i="46" a="1"/>
  <c r="J20" i="46"/>
  <c r="K20" i="46" a="1"/>
  <c r="K20" i="46"/>
  <c r="L20" i="46" a="1"/>
  <c r="L20" i="46"/>
  <c r="M20" i="46" a="1"/>
  <c r="M20" i="46"/>
  <c r="N20" i="46" a="1"/>
  <c r="N20" i="46"/>
  <c r="O20" i="46" a="1"/>
  <c r="O20" i="46"/>
  <c r="P20" i="46" a="1"/>
  <c r="P20" i="46"/>
  <c r="Q20" i="46" a="1"/>
  <c r="Q20" i="46"/>
  <c r="R20" i="46" a="1"/>
  <c r="R20" i="46"/>
  <c r="S20" i="46" a="1"/>
  <c r="S20" i="46"/>
  <c r="T20" i="46" a="1"/>
  <c r="T20" i="46"/>
  <c r="U20" i="46" a="1"/>
  <c r="U20" i="46"/>
  <c r="V20" i="46" a="1"/>
  <c r="V20" i="46"/>
  <c r="C9" i="46" a="1"/>
  <c r="C9" i="46"/>
  <c r="D9" i="46" a="1"/>
  <c r="D9" i="46"/>
  <c r="E9" i="46" a="1"/>
  <c r="E9" i="46"/>
  <c r="F9" i="46" a="1"/>
  <c r="F9" i="46"/>
  <c r="G9" i="46" a="1"/>
  <c r="G9" i="46"/>
  <c r="H9" i="46" a="1"/>
  <c r="H9" i="46"/>
  <c r="I9" i="46" a="1"/>
  <c r="I9" i="46"/>
  <c r="J9" i="46" a="1"/>
  <c r="J9" i="46"/>
  <c r="K9" i="46" a="1"/>
  <c r="K9" i="46"/>
  <c r="L9" i="46" a="1"/>
  <c r="L9" i="46"/>
  <c r="M9" i="46" a="1"/>
  <c r="M9" i="46"/>
  <c r="N9" i="46" a="1"/>
  <c r="N9" i="46"/>
  <c r="O9" i="46" a="1"/>
  <c r="O9" i="46"/>
  <c r="P9" i="46" a="1"/>
  <c r="P9" i="46"/>
  <c r="Q9" i="46" a="1"/>
  <c r="Q9" i="46"/>
  <c r="R9" i="46" a="1"/>
  <c r="R9" i="46"/>
  <c r="S9" i="46" a="1"/>
  <c r="S9" i="46"/>
  <c r="T9" i="46" a="1"/>
  <c r="T9" i="46"/>
  <c r="U9" i="46" a="1"/>
  <c r="U9" i="46"/>
  <c r="V9" i="46" a="1"/>
  <c r="V9" i="46"/>
  <c r="C10" i="46" a="1"/>
  <c r="C10" i="46"/>
  <c r="D10" i="46" a="1"/>
  <c r="D10" i="46"/>
  <c r="E10" i="46" a="1"/>
  <c r="E10" i="46"/>
  <c r="F10" i="46" a="1"/>
  <c r="F10" i="46"/>
  <c r="G10" i="46" a="1"/>
  <c r="G10" i="46"/>
  <c r="H10" i="46" a="1"/>
  <c r="H10" i="46"/>
  <c r="I10" i="46" a="1"/>
  <c r="I10" i="46"/>
  <c r="J10" i="46" a="1"/>
  <c r="J10" i="46"/>
  <c r="K10" i="46" a="1"/>
  <c r="K10" i="46"/>
  <c r="L10" i="46" a="1"/>
  <c r="L10" i="46"/>
  <c r="M10" i="46" a="1"/>
  <c r="M10" i="46"/>
  <c r="N10" i="46" a="1"/>
  <c r="N10" i="46"/>
  <c r="O10" i="46" a="1"/>
  <c r="O10" i="46"/>
  <c r="P10" i="46" a="1"/>
  <c r="P10" i="46"/>
  <c r="Q10" i="46" a="1"/>
  <c r="Q10" i="46"/>
  <c r="R10" i="46" a="1"/>
  <c r="R10" i="46"/>
  <c r="S10" i="46" a="1"/>
  <c r="S10" i="46"/>
  <c r="T10" i="46" a="1"/>
  <c r="T10" i="46"/>
  <c r="U10" i="46" a="1"/>
  <c r="U10" i="46"/>
  <c r="V10" i="46" a="1"/>
  <c r="V10" i="46"/>
  <c r="C11" i="46" a="1"/>
  <c r="C11" i="46"/>
  <c r="D11" i="46" a="1"/>
  <c r="D11" i="46"/>
  <c r="E11" i="46" a="1"/>
  <c r="E11" i="46"/>
  <c r="F11" i="46" a="1"/>
  <c r="F11" i="46"/>
  <c r="G11" i="46" a="1"/>
  <c r="G11" i="46"/>
  <c r="H11" i="46" a="1"/>
  <c r="H11" i="46"/>
  <c r="I11" i="46" a="1"/>
  <c r="I11" i="46"/>
  <c r="J11" i="46" a="1"/>
  <c r="J11" i="46"/>
  <c r="K11" i="46" a="1"/>
  <c r="K11" i="46"/>
  <c r="L11" i="46" a="1"/>
  <c r="L11" i="46"/>
  <c r="M11" i="46" a="1"/>
  <c r="M11" i="46"/>
  <c r="N11" i="46" a="1"/>
  <c r="N11" i="46"/>
  <c r="O11" i="46" a="1"/>
  <c r="O11" i="46"/>
  <c r="P11" i="46" a="1"/>
  <c r="P11" i="46"/>
  <c r="Q11" i="46" a="1"/>
  <c r="Q11" i="46"/>
  <c r="R11" i="46" a="1"/>
  <c r="R11" i="46"/>
  <c r="S11" i="46" a="1"/>
  <c r="S11" i="46"/>
  <c r="T11" i="46" a="1"/>
  <c r="T11" i="46"/>
  <c r="U11" i="46" a="1"/>
  <c r="U11" i="46"/>
  <c r="V11" i="46" a="1"/>
  <c r="V11" i="46"/>
  <c r="C12" i="46" a="1"/>
  <c r="C12" i="46"/>
  <c r="D12" i="46" a="1"/>
  <c r="D12" i="46"/>
  <c r="E12" i="46" a="1"/>
  <c r="E12" i="46"/>
  <c r="F12" i="46" a="1"/>
  <c r="F12" i="46"/>
  <c r="G12" i="46" a="1"/>
  <c r="G12" i="46"/>
  <c r="H12" i="46" a="1"/>
  <c r="H12" i="46"/>
  <c r="I12" i="46" a="1"/>
  <c r="I12" i="46"/>
  <c r="J12" i="46" a="1"/>
  <c r="J12" i="46"/>
  <c r="K12" i="46" a="1"/>
  <c r="K12" i="46"/>
  <c r="L12" i="46" a="1"/>
  <c r="L12" i="46"/>
  <c r="M12" i="46" a="1"/>
  <c r="M12" i="46"/>
  <c r="N12" i="46" a="1"/>
  <c r="N12" i="46"/>
  <c r="S12" i="46" a="1"/>
  <c r="S12" i="46"/>
  <c r="T12" i="46" a="1"/>
  <c r="T12" i="46"/>
  <c r="U12" i="46" a="1"/>
  <c r="U12" i="46"/>
  <c r="V12" i="46" a="1"/>
  <c r="V12" i="46"/>
  <c r="C13" i="46" a="1"/>
  <c r="C13" i="46"/>
  <c r="D13" i="46" a="1"/>
  <c r="D13" i="46"/>
  <c r="E13" i="46" a="1"/>
  <c r="E13" i="46"/>
  <c r="F13" i="46" a="1"/>
  <c r="F13" i="46"/>
  <c r="G13" i="46" a="1"/>
  <c r="G13" i="46"/>
  <c r="H13" i="46" a="1"/>
  <c r="H13" i="46"/>
  <c r="I13" i="46" a="1"/>
  <c r="I13" i="46"/>
  <c r="J13" i="46" a="1"/>
  <c r="J13" i="46"/>
  <c r="K13" i="46" a="1"/>
  <c r="K13" i="46"/>
  <c r="L13" i="46" a="1"/>
  <c r="L13" i="46"/>
  <c r="M13" i="46" a="1"/>
  <c r="M13" i="46"/>
  <c r="N13" i="46" a="1"/>
  <c r="N13" i="46"/>
  <c r="O13" i="46" a="1"/>
  <c r="O13" i="46"/>
  <c r="P13" i="46" a="1"/>
  <c r="P13" i="46"/>
  <c r="Q13" i="46" a="1"/>
  <c r="Q13" i="46"/>
  <c r="R13" i="46" a="1"/>
  <c r="R13" i="46"/>
  <c r="S13" i="46" a="1"/>
  <c r="S13" i="46"/>
  <c r="T13" i="46" a="1"/>
  <c r="T13" i="46"/>
  <c r="U13" i="46" a="1"/>
  <c r="U13" i="46"/>
  <c r="V13" i="46" a="1"/>
  <c r="V13" i="46"/>
  <c r="C14" i="46" a="1"/>
  <c r="C14" i="46"/>
  <c r="D14" i="46" a="1"/>
  <c r="D14" i="46"/>
  <c r="E14" i="46" a="1"/>
  <c r="E14" i="46"/>
  <c r="F14" i="46" a="1"/>
  <c r="F14" i="46"/>
  <c r="G14" i="46" a="1"/>
  <c r="G14" i="46"/>
  <c r="H14" i="46" a="1"/>
  <c r="H14" i="46"/>
  <c r="I14" i="46" a="1"/>
  <c r="I14" i="46"/>
  <c r="J14" i="46" a="1"/>
  <c r="J14" i="46"/>
  <c r="K14" i="46" a="1"/>
  <c r="K14" i="46"/>
  <c r="L14" i="46" a="1"/>
  <c r="L14" i="46"/>
  <c r="M14" i="46" a="1"/>
  <c r="M14" i="46"/>
  <c r="N14" i="46" a="1"/>
  <c r="N14" i="46"/>
  <c r="O14" i="46" a="1"/>
  <c r="O14" i="46"/>
  <c r="P14" i="46" a="1"/>
  <c r="P14" i="46"/>
  <c r="Q14" i="46" a="1"/>
  <c r="Q14" i="46"/>
  <c r="R14" i="46" a="1"/>
  <c r="R14" i="46"/>
  <c r="S14" i="46" a="1"/>
  <c r="S14" i="46"/>
  <c r="T14" i="46" a="1"/>
  <c r="T14" i="46"/>
  <c r="U14" i="46" a="1"/>
  <c r="U14" i="46"/>
  <c r="V14" i="46" a="1"/>
  <c r="V14" i="46"/>
  <c r="C15" i="46" a="1"/>
  <c r="C15" i="46"/>
  <c r="D15" i="46" a="1"/>
  <c r="D15" i="46"/>
  <c r="E15" i="46" a="1"/>
  <c r="E15" i="46"/>
  <c r="F15" i="46" a="1"/>
  <c r="F15" i="46"/>
  <c r="G15" i="46" a="1"/>
  <c r="G15" i="46"/>
  <c r="H15" i="46" a="1"/>
  <c r="H15" i="46"/>
  <c r="I15" i="46" a="1"/>
  <c r="I15" i="46"/>
  <c r="J15" i="46" a="1"/>
  <c r="J15" i="46"/>
  <c r="K15" i="46" a="1"/>
  <c r="K15" i="46"/>
  <c r="O9" i="41" a="1"/>
  <c r="O9" i="41"/>
  <c r="C30" i="13" a="1"/>
  <c r="C30" i="13"/>
  <c r="C9" i="13" a="1"/>
  <c r="C9" i="13"/>
  <c r="R12" i="13" a="1"/>
  <c r="R12" i="13"/>
  <c r="N12" i="13" a="1"/>
  <c r="N12" i="13"/>
  <c r="N12" i="31" a="1"/>
  <c r="N12" i="31"/>
  <c r="R12" i="36" a="1"/>
  <c r="R12" i="36"/>
  <c r="AN11" i="41"/>
  <c r="AN9" i="41"/>
  <c r="AO11" i="41"/>
  <c r="AO9" i="41"/>
  <c r="R18" i="9" a="1"/>
  <c r="R18" i="9"/>
  <c r="Q18" i="9" a="1"/>
  <c r="Q18" i="9"/>
  <c r="N12" i="36" a="1"/>
  <c r="N12" i="36"/>
  <c r="N12" i="41" a="1"/>
  <c r="N12" i="41"/>
  <c r="C31" i="40" a="1"/>
  <c r="C31" i="40"/>
  <c r="J31" i="40" a="1"/>
  <c r="J31" i="40"/>
  <c r="Q31" i="40" a="1"/>
  <c r="Q31" i="40"/>
  <c r="X31" i="40" a="1"/>
  <c r="X31" i="40"/>
  <c r="AE31" i="40" a="1"/>
  <c r="AE31" i="40"/>
  <c r="S15" i="13" a="1"/>
  <c r="S15" i="13"/>
  <c r="S14" i="13" a="1"/>
  <c r="S14" i="13"/>
  <c r="AO29" i="13"/>
  <c r="AO17" i="13"/>
  <c r="AO19" i="13"/>
  <c r="AO21" i="13"/>
  <c r="AO23" i="13"/>
  <c r="AO25" i="13"/>
  <c r="AO27" i="13"/>
  <c r="AO13" i="13"/>
  <c r="AO15" i="13"/>
  <c r="AO11" i="13"/>
  <c r="AO9" i="13"/>
  <c r="AN11" i="13"/>
  <c r="AN9" i="13"/>
  <c r="T21" i="32" a="1"/>
  <c r="T21" i="32"/>
  <c r="S21" i="32" a="1"/>
  <c r="S21" i="32"/>
  <c r="R21" i="32" a="1"/>
  <c r="R21" i="32"/>
  <c r="Q21" i="32" a="1"/>
  <c r="Q21" i="32"/>
  <c r="H34" i="33"/>
  <c r="F71" i="31" a="1"/>
  <c r="F71" i="31"/>
  <c r="F14" i="31" a="1"/>
  <c r="F14" i="31"/>
  <c r="F98" i="31" a="1"/>
  <c r="F98" i="31" s="1"/>
  <c r="F97" i="31" a="1"/>
  <c r="F97" i="31" s="1"/>
  <c r="F96" i="31" a="1"/>
  <c r="F96" i="31" s="1"/>
  <c r="F95" i="31" a="1"/>
  <c r="F95" i="31" s="1"/>
  <c r="F94" i="31" a="1"/>
  <c r="F94" i="31" s="1"/>
  <c r="F93" i="31" a="1"/>
  <c r="F93" i="31" s="1"/>
  <c r="F92" i="31" a="1"/>
  <c r="F92" i="31" s="1"/>
  <c r="F91" i="31" a="1"/>
  <c r="F91" i="31" s="1"/>
  <c r="F90" i="31" a="1"/>
  <c r="F90" i="31" s="1"/>
  <c r="F89" i="31" a="1"/>
  <c r="F89" i="31" s="1"/>
  <c r="F88" i="31" a="1"/>
  <c r="F88" i="31" s="1"/>
  <c r="F87" i="31" a="1"/>
  <c r="F87" i="31" s="1"/>
  <c r="F86" i="31" a="1"/>
  <c r="F86" i="31" s="1"/>
  <c r="F85" i="31" a="1"/>
  <c r="F85" i="31" s="1"/>
  <c r="F84" i="31" a="1"/>
  <c r="F84" i="31" s="1"/>
  <c r="F83" i="31" a="1"/>
  <c r="F83" i="31" s="1"/>
  <c r="F82" i="31" a="1"/>
  <c r="F82" i="31" s="1"/>
  <c r="F81" i="31" a="1"/>
  <c r="F81" i="31" s="1"/>
  <c r="F80" i="31" a="1"/>
  <c r="F80" i="31" s="1"/>
  <c r="F79" i="31" a="1"/>
  <c r="F79" i="31" s="1"/>
  <c r="F78" i="31" a="1"/>
  <c r="F78" i="31" s="1"/>
  <c r="F77" i="31" a="1"/>
  <c r="F77" i="31" s="1"/>
  <c r="F76" i="31" a="1"/>
  <c r="F76" i="31" s="1"/>
  <c r="F75" i="31" a="1"/>
  <c r="F75" i="31" s="1"/>
  <c r="F74" i="31" a="1"/>
  <c r="F74" i="31" s="1"/>
  <c r="F73" i="31" a="1"/>
  <c r="F73" i="31" s="1"/>
  <c r="F72" i="31" a="1"/>
  <c r="F72" i="31" s="1"/>
  <c r="AN11" i="46"/>
  <c r="AN13" i="46"/>
  <c r="AN15" i="46"/>
  <c r="AN17" i="46"/>
  <c r="AN19" i="46"/>
  <c r="AN9" i="46"/>
  <c r="D9" i="13" a="1"/>
  <c r="D9" i="13"/>
  <c r="E9" i="13" a="1"/>
  <c r="E9" i="13"/>
  <c r="F9" i="13" a="1"/>
  <c r="F9" i="13"/>
  <c r="G9" i="13" a="1"/>
  <c r="G9" i="13"/>
  <c r="H9" i="13" a="1"/>
  <c r="H9" i="13"/>
  <c r="I9" i="13" a="1"/>
  <c r="I9" i="13"/>
  <c r="J9" i="13" a="1"/>
  <c r="J9" i="13"/>
  <c r="C10" i="13" a="1"/>
  <c r="C10" i="13"/>
  <c r="D10" i="13" a="1"/>
  <c r="D10" i="13"/>
  <c r="E10" i="13" a="1"/>
  <c r="E10" i="13"/>
  <c r="F10" i="13" a="1"/>
  <c r="F10" i="13"/>
  <c r="G10" i="13" a="1"/>
  <c r="G10" i="13"/>
  <c r="H10" i="13" a="1"/>
  <c r="H10" i="13"/>
  <c r="I10" i="13" a="1"/>
  <c r="I10" i="13"/>
  <c r="J10" i="13" a="1"/>
  <c r="J10" i="13"/>
  <c r="C11" i="13" a="1"/>
  <c r="C11" i="13"/>
  <c r="D11" i="13" a="1"/>
  <c r="D11" i="13"/>
  <c r="E11" i="13" a="1"/>
  <c r="E11" i="13"/>
  <c r="F11" i="13" a="1"/>
  <c r="F11" i="13"/>
  <c r="G11" i="13" a="1"/>
  <c r="G11" i="13"/>
  <c r="H11" i="13" a="1"/>
  <c r="H11" i="13"/>
  <c r="I11" i="13" a="1"/>
  <c r="I11" i="13"/>
  <c r="J11" i="13" a="1"/>
  <c r="J11" i="13"/>
  <c r="C12" i="13" a="1"/>
  <c r="C12" i="13"/>
  <c r="D12" i="13" a="1"/>
  <c r="D12" i="13"/>
  <c r="E12" i="13" a="1"/>
  <c r="E12" i="13"/>
  <c r="F12" i="13" a="1"/>
  <c r="F12" i="13"/>
  <c r="G12" i="13" a="1"/>
  <c r="G12" i="13"/>
  <c r="H12" i="13" a="1"/>
  <c r="H12" i="13"/>
  <c r="I12" i="13" a="1"/>
  <c r="I12" i="13"/>
  <c r="J12" i="13" a="1"/>
  <c r="J12" i="13"/>
  <c r="C13" i="13" a="1"/>
  <c r="C13" i="13"/>
  <c r="D13" i="13" a="1"/>
  <c r="D13" i="13"/>
  <c r="E13" i="13" a="1"/>
  <c r="E13" i="13"/>
  <c r="F13" i="13" a="1"/>
  <c r="F13" i="13"/>
  <c r="G13" i="13" a="1"/>
  <c r="G13" i="13"/>
  <c r="H13" i="13" a="1"/>
  <c r="H13" i="13"/>
  <c r="I13" i="13" a="1"/>
  <c r="I13" i="13"/>
  <c r="J13" i="13" a="1"/>
  <c r="J13" i="13"/>
  <c r="C14" i="13" a="1"/>
  <c r="C14" i="13"/>
  <c r="D14" i="13" a="1"/>
  <c r="D14" i="13"/>
  <c r="E14" i="13" a="1"/>
  <c r="E14" i="13"/>
  <c r="F14" i="13" a="1"/>
  <c r="F14" i="13"/>
  <c r="G14" i="13" a="1"/>
  <c r="G14" i="13"/>
  <c r="H14" i="13" a="1"/>
  <c r="H14" i="13"/>
  <c r="I14" i="13" a="1"/>
  <c r="I14" i="13"/>
  <c r="J14" i="13" a="1"/>
  <c r="J14" i="13"/>
  <c r="C15" i="13" a="1"/>
  <c r="C15" i="13"/>
  <c r="D15" i="13" a="1"/>
  <c r="D15" i="13"/>
  <c r="E15" i="13" a="1"/>
  <c r="E15" i="13"/>
  <c r="F15" i="13" a="1"/>
  <c r="F15" i="13"/>
  <c r="G15" i="13" a="1"/>
  <c r="G15" i="13"/>
  <c r="H15" i="13" a="1"/>
  <c r="H15" i="13"/>
  <c r="I15" i="13" a="1"/>
  <c r="I15" i="13"/>
  <c r="J15" i="13" a="1"/>
  <c r="J15" i="13"/>
  <c r="C16" i="13" a="1"/>
  <c r="C16" i="13"/>
  <c r="D16" i="13" a="1"/>
  <c r="D16" i="13"/>
  <c r="E16" i="13" a="1"/>
  <c r="E16" i="13"/>
  <c r="F16" i="13" a="1"/>
  <c r="F16" i="13"/>
  <c r="G16" i="13" a="1"/>
  <c r="G16" i="13"/>
  <c r="H16" i="13" a="1"/>
  <c r="H16" i="13"/>
  <c r="I16" i="13" a="1"/>
  <c r="I16" i="13"/>
  <c r="J16" i="13" a="1"/>
  <c r="J16" i="13"/>
  <c r="C17" i="13" a="1"/>
  <c r="C17" i="13"/>
  <c r="D17" i="13" a="1"/>
  <c r="D17" i="13"/>
  <c r="E17" i="13" a="1"/>
  <c r="E17" i="13"/>
  <c r="F17" i="13" a="1"/>
  <c r="F17" i="13"/>
  <c r="G17" i="13" a="1"/>
  <c r="G17" i="13"/>
  <c r="H17" i="13" a="1"/>
  <c r="H17" i="13"/>
  <c r="I17" i="13" a="1"/>
  <c r="I17" i="13"/>
  <c r="J17" i="13" a="1"/>
  <c r="J17" i="13"/>
  <c r="C18" i="13" a="1"/>
  <c r="C18" i="13"/>
  <c r="D18" i="13" a="1"/>
  <c r="D18" i="13"/>
  <c r="E18" i="13" a="1"/>
  <c r="E18" i="13"/>
  <c r="F18" i="13" a="1"/>
  <c r="F18" i="13"/>
  <c r="G18" i="13" a="1"/>
  <c r="G18" i="13"/>
  <c r="H18" i="13" a="1"/>
  <c r="H18" i="13"/>
  <c r="I18" i="13" a="1"/>
  <c r="I18" i="13"/>
  <c r="J18" i="13" a="1"/>
  <c r="J18" i="13"/>
  <c r="C19" i="13" a="1"/>
  <c r="C19" i="13"/>
  <c r="D19" i="13" a="1"/>
  <c r="D19" i="13"/>
  <c r="E19" i="13" a="1"/>
  <c r="E19" i="13"/>
  <c r="F19" i="13" a="1"/>
  <c r="F19" i="13"/>
  <c r="G19" i="13" a="1"/>
  <c r="G19" i="13"/>
  <c r="H19" i="13" a="1"/>
  <c r="H19" i="13"/>
  <c r="I19" i="13" a="1"/>
  <c r="I19" i="13"/>
  <c r="J19" i="13" a="1"/>
  <c r="J19" i="13"/>
  <c r="C20" i="13" a="1"/>
  <c r="C20" i="13"/>
  <c r="D20" i="13" a="1"/>
  <c r="D20" i="13"/>
  <c r="E20" i="13" a="1"/>
  <c r="E20" i="13"/>
  <c r="F20" i="13" a="1"/>
  <c r="F20" i="13"/>
  <c r="G20" i="13" a="1"/>
  <c r="G20" i="13"/>
  <c r="H20" i="13" a="1"/>
  <c r="H20" i="13"/>
  <c r="I20" i="13" a="1"/>
  <c r="I20" i="13"/>
  <c r="J20" i="13" a="1"/>
  <c r="J20" i="13"/>
  <c r="C21" i="13" a="1"/>
  <c r="C21" i="13"/>
  <c r="D21" i="13" a="1"/>
  <c r="D21" i="13"/>
  <c r="E21" i="13" a="1"/>
  <c r="E21" i="13"/>
  <c r="F21" i="13" a="1"/>
  <c r="F21" i="13"/>
  <c r="G21" i="13" a="1"/>
  <c r="G21" i="13"/>
  <c r="H21" i="13" a="1"/>
  <c r="H21" i="13"/>
  <c r="I21" i="13" a="1"/>
  <c r="I21" i="13"/>
  <c r="J21" i="13" a="1"/>
  <c r="J21" i="13"/>
  <c r="C22" i="13" a="1"/>
  <c r="C22" i="13"/>
  <c r="D22" i="13" a="1"/>
  <c r="D22" i="13"/>
  <c r="E22" i="13" a="1"/>
  <c r="E22" i="13"/>
  <c r="F22" i="13" a="1"/>
  <c r="F22" i="13"/>
  <c r="G22" i="13" a="1"/>
  <c r="G22" i="13"/>
  <c r="H22" i="13" a="1"/>
  <c r="H22" i="13"/>
  <c r="I22" i="13" a="1"/>
  <c r="I22" i="13"/>
  <c r="J22" i="13" a="1"/>
  <c r="J22" i="13"/>
  <c r="C23" i="13" a="1"/>
  <c r="C23" i="13"/>
  <c r="D23" i="13" a="1"/>
  <c r="D23" i="13"/>
  <c r="E23" i="13" a="1"/>
  <c r="E23" i="13"/>
  <c r="F23" i="13" a="1"/>
  <c r="F23" i="13"/>
  <c r="G23" i="13" a="1"/>
  <c r="G23" i="13"/>
  <c r="H23" i="13" a="1"/>
  <c r="H23" i="13"/>
  <c r="I23" i="13" a="1"/>
  <c r="I23" i="13"/>
  <c r="J23" i="13" a="1"/>
  <c r="J23" i="13"/>
  <c r="C24" i="13" a="1"/>
  <c r="C24" i="13"/>
  <c r="D24" i="13" a="1"/>
  <c r="D24" i="13"/>
  <c r="E24" i="13" a="1"/>
  <c r="E24" i="13"/>
  <c r="F24" i="13" a="1"/>
  <c r="F24" i="13"/>
  <c r="G24" i="13" a="1"/>
  <c r="G24" i="13"/>
  <c r="H24" i="13" a="1"/>
  <c r="H24" i="13"/>
  <c r="I24" i="13" a="1"/>
  <c r="I24" i="13"/>
  <c r="J24" i="13" a="1"/>
  <c r="J24" i="13"/>
  <c r="C25" i="13" a="1"/>
  <c r="C25" i="13"/>
  <c r="D25" i="13" a="1"/>
  <c r="D25" i="13"/>
  <c r="E25" i="13" a="1"/>
  <c r="E25" i="13"/>
  <c r="F25" i="13" a="1"/>
  <c r="F25" i="13"/>
  <c r="G25" i="13" a="1"/>
  <c r="G25" i="13"/>
  <c r="H25" i="13" a="1"/>
  <c r="H25" i="13"/>
  <c r="I25" i="13" a="1"/>
  <c r="I25" i="13"/>
  <c r="J25" i="13" a="1"/>
  <c r="J25" i="13"/>
  <c r="C26" i="13" a="1"/>
  <c r="C26" i="13"/>
  <c r="D26" i="13" a="1"/>
  <c r="D26" i="13"/>
  <c r="E26" i="13" a="1"/>
  <c r="E26" i="13"/>
  <c r="F26" i="13" a="1"/>
  <c r="F26" i="13"/>
  <c r="G26" i="13" a="1"/>
  <c r="G26" i="13"/>
  <c r="H26" i="13" a="1"/>
  <c r="H26" i="13"/>
  <c r="I26" i="13" a="1"/>
  <c r="I26" i="13"/>
  <c r="J26" i="13" a="1"/>
  <c r="J26" i="13"/>
  <c r="C27" i="13" a="1"/>
  <c r="C27" i="13"/>
  <c r="D27" i="13" a="1"/>
  <c r="D27" i="13"/>
  <c r="E27" i="13" a="1"/>
  <c r="E27" i="13"/>
  <c r="F27" i="13" a="1"/>
  <c r="F27" i="13"/>
  <c r="G27" i="13" a="1"/>
  <c r="G27" i="13"/>
  <c r="H27" i="13" a="1"/>
  <c r="H27" i="13"/>
  <c r="I27" i="13" a="1"/>
  <c r="I27" i="13"/>
  <c r="J27" i="13" a="1"/>
  <c r="J27" i="13"/>
  <c r="C28" i="13" a="1"/>
  <c r="C28" i="13"/>
  <c r="D28" i="13" a="1"/>
  <c r="D28" i="13"/>
  <c r="E28" i="13" a="1"/>
  <c r="E28" i="13"/>
  <c r="F28" i="13" a="1"/>
  <c r="F28" i="13"/>
  <c r="G28" i="13" a="1"/>
  <c r="G28" i="13"/>
  <c r="H28" i="13" a="1"/>
  <c r="H28" i="13"/>
  <c r="I28" i="13" a="1"/>
  <c r="I28" i="13"/>
  <c r="J28" i="13" a="1"/>
  <c r="J28" i="13"/>
  <c r="C29" i="13" a="1"/>
  <c r="C29" i="13"/>
  <c r="D29" i="13" a="1"/>
  <c r="D29" i="13"/>
  <c r="E29" i="13" a="1"/>
  <c r="E29" i="13"/>
  <c r="F29" i="13" a="1"/>
  <c r="F29" i="13"/>
  <c r="G29" i="13" a="1"/>
  <c r="G29" i="13"/>
  <c r="H29" i="13" a="1"/>
  <c r="H29" i="13"/>
  <c r="I29" i="13" a="1"/>
  <c r="I29" i="13"/>
  <c r="J29" i="13" a="1"/>
  <c r="J29" i="13"/>
  <c r="D30" i="13" a="1"/>
  <c r="D30" i="13"/>
  <c r="E30" i="13" a="1"/>
  <c r="E30" i="13"/>
  <c r="F30" i="13" a="1"/>
  <c r="F30" i="13"/>
  <c r="G30" i="13" a="1"/>
  <c r="G30" i="13"/>
  <c r="H30" i="13" a="1"/>
  <c r="H30" i="13"/>
  <c r="I30" i="13" a="1"/>
  <c r="I30" i="13"/>
  <c r="J30" i="13" a="1"/>
  <c r="J30" i="13"/>
  <c r="AN13" i="13"/>
  <c r="AN15" i="13"/>
  <c r="AN17" i="13"/>
  <c r="AN19" i="13"/>
  <c r="AN21" i="13"/>
  <c r="AN23" i="13"/>
  <c r="AN25" i="13"/>
  <c r="AN27" i="13"/>
  <c r="AN29" i="13"/>
  <c r="AN13" i="41"/>
  <c r="AN15" i="41"/>
  <c r="AN17" i="41"/>
  <c r="AN19" i="41"/>
  <c r="AN21" i="41"/>
  <c r="AN23" i="41"/>
  <c r="AN25" i="41"/>
  <c r="AN27" i="41"/>
  <c r="AN29" i="41"/>
  <c r="AN21" i="36"/>
  <c r="AN23" i="36"/>
  <c r="AN25" i="36"/>
  <c r="AN27" i="36"/>
  <c r="AN9" i="36"/>
  <c r="AN11" i="36"/>
  <c r="AN13" i="36"/>
  <c r="AN15" i="36"/>
  <c r="AN17" i="36"/>
  <c r="AN19" i="36"/>
  <c r="C37" i="30" a="1"/>
  <c r="C37" i="30"/>
  <c r="E9" i="31" a="1"/>
  <c r="E9" i="31"/>
  <c r="F10" i="31" a="1"/>
  <c r="F10" i="31"/>
  <c r="E10" i="31" a="1"/>
  <c r="E10" i="31"/>
  <c r="E11" i="31" a="1"/>
  <c r="E11" i="31"/>
  <c r="E12" i="31" a="1"/>
  <c r="E12" i="31"/>
  <c r="E13" i="31" a="1"/>
  <c r="E13" i="31"/>
  <c r="F12" i="31" a="1"/>
  <c r="F12" i="31"/>
  <c r="AN11" i="31"/>
  <c r="AN13" i="31"/>
  <c r="AN15" i="31"/>
  <c r="AN17" i="31"/>
  <c r="AN19" i="31"/>
  <c r="AN21" i="31"/>
  <c r="AN23" i="31"/>
  <c r="AN25" i="31"/>
  <c r="AN27" i="31"/>
  <c r="AN29" i="31"/>
  <c r="AN31" i="31"/>
  <c r="AN33" i="31"/>
  <c r="AN35" i="31"/>
  <c r="AN9" i="31"/>
  <c r="AK9" i="31"/>
  <c r="J29" i="35" a="1"/>
  <c r="J29" i="35"/>
  <c r="AE21" i="45" a="1"/>
  <c r="AE21" i="45"/>
  <c r="X21" i="45" a="1"/>
  <c r="X21" i="45"/>
  <c r="Q21" i="45" a="1"/>
  <c r="Q21" i="45"/>
  <c r="J21" i="45" a="1"/>
  <c r="J21" i="45"/>
  <c r="C21" i="45" a="1"/>
  <c r="C21" i="45"/>
  <c r="C29" i="35" a="1"/>
  <c r="C29" i="35"/>
  <c r="C31" i="7" a="1"/>
  <c r="C31" i="7"/>
  <c r="Q29" i="35" a="1"/>
  <c r="Q29" i="35"/>
  <c r="X29" i="35" a="1"/>
  <c r="X29" i="35"/>
  <c r="AE29" i="35" a="1"/>
  <c r="AE29" i="35"/>
  <c r="AE37" i="30" a="1"/>
  <c r="AE37" i="30"/>
  <c r="X37" i="30" a="1"/>
  <c r="X37" i="30"/>
  <c r="Q37" i="30" a="1"/>
  <c r="Q37" i="30"/>
  <c r="J37" i="30" a="1"/>
  <c r="J37" i="30"/>
  <c r="AE31" i="7" a="1"/>
  <c r="AE31" i="7"/>
  <c r="X31" i="7" a="1"/>
  <c r="X31" i="7"/>
  <c r="Q31" i="7" a="1"/>
  <c r="Q31" i="7"/>
  <c r="J31" i="7" a="1"/>
  <c r="J31" i="7"/>
  <c r="X9" i="13"/>
  <c r="L7" i="48"/>
  <c r="L7" i="38"/>
  <c r="L7" i="43"/>
  <c r="L7" i="33"/>
  <c r="V12" i="47"/>
  <c r="V11" i="47"/>
  <c r="V10" i="47"/>
  <c r="V9" i="47"/>
  <c r="V8" i="47"/>
  <c r="V16" i="37"/>
  <c r="V15" i="37"/>
  <c r="V14" i="37"/>
  <c r="V13" i="37"/>
  <c r="V12" i="37"/>
  <c r="V11" i="37"/>
  <c r="V10" i="37"/>
  <c r="V9" i="37"/>
  <c r="V8" i="37"/>
  <c r="V11" i="42"/>
  <c r="V10" i="42"/>
  <c r="V17" i="42"/>
  <c r="V16" i="42"/>
  <c r="V15" i="42"/>
  <c r="V14" i="42"/>
  <c r="V13" i="42"/>
  <c r="V12" i="42"/>
  <c r="V9" i="42"/>
  <c r="V8" i="42"/>
  <c r="V11" i="32"/>
  <c r="V10" i="32"/>
  <c r="V20" i="32"/>
  <c r="V19" i="32"/>
  <c r="V18" i="32"/>
  <c r="V17" i="32"/>
  <c r="V16" i="32"/>
  <c r="V15" i="32"/>
  <c r="V14" i="32"/>
  <c r="V13" i="32"/>
  <c r="V12" i="32"/>
  <c r="V9" i="32"/>
  <c r="V8" i="32"/>
  <c r="V7" i="32"/>
  <c r="V17" i="9"/>
  <c r="V16" i="9"/>
  <c r="V15" i="9"/>
  <c r="V14" i="9"/>
  <c r="V13" i="9"/>
  <c r="V12" i="9"/>
  <c r="V11" i="9"/>
  <c r="V10" i="9"/>
  <c r="V9" i="9"/>
  <c r="V8" i="9"/>
  <c r="L7" i="10"/>
  <c r="C9" i="48"/>
  <c r="B7" i="47"/>
  <c r="C8" i="48" s="1"/>
  <c r="C7" i="47"/>
  <c r="D7" i="47"/>
  <c r="E7" i="47"/>
  <c r="F7" i="47"/>
  <c r="V7" i="47"/>
  <c r="A38" i="48" s="1"/>
  <c r="B8" i="47"/>
  <c r="C8" i="47"/>
  <c r="D8" i="47"/>
  <c r="E8" i="47"/>
  <c r="F8" i="47"/>
  <c r="B9" i="47"/>
  <c r="C9" i="47"/>
  <c r="D9" i="47"/>
  <c r="E9" i="47"/>
  <c r="F9" i="47"/>
  <c r="B10" i="47"/>
  <c r="C10" i="47"/>
  <c r="D10" i="47"/>
  <c r="E10" i="47"/>
  <c r="F10" i="47"/>
  <c r="B11" i="47"/>
  <c r="C11" i="47"/>
  <c r="D11" i="47"/>
  <c r="D10" i="48" s="1"/>
  <c r="E11" i="47"/>
  <c r="D11" i="48" s="1"/>
  <c r="F11" i="47"/>
  <c r="C13" i="48" s="1"/>
  <c r="B12" i="47"/>
  <c r="C12" i="47"/>
  <c r="D12" i="47"/>
  <c r="E12" i="47"/>
  <c r="F12" i="47"/>
  <c r="X9" i="46"/>
  <c r="Q7" i="47" s="1"/>
  <c r="Y9" i="46"/>
  <c r="R7" i="47" s="1"/>
  <c r="Z9" i="46"/>
  <c r="S7" i="47" s="1"/>
  <c r="AK9" i="46"/>
  <c r="T7" i="47" s="1"/>
  <c r="AO9" i="46"/>
  <c r="X11" i="46"/>
  <c r="Q8" i="47" s="1"/>
  <c r="Y11" i="46"/>
  <c r="R8" i="47" s="1"/>
  <c r="Z11" i="46"/>
  <c r="S8" i="47" s="1"/>
  <c r="AK11" i="46"/>
  <c r="T8" i="47" s="1"/>
  <c r="AO11" i="46"/>
  <c r="X13" i="46"/>
  <c r="Q9" i="47" s="1"/>
  <c r="Y13" i="46"/>
  <c r="R9" i="47" s="1"/>
  <c r="Z13" i="46"/>
  <c r="S9" i="47" s="1"/>
  <c r="AK13" i="46"/>
  <c r="T9" i="47" s="1"/>
  <c r="AO13" i="46"/>
  <c r="X15" i="46"/>
  <c r="Q10" i="47" s="1"/>
  <c r="Y15" i="46"/>
  <c r="R10" i="47" s="1"/>
  <c r="Z15" i="46"/>
  <c r="S10" i="47" s="1"/>
  <c r="AK15" i="46"/>
  <c r="T10" i="47" s="1"/>
  <c r="AO15" i="46"/>
  <c r="X17" i="46"/>
  <c r="Q11" i="47" s="1"/>
  <c r="Y17" i="46"/>
  <c r="R11" i="47" s="1"/>
  <c r="Z17" i="46"/>
  <c r="S11" i="47" s="1"/>
  <c r="AK17" i="46"/>
  <c r="T11" i="47" s="1"/>
  <c r="AO17" i="46"/>
  <c r="X19" i="46"/>
  <c r="Q12" i="47" s="1"/>
  <c r="Y19" i="46"/>
  <c r="R12" i="47" s="1"/>
  <c r="Z19" i="46"/>
  <c r="S12" i="47" s="1"/>
  <c r="AK19" i="46"/>
  <c r="T12" i="47" s="1"/>
  <c r="AO19" i="46"/>
  <c r="C7" i="48"/>
  <c r="T13" i="47" a="1"/>
  <c r="T13" i="47" s="1"/>
  <c r="H32" i="48" s="1"/>
  <c r="S13" i="47" a="1"/>
  <c r="S13" i="47" s="1"/>
  <c r="R13" i="47" a="1"/>
  <c r="R13" i="47" s="1"/>
  <c r="Q13" i="47" a="1"/>
  <c r="Q13" i="47" s="1"/>
  <c r="AG20" i="46"/>
  <c r="N12" i="47" s="1"/>
  <c r="AF20" i="46"/>
  <c r="M12" i="47" s="1"/>
  <c r="AE20" i="46"/>
  <c r="L12" i="47" s="1"/>
  <c r="AD20" i="46"/>
  <c r="AP19" i="46"/>
  <c r="W12" i="47" s="1"/>
  <c r="AG19" i="46"/>
  <c r="J12" i="47" s="1"/>
  <c r="AF19" i="46"/>
  <c r="I12" i="47" s="1"/>
  <c r="AE19" i="46"/>
  <c r="H12" i="47" s="1"/>
  <c r="AG18" i="46"/>
  <c r="N11" i="47" s="1"/>
  <c r="AF18" i="46"/>
  <c r="M11" i="47" s="1"/>
  <c r="AE18" i="46"/>
  <c r="L11" i="47" s="1"/>
  <c r="AD18" i="46"/>
  <c r="AP17" i="46"/>
  <c r="W11" i="47" s="1"/>
  <c r="AG17" i="46"/>
  <c r="J11" i="47" s="1"/>
  <c r="AF17" i="46"/>
  <c r="I11" i="47" s="1"/>
  <c r="AE17" i="46"/>
  <c r="H11" i="47" s="1"/>
  <c r="AG16" i="46"/>
  <c r="N10" i="47" s="1"/>
  <c r="AF16" i="46"/>
  <c r="M10" i="47" s="1"/>
  <c r="AE16" i="46"/>
  <c r="L10" i="47" s="1"/>
  <c r="AD16" i="46"/>
  <c r="AP15" i="46"/>
  <c r="W10" i="47" s="1"/>
  <c r="AG15" i="46"/>
  <c r="J10" i="47" s="1"/>
  <c r="AF15" i="46"/>
  <c r="I10" i="47" s="1"/>
  <c r="AE15" i="46"/>
  <c r="H10" i="47" s="1"/>
  <c r="AG14" i="46"/>
  <c r="N9" i="47" s="1"/>
  <c r="AF14" i="46"/>
  <c r="M9" i="47" s="1"/>
  <c r="AE14" i="46"/>
  <c r="L9" i="47" s="1"/>
  <c r="AD14" i="46"/>
  <c r="AP13" i="46"/>
  <c r="W9" i="47" s="1"/>
  <c r="AG13" i="46"/>
  <c r="J9" i="47" s="1"/>
  <c r="AF13" i="46"/>
  <c r="I9" i="47" s="1"/>
  <c r="AE13" i="46"/>
  <c r="H9" i="47" s="1"/>
  <c r="AG12" i="46"/>
  <c r="N8" i="47" s="1"/>
  <c r="AF12" i="46"/>
  <c r="M8" i="47" s="1"/>
  <c r="AE12" i="46"/>
  <c r="L8" i="47" s="1"/>
  <c r="AD12" i="46"/>
  <c r="AP11" i="46"/>
  <c r="W8" i="47" s="1"/>
  <c r="AG11" i="46"/>
  <c r="J8" i="47" s="1"/>
  <c r="AF11" i="46"/>
  <c r="I8" i="47" s="1"/>
  <c r="AE11" i="46"/>
  <c r="H8" i="47" s="1"/>
  <c r="AG10" i="46"/>
  <c r="N7" i="47" s="1"/>
  <c r="G24" i="48" s="1"/>
  <c r="AF10" i="46"/>
  <c r="M7" i="47" s="1"/>
  <c r="G23" i="48" s="1"/>
  <c r="AE10" i="46"/>
  <c r="L7" i="47" s="1"/>
  <c r="G22" i="48" s="1"/>
  <c r="AD10" i="46"/>
  <c r="AP9" i="46"/>
  <c r="W7" i="47" s="1"/>
  <c r="AG9" i="46"/>
  <c r="J7" i="47" s="1"/>
  <c r="E24" i="48" s="1"/>
  <c r="AF9" i="46"/>
  <c r="I7" i="47" s="1"/>
  <c r="E23" i="48" s="1"/>
  <c r="AE9" i="46"/>
  <c r="H7" i="47" s="1"/>
  <c r="E22" i="48" s="1"/>
  <c r="V9" i="36" a="1"/>
  <c r="V9" i="36"/>
  <c r="V10" i="36" a="1"/>
  <c r="V10" i="36"/>
  <c r="V11" i="36" a="1"/>
  <c r="V11" i="36"/>
  <c r="V12" i="36" a="1"/>
  <c r="V12" i="36"/>
  <c r="V13" i="36" a="1"/>
  <c r="V13" i="36"/>
  <c r="V14" i="36" a="1"/>
  <c r="V14" i="36"/>
  <c r="V15" i="36" a="1"/>
  <c r="V15" i="36"/>
  <c r="V16" i="36" a="1"/>
  <c r="V16" i="36"/>
  <c r="V17" i="36" a="1"/>
  <c r="V17" i="36"/>
  <c r="V18" i="36" a="1"/>
  <c r="V18" i="36"/>
  <c r="V19" i="36" a="1"/>
  <c r="V19" i="36"/>
  <c r="V20" i="36" a="1"/>
  <c r="V20" i="36"/>
  <c r="V21" i="36" a="1"/>
  <c r="V21" i="36"/>
  <c r="V22" i="36" a="1"/>
  <c r="V22" i="36"/>
  <c r="V23" i="36" a="1"/>
  <c r="V23" i="36"/>
  <c r="V24" i="36" a="1"/>
  <c r="V24" i="36"/>
  <c r="V25" i="36" a="1"/>
  <c r="V25" i="36"/>
  <c r="V26" i="36" a="1"/>
  <c r="V26" i="36"/>
  <c r="V27" i="36" a="1"/>
  <c r="V27" i="36"/>
  <c r="V28" i="36" a="1"/>
  <c r="V28" i="36"/>
  <c r="U9" i="36" a="1"/>
  <c r="U9" i="36"/>
  <c r="U10" i="36" a="1"/>
  <c r="U10" i="36"/>
  <c r="U11" i="36" a="1"/>
  <c r="U11" i="36"/>
  <c r="U12" i="36" a="1"/>
  <c r="U12" i="36"/>
  <c r="U13" i="36" a="1"/>
  <c r="U13" i="36"/>
  <c r="U14" i="36" a="1"/>
  <c r="U14" i="36"/>
  <c r="U15" i="36" a="1"/>
  <c r="U15" i="36"/>
  <c r="U16" i="36" a="1"/>
  <c r="U16" i="36"/>
  <c r="U17" i="36" a="1"/>
  <c r="U17" i="36"/>
  <c r="U18" i="36" a="1"/>
  <c r="U18" i="36"/>
  <c r="U19" i="36" a="1"/>
  <c r="U19" i="36"/>
  <c r="U20" i="36" a="1"/>
  <c r="U20" i="36"/>
  <c r="U21" i="36" a="1"/>
  <c r="U21" i="36"/>
  <c r="U22" i="36" a="1"/>
  <c r="U22" i="36"/>
  <c r="U23" i="36" a="1"/>
  <c r="U23" i="36"/>
  <c r="U24" i="36" a="1"/>
  <c r="U24" i="36"/>
  <c r="U25" i="36" a="1"/>
  <c r="U25" i="36"/>
  <c r="U26" i="36" a="1"/>
  <c r="U26" i="36"/>
  <c r="U27" i="36" a="1"/>
  <c r="U27" i="36"/>
  <c r="U28" i="36" a="1"/>
  <c r="U28" i="36"/>
  <c r="T9" i="36" a="1"/>
  <c r="T9" i="36"/>
  <c r="T10" i="36" a="1"/>
  <c r="T10" i="36"/>
  <c r="T11" i="36" a="1"/>
  <c r="T11" i="36"/>
  <c r="T12" i="36" a="1"/>
  <c r="T12" i="36"/>
  <c r="T13" i="36" a="1"/>
  <c r="T13" i="36"/>
  <c r="T14" i="36" a="1"/>
  <c r="T14" i="36"/>
  <c r="T15" i="36" a="1"/>
  <c r="T15" i="36"/>
  <c r="T16" i="36" a="1"/>
  <c r="T16" i="36"/>
  <c r="T17" i="36" a="1"/>
  <c r="T17" i="36"/>
  <c r="T18" i="36" a="1"/>
  <c r="T18" i="36"/>
  <c r="T19" i="36" a="1"/>
  <c r="T19" i="36"/>
  <c r="T20" i="36" a="1"/>
  <c r="T20" i="36"/>
  <c r="T21" i="36" a="1"/>
  <c r="T21" i="36"/>
  <c r="T22" i="36" a="1"/>
  <c r="T22" i="36"/>
  <c r="T23" i="36" a="1"/>
  <c r="T23" i="36"/>
  <c r="T24" i="36" a="1"/>
  <c r="T24" i="36"/>
  <c r="T25" i="36" a="1"/>
  <c r="T25" i="36"/>
  <c r="T26" i="36" a="1"/>
  <c r="T26" i="36"/>
  <c r="T27" i="36" a="1"/>
  <c r="T27" i="36"/>
  <c r="T28" i="36" a="1"/>
  <c r="T28" i="36"/>
  <c r="S9" i="36" a="1"/>
  <c r="S9" i="36"/>
  <c r="S10" i="36" a="1"/>
  <c r="S10" i="36"/>
  <c r="S11" i="36" a="1"/>
  <c r="S11" i="36"/>
  <c r="S12" i="36" a="1"/>
  <c r="S12" i="36"/>
  <c r="S13" i="36" a="1"/>
  <c r="S13" i="36"/>
  <c r="S14" i="36" a="1"/>
  <c r="S14" i="36"/>
  <c r="S15" i="36" a="1"/>
  <c r="S15" i="36"/>
  <c r="S16" i="36" a="1"/>
  <c r="S16" i="36"/>
  <c r="S17" i="36" a="1"/>
  <c r="S17" i="36"/>
  <c r="S18" i="36" a="1"/>
  <c r="S18" i="36"/>
  <c r="S19" i="36" a="1"/>
  <c r="S19" i="36"/>
  <c r="S20" i="36" a="1"/>
  <c r="S20" i="36"/>
  <c r="S21" i="36" a="1"/>
  <c r="S21" i="36"/>
  <c r="S22" i="36" a="1"/>
  <c r="S22" i="36"/>
  <c r="S23" i="36" a="1"/>
  <c r="S23" i="36"/>
  <c r="S24" i="36" a="1"/>
  <c r="S24" i="36"/>
  <c r="S25" i="36" a="1"/>
  <c r="S25" i="36"/>
  <c r="S26" i="36" a="1"/>
  <c r="S26" i="36"/>
  <c r="S27" i="36" a="1"/>
  <c r="S27" i="36"/>
  <c r="S28" i="36" a="1"/>
  <c r="S28" i="36"/>
  <c r="R9" i="36" a="1"/>
  <c r="R9" i="36"/>
  <c r="R10" i="36" a="1"/>
  <c r="R10" i="36"/>
  <c r="R11" i="36" a="1"/>
  <c r="R11" i="36"/>
  <c r="R13" i="36" a="1"/>
  <c r="R13" i="36"/>
  <c r="R14" i="36" a="1"/>
  <c r="R14" i="36"/>
  <c r="R15" i="36" a="1"/>
  <c r="R15" i="36"/>
  <c r="R16" i="36" a="1"/>
  <c r="R16" i="36"/>
  <c r="R17" i="36" a="1"/>
  <c r="R17" i="36"/>
  <c r="R18" i="36" a="1"/>
  <c r="R18" i="36"/>
  <c r="R19" i="36" a="1"/>
  <c r="R19" i="36"/>
  <c r="R20" i="36" a="1"/>
  <c r="R20" i="36"/>
  <c r="R21" i="36" a="1"/>
  <c r="R21" i="36"/>
  <c r="R22" i="36" a="1"/>
  <c r="R22" i="36"/>
  <c r="R23" i="36" a="1"/>
  <c r="R23" i="36"/>
  <c r="R24" i="36" a="1"/>
  <c r="R24" i="36"/>
  <c r="R25" i="36" a="1"/>
  <c r="R25" i="36"/>
  <c r="R26" i="36" a="1"/>
  <c r="R26" i="36"/>
  <c r="R27" i="36" a="1"/>
  <c r="R27" i="36"/>
  <c r="R28" i="36" a="1"/>
  <c r="R28" i="36"/>
  <c r="Q9" i="36" a="1"/>
  <c r="Q9" i="36"/>
  <c r="Q10" i="36" a="1"/>
  <c r="Q10" i="36"/>
  <c r="Q11" i="36" a="1"/>
  <c r="Q11" i="36"/>
  <c r="Q12" i="36" a="1"/>
  <c r="Q12" i="36"/>
  <c r="Q13" i="36" a="1"/>
  <c r="Q13" i="36"/>
  <c r="Q14" i="36" a="1"/>
  <c r="Q14" i="36"/>
  <c r="Q15" i="36" a="1"/>
  <c r="Q15" i="36"/>
  <c r="Q16" i="36" a="1"/>
  <c r="Q16" i="36"/>
  <c r="Q17" i="36" a="1"/>
  <c r="Q17" i="36"/>
  <c r="Q18" i="36" a="1"/>
  <c r="Q18" i="36"/>
  <c r="Q19" i="36" a="1"/>
  <c r="Q19" i="36"/>
  <c r="Q20" i="36" a="1"/>
  <c r="Q20" i="36"/>
  <c r="Q21" i="36" a="1"/>
  <c r="Q21" i="36"/>
  <c r="Q22" i="36" a="1"/>
  <c r="Q22" i="36"/>
  <c r="Q23" i="36" a="1"/>
  <c r="Q23" i="36"/>
  <c r="Q24" i="36" a="1"/>
  <c r="Q24" i="36"/>
  <c r="Q25" i="36" a="1"/>
  <c r="Q25" i="36"/>
  <c r="Q26" i="36" a="1"/>
  <c r="Q26" i="36"/>
  <c r="Q27" i="36" a="1"/>
  <c r="Q27" i="36"/>
  <c r="Q28" i="36" a="1"/>
  <c r="Q28" i="36"/>
  <c r="P9" i="36" a="1"/>
  <c r="P9" i="36"/>
  <c r="P10" i="36" a="1"/>
  <c r="P10" i="36"/>
  <c r="P11" i="36" a="1"/>
  <c r="P11" i="36"/>
  <c r="P12" i="36" a="1"/>
  <c r="P12" i="36"/>
  <c r="P13" i="36" a="1"/>
  <c r="P13" i="36"/>
  <c r="P14" i="36" a="1"/>
  <c r="P14" i="36"/>
  <c r="P15" i="36" a="1"/>
  <c r="P15" i="36"/>
  <c r="P16" i="36" a="1"/>
  <c r="P16" i="36"/>
  <c r="P17" i="36" a="1"/>
  <c r="P17" i="36"/>
  <c r="P18" i="36" a="1"/>
  <c r="P18" i="36"/>
  <c r="P19" i="36" a="1"/>
  <c r="P19" i="36"/>
  <c r="P20" i="36" a="1"/>
  <c r="P20" i="36"/>
  <c r="P21" i="36" a="1"/>
  <c r="P21" i="36"/>
  <c r="P22" i="36" a="1"/>
  <c r="P22" i="36"/>
  <c r="P23" i="36" a="1"/>
  <c r="P23" i="36"/>
  <c r="P24" i="36" a="1"/>
  <c r="P24" i="36"/>
  <c r="P25" i="36" a="1"/>
  <c r="P25" i="36"/>
  <c r="P26" i="36" a="1"/>
  <c r="P26" i="36"/>
  <c r="P27" i="36" a="1"/>
  <c r="P27" i="36"/>
  <c r="P28" i="36" a="1"/>
  <c r="P28" i="36"/>
  <c r="O9" i="36" a="1"/>
  <c r="O9" i="36"/>
  <c r="O10" i="36" a="1"/>
  <c r="O10" i="36"/>
  <c r="O11" i="36" a="1"/>
  <c r="O11" i="36"/>
  <c r="O12" i="36" a="1"/>
  <c r="O12" i="36"/>
  <c r="O13" i="36" a="1"/>
  <c r="O13" i="36"/>
  <c r="O14" i="36" a="1"/>
  <c r="O14" i="36"/>
  <c r="O15" i="36" a="1"/>
  <c r="O15" i="36"/>
  <c r="O16" i="36" a="1"/>
  <c r="O16" i="36"/>
  <c r="O17" i="36" a="1"/>
  <c r="O17" i="36"/>
  <c r="O18" i="36" a="1"/>
  <c r="O18" i="36"/>
  <c r="O19" i="36" a="1"/>
  <c r="O19" i="36"/>
  <c r="O20" i="36" a="1"/>
  <c r="O20" i="36"/>
  <c r="O21" i="36" a="1"/>
  <c r="O21" i="36"/>
  <c r="O22" i="36" a="1"/>
  <c r="O22" i="36"/>
  <c r="O23" i="36" a="1"/>
  <c r="O23" i="36"/>
  <c r="O24" i="36" a="1"/>
  <c r="O24" i="36"/>
  <c r="O25" i="36" a="1"/>
  <c r="O25" i="36"/>
  <c r="O26" i="36" a="1"/>
  <c r="O26" i="36"/>
  <c r="O27" i="36" a="1"/>
  <c r="O27" i="36"/>
  <c r="O28" i="36" a="1"/>
  <c r="O28" i="36"/>
  <c r="N9" i="36" a="1"/>
  <c r="N9" i="36"/>
  <c r="N10" i="36" a="1"/>
  <c r="N10" i="36"/>
  <c r="N11" i="36" a="1"/>
  <c r="N11" i="36"/>
  <c r="N13" i="36" a="1"/>
  <c r="N13" i="36"/>
  <c r="N14" i="36" a="1"/>
  <c r="N14" i="36"/>
  <c r="N15" i="36" a="1"/>
  <c r="N15" i="36"/>
  <c r="N16" i="36" a="1"/>
  <c r="N16" i="36"/>
  <c r="N17" i="36" a="1"/>
  <c r="N17" i="36"/>
  <c r="N18" i="36" a="1"/>
  <c r="N18" i="36"/>
  <c r="N19" i="36" a="1"/>
  <c r="N19" i="36"/>
  <c r="N20" i="36" a="1"/>
  <c r="N20" i="36"/>
  <c r="N21" i="36" a="1"/>
  <c r="N21" i="36"/>
  <c r="N22" i="36" a="1"/>
  <c r="N22" i="36"/>
  <c r="N23" i="36" a="1"/>
  <c r="N23" i="36"/>
  <c r="N24" i="36" a="1"/>
  <c r="N24" i="36"/>
  <c r="N25" i="36" a="1"/>
  <c r="N25" i="36"/>
  <c r="N26" i="36" a="1"/>
  <c r="N26" i="36"/>
  <c r="N27" i="36" a="1"/>
  <c r="N27" i="36"/>
  <c r="N28" i="36" a="1"/>
  <c r="N28" i="36"/>
  <c r="M9" i="36" a="1"/>
  <c r="M9" i="36"/>
  <c r="M10" i="36" a="1"/>
  <c r="M10" i="36"/>
  <c r="M11" i="36" a="1"/>
  <c r="M11" i="36"/>
  <c r="M12" i="36" a="1"/>
  <c r="M12" i="36"/>
  <c r="M13" i="36" a="1"/>
  <c r="M13" i="36"/>
  <c r="M14" i="36" a="1"/>
  <c r="M14" i="36"/>
  <c r="M15" i="36" a="1"/>
  <c r="M15" i="36"/>
  <c r="M16" i="36" a="1"/>
  <c r="M16" i="36"/>
  <c r="M17" i="36" a="1"/>
  <c r="M17" i="36"/>
  <c r="M18" i="36" a="1"/>
  <c r="M18" i="36"/>
  <c r="M19" i="36" a="1"/>
  <c r="M19" i="36"/>
  <c r="M20" i="36" a="1"/>
  <c r="M20" i="36"/>
  <c r="M21" i="36" a="1"/>
  <c r="M21" i="36"/>
  <c r="M22" i="36" a="1"/>
  <c r="M22" i="36"/>
  <c r="M23" i="36" a="1"/>
  <c r="M23" i="36"/>
  <c r="M24" i="36" a="1"/>
  <c r="M24" i="36"/>
  <c r="M25" i="36" a="1"/>
  <c r="M25" i="36"/>
  <c r="M26" i="36" a="1"/>
  <c r="M26" i="36"/>
  <c r="M27" i="36" a="1"/>
  <c r="M27" i="36"/>
  <c r="M28" i="36" a="1"/>
  <c r="M28" i="36"/>
  <c r="L9" i="36" a="1"/>
  <c r="L9" i="36"/>
  <c r="L10" i="36" a="1"/>
  <c r="L10" i="36"/>
  <c r="L11" i="36" a="1"/>
  <c r="L11" i="36"/>
  <c r="L12" i="36" a="1"/>
  <c r="L12" i="36"/>
  <c r="L13" i="36" a="1"/>
  <c r="L13" i="36"/>
  <c r="L14" i="36" a="1"/>
  <c r="L14" i="36"/>
  <c r="L15" i="36" a="1"/>
  <c r="L15" i="36"/>
  <c r="L16" i="36" a="1"/>
  <c r="L16" i="36"/>
  <c r="L17" i="36" a="1"/>
  <c r="L17" i="36"/>
  <c r="L18" i="36" a="1"/>
  <c r="L18" i="36"/>
  <c r="L19" i="36" a="1"/>
  <c r="L19" i="36"/>
  <c r="L20" i="36" a="1"/>
  <c r="L20" i="36"/>
  <c r="L21" i="36" a="1"/>
  <c r="L21" i="36"/>
  <c r="L22" i="36" a="1"/>
  <c r="L22" i="36"/>
  <c r="L23" i="36" a="1"/>
  <c r="L23" i="36"/>
  <c r="L24" i="36" a="1"/>
  <c r="L24" i="36"/>
  <c r="L25" i="36" a="1"/>
  <c r="L25" i="36"/>
  <c r="L26" i="36" a="1"/>
  <c r="L26" i="36"/>
  <c r="L27" i="36" a="1"/>
  <c r="L27" i="36"/>
  <c r="L28" i="36" a="1"/>
  <c r="L28" i="36"/>
  <c r="K9" i="36" a="1"/>
  <c r="K9" i="36"/>
  <c r="K10" i="36" a="1"/>
  <c r="K10" i="36"/>
  <c r="K11" i="36" a="1"/>
  <c r="K11" i="36"/>
  <c r="K12" i="36" a="1"/>
  <c r="K12" i="36"/>
  <c r="K13" i="36" a="1"/>
  <c r="K13" i="36"/>
  <c r="K14" i="36" a="1"/>
  <c r="K14" i="36"/>
  <c r="K15" i="36" a="1"/>
  <c r="K15" i="36"/>
  <c r="K16" i="36" a="1"/>
  <c r="K16" i="36"/>
  <c r="K17" i="36" a="1"/>
  <c r="K17" i="36"/>
  <c r="K18" i="36" a="1"/>
  <c r="K18" i="36"/>
  <c r="K19" i="36" a="1"/>
  <c r="K19" i="36"/>
  <c r="K20" i="36" a="1"/>
  <c r="K20" i="36"/>
  <c r="K21" i="36" a="1"/>
  <c r="K21" i="36"/>
  <c r="K22" i="36" a="1"/>
  <c r="K22" i="36"/>
  <c r="K23" i="36" a="1"/>
  <c r="K23" i="36"/>
  <c r="K24" i="36" a="1"/>
  <c r="K24" i="36"/>
  <c r="K25" i="36" a="1"/>
  <c r="K25" i="36"/>
  <c r="K26" i="36" a="1"/>
  <c r="K26" i="36"/>
  <c r="K27" i="36" a="1"/>
  <c r="K27" i="36"/>
  <c r="K28" i="36" a="1"/>
  <c r="K28" i="36"/>
  <c r="I9" i="36" a="1"/>
  <c r="I9" i="36"/>
  <c r="I10" i="36" a="1"/>
  <c r="I10" i="36"/>
  <c r="I11" i="36" a="1"/>
  <c r="I11" i="36"/>
  <c r="I12" i="36" a="1"/>
  <c r="I12" i="36"/>
  <c r="I13" i="36" a="1"/>
  <c r="I13" i="36"/>
  <c r="I14" i="36" a="1"/>
  <c r="I14" i="36"/>
  <c r="I15" i="36" a="1"/>
  <c r="I15" i="36"/>
  <c r="I16" i="36" a="1"/>
  <c r="I16" i="36"/>
  <c r="I17" i="36" a="1"/>
  <c r="I17" i="36"/>
  <c r="I18" i="36" a="1"/>
  <c r="I18" i="36"/>
  <c r="I19" i="36" a="1"/>
  <c r="I19" i="36"/>
  <c r="I20" i="36" a="1"/>
  <c r="I20" i="36"/>
  <c r="I21" i="36" a="1"/>
  <c r="I21" i="36"/>
  <c r="I22" i="36" a="1"/>
  <c r="I22" i="36"/>
  <c r="I23" i="36" a="1"/>
  <c r="I23" i="36"/>
  <c r="I24" i="36" a="1"/>
  <c r="I24" i="36"/>
  <c r="I25" i="36" a="1"/>
  <c r="I25" i="36"/>
  <c r="I26" i="36" a="1"/>
  <c r="I26" i="36"/>
  <c r="I27" i="36" a="1"/>
  <c r="I27" i="36"/>
  <c r="I28" i="36" a="1"/>
  <c r="I28" i="36"/>
  <c r="J9" i="36" a="1"/>
  <c r="J9" i="36"/>
  <c r="J10" i="36" a="1"/>
  <c r="J10" i="36"/>
  <c r="J11" i="36" a="1"/>
  <c r="J11" i="36"/>
  <c r="J12" i="36" a="1"/>
  <c r="J12" i="36"/>
  <c r="J13" i="36" a="1"/>
  <c r="J13" i="36"/>
  <c r="J14" i="36" a="1"/>
  <c r="J14" i="36"/>
  <c r="J15" i="36" a="1"/>
  <c r="J15" i="36"/>
  <c r="J16" i="36" a="1"/>
  <c r="J16" i="36"/>
  <c r="J17" i="36" a="1"/>
  <c r="J17" i="36"/>
  <c r="J18" i="36" a="1"/>
  <c r="J18" i="36"/>
  <c r="J19" i="36" a="1"/>
  <c r="J19" i="36"/>
  <c r="J20" i="36" a="1"/>
  <c r="J20" i="36"/>
  <c r="J21" i="36" a="1"/>
  <c r="J21" i="36"/>
  <c r="J22" i="36" a="1"/>
  <c r="J22" i="36"/>
  <c r="J23" i="36" a="1"/>
  <c r="J23" i="36"/>
  <c r="J24" i="36" a="1"/>
  <c r="J24" i="36"/>
  <c r="J25" i="36" a="1"/>
  <c r="J25" i="36"/>
  <c r="J26" i="36" a="1"/>
  <c r="J26" i="36"/>
  <c r="J27" i="36" a="1"/>
  <c r="J27" i="36"/>
  <c r="J28" i="36" a="1"/>
  <c r="J28" i="36"/>
  <c r="H9" i="36" a="1"/>
  <c r="H9" i="36"/>
  <c r="H10" i="36" a="1"/>
  <c r="H10" i="36"/>
  <c r="H11" i="36" a="1"/>
  <c r="H11" i="36"/>
  <c r="H12" i="36" a="1"/>
  <c r="H12" i="36"/>
  <c r="H13" i="36" a="1"/>
  <c r="H13" i="36"/>
  <c r="H14" i="36" a="1"/>
  <c r="H14" i="36"/>
  <c r="H15" i="36" a="1"/>
  <c r="H15" i="36"/>
  <c r="H16" i="36" a="1"/>
  <c r="H16" i="36"/>
  <c r="H17" i="36" a="1"/>
  <c r="H17" i="36"/>
  <c r="H18" i="36" a="1"/>
  <c r="H18" i="36"/>
  <c r="H19" i="36" a="1"/>
  <c r="H19" i="36"/>
  <c r="H20" i="36" a="1"/>
  <c r="H20" i="36"/>
  <c r="H21" i="36" a="1"/>
  <c r="H21" i="36"/>
  <c r="H22" i="36" a="1"/>
  <c r="H22" i="36"/>
  <c r="H23" i="36" a="1"/>
  <c r="H23" i="36"/>
  <c r="H24" i="36" a="1"/>
  <c r="H24" i="36"/>
  <c r="H25" i="36" a="1"/>
  <c r="H25" i="36"/>
  <c r="H26" i="36" a="1"/>
  <c r="H26" i="36"/>
  <c r="H27" i="36" a="1"/>
  <c r="H27" i="36"/>
  <c r="H28" i="36" a="1"/>
  <c r="H28" i="36"/>
  <c r="G9" i="36" a="1"/>
  <c r="G9" i="36"/>
  <c r="G10" i="36" a="1"/>
  <c r="G10" i="36"/>
  <c r="G11" i="36" a="1"/>
  <c r="G11" i="36"/>
  <c r="G12" i="36" a="1"/>
  <c r="G12" i="36"/>
  <c r="G13" i="36" a="1"/>
  <c r="G13" i="36"/>
  <c r="G14" i="36" a="1"/>
  <c r="G14" i="36"/>
  <c r="G15" i="36" a="1"/>
  <c r="G15" i="36"/>
  <c r="G16" i="36" a="1"/>
  <c r="G16" i="36"/>
  <c r="G17" i="36" a="1"/>
  <c r="G17" i="36"/>
  <c r="G18" i="36" a="1"/>
  <c r="G18" i="36"/>
  <c r="G19" i="36" a="1"/>
  <c r="G19" i="36"/>
  <c r="G20" i="36" a="1"/>
  <c r="G20" i="36"/>
  <c r="G21" i="36" a="1"/>
  <c r="G21" i="36"/>
  <c r="G22" i="36" a="1"/>
  <c r="G22" i="36"/>
  <c r="G23" i="36" a="1"/>
  <c r="G23" i="36"/>
  <c r="G24" i="36" a="1"/>
  <c r="G24" i="36"/>
  <c r="G25" i="36" a="1"/>
  <c r="G25" i="36"/>
  <c r="G26" i="36" a="1"/>
  <c r="G26" i="36"/>
  <c r="G27" i="36" a="1"/>
  <c r="G27" i="36"/>
  <c r="G28" i="36" a="1"/>
  <c r="G28" i="36"/>
  <c r="F9" i="36" a="1"/>
  <c r="F9" i="36"/>
  <c r="F10" i="36" a="1"/>
  <c r="F10" i="36"/>
  <c r="F11" i="36" a="1"/>
  <c r="F11" i="36"/>
  <c r="F12" i="36" a="1"/>
  <c r="F12" i="36"/>
  <c r="F13" i="36" a="1"/>
  <c r="F13" i="36"/>
  <c r="F14" i="36" a="1"/>
  <c r="F14" i="36"/>
  <c r="F15" i="36" a="1"/>
  <c r="F15" i="36"/>
  <c r="F16" i="36" a="1"/>
  <c r="F16" i="36"/>
  <c r="F17" i="36" a="1"/>
  <c r="F17" i="36"/>
  <c r="F18" i="36" a="1"/>
  <c r="F18" i="36"/>
  <c r="F19" i="36" a="1"/>
  <c r="F19" i="36"/>
  <c r="F20" i="36" a="1"/>
  <c r="F20" i="36"/>
  <c r="F21" i="36" a="1"/>
  <c r="F21" i="36"/>
  <c r="F22" i="36" a="1"/>
  <c r="F22" i="36"/>
  <c r="F23" i="36" a="1"/>
  <c r="F23" i="36"/>
  <c r="F24" i="36" a="1"/>
  <c r="F24" i="36"/>
  <c r="F25" i="36" a="1"/>
  <c r="F25" i="36"/>
  <c r="F26" i="36" a="1"/>
  <c r="F26" i="36"/>
  <c r="F27" i="36" a="1"/>
  <c r="F27" i="36"/>
  <c r="F28" i="36" a="1"/>
  <c r="F28" i="36"/>
  <c r="E9" i="36" a="1"/>
  <c r="E9" i="36"/>
  <c r="E10" i="36" a="1"/>
  <c r="E10" i="36"/>
  <c r="E11" i="36" a="1"/>
  <c r="E11" i="36"/>
  <c r="E12" i="36" a="1"/>
  <c r="E12" i="36"/>
  <c r="E13" i="36" a="1"/>
  <c r="E13" i="36"/>
  <c r="E14" i="36" a="1"/>
  <c r="E14" i="36"/>
  <c r="E15" i="36" a="1"/>
  <c r="E15" i="36"/>
  <c r="E16" i="36" a="1"/>
  <c r="E16" i="36"/>
  <c r="E17" i="36" a="1"/>
  <c r="E17" i="36"/>
  <c r="E18" i="36" a="1"/>
  <c r="E18" i="36"/>
  <c r="E19" i="36" a="1"/>
  <c r="E19" i="36"/>
  <c r="E20" i="36" a="1"/>
  <c r="E20" i="36"/>
  <c r="E21" i="36" a="1"/>
  <c r="E21" i="36"/>
  <c r="E22" i="36" a="1"/>
  <c r="E22" i="36"/>
  <c r="E23" i="36" a="1"/>
  <c r="E23" i="36"/>
  <c r="E24" i="36" a="1"/>
  <c r="E24" i="36"/>
  <c r="E25" i="36" a="1"/>
  <c r="E25" i="36"/>
  <c r="E26" i="36" a="1"/>
  <c r="E26" i="36"/>
  <c r="E27" i="36" a="1"/>
  <c r="E27" i="36"/>
  <c r="E28" i="36" a="1"/>
  <c r="E28" i="36"/>
  <c r="D9" i="36" a="1"/>
  <c r="D9" i="36"/>
  <c r="D10" i="36" a="1"/>
  <c r="D10" i="36"/>
  <c r="D11" i="36" a="1"/>
  <c r="D11" i="36"/>
  <c r="D12" i="36" a="1"/>
  <c r="D12" i="36"/>
  <c r="D13" i="36" a="1"/>
  <c r="D13" i="36"/>
  <c r="D14" i="36" a="1"/>
  <c r="D14" i="36"/>
  <c r="D15" i="36" a="1"/>
  <c r="D15" i="36"/>
  <c r="D16" i="36" a="1"/>
  <c r="D16" i="36"/>
  <c r="D17" i="36" a="1"/>
  <c r="D17" i="36"/>
  <c r="D18" i="36" a="1"/>
  <c r="D18" i="36"/>
  <c r="D19" i="36" a="1"/>
  <c r="D19" i="36"/>
  <c r="D20" i="36" a="1"/>
  <c r="D20" i="36"/>
  <c r="D21" i="36" a="1"/>
  <c r="D21" i="36"/>
  <c r="D22" i="36" a="1"/>
  <c r="D22" i="36"/>
  <c r="D23" i="36" a="1"/>
  <c r="D23" i="36"/>
  <c r="D24" i="36" a="1"/>
  <c r="D24" i="36"/>
  <c r="D25" i="36" a="1"/>
  <c r="D25" i="36"/>
  <c r="D26" i="36" a="1"/>
  <c r="D26" i="36"/>
  <c r="D27" i="36" a="1"/>
  <c r="D27" i="36"/>
  <c r="D28" i="36" a="1"/>
  <c r="D28" i="36"/>
  <c r="C10" i="36" a="1"/>
  <c r="C10" i="36"/>
  <c r="C11" i="36" a="1"/>
  <c r="C11" i="36"/>
  <c r="C12" i="36" a="1"/>
  <c r="C12" i="36"/>
  <c r="C13" i="36" a="1"/>
  <c r="C13" i="36"/>
  <c r="C14" i="36" a="1"/>
  <c r="C14" i="36"/>
  <c r="C15" i="36" a="1"/>
  <c r="C15" i="36"/>
  <c r="C16" i="36" a="1"/>
  <c r="C16" i="36"/>
  <c r="C17" i="36" a="1"/>
  <c r="C17" i="36"/>
  <c r="C18" i="36" a="1"/>
  <c r="C18" i="36"/>
  <c r="C19" i="36" a="1"/>
  <c r="C19" i="36"/>
  <c r="C20" i="36" a="1"/>
  <c r="C20" i="36"/>
  <c r="C21" i="36" a="1"/>
  <c r="C21" i="36"/>
  <c r="C22" i="36" a="1"/>
  <c r="C22" i="36"/>
  <c r="C23" i="36" a="1"/>
  <c r="C23" i="36"/>
  <c r="C24" i="36" a="1"/>
  <c r="C24" i="36"/>
  <c r="C25" i="36" a="1"/>
  <c r="C25" i="36"/>
  <c r="C26" i="36" a="1"/>
  <c r="C26" i="36"/>
  <c r="C27" i="36" a="1"/>
  <c r="C27" i="36"/>
  <c r="C28" i="36" a="1"/>
  <c r="C28" i="36"/>
  <c r="C9" i="36" a="1"/>
  <c r="C9" i="36"/>
  <c r="B7" i="42"/>
  <c r="C7" i="42"/>
  <c r="C9" i="43" s="1"/>
  <c r="D7" i="42"/>
  <c r="D10" i="43" s="1"/>
  <c r="E7" i="42"/>
  <c r="D11" i="43" s="1"/>
  <c r="F7" i="42"/>
  <c r="V7" i="42"/>
  <c r="A38" i="43" s="1"/>
  <c r="B8" i="42"/>
  <c r="C8" i="42"/>
  <c r="D8" i="42"/>
  <c r="E8" i="42"/>
  <c r="F8" i="42"/>
  <c r="B9" i="42"/>
  <c r="C9" i="42"/>
  <c r="D9" i="42"/>
  <c r="E9" i="42"/>
  <c r="F9" i="42"/>
  <c r="B10" i="42"/>
  <c r="C10" i="42"/>
  <c r="D10" i="42"/>
  <c r="E10" i="42"/>
  <c r="F10" i="42"/>
  <c r="B11" i="42"/>
  <c r="C11" i="42"/>
  <c r="D11" i="42"/>
  <c r="E11" i="42"/>
  <c r="F11" i="42"/>
  <c r="B12" i="42"/>
  <c r="C12" i="42"/>
  <c r="D12" i="42"/>
  <c r="E12" i="42"/>
  <c r="F12" i="42"/>
  <c r="B13" i="42"/>
  <c r="C13" i="42"/>
  <c r="D13" i="42"/>
  <c r="E13" i="42"/>
  <c r="F13" i="42"/>
  <c r="B14" i="42"/>
  <c r="C14" i="42"/>
  <c r="D14" i="42"/>
  <c r="E14" i="42"/>
  <c r="F14" i="42"/>
  <c r="B15" i="42"/>
  <c r="C15" i="42"/>
  <c r="D15" i="42"/>
  <c r="E15" i="42"/>
  <c r="F15" i="42"/>
  <c r="B16" i="42"/>
  <c r="C16" i="42"/>
  <c r="D16" i="42"/>
  <c r="E16" i="42"/>
  <c r="F16" i="42"/>
  <c r="B17" i="42"/>
  <c r="C17" i="42"/>
  <c r="D17" i="42"/>
  <c r="E17" i="42"/>
  <c r="F17" i="42"/>
  <c r="K17" i="41" a="1"/>
  <c r="K17" i="41"/>
  <c r="L17" i="41" a="1"/>
  <c r="L17" i="41"/>
  <c r="M17" i="41" a="1"/>
  <c r="M17" i="41"/>
  <c r="N17" i="41" a="1"/>
  <c r="N17" i="41"/>
  <c r="O17" i="41" a="1"/>
  <c r="O17" i="41"/>
  <c r="P17" i="41" a="1"/>
  <c r="P17" i="41"/>
  <c r="Q17" i="41" a="1"/>
  <c r="Q17" i="41"/>
  <c r="R17" i="41" a="1"/>
  <c r="R17" i="41"/>
  <c r="S17" i="41" a="1"/>
  <c r="S17" i="41"/>
  <c r="T17" i="41" a="1"/>
  <c r="T17" i="41"/>
  <c r="U17" i="41" a="1"/>
  <c r="U17" i="41"/>
  <c r="V17" i="41" a="1"/>
  <c r="V17" i="41"/>
  <c r="X17" i="41"/>
  <c r="Q11" i="42" s="1"/>
  <c r="Y17" i="41"/>
  <c r="R11" i="42" s="1"/>
  <c r="Z17" i="41"/>
  <c r="S11" i="42" s="1"/>
  <c r="AK17" i="41"/>
  <c r="T11" i="42" s="1"/>
  <c r="AO17" i="41"/>
  <c r="C18" i="41" a="1"/>
  <c r="C18" i="41"/>
  <c r="D18" i="41" a="1"/>
  <c r="D18" i="41"/>
  <c r="E18" i="41" a="1"/>
  <c r="E18" i="41"/>
  <c r="F18" i="41" a="1"/>
  <c r="F18" i="41"/>
  <c r="G18" i="41" a="1"/>
  <c r="G18" i="41"/>
  <c r="H18" i="41" a="1"/>
  <c r="H18" i="41"/>
  <c r="I18" i="41" a="1"/>
  <c r="I18" i="41"/>
  <c r="J18" i="41" a="1"/>
  <c r="J18" i="41"/>
  <c r="K18" i="41" a="1"/>
  <c r="K18" i="41"/>
  <c r="L18" i="41" a="1"/>
  <c r="L18" i="41"/>
  <c r="M18" i="41" a="1"/>
  <c r="M18" i="41"/>
  <c r="N18" i="41" a="1"/>
  <c r="N18" i="41"/>
  <c r="O18" i="41" a="1"/>
  <c r="O18" i="41"/>
  <c r="P18" i="41" a="1"/>
  <c r="P18" i="41"/>
  <c r="Q18" i="41" a="1"/>
  <c r="Q18" i="41"/>
  <c r="R18" i="41" a="1"/>
  <c r="R18" i="41"/>
  <c r="S18" i="41" a="1"/>
  <c r="S18" i="41"/>
  <c r="T18" i="41" a="1"/>
  <c r="T18" i="41"/>
  <c r="U18" i="41" a="1"/>
  <c r="U18" i="41"/>
  <c r="V18" i="41" a="1"/>
  <c r="V18" i="41"/>
  <c r="C19" i="41" a="1"/>
  <c r="C19" i="41"/>
  <c r="D19" i="41" a="1"/>
  <c r="D19" i="41"/>
  <c r="E19" i="41" a="1"/>
  <c r="E19" i="41"/>
  <c r="F19" i="41" a="1"/>
  <c r="F19" i="41"/>
  <c r="G19" i="41" a="1"/>
  <c r="G19" i="41"/>
  <c r="H19" i="41" a="1"/>
  <c r="H19" i="41"/>
  <c r="I19" i="41" a="1"/>
  <c r="I19" i="41"/>
  <c r="J19" i="41" a="1"/>
  <c r="J19" i="41"/>
  <c r="K19" i="41" a="1"/>
  <c r="K19" i="41"/>
  <c r="L19" i="41" a="1"/>
  <c r="L19" i="41"/>
  <c r="M19" i="41" a="1"/>
  <c r="M19" i="41"/>
  <c r="N19" i="41" a="1"/>
  <c r="N19" i="41"/>
  <c r="O19" i="41" a="1"/>
  <c r="O19" i="41"/>
  <c r="P19" i="41" a="1"/>
  <c r="P19" i="41"/>
  <c r="Q19" i="41" a="1"/>
  <c r="Q19" i="41"/>
  <c r="R19" i="41" a="1"/>
  <c r="R19" i="41"/>
  <c r="S19" i="41" a="1"/>
  <c r="S19" i="41"/>
  <c r="T19" i="41" a="1"/>
  <c r="T19" i="41"/>
  <c r="U19" i="41" a="1"/>
  <c r="U19" i="41"/>
  <c r="V19" i="41" a="1"/>
  <c r="V19" i="41"/>
  <c r="X19" i="41"/>
  <c r="Q12" i="42" s="1"/>
  <c r="Y19" i="41"/>
  <c r="R12" i="42" s="1"/>
  <c r="Z19" i="41"/>
  <c r="S12" i="42" s="1"/>
  <c r="AK19" i="41"/>
  <c r="T12" i="42" s="1"/>
  <c r="AO19" i="41"/>
  <c r="C20" i="41" a="1"/>
  <c r="C20" i="41"/>
  <c r="D20" i="41" a="1"/>
  <c r="D20" i="41"/>
  <c r="E20" i="41" a="1"/>
  <c r="E20" i="41"/>
  <c r="F20" i="41" a="1"/>
  <c r="F20" i="41"/>
  <c r="G20" i="41" a="1"/>
  <c r="G20" i="41"/>
  <c r="H20" i="41" a="1"/>
  <c r="H20" i="41"/>
  <c r="I20" i="41" a="1"/>
  <c r="I20" i="41"/>
  <c r="J20" i="41" a="1"/>
  <c r="J20" i="41"/>
  <c r="K20" i="41" a="1"/>
  <c r="K20" i="41"/>
  <c r="L20" i="41" a="1"/>
  <c r="L20" i="41"/>
  <c r="M20" i="41" a="1"/>
  <c r="M20" i="41"/>
  <c r="N20" i="41" a="1"/>
  <c r="N20" i="41"/>
  <c r="O20" i="41" a="1"/>
  <c r="O20" i="41"/>
  <c r="P20" i="41" a="1"/>
  <c r="P20" i="41"/>
  <c r="Q20" i="41" a="1"/>
  <c r="Q20" i="41"/>
  <c r="R20" i="41" a="1"/>
  <c r="R20" i="41"/>
  <c r="S20" i="41" a="1"/>
  <c r="S20" i="41"/>
  <c r="T20" i="41" a="1"/>
  <c r="T20" i="41"/>
  <c r="U20" i="41" a="1"/>
  <c r="U20" i="41"/>
  <c r="V20" i="41" a="1"/>
  <c r="V20" i="41"/>
  <c r="C21" i="41" a="1"/>
  <c r="C21" i="41"/>
  <c r="D21" i="41" a="1"/>
  <c r="D21" i="41"/>
  <c r="E21" i="41" a="1"/>
  <c r="E21" i="41"/>
  <c r="F21" i="41" a="1"/>
  <c r="F21" i="41"/>
  <c r="G21" i="41" a="1"/>
  <c r="G21" i="41"/>
  <c r="H21" i="41" a="1"/>
  <c r="H21" i="41"/>
  <c r="I21" i="41" a="1"/>
  <c r="I21" i="41"/>
  <c r="J21" i="41" a="1"/>
  <c r="J21" i="41"/>
  <c r="K21" i="41" a="1"/>
  <c r="K21" i="41"/>
  <c r="L21" i="41" a="1"/>
  <c r="L21" i="41"/>
  <c r="M21" i="41" a="1"/>
  <c r="M21" i="41"/>
  <c r="N21" i="41" a="1"/>
  <c r="N21" i="41"/>
  <c r="O21" i="41" a="1"/>
  <c r="O21" i="41"/>
  <c r="P21" i="41" a="1"/>
  <c r="P21" i="41"/>
  <c r="Q21" i="41" a="1"/>
  <c r="Q21" i="41"/>
  <c r="R21" i="41" a="1"/>
  <c r="R21" i="41"/>
  <c r="S21" i="41" a="1"/>
  <c r="S21" i="41"/>
  <c r="T21" i="41" a="1"/>
  <c r="T21" i="41"/>
  <c r="U21" i="41" a="1"/>
  <c r="U21" i="41"/>
  <c r="V21" i="41" a="1"/>
  <c r="V21" i="41"/>
  <c r="X21" i="41"/>
  <c r="Q13" i="42" s="1"/>
  <c r="Y21" i="41"/>
  <c r="R13" i="42" s="1"/>
  <c r="Z21" i="41"/>
  <c r="S13" i="42" s="1"/>
  <c r="AK21" i="41"/>
  <c r="T13" i="42" s="1"/>
  <c r="AO21" i="41"/>
  <c r="C22" i="41" a="1"/>
  <c r="C22" i="41"/>
  <c r="D22" i="41" a="1"/>
  <c r="D22" i="41"/>
  <c r="E22" i="41" a="1"/>
  <c r="E22" i="41"/>
  <c r="F22" i="41" a="1"/>
  <c r="F22" i="41"/>
  <c r="G22" i="41" a="1"/>
  <c r="G22" i="41"/>
  <c r="H22" i="41" a="1"/>
  <c r="H22" i="41"/>
  <c r="I22" i="41" a="1"/>
  <c r="I22" i="41"/>
  <c r="J22" i="41" a="1"/>
  <c r="J22" i="41"/>
  <c r="K22" i="41" a="1"/>
  <c r="K22" i="41"/>
  <c r="L22" i="41" a="1"/>
  <c r="L22" i="41"/>
  <c r="M22" i="41" a="1"/>
  <c r="M22" i="41"/>
  <c r="N22" i="41" a="1"/>
  <c r="N22" i="41"/>
  <c r="O22" i="41" a="1"/>
  <c r="O22" i="41"/>
  <c r="P22" i="41" a="1"/>
  <c r="P22" i="41"/>
  <c r="Q22" i="41" a="1"/>
  <c r="Q22" i="41"/>
  <c r="R22" i="41" a="1"/>
  <c r="R22" i="41"/>
  <c r="S22" i="41" a="1"/>
  <c r="S22" i="41"/>
  <c r="T22" i="41" a="1"/>
  <c r="T22" i="41"/>
  <c r="U22" i="41" a="1"/>
  <c r="U22" i="41"/>
  <c r="V22" i="41" a="1"/>
  <c r="V22" i="41"/>
  <c r="C23" i="41" a="1"/>
  <c r="C23" i="41"/>
  <c r="D23" i="41" a="1"/>
  <c r="D23" i="41"/>
  <c r="E23" i="41" a="1"/>
  <c r="E23" i="41"/>
  <c r="F23" i="41" a="1"/>
  <c r="F23" i="41"/>
  <c r="G23" i="41" a="1"/>
  <c r="G23" i="41"/>
  <c r="H23" i="41" a="1"/>
  <c r="H23" i="41"/>
  <c r="I23" i="41" a="1"/>
  <c r="I23" i="41"/>
  <c r="J23" i="41" a="1"/>
  <c r="J23" i="41"/>
  <c r="K23" i="41" a="1"/>
  <c r="K23" i="41"/>
  <c r="L23" i="41" a="1"/>
  <c r="L23" i="41"/>
  <c r="M23" i="41" a="1"/>
  <c r="M23" i="41"/>
  <c r="N23" i="41" a="1"/>
  <c r="N23" i="41"/>
  <c r="O23" i="41" a="1"/>
  <c r="O23" i="41"/>
  <c r="P23" i="41" a="1"/>
  <c r="P23" i="41"/>
  <c r="Q23" i="41" a="1"/>
  <c r="Q23" i="41"/>
  <c r="R23" i="41" a="1"/>
  <c r="R23" i="41"/>
  <c r="S23" i="41" a="1"/>
  <c r="S23" i="41"/>
  <c r="T23" i="41" a="1"/>
  <c r="T23" i="41"/>
  <c r="U23" i="41" a="1"/>
  <c r="U23" i="41"/>
  <c r="V23" i="41" a="1"/>
  <c r="V23" i="41"/>
  <c r="X23" i="41"/>
  <c r="Q14" i="42" s="1"/>
  <c r="Y23" i="41"/>
  <c r="R14" i="42" s="1"/>
  <c r="Z23" i="41"/>
  <c r="S14" i="42" s="1"/>
  <c r="AK23" i="41"/>
  <c r="T14" i="42" s="1"/>
  <c r="AO23" i="41"/>
  <c r="C24" i="41" a="1"/>
  <c r="C24" i="41"/>
  <c r="D24" i="41" a="1"/>
  <c r="D24" i="41"/>
  <c r="E24" i="41" a="1"/>
  <c r="E24" i="41"/>
  <c r="F24" i="41" a="1"/>
  <c r="F24" i="41"/>
  <c r="G24" i="41" a="1"/>
  <c r="G24" i="41"/>
  <c r="H24" i="41" a="1"/>
  <c r="H24" i="41"/>
  <c r="I24" i="41" a="1"/>
  <c r="I24" i="41"/>
  <c r="J24" i="41" a="1"/>
  <c r="J24" i="41"/>
  <c r="K24" i="41" a="1"/>
  <c r="K24" i="41"/>
  <c r="L24" i="41" a="1"/>
  <c r="L24" i="41"/>
  <c r="M24" i="41" a="1"/>
  <c r="M24" i="41"/>
  <c r="N24" i="41" a="1"/>
  <c r="N24" i="41"/>
  <c r="O24" i="41" a="1"/>
  <c r="O24" i="41"/>
  <c r="P24" i="41" a="1"/>
  <c r="P24" i="41"/>
  <c r="Q24" i="41" a="1"/>
  <c r="Q24" i="41"/>
  <c r="R24" i="41" a="1"/>
  <c r="R24" i="41"/>
  <c r="S24" i="41" a="1"/>
  <c r="S24" i="41"/>
  <c r="T24" i="41" a="1"/>
  <c r="T24" i="41"/>
  <c r="U24" i="41" a="1"/>
  <c r="U24" i="41"/>
  <c r="V24" i="41" a="1"/>
  <c r="V24" i="41"/>
  <c r="C25" i="41" a="1"/>
  <c r="C25" i="41"/>
  <c r="D25" i="41" a="1"/>
  <c r="D25" i="41"/>
  <c r="E25" i="41" a="1"/>
  <c r="E25" i="41"/>
  <c r="F25" i="41" a="1"/>
  <c r="F25" i="41"/>
  <c r="G25" i="41" a="1"/>
  <c r="G25" i="41"/>
  <c r="H25" i="41" a="1"/>
  <c r="H25" i="41"/>
  <c r="I25" i="41" a="1"/>
  <c r="I25" i="41"/>
  <c r="J25" i="41" a="1"/>
  <c r="J25" i="41"/>
  <c r="K25" i="41" a="1"/>
  <c r="K25" i="41"/>
  <c r="L25" i="41" a="1"/>
  <c r="L25" i="41"/>
  <c r="M25" i="41" a="1"/>
  <c r="M25" i="41"/>
  <c r="N25" i="41" a="1"/>
  <c r="N25" i="41"/>
  <c r="O25" i="41" a="1"/>
  <c r="O25" i="41"/>
  <c r="P25" i="41" a="1"/>
  <c r="P25" i="41"/>
  <c r="Q25" i="41" a="1"/>
  <c r="Q25" i="41"/>
  <c r="R25" i="41" a="1"/>
  <c r="R25" i="41"/>
  <c r="S25" i="41" a="1"/>
  <c r="S25" i="41"/>
  <c r="T25" i="41" a="1"/>
  <c r="T25" i="41"/>
  <c r="U25" i="41" a="1"/>
  <c r="U25" i="41"/>
  <c r="V25" i="41" a="1"/>
  <c r="V25" i="41"/>
  <c r="X25" i="41"/>
  <c r="Q15" i="42" s="1"/>
  <c r="Y25" i="41"/>
  <c r="R15" i="42" s="1"/>
  <c r="Z25" i="41"/>
  <c r="S15" i="42" s="1"/>
  <c r="AK25" i="41"/>
  <c r="T15" i="42" s="1"/>
  <c r="AO25" i="41"/>
  <c r="C26" i="41" a="1"/>
  <c r="C26" i="41"/>
  <c r="D26" i="41" a="1"/>
  <c r="D26" i="41"/>
  <c r="E26" i="41" a="1"/>
  <c r="E26" i="41"/>
  <c r="F26" i="41" a="1"/>
  <c r="F26" i="41"/>
  <c r="G26" i="41" a="1"/>
  <c r="G26" i="41"/>
  <c r="H26" i="41" a="1"/>
  <c r="H26" i="41"/>
  <c r="I26" i="41" a="1"/>
  <c r="I26" i="41"/>
  <c r="J26" i="41" a="1"/>
  <c r="J26" i="41"/>
  <c r="K26" i="41" a="1"/>
  <c r="K26" i="41"/>
  <c r="L26" i="41" a="1"/>
  <c r="L26" i="41"/>
  <c r="M26" i="41" a="1"/>
  <c r="M26" i="41"/>
  <c r="N26" i="41" a="1"/>
  <c r="N26" i="41"/>
  <c r="O26" i="41" a="1"/>
  <c r="O26" i="41"/>
  <c r="P26" i="41" a="1"/>
  <c r="P26" i="41"/>
  <c r="Q26" i="41" a="1"/>
  <c r="Q26" i="41"/>
  <c r="R26" i="41" a="1"/>
  <c r="R26" i="41"/>
  <c r="S26" i="41" a="1"/>
  <c r="S26" i="41"/>
  <c r="T26" i="41" a="1"/>
  <c r="T26" i="41"/>
  <c r="U26" i="41" a="1"/>
  <c r="U26" i="41"/>
  <c r="V26" i="41" a="1"/>
  <c r="V26" i="41"/>
  <c r="C27" i="41" a="1"/>
  <c r="C27" i="41"/>
  <c r="D27" i="41" a="1"/>
  <c r="D27" i="41"/>
  <c r="E27" i="41" a="1"/>
  <c r="E27" i="41"/>
  <c r="F27" i="41" a="1"/>
  <c r="F27" i="41"/>
  <c r="G27" i="41" a="1"/>
  <c r="G27" i="41"/>
  <c r="H27" i="41" a="1"/>
  <c r="H27" i="41"/>
  <c r="I27" i="41" a="1"/>
  <c r="I27" i="41"/>
  <c r="J27" i="41" a="1"/>
  <c r="J27" i="41"/>
  <c r="K27" i="41" a="1"/>
  <c r="K27" i="41"/>
  <c r="L27" i="41" a="1"/>
  <c r="L27" i="41"/>
  <c r="M27" i="41" a="1"/>
  <c r="M27" i="41"/>
  <c r="N27" i="41" a="1"/>
  <c r="N27" i="41"/>
  <c r="O27" i="41" a="1"/>
  <c r="O27" i="41"/>
  <c r="P27" i="41" a="1"/>
  <c r="P27" i="41"/>
  <c r="Q27" i="41" a="1"/>
  <c r="Q27" i="41"/>
  <c r="R27" i="41" a="1"/>
  <c r="R27" i="41"/>
  <c r="S27" i="41" a="1"/>
  <c r="S27" i="41"/>
  <c r="T27" i="41" a="1"/>
  <c r="T27" i="41"/>
  <c r="U27" i="41" a="1"/>
  <c r="U27" i="41"/>
  <c r="V27" i="41" a="1"/>
  <c r="V27" i="41"/>
  <c r="X27" i="41"/>
  <c r="Q16" i="42" s="1"/>
  <c r="Y27" i="41"/>
  <c r="R16" i="42" s="1"/>
  <c r="Z27" i="41"/>
  <c r="S16" i="42" s="1"/>
  <c r="AK27" i="41"/>
  <c r="T16" i="42" s="1"/>
  <c r="AO27" i="41"/>
  <c r="C28" i="41" a="1"/>
  <c r="C28" i="41"/>
  <c r="D28" i="41" a="1"/>
  <c r="D28" i="41"/>
  <c r="E28" i="41" a="1"/>
  <c r="E28" i="41"/>
  <c r="F28" i="41" a="1"/>
  <c r="F28" i="41"/>
  <c r="G28" i="41" a="1"/>
  <c r="G28" i="41"/>
  <c r="H28" i="41" a="1"/>
  <c r="H28" i="41"/>
  <c r="I28" i="41" a="1"/>
  <c r="I28" i="41"/>
  <c r="J28" i="41" a="1"/>
  <c r="J28" i="41"/>
  <c r="K28" i="41" a="1"/>
  <c r="K28" i="41"/>
  <c r="L28" i="41" a="1"/>
  <c r="L28" i="41"/>
  <c r="M28" i="41" a="1"/>
  <c r="M28" i="41"/>
  <c r="N28" i="41" a="1"/>
  <c r="N28" i="41"/>
  <c r="O28" i="41" a="1"/>
  <c r="O28" i="41"/>
  <c r="P28" i="41" a="1"/>
  <c r="P28" i="41"/>
  <c r="Q28" i="41" a="1"/>
  <c r="Q28" i="41"/>
  <c r="R28" i="41" a="1"/>
  <c r="R28" i="41"/>
  <c r="S28" i="41" a="1"/>
  <c r="S28" i="41"/>
  <c r="T28" i="41" a="1"/>
  <c r="T28" i="41"/>
  <c r="U28" i="41" a="1"/>
  <c r="U28" i="41"/>
  <c r="V28" i="41" a="1"/>
  <c r="V28" i="41"/>
  <c r="C29" i="41" a="1"/>
  <c r="C29" i="41"/>
  <c r="D29" i="41" a="1"/>
  <c r="D29" i="41"/>
  <c r="E29" i="41" a="1"/>
  <c r="E29" i="41"/>
  <c r="F29" i="41" a="1"/>
  <c r="F29" i="41"/>
  <c r="G29" i="41" a="1"/>
  <c r="G29" i="41"/>
  <c r="H29" i="41" a="1"/>
  <c r="H29" i="41"/>
  <c r="I29" i="41" a="1"/>
  <c r="I29" i="41"/>
  <c r="J29" i="41" a="1"/>
  <c r="J29" i="41"/>
  <c r="K29" i="41" a="1"/>
  <c r="K29" i="41"/>
  <c r="L29" i="41" a="1"/>
  <c r="L29" i="41"/>
  <c r="M29" i="41" a="1"/>
  <c r="M29" i="41"/>
  <c r="N29" i="41" a="1"/>
  <c r="N29" i="41"/>
  <c r="O29" i="41" a="1"/>
  <c r="O29" i="41"/>
  <c r="P29" i="41" a="1"/>
  <c r="P29" i="41"/>
  <c r="Q29" i="41" a="1"/>
  <c r="Q29" i="41"/>
  <c r="R29" i="41" a="1"/>
  <c r="R29" i="41"/>
  <c r="S29" i="41" a="1"/>
  <c r="S29" i="41"/>
  <c r="T29" i="41" a="1"/>
  <c r="T29" i="41"/>
  <c r="U29" i="41" a="1"/>
  <c r="U29" i="41"/>
  <c r="V29" i="41" a="1"/>
  <c r="V29" i="41"/>
  <c r="X29" i="41"/>
  <c r="Q17" i="42" s="1"/>
  <c r="Y29" i="41"/>
  <c r="R17" i="42" s="1"/>
  <c r="Z29" i="41"/>
  <c r="S17" i="42" s="1"/>
  <c r="AK29" i="41"/>
  <c r="T17" i="42" s="1"/>
  <c r="AO29" i="41"/>
  <c r="C30" i="41" a="1"/>
  <c r="C30" i="41"/>
  <c r="D30" i="41" a="1"/>
  <c r="D30" i="41"/>
  <c r="E30" i="41" a="1"/>
  <c r="E30" i="41"/>
  <c r="F30" i="41" a="1"/>
  <c r="F30" i="41"/>
  <c r="G30" i="41" a="1"/>
  <c r="G30" i="41"/>
  <c r="H30" i="41" a="1"/>
  <c r="H30" i="41"/>
  <c r="I30" i="41" a="1"/>
  <c r="I30" i="41"/>
  <c r="J30" i="41" a="1"/>
  <c r="J30" i="41"/>
  <c r="K30" i="41" a="1"/>
  <c r="K30" i="41"/>
  <c r="L30" i="41" a="1"/>
  <c r="L30" i="41"/>
  <c r="M30" i="41" a="1"/>
  <c r="M30" i="41"/>
  <c r="N30" i="41" a="1"/>
  <c r="N30" i="41"/>
  <c r="O30" i="41" a="1"/>
  <c r="O30" i="41"/>
  <c r="P30" i="41" a="1"/>
  <c r="P30" i="41"/>
  <c r="Q30" i="41" a="1"/>
  <c r="Q30" i="41"/>
  <c r="R30" i="41" a="1"/>
  <c r="R30" i="41"/>
  <c r="S30" i="41" a="1"/>
  <c r="S30" i="41"/>
  <c r="T30" i="41" a="1"/>
  <c r="T30" i="41"/>
  <c r="U30" i="41" a="1"/>
  <c r="U30" i="41"/>
  <c r="V30" i="41" a="1"/>
  <c r="V30" i="41"/>
  <c r="C9" i="41" a="1"/>
  <c r="C9" i="41"/>
  <c r="D9" i="41" a="1"/>
  <c r="D9" i="41"/>
  <c r="E9" i="41" a="1"/>
  <c r="E9" i="41"/>
  <c r="F9" i="41" a="1"/>
  <c r="F9" i="41"/>
  <c r="G9" i="41" a="1"/>
  <c r="G9" i="41"/>
  <c r="H9" i="41" a="1"/>
  <c r="H9" i="41"/>
  <c r="I9" i="41" a="1"/>
  <c r="I9" i="41"/>
  <c r="J9" i="41" a="1"/>
  <c r="J9" i="41"/>
  <c r="K9" i="41" a="1"/>
  <c r="K9" i="41"/>
  <c r="L9" i="41" a="1"/>
  <c r="L9" i="41"/>
  <c r="M9" i="41" a="1"/>
  <c r="M9" i="41"/>
  <c r="N9" i="41" a="1"/>
  <c r="N9" i="41"/>
  <c r="P9" i="41" a="1"/>
  <c r="P9" i="41"/>
  <c r="Q9" i="41" a="1"/>
  <c r="Q9" i="41"/>
  <c r="R9" i="41" a="1"/>
  <c r="R9" i="41"/>
  <c r="S9" i="41" a="1"/>
  <c r="S9" i="41"/>
  <c r="T9" i="41" a="1"/>
  <c r="T9" i="41"/>
  <c r="U9" i="41" a="1"/>
  <c r="U9" i="41"/>
  <c r="V9" i="41" a="1"/>
  <c r="V9" i="41"/>
  <c r="X9" i="41"/>
  <c r="Q7" i="42" s="1"/>
  <c r="A31" i="43" s="1"/>
  <c r="Y9" i="41"/>
  <c r="R7" i="42" s="1"/>
  <c r="D31" i="43" s="1"/>
  <c r="Z9" i="41"/>
  <c r="S7" i="42" s="1"/>
  <c r="F31" i="43" s="1"/>
  <c r="AK9" i="41"/>
  <c r="T7" i="42" s="1"/>
  <c r="H31" i="43" s="1"/>
  <c r="G38" i="43"/>
  <c r="C10" i="41" a="1"/>
  <c r="C10" i="41"/>
  <c r="D10" i="41" a="1"/>
  <c r="D10" i="41"/>
  <c r="E10" i="41" a="1"/>
  <c r="E10" i="41"/>
  <c r="F10" i="41" a="1"/>
  <c r="F10" i="41"/>
  <c r="G10" i="41" a="1"/>
  <c r="G10" i="41"/>
  <c r="H10" i="41" a="1"/>
  <c r="H10" i="41"/>
  <c r="I10" i="41" a="1"/>
  <c r="I10" i="41"/>
  <c r="J10" i="41" a="1"/>
  <c r="J10" i="41"/>
  <c r="K10" i="41" a="1"/>
  <c r="K10" i="41"/>
  <c r="L10" i="41" a="1"/>
  <c r="L10" i="41"/>
  <c r="M10" i="41" a="1"/>
  <c r="M10" i="41"/>
  <c r="N10" i="41" a="1"/>
  <c r="N10" i="41"/>
  <c r="O10" i="41" a="1"/>
  <c r="O10" i="41"/>
  <c r="P10" i="41" a="1"/>
  <c r="P10" i="41"/>
  <c r="Q10" i="41" a="1"/>
  <c r="Q10" i="41"/>
  <c r="R10" i="41" a="1"/>
  <c r="R10" i="41"/>
  <c r="S10" i="41" a="1"/>
  <c r="S10" i="41"/>
  <c r="T10" i="41" a="1"/>
  <c r="T10" i="41"/>
  <c r="U10" i="41" a="1"/>
  <c r="U10" i="41"/>
  <c r="V10" i="41" a="1"/>
  <c r="V10" i="41"/>
  <c r="C11" i="41" a="1"/>
  <c r="C11" i="41"/>
  <c r="D11" i="41" a="1"/>
  <c r="D11" i="41"/>
  <c r="E11" i="41" a="1"/>
  <c r="E11" i="41"/>
  <c r="F11" i="41" a="1"/>
  <c r="F11" i="41"/>
  <c r="G11" i="41" a="1"/>
  <c r="G11" i="41"/>
  <c r="H11" i="41" a="1"/>
  <c r="H11" i="41"/>
  <c r="I11" i="41" a="1"/>
  <c r="I11" i="41"/>
  <c r="J11" i="41" a="1"/>
  <c r="J11" i="41"/>
  <c r="K11" i="41" a="1"/>
  <c r="K11" i="41"/>
  <c r="L11" i="41" a="1"/>
  <c r="L11" i="41"/>
  <c r="M11" i="41" a="1"/>
  <c r="M11" i="41"/>
  <c r="N11" i="41" a="1"/>
  <c r="N11" i="41"/>
  <c r="O11" i="41" a="1"/>
  <c r="O11" i="41"/>
  <c r="P11" i="41" a="1"/>
  <c r="P11" i="41"/>
  <c r="Q11" i="41" a="1"/>
  <c r="Q11" i="41"/>
  <c r="R11" i="41" a="1"/>
  <c r="R11" i="41"/>
  <c r="S11" i="41" a="1"/>
  <c r="S11" i="41"/>
  <c r="T11" i="41" a="1"/>
  <c r="T11" i="41"/>
  <c r="U11" i="41" a="1"/>
  <c r="U11" i="41"/>
  <c r="V11" i="41" a="1"/>
  <c r="V11" i="41"/>
  <c r="X11" i="41"/>
  <c r="Q8" i="42" s="1"/>
  <c r="Y11" i="41"/>
  <c r="R8" i="42" s="1"/>
  <c r="Z11" i="41"/>
  <c r="S8" i="42" s="1"/>
  <c r="AK11" i="41"/>
  <c r="T8" i="42" s="1"/>
  <c r="C12" i="41" a="1"/>
  <c r="C12" i="41"/>
  <c r="D12" i="41" a="1"/>
  <c r="D12" i="41"/>
  <c r="E12" i="41" a="1"/>
  <c r="E12" i="41"/>
  <c r="F12" i="41" a="1"/>
  <c r="F12" i="41"/>
  <c r="G12" i="41" a="1"/>
  <c r="G12" i="41"/>
  <c r="H12" i="41" a="1"/>
  <c r="H12" i="41"/>
  <c r="I12" i="41" a="1"/>
  <c r="I12" i="41"/>
  <c r="J12" i="41" a="1"/>
  <c r="J12" i="41"/>
  <c r="K12" i="41" a="1"/>
  <c r="K12" i="41"/>
  <c r="L12" i="41" a="1"/>
  <c r="L12" i="41"/>
  <c r="M12" i="41" a="1"/>
  <c r="M12" i="41"/>
  <c r="O12" i="41" a="1"/>
  <c r="O12" i="41"/>
  <c r="P12" i="41" a="1"/>
  <c r="P12" i="41"/>
  <c r="Q12" i="41" a="1"/>
  <c r="Q12" i="41"/>
  <c r="R12" i="41" a="1"/>
  <c r="R12" i="41"/>
  <c r="S12" i="41" a="1"/>
  <c r="S12" i="41"/>
  <c r="T12" i="41" a="1"/>
  <c r="T12" i="41"/>
  <c r="U12" i="41" a="1"/>
  <c r="U12" i="41"/>
  <c r="V12" i="41" a="1"/>
  <c r="V12" i="41"/>
  <c r="C13" i="41" a="1"/>
  <c r="C13" i="41"/>
  <c r="D13" i="41" a="1"/>
  <c r="D13" i="41"/>
  <c r="E13" i="41" a="1"/>
  <c r="E13" i="41"/>
  <c r="F13" i="41" a="1"/>
  <c r="F13" i="41"/>
  <c r="G13" i="41" a="1"/>
  <c r="G13" i="41"/>
  <c r="H13" i="41" a="1"/>
  <c r="H13" i="41"/>
  <c r="I13" i="41" a="1"/>
  <c r="I13" i="41"/>
  <c r="J13" i="41" a="1"/>
  <c r="J13" i="41"/>
  <c r="K13" i="41" a="1"/>
  <c r="K13" i="41"/>
  <c r="L13" i="41" a="1"/>
  <c r="L13" i="41"/>
  <c r="M13" i="41" a="1"/>
  <c r="M13" i="41"/>
  <c r="N13" i="41" a="1"/>
  <c r="N13" i="41"/>
  <c r="O13" i="41" a="1"/>
  <c r="O13" i="41"/>
  <c r="P13" i="41" a="1"/>
  <c r="P13" i="41"/>
  <c r="Q13" i="41" a="1"/>
  <c r="Q13" i="41"/>
  <c r="R13" i="41" a="1"/>
  <c r="R13" i="41"/>
  <c r="S13" i="41" a="1"/>
  <c r="S13" i="41"/>
  <c r="T13" i="41" a="1"/>
  <c r="T13" i="41"/>
  <c r="U13" i="41" a="1"/>
  <c r="U13" i="41"/>
  <c r="V13" i="41" a="1"/>
  <c r="V13" i="41"/>
  <c r="X13" i="41"/>
  <c r="Q9" i="42" s="1"/>
  <c r="Y13" i="41"/>
  <c r="R9" i="42" s="1"/>
  <c r="Z13" i="41"/>
  <c r="S9" i="42" s="1"/>
  <c r="AK13" i="41"/>
  <c r="T9" i="42" s="1"/>
  <c r="AO13" i="41"/>
  <c r="C14" i="41" a="1"/>
  <c r="C14" i="41"/>
  <c r="D14" i="41" a="1"/>
  <c r="D14" i="41"/>
  <c r="E14" i="41" a="1"/>
  <c r="E14" i="41"/>
  <c r="F14" i="41" a="1"/>
  <c r="F14" i="41"/>
  <c r="G14" i="41" a="1"/>
  <c r="G14" i="41"/>
  <c r="H14" i="41" a="1"/>
  <c r="H14" i="41"/>
  <c r="I14" i="41" a="1"/>
  <c r="I14" i="41"/>
  <c r="J14" i="41" a="1"/>
  <c r="J14" i="41"/>
  <c r="K14" i="41" a="1"/>
  <c r="K14" i="41"/>
  <c r="L14" i="41" a="1"/>
  <c r="L14" i="41"/>
  <c r="M14" i="41" a="1"/>
  <c r="M14" i="41"/>
  <c r="N14" i="41" a="1"/>
  <c r="N14" i="41"/>
  <c r="O14" i="41" a="1"/>
  <c r="O14" i="41"/>
  <c r="P14" i="41" a="1"/>
  <c r="P14" i="41"/>
  <c r="Q14" i="41" a="1"/>
  <c r="Q14" i="41"/>
  <c r="R14" i="41" a="1"/>
  <c r="R14" i="41"/>
  <c r="S14" i="41" a="1"/>
  <c r="S14" i="41"/>
  <c r="T14" i="41" a="1"/>
  <c r="T14" i="41"/>
  <c r="U14" i="41" a="1"/>
  <c r="U14" i="41"/>
  <c r="V14" i="41" a="1"/>
  <c r="V14" i="41"/>
  <c r="C15" i="41" a="1"/>
  <c r="C15" i="41"/>
  <c r="D15" i="41" a="1"/>
  <c r="D15" i="41"/>
  <c r="E15" i="41" a="1"/>
  <c r="E15" i="41"/>
  <c r="F15" i="41" a="1"/>
  <c r="F15" i="41"/>
  <c r="G15" i="41" a="1"/>
  <c r="G15" i="41"/>
  <c r="H15" i="41" a="1"/>
  <c r="H15" i="41"/>
  <c r="I15" i="41" a="1"/>
  <c r="I15" i="41"/>
  <c r="J15" i="41" a="1"/>
  <c r="J15" i="41"/>
  <c r="K15" i="41" a="1"/>
  <c r="K15" i="41"/>
  <c r="L15" i="41" a="1"/>
  <c r="L15" i="41"/>
  <c r="M15" i="41" a="1"/>
  <c r="M15" i="41"/>
  <c r="N15" i="41" a="1"/>
  <c r="N15" i="41"/>
  <c r="O15" i="41" a="1"/>
  <c r="O15" i="41"/>
  <c r="P15" i="41" a="1"/>
  <c r="P15" i="41"/>
  <c r="Q15" i="41" a="1"/>
  <c r="Q15" i="41"/>
  <c r="R15" i="41" a="1"/>
  <c r="R15" i="41"/>
  <c r="S15" i="41" a="1"/>
  <c r="S15" i="41"/>
  <c r="T15" i="41" a="1"/>
  <c r="T15" i="41"/>
  <c r="U15" i="41" a="1"/>
  <c r="U15" i="41"/>
  <c r="V15" i="41" a="1"/>
  <c r="V15" i="41"/>
  <c r="X15" i="41"/>
  <c r="Q10" i="42" s="1"/>
  <c r="Y15" i="41"/>
  <c r="R10" i="42" s="1"/>
  <c r="Z15" i="41"/>
  <c r="S10" i="42" s="1"/>
  <c r="AK15" i="41"/>
  <c r="T10" i="42" s="1"/>
  <c r="AO15" i="41"/>
  <c r="C16" i="41" a="1"/>
  <c r="C16" i="41"/>
  <c r="D16" i="41" a="1"/>
  <c r="D16" i="41"/>
  <c r="E16" i="41" a="1"/>
  <c r="E16" i="41"/>
  <c r="F16" i="41" a="1"/>
  <c r="F16" i="41"/>
  <c r="G16" i="41" a="1"/>
  <c r="G16" i="41"/>
  <c r="H16" i="41" a="1"/>
  <c r="H16" i="41"/>
  <c r="I16" i="41" a="1"/>
  <c r="I16" i="41"/>
  <c r="J16" i="41" a="1"/>
  <c r="J16" i="41"/>
  <c r="K16" i="41" a="1"/>
  <c r="K16" i="41"/>
  <c r="L16" i="41" a="1"/>
  <c r="L16" i="41"/>
  <c r="M16" i="41" a="1"/>
  <c r="M16" i="41"/>
  <c r="N16" i="41" a="1"/>
  <c r="N16" i="41"/>
  <c r="O16" i="41" a="1"/>
  <c r="O16" i="41"/>
  <c r="P16" i="41" a="1"/>
  <c r="P16" i="41"/>
  <c r="Q16" i="41" a="1"/>
  <c r="Q16" i="41"/>
  <c r="R16" i="41" a="1"/>
  <c r="R16" i="41"/>
  <c r="S16" i="41" a="1"/>
  <c r="S16" i="41"/>
  <c r="T16" i="41" a="1"/>
  <c r="T16" i="41"/>
  <c r="U16" i="41" a="1"/>
  <c r="U16" i="41"/>
  <c r="V16" i="41" a="1"/>
  <c r="V16" i="41"/>
  <c r="C17" i="41" a="1"/>
  <c r="C17" i="41"/>
  <c r="D17" i="41" a="1"/>
  <c r="D17" i="41"/>
  <c r="E17" i="41" a="1"/>
  <c r="E17" i="41"/>
  <c r="F17" i="41" a="1"/>
  <c r="F17" i="41"/>
  <c r="G17" i="41" a="1"/>
  <c r="G17" i="41"/>
  <c r="H17" i="41" a="1"/>
  <c r="H17" i="41"/>
  <c r="I17" i="41" a="1"/>
  <c r="I17" i="41"/>
  <c r="J17" i="41" a="1"/>
  <c r="J17" i="41"/>
  <c r="B7" i="37"/>
  <c r="C8" i="38" s="1"/>
  <c r="C7" i="37"/>
  <c r="C9" i="38" s="1"/>
  <c r="D7" i="37"/>
  <c r="D10" i="38" s="1"/>
  <c r="E7" i="37"/>
  <c r="D11" i="38" s="1"/>
  <c r="F7" i="37"/>
  <c r="C13" i="38" s="1"/>
  <c r="V7" i="37"/>
  <c r="A38" i="38" s="1"/>
  <c r="B8" i="37"/>
  <c r="C8" i="37"/>
  <c r="D8" i="37"/>
  <c r="E8" i="37"/>
  <c r="F8" i="37"/>
  <c r="B9" i="37"/>
  <c r="C9" i="37"/>
  <c r="D9" i="37"/>
  <c r="E9" i="37"/>
  <c r="F9" i="37"/>
  <c r="B10" i="37"/>
  <c r="C10" i="37"/>
  <c r="D10" i="37"/>
  <c r="E10" i="37"/>
  <c r="F10" i="37"/>
  <c r="B11" i="37"/>
  <c r="C11" i="37"/>
  <c r="D11" i="37"/>
  <c r="E11" i="37"/>
  <c r="F11" i="37"/>
  <c r="B12" i="37"/>
  <c r="C12" i="37"/>
  <c r="D12" i="37"/>
  <c r="E12" i="37"/>
  <c r="F12" i="37"/>
  <c r="B13" i="37"/>
  <c r="C13" i="37"/>
  <c r="D13" i="37"/>
  <c r="E13" i="37"/>
  <c r="F13" i="37"/>
  <c r="B14" i="37"/>
  <c r="C14" i="37"/>
  <c r="D14" i="37"/>
  <c r="E14" i="37"/>
  <c r="F14" i="37"/>
  <c r="B15" i="37"/>
  <c r="C15" i="37"/>
  <c r="D15" i="37"/>
  <c r="E15" i="37"/>
  <c r="F15" i="37"/>
  <c r="B16" i="37"/>
  <c r="C16" i="37"/>
  <c r="D16" i="37"/>
  <c r="E16" i="37"/>
  <c r="F16" i="37"/>
  <c r="X9" i="36"/>
  <c r="Q7" i="37" s="1"/>
  <c r="A31" i="38" s="1"/>
  <c r="Y9" i="36"/>
  <c r="R7" i="37" s="1"/>
  <c r="D31" i="38" s="1"/>
  <c r="Z9" i="36"/>
  <c r="S7" i="37" s="1"/>
  <c r="F31" i="38" s="1"/>
  <c r="AK9" i="36"/>
  <c r="T7" i="37" s="1"/>
  <c r="H31" i="38" s="1"/>
  <c r="G38" i="38"/>
  <c r="AO9" i="36"/>
  <c r="X11" i="36"/>
  <c r="Q8" i="37" s="1"/>
  <c r="Y11" i="36"/>
  <c r="R8" i="37" s="1"/>
  <c r="Z11" i="36"/>
  <c r="S8" i="37" s="1"/>
  <c r="AK11" i="36"/>
  <c r="T8" i="37" s="1"/>
  <c r="AO11" i="36"/>
  <c r="X13" i="36"/>
  <c r="Q9" i="37" s="1"/>
  <c r="Y13" i="36"/>
  <c r="R9" i="37" s="1"/>
  <c r="Z13" i="36"/>
  <c r="S9" i="37" s="1"/>
  <c r="AK13" i="36"/>
  <c r="T9" i="37" s="1"/>
  <c r="AO13" i="36"/>
  <c r="X15" i="36"/>
  <c r="Q10" i="37" s="1"/>
  <c r="Y15" i="36"/>
  <c r="R10" i="37" s="1"/>
  <c r="Z15" i="36"/>
  <c r="S10" i="37" s="1"/>
  <c r="AK15" i="36"/>
  <c r="T10" i="37" s="1"/>
  <c r="AO15" i="36"/>
  <c r="X17" i="36"/>
  <c r="Q11" i="37" s="1"/>
  <c r="Y17" i="36"/>
  <c r="R11" i="37" s="1"/>
  <c r="Z17" i="36"/>
  <c r="S11" i="37" s="1"/>
  <c r="AK17" i="36"/>
  <c r="T11" i="37" s="1"/>
  <c r="AO17" i="36"/>
  <c r="X19" i="36"/>
  <c r="Q12" i="37" s="1"/>
  <c r="Y19" i="36"/>
  <c r="R12" i="37" s="1"/>
  <c r="Z19" i="36"/>
  <c r="S12" i="37" s="1"/>
  <c r="AK19" i="36"/>
  <c r="T12" i="37" s="1"/>
  <c r="AO19" i="36"/>
  <c r="X21" i="36"/>
  <c r="Q13" i="37" s="1"/>
  <c r="Y21" i="36"/>
  <c r="R13" i="37" s="1"/>
  <c r="Z21" i="36"/>
  <c r="S13" i="37" s="1"/>
  <c r="AK21" i="36"/>
  <c r="T13" i="37" s="1"/>
  <c r="AO21" i="36"/>
  <c r="X23" i="36"/>
  <c r="Q14" i="37" s="1"/>
  <c r="Y23" i="36"/>
  <c r="R14" i="37" s="1"/>
  <c r="Z23" i="36"/>
  <c r="S14" i="37" s="1"/>
  <c r="AK23" i="36"/>
  <c r="T14" i="37" s="1"/>
  <c r="AO23" i="36"/>
  <c r="X25" i="36"/>
  <c r="Q15" i="37" s="1"/>
  <c r="Y25" i="36"/>
  <c r="R15" i="37" s="1"/>
  <c r="Z25" i="36"/>
  <c r="S15" i="37" s="1"/>
  <c r="AK25" i="36"/>
  <c r="T15" i="37" s="1"/>
  <c r="AO25" i="36"/>
  <c r="X27" i="36"/>
  <c r="Q16" i="37" s="1"/>
  <c r="Y27" i="36"/>
  <c r="R16" i="37" s="1"/>
  <c r="Z27" i="36"/>
  <c r="S16" i="37" s="1"/>
  <c r="AK27" i="36"/>
  <c r="T16" i="37" s="1"/>
  <c r="AO27" i="36"/>
  <c r="C29" i="36" a="1"/>
  <c r="C29" i="36"/>
  <c r="K29" i="36" a="1"/>
  <c r="K29" i="36"/>
  <c r="O29" i="36" a="1"/>
  <c r="O29" i="36"/>
  <c r="S29" i="36" a="1"/>
  <c r="S29" i="36"/>
  <c r="C7" i="43"/>
  <c r="T18" i="42" a="1"/>
  <c r="T18" i="42" s="1"/>
  <c r="H32" i="43" s="1"/>
  <c r="S18" i="42" a="1"/>
  <c r="S18" i="42" s="1"/>
  <c r="R18" i="42" a="1"/>
  <c r="R18" i="42" s="1"/>
  <c r="Q18" i="42" a="1"/>
  <c r="Q18" i="42" s="1"/>
  <c r="AP29" i="41"/>
  <c r="W17" i="42" s="1"/>
  <c r="AP27" i="41"/>
  <c r="W16" i="42" s="1"/>
  <c r="AP25" i="41"/>
  <c r="W15" i="42" s="1"/>
  <c r="AP23" i="41"/>
  <c r="W14" i="42" s="1"/>
  <c r="AP21" i="41"/>
  <c r="W13" i="42" s="1"/>
  <c r="AP19" i="41"/>
  <c r="W12" i="42" s="1"/>
  <c r="AP17" i="41"/>
  <c r="W11" i="42" s="1"/>
  <c r="AP15" i="41"/>
  <c r="W10" i="42" s="1"/>
  <c r="AP13" i="41"/>
  <c r="W9" i="42" s="1"/>
  <c r="AP11" i="41"/>
  <c r="W8" i="42" s="1"/>
  <c r="AP9" i="41"/>
  <c r="W7" i="42" s="1"/>
  <c r="C7" i="38"/>
  <c r="T17" i="37" a="1"/>
  <c r="T17" i="37" s="1"/>
  <c r="H32" i="38" s="1"/>
  <c r="S17" i="37" a="1"/>
  <c r="S17" i="37" s="1"/>
  <c r="R17" i="37" a="1"/>
  <c r="R17" i="37" s="1"/>
  <c r="Q17" i="37" a="1"/>
  <c r="Q17" i="37" s="1"/>
  <c r="AG28" i="36"/>
  <c r="AF28" i="36"/>
  <c r="AE28" i="36"/>
  <c r="AD28" i="36"/>
  <c r="AP27" i="36"/>
  <c r="W16" i="37" s="1"/>
  <c r="AG27" i="36"/>
  <c r="AF27" i="36"/>
  <c r="AE27" i="36"/>
  <c r="AD27" i="36"/>
  <c r="AG26" i="36"/>
  <c r="AF26" i="36"/>
  <c r="AE26" i="36"/>
  <c r="AD26" i="36"/>
  <c r="AP25" i="36"/>
  <c r="W15" i="37" s="1"/>
  <c r="AG25" i="36"/>
  <c r="AF25" i="36"/>
  <c r="AE25" i="36"/>
  <c r="AD25" i="36"/>
  <c r="AG24" i="36"/>
  <c r="AF24" i="36"/>
  <c r="AE24" i="36"/>
  <c r="AD24" i="36"/>
  <c r="AP23" i="36"/>
  <c r="W14" i="37" s="1"/>
  <c r="AG23" i="36"/>
  <c r="AF23" i="36"/>
  <c r="AE23" i="36"/>
  <c r="AD23" i="36"/>
  <c r="AG22" i="36"/>
  <c r="AF22" i="36"/>
  <c r="AE22" i="36"/>
  <c r="AD22" i="36"/>
  <c r="AP21" i="36"/>
  <c r="W13" i="37" s="1"/>
  <c r="AG21" i="36"/>
  <c r="AF21" i="36"/>
  <c r="AE21" i="36"/>
  <c r="AD21" i="36"/>
  <c r="AG20" i="36"/>
  <c r="AF20" i="36"/>
  <c r="AE20" i="36"/>
  <c r="AD20" i="36"/>
  <c r="AP19" i="36"/>
  <c r="W12" i="37" s="1"/>
  <c r="AG19" i="36"/>
  <c r="AF19" i="36"/>
  <c r="AE19" i="36"/>
  <c r="AD19" i="36"/>
  <c r="AG18" i="36"/>
  <c r="AF18" i="36"/>
  <c r="AE18" i="36"/>
  <c r="AD18" i="36"/>
  <c r="AP17" i="36"/>
  <c r="W11" i="37" s="1"/>
  <c r="AG17" i="36"/>
  <c r="AF17" i="36"/>
  <c r="AE17" i="36"/>
  <c r="AD17" i="36"/>
  <c r="AG16" i="36"/>
  <c r="AF16" i="36"/>
  <c r="AE16" i="36"/>
  <c r="AD16" i="36"/>
  <c r="AP15" i="36"/>
  <c r="W10" i="37" s="1"/>
  <c r="AG15" i="36"/>
  <c r="AF15" i="36"/>
  <c r="AE15" i="36"/>
  <c r="AD15" i="36"/>
  <c r="AG14" i="36"/>
  <c r="AF14" i="36"/>
  <c r="AE14" i="36"/>
  <c r="AD14" i="36"/>
  <c r="AP13" i="36"/>
  <c r="W9" i="37" s="1"/>
  <c r="AG13" i="36"/>
  <c r="AF13" i="36"/>
  <c r="AE13" i="36"/>
  <c r="AD13" i="36"/>
  <c r="AG12" i="36"/>
  <c r="AF12" i="36"/>
  <c r="AE12" i="36"/>
  <c r="AD12" i="36"/>
  <c r="AP11" i="36"/>
  <c r="W8" i="37" s="1"/>
  <c r="AG11" i="36"/>
  <c r="AF11" i="36"/>
  <c r="AE11" i="36"/>
  <c r="AD11" i="36"/>
  <c r="AG10" i="36"/>
  <c r="AF10" i="36"/>
  <c r="AE10" i="36"/>
  <c r="AD10" i="36"/>
  <c r="AP9" i="36"/>
  <c r="W7" i="37" s="1"/>
  <c r="AG9" i="36"/>
  <c r="AF9" i="36"/>
  <c r="AE9" i="36"/>
  <c r="V9" i="13" a="1"/>
  <c r="V9" i="13"/>
  <c r="V10" i="13" a="1"/>
  <c r="V10" i="13"/>
  <c r="V11" i="13" a="1"/>
  <c r="V11" i="13"/>
  <c r="V12" i="13" a="1"/>
  <c r="V12" i="13"/>
  <c r="V13" i="13" a="1"/>
  <c r="V13" i="13"/>
  <c r="V14" i="13" a="1"/>
  <c r="V14" i="13"/>
  <c r="V15" i="13" a="1"/>
  <c r="V15" i="13"/>
  <c r="V16" i="13" a="1"/>
  <c r="V16" i="13"/>
  <c r="V17" i="13" a="1"/>
  <c r="V17" i="13"/>
  <c r="V18" i="13" a="1"/>
  <c r="V18" i="13"/>
  <c r="V19" i="13" a="1"/>
  <c r="V19" i="13"/>
  <c r="V20" i="13" a="1"/>
  <c r="V20" i="13"/>
  <c r="V21" i="13" a="1"/>
  <c r="V21" i="13"/>
  <c r="V22" i="13" a="1"/>
  <c r="V22" i="13"/>
  <c r="V23" i="13" a="1"/>
  <c r="V23" i="13"/>
  <c r="V24" i="13" a="1"/>
  <c r="V24" i="13"/>
  <c r="V25" i="13" a="1"/>
  <c r="V25" i="13"/>
  <c r="V26" i="13" a="1"/>
  <c r="V26" i="13"/>
  <c r="V27" i="13" a="1"/>
  <c r="V27" i="13"/>
  <c r="V28" i="13" a="1"/>
  <c r="V28" i="13"/>
  <c r="V29" i="13" a="1"/>
  <c r="V29" i="13"/>
  <c r="V30" i="13" a="1"/>
  <c r="V30" i="13"/>
  <c r="U9" i="13" a="1"/>
  <c r="U9" i="13"/>
  <c r="U10" i="13" a="1"/>
  <c r="U10" i="13"/>
  <c r="U11" i="13" a="1"/>
  <c r="U11" i="13"/>
  <c r="U12" i="13" a="1"/>
  <c r="U12" i="13"/>
  <c r="U13" i="13" a="1"/>
  <c r="U13" i="13"/>
  <c r="U14" i="13" a="1"/>
  <c r="U14" i="13"/>
  <c r="U15" i="13" a="1"/>
  <c r="U15" i="13"/>
  <c r="U16" i="13" a="1"/>
  <c r="U16" i="13"/>
  <c r="U17" i="13" a="1"/>
  <c r="U17" i="13"/>
  <c r="U18" i="13" a="1"/>
  <c r="U18" i="13"/>
  <c r="U19" i="13" a="1"/>
  <c r="U19" i="13"/>
  <c r="U20" i="13" a="1"/>
  <c r="U20" i="13"/>
  <c r="U21" i="13" a="1"/>
  <c r="U21" i="13"/>
  <c r="U22" i="13" a="1"/>
  <c r="U22" i="13"/>
  <c r="U23" i="13" a="1"/>
  <c r="U23" i="13"/>
  <c r="U24" i="13" a="1"/>
  <c r="U24" i="13"/>
  <c r="U25" i="13" a="1"/>
  <c r="U25" i="13"/>
  <c r="U26" i="13" a="1"/>
  <c r="U26" i="13"/>
  <c r="U27" i="13" a="1"/>
  <c r="U27" i="13"/>
  <c r="U28" i="13" a="1"/>
  <c r="U28" i="13"/>
  <c r="U29" i="13" a="1"/>
  <c r="U29" i="13"/>
  <c r="U30" i="13" a="1"/>
  <c r="U30" i="13"/>
  <c r="T10" i="13" a="1"/>
  <c r="T10" i="13"/>
  <c r="T11" i="13" a="1"/>
  <c r="T11" i="13"/>
  <c r="T12" i="13" a="1"/>
  <c r="T12" i="13"/>
  <c r="T13" i="13" a="1"/>
  <c r="T13" i="13"/>
  <c r="T14" i="13" a="1"/>
  <c r="T14" i="13"/>
  <c r="T15" i="13" a="1"/>
  <c r="T15" i="13"/>
  <c r="T16" i="13" a="1"/>
  <c r="T16" i="13"/>
  <c r="T17" i="13" a="1"/>
  <c r="T17" i="13"/>
  <c r="T18" i="13" a="1"/>
  <c r="T18" i="13"/>
  <c r="T19" i="13" a="1"/>
  <c r="T19" i="13"/>
  <c r="T20" i="13" a="1"/>
  <c r="T20" i="13"/>
  <c r="T21" i="13" a="1"/>
  <c r="T21" i="13"/>
  <c r="T22" i="13" a="1"/>
  <c r="T22" i="13"/>
  <c r="T23" i="13" a="1"/>
  <c r="T23" i="13"/>
  <c r="T24" i="13" a="1"/>
  <c r="T24" i="13"/>
  <c r="T25" i="13" a="1"/>
  <c r="T25" i="13"/>
  <c r="T26" i="13" a="1"/>
  <c r="T26" i="13"/>
  <c r="T27" i="13" a="1"/>
  <c r="T27" i="13"/>
  <c r="T28" i="13" a="1"/>
  <c r="T28" i="13"/>
  <c r="T29" i="13" a="1"/>
  <c r="T29" i="13"/>
  <c r="T30" i="13" a="1"/>
  <c r="T30" i="13"/>
  <c r="T9" i="13" a="1"/>
  <c r="T9" i="13"/>
  <c r="S9" i="13" a="1"/>
  <c r="S9" i="13"/>
  <c r="S10" i="13" a="1"/>
  <c r="S10" i="13"/>
  <c r="S11" i="13" a="1"/>
  <c r="S11" i="13"/>
  <c r="S12" i="13" a="1"/>
  <c r="S12" i="13"/>
  <c r="S13" i="13" a="1"/>
  <c r="S13" i="13"/>
  <c r="S16" i="13" a="1"/>
  <c r="S16" i="13"/>
  <c r="S17" i="13" a="1"/>
  <c r="S17" i="13"/>
  <c r="S18" i="13" a="1"/>
  <c r="S18" i="13"/>
  <c r="S19" i="13" a="1"/>
  <c r="S19" i="13"/>
  <c r="S20" i="13" a="1"/>
  <c r="S20" i="13"/>
  <c r="S21" i="13" a="1"/>
  <c r="S21" i="13"/>
  <c r="S22" i="13" a="1"/>
  <c r="S22" i="13"/>
  <c r="S23" i="13" a="1"/>
  <c r="S23" i="13"/>
  <c r="S24" i="13" a="1"/>
  <c r="S24" i="13"/>
  <c r="S25" i="13" a="1"/>
  <c r="S25" i="13"/>
  <c r="S26" i="13" a="1"/>
  <c r="S26" i="13"/>
  <c r="S27" i="13" a="1"/>
  <c r="S27" i="13"/>
  <c r="S28" i="13" a="1"/>
  <c r="S28" i="13"/>
  <c r="S29" i="13" a="1"/>
  <c r="S29" i="13"/>
  <c r="S30" i="13" a="1"/>
  <c r="S30" i="13"/>
  <c r="R9" i="13" a="1"/>
  <c r="R9" i="13"/>
  <c r="R10" i="13" a="1"/>
  <c r="R10" i="13"/>
  <c r="R11" i="13" a="1"/>
  <c r="R11" i="13"/>
  <c r="R13" i="13" a="1"/>
  <c r="R13" i="13"/>
  <c r="R14" i="13" a="1"/>
  <c r="R14" i="13"/>
  <c r="R15" i="13" a="1"/>
  <c r="R15" i="13"/>
  <c r="R16" i="13" a="1"/>
  <c r="R16" i="13"/>
  <c r="R17" i="13" a="1"/>
  <c r="R17" i="13"/>
  <c r="R18" i="13" a="1"/>
  <c r="R18" i="13"/>
  <c r="R19" i="13" a="1"/>
  <c r="R19" i="13"/>
  <c r="R20" i="13" a="1"/>
  <c r="R20" i="13"/>
  <c r="R21" i="13" a="1"/>
  <c r="R21" i="13"/>
  <c r="R22" i="13" a="1"/>
  <c r="R22" i="13"/>
  <c r="R23" i="13" a="1"/>
  <c r="R23" i="13"/>
  <c r="R24" i="13" a="1"/>
  <c r="R24" i="13"/>
  <c r="R25" i="13" a="1"/>
  <c r="R25" i="13"/>
  <c r="R26" i="13" a="1"/>
  <c r="R26" i="13"/>
  <c r="R27" i="13" a="1"/>
  <c r="R27" i="13"/>
  <c r="R28" i="13" a="1"/>
  <c r="R28" i="13"/>
  <c r="R29" i="13" a="1"/>
  <c r="R29" i="13"/>
  <c r="R30" i="13" a="1"/>
  <c r="R30" i="13"/>
  <c r="Q9" i="13" a="1"/>
  <c r="Q9" i="13"/>
  <c r="Q10" i="13" a="1"/>
  <c r="Q10" i="13"/>
  <c r="Q11" i="13" a="1"/>
  <c r="Q11" i="13"/>
  <c r="Q12" i="13" a="1"/>
  <c r="Q12" i="13"/>
  <c r="Q13" i="13" a="1"/>
  <c r="Q13" i="13"/>
  <c r="Q14" i="13" a="1"/>
  <c r="Q14" i="13"/>
  <c r="Q15" i="13" a="1"/>
  <c r="Q15" i="13"/>
  <c r="Q16" i="13" a="1"/>
  <c r="Q16" i="13"/>
  <c r="Q17" i="13" a="1"/>
  <c r="Q17" i="13"/>
  <c r="Q18" i="13" a="1"/>
  <c r="Q18" i="13"/>
  <c r="Q19" i="13" a="1"/>
  <c r="Q19" i="13"/>
  <c r="Q20" i="13" a="1"/>
  <c r="Q20" i="13"/>
  <c r="Q21" i="13" a="1"/>
  <c r="Q21" i="13"/>
  <c r="Q22" i="13" a="1"/>
  <c r="Q22" i="13"/>
  <c r="Q23" i="13" a="1"/>
  <c r="Q23" i="13"/>
  <c r="Q24" i="13" a="1"/>
  <c r="Q24" i="13"/>
  <c r="Q25" i="13" a="1"/>
  <c r="Q25" i="13"/>
  <c r="Q26" i="13" a="1"/>
  <c r="Q26" i="13"/>
  <c r="Q27" i="13" a="1"/>
  <c r="Q27" i="13"/>
  <c r="Q28" i="13" a="1"/>
  <c r="Q28" i="13"/>
  <c r="Q29" i="13" a="1"/>
  <c r="Q29" i="13"/>
  <c r="Q30" i="13" a="1"/>
  <c r="Q30" i="13"/>
  <c r="P9" i="13" a="1"/>
  <c r="P9" i="13"/>
  <c r="P10" i="13" a="1"/>
  <c r="P10" i="13"/>
  <c r="P11" i="13" a="1"/>
  <c r="P11" i="13"/>
  <c r="P12" i="13" a="1"/>
  <c r="P12" i="13"/>
  <c r="P13" i="13" a="1"/>
  <c r="P13" i="13"/>
  <c r="P14" i="13" a="1"/>
  <c r="P14" i="13"/>
  <c r="P15" i="13" a="1"/>
  <c r="P15" i="13"/>
  <c r="P16" i="13" a="1"/>
  <c r="P16" i="13"/>
  <c r="P17" i="13" a="1"/>
  <c r="P17" i="13"/>
  <c r="P18" i="13" a="1"/>
  <c r="P18" i="13"/>
  <c r="P19" i="13" a="1"/>
  <c r="P19" i="13"/>
  <c r="P20" i="13" a="1"/>
  <c r="P20" i="13"/>
  <c r="P21" i="13" a="1"/>
  <c r="P21" i="13"/>
  <c r="P22" i="13" a="1"/>
  <c r="P22" i="13"/>
  <c r="P23" i="13" a="1"/>
  <c r="P23" i="13"/>
  <c r="P24" i="13" a="1"/>
  <c r="P24" i="13"/>
  <c r="P25" i="13" a="1"/>
  <c r="P25" i="13"/>
  <c r="P26" i="13" a="1"/>
  <c r="P26" i="13"/>
  <c r="P27" i="13" a="1"/>
  <c r="P27" i="13"/>
  <c r="P28" i="13" a="1"/>
  <c r="P28" i="13"/>
  <c r="P29" i="13" a="1"/>
  <c r="P29" i="13"/>
  <c r="P30" i="13" a="1"/>
  <c r="P30" i="13"/>
  <c r="O9" i="13" a="1"/>
  <c r="O9" i="13"/>
  <c r="O10" i="13" a="1"/>
  <c r="O10" i="13"/>
  <c r="O11" i="13" a="1"/>
  <c r="O11" i="13"/>
  <c r="O12" i="13" a="1"/>
  <c r="O12" i="13"/>
  <c r="O13" i="13" a="1"/>
  <c r="O13" i="13"/>
  <c r="O14" i="13" a="1"/>
  <c r="O14" i="13"/>
  <c r="O15" i="13" a="1"/>
  <c r="O15" i="13"/>
  <c r="O16" i="13" a="1"/>
  <c r="O16" i="13"/>
  <c r="O17" i="13" a="1"/>
  <c r="O17" i="13"/>
  <c r="O18" i="13" a="1"/>
  <c r="O18" i="13"/>
  <c r="O19" i="13" a="1"/>
  <c r="O19" i="13"/>
  <c r="O20" i="13" a="1"/>
  <c r="O20" i="13"/>
  <c r="O21" i="13" a="1"/>
  <c r="O21" i="13"/>
  <c r="O22" i="13" a="1"/>
  <c r="O22" i="13"/>
  <c r="O23" i="13" a="1"/>
  <c r="O23" i="13"/>
  <c r="O24" i="13" a="1"/>
  <c r="O24" i="13"/>
  <c r="O25" i="13" a="1"/>
  <c r="O25" i="13"/>
  <c r="O26" i="13" a="1"/>
  <c r="O26" i="13"/>
  <c r="O27" i="13" a="1"/>
  <c r="O27" i="13"/>
  <c r="O28" i="13" a="1"/>
  <c r="O28" i="13"/>
  <c r="O29" i="13" a="1"/>
  <c r="O29" i="13"/>
  <c r="O30" i="13" a="1"/>
  <c r="O30" i="13"/>
  <c r="N9" i="13" a="1"/>
  <c r="N9" i="13"/>
  <c r="N10" i="13" a="1"/>
  <c r="N10" i="13"/>
  <c r="N11" i="13" a="1"/>
  <c r="N11" i="13"/>
  <c r="N13" i="13" a="1"/>
  <c r="N13" i="13"/>
  <c r="N14" i="13" a="1"/>
  <c r="N14" i="13"/>
  <c r="N15" i="13" a="1"/>
  <c r="N15" i="13"/>
  <c r="N16" i="13" a="1"/>
  <c r="N16" i="13"/>
  <c r="N17" i="13" a="1"/>
  <c r="N17" i="13"/>
  <c r="N18" i="13" a="1"/>
  <c r="N18" i="13"/>
  <c r="N19" i="13" a="1"/>
  <c r="N19" i="13"/>
  <c r="N20" i="13" a="1"/>
  <c r="N20" i="13"/>
  <c r="N21" i="13" a="1"/>
  <c r="N21" i="13"/>
  <c r="N22" i="13" a="1"/>
  <c r="N22" i="13"/>
  <c r="N23" i="13" a="1"/>
  <c r="N23" i="13"/>
  <c r="N24" i="13" a="1"/>
  <c r="N24" i="13"/>
  <c r="N25" i="13" a="1"/>
  <c r="N25" i="13"/>
  <c r="N26" i="13" a="1"/>
  <c r="N26" i="13"/>
  <c r="N27" i="13" a="1"/>
  <c r="N27" i="13"/>
  <c r="N28" i="13" a="1"/>
  <c r="N28" i="13"/>
  <c r="N29" i="13" a="1"/>
  <c r="N29" i="13"/>
  <c r="N30" i="13" a="1"/>
  <c r="N30" i="13"/>
  <c r="M9" i="13" a="1"/>
  <c r="M9" i="13"/>
  <c r="M10" i="13" a="1"/>
  <c r="M10" i="13"/>
  <c r="M11" i="13" a="1"/>
  <c r="M11" i="13"/>
  <c r="M12" i="13" a="1"/>
  <c r="M12" i="13"/>
  <c r="M13" i="13" a="1"/>
  <c r="M13" i="13"/>
  <c r="M14" i="13" a="1"/>
  <c r="M14" i="13"/>
  <c r="M15" i="13" a="1"/>
  <c r="M15" i="13"/>
  <c r="M16" i="13" a="1"/>
  <c r="M16" i="13"/>
  <c r="M17" i="13" a="1"/>
  <c r="M17" i="13"/>
  <c r="M18" i="13" a="1"/>
  <c r="M18" i="13"/>
  <c r="M19" i="13" a="1"/>
  <c r="M19" i="13"/>
  <c r="M20" i="13" a="1"/>
  <c r="M20" i="13"/>
  <c r="M21" i="13" a="1"/>
  <c r="M21" i="13"/>
  <c r="M22" i="13" a="1"/>
  <c r="M22" i="13"/>
  <c r="M23" i="13" a="1"/>
  <c r="M23" i="13"/>
  <c r="M24" i="13" a="1"/>
  <c r="M24" i="13"/>
  <c r="M25" i="13" a="1"/>
  <c r="M25" i="13"/>
  <c r="M26" i="13" a="1"/>
  <c r="M26" i="13"/>
  <c r="M27" i="13" a="1"/>
  <c r="M27" i="13"/>
  <c r="M28" i="13" a="1"/>
  <c r="M28" i="13"/>
  <c r="M29" i="13" a="1"/>
  <c r="M29" i="13"/>
  <c r="M30" i="13" a="1"/>
  <c r="M30" i="13"/>
  <c r="L9" i="13" a="1"/>
  <c r="L9" i="13"/>
  <c r="L10" i="13" a="1"/>
  <c r="L10" i="13"/>
  <c r="L11" i="13" a="1"/>
  <c r="L11" i="13"/>
  <c r="L12" i="13" a="1"/>
  <c r="L12" i="13"/>
  <c r="L13" i="13" a="1"/>
  <c r="L13" i="13"/>
  <c r="L14" i="13" a="1"/>
  <c r="L14" i="13"/>
  <c r="L15" i="13" a="1"/>
  <c r="L15" i="13"/>
  <c r="L16" i="13" a="1"/>
  <c r="L16" i="13"/>
  <c r="L17" i="13" a="1"/>
  <c r="L17" i="13"/>
  <c r="L18" i="13" a="1"/>
  <c r="L18" i="13"/>
  <c r="L19" i="13" a="1"/>
  <c r="L19" i="13"/>
  <c r="L20" i="13" a="1"/>
  <c r="L20" i="13"/>
  <c r="L21" i="13" a="1"/>
  <c r="L21" i="13"/>
  <c r="L22" i="13" a="1"/>
  <c r="L22" i="13"/>
  <c r="L23" i="13" a="1"/>
  <c r="L23" i="13"/>
  <c r="L24" i="13" a="1"/>
  <c r="L24" i="13"/>
  <c r="L25" i="13" a="1"/>
  <c r="L25" i="13"/>
  <c r="L26" i="13" a="1"/>
  <c r="L26" i="13"/>
  <c r="L27" i="13" a="1"/>
  <c r="L27" i="13"/>
  <c r="L28" i="13" a="1"/>
  <c r="L28" i="13"/>
  <c r="L29" i="13" a="1"/>
  <c r="L29" i="13"/>
  <c r="L30" i="13" a="1"/>
  <c r="L30" i="13"/>
  <c r="K9" i="13" a="1"/>
  <c r="K9" i="13"/>
  <c r="K10" i="13" a="1"/>
  <c r="K10" i="13"/>
  <c r="K11" i="13" a="1"/>
  <c r="K11" i="13"/>
  <c r="K12" i="13" a="1"/>
  <c r="K12" i="13"/>
  <c r="K13" i="13" a="1"/>
  <c r="K13" i="13"/>
  <c r="K14" i="13" a="1"/>
  <c r="K14" i="13"/>
  <c r="K15" i="13" a="1"/>
  <c r="K15" i="13"/>
  <c r="K16" i="13" a="1"/>
  <c r="K16" i="13"/>
  <c r="K17" i="13" a="1"/>
  <c r="K17" i="13"/>
  <c r="K18" i="13" a="1"/>
  <c r="K18" i="13"/>
  <c r="K19" i="13" a="1"/>
  <c r="K19" i="13"/>
  <c r="K20" i="13" a="1"/>
  <c r="K20" i="13"/>
  <c r="K21" i="13" a="1"/>
  <c r="K21" i="13"/>
  <c r="K22" i="13" a="1"/>
  <c r="K22" i="13"/>
  <c r="K23" i="13" a="1"/>
  <c r="K23" i="13"/>
  <c r="K24" i="13" a="1"/>
  <c r="K24" i="13"/>
  <c r="K25" i="13" a="1"/>
  <c r="K25" i="13"/>
  <c r="K26" i="13" a="1"/>
  <c r="K26" i="13"/>
  <c r="K27" i="13" a="1"/>
  <c r="K27" i="13"/>
  <c r="K28" i="13" a="1"/>
  <c r="K28" i="13"/>
  <c r="K29" i="13" a="1"/>
  <c r="K29" i="13"/>
  <c r="K30" i="13" a="1"/>
  <c r="K30" i="13"/>
  <c r="AD14" i="13"/>
  <c r="C31" i="13" a="1"/>
  <c r="C31" i="13" s="1"/>
  <c r="B7" i="32"/>
  <c r="C7" i="32"/>
  <c r="D7" i="32"/>
  <c r="E7" i="32"/>
  <c r="F7" i="32"/>
  <c r="A38" i="33"/>
  <c r="B8" i="32"/>
  <c r="C8" i="32"/>
  <c r="C9" i="33" s="1"/>
  <c r="D8" i="32"/>
  <c r="D10" i="33" s="1"/>
  <c r="E8" i="32"/>
  <c r="D11" i="33" s="1"/>
  <c r="F8" i="32"/>
  <c r="B9" i="32"/>
  <c r="C9" i="32"/>
  <c r="D9" i="32"/>
  <c r="E9" i="32"/>
  <c r="F9" i="32"/>
  <c r="B10" i="32"/>
  <c r="C10" i="32"/>
  <c r="D10" i="32"/>
  <c r="E10" i="32"/>
  <c r="F10" i="32"/>
  <c r="B11" i="32"/>
  <c r="C11" i="32"/>
  <c r="D11" i="32"/>
  <c r="E11" i="32"/>
  <c r="F11" i="32"/>
  <c r="B12" i="32"/>
  <c r="C12" i="32"/>
  <c r="D12" i="32"/>
  <c r="E12" i="32"/>
  <c r="F12" i="32"/>
  <c r="B13" i="32"/>
  <c r="C13" i="32"/>
  <c r="D13" i="32"/>
  <c r="E13" i="32"/>
  <c r="F13" i="32"/>
  <c r="B14" i="32"/>
  <c r="C14" i="32"/>
  <c r="D14" i="32"/>
  <c r="E14" i="32"/>
  <c r="F14" i="32"/>
  <c r="B15" i="32"/>
  <c r="C15" i="32"/>
  <c r="D15" i="32"/>
  <c r="E15" i="32"/>
  <c r="F15" i="32"/>
  <c r="B16" i="32"/>
  <c r="C16" i="32"/>
  <c r="D16" i="32"/>
  <c r="E16" i="32"/>
  <c r="F16" i="32"/>
  <c r="B17" i="32"/>
  <c r="C17" i="32"/>
  <c r="D17" i="32"/>
  <c r="E17" i="32"/>
  <c r="F17" i="32"/>
  <c r="B18" i="32"/>
  <c r="C18" i="32"/>
  <c r="D18" i="32"/>
  <c r="E18" i="32"/>
  <c r="F18" i="32"/>
  <c r="B19" i="32"/>
  <c r="C19" i="32"/>
  <c r="D19" i="32"/>
  <c r="E19" i="32"/>
  <c r="F19" i="32"/>
  <c r="B20" i="32"/>
  <c r="C20" i="32"/>
  <c r="D20" i="32"/>
  <c r="E20" i="32"/>
  <c r="F20" i="32"/>
  <c r="G36" i="31" a="1"/>
  <c r="G36" i="31"/>
  <c r="H36" i="31" a="1"/>
  <c r="H36" i="31"/>
  <c r="I36" i="31" a="1"/>
  <c r="I36" i="31"/>
  <c r="J36" i="31" a="1"/>
  <c r="J36" i="31"/>
  <c r="K36" i="31" a="1"/>
  <c r="K36" i="31"/>
  <c r="L36" i="31" a="1"/>
  <c r="L36" i="31"/>
  <c r="M36" i="31" a="1"/>
  <c r="M36" i="31"/>
  <c r="N36" i="31" a="1"/>
  <c r="N36" i="31"/>
  <c r="O36" i="31" a="1"/>
  <c r="O36" i="31"/>
  <c r="P36" i="31" a="1"/>
  <c r="P36" i="31"/>
  <c r="Q36" i="31" a="1"/>
  <c r="Q36" i="31"/>
  <c r="R36" i="31" a="1"/>
  <c r="R36" i="31"/>
  <c r="S36" i="31" a="1"/>
  <c r="S36" i="31"/>
  <c r="T36" i="31" a="1"/>
  <c r="T36" i="31"/>
  <c r="U36" i="31" a="1"/>
  <c r="U36" i="31"/>
  <c r="V36" i="31" a="1"/>
  <c r="V36" i="31"/>
  <c r="C9" i="31" a="1"/>
  <c r="C9" i="31"/>
  <c r="D9" i="31" a="1"/>
  <c r="D9" i="31"/>
  <c r="G9" i="31" a="1"/>
  <c r="G9" i="31"/>
  <c r="H9" i="31" a="1"/>
  <c r="H9" i="31"/>
  <c r="I9" i="31" a="1"/>
  <c r="I9" i="31"/>
  <c r="J9" i="31" a="1"/>
  <c r="J9" i="31"/>
  <c r="K9" i="31" a="1"/>
  <c r="K9" i="31"/>
  <c r="L9" i="31" a="1"/>
  <c r="L9" i="31"/>
  <c r="M9" i="31" a="1"/>
  <c r="M9" i="31"/>
  <c r="N9" i="31" a="1"/>
  <c r="N9" i="31"/>
  <c r="O9" i="31" a="1"/>
  <c r="O9" i="31"/>
  <c r="P9" i="31" a="1"/>
  <c r="P9" i="31"/>
  <c r="Q9" i="31" a="1"/>
  <c r="Q9" i="31"/>
  <c r="R9" i="31" a="1"/>
  <c r="R9" i="31"/>
  <c r="S9" i="31" a="1"/>
  <c r="S9" i="31"/>
  <c r="T9" i="31" a="1"/>
  <c r="T9" i="31"/>
  <c r="U9" i="31" a="1"/>
  <c r="U9" i="31"/>
  <c r="V9" i="31" a="1"/>
  <c r="V9" i="31"/>
  <c r="X9" i="31"/>
  <c r="Q7" i="32" s="1"/>
  <c r="Y9" i="31"/>
  <c r="R7" i="32" s="1"/>
  <c r="Z9" i="31"/>
  <c r="S7" i="32" s="1"/>
  <c r="T7" i="32"/>
  <c r="AO9" i="31"/>
  <c r="C10" i="31" a="1"/>
  <c r="C10" i="31"/>
  <c r="D10" i="31" a="1"/>
  <c r="D10" i="31"/>
  <c r="G10" i="31" a="1"/>
  <c r="G10" i="31"/>
  <c r="H10" i="31" a="1"/>
  <c r="H10" i="31"/>
  <c r="I10" i="31" a="1"/>
  <c r="I10" i="31"/>
  <c r="J10" i="31" a="1"/>
  <c r="J10" i="31"/>
  <c r="K10" i="31" a="1"/>
  <c r="K10" i="31"/>
  <c r="L10" i="31" a="1"/>
  <c r="L10" i="31"/>
  <c r="M10" i="31" a="1"/>
  <c r="M10" i="31"/>
  <c r="N10" i="31" a="1"/>
  <c r="N10" i="31"/>
  <c r="O10" i="31" a="1"/>
  <c r="O10" i="31"/>
  <c r="P10" i="31" a="1"/>
  <c r="P10" i="31"/>
  <c r="Q10" i="31" a="1"/>
  <c r="Q10" i="31"/>
  <c r="R10" i="31" a="1"/>
  <c r="R10" i="31"/>
  <c r="S10" i="31" a="1"/>
  <c r="S10" i="31"/>
  <c r="T10" i="31" a="1"/>
  <c r="T10" i="31"/>
  <c r="U10" i="31" a="1"/>
  <c r="U10" i="31"/>
  <c r="V10" i="31" a="1"/>
  <c r="V10" i="31"/>
  <c r="C11" i="31" a="1"/>
  <c r="C11" i="31"/>
  <c r="D11" i="31" a="1"/>
  <c r="D11" i="31"/>
  <c r="G11" i="31" a="1"/>
  <c r="G11" i="31"/>
  <c r="H11" i="31" a="1"/>
  <c r="H11" i="31"/>
  <c r="I11" i="31" a="1"/>
  <c r="I11" i="31"/>
  <c r="J11" i="31" a="1"/>
  <c r="J11" i="31"/>
  <c r="K11" i="31" a="1"/>
  <c r="K11" i="31"/>
  <c r="L11" i="31" a="1"/>
  <c r="L11" i="31"/>
  <c r="M11" i="31" a="1"/>
  <c r="M11" i="31"/>
  <c r="N11" i="31" a="1"/>
  <c r="N11" i="31"/>
  <c r="O11" i="31" a="1"/>
  <c r="O11" i="31"/>
  <c r="P11" i="31" a="1"/>
  <c r="P11" i="31"/>
  <c r="Q11" i="31" a="1"/>
  <c r="Q11" i="31"/>
  <c r="R11" i="31" a="1"/>
  <c r="R11" i="31"/>
  <c r="S11" i="31" a="1"/>
  <c r="S11" i="31"/>
  <c r="T11" i="31" a="1"/>
  <c r="T11" i="31"/>
  <c r="U11" i="31" a="1"/>
  <c r="U11" i="31"/>
  <c r="V11" i="31" a="1"/>
  <c r="V11" i="31"/>
  <c r="X11" i="31"/>
  <c r="Q8" i="32" s="1"/>
  <c r="A31" i="33" s="1"/>
  <c r="Y11" i="31"/>
  <c r="R8" i="32" s="1"/>
  <c r="D31" i="33" s="1"/>
  <c r="Z11" i="31"/>
  <c r="S8" i="32" s="1"/>
  <c r="F31" i="33" s="1"/>
  <c r="AK11" i="31"/>
  <c r="T8" i="32" s="1"/>
  <c r="H31" i="33" s="1"/>
  <c r="G38" i="33"/>
  <c r="AO11" i="31"/>
  <c r="C12" i="31" a="1"/>
  <c r="C12" i="31"/>
  <c r="D12" i="31" a="1"/>
  <c r="D12" i="31"/>
  <c r="G12" i="31" a="1"/>
  <c r="G12" i="31"/>
  <c r="H12" i="31" a="1"/>
  <c r="H12" i="31"/>
  <c r="I12" i="31" a="1"/>
  <c r="I12" i="31"/>
  <c r="J12" i="31" a="1"/>
  <c r="J12" i="31"/>
  <c r="K12" i="31" a="1"/>
  <c r="K12" i="31"/>
  <c r="L12" i="31" a="1"/>
  <c r="L12" i="31"/>
  <c r="M12" i="31" a="1"/>
  <c r="M12" i="31"/>
  <c r="O12" i="31" a="1"/>
  <c r="O12" i="31"/>
  <c r="P12" i="31" a="1"/>
  <c r="P12" i="31"/>
  <c r="Q12" i="31" a="1"/>
  <c r="Q12" i="31"/>
  <c r="R12" i="31" a="1"/>
  <c r="R12" i="31"/>
  <c r="S12" i="31" a="1"/>
  <c r="S12" i="31"/>
  <c r="T12" i="31" a="1"/>
  <c r="T12" i="31"/>
  <c r="U12" i="31" a="1"/>
  <c r="U12" i="31"/>
  <c r="V12" i="31" a="1"/>
  <c r="V12" i="31"/>
  <c r="C13" i="31" a="1"/>
  <c r="C13" i="31"/>
  <c r="D13" i="31" a="1"/>
  <c r="D13" i="31"/>
  <c r="G13" i="31" a="1"/>
  <c r="G13" i="31"/>
  <c r="H13" i="31" a="1"/>
  <c r="H13" i="31"/>
  <c r="I13" i="31" a="1"/>
  <c r="I13" i="31"/>
  <c r="J13" i="31" a="1"/>
  <c r="J13" i="31"/>
  <c r="K13" i="31" a="1"/>
  <c r="K13" i="31"/>
  <c r="L13" i="31" a="1"/>
  <c r="L13" i="31"/>
  <c r="M13" i="31" a="1"/>
  <c r="M13" i="31"/>
  <c r="N13" i="31" a="1"/>
  <c r="N13" i="31"/>
  <c r="O13" i="31" a="1"/>
  <c r="O13" i="31"/>
  <c r="P13" i="31" a="1"/>
  <c r="P13" i="31"/>
  <c r="Q13" i="31" a="1"/>
  <c r="Q13" i="31"/>
  <c r="R13" i="31" a="1"/>
  <c r="R13" i="31"/>
  <c r="S13" i="31" a="1"/>
  <c r="S13" i="31"/>
  <c r="T13" i="31" a="1"/>
  <c r="T13" i="31"/>
  <c r="U13" i="31" a="1"/>
  <c r="U13" i="31"/>
  <c r="V13" i="31" a="1"/>
  <c r="V13" i="31"/>
  <c r="X13" i="31"/>
  <c r="Q9" i="32" s="1"/>
  <c r="Y13" i="31"/>
  <c r="R9" i="32" s="1"/>
  <c r="Z13" i="31"/>
  <c r="S9" i="32" s="1"/>
  <c r="AK13" i="31"/>
  <c r="T9" i="32" s="1"/>
  <c r="AO13" i="31"/>
  <c r="C14" i="31" a="1"/>
  <c r="C14" i="31"/>
  <c r="D14" i="31" a="1"/>
  <c r="D14" i="31"/>
  <c r="E14" i="31" a="1"/>
  <c r="E14" i="31"/>
  <c r="G14" i="31" a="1"/>
  <c r="G14" i="31"/>
  <c r="H14" i="31" a="1"/>
  <c r="H14" i="31"/>
  <c r="I14" i="31" a="1"/>
  <c r="I14" i="31"/>
  <c r="J14" i="31" a="1"/>
  <c r="J14" i="31"/>
  <c r="K14" i="31" a="1"/>
  <c r="K14" i="31"/>
  <c r="L14" i="31" a="1"/>
  <c r="L14" i="31"/>
  <c r="M14" i="31" a="1"/>
  <c r="M14" i="31"/>
  <c r="N14" i="31" a="1"/>
  <c r="N14" i="31"/>
  <c r="O14" i="31" a="1"/>
  <c r="O14" i="31"/>
  <c r="P14" i="31" a="1"/>
  <c r="P14" i="31"/>
  <c r="Q14" i="31" a="1"/>
  <c r="Q14" i="31"/>
  <c r="R14" i="31" a="1"/>
  <c r="R14" i="31"/>
  <c r="S14" i="31" a="1"/>
  <c r="S14" i="31"/>
  <c r="T14" i="31" a="1"/>
  <c r="T14" i="31"/>
  <c r="U14" i="31" a="1"/>
  <c r="U14" i="31"/>
  <c r="V14" i="31" a="1"/>
  <c r="V14" i="31"/>
  <c r="C15" i="31" a="1"/>
  <c r="C15" i="31"/>
  <c r="D15" i="31" a="1"/>
  <c r="D15" i="31"/>
  <c r="E15" i="31" a="1"/>
  <c r="E15" i="31"/>
  <c r="G15" i="31" a="1"/>
  <c r="G15" i="31"/>
  <c r="H15" i="31" a="1"/>
  <c r="H15" i="31"/>
  <c r="I15" i="31" a="1"/>
  <c r="I15" i="31"/>
  <c r="J15" i="31" a="1"/>
  <c r="J15" i="31"/>
  <c r="K15" i="31" a="1"/>
  <c r="K15" i="31"/>
  <c r="L15" i="31" a="1"/>
  <c r="L15" i="31"/>
  <c r="M15" i="31" a="1"/>
  <c r="M15" i="31"/>
  <c r="N15" i="31" a="1"/>
  <c r="N15" i="31"/>
  <c r="O15" i="31" a="1"/>
  <c r="O15" i="31"/>
  <c r="P15" i="31" a="1"/>
  <c r="P15" i="31"/>
  <c r="Q15" i="31" a="1"/>
  <c r="Q15" i="31"/>
  <c r="R15" i="31" a="1"/>
  <c r="R15" i="31"/>
  <c r="S15" i="31" a="1"/>
  <c r="S15" i="31"/>
  <c r="T15" i="31" a="1"/>
  <c r="T15" i="31"/>
  <c r="U15" i="31" a="1"/>
  <c r="U15" i="31"/>
  <c r="V15" i="31" a="1"/>
  <c r="V15" i="31"/>
  <c r="X15" i="31"/>
  <c r="Q10" i="32" s="1"/>
  <c r="Y15" i="31"/>
  <c r="R10" i="32" s="1"/>
  <c r="Z15" i="31"/>
  <c r="S10" i="32" s="1"/>
  <c r="AK15" i="31"/>
  <c r="T10" i="32" s="1"/>
  <c r="AO15" i="31"/>
  <c r="C16" i="31" a="1"/>
  <c r="C16" i="31"/>
  <c r="D16" i="31" a="1"/>
  <c r="D16" i="31"/>
  <c r="E16" i="31" a="1"/>
  <c r="E16" i="31"/>
  <c r="F16" i="31" a="1"/>
  <c r="F16" i="31"/>
  <c r="G16" i="31" a="1"/>
  <c r="G16" i="31"/>
  <c r="H16" i="31" a="1"/>
  <c r="H16" i="31"/>
  <c r="I16" i="31" a="1"/>
  <c r="I16" i="31"/>
  <c r="J16" i="31" a="1"/>
  <c r="J16" i="31"/>
  <c r="K16" i="31" a="1"/>
  <c r="K16" i="31"/>
  <c r="L16" i="31" a="1"/>
  <c r="L16" i="31"/>
  <c r="M16" i="31" a="1"/>
  <c r="M16" i="31"/>
  <c r="N16" i="31" a="1"/>
  <c r="N16" i="31"/>
  <c r="O16" i="31" a="1"/>
  <c r="O16" i="31"/>
  <c r="P16" i="31" a="1"/>
  <c r="P16" i="31"/>
  <c r="Q16" i="31" a="1"/>
  <c r="Q16" i="31"/>
  <c r="R16" i="31" a="1"/>
  <c r="R16" i="31"/>
  <c r="S16" i="31" a="1"/>
  <c r="S16" i="31"/>
  <c r="T16" i="31" a="1"/>
  <c r="T16" i="31"/>
  <c r="U16" i="31" a="1"/>
  <c r="U16" i="31"/>
  <c r="V16" i="31" a="1"/>
  <c r="V16" i="31"/>
  <c r="C17" i="31" a="1"/>
  <c r="C17" i="31"/>
  <c r="D17" i="31" a="1"/>
  <c r="D17" i="31"/>
  <c r="E17" i="31" a="1"/>
  <c r="E17" i="31"/>
  <c r="G17" i="31" a="1"/>
  <c r="G17" i="31"/>
  <c r="H17" i="31" a="1"/>
  <c r="H17" i="31"/>
  <c r="I17" i="31" a="1"/>
  <c r="I17" i="31"/>
  <c r="J17" i="31" a="1"/>
  <c r="J17" i="31"/>
  <c r="K17" i="31" a="1"/>
  <c r="K17" i="31"/>
  <c r="L17" i="31" a="1"/>
  <c r="L17" i="31"/>
  <c r="M17" i="31" a="1"/>
  <c r="M17" i="31"/>
  <c r="N17" i="31" a="1"/>
  <c r="N17" i="31"/>
  <c r="O17" i="31" a="1"/>
  <c r="O17" i="31"/>
  <c r="P17" i="31" a="1"/>
  <c r="P17" i="31"/>
  <c r="Q17" i="31" a="1"/>
  <c r="Q17" i="31"/>
  <c r="R17" i="31" a="1"/>
  <c r="R17" i="31"/>
  <c r="S17" i="31" a="1"/>
  <c r="S17" i="31"/>
  <c r="T17" i="31" a="1"/>
  <c r="T17" i="31"/>
  <c r="U17" i="31" a="1"/>
  <c r="U17" i="31"/>
  <c r="V17" i="31" a="1"/>
  <c r="V17" i="31"/>
  <c r="X17" i="31"/>
  <c r="Q11" i="32" s="1"/>
  <c r="Y17" i="31"/>
  <c r="R11" i="32" s="1"/>
  <c r="Z17" i="31"/>
  <c r="S11" i="32" s="1"/>
  <c r="AK17" i="31"/>
  <c r="T11" i="32" s="1"/>
  <c r="AO17" i="31"/>
  <c r="C18" i="31" a="1"/>
  <c r="C18" i="31"/>
  <c r="D18" i="31" a="1"/>
  <c r="D18" i="31"/>
  <c r="E18" i="31" a="1"/>
  <c r="E18" i="31"/>
  <c r="F18" i="31" a="1"/>
  <c r="F18" i="31"/>
  <c r="G18" i="31" a="1"/>
  <c r="G18" i="31"/>
  <c r="H18" i="31" a="1"/>
  <c r="H18" i="31"/>
  <c r="I18" i="31" a="1"/>
  <c r="I18" i="31"/>
  <c r="J18" i="31" a="1"/>
  <c r="J18" i="31"/>
  <c r="K18" i="31" a="1"/>
  <c r="K18" i="31"/>
  <c r="L18" i="31" a="1"/>
  <c r="L18" i="31"/>
  <c r="M18" i="31" a="1"/>
  <c r="M18" i="31"/>
  <c r="N18" i="31" a="1"/>
  <c r="N18" i="31"/>
  <c r="O18" i="31" a="1"/>
  <c r="O18" i="31"/>
  <c r="P18" i="31" a="1"/>
  <c r="P18" i="31"/>
  <c r="Q18" i="31" a="1"/>
  <c r="Q18" i="31"/>
  <c r="R18" i="31" a="1"/>
  <c r="R18" i="31"/>
  <c r="S18" i="31" a="1"/>
  <c r="S18" i="31"/>
  <c r="T18" i="31" a="1"/>
  <c r="T18" i="31"/>
  <c r="U18" i="31" a="1"/>
  <c r="U18" i="31"/>
  <c r="V18" i="31" a="1"/>
  <c r="V18" i="31"/>
  <c r="C19" i="31" a="1"/>
  <c r="C19" i="31"/>
  <c r="D19" i="31" a="1"/>
  <c r="D19" i="31"/>
  <c r="E19" i="31" a="1"/>
  <c r="E19" i="31"/>
  <c r="G19" i="31" a="1"/>
  <c r="G19" i="31"/>
  <c r="H19" i="31" a="1"/>
  <c r="H19" i="31"/>
  <c r="I19" i="31" a="1"/>
  <c r="I19" i="31"/>
  <c r="J19" i="31" a="1"/>
  <c r="J19" i="31"/>
  <c r="K19" i="31" a="1"/>
  <c r="K19" i="31"/>
  <c r="L19" i="31" a="1"/>
  <c r="L19" i="31"/>
  <c r="M19" i="31" a="1"/>
  <c r="M19" i="31"/>
  <c r="N19" i="31" a="1"/>
  <c r="N19" i="31"/>
  <c r="O19" i="31" a="1"/>
  <c r="O19" i="31"/>
  <c r="P19" i="31" a="1"/>
  <c r="P19" i="31"/>
  <c r="Q19" i="31" a="1"/>
  <c r="Q19" i="31"/>
  <c r="R19" i="31" a="1"/>
  <c r="R19" i="31"/>
  <c r="S19" i="31" a="1"/>
  <c r="S19" i="31"/>
  <c r="T19" i="31" a="1"/>
  <c r="T19" i="31"/>
  <c r="U19" i="31" a="1"/>
  <c r="U19" i="31"/>
  <c r="V19" i="31" a="1"/>
  <c r="V19" i="31"/>
  <c r="X19" i="31"/>
  <c r="Q12" i="32" s="1"/>
  <c r="Y19" i="31"/>
  <c r="R12" i="32" s="1"/>
  <c r="Z19" i="31"/>
  <c r="S12" i="32" s="1"/>
  <c r="AK19" i="31"/>
  <c r="T12" i="32" s="1"/>
  <c r="AO19" i="31"/>
  <c r="C20" i="31" a="1"/>
  <c r="C20" i="31"/>
  <c r="D20" i="31" a="1"/>
  <c r="D20" i="31"/>
  <c r="E20" i="31" a="1"/>
  <c r="E20" i="31"/>
  <c r="F20" i="31" a="1"/>
  <c r="F20" i="31"/>
  <c r="G20" i="31" a="1"/>
  <c r="G20" i="31"/>
  <c r="H20" i="31" a="1"/>
  <c r="H20" i="31"/>
  <c r="I20" i="31" a="1"/>
  <c r="I20" i="31"/>
  <c r="J20" i="31" a="1"/>
  <c r="J20" i="31"/>
  <c r="K20" i="31" a="1"/>
  <c r="K20" i="31"/>
  <c r="L20" i="31" a="1"/>
  <c r="L20" i="31"/>
  <c r="M20" i="31" a="1"/>
  <c r="M20" i="31"/>
  <c r="N20" i="31" a="1"/>
  <c r="N20" i="31"/>
  <c r="O20" i="31" a="1"/>
  <c r="O20" i="31"/>
  <c r="P20" i="31" a="1"/>
  <c r="P20" i="31"/>
  <c r="Q20" i="31" a="1"/>
  <c r="Q20" i="31"/>
  <c r="R20" i="31" a="1"/>
  <c r="R20" i="31"/>
  <c r="S20" i="31" a="1"/>
  <c r="S20" i="31"/>
  <c r="T20" i="31" a="1"/>
  <c r="T20" i="31"/>
  <c r="U20" i="31" a="1"/>
  <c r="U20" i="31"/>
  <c r="V20" i="31" a="1"/>
  <c r="V20" i="31"/>
  <c r="C21" i="31" a="1"/>
  <c r="C21" i="31"/>
  <c r="D21" i="31" a="1"/>
  <c r="D21" i="31"/>
  <c r="E21" i="31" a="1"/>
  <c r="E21" i="31"/>
  <c r="G21" i="31" a="1"/>
  <c r="G21" i="31"/>
  <c r="H21" i="31" a="1"/>
  <c r="H21" i="31"/>
  <c r="I21" i="31" a="1"/>
  <c r="I21" i="31"/>
  <c r="J21" i="31" a="1"/>
  <c r="J21" i="31"/>
  <c r="K21" i="31" a="1"/>
  <c r="K21" i="31"/>
  <c r="L21" i="31" a="1"/>
  <c r="L21" i="31"/>
  <c r="M21" i="31" a="1"/>
  <c r="M21" i="31"/>
  <c r="N21" i="31" a="1"/>
  <c r="N21" i="31"/>
  <c r="O21" i="31" a="1"/>
  <c r="O21" i="31"/>
  <c r="P21" i="31" a="1"/>
  <c r="P21" i="31"/>
  <c r="Q21" i="31" a="1"/>
  <c r="Q21" i="31"/>
  <c r="R21" i="31" a="1"/>
  <c r="R21" i="31"/>
  <c r="S21" i="31" a="1"/>
  <c r="S21" i="31"/>
  <c r="T21" i="31" a="1"/>
  <c r="T21" i="31"/>
  <c r="U21" i="31" a="1"/>
  <c r="U21" i="31"/>
  <c r="V21" i="31" a="1"/>
  <c r="V21" i="31"/>
  <c r="X21" i="31"/>
  <c r="Q13" i="32" s="1"/>
  <c r="Y21" i="31"/>
  <c r="R13" i="32" s="1"/>
  <c r="Z21" i="31"/>
  <c r="S13" i="32" s="1"/>
  <c r="AK21" i="31"/>
  <c r="T13" i="32" s="1"/>
  <c r="AO21" i="31"/>
  <c r="C22" i="31" a="1"/>
  <c r="C22" i="31"/>
  <c r="D22" i="31" a="1"/>
  <c r="D22" i="31"/>
  <c r="E22" i="31" a="1"/>
  <c r="E22" i="31"/>
  <c r="F22" i="31" a="1"/>
  <c r="F22" i="31"/>
  <c r="G22" i="31" a="1"/>
  <c r="G22" i="31"/>
  <c r="H22" i="31" a="1"/>
  <c r="H22" i="31"/>
  <c r="I22" i="31" a="1"/>
  <c r="I22" i="31"/>
  <c r="J22" i="31" a="1"/>
  <c r="J22" i="31"/>
  <c r="K22" i="31" a="1"/>
  <c r="K22" i="31"/>
  <c r="L22" i="31" a="1"/>
  <c r="L22" i="31"/>
  <c r="M22" i="31" a="1"/>
  <c r="M22" i="31"/>
  <c r="N22" i="31" a="1"/>
  <c r="N22" i="31"/>
  <c r="O22" i="31" a="1"/>
  <c r="O22" i="31"/>
  <c r="P22" i="31" a="1"/>
  <c r="P22" i="31"/>
  <c r="Q22" i="31" a="1"/>
  <c r="Q22" i="31"/>
  <c r="R22" i="31" a="1"/>
  <c r="R22" i="31"/>
  <c r="S22" i="31" a="1"/>
  <c r="S22" i="31"/>
  <c r="T22" i="31" a="1"/>
  <c r="T22" i="31"/>
  <c r="U22" i="31" a="1"/>
  <c r="U22" i="31"/>
  <c r="V22" i="31" a="1"/>
  <c r="V22" i="31"/>
  <c r="C23" i="31" a="1"/>
  <c r="C23" i="31"/>
  <c r="D23" i="31" a="1"/>
  <c r="D23" i="31"/>
  <c r="E23" i="31" a="1"/>
  <c r="E23" i="31"/>
  <c r="G23" i="31" a="1"/>
  <c r="G23" i="31"/>
  <c r="H23" i="31" a="1"/>
  <c r="H23" i="31"/>
  <c r="I23" i="31" a="1"/>
  <c r="I23" i="31"/>
  <c r="J23" i="31" a="1"/>
  <c r="J23" i="31"/>
  <c r="K23" i="31" a="1"/>
  <c r="K23" i="31"/>
  <c r="L23" i="31" a="1"/>
  <c r="L23" i="31"/>
  <c r="M23" i="31" a="1"/>
  <c r="M23" i="31"/>
  <c r="N23" i="31" a="1"/>
  <c r="N23" i="31"/>
  <c r="O23" i="31" a="1"/>
  <c r="O23" i="31"/>
  <c r="P23" i="31" a="1"/>
  <c r="P23" i="31"/>
  <c r="Q23" i="31" a="1"/>
  <c r="Q23" i="31"/>
  <c r="R23" i="31" a="1"/>
  <c r="R23" i="31"/>
  <c r="S23" i="31" a="1"/>
  <c r="S23" i="31"/>
  <c r="T23" i="31" a="1"/>
  <c r="T23" i="31"/>
  <c r="U23" i="31" a="1"/>
  <c r="U23" i="31"/>
  <c r="V23" i="31" a="1"/>
  <c r="V23" i="31"/>
  <c r="X23" i="31"/>
  <c r="Q14" i="32" s="1"/>
  <c r="Y23" i="31"/>
  <c r="R14" i="32" s="1"/>
  <c r="Z23" i="31"/>
  <c r="S14" i="32" s="1"/>
  <c r="AK23" i="31"/>
  <c r="T14" i="32" s="1"/>
  <c r="AO23" i="31"/>
  <c r="C24" i="31" a="1"/>
  <c r="C24" i="31"/>
  <c r="D24" i="31" a="1"/>
  <c r="D24" i="31"/>
  <c r="E24" i="31" a="1"/>
  <c r="E24" i="31"/>
  <c r="F24" i="31" a="1"/>
  <c r="F24" i="31"/>
  <c r="G24" i="31" a="1"/>
  <c r="G24" i="31"/>
  <c r="H24" i="31" a="1"/>
  <c r="H24" i="31"/>
  <c r="I24" i="31" a="1"/>
  <c r="I24" i="31"/>
  <c r="J24" i="31" a="1"/>
  <c r="J24" i="31"/>
  <c r="K24" i="31" a="1"/>
  <c r="K24" i="31"/>
  <c r="L24" i="31" a="1"/>
  <c r="L24" i="31"/>
  <c r="M24" i="31" a="1"/>
  <c r="M24" i="31"/>
  <c r="N24" i="31" a="1"/>
  <c r="N24" i="31"/>
  <c r="O24" i="31" a="1"/>
  <c r="O24" i="31"/>
  <c r="P24" i="31" a="1"/>
  <c r="P24" i="31"/>
  <c r="Q24" i="31" a="1"/>
  <c r="Q24" i="31"/>
  <c r="R24" i="31" a="1"/>
  <c r="R24" i="31"/>
  <c r="S24" i="31" a="1"/>
  <c r="S24" i="31"/>
  <c r="T24" i="31" a="1"/>
  <c r="T24" i="31"/>
  <c r="U24" i="31" a="1"/>
  <c r="U24" i="31"/>
  <c r="V24" i="31" a="1"/>
  <c r="V24" i="31"/>
  <c r="C25" i="31" a="1"/>
  <c r="C25" i="31"/>
  <c r="D25" i="31" a="1"/>
  <c r="D25" i="31"/>
  <c r="E25" i="31" a="1"/>
  <c r="E25" i="31"/>
  <c r="G25" i="31" a="1"/>
  <c r="G25" i="31"/>
  <c r="H25" i="31" a="1"/>
  <c r="H25" i="31"/>
  <c r="I25" i="31" a="1"/>
  <c r="I25" i="31"/>
  <c r="J25" i="31" a="1"/>
  <c r="J25" i="31"/>
  <c r="K25" i="31" a="1"/>
  <c r="K25" i="31"/>
  <c r="L25" i="31" a="1"/>
  <c r="L25" i="31"/>
  <c r="M25" i="31" a="1"/>
  <c r="M25" i="31"/>
  <c r="N25" i="31" a="1"/>
  <c r="N25" i="31"/>
  <c r="O25" i="31" a="1"/>
  <c r="O25" i="31"/>
  <c r="P25" i="31" a="1"/>
  <c r="P25" i="31"/>
  <c r="Q25" i="31" a="1"/>
  <c r="Q25" i="31"/>
  <c r="R25" i="31" a="1"/>
  <c r="R25" i="31"/>
  <c r="S25" i="31" a="1"/>
  <c r="S25" i="31"/>
  <c r="T25" i="31" a="1"/>
  <c r="T25" i="31"/>
  <c r="U25" i="31" a="1"/>
  <c r="U25" i="31"/>
  <c r="V25" i="31" a="1"/>
  <c r="V25" i="31"/>
  <c r="X25" i="31"/>
  <c r="Q15" i="32" s="1"/>
  <c r="Y25" i="31"/>
  <c r="R15" i="32" s="1"/>
  <c r="Z25" i="31"/>
  <c r="S15" i="32" s="1"/>
  <c r="AK25" i="31"/>
  <c r="T15" i="32" s="1"/>
  <c r="AO25" i="31"/>
  <c r="C26" i="31" a="1"/>
  <c r="C26" i="31"/>
  <c r="D26" i="31" a="1"/>
  <c r="D26" i="31"/>
  <c r="E26" i="31" a="1"/>
  <c r="E26" i="31"/>
  <c r="F26" i="31" a="1"/>
  <c r="F26" i="31"/>
  <c r="G26" i="31" a="1"/>
  <c r="G26" i="31"/>
  <c r="H26" i="31" a="1"/>
  <c r="H26" i="31"/>
  <c r="I26" i="31" a="1"/>
  <c r="I26" i="31"/>
  <c r="J26" i="31" a="1"/>
  <c r="J26" i="31"/>
  <c r="K26" i="31" a="1"/>
  <c r="K26" i="31"/>
  <c r="L26" i="31" a="1"/>
  <c r="L26" i="31"/>
  <c r="M26" i="31" a="1"/>
  <c r="M26" i="31"/>
  <c r="N26" i="31" a="1"/>
  <c r="N26" i="31"/>
  <c r="O26" i="31" a="1"/>
  <c r="O26" i="31"/>
  <c r="P26" i="31" a="1"/>
  <c r="P26" i="31"/>
  <c r="Q26" i="31" a="1"/>
  <c r="Q26" i="31"/>
  <c r="R26" i="31" a="1"/>
  <c r="R26" i="31"/>
  <c r="S26" i="31" a="1"/>
  <c r="S26" i="31"/>
  <c r="T26" i="31" a="1"/>
  <c r="T26" i="31"/>
  <c r="U26" i="31" a="1"/>
  <c r="U26" i="31"/>
  <c r="V26" i="31" a="1"/>
  <c r="V26" i="31"/>
  <c r="C27" i="31" a="1"/>
  <c r="C27" i="31"/>
  <c r="D27" i="31" a="1"/>
  <c r="D27" i="31"/>
  <c r="E27" i="31" a="1"/>
  <c r="E27" i="31"/>
  <c r="G27" i="31" a="1"/>
  <c r="G27" i="31"/>
  <c r="H27" i="31" a="1"/>
  <c r="H27" i="31"/>
  <c r="I27" i="31" a="1"/>
  <c r="I27" i="31"/>
  <c r="J27" i="31" a="1"/>
  <c r="J27" i="31"/>
  <c r="K27" i="31" a="1"/>
  <c r="K27" i="31"/>
  <c r="L27" i="31" a="1"/>
  <c r="L27" i="31"/>
  <c r="M27" i="31" a="1"/>
  <c r="M27" i="31"/>
  <c r="N27" i="31" a="1"/>
  <c r="N27" i="31"/>
  <c r="O27" i="31" a="1"/>
  <c r="O27" i="31"/>
  <c r="P27" i="31" a="1"/>
  <c r="P27" i="31"/>
  <c r="Q27" i="31" a="1"/>
  <c r="Q27" i="31"/>
  <c r="R27" i="31" a="1"/>
  <c r="R27" i="31"/>
  <c r="S27" i="31" a="1"/>
  <c r="S27" i="31"/>
  <c r="T27" i="31" a="1"/>
  <c r="T27" i="31"/>
  <c r="U27" i="31" a="1"/>
  <c r="U27" i="31"/>
  <c r="V27" i="31" a="1"/>
  <c r="V27" i="31"/>
  <c r="X27" i="31"/>
  <c r="Q16" i="32" s="1"/>
  <c r="Y27" i="31"/>
  <c r="R16" i="32" s="1"/>
  <c r="Z27" i="31"/>
  <c r="S16" i="32" s="1"/>
  <c r="AK27" i="31"/>
  <c r="T16" i="32" s="1"/>
  <c r="AO27" i="31"/>
  <c r="C28" i="31" a="1"/>
  <c r="C28" i="31"/>
  <c r="D28" i="31" a="1"/>
  <c r="D28" i="31"/>
  <c r="E28" i="31" a="1"/>
  <c r="E28" i="31"/>
  <c r="F28" i="31" a="1"/>
  <c r="F28" i="31"/>
  <c r="G28" i="31" a="1"/>
  <c r="G28" i="31"/>
  <c r="H28" i="31" a="1"/>
  <c r="H28" i="31"/>
  <c r="I28" i="31" a="1"/>
  <c r="I28" i="31"/>
  <c r="J28" i="31" a="1"/>
  <c r="J28" i="31"/>
  <c r="K28" i="31" a="1"/>
  <c r="K28" i="31"/>
  <c r="L28" i="31" a="1"/>
  <c r="L28" i="31"/>
  <c r="M28" i="31" a="1"/>
  <c r="M28" i="31"/>
  <c r="N28" i="31" a="1"/>
  <c r="N28" i="31"/>
  <c r="O28" i="31" a="1"/>
  <c r="O28" i="31"/>
  <c r="P28" i="31" a="1"/>
  <c r="P28" i="31"/>
  <c r="Q28" i="31" a="1"/>
  <c r="Q28" i="31"/>
  <c r="R28" i="31" a="1"/>
  <c r="R28" i="31"/>
  <c r="S28" i="31" a="1"/>
  <c r="S28" i="31"/>
  <c r="T28" i="31" a="1"/>
  <c r="T28" i="31"/>
  <c r="U28" i="31" a="1"/>
  <c r="U28" i="31"/>
  <c r="V28" i="31" a="1"/>
  <c r="V28" i="31"/>
  <c r="C29" i="31" a="1"/>
  <c r="C29" i="31"/>
  <c r="D29" i="31" a="1"/>
  <c r="D29" i="31"/>
  <c r="E29" i="31" a="1"/>
  <c r="E29" i="31"/>
  <c r="G29" i="31" a="1"/>
  <c r="G29" i="31"/>
  <c r="H29" i="31" a="1"/>
  <c r="H29" i="31"/>
  <c r="I29" i="31" a="1"/>
  <c r="I29" i="31"/>
  <c r="J29" i="31" a="1"/>
  <c r="J29" i="31"/>
  <c r="K29" i="31" a="1"/>
  <c r="K29" i="31"/>
  <c r="L29" i="31" a="1"/>
  <c r="L29" i="31"/>
  <c r="M29" i="31" a="1"/>
  <c r="M29" i="31"/>
  <c r="N29" i="31" a="1"/>
  <c r="N29" i="31"/>
  <c r="O29" i="31" a="1"/>
  <c r="O29" i="31"/>
  <c r="P29" i="31" a="1"/>
  <c r="P29" i="31"/>
  <c r="Q29" i="31" a="1"/>
  <c r="Q29" i="31"/>
  <c r="R29" i="31" a="1"/>
  <c r="R29" i="31"/>
  <c r="S29" i="31" a="1"/>
  <c r="S29" i="31"/>
  <c r="T29" i="31" a="1"/>
  <c r="T29" i="31"/>
  <c r="U29" i="31" a="1"/>
  <c r="U29" i="31"/>
  <c r="V29" i="31" a="1"/>
  <c r="V29" i="31"/>
  <c r="X29" i="31"/>
  <c r="Q17" i="32" s="1"/>
  <c r="Y29" i="31"/>
  <c r="R17" i="32" s="1"/>
  <c r="Z29" i="31"/>
  <c r="S17" i="32" s="1"/>
  <c r="AK29" i="31"/>
  <c r="T17" i="32" s="1"/>
  <c r="AO29" i="31"/>
  <c r="C30" i="31" a="1"/>
  <c r="C30" i="31"/>
  <c r="D30" i="31" a="1"/>
  <c r="D30" i="31"/>
  <c r="E30" i="31" a="1"/>
  <c r="E30" i="31"/>
  <c r="F30" i="31" a="1"/>
  <c r="F30" i="31"/>
  <c r="G30" i="31" a="1"/>
  <c r="G30" i="31"/>
  <c r="H30" i="31" a="1"/>
  <c r="H30" i="31"/>
  <c r="I30" i="31" a="1"/>
  <c r="I30" i="31"/>
  <c r="J30" i="31" a="1"/>
  <c r="J30" i="31"/>
  <c r="K30" i="31" a="1"/>
  <c r="K30" i="31"/>
  <c r="L30" i="31" a="1"/>
  <c r="L30" i="31"/>
  <c r="M30" i="31" a="1"/>
  <c r="M30" i="31"/>
  <c r="N30" i="31" a="1"/>
  <c r="N30" i="31"/>
  <c r="O30" i="31" a="1"/>
  <c r="O30" i="31"/>
  <c r="P30" i="31" a="1"/>
  <c r="P30" i="31"/>
  <c r="Q30" i="31" a="1"/>
  <c r="Q30" i="31"/>
  <c r="R30" i="31" a="1"/>
  <c r="R30" i="31"/>
  <c r="S30" i="31" a="1"/>
  <c r="S30" i="31"/>
  <c r="T30" i="31" a="1"/>
  <c r="T30" i="31"/>
  <c r="U30" i="31" a="1"/>
  <c r="U30" i="31"/>
  <c r="V30" i="31" a="1"/>
  <c r="V30" i="31"/>
  <c r="C31" i="31" a="1"/>
  <c r="C31" i="31"/>
  <c r="D31" i="31" a="1"/>
  <c r="D31" i="31"/>
  <c r="E31" i="31" a="1"/>
  <c r="E31" i="31"/>
  <c r="G31" i="31" a="1"/>
  <c r="G31" i="31"/>
  <c r="H31" i="31" a="1"/>
  <c r="H31" i="31"/>
  <c r="I31" i="31" a="1"/>
  <c r="I31" i="31"/>
  <c r="J31" i="31" a="1"/>
  <c r="J31" i="31"/>
  <c r="K31" i="31" a="1"/>
  <c r="K31" i="31"/>
  <c r="L31" i="31" a="1"/>
  <c r="L31" i="31"/>
  <c r="M31" i="31" a="1"/>
  <c r="M31" i="31"/>
  <c r="N31" i="31" a="1"/>
  <c r="N31" i="31"/>
  <c r="O31" i="31" a="1"/>
  <c r="O31" i="31"/>
  <c r="P31" i="31" a="1"/>
  <c r="P31" i="31"/>
  <c r="Q31" i="31" a="1"/>
  <c r="Q31" i="31"/>
  <c r="R31" i="31" a="1"/>
  <c r="R31" i="31"/>
  <c r="S31" i="31" a="1"/>
  <c r="S31" i="31"/>
  <c r="T31" i="31" a="1"/>
  <c r="T31" i="31"/>
  <c r="U31" i="31" a="1"/>
  <c r="U31" i="31"/>
  <c r="V31" i="31" a="1"/>
  <c r="V31" i="31"/>
  <c r="X31" i="31"/>
  <c r="Q18" i="32" s="1"/>
  <c r="Y31" i="31"/>
  <c r="R18" i="32" s="1"/>
  <c r="Z31" i="31"/>
  <c r="S18" i="32" s="1"/>
  <c r="AK31" i="31"/>
  <c r="T18" i="32" s="1"/>
  <c r="AO31" i="31"/>
  <c r="C32" i="31" a="1"/>
  <c r="C32" i="31"/>
  <c r="D32" i="31" a="1"/>
  <c r="D32" i="31"/>
  <c r="E32" i="31" a="1"/>
  <c r="E32" i="31"/>
  <c r="F32" i="31" a="1"/>
  <c r="F32" i="31"/>
  <c r="G32" i="31" a="1"/>
  <c r="G32" i="31"/>
  <c r="H32" i="31" a="1"/>
  <c r="H32" i="31"/>
  <c r="I32" i="31" a="1"/>
  <c r="I32" i="31"/>
  <c r="J32" i="31" a="1"/>
  <c r="J32" i="31" s="1"/>
  <c r="K32" i="31" a="1"/>
  <c r="K32" i="31" s="1"/>
  <c r="L32" i="31" a="1"/>
  <c r="L32" i="31" s="1"/>
  <c r="M32" i="31" a="1"/>
  <c r="M32" i="31" s="1"/>
  <c r="N32" i="31" a="1"/>
  <c r="N32" i="31" s="1"/>
  <c r="O32" i="31" a="1"/>
  <c r="O32" i="31" s="1"/>
  <c r="P32" i="31" a="1"/>
  <c r="P32" i="31" s="1"/>
  <c r="Q32" i="31" a="1"/>
  <c r="Q32" i="31"/>
  <c r="R32" i="31" a="1"/>
  <c r="R32" i="31" s="1"/>
  <c r="S32" i="31" a="1"/>
  <c r="S32" i="31" s="1"/>
  <c r="T32" i="31" a="1"/>
  <c r="T32" i="31"/>
  <c r="U32" i="31" a="1"/>
  <c r="U32" i="31" s="1"/>
  <c r="V32" i="31" a="1"/>
  <c r="V32" i="31" s="1"/>
  <c r="C33" i="31" a="1"/>
  <c r="C33" i="31" s="1"/>
  <c r="D33" i="31" a="1"/>
  <c r="D33" i="31" s="1"/>
  <c r="E33" i="31" a="1"/>
  <c r="E33" i="31" s="1"/>
  <c r="G33" i="31" a="1"/>
  <c r="G33" i="31" s="1"/>
  <c r="H33" i="31" a="1"/>
  <c r="H33" i="31"/>
  <c r="I33" i="31" a="1"/>
  <c r="I33" i="31" s="1"/>
  <c r="J33" i="31" a="1"/>
  <c r="J33" i="31" s="1"/>
  <c r="K33" i="31" a="1"/>
  <c r="K33" i="31"/>
  <c r="L33" i="31" a="1"/>
  <c r="L33" i="31" s="1"/>
  <c r="M33" i="31" a="1"/>
  <c r="M33" i="31" s="1"/>
  <c r="N33" i="31" a="1"/>
  <c r="N33" i="31"/>
  <c r="O33" i="31" a="1"/>
  <c r="O33" i="31" s="1"/>
  <c r="P33" i="31" a="1"/>
  <c r="P33" i="31" s="1"/>
  <c r="Q33" i="31" a="1"/>
  <c r="Q33" i="31"/>
  <c r="R33" i="31" a="1"/>
  <c r="R33" i="31" s="1"/>
  <c r="S33" i="31" a="1"/>
  <c r="S33" i="31" s="1"/>
  <c r="T33" i="31" a="1"/>
  <c r="T33" i="31"/>
  <c r="U33" i="31" a="1"/>
  <c r="U33" i="31" s="1"/>
  <c r="V33" i="31" a="1"/>
  <c r="V33" i="31" s="1"/>
  <c r="X33" i="31"/>
  <c r="Q19" i="32" s="1"/>
  <c r="Y33" i="31"/>
  <c r="R19" i="32" s="1"/>
  <c r="Z33" i="31"/>
  <c r="S19" i="32" s="1"/>
  <c r="AK33" i="31"/>
  <c r="T19" i="32" s="1"/>
  <c r="AO33" i="31"/>
  <c r="C34" i="31" a="1"/>
  <c r="C34" i="31" s="1"/>
  <c r="D34" i="31" a="1"/>
  <c r="D34" i="31" s="1"/>
  <c r="E34" i="31" a="1"/>
  <c r="E34" i="31"/>
  <c r="F34" i="31" a="1"/>
  <c r="F34" i="31" s="1"/>
  <c r="G34" i="31" a="1"/>
  <c r="G34" i="31" s="1"/>
  <c r="H34" i="31" a="1"/>
  <c r="H34" i="31"/>
  <c r="I34" i="31" a="1"/>
  <c r="I34" i="31" s="1"/>
  <c r="J34" i="31" a="1"/>
  <c r="J34" i="31" s="1"/>
  <c r="K34" i="31" a="1"/>
  <c r="K34" i="31"/>
  <c r="L34" i="31" a="1"/>
  <c r="L34" i="31" s="1"/>
  <c r="M34" i="31" a="1"/>
  <c r="M34" i="31" s="1"/>
  <c r="N34" i="31" a="1"/>
  <c r="N34" i="31"/>
  <c r="O34" i="31" a="1"/>
  <c r="O34" i="31" s="1"/>
  <c r="P34" i="31" a="1"/>
  <c r="P34" i="31" s="1"/>
  <c r="Q34" i="31" a="1"/>
  <c r="Q34" i="31"/>
  <c r="R34" i="31" a="1"/>
  <c r="R34" i="31" s="1"/>
  <c r="S34" i="31" a="1"/>
  <c r="S34" i="31" s="1"/>
  <c r="T34" i="31" a="1"/>
  <c r="T34" i="31"/>
  <c r="U34" i="31" a="1"/>
  <c r="U34" i="31" s="1"/>
  <c r="V34" i="31" a="1"/>
  <c r="V34" i="31" s="1"/>
  <c r="C35" i="31" a="1"/>
  <c r="C35" i="31"/>
  <c r="D35" i="31" a="1"/>
  <c r="D35" i="31" s="1"/>
  <c r="E35" i="31" a="1"/>
  <c r="E35" i="31" s="1"/>
  <c r="G35" i="31" a="1"/>
  <c r="G35" i="31"/>
  <c r="H35" i="31" a="1"/>
  <c r="H35" i="31" s="1"/>
  <c r="I35" i="31" a="1"/>
  <c r="I35" i="31" s="1"/>
  <c r="J35" i="31" a="1"/>
  <c r="J35" i="31"/>
  <c r="K35" i="31" a="1"/>
  <c r="K35" i="31" s="1"/>
  <c r="L35" i="31" a="1"/>
  <c r="L35" i="31"/>
  <c r="M35" i="31" a="1"/>
  <c r="M35" i="31"/>
  <c r="N35" i="31" a="1"/>
  <c r="N35" i="31" s="1"/>
  <c r="O35" i="31" a="1"/>
  <c r="O35" i="31"/>
  <c r="P35" i="31" a="1"/>
  <c r="P35" i="31"/>
  <c r="Q35" i="31" a="1"/>
  <c r="Q35" i="31" s="1"/>
  <c r="R35" i="31" a="1"/>
  <c r="R35" i="31"/>
  <c r="S35" i="31" a="1"/>
  <c r="S35" i="31"/>
  <c r="T35" i="31" a="1"/>
  <c r="T35" i="31" s="1"/>
  <c r="U35" i="31" a="1"/>
  <c r="U35" i="31"/>
  <c r="V35" i="31" a="1"/>
  <c r="V35" i="31"/>
  <c r="X35" i="31"/>
  <c r="Q20" i="32" s="1"/>
  <c r="Y35" i="31"/>
  <c r="R20" i="32" s="1"/>
  <c r="Z35" i="31"/>
  <c r="S20" i="32" s="1"/>
  <c r="AK35" i="31"/>
  <c r="T20" i="32" s="1"/>
  <c r="AO35" i="31"/>
  <c r="C36" i="31" a="1"/>
  <c r="C36" i="31" s="1"/>
  <c r="AD36" i="31" s="1"/>
  <c r="D36" i="31" a="1"/>
  <c r="D36" i="31"/>
  <c r="E36" i="31" a="1"/>
  <c r="E36" i="31" s="1"/>
  <c r="AF36" i="31" s="1"/>
  <c r="M20" i="32" s="1"/>
  <c r="F36" i="31" a="1"/>
  <c r="F36" i="31" s="1"/>
  <c r="AG36" i="31" s="1"/>
  <c r="N20" i="32" s="1"/>
  <c r="C7" i="33"/>
  <c r="H32" i="33"/>
  <c r="AE36" i="31"/>
  <c r="L20" i="32" s="1"/>
  <c r="AP35" i="31"/>
  <c r="W20" i="32" s="1"/>
  <c r="AP33" i="31"/>
  <c r="W19" i="32" s="1"/>
  <c r="AP31" i="31"/>
  <c r="W18" i="32" s="1"/>
  <c r="AG31" i="31"/>
  <c r="J18" i="32" s="1"/>
  <c r="AF31" i="31"/>
  <c r="I18" i="32" s="1"/>
  <c r="AE31" i="31"/>
  <c r="H18" i="32" s="1"/>
  <c r="AD31" i="31"/>
  <c r="AG30" i="31"/>
  <c r="N17" i="32" s="1"/>
  <c r="AF30" i="31"/>
  <c r="M17" i="32" s="1"/>
  <c r="AE30" i="31"/>
  <c r="L17" i="32" s="1"/>
  <c r="AD30" i="31"/>
  <c r="AP29" i="31"/>
  <c r="W17" i="32" s="1"/>
  <c r="AG29" i="31"/>
  <c r="J17" i="32" s="1"/>
  <c r="AF29" i="31"/>
  <c r="I17" i="32" s="1"/>
  <c r="AE29" i="31"/>
  <c r="H17" i="32" s="1"/>
  <c r="AD29" i="31"/>
  <c r="AG28" i="31"/>
  <c r="N16" i="32" s="1"/>
  <c r="AF28" i="31"/>
  <c r="M16" i="32" s="1"/>
  <c r="AE28" i="31"/>
  <c r="L16" i="32" s="1"/>
  <c r="AD28" i="31"/>
  <c r="AP27" i="31"/>
  <c r="W16" i="32" s="1"/>
  <c r="AG27" i="31"/>
  <c r="J16" i="32" s="1"/>
  <c r="AF27" i="31"/>
  <c r="I16" i="32" s="1"/>
  <c r="AE27" i="31"/>
  <c r="H16" i="32" s="1"/>
  <c r="AD27" i="31"/>
  <c r="AG26" i="31"/>
  <c r="N15" i="32" s="1"/>
  <c r="AF26" i="31"/>
  <c r="M15" i="32" s="1"/>
  <c r="AE26" i="31"/>
  <c r="L15" i="32" s="1"/>
  <c r="AD26" i="31"/>
  <c r="AP25" i="31"/>
  <c r="W15" i="32" s="1"/>
  <c r="AG25" i="31"/>
  <c r="J15" i="32" s="1"/>
  <c r="AF25" i="31"/>
  <c r="I15" i="32" s="1"/>
  <c r="AE25" i="31"/>
  <c r="H15" i="32" s="1"/>
  <c r="AD25" i="31"/>
  <c r="AG24" i="31"/>
  <c r="N14" i="32" s="1"/>
  <c r="AF24" i="31"/>
  <c r="M14" i="32" s="1"/>
  <c r="AE24" i="31"/>
  <c r="L14" i="32" s="1"/>
  <c r="AD24" i="31"/>
  <c r="AP23" i="31"/>
  <c r="W14" i="32" s="1"/>
  <c r="AG23" i="31"/>
  <c r="J14" i="32" s="1"/>
  <c r="AF23" i="31"/>
  <c r="I14" i="32" s="1"/>
  <c r="AE23" i="31"/>
  <c r="H14" i="32" s="1"/>
  <c r="AD23" i="31"/>
  <c r="AG22" i="31"/>
  <c r="N13" i="32" s="1"/>
  <c r="AF22" i="31"/>
  <c r="M13" i="32" s="1"/>
  <c r="AE22" i="31"/>
  <c r="L13" i="32" s="1"/>
  <c r="AD22" i="31"/>
  <c r="AP21" i="31"/>
  <c r="W13" i="32" s="1"/>
  <c r="AG21" i="31"/>
  <c r="J13" i="32" s="1"/>
  <c r="AF21" i="31"/>
  <c r="I13" i="32" s="1"/>
  <c r="AE21" i="31"/>
  <c r="H13" i="32" s="1"/>
  <c r="AD21" i="31"/>
  <c r="AG20" i="31"/>
  <c r="N12" i="32" s="1"/>
  <c r="AF20" i="31"/>
  <c r="M12" i="32" s="1"/>
  <c r="AE20" i="31"/>
  <c r="L12" i="32" s="1"/>
  <c r="AD20" i="31"/>
  <c r="AP19" i="31"/>
  <c r="W12" i="32" s="1"/>
  <c r="AG19" i="31"/>
  <c r="J12" i="32" s="1"/>
  <c r="AF19" i="31"/>
  <c r="I12" i="32" s="1"/>
  <c r="AE19" i="31"/>
  <c r="H12" i="32" s="1"/>
  <c r="AD19" i="31"/>
  <c r="AG18" i="31"/>
  <c r="N11" i="32" s="1"/>
  <c r="AF18" i="31"/>
  <c r="M11" i="32" s="1"/>
  <c r="AE18" i="31"/>
  <c r="L11" i="32" s="1"/>
  <c r="AD18" i="31"/>
  <c r="AP17" i="31"/>
  <c r="W11" i="32" s="1"/>
  <c r="AG17" i="31"/>
  <c r="J11" i="32" s="1"/>
  <c r="AF17" i="31"/>
  <c r="I11" i="32" s="1"/>
  <c r="AE17" i="31"/>
  <c r="H11" i="32" s="1"/>
  <c r="AD17" i="31"/>
  <c r="AG16" i="31"/>
  <c r="N10" i="32" s="1"/>
  <c r="AF16" i="31"/>
  <c r="M10" i="32" s="1"/>
  <c r="AE16" i="31"/>
  <c r="L10" i="32" s="1"/>
  <c r="AD16" i="31"/>
  <c r="AP15" i="31"/>
  <c r="W10" i="32" s="1"/>
  <c r="AG15" i="31"/>
  <c r="J10" i="32" s="1"/>
  <c r="AF15" i="31"/>
  <c r="I10" i="32" s="1"/>
  <c r="AE15" i="31"/>
  <c r="H10" i="32" s="1"/>
  <c r="AD15" i="31"/>
  <c r="AG14" i="31"/>
  <c r="N9" i="32" s="1"/>
  <c r="AF14" i="31"/>
  <c r="M9" i="32" s="1"/>
  <c r="AE14" i="31"/>
  <c r="L9" i="32" s="1"/>
  <c r="AD14" i="31"/>
  <c r="AP13" i="31"/>
  <c r="W9" i="32" s="1"/>
  <c r="AG13" i="31"/>
  <c r="J9" i="32" s="1"/>
  <c r="AF13" i="31"/>
  <c r="I9" i="32" s="1"/>
  <c r="AE13" i="31"/>
  <c r="H9" i="32" s="1"/>
  <c r="AD13" i="31"/>
  <c r="AG12" i="31"/>
  <c r="N8" i="32" s="1"/>
  <c r="AF12" i="31"/>
  <c r="M8" i="32" s="1"/>
  <c r="AE12" i="31"/>
  <c r="L8" i="32" s="1"/>
  <c r="AD12" i="31"/>
  <c r="AP11" i="31"/>
  <c r="W8" i="32" s="1"/>
  <c r="AG11" i="31"/>
  <c r="J8" i="32" s="1"/>
  <c r="AF11" i="31"/>
  <c r="I8" i="32" s="1"/>
  <c r="AE11" i="31"/>
  <c r="H8" i="32" s="1"/>
  <c r="AD11" i="31"/>
  <c r="AG10" i="31"/>
  <c r="N7" i="32" s="1"/>
  <c r="G24" i="33" s="1"/>
  <c r="AF10" i="31"/>
  <c r="M7" i="32" s="1"/>
  <c r="G23" i="33" s="1"/>
  <c r="AE10" i="31"/>
  <c r="L7" i="32" s="1"/>
  <c r="G22" i="33" s="1"/>
  <c r="AD10" i="31"/>
  <c r="AP9" i="31"/>
  <c r="W7" i="32" s="1"/>
  <c r="AG9" i="31"/>
  <c r="J7" i="32" s="1"/>
  <c r="E24" i="33" s="1"/>
  <c r="AF9" i="31"/>
  <c r="I7" i="32" s="1"/>
  <c r="E23" i="33" s="1"/>
  <c r="AP9" i="13"/>
  <c r="V7" i="9"/>
  <c r="A38" i="10" s="1"/>
  <c r="AP17" i="13"/>
  <c r="X11" i="13"/>
  <c r="Y11" i="13"/>
  <c r="Z11" i="13"/>
  <c r="X13" i="13"/>
  <c r="Y13" i="13"/>
  <c r="Z13" i="13"/>
  <c r="X15" i="13"/>
  <c r="Y15" i="13"/>
  <c r="Z15" i="13"/>
  <c r="X17" i="13"/>
  <c r="Y17" i="13"/>
  <c r="Z17" i="13"/>
  <c r="X19" i="13"/>
  <c r="Y19" i="13"/>
  <c r="Z19" i="13"/>
  <c r="X21" i="13"/>
  <c r="Y21" i="13"/>
  <c r="Z21" i="13"/>
  <c r="X23" i="13"/>
  <c r="Y23" i="13"/>
  <c r="Z23" i="13"/>
  <c r="X25" i="13"/>
  <c r="Y25" i="13"/>
  <c r="Z25" i="13"/>
  <c r="X27" i="13"/>
  <c r="Y27" i="13"/>
  <c r="Z27" i="13"/>
  <c r="X29" i="13"/>
  <c r="Y29" i="13"/>
  <c r="Z29" i="13"/>
  <c r="Y9" i="13"/>
  <c r="Z9" i="13"/>
  <c r="C7" i="10"/>
  <c r="AP11" i="13"/>
  <c r="AP13" i="13"/>
  <c r="AP15" i="13"/>
  <c r="W11" i="9"/>
  <c r="AP19" i="13"/>
  <c r="AP21" i="13"/>
  <c r="AP25" i="13"/>
  <c r="AP27" i="13"/>
  <c r="AP29" i="13"/>
  <c r="AK11" i="13"/>
  <c r="AK13" i="13"/>
  <c r="AK15" i="13"/>
  <c r="AK17" i="13"/>
  <c r="AK19" i="13"/>
  <c r="AK21" i="13"/>
  <c r="AK23" i="13"/>
  <c r="AK25" i="13"/>
  <c r="AK27" i="13"/>
  <c r="AK29" i="13"/>
  <c r="AK9" i="13"/>
  <c r="AG30" i="13"/>
  <c r="AF30" i="13"/>
  <c r="AE30" i="13"/>
  <c r="AG10" i="13"/>
  <c r="AF10" i="13"/>
  <c r="AE10" i="13"/>
  <c r="S31" i="13" a="1"/>
  <c r="S31" i="13" s="1"/>
  <c r="O31" i="13" a="1"/>
  <c r="O31" i="13" s="1"/>
  <c r="K31" i="13" a="1"/>
  <c r="K31" i="13" s="1"/>
  <c r="D7" i="9"/>
  <c r="E7" i="9"/>
  <c r="F7" i="9"/>
  <c r="D8" i="9"/>
  <c r="E8" i="9"/>
  <c r="F8" i="9"/>
  <c r="D9" i="9"/>
  <c r="E9" i="9"/>
  <c r="F9" i="9"/>
  <c r="D10" i="9"/>
  <c r="E10" i="9"/>
  <c r="F10" i="9"/>
  <c r="D11" i="9"/>
  <c r="E11" i="9"/>
  <c r="F11" i="9"/>
  <c r="D12" i="9"/>
  <c r="E12" i="9"/>
  <c r="F12" i="9"/>
  <c r="D13" i="9"/>
  <c r="E13" i="9"/>
  <c r="F13" i="9"/>
  <c r="D14" i="9"/>
  <c r="E14" i="9"/>
  <c r="F14" i="9"/>
  <c r="D15" i="9"/>
  <c r="E15" i="9"/>
  <c r="F15" i="9"/>
  <c r="D16" i="9"/>
  <c r="E16" i="9"/>
  <c r="F16" i="9"/>
  <c r="D17" i="9"/>
  <c r="E17" i="9"/>
  <c r="F17" i="9"/>
  <c r="C8" i="9"/>
  <c r="C9" i="9"/>
  <c r="C10" i="9"/>
  <c r="C11" i="9"/>
  <c r="C12" i="9"/>
  <c r="C13" i="9"/>
  <c r="C14" i="9"/>
  <c r="C15" i="9"/>
  <c r="C16" i="9"/>
  <c r="C17" i="9"/>
  <c r="C7" i="9"/>
  <c r="C9" i="10" s="1"/>
  <c r="B8" i="9"/>
  <c r="B9" i="9"/>
  <c r="B10" i="9"/>
  <c r="B11" i="9"/>
  <c r="B12" i="9"/>
  <c r="B13" i="9"/>
  <c r="B14" i="9"/>
  <c r="B15" i="9"/>
  <c r="B16" i="9"/>
  <c r="B17" i="9"/>
  <c r="B7" i="9"/>
  <c r="C8" i="10" s="1"/>
  <c r="E22" i="53" l="1"/>
  <c r="E23" i="53"/>
  <c r="E24" i="53"/>
  <c r="G22" i="53"/>
  <c r="G23" i="53"/>
  <c r="G24" i="53"/>
  <c r="S23" i="51" a="1"/>
  <c r="S23" i="51" s="1"/>
  <c r="O23" i="51" a="1"/>
  <c r="O23" i="51" s="1"/>
  <c r="K23" i="51" a="1"/>
  <c r="K23" i="51" s="1"/>
  <c r="G23" i="51" a="1"/>
  <c r="G23" i="51" s="1"/>
  <c r="C23" i="51" a="1"/>
  <c r="C23" i="51" s="1"/>
  <c r="AH10" i="51" a="1"/>
  <c r="AH10" i="51" s="1"/>
  <c r="K7" i="52"/>
  <c r="AH11" i="51" a="1"/>
  <c r="AH11" i="51" s="1"/>
  <c r="G8" i="52"/>
  <c r="AH12" i="51" a="1"/>
  <c r="AH12" i="51" s="1"/>
  <c r="K8" i="52"/>
  <c r="AH13" i="51" a="1"/>
  <c r="AH13" i="51" s="1"/>
  <c r="G9" i="52"/>
  <c r="AH14" i="51" a="1"/>
  <c r="AH14" i="51" s="1"/>
  <c r="K9" i="52"/>
  <c r="AH15" i="51" a="1"/>
  <c r="AH15" i="51" s="1"/>
  <c r="G10" i="52"/>
  <c r="AH16" i="51" a="1"/>
  <c r="AH16" i="51" s="1"/>
  <c r="K10" i="52"/>
  <c r="AH17" i="51" a="1"/>
  <c r="AH17" i="51" s="1"/>
  <c r="G11" i="52"/>
  <c r="AH18" i="51" a="1"/>
  <c r="AH18" i="51" s="1"/>
  <c r="K11" i="52"/>
  <c r="AH19" i="51" a="1"/>
  <c r="AH19" i="51" s="1"/>
  <c r="G12" i="52"/>
  <c r="AH20" i="51" a="1"/>
  <c r="AH20" i="51" s="1"/>
  <c r="K12" i="52"/>
  <c r="AH21" i="51" a="1"/>
  <c r="AH21" i="51" s="1"/>
  <c r="G13" i="52"/>
  <c r="AH22" i="51" a="1"/>
  <c r="AH22" i="51" s="1"/>
  <c r="K13" i="52"/>
  <c r="G21" i="53" s="1"/>
  <c r="AD9" i="51"/>
  <c r="G7" i="52" s="1"/>
  <c r="E40" i="51"/>
  <c r="H34" i="53" s="1"/>
  <c r="D40" i="51"/>
  <c r="H33" i="53" s="1"/>
  <c r="AL9" i="51"/>
  <c r="U7" i="52" s="1"/>
  <c r="E36" i="51" a="1"/>
  <c r="E36" i="51" s="1"/>
  <c r="G27" i="53" s="1"/>
  <c r="E32" i="51" a="1"/>
  <c r="E32" i="51" s="1"/>
  <c r="G26" i="53" s="1"/>
  <c r="AL11" i="51"/>
  <c r="U8" i="52" s="1"/>
  <c r="AL13" i="51"/>
  <c r="U9" i="52" s="1"/>
  <c r="AL15" i="51"/>
  <c r="U10" i="52" s="1"/>
  <c r="AL17" i="51"/>
  <c r="U11" i="52" s="1"/>
  <c r="AL19" i="51"/>
  <c r="U12" i="52" s="1"/>
  <c r="AL21" i="51"/>
  <c r="U13" i="52" s="1"/>
  <c r="AG17" i="41"/>
  <c r="AF17" i="41"/>
  <c r="AE17" i="41"/>
  <c r="AD17" i="41"/>
  <c r="AG16" i="41"/>
  <c r="AF16" i="41"/>
  <c r="AE16" i="41"/>
  <c r="AD16" i="41"/>
  <c r="AG15" i="41"/>
  <c r="AF15" i="41"/>
  <c r="AE15" i="41"/>
  <c r="AD15" i="41"/>
  <c r="AG14" i="41"/>
  <c r="AF14" i="41"/>
  <c r="AE14" i="41"/>
  <c r="AD14" i="41"/>
  <c r="AG13" i="41"/>
  <c r="AF13" i="41"/>
  <c r="AE13" i="41"/>
  <c r="AD13" i="41"/>
  <c r="AG12" i="41"/>
  <c r="AF12" i="41"/>
  <c r="AE12" i="41"/>
  <c r="AD12" i="41"/>
  <c r="AG11" i="41"/>
  <c r="AF11" i="41"/>
  <c r="AE11" i="41"/>
  <c r="AD11" i="41"/>
  <c r="AG10" i="41"/>
  <c r="AF10" i="41"/>
  <c r="AE10" i="41"/>
  <c r="AD10" i="41"/>
  <c r="AG9" i="41"/>
  <c r="AF9" i="41"/>
  <c r="AE9" i="41"/>
  <c r="AD9" i="41"/>
  <c r="AG30" i="41"/>
  <c r="AF30" i="41"/>
  <c r="AE30" i="41"/>
  <c r="AD30" i="41"/>
  <c r="AG29" i="41"/>
  <c r="AF29" i="41"/>
  <c r="AE29" i="41"/>
  <c r="AD29" i="41"/>
  <c r="AG28" i="41"/>
  <c r="AF28" i="41"/>
  <c r="AE28" i="41"/>
  <c r="AD28" i="41"/>
  <c r="AG27" i="41"/>
  <c r="AF27" i="41"/>
  <c r="AE27" i="41"/>
  <c r="AD27" i="41"/>
  <c r="AG26" i="41"/>
  <c r="AF26" i="41"/>
  <c r="AE26" i="41"/>
  <c r="AD26" i="41"/>
  <c r="AG25" i="41"/>
  <c r="AF25" i="41"/>
  <c r="AE25" i="41"/>
  <c r="AD25" i="41"/>
  <c r="AG24" i="41"/>
  <c r="AF24" i="41"/>
  <c r="AE24" i="41"/>
  <c r="AD24" i="41"/>
  <c r="AG23" i="41"/>
  <c r="AF23" i="41"/>
  <c r="AE23" i="41"/>
  <c r="AD23" i="41"/>
  <c r="AG22" i="41"/>
  <c r="AF22" i="41"/>
  <c r="AE22" i="41"/>
  <c r="AD22" i="41"/>
  <c r="AG21" i="41"/>
  <c r="AF21" i="41"/>
  <c r="AE21" i="41"/>
  <c r="AD21" i="41"/>
  <c r="AG20" i="41"/>
  <c r="AF20" i="41"/>
  <c r="AE20" i="41"/>
  <c r="AD20" i="41"/>
  <c r="AG19" i="41"/>
  <c r="AF19" i="41"/>
  <c r="AE19" i="41"/>
  <c r="AD19" i="41"/>
  <c r="AG18" i="41"/>
  <c r="AF18" i="41"/>
  <c r="AE18" i="41"/>
  <c r="AD18" i="41"/>
  <c r="AG35" i="31"/>
  <c r="J20" i="32" s="1"/>
  <c r="AD35" i="31"/>
  <c r="AE35" i="31"/>
  <c r="H20" i="32" s="1"/>
  <c r="AE34" i="31"/>
  <c r="L19" i="32" s="1"/>
  <c r="AF32" i="31"/>
  <c r="M18" i="32" s="1"/>
  <c r="AF35" i="31"/>
  <c r="I20" i="32" s="1"/>
  <c r="AF34" i="31"/>
  <c r="M19" i="32" s="1"/>
  <c r="AG33" i="31"/>
  <c r="J19" i="32" s="1"/>
  <c r="AE33" i="31"/>
  <c r="H19" i="32" s="1"/>
  <c r="AD32" i="31"/>
  <c r="AG34" i="31"/>
  <c r="N19" i="32" s="1"/>
  <c r="AD33" i="31"/>
  <c r="AG32" i="31"/>
  <c r="N18" i="32" s="1"/>
  <c r="AD34" i="31"/>
  <c r="AF33" i="31"/>
  <c r="I19" i="32" s="1"/>
  <c r="AE32" i="31"/>
  <c r="L18" i="32" s="1"/>
  <c r="J11" i="42"/>
  <c r="I11" i="42"/>
  <c r="H11" i="42"/>
  <c r="N10" i="42"/>
  <c r="M10" i="42"/>
  <c r="L10" i="42"/>
  <c r="J10" i="42"/>
  <c r="I10" i="42"/>
  <c r="H10" i="42"/>
  <c r="N9" i="42"/>
  <c r="M9" i="42"/>
  <c r="L9" i="42"/>
  <c r="J9" i="42"/>
  <c r="I9" i="42"/>
  <c r="H9" i="42"/>
  <c r="N8" i="42"/>
  <c r="M8" i="42"/>
  <c r="L8" i="42"/>
  <c r="J8" i="42"/>
  <c r="I8" i="42"/>
  <c r="H8" i="42"/>
  <c r="N7" i="42"/>
  <c r="M7" i="42"/>
  <c r="L7" i="42"/>
  <c r="N17" i="42"/>
  <c r="M17" i="42"/>
  <c r="L17" i="42"/>
  <c r="J17" i="42"/>
  <c r="I17" i="42"/>
  <c r="H17" i="42"/>
  <c r="N16" i="42"/>
  <c r="M16" i="42"/>
  <c r="L16" i="42"/>
  <c r="J16" i="42"/>
  <c r="I16" i="42"/>
  <c r="H16" i="42"/>
  <c r="N15" i="42"/>
  <c r="M15" i="42"/>
  <c r="L15" i="42"/>
  <c r="J15" i="42"/>
  <c r="I15" i="42"/>
  <c r="H15" i="42"/>
  <c r="N14" i="42"/>
  <c r="M14" i="42"/>
  <c r="L14" i="42"/>
  <c r="J14" i="42"/>
  <c r="I14" i="42"/>
  <c r="H14" i="42"/>
  <c r="N13" i="42"/>
  <c r="M13" i="42"/>
  <c r="L13" i="42"/>
  <c r="J13" i="42"/>
  <c r="I13" i="42"/>
  <c r="H13" i="42"/>
  <c r="N12" i="42"/>
  <c r="M12" i="42"/>
  <c r="L12" i="42"/>
  <c r="J12" i="42"/>
  <c r="I12" i="42"/>
  <c r="H12" i="42"/>
  <c r="N11" i="42"/>
  <c r="M11" i="42"/>
  <c r="L11" i="42"/>
  <c r="J7" i="42"/>
  <c r="E24" i="43" s="1"/>
  <c r="I7" i="42"/>
  <c r="E23" i="43" s="1"/>
  <c r="H7" i="42"/>
  <c r="E22" i="43" s="1"/>
  <c r="AD30" i="13"/>
  <c r="AD29" i="13"/>
  <c r="AE9" i="31"/>
  <c r="H7" i="32" s="1"/>
  <c r="E22" i="33" s="1"/>
  <c r="AD9" i="31"/>
  <c r="C8" i="33"/>
  <c r="G38" i="48"/>
  <c r="G29" i="36" a="1"/>
  <c r="G29" i="36" s="1"/>
  <c r="G31" i="13" a="1"/>
  <c r="G31" i="13" s="1"/>
  <c r="H31" i="48"/>
  <c r="F31" i="48"/>
  <c r="D31" i="48"/>
  <c r="A31" i="48"/>
  <c r="C13" i="43"/>
  <c r="C13" i="33"/>
  <c r="AD11" i="46"/>
  <c r="AD13" i="46"/>
  <c r="G9" i="47" s="1"/>
  <c r="AD17" i="46"/>
  <c r="AD19" i="46"/>
  <c r="G12" i="47" s="1"/>
  <c r="S21" i="46" a="1"/>
  <c r="S21" i="46" s="1"/>
  <c r="O21" i="46" a="1"/>
  <c r="O21" i="46" s="1"/>
  <c r="K21" i="46" a="1"/>
  <c r="K21" i="46" s="1"/>
  <c r="G21" i="46" a="1"/>
  <c r="G21" i="46" s="1"/>
  <c r="C21" i="46" a="1"/>
  <c r="C21" i="46" s="1"/>
  <c r="AH10" i="46" a="1"/>
  <c r="AH10" i="46" s="1"/>
  <c r="K7" i="47"/>
  <c r="AH11" i="46" a="1"/>
  <c r="AH11" i="46" s="1"/>
  <c r="G8" i="47"/>
  <c r="AH12" i="46" a="1"/>
  <c r="AH12" i="46" s="1"/>
  <c r="K8" i="47"/>
  <c r="AH13" i="46" a="1"/>
  <c r="AH13" i="46" s="1"/>
  <c r="AH14" i="46" a="1"/>
  <c r="AH14" i="46" s="1"/>
  <c r="K9" i="47"/>
  <c r="AH16" i="46" a="1"/>
  <c r="AH16" i="46" s="1"/>
  <c r="K10" i="47"/>
  <c r="AH17" i="46" a="1"/>
  <c r="AH17" i="46" s="1"/>
  <c r="G11" i="47"/>
  <c r="AH18" i="46" a="1"/>
  <c r="AH18" i="46" s="1"/>
  <c r="K11" i="47"/>
  <c r="AH19" i="46" a="1"/>
  <c r="AH19" i="46" s="1"/>
  <c r="AH20" i="46" a="1"/>
  <c r="AH20" i="46" s="1"/>
  <c r="E30" i="46" s="1" a="1"/>
  <c r="E30" i="46" s="1"/>
  <c r="G26" i="48" s="1"/>
  <c r="K12" i="47"/>
  <c r="H7" i="37"/>
  <c r="I7" i="37"/>
  <c r="J7" i="37"/>
  <c r="L7" i="37"/>
  <c r="M7" i="37"/>
  <c r="N7" i="37"/>
  <c r="H8" i="37"/>
  <c r="I8" i="37"/>
  <c r="J8" i="37"/>
  <c r="L8" i="37"/>
  <c r="M8" i="37"/>
  <c r="N8" i="37"/>
  <c r="H9" i="37"/>
  <c r="I9" i="37"/>
  <c r="J9" i="37"/>
  <c r="L9" i="37"/>
  <c r="M9" i="37"/>
  <c r="N9" i="37"/>
  <c r="H10" i="37"/>
  <c r="I10" i="37"/>
  <c r="J10" i="37"/>
  <c r="L10" i="37"/>
  <c r="M10" i="37"/>
  <c r="N10" i="37"/>
  <c r="H11" i="37"/>
  <c r="I11" i="37"/>
  <c r="J11" i="37"/>
  <c r="L11" i="37"/>
  <c r="M11" i="37"/>
  <c r="N11" i="37"/>
  <c r="H12" i="37"/>
  <c r="I12" i="37"/>
  <c r="J12" i="37"/>
  <c r="L12" i="37"/>
  <c r="M12" i="37"/>
  <c r="N12" i="37"/>
  <c r="H13" i="37"/>
  <c r="I13" i="37"/>
  <c r="J13" i="37"/>
  <c r="L13" i="37"/>
  <c r="M13" i="37"/>
  <c r="N13" i="37"/>
  <c r="H14" i="37"/>
  <c r="I14" i="37"/>
  <c r="J14" i="37"/>
  <c r="L14" i="37"/>
  <c r="M14" i="37"/>
  <c r="N14" i="37"/>
  <c r="H15" i="37"/>
  <c r="I15" i="37"/>
  <c r="J15" i="37"/>
  <c r="L15" i="37"/>
  <c r="M15" i="37"/>
  <c r="N15" i="37"/>
  <c r="H16" i="37"/>
  <c r="I16" i="37"/>
  <c r="J16" i="37"/>
  <c r="L16" i="37"/>
  <c r="M16" i="37"/>
  <c r="N16" i="37"/>
  <c r="AD9" i="46"/>
  <c r="G7" i="47" s="1"/>
  <c r="E38" i="46"/>
  <c r="H34" i="48" s="1"/>
  <c r="D38" i="46"/>
  <c r="AL9" i="46"/>
  <c r="U7" i="47" s="1"/>
  <c r="E34" i="46" a="1"/>
  <c r="E34" i="46" s="1"/>
  <c r="AL11" i="46"/>
  <c r="U8" i="47" s="1"/>
  <c r="AL13" i="46"/>
  <c r="U9" i="47" s="1"/>
  <c r="AL15" i="46"/>
  <c r="U10" i="47" s="1"/>
  <c r="AL17" i="46"/>
  <c r="U11" i="47" s="1"/>
  <c r="AL19" i="46"/>
  <c r="U12" i="47" s="1"/>
  <c r="C8" i="43"/>
  <c r="AH10" i="41" a="1"/>
  <c r="AH10" i="41" s="1"/>
  <c r="K7" i="42"/>
  <c r="AH11" i="41" a="1"/>
  <c r="AH11" i="41" s="1"/>
  <c r="G8" i="42"/>
  <c r="AH12" i="41" a="1"/>
  <c r="AH12" i="41" s="1"/>
  <c r="K8" i="42"/>
  <c r="AH13" i="41" a="1"/>
  <c r="AH13" i="41" s="1"/>
  <c r="G9" i="42"/>
  <c r="AH14" i="41" a="1"/>
  <c r="AH14" i="41" s="1"/>
  <c r="K9" i="42"/>
  <c r="AH15" i="41" a="1"/>
  <c r="AH15" i="41" s="1"/>
  <c r="G10" i="42"/>
  <c r="AH16" i="41" a="1"/>
  <c r="AH16" i="41" s="1"/>
  <c r="K10" i="42"/>
  <c r="AH17" i="41" a="1"/>
  <c r="AH17" i="41" s="1"/>
  <c r="G11" i="42"/>
  <c r="AH18" i="41" a="1"/>
  <c r="AH18" i="41" s="1"/>
  <c r="K11" i="42"/>
  <c r="AH19" i="41" a="1"/>
  <c r="AH19" i="41" s="1"/>
  <c r="G12" i="42"/>
  <c r="AH20" i="41" a="1"/>
  <c r="AH20" i="41" s="1"/>
  <c r="K12" i="42"/>
  <c r="AH21" i="41" a="1"/>
  <c r="AH21" i="41" s="1"/>
  <c r="G13" i="42"/>
  <c r="AH22" i="41" a="1"/>
  <c r="AH22" i="41" s="1"/>
  <c r="K13" i="42"/>
  <c r="AH23" i="41" a="1"/>
  <c r="AH23" i="41" s="1"/>
  <c r="G14" i="42"/>
  <c r="AH24" i="41" a="1"/>
  <c r="AH24" i="41" s="1"/>
  <c r="K14" i="42"/>
  <c r="AH25" i="41" a="1"/>
  <c r="AH25" i="41" s="1"/>
  <c r="G15" i="42"/>
  <c r="AH26" i="41" a="1"/>
  <c r="AH26" i="41" s="1"/>
  <c r="K15" i="42"/>
  <c r="AH27" i="41" a="1"/>
  <c r="AH27" i="41" s="1"/>
  <c r="G16" i="42"/>
  <c r="AH28" i="41" a="1"/>
  <c r="AH28" i="41" s="1"/>
  <c r="K16" i="42"/>
  <c r="AH29" i="41" a="1"/>
  <c r="AH29" i="41" s="1"/>
  <c r="G17" i="42"/>
  <c r="AH30" i="41" a="1"/>
  <c r="AH30" i="41" s="1"/>
  <c r="K17" i="42"/>
  <c r="G25" i="53" s="1"/>
  <c r="S31" i="41" a="1"/>
  <c r="S31" i="41" s="1"/>
  <c r="O31" i="41" a="1"/>
  <c r="O31" i="41" s="1"/>
  <c r="K31" i="41" a="1"/>
  <c r="K31" i="41" s="1"/>
  <c r="G31" i="41" a="1"/>
  <c r="G31" i="41" s="1"/>
  <c r="C31" i="41" a="1"/>
  <c r="C31" i="41" s="1"/>
  <c r="AH10" i="36" a="1"/>
  <c r="AH10" i="36" s="1"/>
  <c r="K7" i="37"/>
  <c r="AH11" i="36" a="1"/>
  <c r="AH11" i="36" s="1"/>
  <c r="G8" i="37"/>
  <c r="AH12" i="36" a="1"/>
  <c r="AH12" i="36" s="1"/>
  <c r="K8" i="37"/>
  <c r="AH13" i="36" a="1"/>
  <c r="AH13" i="36" s="1"/>
  <c r="G9" i="37"/>
  <c r="AH14" i="36" a="1"/>
  <c r="AH14" i="36" s="1"/>
  <c r="K9" i="37"/>
  <c r="AH15" i="36" a="1"/>
  <c r="AH15" i="36" s="1"/>
  <c r="G10" i="37"/>
  <c r="AH16" i="36" a="1"/>
  <c r="AH16" i="36" s="1"/>
  <c r="K10" i="37"/>
  <c r="AH17" i="36" a="1"/>
  <c r="AH17" i="36" s="1"/>
  <c r="G11" i="37"/>
  <c r="AH18" i="36" a="1"/>
  <c r="AH18" i="36" s="1"/>
  <c r="K11" i="37"/>
  <c r="AH19" i="36" a="1"/>
  <c r="AH19" i="36" s="1"/>
  <c r="G12" i="37"/>
  <c r="AH20" i="36" a="1"/>
  <c r="AH20" i="36" s="1"/>
  <c r="K12" i="37"/>
  <c r="AH21" i="36" a="1"/>
  <c r="AH21" i="36" s="1"/>
  <c r="G13" i="37"/>
  <c r="AH22" i="36" a="1"/>
  <c r="AH22" i="36" s="1"/>
  <c r="K13" i="37"/>
  <c r="AH23" i="36" a="1"/>
  <c r="AH23" i="36" s="1"/>
  <c r="G14" i="37"/>
  <c r="AH24" i="36" a="1"/>
  <c r="AH24" i="36" s="1"/>
  <c r="K14" i="37"/>
  <c r="AH25" i="36" a="1"/>
  <c r="AH25" i="36" s="1"/>
  <c r="G15" i="37"/>
  <c r="AH26" i="36" a="1"/>
  <c r="AH26" i="36" s="1"/>
  <c r="K15" i="37"/>
  <c r="AH27" i="36" a="1"/>
  <c r="AH27" i="36" s="1"/>
  <c r="G16" i="37"/>
  <c r="AH28" i="36" a="1"/>
  <c r="AH28" i="36" s="1"/>
  <c r="K16" i="37"/>
  <c r="G7" i="42"/>
  <c r="E21" i="43" s="1"/>
  <c r="E48" i="41"/>
  <c r="H34" i="43" s="1"/>
  <c r="D48" i="41"/>
  <c r="H33" i="43" s="1"/>
  <c r="AL9" i="41"/>
  <c r="U7" i="42" s="1"/>
  <c r="E44" i="41" a="1"/>
  <c r="E44" i="41" s="1"/>
  <c r="E40" i="41" a="1"/>
  <c r="E40" i="41" s="1"/>
  <c r="AL11" i="41"/>
  <c r="U8" i="42" s="1"/>
  <c r="AL13" i="41"/>
  <c r="U9" i="42" s="1"/>
  <c r="AL15" i="41"/>
  <c r="U10" i="42" s="1"/>
  <c r="AL17" i="41"/>
  <c r="U11" i="42" s="1"/>
  <c r="AL19" i="41"/>
  <c r="U12" i="42" s="1"/>
  <c r="AL21" i="41"/>
  <c r="U13" i="42" s="1"/>
  <c r="AL23" i="41"/>
  <c r="U14" i="42" s="1"/>
  <c r="AL25" i="41"/>
  <c r="U15" i="42" s="1"/>
  <c r="AL27" i="41"/>
  <c r="U16" i="42" s="1"/>
  <c r="AL29" i="41"/>
  <c r="U17" i="42" s="1"/>
  <c r="AD9" i="36"/>
  <c r="E46" i="36"/>
  <c r="H34" i="38" s="1"/>
  <c r="D46" i="36"/>
  <c r="H33" i="38" s="1"/>
  <c r="AL9" i="36"/>
  <c r="U7" i="37" s="1"/>
  <c r="E38" i="36" a="1"/>
  <c r="E38" i="36" s="1"/>
  <c r="G26" i="38" s="1"/>
  <c r="AL11" i="36"/>
  <c r="U8" i="37" s="1"/>
  <c r="AL13" i="36"/>
  <c r="U9" i="37" s="1"/>
  <c r="AL15" i="36"/>
  <c r="U10" i="37" s="1"/>
  <c r="AL17" i="36"/>
  <c r="U11" i="37" s="1"/>
  <c r="AL19" i="36"/>
  <c r="U12" i="37" s="1"/>
  <c r="AL21" i="36"/>
  <c r="U13" i="37" s="1"/>
  <c r="AL23" i="36"/>
  <c r="U14" i="37" s="1"/>
  <c r="AL25" i="36"/>
  <c r="U15" i="37" s="1"/>
  <c r="AL27" i="36"/>
  <c r="U16" i="37" s="1"/>
  <c r="AH10" i="31" a="1"/>
  <c r="AH10" i="31" s="1"/>
  <c r="K7" i="32"/>
  <c r="AH11" i="31" a="1"/>
  <c r="AH11" i="31" s="1"/>
  <c r="G8" i="32"/>
  <c r="AH12" i="31" a="1"/>
  <c r="AH12" i="31" s="1"/>
  <c r="K8" i="32"/>
  <c r="AH13" i="31" a="1"/>
  <c r="AH13" i="31" s="1"/>
  <c r="G9" i="32"/>
  <c r="AH14" i="31" a="1"/>
  <c r="AH14" i="31" s="1"/>
  <c r="K9" i="32"/>
  <c r="AH15" i="31" a="1"/>
  <c r="AH15" i="31" s="1"/>
  <c r="G10" i="32"/>
  <c r="AH16" i="31" a="1"/>
  <c r="AH16" i="31" s="1"/>
  <c r="K10" i="32"/>
  <c r="AH17" i="31" a="1"/>
  <c r="AH17" i="31" s="1"/>
  <c r="G11" i="32"/>
  <c r="AH18" i="31" a="1"/>
  <c r="AH18" i="31" s="1"/>
  <c r="K11" i="32"/>
  <c r="AH19" i="31" a="1"/>
  <c r="AH19" i="31" s="1"/>
  <c r="G12" i="32"/>
  <c r="AH20" i="31" a="1"/>
  <c r="AH20" i="31" s="1"/>
  <c r="K12" i="32"/>
  <c r="AH21" i="31" a="1"/>
  <c r="AH21" i="31" s="1"/>
  <c r="G13" i="32"/>
  <c r="AH22" i="31" a="1"/>
  <c r="AH22" i="31" s="1"/>
  <c r="K13" i="32"/>
  <c r="AH23" i="31" a="1"/>
  <c r="AH23" i="31" s="1"/>
  <c r="G14" i="32"/>
  <c r="AH24" i="31" a="1"/>
  <c r="AH24" i="31" s="1"/>
  <c r="K14" i="32"/>
  <c r="AH25" i="31" a="1"/>
  <c r="AH25" i="31" s="1"/>
  <c r="G15" i="32"/>
  <c r="AH26" i="31" a="1"/>
  <c r="AH26" i="31" s="1"/>
  <c r="K15" i="32"/>
  <c r="AH27" i="31" a="1"/>
  <c r="AH27" i="31" s="1"/>
  <c r="G16" i="32"/>
  <c r="AH28" i="31" a="1"/>
  <c r="AH28" i="31" s="1"/>
  <c r="K16" i="32"/>
  <c r="AH29" i="31" a="1"/>
  <c r="AH29" i="31" s="1"/>
  <c r="G17" i="32"/>
  <c r="AH30" i="31" a="1"/>
  <c r="AH30" i="31" s="1"/>
  <c r="K17" i="32"/>
  <c r="AH31" i="31" a="1"/>
  <c r="AH31" i="31" s="1"/>
  <c r="G18" i="32"/>
  <c r="AH32" i="31" a="1"/>
  <c r="AH32" i="31" s="1"/>
  <c r="K18" i="32"/>
  <c r="AH33" i="31" a="1"/>
  <c r="AH33" i="31" s="1"/>
  <c r="G19" i="32"/>
  <c r="AH34" i="31" a="1"/>
  <c r="AH34" i="31" s="1"/>
  <c r="K19" i="32"/>
  <c r="AH35" i="31" a="1"/>
  <c r="AH35" i="31" s="1"/>
  <c r="G20" i="32"/>
  <c r="AH36" i="31" a="1"/>
  <c r="AH36" i="31" s="1"/>
  <c r="K20" i="32"/>
  <c r="S37" i="31" a="1"/>
  <c r="S37" i="31" s="1"/>
  <c r="O37" i="31" a="1"/>
  <c r="O37" i="31" s="1"/>
  <c r="K37" i="31" a="1"/>
  <c r="K37" i="31" s="1"/>
  <c r="G37" i="31" a="1"/>
  <c r="G37" i="31" s="1"/>
  <c r="C37" i="31" a="1"/>
  <c r="C37" i="31" s="1"/>
  <c r="G7" i="32"/>
  <c r="E21" i="33" s="1"/>
  <c r="E54" i="31"/>
  <c r="D54" i="31"/>
  <c r="H33" i="33" s="1"/>
  <c r="AL9" i="31"/>
  <c r="U7" i="32" s="1"/>
  <c r="E50" i="31" a="1"/>
  <c r="E50" i="31" s="1"/>
  <c r="G27" i="33" s="1"/>
  <c r="E46" i="31" a="1"/>
  <c r="E46" i="31" s="1"/>
  <c r="G26" i="33" s="1"/>
  <c r="AL11" i="31"/>
  <c r="U8" i="32" s="1"/>
  <c r="AL13" i="31"/>
  <c r="U9" i="32" s="1"/>
  <c r="AL15" i="31"/>
  <c r="U10" i="32" s="1"/>
  <c r="AL17" i="31"/>
  <c r="U11" i="32" s="1"/>
  <c r="AL19" i="31"/>
  <c r="U12" i="32" s="1"/>
  <c r="AL21" i="31"/>
  <c r="U13" i="32" s="1"/>
  <c r="AL23" i="31"/>
  <c r="U14" i="32" s="1"/>
  <c r="AL25" i="31"/>
  <c r="U15" i="32" s="1"/>
  <c r="AL27" i="31"/>
  <c r="U16" i="32" s="1"/>
  <c r="AL29" i="31"/>
  <c r="U17" i="32" s="1"/>
  <c r="AL31" i="31"/>
  <c r="U18" i="32" s="1"/>
  <c r="AL33" i="31"/>
  <c r="U19" i="32" s="1"/>
  <c r="AL35" i="31"/>
  <c r="U20" i="32" s="1"/>
  <c r="T17" i="9"/>
  <c r="T16" i="9"/>
  <c r="T15" i="9"/>
  <c r="T14" i="9"/>
  <c r="T13" i="9"/>
  <c r="T18" i="9" s="1" a="1"/>
  <c r="T18" i="9" s="1"/>
  <c r="T12" i="9"/>
  <c r="T11" i="9"/>
  <c r="T10" i="9"/>
  <c r="T9" i="9"/>
  <c r="T8" i="9"/>
  <c r="W7" i="9"/>
  <c r="W17" i="9"/>
  <c r="W16" i="9"/>
  <c r="W15" i="9"/>
  <c r="W13" i="9"/>
  <c r="W12" i="9"/>
  <c r="W10" i="9"/>
  <c r="W9" i="9"/>
  <c r="W8" i="9"/>
  <c r="S7" i="9"/>
  <c r="R7" i="9"/>
  <c r="S17" i="9"/>
  <c r="R17" i="9"/>
  <c r="Q17" i="9"/>
  <c r="S16" i="9"/>
  <c r="R16" i="9"/>
  <c r="Q16" i="9"/>
  <c r="S15" i="9"/>
  <c r="R15" i="9"/>
  <c r="Q15" i="9"/>
  <c r="S14" i="9"/>
  <c r="R14" i="9"/>
  <c r="Q14" i="9"/>
  <c r="S13" i="9"/>
  <c r="S18" i="9" s="1" a="1"/>
  <c r="S18" i="9" s="1"/>
  <c r="R13" i="9"/>
  <c r="Q13" i="9"/>
  <c r="S12" i="9"/>
  <c r="R12" i="9"/>
  <c r="Q12" i="9"/>
  <c r="S11" i="9"/>
  <c r="R11" i="9"/>
  <c r="Q11" i="9"/>
  <c r="S10" i="9"/>
  <c r="R10" i="9"/>
  <c r="Q10" i="9"/>
  <c r="S9" i="9"/>
  <c r="R9" i="9"/>
  <c r="Q9" i="9"/>
  <c r="S8" i="9"/>
  <c r="R8" i="9"/>
  <c r="Q8" i="9"/>
  <c r="G38" i="10"/>
  <c r="Q7" i="9"/>
  <c r="AE9" i="13"/>
  <c r="AF9" i="13"/>
  <c r="I7" i="9" s="1"/>
  <c r="F31" i="10"/>
  <c r="D31" i="10"/>
  <c r="A31" i="10"/>
  <c r="C13" i="10"/>
  <c r="D11" i="10"/>
  <c r="D10" i="10"/>
  <c r="AP23" i="13"/>
  <c r="AD11" i="13"/>
  <c r="AE11" i="13"/>
  <c r="AF11" i="13"/>
  <c r="AG11" i="13"/>
  <c r="AD13" i="13"/>
  <c r="AE13" i="13"/>
  <c r="AF13" i="13"/>
  <c r="AG13" i="13"/>
  <c r="AD15" i="13"/>
  <c r="AE15" i="13"/>
  <c r="AF15" i="13"/>
  <c r="AG15" i="13"/>
  <c r="AD17" i="13"/>
  <c r="AE17" i="13"/>
  <c r="AF17" i="13"/>
  <c r="AG17" i="13"/>
  <c r="AD19" i="13"/>
  <c r="AE19" i="13"/>
  <c r="AF19" i="13"/>
  <c r="AG19" i="13"/>
  <c r="AD21" i="13"/>
  <c r="G13" i="9" s="1"/>
  <c r="AE21" i="13"/>
  <c r="AF21" i="13"/>
  <c r="AG21" i="13"/>
  <c r="AD23" i="13"/>
  <c r="AE23" i="13"/>
  <c r="AF23" i="13"/>
  <c r="AG23" i="13"/>
  <c r="AD25" i="13"/>
  <c r="G15" i="9" s="1"/>
  <c r="AE25" i="13"/>
  <c r="AF25" i="13"/>
  <c r="AG25" i="13"/>
  <c r="AD27" i="13"/>
  <c r="AE27" i="13"/>
  <c r="AF27" i="13"/>
  <c r="AG27" i="13"/>
  <c r="AE29" i="13"/>
  <c r="AF29" i="13"/>
  <c r="AG29" i="13"/>
  <c r="AD12" i="13"/>
  <c r="AE12" i="13"/>
  <c r="AF12" i="13"/>
  <c r="AG12" i="13"/>
  <c r="AE14" i="13"/>
  <c r="AF14" i="13"/>
  <c r="AG14" i="13"/>
  <c r="AD16" i="13"/>
  <c r="K10" i="9" s="1"/>
  <c r="AE16" i="13"/>
  <c r="AF16" i="13"/>
  <c r="AG16" i="13"/>
  <c r="AD18" i="13"/>
  <c r="AE18" i="13"/>
  <c r="AF18" i="13"/>
  <c r="AG18" i="13"/>
  <c r="AD20" i="13"/>
  <c r="AE20" i="13"/>
  <c r="AF20" i="13"/>
  <c r="AG20" i="13"/>
  <c r="AD22" i="13"/>
  <c r="AE22" i="13"/>
  <c r="AF22" i="13"/>
  <c r="AG22" i="13"/>
  <c r="AD24" i="13"/>
  <c r="K14" i="9" s="1"/>
  <c r="AE24" i="13"/>
  <c r="AF24" i="13"/>
  <c r="AG24" i="13"/>
  <c r="AD26" i="13"/>
  <c r="AE26" i="13"/>
  <c r="AF26" i="13"/>
  <c r="AG26" i="13"/>
  <c r="AD28" i="13"/>
  <c r="AE28" i="13"/>
  <c r="AF28" i="13"/>
  <c r="AG28" i="13"/>
  <c r="AG9" i="13"/>
  <c r="H7" i="9"/>
  <c r="AD10" i="13"/>
  <c r="AD9" i="13"/>
  <c r="AL9" i="13"/>
  <c r="T7" i="9"/>
  <c r="L17" i="9"/>
  <c r="M17" i="9"/>
  <c r="N17" i="9"/>
  <c r="G16" i="9"/>
  <c r="G17" i="9"/>
  <c r="K15" i="9"/>
  <c r="K16" i="9"/>
  <c r="K17" i="9"/>
  <c r="L7" i="9"/>
  <c r="M7" i="9"/>
  <c r="N7" i="9"/>
  <c r="G8" i="9"/>
  <c r="G9" i="9"/>
  <c r="G10" i="9"/>
  <c r="G11" i="9"/>
  <c r="G12" i="9"/>
  <c r="G14" i="9"/>
  <c r="K9" i="9"/>
  <c r="K12" i="9"/>
  <c r="K13" i="9"/>
  <c r="AL29" i="13"/>
  <c r="AL27" i="13"/>
  <c r="AL25" i="13"/>
  <c r="AL23" i="13"/>
  <c r="AL21" i="13"/>
  <c r="AL19" i="13"/>
  <c r="AL17" i="13"/>
  <c r="AL15" i="13"/>
  <c r="AL13" i="13"/>
  <c r="AL11" i="13"/>
  <c r="H34" i="10"/>
  <c r="D48" i="13"/>
  <c r="H33" i="10" s="1"/>
  <c r="E21" i="53" l="1"/>
  <c r="E25" i="53" s="1"/>
  <c r="C28" i="54"/>
  <c r="F28" i="54"/>
  <c r="AI21" i="51"/>
  <c r="B40" i="51" s="1"/>
  <c r="O13" i="52" s="1"/>
  <c r="AI19" i="51"/>
  <c r="B38" i="51" s="1"/>
  <c r="O12" i="52" s="1"/>
  <c r="AI17" i="51"/>
  <c r="B36" i="51" s="1"/>
  <c r="O11" i="52" s="1"/>
  <c r="AI15" i="51"/>
  <c r="B34" i="51" s="1"/>
  <c r="O10" i="52" s="1"/>
  <c r="AI13" i="51"/>
  <c r="B32" i="51" s="1"/>
  <c r="O9" i="52" s="1"/>
  <c r="AI11" i="51"/>
  <c r="B30" i="51" s="1"/>
  <c r="G26" i="43"/>
  <c r="G27" i="43"/>
  <c r="G14" i="52" a="1"/>
  <c r="G14" i="52" s="1"/>
  <c r="F21" i="53" s="1"/>
  <c r="H14" i="52" a="1"/>
  <c r="H14" i="52" s="1"/>
  <c r="F22" i="53" s="1"/>
  <c r="I14" i="52" a="1"/>
  <c r="I14" i="52" s="1"/>
  <c r="F23" i="53" s="1"/>
  <c r="J14" i="52" a="1"/>
  <c r="J14" i="52" s="1"/>
  <c r="F24" i="53" s="1"/>
  <c r="K14" i="52" a="1"/>
  <c r="K14" i="52" s="1"/>
  <c r="H21" i="53" s="1"/>
  <c r="L14" i="52" a="1"/>
  <c r="L14" i="52" s="1"/>
  <c r="H22" i="53" s="1"/>
  <c r="M14" i="52" a="1"/>
  <c r="M14" i="52" s="1"/>
  <c r="H23" i="53" s="1"/>
  <c r="N14" i="52" a="1"/>
  <c r="N14" i="52" s="1"/>
  <c r="H24" i="53" s="1"/>
  <c r="AH9" i="51" a="1"/>
  <c r="AH9" i="51" s="1"/>
  <c r="G22" i="43"/>
  <c r="G23" i="43"/>
  <c r="G24" i="43"/>
  <c r="K7" i="9"/>
  <c r="K11" i="9"/>
  <c r="K8" i="9"/>
  <c r="E42" i="36" a="1"/>
  <c r="E42" i="36" s="1"/>
  <c r="G27" i="38" s="1"/>
  <c r="AD15" i="46"/>
  <c r="G21" i="43"/>
  <c r="F28" i="44"/>
  <c r="C28" i="44"/>
  <c r="G21" i="33"/>
  <c r="G21" i="48"/>
  <c r="G27" i="48"/>
  <c r="C28" i="49"/>
  <c r="F28" i="49"/>
  <c r="H33" i="48"/>
  <c r="AI19" i="46"/>
  <c r="B36" i="46" s="1"/>
  <c r="O12" i="47" s="1"/>
  <c r="AI17" i="46"/>
  <c r="B34" i="46" s="1"/>
  <c r="O11" i="47" s="1"/>
  <c r="AI13" i="46"/>
  <c r="B30" i="46" s="1"/>
  <c r="O9" i="47" s="1"/>
  <c r="AI11" i="46"/>
  <c r="B28" i="46" s="1"/>
  <c r="K13" i="47" a="1"/>
  <c r="K13" i="47" s="1"/>
  <c r="H21" i="48" s="1"/>
  <c r="G21" i="38"/>
  <c r="G24" i="38"/>
  <c r="G23" i="38"/>
  <c r="G22" i="38"/>
  <c r="E24" i="38"/>
  <c r="E23" i="38"/>
  <c r="E22" i="38"/>
  <c r="G7" i="37"/>
  <c r="N13" i="47" a="1"/>
  <c r="N13" i="47" s="1"/>
  <c r="H24" i="48" s="1"/>
  <c r="M13" i="47" a="1"/>
  <c r="M13" i="47" s="1"/>
  <c r="H23" i="48" s="1"/>
  <c r="L13" i="47" a="1"/>
  <c r="L13" i="47" s="1"/>
  <c r="H22" i="48" s="1"/>
  <c r="J13" i="47" a="1"/>
  <c r="J13" i="47" s="1"/>
  <c r="F24" i="48" s="1"/>
  <c r="I13" i="47" a="1"/>
  <c r="I13" i="47" s="1"/>
  <c r="F23" i="48" s="1"/>
  <c r="H13" i="47" a="1"/>
  <c r="H13" i="47" s="1"/>
  <c r="F22" i="48" s="1"/>
  <c r="AH9" i="46" a="1"/>
  <c r="AH9" i="46" s="1"/>
  <c r="C28" i="39"/>
  <c r="F28" i="39"/>
  <c r="AI29" i="41"/>
  <c r="AI27" i="41"/>
  <c r="AI25" i="41"/>
  <c r="AI23" i="41"/>
  <c r="AI21" i="41"/>
  <c r="AI19" i="41"/>
  <c r="AI17" i="41"/>
  <c r="AI15" i="41"/>
  <c r="AI13" i="41"/>
  <c r="AI11" i="41"/>
  <c r="AI27" i="36"/>
  <c r="B52" i="36" s="1"/>
  <c r="AI25" i="36"/>
  <c r="B50" i="36" s="1"/>
  <c r="AI23" i="36"/>
  <c r="B48" i="36" s="1"/>
  <c r="AI21" i="36"/>
  <c r="B46" i="36" s="1"/>
  <c r="AI19" i="36"/>
  <c r="B44" i="36" s="1"/>
  <c r="AI17" i="36"/>
  <c r="B42" i="36" s="1"/>
  <c r="AI15" i="36"/>
  <c r="B40" i="36" s="1"/>
  <c r="AI13" i="36"/>
  <c r="B38" i="36" s="1"/>
  <c r="AI11" i="36"/>
  <c r="B36" i="36" s="1"/>
  <c r="G25" i="43"/>
  <c r="K18" i="42" a="1"/>
  <c r="K18" i="42" s="1"/>
  <c r="J18" i="42" a="1"/>
  <c r="J18" i="42" s="1"/>
  <c r="G18" i="42" a="1"/>
  <c r="G18" i="42" s="1"/>
  <c r="I18" i="42" a="1"/>
  <c r="I18" i="42" s="1"/>
  <c r="H18" i="42" a="1"/>
  <c r="H18" i="42" s="1"/>
  <c r="N18" i="42" a="1"/>
  <c r="N18" i="42" s="1"/>
  <c r="M18" i="42" a="1"/>
  <c r="M18" i="42" s="1"/>
  <c r="L18" i="42" a="1"/>
  <c r="L18" i="42" s="1"/>
  <c r="AH9" i="41" a="1"/>
  <c r="AH9" i="41" s="1"/>
  <c r="G25" i="38"/>
  <c r="G21" i="32" a="1"/>
  <c r="G21" i="32" s="1"/>
  <c r="F21" i="33" s="1"/>
  <c r="G17" i="37" a="1"/>
  <c r="G17" i="37" s="1"/>
  <c r="F21" i="38" s="1"/>
  <c r="K21" i="32" a="1"/>
  <c r="K21" i="32" s="1"/>
  <c r="H21" i="33" s="1"/>
  <c r="K17" i="37" a="1"/>
  <c r="K17" i="37" s="1"/>
  <c r="H21" i="38" s="1"/>
  <c r="J21" i="32" a="1"/>
  <c r="J21" i="32" s="1"/>
  <c r="F24" i="33" s="1"/>
  <c r="J17" i="37" a="1"/>
  <c r="J17" i="37" s="1"/>
  <c r="F24" i="38" s="1"/>
  <c r="N17" i="37" a="1"/>
  <c r="N17" i="37" s="1"/>
  <c r="H24" i="38" s="1"/>
  <c r="M17" i="37" a="1"/>
  <c r="M17" i="37" s="1"/>
  <c r="H23" i="38" s="1"/>
  <c r="L17" i="37" a="1"/>
  <c r="L17" i="37" s="1"/>
  <c r="H22" i="38" s="1"/>
  <c r="I17" i="37" a="1"/>
  <c r="I17" i="37" s="1"/>
  <c r="F23" i="38" s="1"/>
  <c r="H17" i="37" a="1"/>
  <c r="H17" i="37" s="1"/>
  <c r="F22" i="38" s="1"/>
  <c r="AH9" i="36" a="1"/>
  <c r="AH9" i="36" s="1"/>
  <c r="H31" i="10"/>
  <c r="C28" i="34"/>
  <c r="F28" i="34"/>
  <c r="AI35" i="31"/>
  <c r="B68" i="31" s="1"/>
  <c r="O20" i="32" s="1"/>
  <c r="AI33" i="31"/>
  <c r="B66" i="31" s="1"/>
  <c r="O19" i="32" s="1"/>
  <c r="AI31" i="31"/>
  <c r="B64" i="31" s="1"/>
  <c r="O18" i="32" s="1"/>
  <c r="AI29" i="31"/>
  <c r="B62" i="31" s="1"/>
  <c r="O17" i="32" s="1"/>
  <c r="AI27" i="31"/>
  <c r="B60" i="31" s="1"/>
  <c r="O16" i="32" s="1"/>
  <c r="AI25" i="31"/>
  <c r="B58" i="31" s="1"/>
  <c r="O15" i="32" s="1"/>
  <c r="AI23" i="31"/>
  <c r="B56" i="31" s="1"/>
  <c r="O14" i="32" s="1"/>
  <c r="AI21" i="31"/>
  <c r="B54" i="31" s="1"/>
  <c r="O13" i="32" s="1"/>
  <c r="AI19" i="31"/>
  <c r="B52" i="31" s="1"/>
  <c r="O12" i="32" s="1"/>
  <c r="AI17" i="31"/>
  <c r="B50" i="31" s="1"/>
  <c r="O11" i="32" s="1"/>
  <c r="AI15" i="31"/>
  <c r="B48" i="31" s="1"/>
  <c r="O10" i="32" s="1"/>
  <c r="AI13" i="31"/>
  <c r="B46" i="31" s="1"/>
  <c r="O9" i="32" s="1"/>
  <c r="AI11" i="31"/>
  <c r="B44" i="31" s="1"/>
  <c r="O8" i="32" s="1"/>
  <c r="G25" i="33"/>
  <c r="N21" i="32" a="1"/>
  <c r="N21" i="32" s="1"/>
  <c r="H24" i="33" s="1"/>
  <c r="M21" i="32" a="1"/>
  <c r="M21" i="32" s="1"/>
  <c r="H23" i="33" s="1"/>
  <c r="L21" i="32" a="1"/>
  <c r="L21" i="32" s="1"/>
  <c r="H22" i="33" s="1"/>
  <c r="I21" i="32" a="1"/>
  <c r="I21" i="32" s="1"/>
  <c r="F23" i="33" s="1"/>
  <c r="H21" i="32" a="1"/>
  <c r="H21" i="32" s="1"/>
  <c r="F22" i="33" s="1"/>
  <c r="AH9" i="31" a="1"/>
  <c r="AH9" i="31" s="1"/>
  <c r="U8" i="9"/>
  <c r="U9" i="9"/>
  <c r="U10" i="9"/>
  <c r="U11" i="9"/>
  <c r="U12" i="9"/>
  <c r="U13" i="9"/>
  <c r="U14" i="9"/>
  <c r="U15" i="9"/>
  <c r="U16" i="9"/>
  <c r="U17" i="9"/>
  <c r="U7" i="9"/>
  <c r="W14" i="9"/>
  <c r="H32" i="10"/>
  <c r="AH10" i="13" a="1"/>
  <c r="AH10" i="13" s="1"/>
  <c r="J7" i="9"/>
  <c r="AH30" i="13" a="1"/>
  <c r="AH30" i="13" s="1"/>
  <c r="N16" i="9"/>
  <c r="M16" i="9"/>
  <c r="L16" i="9"/>
  <c r="N15" i="9"/>
  <c r="M15" i="9"/>
  <c r="L15" i="9"/>
  <c r="N14" i="9"/>
  <c r="M14" i="9"/>
  <c r="L14" i="9"/>
  <c r="N13" i="9"/>
  <c r="M13" i="9"/>
  <c r="L13" i="9"/>
  <c r="N12" i="9"/>
  <c r="M12" i="9"/>
  <c r="L12" i="9"/>
  <c r="N11" i="9"/>
  <c r="M11" i="9"/>
  <c r="L11" i="9"/>
  <c r="N10" i="9"/>
  <c r="M10" i="9"/>
  <c r="L10" i="9"/>
  <c r="N9" i="9"/>
  <c r="M9" i="9"/>
  <c r="L9" i="9"/>
  <c r="N8" i="9"/>
  <c r="M8" i="9"/>
  <c r="L8" i="9"/>
  <c r="L18" i="9" s="1" a="1"/>
  <c r="L18" i="9" s="1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J12" i="9"/>
  <c r="E24" i="10" s="1"/>
  <c r="I12" i="9"/>
  <c r="H12" i="9"/>
  <c r="J11" i="9"/>
  <c r="I11" i="9"/>
  <c r="H11" i="9"/>
  <c r="J10" i="9"/>
  <c r="I10" i="9"/>
  <c r="H10" i="9"/>
  <c r="J9" i="9"/>
  <c r="I9" i="9"/>
  <c r="H9" i="9"/>
  <c r="J8" i="9"/>
  <c r="I8" i="9"/>
  <c r="I18" i="9" s="1" a="1"/>
  <c r="I18" i="9" s="1"/>
  <c r="H8" i="9"/>
  <c r="H18" i="9" s="1" a="1"/>
  <c r="H18" i="9" s="1"/>
  <c r="AH9" i="13" a="1"/>
  <c r="AH9" i="13" s="1"/>
  <c r="F35" i="14"/>
  <c r="C35" i="14"/>
  <c r="F22" i="10"/>
  <c r="F23" i="10"/>
  <c r="G21" i="10"/>
  <c r="G23" i="10"/>
  <c r="G22" i="10"/>
  <c r="E23" i="10"/>
  <c r="G24" i="10"/>
  <c r="AH28" i="13" a="1"/>
  <c r="AH28" i="13" s="1"/>
  <c r="AH26" i="13" a="1"/>
  <c r="AH26" i="13" s="1"/>
  <c r="AH24" i="13" a="1"/>
  <c r="AH24" i="13" s="1"/>
  <c r="AH22" i="13" a="1"/>
  <c r="AH22" i="13" s="1"/>
  <c r="AH20" i="13" a="1"/>
  <c r="AH20" i="13" s="1"/>
  <c r="AH18" i="13" a="1"/>
  <c r="AH18" i="13" s="1"/>
  <c r="AH16" i="13" a="1"/>
  <c r="AH16" i="13" s="1"/>
  <c r="AH14" i="13" a="1"/>
  <c r="AH14" i="13" s="1"/>
  <c r="AH12" i="13" a="1"/>
  <c r="AH12" i="13" s="1"/>
  <c r="AH29" i="13" a="1"/>
  <c r="AH29" i="13" s="1"/>
  <c r="AI29" i="13" s="1"/>
  <c r="B56" i="13" s="1"/>
  <c r="AH27" i="13" a="1"/>
  <c r="AH27" i="13" s="1"/>
  <c r="AH25" i="13" a="1"/>
  <c r="AH25" i="13" s="1"/>
  <c r="AI25" i="13" s="1"/>
  <c r="B52" i="13" s="1"/>
  <c r="AH23" i="13" a="1"/>
  <c r="AH23" i="13" s="1"/>
  <c r="AI23" i="13" s="1"/>
  <c r="B50" i="13" s="1"/>
  <c r="AH21" i="13" a="1"/>
  <c r="AH21" i="13" s="1"/>
  <c r="AH19" i="13" a="1"/>
  <c r="AH19" i="13" s="1"/>
  <c r="AI19" i="13" s="1"/>
  <c r="B46" i="13" s="1"/>
  <c r="AH17" i="13" a="1"/>
  <c r="AH17" i="13" s="1"/>
  <c r="AI17" i="13" s="1"/>
  <c r="B44" i="13" s="1"/>
  <c r="AH15" i="13" a="1"/>
  <c r="AH15" i="13" s="1"/>
  <c r="AH13" i="13" a="1"/>
  <c r="AH13" i="13" s="1"/>
  <c r="AI13" i="13" s="1"/>
  <c r="B40" i="13" s="1"/>
  <c r="AH11" i="13" a="1"/>
  <c r="AH11" i="13" s="1"/>
  <c r="AI11" i="13" s="1"/>
  <c r="B38" i="13" s="1"/>
  <c r="G7" i="9"/>
  <c r="G18" i="9" s="1" a="1"/>
  <c r="G18" i="9" s="1"/>
  <c r="N18" i="9" a="1"/>
  <c r="N18" i="9" s="1"/>
  <c r="M18" i="9" a="1"/>
  <c r="M18" i="9" s="1"/>
  <c r="K18" i="9" a="1"/>
  <c r="K18" i="9" s="1"/>
  <c r="AI27" i="13"/>
  <c r="B54" i="13" s="1"/>
  <c r="AI21" i="13"/>
  <c r="B48" i="13" s="1"/>
  <c r="AI15" i="13"/>
  <c r="B42" i="13" s="1"/>
  <c r="D40" i="13" a="1"/>
  <c r="D40" i="13" s="1"/>
  <c r="AI9" i="13"/>
  <c r="O8" i="52" l="1"/>
  <c r="H22" i="43"/>
  <c r="H23" i="43"/>
  <c r="H24" i="43"/>
  <c r="F22" i="43"/>
  <c r="F23" i="43"/>
  <c r="F21" i="43"/>
  <c r="F24" i="43"/>
  <c r="H21" i="43"/>
  <c r="D36" i="51" a="1"/>
  <c r="D36" i="51" s="1"/>
  <c r="E27" i="53" s="1"/>
  <c r="D32" i="51" a="1"/>
  <c r="D32" i="51" s="1"/>
  <c r="E26" i="53" s="1"/>
  <c r="AI9" i="51"/>
  <c r="B28" i="51" s="1"/>
  <c r="AD23" i="51" a="1"/>
  <c r="AD23" i="51" s="1"/>
  <c r="B38" i="41"/>
  <c r="B40" i="41"/>
  <c r="B42" i="41"/>
  <c r="B44" i="41"/>
  <c r="B46" i="41"/>
  <c r="B48" i="41"/>
  <c r="B50" i="41"/>
  <c r="B52" i="41"/>
  <c r="B54" i="41"/>
  <c r="B56" i="41"/>
  <c r="H24" i="10"/>
  <c r="E22" i="10"/>
  <c r="E44" i="13" a="1"/>
  <c r="E44" i="13" s="1"/>
  <c r="AH15" i="46" a="1"/>
  <c r="AH15" i="46" s="1"/>
  <c r="AI15" i="46" s="1"/>
  <c r="B32" i="46" s="1"/>
  <c r="O10" i="47" s="1"/>
  <c r="G10" i="47"/>
  <c r="E40" i="13" a="1"/>
  <c r="E40" i="13" s="1"/>
  <c r="G26" i="10" s="1"/>
  <c r="O8" i="47"/>
  <c r="E21" i="38"/>
  <c r="G25" i="48"/>
  <c r="O8" i="37"/>
  <c r="O9" i="37"/>
  <c r="O10" i="37"/>
  <c r="O11" i="37"/>
  <c r="O12" i="37"/>
  <c r="O13" i="37"/>
  <c r="O14" i="37"/>
  <c r="O15" i="37"/>
  <c r="O16" i="37"/>
  <c r="D34" i="46" a="1"/>
  <c r="D34" i="46" s="1"/>
  <c r="E27" i="48" s="1"/>
  <c r="D30" i="46" a="1"/>
  <c r="D30" i="46" s="1"/>
  <c r="E26" i="48" s="1"/>
  <c r="AI9" i="46"/>
  <c r="B26" i="46" s="1"/>
  <c r="C28" i="46" s="1"/>
  <c r="AD21" i="46" a="1"/>
  <c r="AD21" i="46" s="1"/>
  <c r="E25" i="43"/>
  <c r="D44" i="41" a="1"/>
  <c r="D44" i="41" s="1"/>
  <c r="D40" i="41" a="1"/>
  <c r="D40" i="41" s="1"/>
  <c r="AI9" i="41"/>
  <c r="AD31" i="41" a="1"/>
  <c r="AD31" i="41" s="1"/>
  <c r="E25" i="33"/>
  <c r="E25" i="38"/>
  <c r="D42" i="36" a="1"/>
  <c r="D42" i="36" s="1"/>
  <c r="D38" i="36" a="1"/>
  <c r="D38" i="36" s="1"/>
  <c r="E26" i="38" s="1"/>
  <c r="AI9" i="36"/>
  <c r="B34" i="36" s="1"/>
  <c r="AD29" i="36" a="1"/>
  <c r="AD29" i="36" s="1"/>
  <c r="D50" i="31" a="1"/>
  <c r="D50" i="31" s="1"/>
  <c r="E27" i="33" s="1"/>
  <c r="D46" i="31" a="1"/>
  <c r="D46" i="31" s="1"/>
  <c r="E26" i="33" s="1"/>
  <c r="AI9" i="31"/>
  <c r="B42" i="31" s="1"/>
  <c r="O7" i="32" s="1"/>
  <c r="G10" i="33" s="1"/>
  <c r="AD37" i="31" a="1"/>
  <c r="AD37" i="31" s="1"/>
  <c r="O8" i="9"/>
  <c r="O9" i="9"/>
  <c r="O10" i="9"/>
  <c r="O11" i="9"/>
  <c r="O12" i="9"/>
  <c r="O13" i="9"/>
  <c r="O15" i="9"/>
  <c r="O16" i="9"/>
  <c r="O17" i="9"/>
  <c r="O14" i="9"/>
  <c r="J18" i="9" a="1"/>
  <c r="J18" i="9" s="1"/>
  <c r="AD31" i="13" a="1"/>
  <c r="AD31" i="13" s="1"/>
  <c r="B36" i="13"/>
  <c r="G27" i="10"/>
  <c r="H21" i="10"/>
  <c r="H22" i="10"/>
  <c r="H23" i="10"/>
  <c r="G25" i="10"/>
  <c r="E21" i="10"/>
  <c r="E25" i="10" s="1"/>
  <c r="E26" i="10"/>
  <c r="D44" i="13" a="1"/>
  <c r="D44" i="13" s="1"/>
  <c r="F21" i="10"/>
  <c r="D36" i="13"/>
  <c r="C30" i="51" l="1"/>
  <c r="C28" i="51"/>
  <c r="O7" i="52"/>
  <c r="G10" i="53" s="1"/>
  <c r="O17" i="42"/>
  <c r="O16" i="42"/>
  <c r="O15" i="42"/>
  <c r="O14" i="42"/>
  <c r="O13" i="42"/>
  <c r="O12" i="42"/>
  <c r="O11" i="42"/>
  <c r="O10" i="42"/>
  <c r="O9" i="42"/>
  <c r="O8" i="42"/>
  <c r="E28" i="51"/>
  <c r="G17" i="53" s="1"/>
  <c r="D28" i="51"/>
  <c r="G15" i="53" s="1"/>
  <c r="P7" i="52"/>
  <c r="P8" i="52"/>
  <c r="C32" i="51"/>
  <c r="P9" i="52" s="1"/>
  <c r="C34" i="51"/>
  <c r="P10" i="52" s="1"/>
  <c r="C36" i="51"/>
  <c r="P11" i="52" s="1"/>
  <c r="C38" i="51"/>
  <c r="P12" i="52" s="1"/>
  <c r="C40" i="51"/>
  <c r="P13" i="52" s="1"/>
  <c r="I10" i="53"/>
  <c r="B36" i="41"/>
  <c r="G13" i="47" a="1"/>
  <c r="G13" i="47" s="1"/>
  <c r="F21" i="48" s="1"/>
  <c r="E21" i="48"/>
  <c r="E25" i="48" s="1"/>
  <c r="G10" i="10"/>
  <c r="E36" i="13"/>
  <c r="E27" i="38"/>
  <c r="O7" i="47"/>
  <c r="G10" i="48" s="1"/>
  <c r="O7" i="37"/>
  <c r="E26" i="46"/>
  <c r="G17" i="48" s="1"/>
  <c r="D26" i="46"/>
  <c r="G15" i="48" s="1"/>
  <c r="C26" i="46"/>
  <c r="P7" i="47" s="1"/>
  <c r="P8" i="47"/>
  <c r="C30" i="46"/>
  <c r="P9" i="47" s="1"/>
  <c r="C32" i="46"/>
  <c r="P10" i="47" s="1"/>
  <c r="C34" i="46"/>
  <c r="P11" i="47" s="1"/>
  <c r="C36" i="46"/>
  <c r="P12" i="47" s="1"/>
  <c r="E26" i="43"/>
  <c r="E27" i="43"/>
  <c r="O17" i="37" a="1"/>
  <c r="O17" i="37" s="1"/>
  <c r="G13" i="38" s="1"/>
  <c r="E36" i="41"/>
  <c r="D36" i="41"/>
  <c r="C36" i="41"/>
  <c r="C38" i="41"/>
  <c r="C40" i="41"/>
  <c r="C42" i="41"/>
  <c r="C44" i="41"/>
  <c r="C46" i="41"/>
  <c r="C48" i="41"/>
  <c r="C50" i="41"/>
  <c r="C52" i="41"/>
  <c r="C54" i="41"/>
  <c r="C56" i="41"/>
  <c r="E34" i="36"/>
  <c r="G17" i="38" s="1"/>
  <c r="D34" i="36"/>
  <c r="G15" i="38" s="1"/>
  <c r="C34" i="36"/>
  <c r="C36" i="36"/>
  <c r="C38" i="36"/>
  <c r="C40" i="36"/>
  <c r="C42" i="36"/>
  <c r="C44" i="36"/>
  <c r="C46" i="36"/>
  <c r="C48" i="36"/>
  <c r="C50" i="36"/>
  <c r="C52" i="36"/>
  <c r="C36" i="13"/>
  <c r="O21" i="32" a="1"/>
  <c r="O21" i="32" s="1"/>
  <c r="G13" i="33" s="1"/>
  <c r="E42" i="31"/>
  <c r="G17" i="33" s="1"/>
  <c r="D42" i="31"/>
  <c r="G15" i="33" s="1"/>
  <c r="C42" i="31"/>
  <c r="P7" i="32" s="1"/>
  <c r="C44" i="31"/>
  <c r="P8" i="32" s="1"/>
  <c r="C46" i="31"/>
  <c r="P9" i="32" s="1"/>
  <c r="C48" i="31"/>
  <c r="P10" i="32" s="1"/>
  <c r="C50" i="31"/>
  <c r="P11" i="32" s="1"/>
  <c r="C52" i="31"/>
  <c r="P12" i="32" s="1"/>
  <c r="C54" i="31"/>
  <c r="P13" i="32" s="1"/>
  <c r="C56" i="31"/>
  <c r="P14" i="32" s="1"/>
  <c r="C58" i="31"/>
  <c r="P15" i="32" s="1"/>
  <c r="C60" i="31"/>
  <c r="P16" i="32" s="1"/>
  <c r="C62" i="31"/>
  <c r="P17" i="32" s="1"/>
  <c r="C64" i="31"/>
  <c r="P18" i="32" s="1"/>
  <c r="C66" i="31"/>
  <c r="P19" i="32" s="1"/>
  <c r="C68" i="31"/>
  <c r="P20" i="32" s="1"/>
  <c r="F24" i="10"/>
  <c r="O7" i="9"/>
  <c r="C38" i="13"/>
  <c r="C40" i="13"/>
  <c r="C42" i="13"/>
  <c r="C44" i="13"/>
  <c r="C46" i="13"/>
  <c r="C48" i="13"/>
  <c r="C50" i="13"/>
  <c r="C52" i="13"/>
  <c r="C54" i="13"/>
  <c r="C56" i="13"/>
  <c r="G15" i="10"/>
  <c r="E27" i="10"/>
  <c r="G17" i="10"/>
  <c r="C14" i="54" l="1"/>
  <c r="D14" i="54" s="1"/>
  <c r="C16" i="54"/>
  <c r="D16" i="54" s="1"/>
  <c r="C21" i="54"/>
  <c r="D21" i="54" s="1"/>
  <c r="C23" i="54"/>
  <c r="D23" i="54" s="1"/>
  <c r="C12" i="54"/>
  <c r="D12" i="54" s="1"/>
  <c r="G15" i="43"/>
  <c r="G17" i="43"/>
  <c r="P17" i="42"/>
  <c r="P16" i="42"/>
  <c r="P15" i="42"/>
  <c r="P14" i="42"/>
  <c r="P13" i="42"/>
  <c r="P12" i="42"/>
  <c r="P11" i="42"/>
  <c r="P10" i="42"/>
  <c r="P9" i="42"/>
  <c r="P8" i="42"/>
  <c r="P7" i="42"/>
  <c r="O7" i="42"/>
  <c r="O14" i="52" a="1"/>
  <c r="O14" i="52" s="1"/>
  <c r="G13" i="53" s="1"/>
  <c r="O13" i="47" a="1"/>
  <c r="O13" i="47" s="1"/>
  <c r="G13" i="48" s="1"/>
  <c r="I10" i="48"/>
  <c r="C12" i="49"/>
  <c r="D12" i="49" s="1"/>
  <c r="C14" i="49"/>
  <c r="D14" i="49" s="1"/>
  <c r="C16" i="49"/>
  <c r="D16" i="49" s="1"/>
  <c r="C21" i="49"/>
  <c r="C23" i="49"/>
  <c r="G10" i="38"/>
  <c r="P16" i="37"/>
  <c r="P15" i="37"/>
  <c r="P14" i="37"/>
  <c r="P13" i="37"/>
  <c r="P12" i="37"/>
  <c r="P11" i="37"/>
  <c r="P10" i="37"/>
  <c r="P9" i="37"/>
  <c r="P8" i="37"/>
  <c r="P7" i="37"/>
  <c r="C21" i="39" s="1"/>
  <c r="I10" i="43"/>
  <c r="C14" i="44"/>
  <c r="C16" i="44"/>
  <c r="C21" i="44"/>
  <c r="C23" i="44"/>
  <c r="C12" i="44"/>
  <c r="I10" i="38"/>
  <c r="C16" i="39"/>
  <c r="C12" i="39"/>
  <c r="I10" i="33"/>
  <c r="C21" i="34"/>
  <c r="C23" i="34"/>
  <c r="C12" i="34"/>
  <c r="C14" i="34"/>
  <c r="C16" i="34"/>
  <c r="O18" i="9" a="1"/>
  <c r="O18" i="9" s="1"/>
  <c r="P17" i="9"/>
  <c r="P16" i="9"/>
  <c r="P15" i="9"/>
  <c r="P14" i="9"/>
  <c r="P13" i="9"/>
  <c r="P12" i="9"/>
  <c r="P11" i="9"/>
  <c r="P10" i="9"/>
  <c r="P9" i="9"/>
  <c r="P8" i="9"/>
  <c r="P7" i="9"/>
  <c r="G10" i="43" l="1"/>
  <c r="O18" i="42" a="1"/>
  <c r="O18" i="42" s="1"/>
  <c r="C23" i="39"/>
  <c r="C14" i="39"/>
  <c r="I10" i="10"/>
  <c r="C31" i="14"/>
  <c r="C30" i="14"/>
  <c r="C29" i="14"/>
  <c r="C25" i="14"/>
  <c r="C23" i="14"/>
  <c r="C24" i="14"/>
  <c r="D23" i="49"/>
  <c r="D21" i="49"/>
  <c r="D12" i="44"/>
  <c r="D23" i="44"/>
  <c r="D21" i="44"/>
  <c r="D16" i="44"/>
  <c r="D14" i="44"/>
  <c r="D12" i="39"/>
  <c r="D23" i="39"/>
  <c r="D21" i="39"/>
  <c r="D16" i="39"/>
  <c r="D14" i="39"/>
  <c r="D16" i="34"/>
  <c r="D14" i="34"/>
  <c r="D12" i="34"/>
  <c r="D23" i="34"/>
  <c r="D21" i="34"/>
  <c r="G13" i="10"/>
  <c r="C19" i="14"/>
  <c r="C14" i="14"/>
  <c r="C12" i="14"/>
  <c r="C18" i="14"/>
  <c r="C13" i="14"/>
  <c r="G13" i="43" l="1"/>
  <c r="D29" i="14"/>
  <c r="D30" i="14"/>
  <c r="D31" i="14"/>
  <c r="D23" i="14"/>
  <c r="D24" i="14"/>
  <c r="D25" i="14"/>
  <c r="D13" i="14"/>
  <c r="D18" i="14"/>
  <c r="D12" i="14"/>
  <c r="D14" i="14"/>
  <c r="D1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<sst xmlns="http://schemas.openxmlformats.org/spreadsheetml/2006/main" count="2336" uniqueCount="385">
  <si>
    <t>FORM NILAI INPUT JENJANG  .... / SEDERAJAT</t>
  </si>
  <si>
    <t>FORM DATA PESERTA</t>
  </si>
  <si>
    <t>No Urut</t>
  </si>
  <si>
    <t>Lagu</t>
  </si>
  <si>
    <t>Juri I</t>
  </si>
  <si>
    <t>Juri II</t>
  </si>
  <si>
    <t>Juri III</t>
  </si>
  <si>
    <t>Juri IV</t>
  </si>
  <si>
    <t>Juri V</t>
  </si>
  <si>
    <t>Catatan Juri</t>
  </si>
  <si>
    <t>Panitia</t>
  </si>
  <si>
    <t>No 
Urut</t>
  </si>
  <si>
    <t>Nama Group</t>
  </si>
  <si>
    <t>Tingkat</t>
  </si>
  <si>
    <t>Judul Lagu 1</t>
  </si>
  <si>
    <t>Judul Lagu 2</t>
  </si>
  <si>
    <t>Nama Dirigen</t>
  </si>
  <si>
    <t>Angklung</t>
  </si>
  <si>
    <t>Dirigen</t>
  </si>
  <si>
    <t>Catatan Final</t>
  </si>
  <si>
    <t>Catatan Dirigen</t>
  </si>
  <si>
    <t>Durasi
(Menit)</t>
  </si>
  <si>
    <t>Jumlah Peserta
(Orang)</t>
  </si>
  <si>
    <t>Catatan Panitia</t>
  </si>
  <si>
    <t>Nada &amp; 
Keutuhan
Aransemen</t>
  </si>
  <si>
    <t>Teknik</t>
  </si>
  <si>
    <t>Penjiwaan</t>
  </si>
  <si>
    <t>Penampilan &amp; 
Kreativitas</t>
  </si>
  <si>
    <t>Materi</t>
  </si>
  <si>
    <t>Komunikatif &amp; Interpretasi</t>
  </si>
  <si>
    <t>Keselarasan</t>
  </si>
  <si>
    <t>Lagu 1</t>
  </si>
  <si>
    <t>Dinamika sudah bagus, kesinambungan nada perlu ditingkatkan, harmoni angklung terlalu tebal</t>
  </si>
  <si>
    <t>komunikasi dengan pemain harus ditingkatkan, tegas</t>
  </si>
  <si>
    <t>ABC</t>
  </si>
  <si>
    <t xml:space="preserve"> .... / SEDERAJAT</t>
  </si>
  <si>
    <t>Donau Wellen</t>
  </si>
  <si>
    <t>Peuyeum Bandung</t>
  </si>
  <si>
    <t>Dirigen 1</t>
  </si>
  <si>
    <t>Lagu 2</t>
  </si>
  <si>
    <t>teknik bermain angklung perlu ditingkatkan, tempo harus selaras antara pengiring dengan angklung melodi, penguasaan materi harus diperhatikan,</t>
  </si>
  <si>
    <t>penguasaan lagu harus diperhatikan</t>
  </si>
  <si>
    <t>DEF</t>
  </si>
  <si>
    <t>Tanah Airku</t>
  </si>
  <si>
    <t>Dirigen 2</t>
  </si>
  <si>
    <t>Perubahan tempo lagu harus disertai ekspresi dan dinamika, pada lagu 2 arransemen melodi vokal harus lebih diperkuat, harga not masih ada yang tidak sesuai</t>
  </si>
  <si>
    <t>penguasaan lagu harus lebih diperhatikan</t>
  </si>
  <si>
    <t>GHI</t>
  </si>
  <si>
    <t>Angin Mamiri</t>
  </si>
  <si>
    <t>Dirigen 3</t>
  </si>
  <si>
    <t>lagu 1 sedikit off tempo, dinamika sudah baik tetapi volume tidak signifikan, teknik lebih diolah lagi dalam interpretasi, lagu 2 tempo pengiring sedikit lari, tim yang solid</t>
  </si>
  <si>
    <t>Power harus lebih ditingkatkan lagi, komunikatif,</t>
  </si>
  <si>
    <t>JKL</t>
  </si>
  <si>
    <t>Es Lilin</t>
  </si>
  <si>
    <t>Dirigen 4</t>
  </si>
  <si>
    <t>lagu 1 attack bass tidak sama, coba diolah lagi teknik, dinamik, dan temponya, penguasaan materi perlu ditingkatkan, melodi angklung masih belum dimainkan dengan cermat</t>
  </si>
  <si>
    <t>power dirigen lebih ditingkatkan,</t>
  </si>
  <si>
    <t>MNO</t>
  </si>
  <si>
    <t>Tokecang</t>
  </si>
  <si>
    <t>Dirigen 5</t>
  </si>
  <si>
    <t>Lagu 1 Tempo bass melambat, artikulasi pada tempo cepat masih kurang jelas,Lagu 2 pengiring dan angklung harus lebih balance,</t>
  </si>
  <si>
    <t>komunikatif, menguasai materi</t>
  </si>
  <si>
    <t>PQR</t>
  </si>
  <si>
    <t>Panon Hideung</t>
  </si>
  <si>
    <t>Dirigen 6</t>
  </si>
  <si>
    <t>teknik bermain angklung perlu ditingkatkan, stem angklung kurang homogen, belum ada dinamika</t>
  </si>
  <si>
    <t>STU</t>
  </si>
  <si>
    <t>Keroncong Kemayoran</t>
  </si>
  <si>
    <t>Dirigen 7</t>
  </si>
  <si>
    <t>STATUS</t>
  </si>
  <si>
    <t>FORM KONVERSI NILAI JENJANG ....</t>
  </si>
  <si>
    <t>Jumlah</t>
  </si>
  <si>
    <t>Rekap Nilai</t>
  </si>
  <si>
    <t>BOBOT NILAI</t>
  </si>
  <si>
    <t>Total</t>
  </si>
  <si>
    <t>Rank Dirigen</t>
  </si>
  <si>
    <t>SKOR AKHIR</t>
  </si>
  <si>
    <t>Final Skor</t>
  </si>
  <si>
    <t>Rank</t>
  </si>
  <si>
    <t>Skor Tertinggi</t>
  </si>
  <si>
    <t>Skor Terendah</t>
  </si>
  <si>
    <t>Tertinggi Lagu 1</t>
  </si>
  <si>
    <t>Tertinggi Lagu 2</t>
  </si>
  <si>
    <t>Terendah Lagu 1</t>
  </si>
  <si>
    <t>Terendah Lagu 2</t>
  </si>
  <si>
    <t>Tertinggi Dirigen</t>
  </si>
  <si>
    <t>Terendah Dirigen</t>
  </si>
  <si>
    <t>Legger Base</t>
  </si>
  <si>
    <t>Nama Grup</t>
  </si>
  <si>
    <t>Skor Akhir</t>
  </si>
  <si>
    <t>Peringkat</t>
  </si>
  <si>
    <t>Penilaian Dirigen</t>
  </si>
  <si>
    <t>K1</t>
  </si>
  <si>
    <t>K2</t>
  </si>
  <si>
    <t>K3</t>
  </si>
  <si>
    <t>K4</t>
  </si>
  <si>
    <t xml:space="preserve">Rata rata </t>
  </si>
  <si>
    <t>=</t>
  </si>
  <si>
    <t>PANITIA LOMBA MUSIK ANGKLUNG PADAENG</t>
  </si>
  <si>
    <r>
      <t>KELUARGA BESAR BUMI SILIWANGI</t>
    </r>
    <r>
      <rPr>
        <sz val="12"/>
        <color rgb="FF000000"/>
        <rFont val="Tahoma"/>
        <family val="2"/>
      </rPr>
      <t xml:space="preserve"> </t>
    </r>
  </si>
  <si>
    <t>No. Peserta :</t>
  </si>
  <si>
    <r>
      <t>UNIVERSITAS PENDIDIKAN INDONESIA</t>
    </r>
    <r>
      <rPr>
        <sz val="11"/>
        <color rgb="FF000000"/>
        <rFont val="Tahoma"/>
        <family val="2"/>
      </rPr>
      <t xml:space="preserve"> </t>
    </r>
  </si>
  <si>
    <t>Jalan. Dr. Setiabudhi No. 229 Bandung, 40154, Telp. +62222006295</t>
  </si>
  <si>
    <t>Sekretariat : Jalan Dewi Asri (Samping Lap. Softball). Kampus UPI, web : http:// kabumi-upi.org</t>
  </si>
  <si>
    <t>No Peserta</t>
  </si>
  <si>
    <t>:</t>
  </si>
  <si>
    <t>Total Peserta:</t>
  </si>
  <si>
    <t>Nama Sekolah</t>
  </si>
  <si>
    <t xml:space="preserve">Tingkat </t>
  </si>
  <si>
    <t xml:space="preserve">Judul Lagu </t>
  </si>
  <si>
    <t xml:space="preserve">: </t>
  </si>
  <si>
    <t>Skor Rata-rata</t>
  </si>
  <si>
    <t>Skor Akhir Tertinggi</t>
  </si>
  <si>
    <t>Skor Akhir Terendah</t>
  </si>
  <si>
    <t>1. Penilaian Grup Angklung</t>
  </si>
  <si>
    <t>Kriteria</t>
  </si>
  <si>
    <t>Akumulasi Skor</t>
  </si>
  <si>
    <t>Rata-Rata</t>
  </si>
  <si>
    <t>Nada &amp; Keutuhan Aransemen</t>
  </si>
  <si>
    <t>Penampilan &amp; Kreativitas</t>
  </si>
  <si>
    <t>Total Skor</t>
  </si>
  <si>
    <t>2. Penilaian Dirigen</t>
  </si>
  <si>
    <t>Interpretasi</t>
  </si>
  <si>
    <t>Penampilan</t>
  </si>
  <si>
    <t>3. Catatan</t>
  </si>
  <si>
    <t>Bandung, 22 Februari 2025</t>
  </si>
  <si>
    <t>Dibuat Oleh</t>
  </si>
  <si>
    <t>Koor Juri LMAP 13</t>
  </si>
  <si>
    <t>TTD</t>
  </si>
  <si>
    <t>Faridz Salman Al Parissy</t>
  </si>
  <si>
    <t>Disahkan Oleh</t>
  </si>
  <si>
    <t>Ketua LMAP 13</t>
  </si>
  <si>
    <t>Rahma Lutvi Novianti</t>
  </si>
  <si>
    <t>LAPORAN HASIL PERLOMBAAN 
TINGKAT SMP / SEDERAJAT</t>
  </si>
  <si>
    <t>1. Juara</t>
  </si>
  <si>
    <t>2. Harapan</t>
  </si>
  <si>
    <t>3. Dirigen Terbaik</t>
  </si>
  <si>
    <t>Nama Peserta</t>
  </si>
  <si>
    <t>Menyetujui,</t>
  </si>
  <si>
    <t>Juri 1</t>
  </si>
  <si>
    <t>Juri 2</t>
  </si>
  <si>
    <t>Juri 3</t>
  </si>
  <si>
    <t>Juri 4</t>
  </si>
  <si>
    <t>Juri 5</t>
  </si>
  <si>
    <t>FORM INPUT NILAI JENJANG TK / SEDERAJAT</t>
  </si>
  <si>
    <t>Nama Vokalis</t>
  </si>
  <si>
    <t>Vokal</t>
  </si>
  <si>
    <t>Catatan Vokalis</t>
  </si>
  <si>
    <t>penempatan suara 2 (Ters) kurang tepat, sedikit tidak nyambung, balancing suara harus diperhatikan lagi, dicoba dengan pengembangan dan penambahan angklung nada rendah sedikit saja dulu, untuk mengembangkan akoord.</t>
  </si>
  <si>
    <t>kestabilan nada perlu ditingkatkan,</t>
  </si>
  <si>
    <t>TK Darul Hikam</t>
  </si>
  <si>
    <t>TK / SEDERAJAT</t>
  </si>
  <si>
    <t>Ambilkan Bulan</t>
  </si>
  <si>
    <t>Lihat Kebunku</t>
  </si>
  <si>
    <t>Shannon Alexandra Vici</t>
  </si>
  <si>
    <t>perlu dicoba pengembangan arransement dengan menambahkan akkord untuk mendasari lagu dan vokal, keutuhan nada dan teknik perlu ditingkatkan</t>
  </si>
  <si>
    <t>penampilan bagus, ketepatan nada perlu ditingkatkan</t>
  </si>
  <si>
    <t>TK Taruna Bakti</t>
  </si>
  <si>
    <t>Apuse</t>
  </si>
  <si>
    <t>Kimmy Soraya Islami Kusnadi</t>
  </si>
  <si>
    <t>keutuhan nada dan teknik permainan angklung perlu ditingkatkan, pengaturan dua suara sudah baik,</t>
  </si>
  <si>
    <t>RA Al Barokah</t>
  </si>
  <si>
    <t>Sipatokaan</t>
  </si>
  <si>
    <t>-</t>
  </si>
  <si>
    <t>Balancing nada perlu ditingkatkan, penjiwaan lagu perlu ditingkatkan, bisa dikembangkan dengan angklung chord,</t>
  </si>
  <si>
    <t>TK Bianglala</t>
  </si>
  <si>
    <t>kaya dengan teknik, pemilihan lagu perlu disesuaikan kembali, staccato cukup baik untuk tingkat TK</t>
  </si>
  <si>
    <t>TK Al muslim</t>
  </si>
  <si>
    <t xml:space="preserve">Bintang Kejora </t>
  </si>
  <si>
    <t>Freya Eltsany Aiza</t>
  </si>
  <si>
    <t>harmoni dimainkan sesuai lagu, getaran hampir sempurna,</t>
  </si>
  <si>
    <t>ketepatan nada perlu diperhatikan</t>
  </si>
  <si>
    <t>Telkom rancaekek</t>
  </si>
  <si>
    <t>Rayuan Pulau Kelapa</t>
  </si>
  <si>
    <t>Muhammad Adzkhan Xavier</t>
  </si>
  <si>
    <t>teknik bermain angklung perlu ditingkatkan</t>
  </si>
  <si>
    <t>TK Bhayangkari</t>
  </si>
  <si>
    <t>Laskar Pelangi</t>
  </si>
  <si>
    <t>Kamila Hania Alfathunissa</t>
  </si>
  <si>
    <t>perlu dicoba dengan teknik melodi vocal, nada angklung masih ada yang belum nyambung,</t>
  </si>
  <si>
    <t>TK Maria Bintang Laut</t>
  </si>
  <si>
    <t>Bulan Sabit</t>
  </si>
  <si>
    <t>teknik dan metode permainan angklung sudah baik</t>
  </si>
  <si>
    <t>TK Sukahaji Cileunyi</t>
  </si>
  <si>
    <t>Andaikan Aku Punya Sayap</t>
  </si>
  <si>
    <t>Zhakira Nabila Ibrahim</t>
  </si>
  <si>
    <t>Harmony, balancing dan unity sudah bagus</t>
  </si>
  <si>
    <t>suara vokalis kurang lepas, timbre suara unik, ketepatan nada perlu diperhatikan</t>
  </si>
  <si>
    <t>TK asmaul husna</t>
  </si>
  <si>
    <t>Menabung</t>
  </si>
  <si>
    <t>Nayyara Yamaniyyah</t>
  </si>
  <si>
    <t>balancing angklung perlu ditingkatkan</t>
  </si>
  <si>
    <t>TK Zaid bin sabit</t>
  </si>
  <si>
    <t>Lukisan Indonesia</t>
  </si>
  <si>
    <t>Keenar Asqala Hanum</t>
  </si>
  <si>
    <t>FORM KONVERSI NILAI JENJANG TK</t>
  </si>
  <si>
    <t>Vokalis</t>
  </si>
  <si>
    <t>Rank Vokalis</t>
  </si>
  <si>
    <t>Tertinggi Vokalis</t>
  </si>
  <si>
    <t>Terendah Vokalis</t>
  </si>
  <si>
    <t>Penilaian Vokalis</t>
  </si>
  <si>
    <t>2. Penilaian Vokalis</t>
  </si>
  <si>
    <t>LAPORAN HASIL PERLOMBAAN 
TINGKAT TK / SEDERAJAT</t>
  </si>
  <si>
    <t>1. Juara Utama</t>
  </si>
  <si>
    <t>2. Juara Harapan</t>
  </si>
  <si>
    <t>3. Madya</t>
  </si>
  <si>
    <t>4. Mula</t>
  </si>
  <si>
    <t>5. Vokalis Terbaik</t>
  </si>
  <si>
    <t>FORM INPUT NILAI JENJANG SD / SEDERAJAT</t>
  </si>
  <si>
    <t>mulai lagu tidak kompak, ada part tidak nyambung, cymbal lost tempo, ada nada yn tidak bunyi, kurang jelas membedakan tanda, ekspresi perlu ditingkatkan, beberapa nada kurang stem</t>
  </si>
  <si>
    <t>dirigen kurang rileks, attack kurang, cukup komuniatif</t>
  </si>
  <si>
    <t>MI Ishlaul Ummah</t>
  </si>
  <si>
    <t>SD / SEDERAJAT</t>
  </si>
  <si>
    <t>Mars Angklung</t>
  </si>
  <si>
    <t>Pelangiku</t>
  </si>
  <si>
    <t>Pearly Ranesia Ramadhani</t>
  </si>
  <si>
    <t>Suara bass tidak konstan, tempo dinamis, tidak ada dinamik, staccato tidak rapih, notasi vocal tidak tertulis, perkusi tidak tertulis, penunjang ekspresi diolah lagi, accomp tidak tepat, nada rendah tidak stem,</t>
  </si>
  <si>
    <t>bisa membawa suasana, intruksi harus dengan komunikasi, ketukan tidak stabil, artikulasi melodi kurang jelas,</t>
  </si>
  <si>
    <t>SD 008 Moh. Toha</t>
  </si>
  <si>
    <t>Ibu Pertiwi</t>
  </si>
  <si>
    <t>Reyfan M. I. S. P</t>
  </si>
  <si>
    <t>Ada bagian tidak nyambung, dinamika kurang jelas, tempo accomp, attack, nilai nada, getar tidak stabil, tempo tidak stabil, pengolahan dinamik lebih, diperhatikan lagi, di lagu 2 baris 3 kurang terdengar</t>
  </si>
  <si>
    <t>kurang membawa suasana permainan</t>
  </si>
  <si>
    <t>SDIT Insan Sejahtera Sumedang</t>
  </si>
  <si>
    <t>Kala Surya Tenggelam</t>
  </si>
  <si>
    <t>Faida Annaila Zahra</t>
  </si>
  <si>
    <t>Attack kurang, staccato dan tempo tidak stabil, penjiwaan bagus, ada beberapa not tidak bunyi, tempo terlalu cepat, hati-hati teknik staccato, CB kurang, terdengar, cymbal terlalu keras, dinamik kurang tergarap</t>
  </si>
  <si>
    <t>pembawaan bagus,</t>
  </si>
  <si>
    <t>SD BPI Tim A</t>
  </si>
  <si>
    <t>Damai Bersamamu</t>
  </si>
  <si>
    <t>Diandra Andita Fathiyya</t>
  </si>
  <si>
    <t>Tempo terlalu cepat, bass fals,dinamik kurang tergarap, bass dengan accomp balapan</t>
  </si>
  <si>
    <t>Komunikasi cukup baik</t>
  </si>
  <si>
    <t>SD Bianglala</t>
  </si>
  <si>
    <t>penguasaan materi, pengiring tidak stabil, solfegio kurang jelas getaran angklung masih kasar, bass tidak terdengar</t>
  </si>
  <si>
    <t>Dirigen bukan siswa</t>
  </si>
  <si>
    <t>SDPN 252 Setiabudhi</t>
  </si>
  <si>
    <t>Ajaib</t>
  </si>
  <si>
    <t>Yan Gahinsah -</t>
  </si>
  <si>
    <t>Penjiwaan dan ekspersi musikal kurang maksimal, tuning angklung kurang homogen</t>
  </si>
  <si>
    <t>teknik bagus, perlu berlatih, komunikatif</t>
  </si>
  <si>
    <t>SD Cipinang 01 Pagi</t>
  </si>
  <si>
    <t>Ondel-Ondel</t>
  </si>
  <si>
    <t>Almira Azzalea Khairani</t>
  </si>
  <si>
    <t>Perlu penataan embagian angklung, lagu dua perlu penambahan pengiring, Bass dan accomp tidak stabil, teknik musikalisasi kurang tergarap, ada bagian yang tidak nyambung,</t>
  </si>
  <si>
    <t>kurang komunikatif,</t>
  </si>
  <si>
    <t>SD 032 Tilil</t>
  </si>
  <si>
    <t>Mojang Priangan</t>
  </si>
  <si>
    <t>Nadhilah Chalondra Wilentya</t>
  </si>
  <si>
    <t>lagu satu tempo terlalu lambat, awal lagu 2 tidak sesuai partitur, penjiwaan lagu 2 kurang, ada nada yang hilang, kurang apik,</t>
  </si>
  <si>
    <t>komunikatif</t>
  </si>
  <si>
    <t>SDN 016 Dr. Cipto Pajajaran</t>
  </si>
  <si>
    <t>Bungong Jeumpa</t>
  </si>
  <si>
    <t xml:space="preserve">Timimi Saumi R. </t>
  </si>
  <si>
    <t>teknik  nyambung kurang, kurang balance, Tempo accomp kejar kejaran, pembagian distribusi angklung kurang baik,</t>
  </si>
  <si>
    <t>Kurang interaktif,</t>
  </si>
  <si>
    <t>SD BPI Tim B</t>
  </si>
  <si>
    <t>Ampar-Ampar Pisang</t>
  </si>
  <si>
    <t>Perlu pembinaan lebih lanjut, tidak ada pengiring,</t>
  </si>
  <si>
    <t>SD IT Al Madani</t>
  </si>
  <si>
    <t>Cik-Cik Periuk</t>
  </si>
  <si>
    <t>Adawiyah Puisi Firdaus</t>
  </si>
  <si>
    <t>lagu 1 di awal ada salah angklung, pengulangan ada lost tempo, angklung fals, teknik cukup baik dan kaya,</t>
  </si>
  <si>
    <t>SD 024 Coblong</t>
  </si>
  <si>
    <t>Indonesia Pusaka</t>
  </si>
  <si>
    <t>Accomp kasar, dominan perkusi, dinamika perlu diperbaiki,</t>
  </si>
  <si>
    <t>SDI Al Fauzien</t>
  </si>
  <si>
    <t>Domba Kuring</t>
  </si>
  <si>
    <t>Iwana Nadirah</t>
  </si>
  <si>
    <t>musikalitas perlu ditingkatkan, ada salah nada, suara bass tidak konstan,</t>
  </si>
  <si>
    <t>SD 054 Tikukur Bandung</t>
  </si>
  <si>
    <t>FORM KONVERSI NILAI JENJANG SD</t>
  </si>
  <si>
    <t>Ini diganti</t>
  </si>
  <si>
    <t>LAPORAN HASIL PERLOMBAAN 
TINGKAT SD / SEDERAJAT</t>
  </si>
  <si>
    <t>FORM INPUT NILAI JENJANG SMP / SEDERAJAT</t>
  </si>
  <si>
    <t xml:space="preserve">SMP Pasundan 1 Bandung B </t>
  </si>
  <si>
    <t>SMP / SEDERAJAT</t>
  </si>
  <si>
    <t>Riska Adelia Rahmawati</t>
  </si>
  <si>
    <t xml:space="preserve">SMP 12 Bekasi </t>
  </si>
  <si>
    <t>Ivana Chrislelove</t>
  </si>
  <si>
    <t xml:space="preserve">SMP Plus Al-Aqsha </t>
  </si>
  <si>
    <t>Alifa Nur Fatima</t>
  </si>
  <si>
    <t xml:space="preserve">SMP IT Insan Sejahtera Sumedang </t>
  </si>
  <si>
    <t>Zaskia Kirey Ananda Putri</t>
  </si>
  <si>
    <t>SMP 15 Bandung</t>
  </si>
  <si>
    <t>Zara Yuliani Anugrah</t>
  </si>
  <si>
    <t xml:space="preserve">SMP 44 Bandung </t>
  </si>
  <si>
    <t xml:space="preserve">Genta Swara Musika </t>
  </si>
  <si>
    <t>Putri Kinanti</t>
  </si>
  <si>
    <t>Lagu 1 dinamika bagus, teknik bermain angklung sudah bagus, artikulasi melodi pada bridge kurang jelas</t>
  </si>
  <si>
    <t xml:space="preserve"> </t>
  </si>
  <si>
    <t>SMP Pasundan 1 Bandung A</t>
  </si>
  <si>
    <t>Aira Virnita</t>
  </si>
  <si>
    <t>awal-awal kurang tepat, bass tidak tune, iringan kompak tetapi melodi utama tidak jelas, teknik, tempo</t>
  </si>
  <si>
    <t>bagian awal tidak tegas, cukup komunikatif,</t>
  </si>
  <si>
    <t xml:space="preserve">SMP Al Irsyad Karawang </t>
  </si>
  <si>
    <t>Zahira Mayssa Asmiranda</t>
  </si>
  <si>
    <t>Bass ada sedikit kabur, lagu 2 vokal awal coba pakai teknik tembang</t>
  </si>
  <si>
    <t>direkomendasikan menjadi conductor terbaik</t>
  </si>
  <si>
    <t xml:space="preserve">SMPN 5 Bandung </t>
  </si>
  <si>
    <t>Bubuy Bulan</t>
  </si>
  <si>
    <t>Ahza Fakhirra Ismunandar</t>
  </si>
  <si>
    <t>alat tambahan terlalu dominan, nada sudah sesuai, lagu 2 dinamika sudahmuncul dan bagus</t>
  </si>
  <si>
    <t xml:space="preserve">SMPN 28 Bandung </t>
  </si>
  <si>
    <t>Maripi</t>
  </si>
  <si>
    <t xml:space="preserve">Karissa Rellya Putri Laksana </t>
  </si>
  <si>
    <t>FORM KONVERSI NILAI JENJANG SMP</t>
  </si>
  <si>
    <t>FORM INPUT NILAI JENJANG SMA / SEDERAJAT</t>
  </si>
  <si>
    <t>Tempo kurang beraturan, bass ada yang kosong, nada ada yang bolong, balancing kurang diperhatikan, dinamika belum tereksplorasi</t>
  </si>
  <si>
    <t>prinsip dasar conducting perlu diperhatikan</t>
  </si>
  <si>
    <t>SMAN 24 Bandung</t>
  </si>
  <si>
    <t>SMA / SEDERAJAT</t>
  </si>
  <si>
    <t>Spirit of Youth</t>
  </si>
  <si>
    <t>Mimpi</t>
  </si>
  <si>
    <t>Annisa Azkiya Rahmani</t>
  </si>
  <si>
    <t>Tempo kurang stabil, angklung kurang halus, perlu balancing suara angklung, accomp ada lost tempo, perlu memperhatikan teknik bermain angklung</t>
  </si>
  <si>
    <t>SMAN 1 Padalarang</t>
  </si>
  <si>
    <t>Anisah Syaima Mufidah</t>
  </si>
  <si>
    <t>lagu 1 ada nada bolong, attack angklung besar kurang, stem angklung kurang homogen, cymbal terlalu keras, vokal kurang stabil di ujung kalimat</t>
  </si>
  <si>
    <t>SMAN 1 Karawang</t>
  </si>
  <si>
    <t>Ciung Wanara</t>
  </si>
  <si>
    <t>Rasyawal Raffiah Nafza</t>
  </si>
  <si>
    <t>Dinamika bagus, ada angklung sumbang, Pola iring kurang sesuai, tempo kurang stabil, aksi panggung lagu 2 cukup menarik, attack kurang</t>
  </si>
  <si>
    <t>SMK ICB Cinta Niaga</t>
  </si>
  <si>
    <t>Pergi ke Bulan</t>
  </si>
  <si>
    <t>Meizela Nur Denisa</t>
  </si>
  <si>
    <t>tempo pengiring dan angklung kurang selaras, staccato tedak tepat waktu, penguasaan materi belum maksimal</t>
  </si>
  <si>
    <t>belum bisa mengendalikan tempo</t>
  </si>
  <si>
    <t>SMAN 10 Bandung</t>
  </si>
  <si>
    <t>Matahariku</t>
  </si>
  <si>
    <t>Chiara Faradisa Syaikha Aisya</t>
  </si>
  <si>
    <t>Penjiwaan lagu kurang maksimal, artikulasi kurang jelas di ketukan 1/16, penguasaan materi cukup baik, proporsi angklung melodi harus diperbanyak</t>
  </si>
  <si>
    <t>tanda memulai lagu kurang jelas</t>
  </si>
  <si>
    <t>SMA IT Insan Sejahtera Sumedang</t>
  </si>
  <si>
    <t>Kopi Dangdut</t>
  </si>
  <si>
    <t>Nataya Mahadewi</t>
  </si>
  <si>
    <t>pengiring kurang stabil, power bermain angklung perlu ditambah, penjiwaan masih kurang, lagu dua suara angklung terkalahkan oleh vocal</t>
  </si>
  <si>
    <t>ketukan kurang stabil</t>
  </si>
  <si>
    <t>SMAN 5 Bandung</t>
  </si>
  <si>
    <t>Satu-satunya</t>
  </si>
  <si>
    <t>Aliya Dwi Chandranalini</t>
  </si>
  <si>
    <t>Accomp ada kesalahan pola, penguasaan materi harus ditingkatkan, iringan lagu 2 disesuaikan dengan genre yng dibawakan, artikulasi kurang jelas</t>
  </si>
  <si>
    <t>SMA Pasundan 1</t>
  </si>
  <si>
    <t>Juwita Malam</t>
  </si>
  <si>
    <t>Ocha Jamila Nuranisa</t>
  </si>
  <si>
    <t>teknik musikalisasi dan dinamik cukup baik, artikulasi (solpegio) kurang jelas, pengiring beberapakali salah, distribusi angklung kurang diperhatikan,</t>
  </si>
  <si>
    <t>SMA 4 Karawang</t>
  </si>
  <si>
    <t>Harmony Cinta</t>
  </si>
  <si>
    <t>Isabel Aurelia Wewengkang</t>
  </si>
  <si>
    <t>pengiring kurang stabil, attack masih ragu ragu, lagu 2 aransemen yang ditulis tidak sesuai dengan yang dimainkan</t>
  </si>
  <si>
    <t>SMA 15 Bandung</t>
  </si>
  <si>
    <t>Sepasang Mata Bola</t>
  </si>
  <si>
    <t>Yeyen Srisulastri</t>
  </si>
  <si>
    <t>Om Dik</t>
  </si>
  <si>
    <t>Om aan</t>
  </si>
  <si>
    <t>A bye</t>
  </si>
  <si>
    <t>Pa edi</t>
  </si>
  <si>
    <t>Om iis</t>
  </si>
  <si>
    <t>FORM KONVERSI NILAI JENJANG SMA</t>
  </si>
  <si>
    <t>LAPORAN HASIL PERLOMBAAN 
TINGKAT SMA / SEDERAJAT</t>
  </si>
  <si>
    <t>FORM INPUT NILAI JENJANG PERTI / SEDERAJAT</t>
  </si>
  <si>
    <t xml:space="preserve">beberapa angklung bolong di lagu 1, teknik dan musikalitas permainan angklung sangat bagus, nada dan keutuhan aransement banyak yang terlewat, </t>
  </si>
  <si>
    <t>Angklung Istana PAS ONE</t>
  </si>
  <si>
    <t>PERTI / SEDERAJAT</t>
  </si>
  <si>
    <t>Blue Danube</t>
  </si>
  <si>
    <t>Herman</t>
  </si>
  <si>
    <t>bass kurang stem, lagu 2 partitur kurang sesuai dengan yang dimainkan, tempo kurang stabil, penjiwaan lagu kurang maksimal</t>
  </si>
  <si>
    <t>Suara Angklung Alathif</t>
  </si>
  <si>
    <t>Iqbal Ammarullah</t>
  </si>
  <si>
    <t xml:space="preserve">nada tidak lengkap, teknik permainan perlu ditingkatkan, pemahaman materi perlu ditingkatkan
</t>
  </si>
  <si>
    <t>Angklung DWP Polban</t>
  </si>
  <si>
    <t>Beri Noviansyah</t>
  </si>
  <si>
    <t>pengiring terlalu dominan, beberapa nada tidak ada, artikulasi nada kurang jelas saat dimainkan</t>
  </si>
  <si>
    <t>AngklungKita Educhestra</t>
  </si>
  <si>
    <t>Ekspresi</t>
  </si>
  <si>
    <t>Gilang M. Iqbal</t>
  </si>
  <si>
    <t>pemahaman materi perlu ditingkatkan, dibeberapa bagian pengiring hilang tempo, staccato belum rapi, dinamika belum tergarap secara cermat</t>
  </si>
  <si>
    <t>Kepang UTB</t>
  </si>
  <si>
    <t xml:space="preserve">Nabila Ashlih Mahardianti </t>
  </si>
  <si>
    <t>Tempo kurang stabil, penjiwaan sudah bagus, ada beberapa bagian yang kosong, musikalitas angklung sudah bagus</t>
  </si>
  <si>
    <t>Svara Angklung Insan Sejahtera</t>
  </si>
  <si>
    <t>Alunan Sebuah Lagu</t>
  </si>
  <si>
    <t>Vidy S. Septianz</t>
  </si>
  <si>
    <t>FORM KONVERSI NILAI JENJANG PERTI</t>
  </si>
  <si>
    <t>LAPORAN HASIL PERLOMBAAN 
TINGKAT PERTI / SEDERAJAT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</si>
</sst>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24"/>
      <color theme="1"/>
      <name val="Arial"/>
      <family val="2"/>
    </font>
    <font>
      <b/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ahoma"/>
      <family val="2"/>
    </font>
    <font>
      <sz val="12"/>
      <color rgb="FF000000"/>
      <name val="Tahoma"/>
      <family val="2"/>
    </font>
    <font>
      <b/>
      <sz val="11"/>
      <color theme="1"/>
      <name val="Tahoma"/>
      <family val="2"/>
    </font>
    <font>
      <sz val="11"/>
      <color rgb="FF000000"/>
      <name val="Tahoma"/>
      <family val="2"/>
    </font>
    <font>
      <sz val="8"/>
      <color theme="1"/>
      <name val="Tahoma"/>
      <family val="2"/>
    </font>
    <font>
      <u/>
      <sz val="11"/>
      <color theme="10"/>
      <name val="Calibri"/>
      <family val="2"/>
      <charset val="1"/>
      <scheme val="minor"/>
    </font>
    <font>
      <u/>
      <sz val="8"/>
      <color theme="10"/>
      <name val="Tahoma"/>
      <family val="2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sz val="10"/>
      <color theme="1"/>
      <name val="Tahoma"/>
      <family val="2"/>
    </font>
    <font>
      <b/>
      <sz val="18"/>
      <color theme="1"/>
      <name val="Tahoma"/>
      <family val="2"/>
    </font>
    <font>
      <sz val="66"/>
      <color theme="1"/>
      <name val="Tahoma"/>
      <family val="2"/>
    </font>
    <font>
      <b/>
      <sz val="10"/>
      <color theme="1"/>
      <name val="Tahoma"/>
      <family val="2"/>
    </font>
    <font>
      <i/>
      <sz val="8"/>
      <color theme="0" tint="-0.249977111117893"/>
      <name val="Tahoma"/>
      <family val="2"/>
    </font>
    <font>
      <b/>
      <sz val="9"/>
      <color theme="1"/>
      <name val="Tahoma"/>
      <family val="2"/>
    </font>
    <font>
      <i/>
      <sz val="8"/>
      <color theme="1"/>
      <name val="Tahoma"/>
      <family val="2"/>
    </font>
    <font>
      <b/>
      <sz val="11"/>
      <color theme="1"/>
      <name val="Tahoma"/>
    </font>
    <font>
      <b/>
      <sz val="20"/>
      <color theme="1"/>
      <name val="Calibri"/>
      <scheme val="minor"/>
    </font>
    <font>
      <b/>
      <sz val="9"/>
      <color theme="1"/>
      <name val="Arial"/>
    </font>
    <font>
      <sz val="12"/>
      <color rgb="FF000000"/>
      <name val="Calibri"/>
      <charset val="1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4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E5E"/>
        <bgColor indexed="64"/>
      </patternFill>
    </fill>
    <fill>
      <patternFill patternType="solid">
        <fgColor rgb="FF00AB22"/>
        <bgColor indexed="64"/>
      </patternFill>
    </fill>
    <fill>
      <patternFill patternType="solid">
        <fgColor rgb="FF00CF29"/>
        <bgColor indexed="64"/>
      </patternFill>
    </fill>
    <fill>
      <patternFill patternType="solid">
        <fgColor rgb="FF00E82E"/>
        <bgColor indexed="64"/>
      </patternFill>
    </fill>
    <fill>
      <patternFill patternType="solid">
        <fgColor rgb="FF78FF93"/>
        <bgColor indexed="64"/>
      </patternFill>
    </fill>
    <fill>
      <patternFill patternType="solid">
        <fgColor rgb="FFC4FFCF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4" fillId="0" borderId="0"/>
    <xf numFmtId="0" fontId="20" fillId="0" borderId="0" applyNumberFormat="0" applyFill="0" applyBorder="0" applyAlignment="0" applyProtection="0"/>
    <xf numFmtId="0" fontId="2" fillId="0" borderId="0"/>
  </cellStyleXfs>
  <cellXfs count="570">
    <xf numFmtId="0" fontId="0" fillId="0" borderId="0" xfId="0"/>
    <xf numFmtId="0" fontId="7" fillId="11" borderId="5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6" borderId="5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2" borderId="5" xfId="1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1" fontId="0" fillId="0" borderId="0" xfId="0" applyNumberFormat="1"/>
    <xf numFmtId="0" fontId="7" fillId="6" borderId="5" xfId="1" applyFont="1" applyFill="1" applyBorder="1" applyAlignment="1">
      <alignment horizontal="center" vertical="center"/>
    </xf>
    <xf numFmtId="0" fontId="7" fillId="6" borderId="11" xfId="1" applyFont="1" applyFill="1" applyBorder="1" applyAlignment="1">
      <alignment horizontal="center" vertical="center"/>
    </xf>
    <xf numFmtId="0" fontId="7" fillId="12" borderId="5" xfId="1" applyFont="1" applyFill="1" applyBorder="1" applyAlignment="1">
      <alignment horizontal="center" vertical="center"/>
    </xf>
    <xf numFmtId="1" fontId="7" fillId="6" borderId="11" xfId="1" applyNumberFormat="1" applyFont="1" applyFill="1" applyBorder="1" applyAlignment="1">
      <alignment horizontal="center" vertical="center"/>
    </xf>
    <xf numFmtId="0" fontId="7" fillId="13" borderId="5" xfId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7" fillId="7" borderId="11" xfId="1" applyFont="1" applyFill="1" applyBorder="1" applyAlignment="1">
      <alignment horizontal="center" vertical="center"/>
    </xf>
    <xf numFmtId="0" fontId="7" fillId="9" borderId="11" xfId="1" applyFont="1" applyFill="1" applyBorder="1" applyAlignment="1">
      <alignment horizontal="center" vertical="center"/>
    </xf>
    <xf numFmtId="0" fontId="7" fillId="9" borderId="5" xfId="1" applyFont="1" applyFill="1" applyBorder="1" applyAlignment="1">
      <alignment horizontal="center" vertical="center"/>
    </xf>
    <xf numFmtId="0" fontId="7" fillId="14" borderId="5" xfId="1" applyFont="1" applyFill="1" applyBorder="1" applyAlignment="1">
      <alignment horizontal="center" vertical="center"/>
    </xf>
    <xf numFmtId="0" fontId="7" fillId="10" borderId="11" xfId="1" applyFont="1" applyFill="1" applyBorder="1" applyAlignment="1">
      <alignment horizontal="center" vertical="center"/>
    </xf>
    <xf numFmtId="0" fontId="7" fillId="10" borderId="5" xfId="1" applyFont="1" applyFill="1" applyBorder="1" applyAlignment="1">
      <alignment horizontal="center" vertical="center"/>
    </xf>
    <xf numFmtId="0" fontId="7" fillId="15" borderId="5" xfId="1" applyFont="1" applyFill="1" applyBorder="1" applyAlignment="1">
      <alignment horizontal="center" vertical="center"/>
    </xf>
    <xf numFmtId="0" fontId="7" fillId="21" borderId="11" xfId="1" applyFont="1" applyFill="1" applyBorder="1" applyAlignment="1">
      <alignment horizontal="center" vertical="center"/>
    </xf>
    <xf numFmtId="0" fontId="7" fillId="21" borderId="5" xfId="1" applyFont="1" applyFill="1" applyBorder="1" applyAlignment="1">
      <alignment horizontal="center" vertical="center"/>
    </xf>
    <xf numFmtId="0" fontId="7" fillId="19" borderId="5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" fontId="7" fillId="12" borderId="11" xfId="1" applyNumberFormat="1" applyFont="1" applyFill="1" applyBorder="1" applyAlignment="1">
      <alignment horizontal="center" vertical="center"/>
    </xf>
    <xf numFmtId="0" fontId="7" fillId="7" borderId="11" xfId="1" applyFont="1" applyFill="1" applyBorder="1" applyAlignment="1">
      <alignment horizontal="center" vertical="center" wrapText="1"/>
    </xf>
    <xf numFmtId="1" fontId="7" fillId="6" borderId="22" xfId="1" applyNumberFormat="1" applyFont="1" applyFill="1" applyBorder="1" applyAlignment="1">
      <alignment horizontal="center" vertical="center"/>
    </xf>
    <xf numFmtId="0" fontId="7" fillId="11" borderId="22" xfId="1" applyFont="1" applyFill="1" applyBorder="1" applyAlignment="1">
      <alignment vertical="center"/>
    </xf>
    <xf numFmtId="1" fontId="7" fillId="12" borderId="22" xfId="1" applyNumberFormat="1" applyFont="1" applyFill="1" applyBorder="1" applyAlignment="1">
      <alignment horizontal="center" vertical="center"/>
    </xf>
    <xf numFmtId="1" fontId="7" fillId="7" borderId="11" xfId="1" applyNumberFormat="1" applyFont="1" applyFill="1" applyBorder="1" applyAlignment="1">
      <alignment horizontal="center" vertical="center"/>
    </xf>
    <xf numFmtId="1" fontId="7" fillId="7" borderId="22" xfId="1" applyNumberFormat="1" applyFont="1" applyFill="1" applyBorder="1" applyAlignment="1">
      <alignment horizontal="center" vertical="center"/>
    </xf>
    <xf numFmtId="1" fontId="7" fillId="13" borderId="11" xfId="1" applyNumberFormat="1" applyFont="1" applyFill="1" applyBorder="1" applyAlignment="1">
      <alignment horizontal="center" vertical="center"/>
    </xf>
    <xf numFmtId="1" fontId="7" fillId="13" borderId="22" xfId="1" applyNumberFormat="1" applyFont="1" applyFill="1" applyBorder="1" applyAlignment="1">
      <alignment horizontal="center" vertical="center"/>
    </xf>
    <xf numFmtId="1" fontId="7" fillId="9" borderId="11" xfId="1" applyNumberFormat="1" applyFont="1" applyFill="1" applyBorder="1" applyAlignment="1">
      <alignment horizontal="center" vertical="center"/>
    </xf>
    <xf numFmtId="1" fontId="7" fillId="9" borderId="22" xfId="1" applyNumberFormat="1" applyFont="1" applyFill="1" applyBorder="1" applyAlignment="1">
      <alignment horizontal="center" vertical="center"/>
    </xf>
    <xf numFmtId="1" fontId="7" fillId="14" borderId="11" xfId="1" applyNumberFormat="1" applyFont="1" applyFill="1" applyBorder="1" applyAlignment="1">
      <alignment horizontal="center" vertical="center"/>
    </xf>
    <xf numFmtId="1" fontId="7" fillId="14" borderId="22" xfId="1" applyNumberFormat="1" applyFont="1" applyFill="1" applyBorder="1" applyAlignment="1">
      <alignment horizontal="center" vertical="center"/>
    </xf>
    <xf numFmtId="1" fontId="7" fillId="10" borderId="11" xfId="1" applyNumberFormat="1" applyFont="1" applyFill="1" applyBorder="1" applyAlignment="1">
      <alignment horizontal="center" vertical="center"/>
    </xf>
    <xf numFmtId="1" fontId="7" fillId="15" borderId="11" xfId="1" applyNumberFormat="1" applyFont="1" applyFill="1" applyBorder="1" applyAlignment="1">
      <alignment horizontal="center" vertical="center"/>
    </xf>
    <xf numFmtId="1" fontId="7" fillId="21" borderId="1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7" fillId="10" borderId="11" xfId="1" applyFont="1" applyFill="1" applyBorder="1" applyAlignment="1">
      <alignment horizontal="center" vertical="center" wrapText="1"/>
    </xf>
    <xf numFmtId="1" fontId="0" fillId="0" borderId="22" xfId="0" applyNumberFormat="1" applyBorder="1" applyAlignment="1">
      <alignment horizontal="center" vertical="center" wrapText="1"/>
    </xf>
    <xf numFmtId="1" fontId="0" fillId="0" borderId="22" xfId="0" applyNumberFormat="1" applyBorder="1" applyAlignment="1">
      <alignment horizontal="center" vertical="center"/>
    </xf>
    <xf numFmtId="1" fontId="7" fillId="19" borderId="11" xfId="1" applyNumberFormat="1" applyFont="1" applyFill="1" applyBorder="1" applyAlignment="1">
      <alignment horizontal="center" vertical="center"/>
    </xf>
    <xf numFmtId="1" fontId="7" fillId="19" borderId="11" xfId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3" fillId="18" borderId="5" xfId="1" applyFont="1" applyFill="1" applyBorder="1" applyAlignment="1">
      <alignment horizontal="center" vertical="center" wrapText="1"/>
    </xf>
    <xf numFmtId="0" fontId="3" fillId="17" borderId="5" xfId="1" applyFont="1" applyFill="1" applyBorder="1" applyAlignment="1">
      <alignment horizontal="center" vertical="center" wrapText="1"/>
    </xf>
    <xf numFmtId="1" fontId="0" fillId="15" borderId="5" xfId="0" applyNumberFormat="1" applyFill="1" applyBorder="1" applyAlignment="1">
      <alignment horizontal="center" vertical="center"/>
    </xf>
    <xf numFmtId="1" fontId="0" fillId="10" borderId="5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22" borderId="5" xfId="0" applyFont="1" applyFill="1" applyBorder="1" applyAlignment="1">
      <alignment horizontal="center" vertical="center"/>
    </xf>
    <xf numFmtId="0" fontId="1" fillId="22" borderId="5" xfId="0" applyFont="1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18" borderId="10" xfId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16" borderId="26" xfId="0" applyFont="1" applyFill="1" applyBorder="1" applyAlignment="1">
      <alignment horizontal="center" vertical="center"/>
    </xf>
    <xf numFmtId="0" fontId="3" fillId="20" borderId="22" xfId="1" applyFont="1" applyFill="1" applyBorder="1" applyAlignment="1">
      <alignment horizontal="center" vertical="center" wrapText="1"/>
    </xf>
    <xf numFmtId="1" fontId="0" fillId="6" borderId="5" xfId="0" applyNumberFormat="1" applyFill="1" applyBorder="1" applyAlignment="1">
      <alignment horizontal="center" vertical="center"/>
    </xf>
    <xf numFmtId="1" fontId="0" fillId="12" borderId="5" xfId="0" applyNumberFormat="1" applyFill="1" applyBorder="1" applyAlignment="1">
      <alignment horizontal="center" vertical="center"/>
    </xf>
    <xf numFmtId="1" fontId="12" fillId="22" borderId="5" xfId="0" applyNumberFormat="1" applyFont="1" applyFill="1" applyBorder="1" applyAlignment="1">
      <alignment horizontal="center" vertical="center"/>
    </xf>
    <xf numFmtId="1" fontId="12" fillId="11" borderId="5" xfId="0" applyNumberFormat="1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/>
    </xf>
    <xf numFmtId="0" fontId="13" fillId="21" borderId="5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 wrapText="1"/>
    </xf>
    <xf numFmtId="0" fontId="0" fillId="2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9" fillId="0" borderId="0" xfId="3" applyFont="1" applyAlignment="1" applyProtection="1">
      <alignment horizontal="center" vertical="center"/>
      <protection locked="0"/>
    </xf>
    <xf numFmtId="0" fontId="22" fillId="0" borderId="0" xfId="3" applyFont="1" applyProtection="1">
      <protection locked="0"/>
    </xf>
    <xf numFmtId="0" fontId="22" fillId="0" borderId="0" xfId="3" applyFont="1" applyAlignment="1" applyProtection="1">
      <alignment horizontal="left"/>
      <protection locked="0"/>
    </xf>
    <xf numFmtId="0" fontId="28" fillId="0" borderId="0" xfId="3" applyFont="1" applyAlignment="1" applyProtection="1">
      <alignment horizontal="center" vertical="center"/>
      <protection locked="0"/>
    </xf>
    <xf numFmtId="0" fontId="22" fillId="0" borderId="31" xfId="3" applyFont="1" applyBorder="1" applyProtection="1">
      <protection locked="0"/>
    </xf>
    <xf numFmtId="0" fontId="17" fillId="9" borderId="36" xfId="3" applyFont="1" applyFill="1" applyBorder="1" applyAlignment="1" applyProtection="1">
      <alignment horizontal="center" vertical="center"/>
      <protection locked="0"/>
    </xf>
    <xf numFmtId="0" fontId="27" fillId="24" borderId="36" xfId="3" applyFont="1" applyFill="1" applyBorder="1" applyAlignment="1" applyProtection="1">
      <alignment horizontal="center"/>
      <protection locked="0"/>
    </xf>
    <xf numFmtId="0" fontId="27" fillId="24" borderId="37" xfId="3" applyFont="1" applyFill="1" applyBorder="1" applyAlignment="1" applyProtection="1">
      <alignment horizontal="center"/>
      <protection locked="0"/>
    </xf>
    <xf numFmtId="0" fontId="8" fillId="5" borderId="5" xfId="5" applyFont="1" applyFill="1" applyBorder="1" applyAlignment="1" applyProtection="1">
      <alignment horizontal="center" vertical="center" wrapText="1"/>
      <protection locked="0"/>
    </xf>
    <xf numFmtId="2" fontId="8" fillId="13" borderId="5" xfId="5" applyNumberFormat="1" applyFont="1" applyFill="1" applyBorder="1" applyAlignment="1">
      <alignment horizontal="center" vertical="center"/>
    </xf>
    <xf numFmtId="1" fontId="22" fillId="0" borderId="11" xfId="3" applyNumberFormat="1" applyFont="1" applyBorder="1" applyAlignment="1">
      <alignment horizontal="center" vertical="center"/>
    </xf>
    <xf numFmtId="1" fontId="22" fillId="24" borderId="11" xfId="3" applyNumberFormat="1" applyFont="1" applyFill="1" applyBorder="1" applyAlignment="1">
      <alignment horizontal="center" vertical="center"/>
    </xf>
    <xf numFmtId="0" fontId="13" fillId="22" borderId="11" xfId="0" applyFont="1" applyFill="1" applyBorder="1" applyAlignment="1">
      <alignment horizontal="center" vertical="center"/>
    </xf>
    <xf numFmtId="0" fontId="13" fillId="22" borderId="5" xfId="0" applyFont="1" applyFill="1" applyBorder="1" applyAlignment="1">
      <alignment horizontal="center" vertical="center"/>
    </xf>
    <xf numFmtId="0" fontId="22" fillId="0" borderId="0" xfId="3" applyFont="1" applyAlignment="1" applyProtection="1">
      <alignment horizontal="left" vertical="center"/>
      <protection locked="0"/>
    </xf>
    <xf numFmtId="0" fontId="30" fillId="0" borderId="0" xfId="3" applyFont="1" applyAlignment="1" applyProtection="1">
      <alignment horizontal="center" vertical="center"/>
      <protection locked="0"/>
    </xf>
    <xf numFmtId="1" fontId="17" fillId="25" borderId="39" xfId="3" applyNumberFormat="1" applyFont="1" applyFill="1" applyBorder="1" applyAlignment="1">
      <alignment horizontal="center" vertical="center"/>
    </xf>
    <xf numFmtId="1" fontId="17" fillId="23" borderId="5" xfId="3" applyNumberFormat="1" applyFont="1" applyFill="1" applyBorder="1" applyAlignment="1">
      <alignment horizontal="center" vertical="center"/>
    </xf>
    <xf numFmtId="1" fontId="17" fillId="23" borderId="10" xfId="3" applyNumberFormat="1" applyFont="1" applyFill="1" applyBorder="1" applyAlignment="1">
      <alignment horizontal="center" vertical="center"/>
    </xf>
    <xf numFmtId="1" fontId="17" fillId="25" borderId="21" xfId="3" applyNumberFormat="1" applyFont="1" applyFill="1" applyBorder="1" applyAlignment="1">
      <alignment horizontal="center" vertical="center"/>
    </xf>
    <xf numFmtId="1" fontId="17" fillId="0" borderId="11" xfId="3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" fontId="0" fillId="0" borderId="25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17" fillId="8" borderId="22" xfId="3" applyFont="1" applyFill="1" applyBorder="1" applyAlignment="1" applyProtection="1">
      <alignment horizontal="center" vertical="center"/>
      <protection locked="0"/>
    </xf>
    <xf numFmtId="0" fontId="17" fillId="8" borderId="22" xfId="3" applyFont="1" applyFill="1" applyBorder="1" applyAlignment="1" applyProtection="1">
      <alignment horizontal="center" vertical="center" wrapText="1"/>
      <protection locked="0"/>
    </xf>
    <xf numFmtId="0" fontId="17" fillId="8" borderId="28" xfId="3" applyFont="1" applyFill="1" applyBorder="1" applyAlignment="1" applyProtection="1">
      <alignment horizontal="center" vertical="center" wrapText="1"/>
      <protection locked="0"/>
    </xf>
    <xf numFmtId="0" fontId="31" fillId="8" borderId="22" xfId="3" applyFont="1" applyFill="1" applyBorder="1" applyAlignment="1" applyProtection="1">
      <alignment horizontal="center" vertical="center"/>
      <protection locked="0"/>
    </xf>
    <xf numFmtId="0" fontId="17" fillId="0" borderId="0" xfId="3" applyFont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17" fillId="8" borderId="48" xfId="3" applyFont="1" applyFill="1" applyBorder="1" applyAlignment="1" applyProtection="1">
      <alignment horizontal="center" vertical="center" wrapText="1"/>
      <protection locked="0"/>
    </xf>
    <xf numFmtId="0" fontId="7" fillId="22" borderId="11" xfId="1" applyFont="1" applyFill="1" applyBorder="1" applyAlignment="1">
      <alignment vertical="center"/>
    </xf>
    <xf numFmtId="0" fontId="0" fillId="22" borderId="22" xfId="0" applyFill="1" applyBorder="1" applyAlignment="1">
      <alignment horizontal="center" vertical="center"/>
    </xf>
    <xf numFmtId="0" fontId="7" fillId="22" borderId="22" xfId="1" applyFont="1" applyFill="1" applyBorder="1" applyAlignment="1">
      <alignment vertical="center"/>
    </xf>
    <xf numFmtId="1" fontId="0" fillId="22" borderId="22" xfId="0" applyNumberFormat="1" applyFill="1" applyBorder="1" applyAlignment="1">
      <alignment horizontal="center" vertical="center" wrapText="1"/>
    </xf>
    <xf numFmtId="1" fontId="0" fillId="22" borderId="22" xfId="0" applyNumberForma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0" fontId="7" fillId="12" borderId="4" xfId="1" applyFont="1" applyFill="1" applyBorder="1" applyAlignment="1">
      <alignment horizontal="center" vertical="center"/>
    </xf>
    <xf numFmtId="0" fontId="7" fillId="11" borderId="10" xfId="1" applyFont="1" applyFill="1" applyBorder="1" applyAlignment="1">
      <alignment vertical="center"/>
    </xf>
    <xf numFmtId="1" fontId="0" fillId="0" borderId="25" xfId="0" applyNumberFormat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7" fillId="11" borderId="25" xfId="1" applyFont="1" applyFill="1" applyBorder="1" applyAlignment="1">
      <alignment vertical="center"/>
    </xf>
    <xf numFmtId="0" fontId="10" fillId="11" borderId="22" xfId="0" applyFont="1" applyFill="1" applyBorder="1" applyAlignment="1">
      <alignment horizontal="center" vertical="center" textRotation="90"/>
    </xf>
    <xf numFmtId="0" fontId="10" fillId="11" borderId="22" xfId="0" applyFont="1" applyFill="1" applyBorder="1" applyAlignment="1">
      <alignment horizontal="center" vertical="center" textRotation="90" wrapText="1"/>
    </xf>
    <xf numFmtId="0" fontId="5" fillId="16" borderId="26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/>
    </xf>
    <xf numFmtId="0" fontId="5" fillId="17" borderId="5" xfId="1" applyFont="1" applyFill="1" applyBorder="1" applyAlignment="1">
      <alignment horizontal="center" vertical="center" wrapText="1"/>
    </xf>
    <xf numFmtId="0" fontId="5" fillId="17" borderId="5" xfId="1" applyFont="1" applyFill="1" applyBorder="1" applyAlignment="1">
      <alignment horizontal="center" vertical="center"/>
    </xf>
    <xf numFmtId="0" fontId="5" fillId="20" borderId="11" xfId="1" applyFont="1" applyFill="1" applyBorder="1" applyAlignment="1">
      <alignment horizontal="center" vertical="center" wrapText="1"/>
    </xf>
    <xf numFmtId="0" fontId="5" fillId="20" borderId="11" xfId="1" applyFont="1" applyFill="1" applyBorder="1" applyAlignment="1">
      <alignment horizontal="center" vertical="center"/>
    </xf>
    <xf numFmtId="0" fontId="10" fillId="16" borderId="22" xfId="0" applyFont="1" applyFill="1" applyBorder="1" applyAlignment="1">
      <alignment horizontal="center" vertical="center"/>
    </xf>
    <xf numFmtId="0" fontId="10" fillId="16" borderId="22" xfId="0" applyFont="1" applyFill="1" applyBorder="1" applyAlignment="1">
      <alignment horizontal="center" vertical="center" wrapText="1"/>
    </xf>
    <xf numFmtId="0" fontId="5" fillId="16" borderId="26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/>
    </xf>
    <xf numFmtId="0" fontId="5" fillId="3" borderId="22" xfId="1" applyFont="1" applyFill="1" applyBorder="1" applyAlignment="1">
      <alignment horizontal="center" vertical="center" wrapText="1"/>
    </xf>
    <xf numFmtId="0" fontId="5" fillId="3" borderId="22" xfId="1" applyFont="1" applyFill="1" applyBorder="1" applyAlignment="1">
      <alignment horizontal="center" vertical="center"/>
    </xf>
    <xf numFmtId="0" fontId="5" fillId="4" borderId="22" xfId="1" applyFont="1" applyFill="1" applyBorder="1" applyAlignment="1">
      <alignment horizontal="center" vertical="center" wrapText="1"/>
    </xf>
    <xf numFmtId="0" fontId="5" fillId="4" borderId="22" xfId="1" applyFont="1" applyFill="1" applyBorder="1" applyAlignment="1">
      <alignment horizontal="center" vertical="center"/>
    </xf>
    <xf numFmtId="0" fontId="5" fillId="17" borderId="22" xfId="1" applyFont="1" applyFill="1" applyBorder="1" applyAlignment="1">
      <alignment horizontal="center" vertical="center" wrapText="1"/>
    </xf>
    <xf numFmtId="0" fontId="5" fillId="17" borderId="22" xfId="1" applyFont="1" applyFill="1" applyBorder="1" applyAlignment="1">
      <alignment horizontal="center" vertical="center"/>
    </xf>
    <xf numFmtId="0" fontId="5" fillId="20" borderId="22" xfId="1" applyFont="1" applyFill="1" applyBorder="1" applyAlignment="1">
      <alignment horizontal="center" vertical="center" wrapText="1"/>
    </xf>
    <xf numFmtId="0" fontId="5" fillId="20" borderId="22" xfId="1" applyFont="1" applyFill="1" applyBorder="1" applyAlignment="1">
      <alignment horizontal="center" vertical="center"/>
    </xf>
    <xf numFmtId="0" fontId="5" fillId="20" borderId="25" xfId="1" applyFont="1" applyFill="1" applyBorder="1" applyAlignment="1">
      <alignment horizontal="center" vertical="center" wrapText="1"/>
    </xf>
    <xf numFmtId="0" fontId="5" fillId="20" borderId="25" xfId="1" applyFont="1" applyFill="1" applyBorder="1" applyAlignment="1">
      <alignment horizontal="center" vertical="center"/>
    </xf>
    <xf numFmtId="0" fontId="10" fillId="11" borderId="22" xfId="0" applyFont="1" applyFill="1" applyBorder="1" applyAlignment="1">
      <alignment horizontal="center" vertical="center"/>
    </xf>
    <xf numFmtId="0" fontId="33" fillId="11" borderId="22" xfId="0" applyFont="1" applyFill="1" applyBorder="1" applyAlignment="1">
      <alignment horizontal="center" vertical="center"/>
    </xf>
    <xf numFmtId="0" fontId="7" fillId="21" borderId="11" xfId="1" applyFont="1" applyFill="1" applyBorder="1" applyAlignment="1">
      <alignment horizontal="center" vertical="center" wrapText="1"/>
    </xf>
    <xf numFmtId="0" fontId="9" fillId="21" borderId="66" xfId="0" applyFont="1" applyFill="1" applyBorder="1" applyAlignment="1">
      <alignment horizontal="center" vertical="center" wrapText="1"/>
    </xf>
    <xf numFmtId="0" fontId="7" fillId="19" borderId="5" xfId="1" applyFont="1" applyFill="1" applyBorder="1" applyAlignment="1">
      <alignment horizontal="center" vertical="center" wrapText="1"/>
    </xf>
    <xf numFmtId="0" fontId="7" fillId="21" borderId="5" xfId="1" applyFont="1" applyFill="1" applyBorder="1" applyAlignment="1">
      <alignment horizontal="center" vertical="center" wrapText="1"/>
    </xf>
    <xf numFmtId="1" fontId="7" fillId="12" borderId="11" xfId="1" applyNumberFormat="1" applyFont="1" applyFill="1" applyBorder="1" applyAlignment="1">
      <alignment horizontal="center" vertical="center" wrapText="1"/>
    </xf>
    <xf numFmtId="1" fontId="7" fillId="6" borderId="11" xfId="1" applyNumberFormat="1" applyFont="1" applyFill="1" applyBorder="1" applyAlignment="1">
      <alignment horizontal="center" vertical="center" wrapText="1"/>
    </xf>
    <xf numFmtId="0" fontId="7" fillId="12" borderId="4" xfId="1" applyFont="1" applyFill="1" applyBorder="1" applyAlignment="1">
      <alignment horizontal="center" vertical="center" wrapText="1"/>
    </xf>
    <xf numFmtId="0" fontId="31" fillId="27" borderId="25" xfId="3" applyFont="1" applyFill="1" applyBorder="1" applyAlignment="1" applyProtection="1">
      <alignment horizontal="center" vertical="center" wrapText="1"/>
      <protection locked="0"/>
    </xf>
    <xf numFmtId="0" fontId="17" fillId="26" borderId="25" xfId="3" applyFont="1" applyFill="1" applyBorder="1" applyAlignment="1" applyProtection="1">
      <alignment horizontal="center" vertical="center" wrapText="1"/>
      <protection locked="0"/>
    </xf>
    <xf numFmtId="0" fontId="31" fillId="29" borderId="25" xfId="3" applyFont="1" applyFill="1" applyBorder="1" applyAlignment="1" applyProtection="1">
      <alignment horizontal="center" vertical="center" wrapText="1"/>
      <protection locked="0"/>
    </xf>
    <xf numFmtId="0" fontId="31" fillId="28" borderId="22" xfId="3" applyFont="1" applyFill="1" applyBorder="1" applyAlignment="1" applyProtection="1">
      <alignment horizontal="center" vertical="center" wrapText="1"/>
      <protection locked="0"/>
    </xf>
    <xf numFmtId="0" fontId="31" fillId="30" borderId="22" xfId="3" applyFont="1" applyFill="1" applyBorder="1" applyAlignment="1" applyProtection="1">
      <alignment horizontal="center" vertical="center" wrapText="1"/>
      <protection locked="0"/>
    </xf>
    <xf numFmtId="0" fontId="31" fillId="0" borderId="25" xfId="3" applyFont="1" applyBorder="1" applyAlignment="1" applyProtection="1">
      <alignment horizontal="center" vertical="center" wrapText="1"/>
      <protection locked="0"/>
    </xf>
    <xf numFmtId="0" fontId="31" fillId="0" borderId="22" xfId="3" applyFont="1" applyBorder="1" applyAlignment="1" applyProtection="1">
      <alignment horizontal="center" vertical="center" wrapText="1"/>
      <protection locked="0"/>
    </xf>
    <xf numFmtId="0" fontId="17" fillId="0" borderId="25" xfId="3" applyFont="1" applyBorder="1" applyAlignment="1" applyProtection="1">
      <alignment horizontal="center" vertical="center" wrapText="1"/>
      <protection locked="0"/>
    </xf>
    <xf numFmtId="0" fontId="17" fillId="11" borderId="25" xfId="3" applyFont="1" applyFill="1" applyBorder="1" applyAlignment="1" applyProtection="1">
      <alignment horizontal="center" vertical="center" wrapText="1"/>
      <protection locked="0"/>
    </xf>
    <xf numFmtId="0" fontId="31" fillId="11" borderId="25" xfId="3" applyFont="1" applyFill="1" applyBorder="1" applyAlignment="1" applyProtection="1">
      <alignment horizontal="center" vertical="center" wrapText="1"/>
      <protection locked="0"/>
    </xf>
    <xf numFmtId="0" fontId="31" fillId="11" borderId="22" xfId="3" applyFont="1" applyFill="1" applyBorder="1" applyAlignment="1" applyProtection="1">
      <alignment horizontal="center" vertical="center" wrapText="1"/>
      <protection locked="0"/>
    </xf>
    <xf numFmtId="0" fontId="31" fillId="0" borderId="48" xfId="3" applyFont="1" applyBorder="1" applyAlignment="1" applyProtection="1">
      <alignment horizontal="center" vertical="center" wrapText="1"/>
      <protection locked="0"/>
    </xf>
    <xf numFmtId="0" fontId="0" fillId="11" borderId="22" xfId="0" applyFill="1" applyBorder="1" applyAlignment="1">
      <alignment horizontal="center" vertical="center"/>
    </xf>
    <xf numFmtId="0" fontId="17" fillId="8" borderId="50" xfId="3" applyFont="1" applyFill="1" applyBorder="1" applyAlignment="1" applyProtection="1">
      <alignment horizontal="center" vertical="center"/>
      <protection locked="0"/>
    </xf>
    <xf numFmtId="0" fontId="22" fillId="0" borderId="54" xfId="3" applyFont="1" applyBorder="1" applyAlignment="1" applyProtection="1">
      <alignment horizontal="center" vertical="center"/>
      <protection locked="0"/>
    </xf>
    <xf numFmtId="0" fontId="31" fillId="0" borderId="28" xfId="3" applyFont="1" applyBorder="1" applyAlignment="1" applyProtection="1">
      <alignment horizontal="center" vertical="center" wrapText="1"/>
      <protection locked="0"/>
    </xf>
    <xf numFmtId="1" fontId="0" fillId="11" borderId="22" xfId="0" applyNumberForma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19" fillId="0" borderId="0" xfId="3" applyFont="1" applyAlignment="1" applyProtection="1">
      <alignment horizontal="center" vertical="top"/>
      <protection locked="0"/>
    </xf>
    <xf numFmtId="0" fontId="17" fillId="8" borderId="52" xfId="3" applyFont="1" applyFill="1" applyBorder="1" applyAlignment="1" applyProtection="1">
      <alignment horizontal="center" vertical="center"/>
      <protection locked="0"/>
    </xf>
    <xf numFmtId="0" fontId="22" fillId="0" borderId="52" xfId="3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22" borderId="66" xfId="0" applyFont="1" applyFill="1" applyBorder="1" applyAlignment="1">
      <alignment horizontal="center" vertical="center" wrapText="1"/>
    </xf>
    <xf numFmtId="0" fontId="9" fillId="22" borderId="11" xfId="0" applyFont="1" applyFill="1" applyBorder="1" applyAlignment="1">
      <alignment horizontal="center" vertical="center" wrapText="1"/>
    </xf>
    <xf numFmtId="0" fontId="0" fillId="22" borderId="22" xfId="0" applyFill="1" applyBorder="1" applyAlignment="1">
      <alignment horizontal="center" vertical="center"/>
    </xf>
    <xf numFmtId="0" fontId="0" fillId="22" borderId="56" xfId="0" applyFill="1" applyBorder="1" applyAlignment="1">
      <alignment horizontal="center" vertical="center"/>
    </xf>
    <xf numFmtId="0" fontId="6" fillId="22" borderId="22" xfId="1" applyFont="1" applyFill="1" applyBorder="1" applyAlignment="1">
      <alignment horizontal="center" vertical="center"/>
    </xf>
    <xf numFmtId="0" fontId="6" fillId="22" borderId="22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9" fillId="22" borderId="63" xfId="0" applyFont="1" applyFill="1" applyBorder="1" applyAlignment="1">
      <alignment horizontal="center" vertical="center" wrapText="1"/>
    </xf>
    <xf numFmtId="0" fontId="9" fillId="22" borderId="7" xfId="0" applyFont="1" applyFill="1" applyBorder="1" applyAlignment="1">
      <alignment horizontal="center" vertical="center" wrapText="1"/>
    </xf>
    <xf numFmtId="0" fontId="0" fillId="22" borderId="2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56" xfId="0" applyFill="1" applyBorder="1" applyAlignment="1">
      <alignment horizontal="center" vertical="center"/>
    </xf>
    <xf numFmtId="0" fontId="6" fillId="11" borderId="22" xfId="1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9" fillId="11" borderId="66" xfId="0" applyFont="1" applyFill="1" applyBorder="1" applyAlignment="1">
      <alignment horizontal="center" vertical="center" wrapText="1"/>
    </xf>
    <xf numFmtId="0" fontId="9" fillId="11" borderId="11" xfId="0" applyFont="1" applyFill="1" applyBorder="1" applyAlignment="1">
      <alignment horizontal="center" vertical="center" wrapText="1"/>
    </xf>
    <xf numFmtId="0" fontId="9" fillId="11" borderId="63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0" fillId="11" borderId="28" xfId="0" applyFill="1" applyBorder="1" applyAlignment="1">
      <alignment horizontal="center" vertical="center"/>
    </xf>
    <xf numFmtId="0" fontId="6" fillId="11" borderId="6" xfId="1" applyFont="1" applyFill="1" applyBorder="1" applyAlignment="1">
      <alignment horizontal="center" vertical="center"/>
    </xf>
    <xf numFmtId="0" fontId="6" fillId="11" borderId="23" xfId="1" applyFont="1" applyFill="1" applyBorder="1" applyAlignment="1">
      <alignment horizontal="center" vertical="center"/>
    </xf>
    <xf numFmtId="0" fontId="6" fillId="22" borderId="6" xfId="1" applyFont="1" applyFill="1" applyBorder="1" applyAlignment="1">
      <alignment horizontal="center" vertical="center"/>
    </xf>
    <xf numFmtId="0" fontId="0" fillId="22" borderId="50" xfId="0" applyFill="1" applyBorder="1" applyAlignment="1">
      <alignment horizontal="center" vertical="center"/>
    </xf>
    <xf numFmtId="0" fontId="0" fillId="22" borderId="16" xfId="0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2" borderId="48" xfId="0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 vertical="center" wrapText="1"/>
    </xf>
    <xf numFmtId="0" fontId="8" fillId="11" borderId="22" xfId="1" applyFont="1" applyFill="1" applyBorder="1" applyAlignment="1">
      <alignment horizontal="center" vertical="center" wrapText="1"/>
    </xf>
    <xf numFmtId="0" fontId="8" fillId="17" borderId="22" xfId="1" applyFont="1" applyFill="1" applyBorder="1" applyAlignment="1">
      <alignment horizontal="center" vertical="center" wrapText="1"/>
    </xf>
    <xf numFmtId="0" fontId="8" fillId="20" borderId="22" xfId="1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/>
    </xf>
    <xf numFmtId="0" fontId="6" fillId="22" borderId="19" xfId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1" fillId="18" borderId="2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2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3" borderId="26" xfId="1" applyFont="1" applyFill="1" applyBorder="1" applyAlignment="1">
      <alignment horizontal="center" vertical="center" wrapText="1"/>
    </xf>
    <xf numFmtId="0" fontId="4" fillId="3" borderId="22" xfId="1" applyFont="1" applyFill="1" applyBorder="1" applyAlignment="1">
      <alignment horizontal="center" vertical="center" wrapText="1"/>
    </xf>
    <xf numFmtId="0" fontId="4" fillId="4" borderId="26" xfId="1" applyFont="1" applyFill="1" applyBorder="1" applyAlignment="1">
      <alignment horizontal="center" vertical="center" wrapText="1"/>
    </xf>
    <xf numFmtId="0" fontId="4" fillId="4" borderId="22" xfId="1" applyFont="1" applyFill="1" applyBorder="1" applyAlignment="1">
      <alignment horizontal="center" vertical="center" wrapText="1"/>
    </xf>
    <xf numFmtId="0" fontId="4" fillId="17" borderId="26" xfId="1" applyFont="1" applyFill="1" applyBorder="1" applyAlignment="1">
      <alignment horizontal="center" vertical="center" wrapText="1"/>
    </xf>
    <xf numFmtId="0" fontId="4" fillId="17" borderId="22" xfId="1" applyFont="1" applyFill="1" applyBorder="1" applyAlignment="1">
      <alignment horizontal="center" vertical="center" wrapText="1"/>
    </xf>
    <xf numFmtId="0" fontId="4" fillId="20" borderId="26" xfId="1" applyFont="1" applyFill="1" applyBorder="1" applyAlignment="1">
      <alignment horizontal="center" vertical="center" wrapText="1"/>
    </xf>
    <xf numFmtId="0" fontId="4" fillId="20" borderId="22" xfId="1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8" fillId="2" borderId="22" xfId="1" applyFont="1" applyFill="1" applyBorder="1" applyAlignment="1">
      <alignment horizontal="center" vertical="center" wrapText="1"/>
    </xf>
    <xf numFmtId="0" fontId="8" fillId="3" borderId="22" xfId="1" applyFont="1" applyFill="1" applyBorder="1" applyAlignment="1">
      <alignment horizontal="center" vertical="center" wrapText="1"/>
    </xf>
    <xf numFmtId="0" fontId="6" fillId="11" borderId="19" xfId="1" applyFont="1" applyFill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6" fillId="5" borderId="23" xfId="1" applyFont="1" applyFill="1" applyBorder="1" applyAlignment="1">
      <alignment horizontal="center" vertical="center"/>
    </xf>
    <xf numFmtId="0" fontId="6" fillId="5" borderId="19" xfId="1" applyFont="1" applyFill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1" fillId="18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22" borderId="10" xfId="0" applyFill="1" applyBorder="1" applyAlignment="1">
      <alignment horizontal="center" vertical="center" wrapText="1"/>
    </xf>
    <xf numFmtId="0" fontId="0" fillId="22" borderId="1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22" borderId="23" xfId="1" applyFont="1" applyFill="1" applyBorder="1" applyAlignment="1">
      <alignment horizontal="center" vertical="center"/>
    </xf>
    <xf numFmtId="0" fontId="0" fillId="22" borderId="25" xfId="0" applyFill="1" applyBorder="1" applyAlignment="1">
      <alignment horizontal="center" vertical="center"/>
    </xf>
    <xf numFmtId="0" fontId="0" fillId="22" borderId="2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1" fontId="0" fillId="11" borderId="48" xfId="0" applyNumberFormat="1" applyFill="1" applyBorder="1" applyAlignment="1">
      <alignment horizontal="center" vertical="center" wrapText="1"/>
    </xf>
    <xf numFmtId="1" fontId="0" fillId="11" borderId="27" xfId="0" applyNumberFormat="1" applyFill="1" applyBorder="1" applyAlignment="1">
      <alignment horizontal="center" vertical="center" wrapText="1"/>
    </xf>
    <xf numFmtId="1" fontId="0" fillId="22" borderId="48" xfId="0" applyNumberFormat="1" applyFill="1" applyBorder="1" applyAlignment="1">
      <alignment horizontal="center" vertical="center" wrapText="1"/>
    </xf>
    <xf numFmtId="1" fontId="0" fillId="22" borderId="27" xfId="0" applyNumberFormat="1" applyFill="1" applyBorder="1" applyAlignment="1">
      <alignment horizontal="center" vertical="center" wrapText="1"/>
    </xf>
    <xf numFmtId="0" fontId="0" fillId="22" borderId="10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52" xfId="0" applyBorder="1" applyAlignment="1">
      <alignment horizontal="center"/>
    </xf>
    <xf numFmtId="0" fontId="6" fillId="18" borderId="48" xfId="0" applyFont="1" applyFill="1" applyBorder="1" applyAlignment="1">
      <alignment horizontal="center" vertical="center"/>
    </xf>
    <xf numFmtId="0" fontId="6" fillId="18" borderId="49" xfId="0" applyFont="1" applyFill="1" applyBorder="1" applyAlignment="1">
      <alignment horizontal="center" vertical="center"/>
    </xf>
    <xf numFmtId="0" fontId="6" fillId="18" borderId="50" xfId="0" applyFont="1" applyFill="1" applyBorder="1" applyAlignment="1">
      <alignment horizontal="center" vertical="center"/>
    </xf>
    <xf numFmtId="0" fontId="6" fillId="18" borderId="51" xfId="0" applyFont="1" applyFill="1" applyBorder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18" borderId="52" xfId="0" applyFont="1" applyFill="1" applyBorder="1" applyAlignment="1">
      <alignment horizontal="center" vertical="center"/>
    </xf>
    <xf numFmtId="0" fontId="6" fillId="18" borderId="27" xfId="0" applyFont="1" applyFill="1" applyBorder="1" applyAlignment="1">
      <alignment horizontal="center" vertical="center"/>
    </xf>
    <xf numFmtId="0" fontId="6" fillId="18" borderId="53" xfId="0" applyFont="1" applyFill="1" applyBorder="1" applyAlignment="1">
      <alignment horizontal="center" vertical="center"/>
    </xf>
    <xf numFmtId="0" fontId="6" fillId="18" borderId="54" xfId="0" applyFont="1" applyFill="1" applyBorder="1" applyAlignment="1">
      <alignment horizontal="center" vertical="center"/>
    </xf>
    <xf numFmtId="0" fontId="4" fillId="18" borderId="48" xfId="0" applyFont="1" applyFill="1" applyBorder="1" applyAlignment="1">
      <alignment horizontal="center" vertical="center" wrapText="1"/>
    </xf>
    <xf numFmtId="0" fontId="4" fillId="18" borderId="49" xfId="0" applyFont="1" applyFill="1" applyBorder="1" applyAlignment="1">
      <alignment horizontal="center" vertical="center" wrapText="1"/>
    </xf>
    <xf numFmtId="0" fontId="4" fillId="18" borderId="50" xfId="0" applyFont="1" applyFill="1" applyBorder="1" applyAlignment="1">
      <alignment horizontal="center" vertical="center" wrapText="1"/>
    </xf>
    <xf numFmtId="0" fontId="4" fillId="18" borderId="51" xfId="0" applyFont="1" applyFill="1" applyBorder="1" applyAlignment="1">
      <alignment horizontal="center" vertical="center" wrapText="1"/>
    </xf>
    <xf numFmtId="0" fontId="4" fillId="18" borderId="0" xfId="0" applyFont="1" applyFill="1" applyAlignment="1">
      <alignment horizontal="center" vertical="center" wrapText="1"/>
    </xf>
    <xf numFmtId="0" fontId="4" fillId="18" borderId="52" xfId="0" applyFont="1" applyFill="1" applyBorder="1" applyAlignment="1">
      <alignment horizontal="center" vertical="center" wrapText="1"/>
    </xf>
    <xf numFmtId="0" fontId="4" fillId="18" borderId="27" xfId="0" applyFont="1" applyFill="1" applyBorder="1" applyAlignment="1">
      <alignment horizontal="center" vertical="center" wrapText="1"/>
    </xf>
    <xf numFmtId="0" fontId="4" fillId="18" borderId="53" xfId="0" applyFont="1" applyFill="1" applyBorder="1" applyAlignment="1">
      <alignment horizontal="center" vertical="center" wrapText="1"/>
    </xf>
    <xf numFmtId="0" fontId="4" fillId="18" borderId="54" xfId="0" applyFont="1" applyFill="1" applyBorder="1" applyAlignment="1">
      <alignment horizontal="center" vertical="center" wrapText="1"/>
    </xf>
    <xf numFmtId="0" fontId="6" fillId="18" borderId="22" xfId="0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3" borderId="18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 wrapText="1"/>
    </xf>
    <xf numFmtId="0" fontId="8" fillId="17" borderId="15" xfId="1" applyFont="1" applyFill="1" applyBorder="1" applyAlignment="1">
      <alignment horizontal="center" vertical="center" wrapText="1"/>
    </xf>
    <xf numFmtId="0" fontId="8" fillId="17" borderId="18" xfId="1" applyFont="1" applyFill="1" applyBorder="1" applyAlignment="1">
      <alignment horizontal="center" vertical="center" wrapText="1"/>
    </xf>
    <xf numFmtId="0" fontId="8" fillId="20" borderId="28" xfId="1" applyFont="1" applyFill="1" applyBorder="1" applyAlignment="1">
      <alignment horizontal="center" vertical="center" wrapText="1"/>
    </xf>
    <xf numFmtId="0" fontId="8" fillId="20" borderId="55" xfId="1" applyFont="1" applyFill="1" applyBorder="1" applyAlignment="1">
      <alignment horizontal="center" vertical="center" wrapText="1"/>
    </xf>
    <xf numFmtId="0" fontId="8" fillId="20" borderId="56" xfId="1" applyFont="1" applyFill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4" borderId="16" xfId="1" applyFont="1" applyFill="1" applyBorder="1" applyAlignment="1">
      <alignment horizontal="center" vertical="center" wrapText="1"/>
    </xf>
    <xf numFmtId="0" fontId="4" fillId="4" borderId="0" xfId="1" applyFont="1" applyFill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 wrapText="1"/>
    </xf>
    <xf numFmtId="0" fontId="4" fillId="4" borderId="8" xfId="1" applyFont="1" applyFill="1" applyBorder="1" applyAlignment="1">
      <alignment horizontal="center" vertical="center" wrapText="1"/>
    </xf>
    <xf numFmtId="0" fontId="4" fillId="17" borderId="16" xfId="1" applyFont="1" applyFill="1" applyBorder="1" applyAlignment="1">
      <alignment horizontal="center" vertical="center" wrapText="1"/>
    </xf>
    <xf numFmtId="0" fontId="4" fillId="17" borderId="0" xfId="1" applyFont="1" applyFill="1" applyAlignment="1">
      <alignment horizontal="center" vertical="center" wrapText="1"/>
    </xf>
    <xf numFmtId="0" fontId="4" fillId="17" borderId="7" xfId="1" applyFont="1" applyFill="1" applyBorder="1" applyAlignment="1">
      <alignment horizontal="center" vertical="center" wrapText="1"/>
    </xf>
    <xf numFmtId="0" fontId="4" fillId="17" borderId="8" xfId="1" applyFont="1" applyFill="1" applyBorder="1" applyAlignment="1">
      <alignment horizontal="center" vertical="center" wrapText="1"/>
    </xf>
    <xf numFmtId="0" fontId="0" fillId="0" borderId="50" xfId="0" applyBorder="1" applyAlignment="1">
      <alignment horizontal="center"/>
    </xf>
    <xf numFmtId="0" fontId="4" fillId="20" borderId="51" xfId="1" applyFont="1" applyFill="1" applyBorder="1" applyAlignment="1">
      <alignment horizontal="center" vertical="center" wrapText="1"/>
    </xf>
    <xf numFmtId="0" fontId="4" fillId="20" borderId="0" xfId="1" applyFont="1" applyFill="1" applyAlignment="1">
      <alignment horizontal="center" vertical="center" wrapText="1"/>
    </xf>
    <xf numFmtId="0" fontId="4" fillId="20" borderId="52" xfId="1" applyFont="1" applyFill="1" applyBorder="1" applyAlignment="1">
      <alignment horizontal="center" vertical="center" wrapText="1"/>
    </xf>
    <xf numFmtId="0" fontId="4" fillId="20" borderId="27" xfId="1" applyFont="1" applyFill="1" applyBorder="1" applyAlignment="1">
      <alignment horizontal="center" vertical="center" wrapText="1"/>
    </xf>
    <xf numFmtId="0" fontId="4" fillId="20" borderId="53" xfId="1" applyFont="1" applyFill="1" applyBorder="1" applyAlignment="1">
      <alignment horizontal="center" vertical="center" wrapText="1"/>
    </xf>
    <xf numFmtId="0" fontId="4" fillId="20" borderId="54" xfId="1" applyFont="1" applyFill="1" applyBorder="1" applyAlignment="1">
      <alignment horizontal="center" vertical="center" wrapText="1"/>
    </xf>
    <xf numFmtId="0" fontId="3" fillId="9" borderId="10" xfId="1" applyFont="1" applyFill="1" applyBorder="1" applyAlignment="1">
      <alignment horizontal="center" vertical="center" wrapText="1"/>
    </xf>
    <xf numFmtId="0" fontId="3" fillId="9" borderId="17" xfId="1" applyFont="1" applyFill="1" applyBorder="1" applyAlignment="1">
      <alignment horizontal="center" vertical="center" wrapText="1"/>
    </xf>
    <xf numFmtId="0" fontId="3" fillId="9" borderId="11" xfId="1" applyFont="1" applyFill="1" applyBorder="1" applyAlignment="1">
      <alignment horizontal="center" vertical="center" wrapText="1"/>
    </xf>
    <xf numFmtId="0" fontId="3" fillId="17" borderId="12" xfId="1" applyFont="1" applyFill="1" applyBorder="1" applyAlignment="1">
      <alignment horizontal="center" vertical="center" wrapText="1"/>
    </xf>
    <xf numFmtId="0" fontId="3" fillId="17" borderId="13" xfId="1" applyFont="1" applyFill="1" applyBorder="1" applyAlignment="1">
      <alignment horizontal="center" vertical="center" wrapText="1"/>
    </xf>
    <xf numFmtId="0" fontId="3" fillId="17" borderId="14" xfId="1" applyFont="1" applyFill="1" applyBorder="1" applyAlignment="1">
      <alignment horizontal="center" vertical="center" wrapText="1"/>
    </xf>
    <xf numFmtId="0" fontId="3" fillId="17" borderId="7" xfId="1" applyFont="1" applyFill="1" applyBorder="1" applyAlignment="1">
      <alignment horizontal="center" vertical="center" wrapText="1"/>
    </xf>
    <xf numFmtId="0" fontId="3" fillId="17" borderId="8" xfId="1" applyFont="1" applyFill="1" applyBorder="1" applyAlignment="1">
      <alignment horizontal="center" vertical="center" wrapText="1"/>
    </xf>
    <xf numFmtId="0" fontId="3" fillId="17" borderId="9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9" borderId="12" xfId="1" applyFont="1" applyFill="1" applyBorder="1" applyAlignment="1">
      <alignment horizontal="center" vertical="center" wrapText="1"/>
    </xf>
    <xf numFmtId="0" fontId="3" fillId="9" borderId="16" xfId="1" applyFont="1" applyFill="1" applyBorder="1" applyAlignment="1">
      <alignment horizontal="center" vertical="center" wrapText="1"/>
    </xf>
    <xf numFmtId="0" fontId="3" fillId="9" borderId="7" xfId="1" applyFont="1" applyFill="1" applyBorder="1" applyAlignment="1">
      <alignment horizontal="center" vertical="center" wrapText="1"/>
    </xf>
    <xf numFmtId="0" fontId="3" fillId="20" borderId="22" xfId="1" applyFont="1" applyFill="1" applyBorder="1" applyAlignment="1">
      <alignment horizontal="center" vertical="center" wrapText="1"/>
    </xf>
    <xf numFmtId="0" fontId="3" fillId="9" borderId="14" xfId="1" applyFont="1" applyFill="1" applyBorder="1" applyAlignment="1">
      <alignment horizontal="center" vertical="center" wrapText="1"/>
    </xf>
    <xf numFmtId="0" fontId="3" fillId="9" borderId="29" xfId="1" applyFont="1" applyFill="1" applyBorder="1" applyAlignment="1">
      <alignment horizontal="center" vertical="center" wrapText="1"/>
    </xf>
    <xf numFmtId="0" fontId="3" fillId="9" borderId="9" xfId="1" applyFont="1" applyFill="1" applyBorder="1" applyAlignment="1">
      <alignment horizontal="center" vertical="center" wrapText="1"/>
    </xf>
    <xf numFmtId="0" fontId="22" fillId="0" borderId="15" xfId="3" applyFont="1" applyBorder="1" applyAlignment="1" applyProtection="1">
      <alignment horizontal="center" vertical="center"/>
      <protection locked="0"/>
    </xf>
    <xf numFmtId="0" fontId="22" fillId="0" borderId="4" xfId="3" applyFont="1" applyBorder="1" applyAlignment="1" applyProtection="1">
      <alignment horizontal="center" vertical="center"/>
      <protection locked="0"/>
    </xf>
    <xf numFmtId="0" fontId="22" fillId="0" borderId="57" xfId="3" applyFont="1" applyBorder="1" applyAlignment="1" applyProtection="1">
      <alignment horizontal="center" vertical="center" wrapText="1"/>
      <protection locked="0"/>
    </xf>
    <xf numFmtId="0" fontId="22" fillId="0" borderId="13" xfId="3" applyFont="1" applyBorder="1" applyAlignment="1" applyProtection="1">
      <alignment horizontal="center" vertical="center" wrapText="1"/>
      <protection locked="0"/>
    </xf>
    <xf numFmtId="0" fontId="22" fillId="0" borderId="14" xfId="3" applyFont="1" applyBorder="1" applyAlignment="1" applyProtection="1">
      <alignment horizontal="center" vertical="center" wrapText="1"/>
      <protection locked="0"/>
    </xf>
    <xf numFmtId="0" fontId="22" fillId="0" borderId="60" xfId="3" applyFont="1" applyBorder="1" applyAlignment="1" applyProtection="1">
      <alignment horizontal="center" vertical="center" wrapText="1"/>
      <protection locked="0"/>
    </xf>
    <xf numFmtId="0" fontId="22" fillId="0" borderId="0" xfId="3" applyFont="1" applyAlignment="1" applyProtection="1">
      <alignment horizontal="center" vertical="center" wrapText="1"/>
      <protection locked="0"/>
    </xf>
    <xf numFmtId="0" fontId="22" fillId="0" borderId="29" xfId="3" applyFont="1" applyBorder="1" applyAlignment="1" applyProtection="1">
      <alignment horizontal="center" vertical="center" wrapText="1"/>
      <protection locked="0"/>
    </xf>
    <xf numFmtId="0" fontId="22" fillId="0" borderId="58" xfId="3" applyFont="1" applyBorder="1" applyAlignment="1" applyProtection="1">
      <alignment horizontal="center" vertical="center" wrapText="1"/>
      <protection locked="0"/>
    </xf>
    <xf numFmtId="0" fontId="22" fillId="0" borderId="30" xfId="3" applyFont="1" applyBorder="1" applyAlignment="1" applyProtection="1">
      <alignment horizontal="center" vertical="center" wrapText="1"/>
      <protection locked="0"/>
    </xf>
    <xf numFmtId="0" fontId="22" fillId="0" borderId="61" xfId="3" applyFont="1" applyBorder="1" applyAlignment="1" applyProtection="1">
      <alignment horizontal="center" vertical="center" wrapText="1"/>
      <protection locked="0"/>
    </xf>
    <xf numFmtId="0" fontId="22" fillId="0" borderId="12" xfId="3" applyFont="1" applyBorder="1" applyAlignment="1" applyProtection="1">
      <alignment horizontal="center" vertical="center" wrapText="1"/>
      <protection locked="0"/>
    </xf>
    <xf numFmtId="0" fontId="22" fillId="0" borderId="59" xfId="3" applyFont="1" applyBorder="1" applyAlignment="1" applyProtection="1">
      <alignment horizontal="center" vertical="center" wrapText="1"/>
      <protection locked="0"/>
    </xf>
    <xf numFmtId="0" fontId="22" fillId="0" borderId="16" xfId="3" applyFont="1" applyBorder="1" applyAlignment="1" applyProtection="1">
      <alignment horizontal="center" vertical="center" wrapText="1"/>
      <protection locked="0"/>
    </xf>
    <xf numFmtId="0" fontId="22" fillId="0" borderId="31" xfId="3" applyFont="1" applyBorder="1" applyAlignment="1" applyProtection="1">
      <alignment horizontal="center" vertical="center" wrapText="1"/>
      <protection locked="0"/>
    </xf>
    <xf numFmtId="0" fontId="22" fillId="0" borderId="40" xfId="3" applyFont="1" applyBorder="1" applyAlignment="1" applyProtection="1">
      <alignment horizontal="center" vertical="center" wrapText="1"/>
      <protection locked="0"/>
    </xf>
    <xf numFmtId="0" fontId="22" fillId="0" borderId="62" xfId="3" applyFont="1" applyBorder="1" applyAlignment="1" applyProtection="1">
      <alignment horizontal="center" vertical="center" wrapText="1"/>
      <protection locked="0"/>
    </xf>
    <xf numFmtId="0" fontId="22" fillId="18" borderId="12" xfId="3" applyFont="1" applyFill="1" applyBorder="1" applyAlignment="1" applyProtection="1">
      <alignment horizontal="center" vertical="center" wrapText="1"/>
      <protection locked="0"/>
    </xf>
    <xf numFmtId="0" fontId="22" fillId="18" borderId="13" xfId="3" applyFont="1" applyFill="1" applyBorder="1" applyAlignment="1" applyProtection="1">
      <alignment horizontal="center" vertical="center" wrapText="1"/>
      <protection locked="0"/>
    </xf>
    <xf numFmtId="0" fontId="22" fillId="18" borderId="14" xfId="3" applyFont="1" applyFill="1" applyBorder="1" applyAlignment="1" applyProtection="1">
      <alignment horizontal="center" vertical="center" wrapText="1"/>
      <protection locked="0"/>
    </xf>
    <xf numFmtId="0" fontId="22" fillId="18" borderId="16" xfId="3" applyFont="1" applyFill="1" applyBorder="1" applyAlignment="1" applyProtection="1">
      <alignment horizontal="center" vertical="center" wrapText="1"/>
      <protection locked="0"/>
    </xf>
    <xf numFmtId="0" fontId="22" fillId="18" borderId="0" xfId="3" applyFont="1" applyFill="1" applyAlignment="1" applyProtection="1">
      <alignment horizontal="center" vertical="center" wrapText="1"/>
      <protection locked="0"/>
    </xf>
    <xf numFmtId="0" fontId="22" fillId="18" borderId="29" xfId="3" applyFont="1" applyFill="1" applyBorder="1" applyAlignment="1" applyProtection="1">
      <alignment horizontal="center" vertical="center" wrapText="1"/>
      <protection locked="0"/>
    </xf>
    <xf numFmtId="0" fontId="22" fillId="18" borderId="7" xfId="3" applyFont="1" applyFill="1" applyBorder="1" applyAlignment="1" applyProtection="1">
      <alignment horizontal="center" vertical="center" wrapText="1"/>
      <protection locked="0"/>
    </xf>
    <xf numFmtId="0" fontId="22" fillId="18" borderId="8" xfId="3" applyFont="1" applyFill="1" applyBorder="1" applyAlignment="1" applyProtection="1">
      <alignment horizontal="center" vertical="center" wrapText="1"/>
      <protection locked="0"/>
    </xf>
    <xf numFmtId="0" fontId="22" fillId="18" borderId="9" xfId="3" applyFont="1" applyFill="1" applyBorder="1" applyAlignment="1" applyProtection="1">
      <alignment horizontal="center" vertical="center" wrapText="1"/>
      <protection locked="0"/>
    </xf>
    <xf numFmtId="0" fontId="22" fillId="0" borderId="5" xfId="3" applyFont="1" applyBorder="1" applyAlignment="1" applyProtection="1">
      <alignment horizontal="center" vertical="center"/>
      <protection locked="0"/>
    </xf>
    <xf numFmtId="0" fontId="17" fillId="8" borderId="15" xfId="3" applyFont="1" applyFill="1" applyBorder="1" applyAlignment="1" applyProtection="1">
      <alignment horizontal="center" vertical="center"/>
      <protection locked="0"/>
    </xf>
    <xf numFmtId="0" fontId="17" fillId="8" borderId="4" xfId="3" applyFont="1" applyFill="1" applyBorder="1" applyAlignment="1" applyProtection="1">
      <alignment horizontal="center" vertical="center"/>
      <protection locked="0"/>
    </xf>
    <xf numFmtId="0" fontId="19" fillId="0" borderId="12" xfId="3" applyFont="1" applyBorder="1" applyAlignment="1" applyProtection="1">
      <alignment horizontal="center" vertical="top"/>
      <protection locked="0"/>
    </xf>
    <xf numFmtId="0" fontId="19" fillId="0" borderId="14" xfId="3" applyFont="1" applyBorder="1" applyAlignment="1" applyProtection="1">
      <alignment horizontal="center" vertical="top"/>
      <protection locked="0"/>
    </xf>
    <xf numFmtId="0" fontId="19" fillId="0" borderId="7" xfId="3" applyFont="1" applyBorder="1" applyAlignment="1" applyProtection="1">
      <alignment horizontal="center" vertical="top"/>
      <protection locked="0"/>
    </xf>
    <xf numFmtId="0" fontId="19" fillId="0" borderId="9" xfId="3" applyFont="1" applyBorder="1" applyAlignment="1" applyProtection="1">
      <alignment horizontal="center" vertical="top"/>
      <protection locked="0"/>
    </xf>
    <xf numFmtId="0" fontId="17" fillId="23" borderId="22" xfId="3" applyFont="1" applyFill="1" applyBorder="1" applyAlignment="1">
      <alignment horizontal="center" vertical="center"/>
    </xf>
    <xf numFmtId="0" fontId="17" fillId="23" borderId="28" xfId="3" applyFont="1" applyFill="1" applyBorder="1" applyAlignment="1">
      <alignment horizontal="center" vertical="center"/>
    </xf>
    <xf numFmtId="1" fontId="17" fillId="23" borderId="22" xfId="3" applyNumberFormat="1" applyFont="1" applyFill="1" applyBorder="1" applyAlignment="1">
      <alignment horizontal="center" vertical="center"/>
    </xf>
    <xf numFmtId="0" fontId="17" fillId="25" borderId="22" xfId="3" applyFont="1" applyFill="1" applyBorder="1" applyAlignment="1">
      <alignment horizontal="center" vertical="center"/>
    </xf>
    <xf numFmtId="0" fontId="17" fillId="25" borderId="28" xfId="3" applyFont="1" applyFill="1" applyBorder="1" applyAlignment="1">
      <alignment horizontal="center" vertical="center"/>
    </xf>
    <xf numFmtId="1" fontId="17" fillId="25" borderId="22" xfId="3" applyNumberFormat="1" applyFont="1" applyFill="1" applyBorder="1" applyAlignment="1">
      <alignment horizontal="center" vertical="center"/>
    </xf>
    <xf numFmtId="0" fontId="17" fillId="8" borderId="1" xfId="3" applyFont="1" applyFill="1" applyBorder="1" applyAlignment="1" applyProtection="1">
      <alignment horizontal="center" vertical="center"/>
      <protection locked="0"/>
    </xf>
    <xf numFmtId="0" fontId="17" fillId="8" borderId="2" xfId="3" applyFont="1" applyFill="1" applyBorder="1" applyAlignment="1" applyProtection="1">
      <alignment horizontal="center" vertical="center"/>
      <protection locked="0"/>
    </xf>
    <xf numFmtId="0" fontId="17" fillId="8" borderId="32" xfId="3" applyFont="1" applyFill="1" applyBorder="1" applyAlignment="1" applyProtection="1">
      <alignment horizontal="center" vertical="center"/>
      <protection locked="0"/>
    </xf>
    <xf numFmtId="1" fontId="22" fillId="0" borderId="22" xfId="3" applyNumberFormat="1" applyFont="1" applyBorder="1" applyAlignment="1">
      <alignment horizontal="center" vertical="center"/>
    </xf>
    <xf numFmtId="1" fontId="22" fillId="0" borderId="28" xfId="3" applyNumberFormat="1" applyFont="1" applyBorder="1" applyAlignment="1">
      <alignment horizontal="center" vertical="center"/>
    </xf>
    <xf numFmtId="1" fontId="17" fillId="0" borderId="22" xfId="3" applyNumberFormat="1" applyFont="1" applyBorder="1" applyAlignment="1">
      <alignment horizontal="center" vertical="center"/>
    </xf>
    <xf numFmtId="0" fontId="1" fillId="18" borderId="26" xfId="0" applyFont="1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1" fontId="1" fillId="18" borderId="22" xfId="0" applyNumberFormat="1" applyFont="1" applyFill="1" applyBorder="1" applyAlignment="1">
      <alignment horizontal="center" vertical="center"/>
    </xf>
    <xf numFmtId="0" fontId="29" fillId="9" borderId="22" xfId="3" applyFont="1" applyFill="1" applyBorder="1" applyAlignment="1" applyProtection="1">
      <alignment horizontal="center" vertical="center"/>
      <protection locked="0"/>
    </xf>
    <xf numFmtId="0" fontId="29" fillId="9" borderId="22" xfId="3" applyFont="1" applyFill="1" applyBorder="1" applyAlignment="1" applyProtection="1">
      <alignment horizontal="center" vertical="center" wrapText="1"/>
      <protection locked="0"/>
    </xf>
    <xf numFmtId="0" fontId="29" fillId="9" borderId="28" xfId="3" applyFont="1" applyFill="1" applyBorder="1" applyAlignment="1" applyProtection="1">
      <alignment horizontal="center" vertical="center" wrapText="1"/>
      <protection locked="0"/>
    </xf>
    <xf numFmtId="2" fontId="22" fillId="0" borderId="12" xfId="3" applyNumberFormat="1" applyFont="1" applyBorder="1" applyAlignment="1" applyProtection="1">
      <alignment horizontal="center" vertical="center"/>
      <protection locked="0"/>
    </xf>
    <xf numFmtId="2" fontId="22" fillId="0" borderId="16" xfId="3" applyNumberFormat="1" applyFont="1" applyBorder="1" applyAlignment="1" applyProtection="1">
      <alignment horizontal="center" vertical="center"/>
      <protection locked="0"/>
    </xf>
    <xf numFmtId="2" fontId="22" fillId="0" borderId="40" xfId="3" applyNumberFormat="1" applyFont="1" applyBorder="1" applyAlignment="1" applyProtection="1">
      <alignment horizontal="center" vertical="center"/>
      <protection locked="0"/>
    </xf>
    <xf numFmtId="0" fontId="24" fillId="0" borderId="4" xfId="3" applyFont="1" applyBorder="1" applyAlignment="1">
      <alignment horizontal="left" vertical="center"/>
    </xf>
    <xf numFmtId="0" fontId="24" fillId="0" borderId="5" xfId="3" applyFont="1" applyBorder="1" applyAlignment="1">
      <alignment horizontal="left" vertical="center"/>
    </xf>
    <xf numFmtId="0" fontId="17" fillId="0" borderId="42" xfId="3" applyFont="1" applyBorder="1" applyAlignment="1">
      <alignment horizontal="center" vertical="center"/>
    </xf>
    <xf numFmtId="0" fontId="17" fillId="0" borderId="18" xfId="3" applyFont="1" applyBorder="1" applyAlignment="1">
      <alignment horizontal="center" vertical="center"/>
    </xf>
    <xf numFmtId="0" fontId="17" fillId="0" borderId="4" xfId="3" applyFont="1" applyBorder="1" applyAlignment="1">
      <alignment horizontal="center" vertical="center"/>
    </xf>
    <xf numFmtId="2" fontId="22" fillId="0" borderId="38" xfId="3" applyNumberFormat="1" applyFont="1" applyBorder="1" applyAlignment="1" applyProtection="1">
      <alignment horizontal="center" vertical="center"/>
      <protection locked="0"/>
    </xf>
    <xf numFmtId="2" fontId="22" fillId="0" borderId="47" xfId="3" applyNumberFormat="1" applyFont="1" applyBorder="1" applyAlignment="1" applyProtection="1">
      <alignment horizontal="center" vertical="center"/>
      <protection locked="0"/>
    </xf>
    <xf numFmtId="2" fontId="22" fillId="0" borderId="41" xfId="3" applyNumberFormat="1" applyFont="1" applyBorder="1" applyAlignment="1" applyProtection="1">
      <alignment horizontal="center" vertical="center"/>
      <protection locked="0"/>
    </xf>
    <xf numFmtId="0" fontId="17" fillId="23" borderId="42" xfId="3" applyFont="1" applyFill="1" applyBorder="1" applyAlignment="1">
      <alignment horizontal="center" vertical="center"/>
    </xf>
    <xf numFmtId="0" fontId="17" fillId="23" borderId="18" xfId="3" applyFont="1" applyFill="1" applyBorder="1" applyAlignment="1">
      <alignment horizontal="center" vertical="center"/>
    </xf>
    <xf numFmtId="0" fontId="17" fillId="23" borderId="4" xfId="3" applyFont="1" applyFill="1" applyBorder="1" applyAlignment="1">
      <alignment horizontal="center" vertical="center"/>
    </xf>
    <xf numFmtId="0" fontId="17" fillId="25" borderId="43" xfId="3" applyFont="1" applyFill="1" applyBorder="1" applyAlignment="1">
      <alignment horizontal="center" vertical="center"/>
    </xf>
    <xf numFmtId="0" fontId="17" fillId="25" borderId="44" xfId="3" applyFont="1" applyFill="1" applyBorder="1" applyAlignment="1">
      <alignment horizontal="center" vertical="center"/>
    </xf>
    <xf numFmtId="0" fontId="17" fillId="25" borderId="45" xfId="3" applyFont="1" applyFill="1" applyBorder="1" applyAlignment="1">
      <alignment horizontal="center" vertical="center"/>
    </xf>
    <xf numFmtId="0" fontId="22" fillId="0" borderId="0" xfId="3" applyFont="1" applyAlignment="1" applyProtection="1">
      <alignment horizontal="left" vertical="center"/>
      <protection locked="0"/>
    </xf>
    <xf numFmtId="0" fontId="17" fillId="9" borderId="1" xfId="3" applyFont="1" applyFill="1" applyBorder="1" applyAlignment="1" applyProtection="1">
      <alignment horizontal="center" vertical="center"/>
      <protection locked="0"/>
    </xf>
    <xf numFmtId="0" fontId="17" fillId="9" borderId="2" xfId="3" applyFont="1" applyFill="1" applyBorder="1" applyAlignment="1" applyProtection="1">
      <alignment horizontal="center" vertical="center"/>
      <protection locked="0"/>
    </xf>
    <xf numFmtId="0" fontId="17" fillId="9" borderId="32" xfId="3" applyFont="1" applyFill="1" applyBorder="1" applyAlignment="1" applyProtection="1">
      <alignment horizontal="center" vertical="center"/>
      <protection locked="0"/>
    </xf>
    <xf numFmtId="0" fontId="17" fillId="9" borderId="20" xfId="3" applyFont="1" applyFill="1" applyBorder="1" applyAlignment="1" applyProtection="1">
      <alignment horizontal="center" vertical="center"/>
      <protection locked="0"/>
    </xf>
    <xf numFmtId="0" fontId="17" fillId="9" borderId="21" xfId="3" applyFont="1" applyFill="1" applyBorder="1" applyAlignment="1" applyProtection="1">
      <alignment horizontal="center" vertical="center"/>
      <protection locked="0"/>
    </xf>
    <xf numFmtId="0" fontId="17" fillId="9" borderId="35" xfId="3" applyFont="1" applyFill="1" applyBorder="1" applyAlignment="1" applyProtection="1">
      <alignment horizontal="center" vertical="center"/>
      <protection locked="0"/>
    </xf>
    <xf numFmtId="0" fontId="17" fillId="9" borderId="3" xfId="3" applyFont="1" applyFill="1" applyBorder="1" applyAlignment="1" applyProtection="1">
      <alignment horizontal="center" vertical="center"/>
      <protection locked="0"/>
    </xf>
    <xf numFmtId="0" fontId="17" fillId="9" borderId="33" xfId="3" applyFont="1" applyFill="1" applyBorder="1" applyAlignment="1" applyProtection="1">
      <alignment horizontal="center" vertical="center"/>
      <protection locked="0"/>
    </xf>
    <xf numFmtId="0" fontId="17" fillId="9" borderId="34" xfId="3" applyFont="1" applyFill="1" applyBorder="1" applyAlignment="1" applyProtection="1">
      <alignment horizontal="center" vertical="center"/>
      <protection locked="0"/>
    </xf>
    <xf numFmtId="0" fontId="24" fillId="0" borderId="9" xfId="3" applyFont="1" applyBorder="1" applyAlignment="1">
      <alignment horizontal="left" vertical="center"/>
    </xf>
    <xf numFmtId="0" fontId="24" fillId="0" borderId="11" xfId="3" applyFont="1" applyBorder="1" applyAlignment="1">
      <alignment horizontal="left" vertical="center"/>
    </xf>
    <xf numFmtId="0" fontId="21" fillId="0" borderId="30" xfId="4" applyFont="1" applyBorder="1" applyAlignment="1" applyProtection="1">
      <alignment horizontal="center" vertical="center"/>
      <protection locked="0"/>
    </xf>
    <xf numFmtId="0" fontId="15" fillId="11" borderId="10" xfId="3" applyFont="1" applyFill="1" applyBorder="1" applyAlignment="1" applyProtection="1">
      <alignment horizontal="center" vertical="center" wrapText="1"/>
      <protection locked="0"/>
    </xf>
    <xf numFmtId="0" fontId="15" fillId="11" borderId="11" xfId="3" applyFont="1" applyFill="1" applyBorder="1" applyAlignment="1" applyProtection="1">
      <alignment horizontal="center" vertical="center" wrapText="1"/>
      <protection locked="0"/>
    </xf>
    <xf numFmtId="0" fontId="23" fillId="11" borderId="10" xfId="3" applyFont="1" applyFill="1" applyBorder="1" applyAlignment="1" applyProtection="1">
      <alignment horizontal="center" vertical="center"/>
      <protection locked="0"/>
    </xf>
    <xf numFmtId="0" fontId="23" fillId="11" borderId="11" xfId="3" applyFont="1" applyFill="1" applyBorder="1" applyAlignment="1" applyProtection="1">
      <alignment horizontal="center" vertical="center"/>
      <protection locked="0"/>
    </xf>
    <xf numFmtId="0" fontId="17" fillId="9" borderId="12" xfId="3" applyFont="1" applyFill="1" applyBorder="1" applyAlignment="1" applyProtection="1">
      <alignment horizontal="center" vertical="center"/>
      <protection locked="0"/>
    </xf>
    <xf numFmtId="0" fontId="17" fillId="9" borderId="14" xfId="3" applyFont="1" applyFill="1" applyBorder="1" applyAlignment="1" applyProtection="1">
      <alignment horizontal="center" vertical="center"/>
      <protection locked="0"/>
    </xf>
    <xf numFmtId="0" fontId="17" fillId="9" borderId="16" xfId="3" applyFont="1" applyFill="1" applyBorder="1" applyAlignment="1" applyProtection="1">
      <alignment horizontal="center" vertical="center"/>
      <protection locked="0"/>
    </xf>
    <xf numFmtId="0" fontId="17" fillId="9" borderId="29" xfId="3" applyFont="1" applyFill="1" applyBorder="1" applyAlignment="1" applyProtection="1">
      <alignment horizontal="center" vertical="center"/>
      <protection locked="0"/>
    </xf>
    <xf numFmtId="0" fontId="17" fillId="9" borderId="10" xfId="3" applyFont="1" applyFill="1" applyBorder="1" applyAlignment="1" applyProtection="1">
      <alignment horizontal="center" vertical="center"/>
      <protection locked="0"/>
    </xf>
    <xf numFmtId="0" fontId="17" fillId="9" borderId="17" xfId="3" applyFont="1" applyFill="1" applyBorder="1" applyAlignment="1" applyProtection="1">
      <alignment horizontal="center" vertical="center"/>
      <protection locked="0"/>
    </xf>
    <xf numFmtId="1" fontId="25" fillId="0" borderId="22" xfId="3" applyNumberFormat="1" applyFont="1" applyBorder="1" applyAlignment="1">
      <alignment horizontal="center" vertical="center"/>
    </xf>
    <xf numFmtId="0" fontId="26" fillId="0" borderId="22" xfId="3" applyFont="1" applyBorder="1" applyAlignment="1">
      <alignment horizontal="center" vertical="center"/>
    </xf>
    <xf numFmtId="1" fontId="27" fillId="9" borderId="22" xfId="3" applyNumberFormat="1" applyFont="1" applyFill="1" applyBorder="1" applyAlignment="1" applyProtection="1">
      <alignment horizontal="center" vertical="center"/>
      <protection locked="0"/>
    </xf>
    <xf numFmtId="1" fontId="23" fillId="18" borderId="22" xfId="3" applyNumberFormat="1" applyFont="1" applyFill="1" applyBorder="1" applyAlignment="1">
      <alignment horizontal="center" vertical="center"/>
    </xf>
    <xf numFmtId="1" fontId="23" fillId="23" borderId="22" xfId="3" applyNumberFormat="1" applyFont="1" applyFill="1" applyBorder="1" applyAlignment="1">
      <alignment horizontal="center" vertical="center"/>
    </xf>
    <xf numFmtId="1" fontId="23" fillId="25" borderId="22" xfId="3" applyNumberFormat="1" applyFont="1" applyFill="1" applyBorder="1" applyAlignment="1">
      <alignment horizontal="center" vertical="center"/>
    </xf>
    <xf numFmtId="0" fontId="19" fillId="0" borderId="0" xfId="3" applyFont="1" applyAlignment="1" applyProtection="1">
      <alignment horizontal="center" vertical="center"/>
      <protection locked="0"/>
    </xf>
    <xf numFmtId="0" fontId="15" fillId="0" borderId="0" xfId="3" applyFont="1" applyAlignment="1" applyProtection="1">
      <alignment horizontal="center" vertical="center"/>
      <protection locked="0"/>
    </xf>
    <xf numFmtId="0" fontId="17" fillId="0" borderId="0" xfId="3" applyFont="1" applyAlignment="1" applyProtection="1">
      <alignment horizontal="center" vertical="center"/>
      <protection locked="0"/>
    </xf>
    <xf numFmtId="0" fontId="22" fillId="18" borderId="22" xfId="3" applyFont="1" applyFill="1" applyBorder="1" applyAlignment="1" applyProtection="1">
      <alignment horizontal="center" vertical="center" wrapText="1"/>
      <protection locked="0"/>
    </xf>
    <xf numFmtId="0" fontId="22" fillId="0" borderId="22" xfId="3" applyFont="1" applyBorder="1" applyAlignment="1" applyProtection="1">
      <alignment horizontal="center" vertical="center"/>
      <protection locked="0"/>
    </xf>
    <xf numFmtId="0" fontId="22" fillId="0" borderId="28" xfId="3" applyFont="1" applyBorder="1" applyAlignment="1" applyProtection="1">
      <alignment horizontal="center" vertical="center"/>
      <protection locked="0"/>
    </xf>
    <xf numFmtId="0" fontId="17" fillId="8" borderId="22" xfId="3" applyFont="1" applyFill="1" applyBorder="1" applyAlignment="1" applyProtection="1">
      <alignment horizontal="center" vertical="center"/>
      <protection locked="0"/>
    </xf>
    <xf numFmtId="0" fontId="19" fillId="0" borderId="22" xfId="3" applyFont="1" applyBorder="1" applyAlignment="1" applyProtection="1">
      <alignment horizontal="center" vertical="top"/>
      <protection locked="0"/>
    </xf>
    <xf numFmtId="0" fontId="31" fillId="0" borderId="22" xfId="3" applyFont="1" applyBorder="1" applyAlignment="1" applyProtection="1">
      <alignment horizontal="center" vertical="center" wrapText="1"/>
      <protection locked="0"/>
    </xf>
    <xf numFmtId="0" fontId="31" fillId="30" borderId="22" xfId="3" applyFont="1" applyFill="1" applyBorder="1" applyAlignment="1" applyProtection="1">
      <alignment horizontal="center" vertical="center" wrapText="1"/>
      <protection locked="0"/>
    </xf>
    <xf numFmtId="0" fontId="31" fillId="0" borderId="28" xfId="3" applyFont="1" applyBorder="1" applyAlignment="1" applyProtection="1">
      <alignment horizontal="center" vertical="center" wrapText="1"/>
      <protection locked="0"/>
    </xf>
    <xf numFmtId="0" fontId="22" fillId="0" borderId="0" xfId="3" applyFont="1" applyAlignment="1" applyProtection="1">
      <alignment horizontal="left" wrapText="1"/>
      <protection locked="0"/>
    </xf>
    <xf numFmtId="0" fontId="17" fillId="8" borderId="22" xfId="3" applyFont="1" applyFill="1" applyBorder="1" applyAlignment="1" applyProtection="1">
      <alignment horizontal="center" vertical="center" wrapText="1"/>
      <protection locked="0"/>
    </xf>
    <xf numFmtId="0" fontId="31" fillId="28" borderId="22" xfId="3" applyFont="1" applyFill="1" applyBorder="1" applyAlignment="1" applyProtection="1">
      <alignment horizontal="center" vertical="center" wrapText="1"/>
      <protection locked="0"/>
    </xf>
    <xf numFmtId="0" fontId="31" fillId="29" borderId="25" xfId="3" applyFont="1" applyFill="1" applyBorder="1" applyAlignment="1" applyProtection="1">
      <alignment horizontal="center" vertical="center" wrapText="1"/>
      <protection locked="0"/>
    </xf>
    <xf numFmtId="0" fontId="31" fillId="29" borderId="46" xfId="3" applyFont="1" applyFill="1" applyBorder="1" applyAlignment="1" applyProtection="1">
      <alignment horizontal="center" vertical="center" wrapText="1"/>
      <protection locked="0"/>
    </xf>
    <xf numFmtId="0" fontId="31" fillId="0" borderId="48" xfId="3" applyFont="1" applyBorder="1" applyAlignment="1" applyProtection="1">
      <alignment horizontal="center" vertical="center" wrapText="1"/>
      <protection locked="0"/>
    </xf>
    <xf numFmtId="0" fontId="31" fillId="0" borderId="51" xfId="3" applyFont="1" applyBorder="1" applyAlignment="1" applyProtection="1">
      <alignment horizontal="center" vertical="center" wrapText="1"/>
      <protection locked="0"/>
    </xf>
    <xf numFmtId="0" fontId="17" fillId="26" borderId="25" xfId="3" applyFont="1" applyFill="1" applyBorder="1" applyAlignment="1" applyProtection="1">
      <alignment horizontal="center" vertical="center" wrapText="1"/>
      <protection locked="0"/>
    </xf>
    <xf numFmtId="0" fontId="17" fillId="26" borderId="26" xfId="3" applyFont="1" applyFill="1" applyBorder="1" applyAlignment="1" applyProtection="1">
      <alignment horizontal="center" vertical="center" wrapText="1"/>
      <protection locked="0"/>
    </xf>
    <xf numFmtId="0" fontId="31" fillId="0" borderId="27" xfId="3" applyFont="1" applyBorder="1" applyAlignment="1" applyProtection="1">
      <alignment horizontal="center" vertical="center" wrapText="1"/>
      <protection locked="0"/>
    </xf>
    <xf numFmtId="0" fontId="17" fillId="0" borderId="22" xfId="3" applyFont="1" applyBorder="1" applyAlignment="1" applyProtection="1">
      <alignment horizontal="center" vertical="center" wrapText="1"/>
      <protection locked="0"/>
    </xf>
    <xf numFmtId="0" fontId="31" fillId="27" borderId="25" xfId="3" applyFont="1" applyFill="1" applyBorder="1" applyAlignment="1" applyProtection="1">
      <alignment horizontal="center" vertical="center" wrapText="1"/>
      <protection locked="0"/>
    </xf>
    <xf numFmtId="0" fontId="31" fillId="27" borderId="46" xfId="3" applyFont="1" applyFill="1" applyBorder="1" applyAlignment="1" applyProtection="1">
      <alignment horizontal="center" vertical="center" wrapText="1"/>
      <protection locked="0"/>
    </xf>
    <xf numFmtId="0" fontId="32" fillId="11" borderId="0" xfId="0" applyFont="1" applyFill="1" applyAlignment="1">
      <alignment horizontal="center" vertical="center" wrapText="1"/>
    </xf>
    <xf numFmtId="0" fontId="0" fillId="11" borderId="5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0" borderId="55" xfId="0" applyBorder="1" applyAlignment="1">
      <alignment horizontal="center" wrapText="1"/>
    </xf>
    <xf numFmtId="0" fontId="0" fillId="22" borderId="29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2" borderId="12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9" fillId="22" borderId="10" xfId="0" applyFont="1" applyFill="1" applyBorder="1" applyAlignment="1">
      <alignment horizontal="center" vertical="center" wrapText="1"/>
    </xf>
    <xf numFmtId="0" fontId="9" fillId="11" borderId="10" xfId="0" applyFont="1" applyFill="1" applyBorder="1" applyAlignment="1">
      <alignment horizontal="center" vertical="center" wrapText="1"/>
    </xf>
    <xf numFmtId="0" fontId="35" fillId="11" borderId="66" xfId="0" applyFont="1" applyFill="1" applyBorder="1" applyAlignment="1">
      <alignment horizontal="center" vertical="center" wrapText="1"/>
    </xf>
    <xf numFmtId="0" fontId="35" fillId="11" borderId="11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1" fontId="0" fillId="22" borderId="25" xfId="0" applyNumberFormat="1" applyFill="1" applyBorder="1" applyAlignment="1">
      <alignment horizontal="center" vertical="center" wrapText="1"/>
    </xf>
    <xf numFmtId="1" fontId="0" fillId="22" borderId="26" xfId="0" applyNumberFormat="1" applyFill="1" applyBorder="1" applyAlignment="1">
      <alignment horizontal="center" vertical="center" wrapText="1"/>
    </xf>
    <xf numFmtId="1" fontId="0" fillId="0" borderId="25" xfId="0" applyNumberFormat="1" applyBorder="1" applyAlignment="1">
      <alignment horizontal="center" vertical="center" wrapText="1"/>
    </xf>
    <xf numFmtId="1" fontId="0" fillId="0" borderId="26" xfId="0" applyNumberFormat="1" applyBorder="1" applyAlignment="1">
      <alignment horizontal="center" vertical="center" wrapText="1"/>
    </xf>
    <xf numFmtId="0" fontId="36" fillId="22" borderId="10" xfId="0" applyFont="1" applyFill="1" applyBorder="1" applyAlignment="1">
      <alignment horizontal="center" vertical="center"/>
    </xf>
    <xf numFmtId="0" fontId="36" fillId="22" borderId="11" xfId="0" applyFont="1" applyFill="1" applyBorder="1" applyAlignment="1">
      <alignment horizontal="center" vertical="center"/>
    </xf>
    <xf numFmtId="0" fontId="22" fillId="0" borderId="53" xfId="3" applyFont="1" applyBorder="1" applyAlignment="1" applyProtection="1">
      <alignment horizontal="left" vertical="center" wrapText="1"/>
      <protection locked="0"/>
    </xf>
    <xf numFmtId="0" fontId="17" fillId="8" borderId="48" xfId="3" applyFont="1" applyFill="1" applyBorder="1" applyAlignment="1" applyProtection="1">
      <alignment horizontal="center" vertical="center"/>
      <protection locked="0"/>
    </xf>
    <xf numFmtId="0" fontId="17" fillId="8" borderId="50" xfId="3" applyFont="1" applyFill="1" applyBorder="1" applyAlignment="1" applyProtection="1">
      <alignment horizontal="center" vertical="center"/>
      <protection locked="0"/>
    </xf>
    <xf numFmtId="0" fontId="17" fillId="8" borderId="27" xfId="3" applyFont="1" applyFill="1" applyBorder="1" applyAlignment="1" applyProtection="1">
      <alignment horizontal="center" vertical="center"/>
      <protection locked="0"/>
    </xf>
    <xf numFmtId="0" fontId="17" fillId="8" borderId="54" xfId="3" applyFont="1" applyFill="1" applyBorder="1" applyAlignment="1" applyProtection="1">
      <alignment horizontal="center" vertical="center"/>
      <protection locked="0"/>
    </xf>
    <xf numFmtId="0" fontId="22" fillId="0" borderId="48" xfId="3" applyFont="1" applyBorder="1" applyAlignment="1" applyProtection="1">
      <alignment horizontal="center" vertical="center"/>
      <protection locked="0"/>
    </xf>
    <xf numFmtId="0" fontId="22" fillId="0" borderId="50" xfId="3" applyFont="1" applyBorder="1" applyAlignment="1" applyProtection="1">
      <alignment horizontal="center" vertical="center"/>
      <protection locked="0"/>
    </xf>
    <xf numFmtId="0" fontId="22" fillId="0" borderId="27" xfId="3" applyFont="1" applyBorder="1" applyAlignment="1" applyProtection="1">
      <alignment horizontal="center" vertical="center"/>
      <protection locked="0"/>
    </xf>
    <xf numFmtId="0" fontId="22" fillId="0" borderId="54" xfId="3" applyFont="1" applyBorder="1" applyAlignment="1" applyProtection="1">
      <alignment horizontal="center" vertical="center"/>
      <protection locked="0"/>
    </xf>
    <xf numFmtId="0" fontId="17" fillId="8" borderId="28" xfId="3" applyFont="1" applyFill="1" applyBorder="1" applyAlignment="1" applyProtection="1">
      <alignment horizontal="center" vertical="center" wrapText="1"/>
      <protection locked="0"/>
    </xf>
    <xf numFmtId="0" fontId="17" fillId="8" borderId="55" xfId="3" applyFont="1" applyFill="1" applyBorder="1" applyAlignment="1" applyProtection="1">
      <alignment horizontal="center" vertical="center" wrapText="1"/>
      <protection locked="0"/>
    </xf>
    <xf numFmtId="0" fontId="22" fillId="0" borderId="53" xfId="3" applyFont="1" applyBorder="1" applyAlignment="1" applyProtection="1">
      <alignment horizontal="left" wrapText="1"/>
      <protection locked="0"/>
    </xf>
    <xf numFmtId="0" fontId="19" fillId="0" borderId="25" xfId="3" applyFont="1" applyBorder="1" applyAlignment="1" applyProtection="1">
      <alignment horizontal="center" vertical="top"/>
      <protection locked="0"/>
    </xf>
    <xf numFmtId="0" fontId="19" fillId="0" borderId="26" xfId="3" applyFont="1" applyBorder="1" applyAlignment="1" applyProtection="1">
      <alignment horizontal="center" vertical="top"/>
      <protection locked="0"/>
    </xf>
    <xf numFmtId="0" fontId="19" fillId="0" borderId="48" xfId="3" applyFont="1" applyBorder="1" applyAlignment="1" applyProtection="1">
      <alignment horizontal="center" vertical="top"/>
      <protection locked="0"/>
    </xf>
    <xf numFmtId="0" fontId="19" fillId="0" borderId="50" xfId="3" applyFont="1" applyBorder="1" applyAlignment="1" applyProtection="1">
      <alignment horizontal="center" vertical="top"/>
      <protection locked="0"/>
    </xf>
    <xf numFmtId="0" fontId="19" fillId="0" borderId="51" xfId="3" applyFont="1" applyBorder="1" applyAlignment="1" applyProtection="1">
      <alignment horizontal="center" vertical="top"/>
      <protection locked="0"/>
    </xf>
    <xf numFmtId="0" fontId="19" fillId="0" borderId="52" xfId="3" applyFont="1" applyBorder="1" applyAlignment="1" applyProtection="1">
      <alignment horizontal="center" vertical="top"/>
      <protection locked="0"/>
    </xf>
    <xf numFmtId="0" fontId="19" fillId="0" borderId="27" xfId="3" applyFont="1" applyBorder="1" applyAlignment="1" applyProtection="1">
      <alignment horizontal="center" vertical="top"/>
      <protection locked="0"/>
    </xf>
    <xf numFmtId="0" fontId="19" fillId="0" borderId="54" xfId="3" applyFont="1" applyBorder="1" applyAlignment="1" applyProtection="1">
      <alignment horizontal="center" vertical="top"/>
      <protection locked="0"/>
    </xf>
    <xf numFmtId="0" fontId="1" fillId="22" borderId="25" xfId="0" applyFont="1" applyFill="1" applyBorder="1" applyAlignment="1">
      <alignment horizontal="center" vertical="center"/>
    </xf>
    <xf numFmtId="0" fontId="1" fillId="22" borderId="26" xfId="0" applyFont="1" applyFill="1" applyBorder="1" applyAlignment="1">
      <alignment horizontal="center" vertical="center"/>
    </xf>
    <xf numFmtId="0" fontId="6" fillId="22" borderId="25" xfId="0" applyFont="1" applyFill="1" applyBorder="1" applyAlignment="1">
      <alignment horizontal="center" vertical="center"/>
    </xf>
    <xf numFmtId="0" fontId="6" fillId="22" borderId="26" xfId="0" applyFont="1" applyFill="1" applyBorder="1" applyAlignment="1">
      <alignment horizontal="center" vertical="center"/>
    </xf>
    <xf numFmtId="0" fontId="6" fillId="22" borderId="25" xfId="1" applyFont="1" applyFill="1" applyBorder="1" applyAlignment="1">
      <alignment horizontal="center" vertical="center"/>
    </xf>
    <xf numFmtId="0" fontId="6" fillId="22" borderId="26" xfId="1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6" fillId="22" borderId="72" xfId="1" applyFont="1" applyFill="1" applyBorder="1" applyAlignment="1">
      <alignment horizontal="center" vertical="center"/>
    </xf>
    <xf numFmtId="0" fontId="0" fillId="22" borderId="63" xfId="0" applyFill="1" applyBorder="1" applyAlignment="1">
      <alignment horizontal="center" vertical="center"/>
    </xf>
    <xf numFmtId="0" fontId="0" fillId="22" borderId="49" xfId="0" applyFill="1" applyBorder="1" applyAlignment="1">
      <alignment horizontal="center" vertical="center"/>
    </xf>
    <xf numFmtId="0" fontId="0" fillId="22" borderId="64" xfId="0" applyFill="1" applyBorder="1" applyAlignment="1">
      <alignment horizontal="center" vertical="center"/>
    </xf>
    <xf numFmtId="0" fontId="0" fillId="22" borderId="66" xfId="0" applyFill="1" applyBorder="1" applyAlignment="1">
      <alignment horizontal="center" vertical="center"/>
    </xf>
    <xf numFmtId="0" fontId="6" fillId="11" borderId="25" xfId="1" applyFont="1" applyFill="1" applyBorder="1" applyAlignment="1">
      <alignment horizontal="center" vertical="center"/>
    </xf>
    <xf numFmtId="0" fontId="6" fillId="11" borderId="26" xfId="1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22" borderId="12" xfId="0" applyFill="1" applyBorder="1" applyAlignment="1">
      <alignment horizontal="center" vertical="center" wrapText="1"/>
    </xf>
    <xf numFmtId="0" fontId="0" fillId="22" borderId="13" xfId="0" applyFill="1" applyBorder="1" applyAlignment="1">
      <alignment horizontal="center" vertical="center" wrapText="1"/>
    </xf>
    <xf numFmtId="0" fontId="0" fillId="22" borderId="14" xfId="0" applyFill="1" applyBorder="1" applyAlignment="1">
      <alignment horizontal="center" vertical="center" wrapText="1"/>
    </xf>
    <xf numFmtId="0" fontId="0" fillId="22" borderId="7" xfId="0" applyFill="1" applyBorder="1" applyAlignment="1">
      <alignment horizontal="center" vertical="center" wrapText="1"/>
    </xf>
    <xf numFmtId="0" fontId="0" fillId="22" borderId="8" xfId="0" applyFill="1" applyBorder="1" applyAlignment="1">
      <alignment horizontal="center" vertical="center" wrapText="1"/>
    </xf>
    <xf numFmtId="0" fontId="0" fillId="22" borderId="9" xfId="0" applyFill="1" applyBorder="1" applyAlignment="1">
      <alignment horizontal="center" vertical="center" wrapText="1"/>
    </xf>
    <xf numFmtId="0" fontId="6" fillId="11" borderId="24" xfId="1" applyFont="1" applyFill="1" applyBorder="1" applyAlignment="1">
      <alignment horizontal="center" vertical="center"/>
    </xf>
    <xf numFmtId="0" fontId="34" fillId="22" borderId="25" xfId="0" applyFont="1" applyFill="1" applyBorder="1" applyAlignment="1">
      <alignment horizontal="center" vertical="center" wrapText="1"/>
    </xf>
    <xf numFmtId="0" fontId="34" fillId="22" borderId="26" xfId="0" applyFont="1" applyFill="1" applyBorder="1" applyAlignment="1">
      <alignment horizontal="center" vertical="center" wrapText="1"/>
    </xf>
    <xf numFmtId="0" fontId="1" fillId="11" borderId="25" xfId="0" applyFont="1" applyFill="1" applyBorder="1" applyAlignment="1">
      <alignment horizontal="center" vertical="center"/>
    </xf>
    <xf numFmtId="0" fontId="1" fillId="11" borderId="26" xfId="0" applyFont="1" applyFill="1" applyBorder="1" applyAlignment="1">
      <alignment horizontal="center" vertical="center"/>
    </xf>
    <xf numFmtId="0" fontId="9" fillId="11" borderId="7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2" borderId="46" xfId="0" applyFill="1" applyBorder="1" applyAlignment="1">
      <alignment horizontal="center" vertical="center"/>
    </xf>
    <xf numFmtId="0" fontId="6" fillId="11" borderId="65" xfId="1" applyFont="1" applyFill="1" applyBorder="1" applyAlignment="1">
      <alignment horizontal="center" vertical="center"/>
    </xf>
    <xf numFmtId="0" fontId="19" fillId="0" borderId="46" xfId="3" applyFont="1" applyBorder="1" applyAlignment="1" applyProtection="1">
      <alignment horizontal="center" vertical="top"/>
      <protection locked="0"/>
    </xf>
    <xf numFmtId="0" fontId="0" fillId="22" borderId="15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53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2" fontId="22" fillId="0" borderId="10" xfId="3" applyNumberFormat="1" applyFont="1" applyBorder="1" applyAlignment="1" applyProtection="1">
      <alignment horizontal="center" vertical="center"/>
      <protection locked="0"/>
    </xf>
    <xf numFmtId="2" fontId="22" fillId="0" borderId="17" xfId="3" applyNumberFormat="1" applyFont="1" applyBorder="1" applyAlignment="1" applyProtection="1">
      <alignment horizontal="center" vertical="center"/>
      <protection locked="0"/>
    </xf>
    <xf numFmtId="2" fontId="22" fillId="0" borderId="39" xfId="3" applyNumberFormat="1" applyFont="1" applyBorder="1" applyAlignment="1" applyProtection="1">
      <alignment horizontal="center" vertical="center"/>
      <protection locked="0"/>
    </xf>
  </cellXfs>
  <cellStyles count="6">
    <cellStyle name="Hyperlink 2" xfId="4" xr:uid="{1D0DA8A8-ACD0-4240-9336-0B90CF958C4E}"/>
    <cellStyle name="Normal" xfId="0" builtinId="0"/>
    <cellStyle name="Normal 2" xfId="1" xr:uid="{60ACE1B2-B460-904A-B449-180791538115}"/>
    <cellStyle name="Normal 2 2" xfId="5" xr:uid="{FFC26230-31AE-4FDA-9A61-EA6E0116BBD2}"/>
    <cellStyle name="Normal 3" xfId="3" xr:uid="{CD58C83B-6810-4855-9BF8-A48B25164086}"/>
    <cellStyle name="Normal 4" xfId="2" xr:uid="{B35A4E30-F07E-1840-821A-77A3A81D63B8}"/>
  </cellStyles>
  <dxfs count="203"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00CF29"/>
        </patternFill>
      </fill>
    </dxf>
    <dxf>
      <font>
        <color theme="0"/>
      </font>
      <fill>
        <patternFill patternType="solid">
          <bgColor rgb="FF00E82E"/>
        </patternFill>
      </fill>
    </dxf>
    <dxf>
      <fill>
        <patternFill patternType="solid">
          <bgColor rgb="FF78FF93"/>
        </patternFill>
      </fill>
    </dxf>
    <dxf>
      <font>
        <color rgb="FF006100"/>
      </font>
      <fill>
        <patternFill patternType="solid">
          <bgColor rgb="FFC4FFCF"/>
        </patternFill>
      </fill>
    </dxf>
    <dxf>
      <font>
        <b/>
        <i val="0"/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C0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 patternType="solid">
          <bgColor rgb="FF007818"/>
        </patternFill>
      </fill>
    </dxf>
    <dxf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7818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00CF29"/>
        </patternFill>
      </fill>
    </dxf>
    <dxf>
      <font>
        <color theme="0"/>
      </font>
      <fill>
        <patternFill patternType="solid">
          <bgColor rgb="FF00E82E"/>
        </patternFill>
      </fill>
    </dxf>
    <dxf>
      <fill>
        <patternFill patternType="solid">
          <bgColor rgb="FF78FF93"/>
        </patternFill>
      </fill>
    </dxf>
    <dxf>
      <font>
        <color rgb="FF006100"/>
      </font>
      <fill>
        <patternFill patternType="solid">
          <bgColor rgb="FFC4FFCF"/>
        </patternFill>
      </fill>
    </dxf>
    <dxf>
      <font>
        <b/>
        <i val="0"/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C0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 patternType="solid">
          <bgColor rgb="FF007818"/>
        </patternFill>
      </fill>
    </dxf>
    <dxf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7818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00CF29"/>
        </patternFill>
      </fill>
    </dxf>
    <dxf>
      <font>
        <color theme="0"/>
      </font>
      <fill>
        <patternFill patternType="solid">
          <bgColor rgb="FF00E82E"/>
        </patternFill>
      </fill>
    </dxf>
    <dxf>
      <fill>
        <patternFill patternType="solid">
          <bgColor rgb="FF78FF93"/>
        </patternFill>
      </fill>
    </dxf>
    <dxf>
      <font>
        <color rgb="FF006100"/>
      </font>
      <fill>
        <patternFill patternType="solid">
          <bgColor rgb="FFC4FFCF"/>
        </patternFill>
      </fill>
    </dxf>
    <dxf>
      <font>
        <b/>
        <i val="0"/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C0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 patternType="solid">
          <bgColor rgb="FF007818"/>
        </patternFill>
      </fill>
    </dxf>
    <dxf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7818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00CF29"/>
        </patternFill>
      </fill>
    </dxf>
    <dxf>
      <font>
        <color theme="0"/>
      </font>
      <fill>
        <patternFill patternType="solid">
          <bgColor rgb="FF00E82E"/>
        </patternFill>
      </fill>
    </dxf>
    <dxf>
      <fill>
        <patternFill patternType="solid">
          <bgColor rgb="FF78FF93"/>
        </patternFill>
      </fill>
    </dxf>
    <dxf>
      <font>
        <color rgb="FF006100"/>
      </font>
      <fill>
        <patternFill patternType="solid">
          <bgColor rgb="FFC4FFCF"/>
        </patternFill>
      </fill>
    </dxf>
    <dxf>
      <font>
        <b/>
        <i val="0"/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C0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 patternType="solid">
          <bgColor rgb="FF007818"/>
        </patternFill>
      </fill>
    </dxf>
    <dxf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7818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00CF29"/>
        </patternFill>
      </fill>
    </dxf>
    <dxf>
      <font>
        <color theme="0"/>
      </font>
      <fill>
        <patternFill patternType="solid">
          <bgColor rgb="FF00E82E"/>
        </patternFill>
      </fill>
    </dxf>
    <dxf>
      <fill>
        <patternFill patternType="solid">
          <bgColor rgb="FF78FF93"/>
        </patternFill>
      </fill>
    </dxf>
    <dxf>
      <font>
        <color rgb="FF006100"/>
      </font>
      <fill>
        <patternFill patternType="solid">
          <bgColor rgb="FFC4FFCF"/>
        </patternFill>
      </fill>
    </dxf>
    <dxf>
      <font>
        <b/>
        <i val="0"/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C0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 patternType="solid">
          <bgColor rgb="FF007818"/>
        </patternFill>
      </fill>
    </dxf>
    <dxf>
      <fill>
        <patternFill>
          <bgColor rgb="FFFFC7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7818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00CF29"/>
        </patternFill>
      </fill>
    </dxf>
    <dxf>
      <font>
        <color theme="0"/>
      </font>
      <fill>
        <patternFill patternType="solid">
          <bgColor rgb="FF00E82E"/>
        </patternFill>
      </fill>
    </dxf>
    <dxf>
      <fill>
        <patternFill patternType="solid">
          <bgColor rgb="FF78FF93"/>
        </patternFill>
      </fill>
    </dxf>
    <dxf>
      <font>
        <color rgb="FF006100"/>
      </font>
      <fill>
        <patternFill patternType="solid">
          <bgColor rgb="FFC4FFCF"/>
        </patternFill>
      </fill>
    </dxf>
    <dxf>
      <font>
        <b/>
        <i val="0"/>
        <color theme="0"/>
      </font>
      <fill>
        <patternFill patternType="solid">
          <bgColor rgb="FF00AB22"/>
        </patternFill>
      </fill>
    </dxf>
    <dxf>
      <font>
        <color theme="0"/>
      </font>
      <fill>
        <patternFill patternType="solid">
          <bgColor rgb="FFC0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theme="0"/>
      </font>
      <fill>
        <patternFill patternType="solid">
          <bgColor rgb="FF007818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007818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  <dxf>
      <font>
        <color theme="0"/>
      </font>
      <fill>
        <patternFill patternType="solid">
          <bgColor rgb="FFC00000"/>
        </patternFill>
      </fill>
    </dxf>
  </dxfs>
  <tableStyles count="0" defaultTableStyle="TableStyleMedium2" defaultPivotStyle="PivotStyleLight16"/>
  <colors>
    <mruColors>
      <color rgb="FF007818"/>
      <color rgb="FF00AB22"/>
      <color rgb="FFC4FFCF"/>
      <color rgb="FF78FF93"/>
      <color rgb="FF00E82E"/>
      <color rgb="FF00CF29"/>
      <color rgb="FFFF7E5E"/>
      <color rgb="FF00FF33"/>
      <color rgb="FFA3FFB4"/>
      <color rgb="FFD9FF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C4ED7BB9-0F8A-48F4-99B8-A7D8DDDF7699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579120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93FC72BF-7635-444D-A43B-AEF089DC328C}"/>
            </a:ext>
            <a:ext uri="{147F2762-F138-4A5C-976F-8EAC2B608ADB}">
              <a16:predDERef xmlns:a16="http://schemas.microsoft.com/office/drawing/2014/main" pred="{C4ED7BB9-0F8A-48F4-99B8-A7D8DDDF7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A114C59E-5C39-4AE4-A01D-773758C440C1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7458075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114300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1E3E457D-EB5C-4CBE-8E4F-792FDB1D63F1}"/>
            </a:ext>
            <a:ext uri="{147F2762-F138-4A5C-976F-8EAC2B608ADB}">
              <a16:predDERef xmlns:a16="http://schemas.microsoft.com/office/drawing/2014/main" pred="{A114C59E-5C39-4AE4-A01D-773758C44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35</xdr:row>
      <xdr:rowOff>28575</xdr:rowOff>
    </xdr:from>
    <xdr:to>
      <xdr:col>8</xdr:col>
      <xdr:colOff>666750</xdr:colOff>
      <xdr:row>40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868DA3-8E6C-492D-B3E5-49E48CE7B064}"/>
            </a:ext>
            <a:ext uri="{147F2762-F138-4A5C-976F-8EAC2B608ADB}">
              <a16:predDERef xmlns:a16="http://schemas.microsoft.com/office/drawing/2014/main" pred="{1E3E457D-EB5C-4CBE-8E4F-792FDB1D6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9458325"/>
          <a:ext cx="1047750" cy="1085850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34</xdr:row>
      <xdr:rowOff>209550</xdr:rowOff>
    </xdr:from>
    <xdr:to>
      <xdr:col>8</xdr:col>
      <xdr:colOff>819150</xdr:colOff>
      <xdr:row>40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339674-634F-4D10-8E58-C37D14B36C30}"/>
            </a:ext>
            <a:ext uri="{147F2762-F138-4A5C-976F-8EAC2B608ADB}">
              <a16:predDERef xmlns:a16="http://schemas.microsoft.com/office/drawing/2014/main" pred="{8D868DA3-8E6C-492D-B3E5-49E48CE7B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4200" y="9391650"/>
          <a:ext cx="1304925" cy="1171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4" name="Gambar 3">
          <a:extLst>
            <a:ext uri="{FF2B5EF4-FFF2-40B4-BE49-F238E27FC236}">
              <a16:creationId xmlns:a16="http://schemas.microsoft.com/office/drawing/2014/main" id="{9DD58B05-CA2D-9089-3979-D247822614BA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58102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0</xdr:colOff>
      <xdr:row>4</xdr:row>
      <xdr:rowOff>104775</xdr:rowOff>
    </xdr:to>
    <xdr:pic>
      <xdr:nvPicPr>
        <xdr:cNvPr id="5" name="Gambar 4">
          <a:extLst>
            <a:ext uri="{FF2B5EF4-FFF2-40B4-BE49-F238E27FC236}">
              <a16:creationId xmlns:a16="http://schemas.microsoft.com/office/drawing/2014/main" id="{DC442D36-A431-42EC-AD23-A070D674F791}"/>
            </a:ext>
            <a:ext uri="{147F2762-F138-4A5C-976F-8EAC2B608ADB}">
              <a16:predDERef xmlns:a16="http://schemas.microsoft.com/office/drawing/2014/main" pred="{9DD58B05-CA2D-9089-3979-D24782261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44</xdr:row>
      <xdr:rowOff>0</xdr:rowOff>
    </xdr:from>
    <xdr:to>
      <xdr:col>8</xdr:col>
      <xdr:colOff>838200</xdr:colOff>
      <xdr:row>45</xdr:row>
      <xdr:rowOff>266700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50D86D59-BFC8-4434-95A0-FF93B5927D2F}"/>
            </a:ext>
            <a:ext uri="{147F2762-F138-4A5C-976F-8EAC2B608ADB}">
              <a16:predDERef xmlns:a16="http://schemas.microsoft.com/office/drawing/2014/main" pred="{DC442D36-A431-42EC-AD23-A070D674F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8750" y="8943975"/>
          <a:ext cx="1371600" cy="58102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44</xdr:row>
      <xdr:rowOff>247650</xdr:rowOff>
    </xdr:from>
    <xdr:to>
      <xdr:col>8</xdr:col>
      <xdr:colOff>914400</xdr:colOff>
      <xdr:row>48</xdr:row>
      <xdr:rowOff>161925</xdr:rowOff>
    </xdr:to>
    <xdr:pic>
      <xdr:nvPicPr>
        <xdr:cNvPr id="12" name="Picture 2">
          <a:extLst>
            <a:ext uri="{FF2B5EF4-FFF2-40B4-BE49-F238E27FC236}">
              <a16:creationId xmlns:a16="http://schemas.microsoft.com/office/drawing/2014/main" id="{AFF36234-38DC-4DDB-9DE2-EA8261D3123A}"/>
            </a:ext>
            <a:ext uri="{147F2762-F138-4A5C-976F-8EAC2B608ADB}">
              <a16:predDERef xmlns:a16="http://schemas.microsoft.com/office/drawing/2014/main" pred="{6FAE0B33-D4EB-1214-ECA9-89EA907E3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1625" y="9191625"/>
          <a:ext cx="1304925" cy="1171575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44</xdr:row>
      <xdr:rowOff>19050</xdr:rowOff>
    </xdr:from>
    <xdr:to>
      <xdr:col>8</xdr:col>
      <xdr:colOff>771525</xdr:colOff>
      <xdr:row>47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3F8125-627F-4DDE-A088-59E11B44F712}"/>
            </a:ext>
            <a:ext uri="{147F2762-F138-4A5C-976F-8EAC2B608ADB}">
              <a16:predDERef xmlns:a16="http://schemas.microsoft.com/office/drawing/2014/main" pred="{AFF36234-38DC-4DDB-9DE2-EA8261D31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95925" y="8963025"/>
          <a:ext cx="1047750" cy="1085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37696342-3325-4BA2-AE96-9D8D31C783E7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58102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114300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BFBA1D65-8D3D-4275-82C3-26DB6AA22FE9}"/>
            </a:ext>
            <a:ext uri="{147F2762-F138-4A5C-976F-8EAC2B608ADB}">
              <a16:predDERef xmlns:a16="http://schemas.microsoft.com/office/drawing/2014/main" pred="{37696342-3325-4BA2-AE96-9D8D31C78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42</xdr:row>
      <xdr:rowOff>152400</xdr:rowOff>
    </xdr:from>
    <xdr:to>
      <xdr:col>8</xdr:col>
      <xdr:colOff>647700</xdr:colOff>
      <xdr:row>47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57E7CC-0F81-4075-8432-48B90386AF2C}"/>
            </a:ext>
            <a:ext uri="{147F2762-F138-4A5C-976F-8EAC2B608ADB}">
              <a16:predDERef xmlns:a16="http://schemas.microsoft.com/office/drawing/2014/main" pred="{BFBA1D65-8D3D-4275-82C3-26DB6AA22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9925" y="11039475"/>
          <a:ext cx="1047750" cy="1085850"/>
        </a:xfrm>
        <a:prstGeom prst="rect">
          <a:avLst/>
        </a:prstGeom>
      </xdr:spPr>
    </xdr:pic>
    <xdr:clientData/>
  </xdr:twoCellAnchor>
  <xdr:twoCellAnchor editAs="oneCell">
    <xdr:from>
      <xdr:col>7</xdr:col>
      <xdr:colOff>342900</xdr:colOff>
      <xdr:row>42</xdr:row>
      <xdr:rowOff>0</xdr:rowOff>
    </xdr:from>
    <xdr:to>
      <xdr:col>8</xdr:col>
      <xdr:colOff>828675</xdr:colOff>
      <xdr:row>47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A41CB5-30DD-40CF-BBF3-6D278DDC290F}"/>
            </a:ext>
            <a:ext uri="{147F2762-F138-4A5C-976F-8EAC2B608ADB}">
              <a16:predDERef xmlns:a16="http://schemas.microsoft.com/office/drawing/2014/main" pred="{6F57E7CC-0F81-4075-8432-48B90386A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3725" y="10887075"/>
          <a:ext cx="1304925" cy="1171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845B6C6B-B443-459D-8DCE-CB7E777130C7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58102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CF328293-4CE1-4F32-932C-00D1F903E08F}"/>
            </a:ext>
            <a:ext uri="{147F2762-F138-4A5C-976F-8EAC2B608ADB}">
              <a16:predDERef xmlns:a16="http://schemas.microsoft.com/office/drawing/2014/main" pred="{845B6C6B-B443-459D-8DCE-CB7E77713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44</xdr:row>
      <xdr:rowOff>0</xdr:rowOff>
    </xdr:from>
    <xdr:to>
      <xdr:col>8</xdr:col>
      <xdr:colOff>857250</xdr:colOff>
      <xdr:row>45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ABABE3-E0E8-8507-A49C-1EF65E3490EF}"/>
            </a:ext>
            <a:ext uri="{147F2762-F138-4A5C-976F-8EAC2B608ADB}">
              <a16:predDERef xmlns:a16="http://schemas.microsoft.com/office/drawing/2014/main" pred="{CF328293-4CE1-4F32-932C-00D1F903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8750" y="8943975"/>
          <a:ext cx="1371600" cy="581025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44</xdr:row>
      <xdr:rowOff>38100</xdr:rowOff>
    </xdr:from>
    <xdr:to>
      <xdr:col>8</xdr:col>
      <xdr:colOff>800100</xdr:colOff>
      <xdr:row>47</xdr:row>
      <xdr:rowOff>180975</xdr:rowOff>
    </xdr:to>
    <xdr:pic>
      <xdr:nvPicPr>
        <xdr:cNvPr id="17" name="Picture 6">
          <a:extLst>
            <a:ext uri="{FF2B5EF4-FFF2-40B4-BE49-F238E27FC236}">
              <a16:creationId xmlns:a16="http://schemas.microsoft.com/office/drawing/2014/main" id="{55DC6137-1C71-F651-B52D-510E2D598F54}"/>
            </a:ext>
            <a:ext uri="{147F2762-F138-4A5C-976F-8EAC2B608ADB}">
              <a16:predDERef xmlns:a16="http://schemas.microsoft.com/office/drawing/2014/main" pred="{08ABABE3-E0E8-8507-A49C-1EF65E349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5450" y="8982075"/>
          <a:ext cx="1047750" cy="1085850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44</xdr:row>
      <xdr:rowOff>285750</xdr:rowOff>
    </xdr:from>
    <xdr:to>
      <xdr:col>8</xdr:col>
      <xdr:colOff>866775</xdr:colOff>
      <xdr:row>49</xdr:row>
      <xdr:rowOff>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55C91B4E-AB96-C66C-26AE-C1EE2ED0ACBF}"/>
            </a:ext>
            <a:ext uri="{147F2762-F138-4A5C-976F-8EAC2B608ADB}">
              <a16:predDERef xmlns:a16="http://schemas.microsoft.com/office/drawing/2014/main" pred="{08ABABE3-E0E8-8507-A49C-1EF65E349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4950" y="9229725"/>
          <a:ext cx="1304925" cy="1171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B1D06A2B-8381-4B16-BCA9-222779F0EAE5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73342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114300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292B07AD-7BDE-41B4-960D-507E2E29D7DD}"/>
            </a:ext>
            <a:ext uri="{147F2762-F138-4A5C-976F-8EAC2B608ADB}">
              <a16:predDERef xmlns:a16="http://schemas.microsoft.com/office/drawing/2014/main" pred="{B1D06A2B-8381-4B16-BCA9-222779F0E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34</xdr:row>
      <xdr:rowOff>238125</xdr:rowOff>
    </xdr:from>
    <xdr:to>
      <xdr:col>9</xdr:col>
      <xdr:colOff>19050</xdr:colOff>
      <xdr:row>40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D6F74A-D215-44CF-94FD-309851372B7F}"/>
            </a:ext>
            <a:ext uri="{147F2762-F138-4A5C-976F-8EAC2B608ADB}">
              <a16:predDERef xmlns:a16="http://schemas.microsoft.com/office/drawing/2014/main" pred="{292B07AD-7BDE-41B4-960D-507E2E29D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10350" y="9420225"/>
          <a:ext cx="1047750" cy="1085850"/>
        </a:xfrm>
        <a:prstGeom prst="rect">
          <a:avLst/>
        </a:prstGeom>
      </xdr:spPr>
    </xdr:pic>
    <xdr:clientData/>
  </xdr:twoCellAnchor>
  <xdr:twoCellAnchor editAs="oneCell">
    <xdr:from>
      <xdr:col>6</xdr:col>
      <xdr:colOff>790575</xdr:colOff>
      <xdr:row>34</xdr:row>
      <xdr:rowOff>180975</xdr:rowOff>
    </xdr:from>
    <xdr:to>
      <xdr:col>8</xdr:col>
      <xdr:colOff>314325</xdr:colOff>
      <xdr:row>40</xdr:row>
      <xdr:rowOff>104775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0855AF-D3C9-4748-87F5-192ACF9EBD60}"/>
            </a:ext>
            <a:ext uri="{147F2762-F138-4A5C-976F-8EAC2B608ADB}">
              <a16:predDERef xmlns:a16="http://schemas.microsoft.com/office/drawing/2014/main" pred="{43D6F74A-D215-44CF-94FD-3098513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9375" y="9363075"/>
          <a:ext cx="1304925" cy="11715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719C82B6-7B8D-4981-84E0-8789369073D2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53530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6C5AB16C-61C0-4EF2-AA5E-DEB07D48DBFC}"/>
            </a:ext>
            <a:ext uri="{147F2762-F138-4A5C-976F-8EAC2B608ADB}">
              <a16:predDERef xmlns:a16="http://schemas.microsoft.com/office/drawing/2014/main" pred="{719C82B6-7B8D-4981-84E0-878936907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44</xdr:row>
      <xdr:rowOff>295275</xdr:rowOff>
    </xdr:from>
    <xdr:to>
      <xdr:col>8</xdr:col>
      <xdr:colOff>923925</xdr:colOff>
      <xdr:row>49</xdr:row>
      <xdr:rowOff>9525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9E36CF6C-FA82-4071-A1A1-52B9F877C5AF}"/>
            </a:ext>
            <a:ext uri="{147F2762-F138-4A5C-976F-8EAC2B608ADB}">
              <a16:predDERef xmlns:a16="http://schemas.microsoft.com/office/drawing/2014/main" pred="{6C5AB16C-61C0-4EF2-AA5E-DEB07D48D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72100" y="9239250"/>
          <a:ext cx="1304925" cy="1171575"/>
        </a:xfrm>
        <a:prstGeom prst="rect">
          <a:avLst/>
        </a:prstGeom>
      </xdr:spPr>
    </xdr:pic>
    <xdr:clientData/>
  </xdr:twoCellAnchor>
  <xdr:twoCellAnchor editAs="oneCell">
    <xdr:from>
      <xdr:col>7</xdr:col>
      <xdr:colOff>314325</xdr:colOff>
      <xdr:row>44</xdr:row>
      <xdr:rowOff>47625</xdr:rowOff>
    </xdr:from>
    <xdr:to>
      <xdr:col>8</xdr:col>
      <xdr:colOff>990600</xdr:colOff>
      <xdr:row>46</xdr:row>
      <xdr:rowOff>0</xdr:rowOff>
    </xdr:to>
    <xdr:pic>
      <xdr:nvPicPr>
        <xdr:cNvPr id="9" name="Picture 4">
          <a:extLst>
            <a:ext uri="{FF2B5EF4-FFF2-40B4-BE49-F238E27FC236}">
              <a16:creationId xmlns:a16="http://schemas.microsoft.com/office/drawing/2014/main" id="{FD03AF69-61EA-4334-9415-E11CD1756622}"/>
            </a:ext>
            <a:ext uri="{147F2762-F138-4A5C-976F-8EAC2B608ADB}">
              <a16:predDERef xmlns:a16="http://schemas.microsoft.com/office/drawing/2014/main" pred="{9E36CF6C-FA82-4071-A1A1-52B9F877C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72100" y="8991600"/>
          <a:ext cx="1371600" cy="581025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44</xdr:row>
      <xdr:rowOff>19050</xdr:rowOff>
    </xdr:from>
    <xdr:to>
      <xdr:col>8</xdr:col>
      <xdr:colOff>771525</xdr:colOff>
      <xdr:row>47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5497E2-282B-4A28-8266-3532F7482AE7}"/>
            </a:ext>
            <a:ext uri="{147F2762-F138-4A5C-976F-8EAC2B608ADB}">
              <a16:predDERef xmlns:a16="http://schemas.microsoft.com/office/drawing/2014/main" pred="{FD03AF69-61EA-4334-9415-E11CD1756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76875" y="8963025"/>
          <a:ext cx="1047750" cy="1085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4F342D93-2AE8-4020-98F3-FD77260E3A5D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73342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114300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BDB076BF-E2EB-478D-B50A-12C1FF2C72E6}"/>
            </a:ext>
            <a:ext uri="{147F2762-F138-4A5C-976F-8EAC2B608ADB}">
              <a16:predDERef xmlns:a16="http://schemas.microsoft.com/office/drawing/2014/main" pred="{4F342D93-2AE8-4020-98F3-FD77260E3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35</xdr:row>
      <xdr:rowOff>28575</xdr:rowOff>
    </xdr:from>
    <xdr:to>
      <xdr:col>8</xdr:col>
      <xdr:colOff>666750</xdr:colOff>
      <xdr:row>40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9E91B1-F5A3-485E-AF93-1A9DCC6EF1B7}"/>
            </a:ext>
            <a:ext uri="{147F2762-F138-4A5C-976F-8EAC2B608ADB}">
              <a16:predDERef xmlns:a16="http://schemas.microsoft.com/office/drawing/2014/main" pred="{BDB076BF-E2EB-478D-B50A-12C1FF2C7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9458325"/>
          <a:ext cx="1047750" cy="1085850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34</xdr:row>
      <xdr:rowOff>209550</xdr:rowOff>
    </xdr:from>
    <xdr:to>
      <xdr:col>8</xdr:col>
      <xdr:colOff>819150</xdr:colOff>
      <xdr:row>40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0FD651-13B2-47C3-A81E-60689B6BF387}"/>
            </a:ext>
            <a:ext uri="{147F2762-F138-4A5C-976F-8EAC2B608ADB}">
              <a16:predDERef xmlns:a16="http://schemas.microsoft.com/office/drawing/2014/main" pred="{5D9E91B1-F5A3-485E-AF93-1A9DCC6EF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4200" y="9391650"/>
          <a:ext cx="1304925" cy="11715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CA098AAE-AEE8-46B7-A50C-AE843B9AF5BA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58102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33A4250D-2889-4144-9643-B91E10750212}"/>
            </a:ext>
            <a:ext uri="{147F2762-F138-4A5C-976F-8EAC2B608ADB}">
              <a16:predDERef xmlns:a16="http://schemas.microsoft.com/office/drawing/2014/main" pred="{CA098AAE-AEE8-46B7-A50C-AE843B9AF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44</xdr:row>
      <xdr:rowOff>9525</xdr:rowOff>
    </xdr:from>
    <xdr:to>
      <xdr:col>8</xdr:col>
      <xdr:colOff>847725</xdr:colOff>
      <xdr:row>45</xdr:row>
      <xdr:rowOff>276225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AB42B1A7-FD83-41E8-9863-7E43E03BC4BC}"/>
            </a:ext>
            <a:ext uri="{147F2762-F138-4A5C-976F-8EAC2B608ADB}">
              <a16:predDERef xmlns:a16="http://schemas.microsoft.com/office/drawing/2014/main" pred="{33A4250D-2889-4144-9643-B91E10750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8953500"/>
          <a:ext cx="1371600" cy="581025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43</xdr:row>
      <xdr:rowOff>114300</xdr:rowOff>
    </xdr:from>
    <xdr:to>
      <xdr:col>8</xdr:col>
      <xdr:colOff>914400</xdr:colOff>
      <xdr:row>47</xdr:row>
      <xdr:rowOff>257175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24D711B7-0DA0-975B-F538-F9C1682E7606}"/>
            </a:ext>
            <a:ext uri="{147F2762-F138-4A5C-976F-8EAC2B608ADB}">
              <a16:predDERef xmlns:a16="http://schemas.microsoft.com/office/drawing/2014/main" pred="{AB42B1A7-FD83-41E8-9863-7E43E03BC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19725" y="8858250"/>
          <a:ext cx="1247775" cy="1285875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44</xdr:row>
      <xdr:rowOff>285750</xdr:rowOff>
    </xdr:from>
    <xdr:to>
      <xdr:col>8</xdr:col>
      <xdr:colOff>914400</xdr:colOff>
      <xdr:row>49</xdr:row>
      <xdr:rowOff>0</xdr:rowOff>
    </xdr:to>
    <xdr:pic>
      <xdr:nvPicPr>
        <xdr:cNvPr id="9" name="Picture 4">
          <a:extLst>
            <a:ext uri="{FF2B5EF4-FFF2-40B4-BE49-F238E27FC236}">
              <a16:creationId xmlns:a16="http://schemas.microsoft.com/office/drawing/2014/main" id="{B6C5730D-630F-40B3-99AE-B33250AFA99C}"/>
            </a:ext>
            <a:ext uri="{147F2762-F138-4A5C-976F-8EAC2B608ADB}">
              <a16:predDERef xmlns:a16="http://schemas.microsoft.com/office/drawing/2014/main" pred="{AB42B1A7-FD83-41E8-9863-7E43E03BC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62575" y="9229725"/>
          <a:ext cx="1304925" cy="11715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4D65D83E-2F38-4983-BC4F-18C7DEB81A5C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73342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114300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925A752C-A251-4C30-8492-94E403E269DC}"/>
            </a:ext>
            <a:ext uri="{147F2762-F138-4A5C-976F-8EAC2B608ADB}">
              <a16:predDERef xmlns:a16="http://schemas.microsoft.com/office/drawing/2014/main" pred="{4D65D83E-2F38-4983-BC4F-18C7DEB81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35</xdr:row>
      <xdr:rowOff>28575</xdr:rowOff>
    </xdr:from>
    <xdr:to>
      <xdr:col>8</xdr:col>
      <xdr:colOff>619125</xdr:colOff>
      <xdr:row>40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AA5A2C-4B65-4194-AF2D-20D263EF8588}"/>
            </a:ext>
            <a:ext uri="{147F2762-F138-4A5C-976F-8EAC2B608ADB}">
              <a16:predDERef xmlns:a16="http://schemas.microsoft.com/office/drawing/2014/main" pred="{925A752C-A251-4C30-8492-94E403E26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1350" y="9458325"/>
          <a:ext cx="1047750" cy="1085850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34</xdr:row>
      <xdr:rowOff>190500</xdr:rowOff>
    </xdr:from>
    <xdr:to>
      <xdr:col>8</xdr:col>
      <xdr:colOff>733425</xdr:colOff>
      <xdr:row>40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630DAA-C972-4240-867A-C10E5FE7D466}"/>
            </a:ext>
            <a:ext uri="{147F2762-F138-4A5C-976F-8EAC2B608ADB}">
              <a16:predDERef xmlns:a16="http://schemas.microsoft.com/office/drawing/2014/main" pred="{B1AA5A2C-4B65-4194-AF2D-20D263EF8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48475" y="9372600"/>
          <a:ext cx="1304925" cy="11715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06F6A229-E9CA-4F6E-BBA8-2B6FE60CAAFB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53530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A5BD6ACF-F56E-486D-9954-2858D2485F84}"/>
            </a:ext>
            <a:ext uri="{147F2762-F138-4A5C-976F-8EAC2B608ADB}">
              <a16:predDERef xmlns:a16="http://schemas.microsoft.com/office/drawing/2014/main" pred="{06F6A229-E9CA-4F6E-BBA8-2B6FE60CA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44</xdr:row>
      <xdr:rowOff>266700</xdr:rowOff>
    </xdr:from>
    <xdr:to>
      <xdr:col>8</xdr:col>
      <xdr:colOff>904875</xdr:colOff>
      <xdr:row>48</xdr:row>
      <xdr:rowOff>180975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35C7F08F-E342-487C-AE4F-785A23E9C8AC}"/>
            </a:ext>
            <a:ext uri="{147F2762-F138-4A5C-976F-8EAC2B608ADB}">
              <a16:predDERef xmlns:a16="http://schemas.microsoft.com/office/drawing/2014/main" pred="{A5BD6ACF-F56E-486D-9954-2858D2485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3050" y="9210675"/>
          <a:ext cx="1304925" cy="1171575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44</xdr:row>
      <xdr:rowOff>19050</xdr:rowOff>
    </xdr:from>
    <xdr:to>
      <xdr:col>8</xdr:col>
      <xdr:colOff>885825</xdr:colOff>
      <xdr:row>45</xdr:row>
      <xdr:rowOff>285750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2180C920-60E2-4F80-98F8-EA6E4D1D01C8}"/>
            </a:ext>
            <a:ext uri="{147F2762-F138-4A5C-976F-8EAC2B608ADB}">
              <a16:predDERef xmlns:a16="http://schemas.microsoft.com/office/drawing/2014/main" pred="{35C7F08F-E342-487C-AE4F-785A23E9C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67325" y="8963025"/>
          <a:ext cx="1371600" cy="58102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161925</xdr:rowOff>
    </xdr:from>
    <xdr:to>
      <xdr:col>8</xdr:col>
      <xdr:colOff>828675</xdr:colOff>
      <xdr:row>47</xdr:row>
      <xdr:rowOff>304800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2CAE51BC-DCF1-022E-F4B6-2B99E38D4564}"/>
            </a:ext>
            <a:ext uri="{147F2762-F138-4A5C-976F-8EAC2B608ADB}">
              <a16:predDERef xmlns:a16="http://schemas.microsoft.com/office/drawing/2014/main" pred="{2180C920-60E2-4F80-98F8-EA6E4D1D0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4000" y="8905875"/>
          <a:ext cx="1247775" cy="12858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0</xdr:row>
      <xdr:rowOff>0</xdr:rowOff>
    </xdr:from>
    <xdr:to>
      <xdr:col>8</xdr:col>
      <xdr:colOff>866775</xdr:colOff>
      <xdr:row>4</xdr:row>
      <xdr:rowOff>123825</xdr:rowOff>
    </xdr:to>
    <xdr:pic>
      <xdr:nvPicPr>
        <xdr:cNvPr id="2" name="Gambar 3">
          <a:extLst>
            <a:ext uri="{FF2B5EF4-FFF2-40B4-BE49-F238E27FC236}">
              <a16:creationId xmlns:a16="http://schemas.microsoft.com/office/drawing/2014/main" id="{401D1D15-18A3-42BE-A14A-DCB72C449705}"/>
            </a:ext>
            <a:ext uri="{147F2762-F138-4A5C-976F-8EAC2B608ADB}">
              <a16:predDERef xmlns:a16="http://schemas.microsoft.com/office/drawing/2014/main" pred="{AA34352F-063E-4507-AD0E-F4CECDCB3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35155" t="16638" r="33290" b="20690"/>
        <a:stretch/>
      </xdr:blipFill>
      <xdr:spPr>
        <a:xfrm>
          <a:off x="7334250" y="0"/>
          <a:ext cx="828675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0</xdr:row>
      <xdr:rowOff>57150</xdr:rowOff>
    </xdr:from>
    <xdr:to>
      <xdr:col>1</xdr:col>
      <xdr:colOff>114300</xdr:colOff>
      <xdr:row>4</xdr:row>
      <xdr:rowOff>104775</xdr:rowOff>
    </xdr:to>
    <xdr:pic>
      <xdr:nvPicPr>
        <xdr:cNvPr id="3" name="Gambar 4">
          <a:extLst>
            <a:ext uri="{FF2B5EF4-FFF2-40B4-BE49-F238E27FC236}">
              <a16:creationId xmlns:a16="http://schemas.microsoft.com/office/drawing/2014/main" id="{E4FAA224-83B6-4E61-8909-254302803869}"/>
            </a:ext>
            <a:ext uri="{147F2762-F138-4A5C-976F-8EAC2B608ADB}">
              <a16:predDERef xmlns:a16="http://schemas.microsoft.com/office/drawing/2014/main" pred="{401D1D15-18A3-42BE-A14A-DCB72C449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57150"/>
          <a:ext cx="847725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35</xdr:row>
      <xdr:rowOff>9525</xdr:rowOff>
    </xdr:from>
    <xdr:to>
      <xdr:col>8</xdr:col>
      <xdr:colOff>647700</xdr:colOff>
      <xdr:row>40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3DD30F-A519-4687-B270-C0A57D7BD325}"/>
            </a:ext>
            <a:ext uri="{147F2762-F138-4A5C-976F-8EAC2B608ADB}">
              <a16:predDERef xmlns:a16="http://schemas.microsoft.com/office/drawing/2014/main" pred="{E4FAA224-83B6-4E61-8909-254302803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9925" y="9439275"/>
          <a:ext cx="1047750" cy="1085850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34</xdr:row>
      <xdr:rowOff>209550</xdr:rowOff>
    </xdr:from>
    <xdr:to>
      <xdr:col>8</xdr:col>
      <xdr:colOff>838200</xdr:colOff>
      <xdr:row>40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F6DDE3-5BEE-49F6-A2D5-29B20BAA4143}"/>
            </a:ext>
            <a:ext uri="{147F2762-F138-4A5C-976F-8EAC2B608ADB}">
              <a16:predDERef xmlns:a16="http://schemas.microsoft.com/office/drawing/2014/main" pred="{E33DD30F-A519-4687-B270-C0A57D7BD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0" y="9391650"/>
          <a:ext cx="130492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map9.kabumi-upi.or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lmap9.kabumi-upi.org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lmap9.kabumi-upi.org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lmap9.kabumi-upi.org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lmap9.kabumi-upi.org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lmap9.kabumi-upi.org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lmap9.kabumi-upi.org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lmap9.kabumi-upi.org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lmap9.kabumi-upi.org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lmap9.kabumi-upi.org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lmap9.kabumi-upi.org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lmap9.kabumi-up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0D4F-4DFA-4B7E-B964-5511082FAEAB}">
  <sheetPr>
    <tabColor theme="0"/>
  </sheetPr>
  <dimension ref="A1:AY28"/>
  <sheetViews>
    <sheetView tabSelected="1" zoomScale="94" zoomScaleNormal="139" workbookViewId="0">
      <pane xSplit="2" ySplit="8" topLeftCell="C9" activePane="bottomRight" state="frozen"/>
      <selection pane="bottomRight" activeCell="F27" sqref="F27"/>
      <selection pane="bottomLeft"/>
      <selection pane="topRight"/>
    </sheetView>
  </sheetViews>
  <sheetFormatPr defaultColWidth="11" defaultRowHeight="15.75" customHeight="1"/>
  <cols>
    <col min="1" max="1" width="8.375" customWidth="1"/>
    <col min="2" max="2" width="10" customWidth="1"/>
    <col min="3" max="6" width="9.5" customWidth="1"/>
    <col min="7" max="9" width="9.375" customWidth="1"/>
    <col min="10" max="13" width="9.5" customWidth="1"/>
    <col min="14" max="16" width="9.375" customWidth="1"/>
    <col min="17" max="20" width="9.5" customWidth="1"/>
    <col min="21" max="23" width="9.375" customWidth="1"/>
    <col min="24" max="27" width="9.5" customWidth="1"/>
    <col min="28" max="30" width="9.375" customWidth="1"/>
    <col min="31" max="34" width="9.5" customWidth="1"/>
    <col min="35" max="37" width="9.375" customWidth="1"/>
    <col min="38" max="39" width="9"/>
    <col min="40" max="41" width="22.875" customWidth="1"/>
    <col min="42" max="43" width="9.5" customWidth="1"/>
    <col min="44" max="44" width="17" customWidth="1"/>
    <col min="45" max="45" width="22.625" customWidth="1"/>
    <col min="46" max="46" width="10.125" customWidth="1"/>
    <col min="47" max="47" width="66.5" customWidth="1"/>
    <col min="48" max="48" width="27.375" customWidth="1"/>
    <col min="49" max="50" width="58.625" customWidth="1"/>
    <col min="51" max="51" width="52.5" customWidth="1"/>
    <col min="52" max="52" width="29.375" customWidth="1"/>
  </cols>
  <sheetData>
    <row r="1" spans="1:51"/>
    <row r="2" spans="1:51" ht="11.25" customHeight="1">
      <c r="A2" s="216" t="s">
        <v>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T2" s="217" t="s">
        <v>1</v>
      </c>
      <c r="AU2" s="217"/>
      <c r="AV2" s="217"/>
      <c r="AW2" s="217"/>
      <c r="AX2" s="217"/>
      <c r="AY2" s="217"/>
    </row>
    <row r="3" spans="1:51" ht="11.2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T3" s="217"/>
      <c r="AU3" s="217"/>
      <c r="AV3" s="217"/>
      <c r="AW3" s="217"/>
      <c r="AX3" s="217"/>
      <c r="AY3" s="217"/>
    </row>
    <row r="4" spans="1:51" ht="11.2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6"/>
      <c r="AM4" s="216"/>
      <c r="AN4" s="216"/>
      <c r="AO4" s="216"/>
      <c r="AP4" s="216"/>
      <c r="AQ4" s="216"/>
      <c r="AR4" s="216"/>
    </row>
    <row r="5" spans="1:51" ht="15.95" customHeight="1">
      <c r="A5" s="218" t="s">
        <v>2</v>
      </c>
      <c r="B5" s="220" t="s">
        <v>3</v>
      </c>
      <c r="C5" s="222" t="s">
        <v>4</v>
      </c>
      <c r="D5" s="222"/>
      <c r="E5" s="222"/>
      <c r="F5" s="222"/>
      <c r="G5" s="222"/>
      <c r="H5" s="222"/>
      <c r="I5" s="222"/>
      <c r="J5" s="224" t="s">
        <v>5</v>
      </c>
      <c r="K5" s="224"/>
      <c r="L5" s="224"/>
      <c r="M5" s="224"/>
      <c r="N5" s="224"/>
      <c r="O5" s="224"/>
      <c r="P5" s="224"/>
      <c r="Q5" s="226" t="s">
        <v>6</v>
      </c>
      <c r="R5" s="226"/>
      <c r="S5" s="226"/>
      <c r="T5" s="226"/>
      <c r="U5" s="226"/>
      <c r="V5" s="226"/>
      <c r="W5" s="226"/>
      <c r="X5" s="228" t="s">
        <v>7</v>
      </c>
      <c r="Y5" s="228"/>
      <c r="Z5" s="228"/>
      <c r="AA5" s="228"/>
      <c r="AB5" s="228"/>
      <c r="AC5" s="228"/>
      <c r="AD5" s="228"/>
      <c r="AE5" s="230" t="s">
        <v>8</v>
      </c>
      <c r="AF5" s="230"/>
      <c r="AG5" s="230"/>
      <c r="AH5" s="230"/>
      <c r="AI5" s="230"/>
      <c r="AJ5" s="230"/>
      <c r="AK5" s="230"/>
      <c r="AL5" s="209" t="s">
        <v>9</v>
      </c>
      <c r="AM5" s="209"/>
      <c r="AN5" s="209"/>
      <c r="AO5" s="209"/>
      <c r="AP5" s="209" t="s">
        <v>10</v>
      </c>
      <c r="AQ5" s="209"/>
      <c r="AR5" s="209"/>
      <c r="AT5" s="211" t="s">
        <v>11</v>
      </c>
      <c r="AU5" s="212" t="s">
        <v>12</v>
      </c>
      <c r="AV5" s="212" t="s">
        <v>13</v>
      </c>
      <c r="AW5" s="212" t="s">
        <v>14</v>
      </c>
      <c r="AX5" s="212" t="s">
        <v>15</v>
      </c>
      <c r="AY5" s="212" t="s">
        <v>16</v>
      </c>
    </row>
    <row r="6" spans="1:51" ht="15.95" customHeight="1">
      <c r="A6" s="219"/>
      <c r="B6" s="221"/>
      <c r="C6" s="223"/>
      <c r="D6" s="223"/>
      <c r="E6" s="223"/>
      <c r="F6" s="223"/>
      <c r="G6" s="223"/>
      <c r="H6" s="223"/>
      <c r="I6" s="223"/>
      <c r="J6" s="225"/>
      <c r="K6" s="225"/>
      <c r="L6" s="225"/>
      <c r="M6" s="225"/>
      <c r="N6" s="225"/>
      <c r="O6" s="225"/>
      <c r="P6" s="225"/>
      <c r="Q6" s="227"/>
      <c r="R6" s="227"/>
      <c r="S6" s="227"/>
      <c r="T6" s="227"/>
      <c r="U6" s="227"/>
      <c r="V6" s="227"/>
      <c r="W6" s="227"/>
      <c r="X6" s="229"/>
      <c r="Y6" s="229"/>
      <c r="Z6" s="229"/>
      <c r="AA6" s="229"/>
      <c r="AB6" s="229"/>
      <c r="AC6" s="229"/>
      <c r="AD6" s="229"/>
      <c r="AE6" s="231"/>
      <c r="AF6" s="231"/>
      <c r="AG6" s="231"/>
      <c r="AH6" s="231"/>
      <c r="AI6" s="231"/>
      <c r="AJ6" s="231"/>
      <c r="AK6" s="231"/>
      <c r="AL6" s="210"/>
      <c r="AM6" s="210"/>
      <c r="AN6" s="210"/>
      <c r="AO6" s="210"/>
      <c r="AP6" s="210"/>
      <c r="AQ6" s="210"/>
      <c r="AR6" s="210"/>
      <c r="AT6" s="211"/>
      <c r="AU6" s="212"/>
      <c r="AV6" s="212"/>
      <c r="AW6" s="212"/>
      <c r="AX6" s="212"/>
      <c r="AY6" s="212"/>
    </row>
    <row r="7" spans="1:51" ht="15.95" customHeight="1">
      <c r="A7" s="219"/>
      <c r="B7" s="221"/>
      <c r="C7" s="234" t="s">
        <v>17</v>
      </c>
      <c r="D7" s="234"/>
      <c r="E7" s="234"/>
      <c r="F7" s="234"/>
      <c r="G7" s="206" t="s">
        <v>18</v>
      </c>
      <c r="H7" s="206"/>
      <c r="I7" s="206"/>
      <c r="J7" s="235" t="s">
        <v>17</v>
      </c>
      <c r="K7" s="235"/>
      <c r="L7" s="235"/>
      <c r="M7" s="235"/>
      <c r="N7" s="206" t="s">
        <v>18</v>
      </c>
      <c r="O7" s="206"/>
      <c r="P7" s="206"/>
      <c r="Q7" s="205" t="s">
        <v>17</v>
      </c>
      <c r="R7" s="205"/>
      <c r="S7" s="205"/>
      <c r="T7" s="205"/>
      <c r="U7" s="206" t="s">
        <v>18</v>
      </c>
      <c r="V7" s="206"/>
      <c r="W7" s="206"/>
      <c r="X7" s="207" t="s">
        <v>17</v>
      </c>
      <c r="Y7" s="207"/>
      <c r="Z7" s="207"/>
      <c r="AA7" s="207"/>
      <c r="AB7" s="206" t="s">
        <v>18</v>
      </c>
      <c r="AC7" s="206"/>
      <c r="AD7" s="206"/>
      <c r="AE7" s="208" t="s">
        <v>17</v>
      </c>
      <c r="AF7" s="208"/>
      <c r="AG7" s="208"/>
      <c r="AH7" s="208"/>
      <c r="AI7" s="206" t="s">
        <v>18</v>
      </c>
      <c r="AJ7" s="206"/>
      <c r="AK7" s="206"/>
      <c r="AL7" s="214" t="s">
        <v>19</v>
      </c>
      <c r="AM7" s="214"/>
      <c r="AN7" s="214"/>
      <c r="AO7" s="214" t="s">
        <v>20</v>
      </c>
      <c r="AP7" s="232" t="s">
        <v>21</v>
      </c>
      <c r="AQ7" s="232" t="s">
        <v>22</v>
      </c>
      <c r="AR7" s="214" t="s">
        <v>23</v>
      </c>
      <c r="AT7" s="211"/>
      <c r="AU7" s="212"/>
      <c r="AV7" s="212"/>
      <c r="AW7" s="212"/>
      <c r="AX7" s="212"/>
      <c r="AY7" s="212"/>
    </row>
    <row r="8" spans="1:51" ht="65.099999999999994" customHeight="1">
      <c r="A8" s="219"/>
      <c r="B8" s="221"/>
      <c r="C8" s="132" t="s">
        <v>24</v>
      </c>
      <c r="D8" s="133" t="s">
        <v>25</v>
      </c>
      <c r="E8" s="133" t="s">
        <v>26</v>
      </c>
      <c r="F8" s="132" t="s">
        <v>27</v>
      </c>
      <c r="G8" s="116" t="s">
        <v>28</v>
      </c>
      <c r="H8" s="117" t="s">
        <v>29</v>
      </c>
      <c r="I8" s="116" t="s">
        <v>30</v>
      </c>
      <c r="J8" s="134" t="s">
        <v>24</v>
      </c>
      <c r="K8" s="135" t="s">
        <v>25</v>
      </c>
      <c r="L8" s="135" t="s">
        <v>26</v>
      </c>
      <c r="M8" s="134" t="s">
        <v>27</v>
      </c>
      <c r="N8" s="116" t="s">
        <v>28</v>
      </c>
      <c r="O8" s="117" t="s">
        <v>29</v>
      </c>
      <c r="P8" s="116" t="s">
        <v>30</v>
      </c>
      <c r="Q8" s="136" t="s">
        <v>24</v>
      </c>
      <c r="R8" s="137" t="s">
        <v>25</v>
      </c>
      <c r="S8" s="137" t="s">
        <v>26</v>
      </c>
      <c r="T8" s="136" t="s">
        <v>27</v>
      </c>
      <c r="U8" s="116" t="s">
        <v>28</v>
      </c>
      <c r="V8" s="117" t="s">
        <v>29</v>
      </c>
      <c r="W8" s="116" t="s">
        <v>30</v>
      </c>
      <c r="X8" s="138" t="s">
        <v>24</v>
      </c>
      <c r="Y8" s="139" t="s">
        <v>25</v>
      </c>
      <c r="Z8" s="139" t="s">
        <v>26</v>
      </c>
      <c r="AA8" s="138" t="s">
        <v>27</v>
      </c>
      <c r="AB8" s="116" t="s">
        <v>28</v>
      </c>
      <c r="AC8" s="117" t="s">
        <v>29</v>
      </c>
      <c r="AD8" s="116" t="s">
        <v>30</v>
      </c>
      <c r="AE8" s="140" t="s">
        <v>24</v>
      </c>
      <c r="AF8" s="141" t="s">
        <v>25</v>
      </c>
      <c r="AG8" s="141" t="s">
        <v>26</v>
      </c>
      <c r="AH8" s="140" t="s">
        <v>27</v>
      </c>
      <c r="AI8" s="116" t="s">
        <v>28</v>
      </c>
      <c r="AJ8" s="117" t="s">
        <v>29</v>
      </c>
      <c r="AK8" s="116" t="s">
        <v>30</v>
      </c>
      <c r="AL8" s="214"/>
      <c r="AM8" s="214"/>
      <c r="AN8" s="214"/>
      <c r="AO8" s="215"/>
      <c r="AP8" s="233"/>
      <c r="AQ8" s="233"/>
      <c r="AR8" s="215"/>
      <c r="AT8" s="211"/>
      <c r="AU8" s="212"/>
      <c r="AV8" s="212"/>
      <c r="AW8" s="212"/>
      <c r="AX8" s="212"/>
      <c r="AY8" s="212"/>
    </row>
    <row r="9" spans="1:51" ht="17.25" customHeight="1">
      <c r="A9" s="213">
        <v>1</v>
      </c>
      <c r="B9" s="105" t="s">
        <v>31</v>
      </c>
      <c r="C9" s="9">
        <v>43</v>
      </c>
      <c r="D9" s="9">
        <v>65</v>
      </c>
      <c r="E9" s="9">
        <v>70</v>
      </c>
      <c r="F9" s="9">
        <v>70</v>
      </c>
      <c r="G9" s="177">
        <v>70</v>
      </c>
      <c r="H9" s="177">
        <v>70</v>
      </c>
      <c r="I9" s="177">
        <v>70</v>
      </c>
      <c r="J9" s="26">
        <v>85</v>
      </c>
      <c r="K9" s="14">
        <v>84</v>
      </c>
      <c r="L9" s="14">
        <v>81</v>
      </c>
      <c r="M9" s="14">
        <v>85</v>
      </c>
      <c r="N9" s="177">
        <v>75</v>
      </c>
      <c r="O9" s="177">
        <v>78</v>
      </c>
      <c r="P9" s="177">
        <v>79</v>
      </c>
      <c r="Q9" s="15">
        <v>75</v>
      </c>
      <c r="R9" s="15">
        <v>75</v>
      </c>
      <c r="S9" s="15">
        <v>73</v>
      </c>
      <c r="T9" s="15">
        <v>75</v>
      </c>
      <c r="U9" s="177">
        <v>71</v>
      </c>
      <c r="V9" s="177">
        <v>70</v>
      </c>
      <c r="W9" s="177">
        <v>70</v>
      </c>
      <c r="X9" s="43">
        <v>76</v>
      </c>
      <c r="Y9" s="18">
        <v>76</v>
      </c>
      <c r="Z9" s="18">
        <v>74</v>
      </c>
      <c r="AA9" s="18">
        <v>78</v>
      </c>
      <c r="AB9" s="177">
        <v>72</v>
      </c>
      <c r="AC9" s="177">
        <v>74</v>
      </c>
      <c r="AD9" s="177">
        <v>72</v>
      </c>
      <c r="AE9" s="21">
        <v>82</v>
      </c>
      <c r="AF9" s="21">
        <v>83</v>
      </c>
      <c r="AG9" s="21">
        <v>82</v>
      </c>
      <c r="AH9" s="21">
        <v>81</v>
      </c>
      <c r="AI9" s="177">
        <v>78</v>
      </c>
      <c r="AJ9" s="177">
        <v>78</v>
      </c>
      <c r="AK9" s="177">
        <v>78</v>
      </c>
      <c r="AL9" s="202" t="s">
        <v>32</v>
      </c>
      <c r="AM9" s="203"/>
      <c r="AN9" s="203"/>
      <c r="AO9" s="186" t="s">
        <v>33</v>
      </c>
      <c r="AP9" s="187">
        <v>8</v>
      </c>
      <c r="AQ9" s="187">
        <v>42</v>
      </c>
      <c r="AR9" s="180"/>
      <c r="AT9" s="181">
        <v>1</v>
      </c>
      <c r="AU9" s="182" t="s">
        <v>34</v>
      </c>
      <c r="AV9" s="183" t="s">
        <v>35</v>
      </c>
      <c r="AW9" s="179" t="s">
        <v>36</v>
      </c>
      <c r="AX9" s="179" t="s">
        <v>37</v>
      </c>
      <c r="AY9" s="179" t="s">
        <v>38</v>
      </c>
    </row>
    <row r="10" spans="1:51" ht="17.25" customHeight="1">
      <c r="A10" s="200"/>
      <c r="B10" s="5" t="s">
        <v>39</v>
      </c>
      <c r="C10" s="8">
        <v>65</v>
      </c>
      <c r="D10" s="8">
        <v>65</v>
      </c>
      <c r="E10" s="8">
        <v>70</v>
      </c>
      <c r="F10" s="8">
        <v>70</v>
      </c>
      <c r="G10" s="178"/>
      <c r="H10" s="178"/>
      <c r="I10" s="178"/>
      <c r="J10" s="13">
        <v>84</v>
      </c>
      <c r="K10" s="13">
        <v>84</v>
      </c>
      <c r="L10" s="13">
        <v>82</v>
      </c>
      <c r="M10" s="13">
        <v>84</v>
      </c>
      <c r="N10" s="178"/>
      <c r="O10" s="178"/>
      <c r="P10" s="178"/>
      <c r="Q10" s="16">
        <v>75</v>
      </c>
      <c r="R10" s="16">
        <v>73</v>
      </c>
      <c r="S10" s="16">
        <v>73</v>
      </c>
      <c r="T10" s="16">
        <v>75</v>
      </c>
      <c r="U10" s="178"/>
      <c r="V10" s="178"/>
      <c r="W10" s="178"/>
      <c r="X10" s="19">
        <v>74</v>
      </c>
      <c r="Y10" s="19">
        <v>72</v>
      </c>
      <c r="Z10" s="19">
        <v>72</v>
      </c>
      <c r="AA10" s="19">
        <v>72</v>
      </c>
      <c r="AB10" s="178"/>
      <c r="AC10" s="178"/>
      <c r="AD10" s="178"/>
      <c r="AE10" s="22">
        <v>75</v>
      </c>
      <c r="AF10" s="22">
        <v>75</v>
      </c>
      <c r="AG10" s="22">
        <v>75</v>
      </c>
      <c r="AH10" s="22">
        <v>75</v>
      </c>
      <c r="AI10" s="178"/>
      <c r="AJ10" s="178"/>
      <c r="AK10" s="178"/>
      <c r="AL10" s="202"/>
      <c r="AM10" s="203"/>
      <c r="AN10" s="203"/>
      <c r="AO10" s="204"/>
      <c r="AP10" s="187"/>
      <c r="AQ10" s="187"/>
      <c r="AR10" s="201"/>
      <c r="AT10" s="181"/>
      <c r="AU10" s="182"/>
      <c r="AV10" s="183"/>
      <c r="AW10" s="179"/>
      <c r="AX10" s="179"/>
      <c r="AY10" s="179"/>
    </row>
    <row r="11" spans="1:51" ht="17.25" customHeight="1">
      <c r="A11" s="198">
        <v>2</v>
      </c>
      <c r="B11" s="1" t="s">
        <v>31</v>
      </c>
      <c r="C11" s="10">
        <v>40</v>
      </c>
      <c r="D11" s="10">
        <v>40</v>
      </c>
      <c r="E11" s="10">
        <v>40</v>
      </c>
      <c r="F11" s="10">
        <v>40</v>
      </c>
      <c r="G11" s="193">
        <v>45</v>
      </c>
      <c r="H11" s="193">
        <v>45</v>
      </c>
      <c r="I11" s="193">
        <v>40</v>
      </c>
      <c r="J11" s="12">
        <v>60</v>
      </c>
      <c r="K11" s="12">
        <v>55</v>
      </c>
      <c r="L11" s="12">
        <v>60</v>
      </c>
      <c r="M11" s="12">
        <v>65</v>
      </c>
      <c r="N11" s="193">
        <v>60</v>
      </c>
      <c r="O11" s="193">
        <v>60</v>
      </c>
      <c r="P11" s="193">
        <v>60</v>
      </c>
      <c r="Q11" s="17">
        <v>60</v>
      </c>
      <c r="R11" s="17">
        <v>60</v>
      </c>
      <c r="S11" s="17">
        <v>60</v>
      </c>
      <c r="T11" s="17">
        <v>60</v>
      </c>
      <c r="U11" s="193">
        <v>65</v>
      </c>
      <c r="V11" s="193">
        <v>65</v>
      </c>
      <c r="W11" s="193">
        <v>65</v>
      </c>
      <c r="X11" s="20">
        <v>62</v>
      </c>
      <c r="Y11" s="20">
        <v>64</v>
      </c>
      <c r="Z11" s="20">
        <v>62</v>
      </c>
      <c r="AA11" s="20">
        <v>64</v>
      </c>
      <c r="AB11" s="193">
        <v>68</v>
      </c>
      <c r="AC11" s="193">
        <v>70</v>
      </c>
      <c r="AD11" s="193">
        <v>68</v>
      </c>
      <c r="AE11" s="23">
        <v>46</v>
      </c>
      <c r="AF11" s="23">
        <v>47</v>
      </c>
      <c r="AG11" s="23">
        <v>49</v>
      </c>
      <c r="AH11" s="23">
        <v>50</v>
      </c>
      <c r="AI11" s="193">
        <v>49</v>
      </c>
      <c r="AJ11" s="193">
        <v>47</v>
      </c>
      <c r="AK11" s="195">
        <v>46</v>
      </c>
      <c r="AL11" s="188" t="s">
        <v>40</v>
      </c>
      <c r="AM11" s="188"/>
      <c r="AN11" s="188"/>
      <c r="AO11" s="197" t="s">
        <v>41</v>
      </c>
      <c r="AP11" s="187">
        <v>8</v>
      </c>
      <c r="AQ11" s="187">
        <v>45</v>
      </c>
      <c r="AR11" s="189"/>
      <c r="AT11" s="190">
        <v>2</v>
      </c>
      <c r="AU11" s="191" t="s">
        <v>42</v>
      </c>
      <c r="AV11" s="192" t="s">
        <v>35</v>
      </c>
      <c r="AW11" s="188" t="s">
        <v>36</v>
      </c>
      <c r="AX11" s="187" t="s">
        <v>43</v>
      </c>
      <c r="AY11" s="187" t="s">
        <v>44</v>
      </c>
    </row>
    <row r="12" spans="1:51" ht="17.25" customHeight="1">
      <c r="A12" s="198"/>
      <c r="B12" s="1" t="s">
        <v>39</v>
      </c>
      <c r="C12" s="10">
        <v>45</v>
      </c>
      <c r="D12" s="10">
        <v>40</v>
      </c>
      <c r="E12" s="10">
        <v>40</v>
      </c>
      <c r="F12" s="10">
        <v>45</v>
      </c>
      <c r="G12" s="194"/>
      <c r="H12" s="194"/>
      <c r="I12" s="194"/>
      <c r="J12" s="12">
        <v>60</v>
      </c>
      <c r="K12" s="12">
        <v>60</v>
      </c>
      <c r="L12" s="12">
        <v>65</v>
      </c>
      <c r="M12" s="12">
        <v>65</v>
      </c>
      <c r="N12" s="194"/>
      <c r="O12" s="194"/>
      <c r="P12" s="194"/>
      <c r="Q12" s="17">
        <v>65</v>
      </c>
      <c r="R12" s="17">
        <v>60</v>
      </c>
      <c r="S12" s="17">
        <v>60</v>
      </c>
      <c r="T12" s="17">
        <v>63</v>
      </c>
      <c r="U12" s="194"/>
      <c r="V12" s="194"/>
      <c r="W12" s="194"/>
      <c r="X12" s="20">
        <v>68</v>
      </c>
      <c r="Y12" s="20">
        <v>64</v>
      </c>
      <c r="Z12" s="20">
        <v>64</v>
      </c>
      <c r="AA12" s="20">
        <v>62</v>
      </c>
      <c r="AB12" s="194"/>
      <c r="AC12" s="194"/>
      <c r="AD12" s="194"/>
      <c r="AE12" s="23">
        <v>55</v>
      </c>
      <c r="AF12" s="23">
        <v>50</v>
      </c>
      <c r="AG12" s="23">
        <v>55</v>
      </c>
      <c r="AH12" s="23">
        <v>50</v>
      </c>
      <c r="AI12" s="194"/>
      <c r="AJ12" s="194"/>
      <c r="AK12" s="196"/>
      <c r="AL12" s="188"/>
      <c r="AM12" s="188"/>
      <c r="AN12" s="188"/>
      <c r="AO12" s="197"/>
      <c r="AP12" s="187"/>
      <c r="AQ12" s="187"/>
      <c r="AR12" s="189"/>
      <c r="AT12" s="190"/>
      <c r="AU12" s="191"/>
      <c r="AV12" s="192"/>
      <c r="AW12" s="188"/>
      <c r="AX12" s="187"/>
      <c r="AY12" s="187"/>
    </row>
    <row r="13" spans="1:51" ht="17.25" customHeight="1">
      <c r="A13" s="200">
        <v>3</v>
      </c>
      <c r="B13" s="5" t="s">
        <v>31</v>
      </c>
      <c r="C13" s="8">
        <v>50</v>
      </c>
      <c r="D13" s="8">
        <v>45</v>
      </c>
      <c r="E13" s="8">
        <v>45</v>
      </c>
      <c r="F13" s="8">
        <v>45</v>
      </c>
      <c r="G13" s="177">
        <v>50</v>
      </c>
      <c r="H13" s="177">
        <v>50</v>
      </c>
      <c r="I13" s="177">
        <v>45</v>
      </c>
      <c r="J13" s="13">
        <v>72</v>
      </c>
      <c r="K13" s="13">
        <v>76</v>
      </c>
      <c r="L13" s="13">
        <v>77</v>
      </c>
      <c r="M13" s="13">
        <v>78</v>
      </c>
      <c r="N13" s="177">
        <v>80</v>
      </c>
      <c r="O13" s="177">
        <v>78</v>
      </c>
      <c r="P13" s="177">
        <v>75</v>
      </c>
      <c r="Q13" s="16">
        <v>70</v>
      </c>
      <c r="R13" s="16">
        <v>67</v>
      </c>
      <c r="S13" s="16">
        <v>70</v>
      </c>
      <c r="T13" s="16">
        <v>70</v>
      </c>
      <c r="U13" s="177">
        <v>71</v>
      </c>
      <c r="V13" s="177">
        <v>70</v>
      </c>
      <c r="W13" s="177">
        <v>69</v>
      </c>
      <c r="X13" s="19">
        <v>66</v>
      </c>
      <c r="Y13" s="19">
        <v>62</v>
      </c>
      <c r="Z13" s="19">
        <v>60</v>
      </c>
      <c r="AA13" s="19">
        <v>70</v>
      </c>
      <c r="AB13" s="177">
        <v>64</v>
      </c>
      <c r="AC13" s="177">
        <v>64</v>
      </c>
      <c r="AD13" s="177">
        <v>62</v>
      </c>
      <c r="AE13" s="22">
        <v>77</v>
      </c>
      <c r="AF13" s="22">
        <v>81</v>
      </c>
      <c r="AG13" s="22">
        <v>81</v>
      </c>
      <c r="AH13" s="22">
        <v>81</v>
      </c>
      <c r="AI13" s="177">
        <v>70</v>
      </c>
      <c r="AJ13" s="177">
        <v>70</v>
      </c>
      <c r="AK13" s="184">
        <v>70</v>
      </c>
      <c r="AL13" s="179" t="s">
        <v>45</v>
      </c>
      <c r="AM13" s="179"/>
      <c r="AN13" s="179"/>
      <c r="AO13" s="186" t="s">
        <v>46</v>
      </c>
      <c r="AP13" s="179">
        <v>8</v>
      </c>
      <c r="AQ13" s="179">
        <v>45</v>
      </c>
      <c r="AR13" s="180"/>
      <c r="AT13" s="181">
        <v>3</v>
      </c>
      <c r="AU13" s="182" t="s">
        <v>47</v>
      </c>
      <c r="AV13" s="183" t="s">
        <v>35</v>
      </c>
      <c r="AW13" s="179" t="s">
        <v>36</v>
      </c>
      <c r="AX13" s="179" t="s">
        <v>48</v>
      </c>
      <c r="AY13" s="179" t="s">
        <v>49</v>
      </c>
    </row>
    <row r="14" spans="1:51" ht="17.25" customHeight="1">
      <c r="A14" s="200"/>
      <c r="B14" s="5" t="s">
        <v>39</v>
      </c>
      <c r="C14" s="8">
        <v>50</v>
      </c>
      <c r="D14" s="8">
        <v>45</v>
      </c>
      <c r="E14" s="8">
        <v>50</v>
      </c>
      <c r="F14" s="8">
        <v>55</v>
      </c>
      <c r="G14" s="178"/>
      <c r="H14" s="178"/>
      <c r="I14" s="178"/>
      <c r="J14" s="13">
        <v>80</v>
      </c>
      <c r="K14" s="13">
        <v>80</v>
      </c>
      <c r="L14" s="13">
        <v>82</v>
      </c>
      <c r="M14" s="13">
        <v>81</v>
      </c>
      <c r="N14" s="178"/>
      <c r="O14" s="178"/>
      <c r="P14" s="178"/>
      <c r="Q14" s="16">
        <v>73</v>
      </c>
      <c r="R14" s="16">
        <v>73</v>
      </c>
      <c r="S14" s="16">
        <v>70</v>
      </c>
      <c r="T14" s="16">
        <v>73</v>
      </c>
      <c r="U14" s="178"/>
      <c r="V14" s="178"/>
      <c r="W14" s="178"/>
      <c r="X14" s="19">
        <v>80</v>
      </c>
      <c r="Y14" s="19">
        <v>80</v>
      </c>
      <c r="Z14" s="19">
        <v>78</v>
      </c>
      <c r="AA14" s="19">
        <v>70</v>
      </c>
      <c r="AB14" s="178"/>
      <c r="AC14" s="178"/>
      <c r="AD14" s="178"/>
      <c r="AE14" s="22">
        <v>78</v>
      </c>
      <c r="AF14" s="22">
        <v>77</v>
      </c>
      <c r="AG14" s="22">
        <v>78</v>
      </c>
      <c r="AH14" s="22">
        <v>77</v>
      </c>
      <c r="AI14" s="178"/>
      <c r="AJ14" s="178"/>
      <c r="AK14" s="185"/>
      <c r="AL14" s="179"/>
      <c r="AM14" s="179"/>
      <c r="AN14" s="179"/>
      <c r="AO14" s="186"/>
      <c r="AP14" s="179"/>
      <c r="AQ14" s="179"/>
      <c r="AR14" s="180"/>
      <c r="AT14" s="181"/>
      <c r="AU14" s="182"/>
      <c r="AV14" s="183"/>
      <c r="AW14" s="179"/>
      <c r="AX14" s="179"/>
      <c r="AY14" s="179"/>
    </row>
    <row r="15" spans="1:51" ht="17.25" customHeight="1">
      <c r="A15" s="198">
        <v>4</v>
      </c>
      <c r="B15" s="1" t="s">
        <v>31</v>
      </c>
      <c r="C15" s="10">
        <v>70</v>
      </c>
      <c r="D15" s="10">
        <v>65</v>
      </c>
      <c r="E15" s="10">
        <v>70</v>
      </c>
      <c r="F15" s="10">
        <v>65</v>
      </c>
      <c r="G15" s="193">
        <v>70</v>
      </c>
      <c r="H15" s="193">
        <v>70</v>
      </c>
      <c r="I15" s="193">
        <v>65</v>
      </c>
      <c r="J15" s="12">
        <v>84</v>
      </c>
      <c r="K15" s="12">
        <v>84</v>
      </c>
      <c r="L15" s="12">
        <v>81</v>
      </c>
      <c r="M15" s="12">
        <v>85</v>
      </c>
      <c r="N15" s="193">
        <v>78</v>
      </c>
      <c r="O15" s="193">
        <v>75</v>
      </c>
      <c r="P15" s="193">
        <v>80</v>
      </c>
      <c r="Q15" s="17">
        <v>75</v>
      </c>
      <c r="R15" s="17">
        <v>74</v>
      </c>
      <c r="S15" s="17">
        <v>73</v>
      </c>
      <c r="T15" s="17">
        <v>74</v>
      </c>
      <c r="U15" s="193">
        <v>75</v>
      </c>
      <c r="V15" s="193">
        <v>75</v>
      </c>
      <c r="W15" s="193">
        <v>74</v>
      </c>
      <c r="X15" s="20">
        <v>80</v>
      </c>
      <c r="Y15" s="20">
        <v>80</v>
      </c>
      <c r="Z15" s="20">
        <v>80</v>
      </c>
      <c r="AA15" s="20">
        <v>78</v>
      </c>
      <c r="AB15" s="193">
        <v>82</v>
      </c>
      <c r="AC15" s="193">
        <v>80</v>
      </c>
      <c r="AD15" s="193">
        <v>82</v>
      </c>
      <c r="AE15" s="23">
        <v>85</v>
      </c>
      <c r="AF15" s="23">
        <v>83</v>
      </c>
      <c r="AG15" s="23">
        <v>82</v>
      </c>
      <c r="AH15" s="23">
        <v>82</v>
      </c>
      <c r="AI15" s="193">
        <v>82</v>
      </c>
      <c r="AJ15" s="193">
        <v>83</v>
      </c>
      <c r="AK15" s="195">
        <v>85</v>
      </c>
      <c r="AL15" s="188" t="s">
        <v>50</v>
      </c>
      <c r="AM15" s="188"/>
      <c r="AN15" s="188"/>
      <c r="AO15" s="197" t="s">
        <v>51</v>
      </c>
      <c r="AP15" s="188">
        <v>11</v>
      </c>
      <c r="AQ15" s="188">
        <v>44</v>
      </c>
      <c r="AR15" s="189"/>
      <c r="AT15" s="190">
        <v>4</v>
      </c>
      <c r="AU15" s="191" t="s">
        <v>52</v>
      </c>
      <c r="AV15" s="192" t="s">
        <v>35</v>
      </c>
      <c r="AW15" s="188" t="s">
        <v>36</v>
      </c>
      <c r="AX15" s="187" t="s">
        <v>53</v>
      </c>
      <c r="AY15" s="187" t="s">
        <v>54</v>
      </c>
    </row>
    <row r="16" spans="1:51" ht="17.25" customHeight="1">
      <c r="A16" s="199"/>
      <c r="B16" s="112" t="s">
        <v>39</v>
      </c>
      <c r="C16" s="10">
        <v>70</v>
      </c>
      <c r="D16" s="10">
        <v>75</v>
      </c>
      <c r="E16" s="10">
        <v>65</v>
      </c>
      <c r="F16" s="10">
        <v>70</v>
      </c>
      <c r="G16" s="194"/>
      <c r="H16" s="194"/>
      <c r="I16" s="194"/>
      <c r="J16" s="12">
        <v>86</v>
      </c>
      <c r="K16" s="12">
        <v>85</v>
      </c>
      <c r="L16" s="12">
        <v>85</v>
      </c>
      <c r="M16" s="12">
        <v>85</v>
      </c>
      <c r="N16" s="194"/>
      <c r="O16" s="194"/>
      <c r="P16" s="194"/>
      <c r="Q16" s="17">
        <v>77</v>
      </c>
      <c r="R16" s="17">
        <v>76</v>
      </c>
      <c r="S16" s="17">
        <v>77</v>
      </c>
      <c r="T16" s="17">
        <v>77</v>
      </c>
      <c r="U16" s="194"/>
      <c r="V16" s="194"/>
      <c r="W16" s="194"/>
      <c r="X16" s="20">
        <v>82</v>
      </c>
      <c r="Y16" s="20">
        <v>82</v>
      </c>
      <c r="Z16" s="20">
        <v>80</v>
      </c>
      <c r="AA16" s="20">
        <v>82</v>
      </c>
      <c r="AB16" s="194"/>
      <c r="AC16" s="194"/>
      <c r="AD16" s="194"/>
      <c r="AE16" s="23">
        <v>81</v>
      </c>
      <c r="AF16" s="23">
        <v>84</v>
      </c>
      <c r="AG16" s="23">
        <v>83</v>
      </c>
      <c r="AH16" s="23">
        <v>82</v>
      </c>
      <c r="AI16" s="194"/>
      <c r="AJ16" s="194"/>
      <c r="AK16" s="196"/>
      <c r="AL16" s="188"/>
      <c r="AM16" s="188"/>
      <c r="AN16" s="188"/>
      <c r="AO16" s="197"/>
      <c r="AP16" s="188"/>
      <c r="AQ16" s="188"/>
      <c r="AR16" s="189"/>
      <c r="AT16" s="190"/>
      <c r="AU16" s="191"/>
      <c r="AV16" s="192"/>
      <c r="AW16" s="188"/>
      <c r="AX16" s="187"/>
      <c r="AY16" s="187"/>
    </row>
    <row r="17" spans="1:51" ht="17.25" customHeight="1">
      <c r="A17" s="181">
        <v>5</v>
      </c>
      <c r="B17" s="107" t="s">
        <v>31</v>
      </c>
      <c r="C17" s="110">
        <v>30</v>
      </c>
      <c r="D17" s="8">
        <v>40</v>
      </c>
      <c r="E17" s="8">
        <v>35</v>
      </c>
      <c r="F17" s="8">
        <v>40</v>
      </c>
      <c r="G17" s="177">
        <v>40</v>
      </c>
      <c r="H17" s="177">
        <v>40</v>
      </c>
      <c r="I17" s="177">
        <v>40</v>
      </c>
      <c r="J17" s="13">
        <v>65</v>
      </c>
      <c r="K17" s="13">
        <v>60</v>
      </c>
      <c r="L17" s="13">
        <v>60</v>
      </c>
      <c r="M17" s="13">
        <v>68</v>
      </c>
      <c r="N17" s="177">
        <v>65</v>
      </c>
      <c r="O17" s="177">
        <v>65</v>
      </c>
      <c r="P17" s="177">
        <v>65</v>
      </c>
      <c r="Q17" s="16">
        <v>61</v>
      </c>
      <c r="R17" s="16">
        <v>61</v>
      </c>
      <c r="S17" s="16">
        <v>60</v>
      </c>
      <c r="T17" s="16">
        <v>60</v>
      </c>
      <c r="U17" s="177">
        <v>65</v>
      </c>
      <c r="V17" s="177">
        <v>65</v>
      </c>
      <c r="W17" s="177">
        <v>65</v>
      </c>
      <c r="X17" s="19">
        <v>62</v>
      </c>
      <c r="Y17" s="19">
        <v>66</v>
      </c>
      <c r="Z17" s="19">
        <v>62</v>
      </c>
      <c r="AA17" s="19">
        <v>66</v>
      </c>
      <c r="AB17" s="177">
        <v>62</v>
      </c>
      <c r="AC17" s="177">
        <v>62</v>
      </c>
      <c r="AD17" s="177">
        <v>64</v>
      </c>
      <c r="AE17" s="22">
        <v>48</v>
      </c>
      <c r="AF17" s="22">
        <v>51</v>
      </c>
      <c r="AG17" s="22">
        <v>49</v>
      </c>
      <c r="AH17" s="22">
        <v>50</v>
      </c>
      <c r="AI17" s="177">
        <v>55</v>
      </c>
      <c r="AJ17" s="177">
        <v>60</v>
      </c>
      <c r="AK17" s="184">
        <v>57</v>
      </c>
      <c r="AL17" s="179" t="s">
        <v>55</v>
      </c>
      <c r="AM17" s="179"/>
      <c r="AN17" s="179"/>
      <c r="AO17" s="186" t="s">
        <v>56</v>
      </c>
      <c r="AP17" s="179">
        <v>8</v>
      </c>
      <c r="AQ17" s="179">
        <v>45</v>
      </c>
      <c r="AR17" s="180"/>
      <c r="AT17" s="181">
        <v>5</v>
      </c>
      <c r="AU17" s="182" t="s">
        <v>57</v>
      </c>
      <c r="AV17" s="183" t="s">
        <v>35</v>
      </c>
      <c r="AW17" s="179" t="s">
        <v>36</v>
      </c>
      <c r="AX17" s="179" t="s">
        <v>58</v>
      </c>
      <c r="AY17" s="179" t="s">
        <v>59</v>
      </c>
    </row>
    <row r="18" spans="1:51" ht="17.25" customHeight="1">
      <c r="A18" s="181"/>
      <c r="B18" s="107" t="s">
        <v>39</v>
      </c>
      <c r="C18" s="110">
        <v>40</v>
      </c>
      <c r="D18" s="8">
        <v>40</v>
      </c>
      <c r="E18" s="8">
        <v>40</v>
      </c>
      <c r="F18" s="8">
        <v>45</v>
      </c>
      <c r="G18" s="178"/>
      <c r="H18" s="178"/>
      <c r="I18" s="178"/>
      <c r="J18" s="13">
        <v>70</v>
      </c>
      <c r="K18" s="13">
        <v>68</v>
      </c>
      <c r="L18" s="13">
        <v>65</v>
      </c>
      <c r="M18" s="13">
        <v>70</v>
      </c>
      <c r="N18" s="178"/>
      <c r="O18" s="178"/>
      <c r="P18" s="178"/>
      <c r="Q18" s="16">
        <v>65</v>
      </c>
      <c r="R18" s="16">
        <v>61</v>
      </c>
      <c r="S18" s="16">
        <v>60</v>
      </c>
      <c r="T18" s="16">
        <v>63</v>
      </c>
      <c r="U18" s="178"/>
      <c r="V18" s="178"/>
      <c r="W18" s="178"/>
      <c r="X18" s="19">
        <v>68</v>
      </c>
      <c r="Y18" s="19">
        <v>62</v>
      </c>
      <c r="Z18" s="19">
        <v>64</v>
      </c>
      <c r="AA18" s="19">
        <v>66</v>
      </c>
      <c r="AB18" s="178"/>
      <c r="AC18" s="178"/>
      <c r="AD18" s="178"/>
      <c r="AE18" s="22">
        <v>65</v>
      </c>
      <c r="AF18" s="22">
        <v>65</v>
      </c>
      <c r="AG18" s="22">
        <v>65</v>
      </c>
      <c r="AH18" s="22">
        <v>65</v>
      </c>
      <c r="AI18" s="178"/>
      <c r="AJ18" s="178"/>
      <c r="AK18" s="185"/>
      <c r="AL18" s="179"/>
      <c r="AM18" s="179"/>
      <c r="AN18" s="179"/>
      <c r="AO18" s="186"/>
      <c r="AP18" s="179"/>
      <c r="AQ18" s="179"/>
      <c r="AR18" s="180"/>
      <c r="AT18" s="181"/>
      <c r="AU18" s="182"/>
      <c r="AV18" s="183"/>
      <c r="AW18" s="179"/>
      <c r="AX18" s="179"/>
      <c r="AY18" s="179"/>
    </row>
    <row r="19" spans="1:51" ht="17.25" customHeight="1">
      <c r="A19" s="190">
        <v>6</v>
      </c>
      <c r="B19" s="28" t="s">
        <v>31</v>
      </c>
      <c r="C19" s="111" t="s">
        <v>17</v>
      </c>
      <c r="D19" s="10">
        <v>0</v>
      </c>
      <c r="E19" s="10"/>
      <c r="F19" s="10">
        <v>29</v>
      </c>
      <c r="G19" s="193">
        <v>30</v>
      </c>
      <c r="H19" s="193"/>
      <c r="I19" s="193"/>
      <c r="J19" s="12"/>
      <c r="K19" s="12"/>
      <c r="L19" s="12"/>
      <c r="M19" s="12"/>
      <c r="N19" s="193"/>
      <c r="O19" s="193"/>
      <c r="P19" s="193"/>
      <c r="Q19" s="17"/>
      <c r="R19" s="17"/>
      <c r="S19" s="17"/>
      <c r="T19" s="17"/>
      <c r="U19" s="193"/>
      <c r="V19" s="193"/>
      <c r="W19" s="193"/>
      <c r="X19" s="20"/>
      <c r="Y19" s="20"/>
      <c r="Z19" s="20"/>
      <c r="AA19" s="20"/>
      <c r="AB19" s="193"/>
      <c r="AC19" s="193"/>
      <c r="AD19" s="193"/>
      <c r="AE19" s="23"/>
      <c r="AF19" s="23"/>
      <c r="AG19" s="23"/>
      <c r="AH19" s="23"/>
      <c r="AI19" s="193"/>
      <c r="AJ19" s="193"/>
      <c r="AK19" s="195"/>
      <c r="AL19" s="188" t="s">
        <v>60</v>
      </c>
      <c r="AM19" s="188"/>
      <c r="AN19" s="188"/>
      <c r="AO19" s="197" t="s">
        <v>61</v>
      </c>
      <c r="AP19" s="188">
        <v>12</v>
      </c>
      <c r="AQ19" s="188">
        <v>44</v>
      </c>
      <c r="AR19" s="189"/>
      <c r="AT19" s="190">
        <v>6</v>
      </c>
      <c r="AU19" s="191" t="s">
        <v>62</v>
      </c>
      <c r="AV19" s="192" t="s">
        <v>35</v>
      </c>
      <c r="AW19" s="188" t="s">
        <v>36</v>
      </c>
      <c r="AX19" s="187" t="s">
        <v>63</v>
      </c>
      <c r="AY19" s="187" t="s">
        <v>64</v>
      </c>
    </row>
    <row r="20" spans="1:51" ht="17.25" customHeight="1">
      <c r="A20" s="190"/>
      <c r="B20" s="28" t="s">
        <v>39</v>
      </c>
      <c r="C20" s="111"/>
      <c r="D20" s="10"/>
      <c r="E20" s="10"/>
      <c r="F20" s="10">
        <v>30</v>
      </c>
      <c r="G20" s="194"/>
      <c r="H20" s="194"/>
      <c r="I20" s="194"/>
      <c r="J20" s="12"/>
      <c r="K20" s="12"/>
      <c r="L20" s="12"/>
      <c r="M20" s="12"/>
      <c r="N20" s="194"/>
      <c r="O20" s="194"/>
      <c r="P20" s="194"/>
      <c r="Q20" s="17"/>
      <c r="R20" s="17"/>
      <c r="S20" s="17"/>
      <c r="T20" s="17"/>
      <c r="U20" s="194"/>
      <c r="V20" s="194"/>
      <c r="W20" s="194"/>
      <c r="X20" s="20"/>
      <c r="Y20" s="20"/>
      <c r="Z20" s="20"/>
      <c r="AA20" s="20"/>
      <c r="AB20" s="194"/>
      <c r="AC20" s="194"/>
      <c r="AD20" s="194"/>
      <c r="AE20" s="23"/>
      <c r="AF20" s="23"/>
      <c r="AG20" s="23"/>
      <c r="AH20" s="23"/>
      <c r="AI20" s="194"/>
      <c r="AJ20" s="194"/>
      <c r="AK20" s="196"/>
      <c r="AL20" s="188"/>
      <c r="AM20" s="188"/>
      <c r="AN20" s="188"/>
      <c r="AO20" s="197"/>
      <c r="AP20" s="188"/>
      <c r="AQ20" s="188"/>
      <c r="AR20" s="189"/>
      <c r="AT20" s="190"/>
      <c r="AU20" s="191"/>
      <c r="AV20" s="192"/>
      <c r="AW20" s="188"/>
      <c r="AX20" s="187"/>
      <c r="AY20" s="187"/>
    </row>
    <row r="21" spans="1:51" ht="17.25" customHeight="1">
      <c r="A21" s="181">
        <v>7</v>
      </c>
      <c r="B21" s="107" t="s">
        <v>31</v>
      </c>
      <c r="C21" s="110"/>
      <c r="D21" s="8"/>
      <c r="E21" s="8"/>
      <c r="F21" s="8"/>
      <c r="G21" s="177"/>
      <c r="H21" s="177"/>
      <c r="I21" s="177"/>
      <c r="J21" s="13"/>
      <c r="K21" s="13"/>
      <c r="L21" s="13"/>
      <c r="M21" s="13"/>
      <c r="N21" s="177"/>
      <c r="O21" s="177"/>
      <c r="P21" s="177"/>
      <c r="Q21" s="16"/>
      <c r="R21" s="16"/>
      <c r="S21" s="16"/>
      <c r="T21" s="16"/>
      <c r="U21" s="177"/>
      <c r="V21" s="177"/>
      <c r="W21" s="177"/>
      <c r="X21" s="19"/>
      <c r="Y21" s="19"/>
      <c r="Z21" s="19"/>
      <c r="AA21" s="19"/>
      <c r="AB21" s="177"/>
      <c r="AC21" s="177"/>
      <c r="AD21" s="177"/>
      <c r="AE21" s="22"/>
      <c r="AF21" s="22"/>
      <c r="AG21" s="22"/>
      <c r="AH21" s="22"/>
      <c r="AI21" s="177"/>
      <c r="AJ21" s="177"/>
      <c r="AK21" s="184"/>
      <c r="AL21" s="179" t="s">
        <v>65</v>
      </c>
      <c r="AM21" s="179"/>
      <c r="AN21" s="179"/>
      <c r="AO21" s="186"/>
      <c r="AP21" s="179">
        <v>8</v>
      </c>
      <c r="AQ21" s="179">
        <v>45</v>
      </c>
      <c r="AR21" s="180"/>
      <c r="AT21" s="181">
        <v>7</v>
      </c>
      <c r="AU21" s="182" t="s">
        <v>66</v>
      </c>
      <c r="AV21" s="183" t="s">
        <v>35</v>
      </c>
      <c r="AW21" s="179" t="s">
        <v>36</v>
      </c>
      <c r="AX21" s="179" t="s">
        <v>67</v>
      </c>
      <c r="AY21" s="179" t="s">
        <v>68</v>
      </c>
    </row>
    <row r="22" spans="1:51" ht="17.25" customHeight="1">
      <c r="A22" s="181"/>
      <c r="B22" s="107" t="s">
        <v>39</v>
      </c>
      <c r="C22" s="110"/>
      <c r="D22" s="8"/>
      <c r="E22" s="8"/>
      <c r="F22" s="8"/>
      <c r="G22" s="178"/>
      <c r="H22" s="178"/>
      <c r="I22" s="178"/>
      <c r="J22" s="13"/>
      <c r="K22" s="13"/>
      <c r="L22" s="13"/>
      <c r="M22" s="13"/>
      <c r="N22" s="178"/>
      <c r="O22" s="178"/>
      <c r="P22" s="178"/>
      <c r="Q22" s="16"/>
      <c r="R22" s="16"/>
      <c r="S22" s="16"/>
      <c r="T22" s="16"/>
      <c r="U22" s="178"/>
      <c r="V22" s="178"/>
      <c r="W22" s="178"/>
      <c r="X22" s="19"/>
      <c r="Y22" s="19"/>
      <c r="Z22" s="19"/>
      <c r="AA22" s="19"/>
      <c r="AB22" s="178"/>
      <c r="AC22" s="178"/>
      <c r="AD22" s="178"/>
      <c r="AE22" s="22"/>
      <c r="AF22" s="22"/>
      <c r="AG22" s="22"/>
      <c r="AH22" s="22"/>
      <c r="AI22" s="178"/>
      <c r="AJ22" s="178"/>
      <c r="AK22" s="185"/>
      <c r="AL22" s="179"/>
      <c r="AM22" s="179"/>
      <c r="AN22" s="179"/>
      <c r="AO22" s="186"/>
      <c r="AP22" s="179"/>
      <c r="AQ22" s="179"/>
      <c r="AR22" s="180"/>
      <c r="AT22" s="181"/>
      <c r="AU22" s="182"/>
      <c r="AV22" s="183"/>
      <c r="AW22" s="179"/>
      <c r="AX22" s="179"/>
      <c r="AY22" s="179"/>
    </row>
    <row r="23" spans="1:51" ht="15.75" customHeight="1">
      <c r="A23" s="174" t="s">
        <v>69</v>
      </c>
      <c r="B23" s="174"/>
      <c r="C23" s="175" t="str" cm="1">
        <f t="array" ref="C23">IF(SUMPRODUCT(--ISTEXT(C9:I22))&gt;0,"Error: Text in C9:I30",
 IF(SUMPRODUCT(--ISBLANK(C9:F22))&gt;0,"Error: Blanks in C9:F30",
 IF(SUMPRODUCT(--ISBLANK(_xlfn._xlws.FILTER(G9:I22, MOD(ROW(G9:I22),2)=1))),"Error: Blanks in rows of G9:I30",
 IF(SUMPRODUCT(--(ISNUMBER(C9:I22)*(C9:I22&lt;30)))&gt;0,"Error: Numbers &lt; 30 in C9:I30","Selesai"))))</f>
        <v>Error: Text in C9:I30</v>
      </c>
      <c r="D23" s="176"/>
      <c r="E23" s="176"/>
      <c r="F23" s="176"/>
      <c r="G23" s="176"/>
      <c r="H23" s="176"/>
      <c r="I23" s="176"/>
      <c r="J23" s="176" t="str" cm="1">
        <f t="array" ref="J23">IF(SUMPRODUCT(--ISTEXT(J9:P22))&gt;0,"Error: Text in J9:P30",
 IF(SUMPRODUCT(--ISBLANK(J9:M22))&gt;0,"Error: Blanks in J9:M30",
 IF(SUMPRODUCT(--ISBLANK(_xlfn._xlws.FILTER(N9:P22, MOD(ROW(N9:P22),2)=1))),"Error: Blanks in rows of N9:P30",
 IF(SUMPRODUCT(--(ISNUMBER(J9:P22)*(J9:P22&lt;30)))&gt;0,"Error: Numbers &lt; 30 in J9:P30","Selesai"))))</f>
        <v>Error: Blanks in J9:M30</v>
      </c>
      <c r="K23" s="176"/>
      <c r="L23" s="176"/>
      <c r="M23" s="176"/>
      <c r="N23" s="176"/>
      <c r="O23" s="176"/>
      <c r="P23" s="176"/>
      <c r="Q23" s="176" t="str" cm="1">
        <f t="array" ref="Q23">IF(SUMPRODUCT(--ISTEXT(Q9:W22))&gt;0,"Error: Text in Q9:W30",
 IF(SUMPRODUCT(--ISBLANK(Q9:T22))&gt;0,"Error: Blanks in Q9:T30",
 IF(SUMPRODUCT(--ISBLANK(_xlfn._xlws.FILTER(U9:W22, MOD(ROW(U9:W22),2)=1))),"Error: Blanks in rows of U9:W30",
 IF(SUMPRODUCT(--(ISNUMBER(Q9:W22)*(Q9:W22&lt;30)))&gt;0,"Error: Numbers &lt; 30 in Q9:W30","Selesai"))))</f>
        <v>Error: Blanks in Q9:T30</v>
      </c>
      <c r="R23" s="176"/>
      <c r="S23" s="176"/>
      <c r="T23" s="176"/>
      <c r="U23" s="176"/>
      <c r="V23" s="176"/>
      <c r="W23" s="176"/>
      <c r="X23" s="176" t="str" cm="1">
        <f t="array" ref="X23">IF(SUMPRODUCT(--ISTEXT(X9:AD22))&gt;0,"Error: Text in X9:AD30",
 IF(SUMPRODUCT(--ISBLANK(X9:AA22))&gt;0,"Error: Blanks in X9:AA30",
 IF(SUMPRODUCT(--ISBLANK(_xlfn._xlws.FILTER(AB9:AD22, MOD(ROW(AB9:AD22),2)=1))),"Error: Blanks in rows of AB9:AD30",
 IF(SUMPRODUCT(--(ISNUMBER(X9:AD22)*(X9:AD22&lt;30)))&gt;0,"Error: Numbers &lt; 30 in X9:AD30","Selesai"))))</f>
        <v>Error: Blanks in X9:AA30</v>
      </c>
      <c r="Y23" s="176"/>
      <c r="Z23" s="176"/>
      <c r="AA23" s="176"/>
      <c r="AB23" s="176"/>
      <c r="AC23" s="176"/>
      <c r="AD23" s="176"/>
      <c r="AE23" s="176" t="str" cm="1">
        <f t="array" ref="AE23">IF(SUMPRODUCT(--ISTEXT(AE9:AK22))&gt;0,"Error: Text in AE9:AK30",
 IF(SUMPRODUCT(--ISBLANK(AE9:AH22))&gt;0,"Error: Blanks in AE9:AH30",
 IF(SUMPRODUCT(--ISBLANK(_xlfn._xlws.FILTER(AI9:AK22, MOD(ROW(AI9:AK22),2)=1))),"Error: Blanks in rows of AI9:AK30",
 IF(SUMPRODUCT(--(ISNUMBER(AE9:AK22)*(AE9:AK22&lt;30)))&gt;0,"Error: Numbers &lt; 30 in AE9:AK30","Selesai"))))</f>
        <v>Error: Blanks in AE9:AH30</v>
      </c>
      <c r="AF23" s="176"/>
      <c r="AG23" s="176"/>
      <c r="AH23" s="176"/>
      <c r="AI23" s="176"/>
      <c r="AJ23" s="176"/>
      <c r="AK23" s="176"/>
    </row>
    <row r="24" spans="1:51"/>
    <row r="25" spans="1:51" ht="15.95" customHeight="1"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</row>
    <row r="26" spans="1:51" ht="15.95" customHeight="1"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  <c r="AD26" s="170"/>
      <c r="AE26" s="170"/>
      <c r="AF26" s="170"/>
      <c r="AG26" s="170"/>
      <c r="AH26" s="170"/>
      <c r="AI26" s="170"/>
      <c r="AJ26" s="170"/>
      <c r="AK26" s="170"/>
    </row>
    <row r="27" spans="1:51" ht="15.95" customHeight="1"/>
    <row r="28" spans="1:51"/>
  </sheetData>
  <mergeCells count="227">
    <mergeCell ref="A2:AR4"/>
    <mergeCell ref="AT2:AY3"/>
    <mergeCell ref="A5:A8"/>
    <mergeCell ref="B5:B8"/>
    <mergeCell ref="C5:I6"/>
    <mergeCell ref="J5:P6"/>
    <mergeCell ref="Q5:W6"/>
    <mergeCell ref="X5:AD6"/>
    <mergeCell ref="AE5:AK6"/>
    <mergeCell ref="AL5:AO6"/>
    <mergeCell ref="AP7:AP8"/>
    <mergeCell ref="AQ7:AQ8"/>
    <mergeCell ref="AR7:AR8"/>
    <mergeCell ref="AY5:AY8"/>
    <mergeCell ref="C7:F7"/>
    <mergeCell ref="G7:I7"/>
    <mergeCell ref="J7:M7"/>
    <mergeCell ref="N7:P7"/>
    <mergeCell ref="AW5:AW8"/>
    <mergeCell ref="AX5:AX8"/>
    <mergeCell ref="A9:A10"/>
    <mergeCell ref="G9:G10"/>
    <mergeCell ref="H9:H10"/>
    <mergeCell ref="I9:I10"/>
    <mergeCell ref="N9:N10"/>
    <mergeCell ref="O9:O10"/>
    <mergeCell ref="AI7:AK7"/>
    <mergeCell ref="AL7:AN8"/>
    <mergeCell ref="AO7:AO8"/>
    <mergeCell ref="AX9:AX10"/>
    <mergeCell ref="Q7:T7"/>
    <mergeCell ref="U7:W7"/>
    <mergeCell ref="X7:AA7"/>
    <mergeCell ref="AB7:AD7"/>
    <mergeCell ref="AE7:AH7"/>
    <mergeCell ref="AP5:AR6"/>
    <mergeCell ref="AT5:AT8"/>
    <mergeCell ref="AU5:AU8"/>
    <mergeCell ref="AV5:AV8"/>
    <mergeCell ref="AY9:AY10"/>
    <mergeCell ref="A11:A12"/>
    <mergeCell ref="G11:G12"/>
    <mergeCell ref="H11:H12"/>
    <mergeCell ref="I11:I12"/>
    <mergeCell ref="N11:N12"/>
    <mergeCell ref="O11:O12"/>
    <mergeCell ref="P11:P12"/>
    <mergeCell ref="AP9:AP10"/>
    <mergeCell ref="AQ9:AQ10"/>
    <mergeCell ref="AR9:AR10"/>
    <mergeCell ref="AT9:AT10"/>
    <mergeCell ref="AU9:AU10"/>
    <mergeCell ref="AV9:AV10"/>
    <mergeCell ref="AD9:AD10"/>
    <mergeCell ref="AI9:AI10"/>
    <mergeCell ref="AJ9:AJ10"/>
    <mergeCell ref="AK9:AK10"/>
    <mergeCell ref="AL9:AN10"/>
    <mergeCell ref="AO9:AO10"/>
    <mergeCell ref="P9:P10"/>
    <mergeCell ref="U9:U10"/>
    <mergeCell ref="V9:V10"/>
    <mergeCell ref="AO11:AO12"/>
    <mergeCell ref="AP11:AP12"/>
    <mergeCell ref="U11:U12"/>
    <mergeCell ref="V11:V12"/>
    <mergeCell ref="W11:W12"/>
    <mergeCell ref="AB11:AB12"/>
    <mergeCell ref="AC11:AC12"/>
    <mergeCell ref="AD11:AD12"/>
    <mergeCell ref="AW9:AW10"/>
    <mergeCell ref="W9:W10"/>
    <mergeCell ref="AB9:AB10"/>
    <mergeCell ref="AC9:AC10"/>
    <mergeCell ref="AB13:AB14"/>
    <mergeCell ref="AC13:AC14"/>
    <mergeCell ref="AD13:AD14"/>
    <mergeCell ref="AI13:AI14"/>
    <mergeCell ref="AX11:AX12"/>
    <mergeCell ref="AY11:AY12"/>
    <mergeCell ref="A13:A14"/>
    <mergeCell ref="G13:G14"/>
    <mergeCell ref="H13:H14"/>
    <mergeCell ref="I13:I14"/>
    <mergeCell ref="N13:N14"/>
    <mergeCell ref="O13:O14"/>
    <mergeCell ref="P13:P14"/>
    <mergeCell ref="U13:U14"/>
    <mergeCell ref="AQ11:AQ12"/>
    <mergeCell ref="AR11:AR12"/>
    <mergeCell ref="AT11:AT12"/>
    <mergeCell ref="AU11:AU12"/>
    <mergeCell ref="AV11:AV12"/>
    <mergeCell ref="AW11:AW12"/>
    <mergeCell ref="AI11:AI12"/>
    <mergeCell ref="AJ11:AJ12"/>
    <mergeCell ref="AK11:AK12"/>
    <mergeCell ref="AL11:AN12"/>
    <mergeCell ref="AY13:AY14"/>
    <mergeCell ref="A15:A16"/>
    <mergeCell ref="G15:G16"/>
    <mergeCell ref="H15:H16"/>
    <mergeCell ref="I15:I16"/>
    <mergeCell ref="N15:N16"/>
    <mergeCell ref="O15:O16"/>
    <mergeCell ref="P15:P16"/>
    <mergeCell ref="U15:U16"/>
    <mergeCell ref="V15:V16"/>
    <mergeCell ref="AR13:AR14"/>
    <mergeCell ref="AT13:AT14"/>
    <mergeCell ref="AU13:AU14"/>
    <mergeCell ref="AV13:AV14"/>
    <mergeCell ref="AW13:AW14"/>
    <mergeCell ref="AX13:AX14"/>
    <mergeCell ref="AJ13:AJ14"/>
    <mergeCell ref="AK13:AK14"/>
    <mergeCell ref="AL13:AN14"/>
    <mergeCell ref="AO13:AO14"/>
    <mergeCell ref="AP13:AP14"/>
    <mergeCell ref="AQ13:AQ14"/>
    <mergeCell ref="V13:V14"/>
    <mergeCell ref="W13:W14"/>
    <mergeCell ref="AW15:AW16"/>
    <mergeCell ref="AX15:AX16"/>
    <mergeCell ref="AY15:AY16"/>
    <mergeCell ref="AK15:AK16"/>
    <mergeCell ref="AL15:AN16"/>
    <mergeCell ref="AO15:AO16"/>
    <mergeCell ref="AP15:AP16"/>
    <mergeCell ref="AQ15:AQ16"/>
    <mergeCell ref="AR15:AR16"/>
    <mergeCell ref="A17:A18"/>
    <mergeCell ref="G17:G18"/>
    <mergeCell ref="H17:H18"/>
    <mergeCell ref="I17:I18"/>
    <mergeCell ref="N17:N18"/>
    <mergeCell ref="O17:O18"/>
    <mergeCell ref="AT15:AT16"/>
    <mergeCell ref="AU15:AU16"/>
    <mergeCell ref="AV15:AV16"/>
    <mergeCell ref="W15:W16"/>
    <mergeCell ref="AB15:AB16"/>
    <mergeCell ref="AC15:AC16"/>
    <mergeCell ref="AD15:AD16"/>
    <mergeCell ref="AI15:AI16"/>
    <mergeCell ref="AJ15:AJ16"/>
    <mergeCell ref="AX17:AX18"/>
    <mergeCell ref="AY17:AY18"/>
    <mergeCell ref="A19:A20"/>
    <mergeCell ref="G19:G20"/>
    <mergeCell ref="H19:H20"/>
    <mergeCell ref="I19:I20"/>
    <mergeCell ref="N19:N20"/>
    <mergeCell ref="O19:O20"/>
    <mergeCell ref="P19:P20"/>
    <mergeCell ref="AP17:AP18"/>
    <mergeCell ref="AQ17:AQ18"/>
    <mergeCell ref="AR17:AR18"/>
    <mergeCell ref="AT17:AT18"/>
    <mergeCell ref="AU17:AU18"/>
    <mergeCell ref="AV17:AV18"/>
    <mergeCell ref="AD17:AD18"/>
    <mergeCell ref="AI17:AI18"/>
    <mergeCell ref="AJ17:AJ18"/>
    <mergeCell ref="AK17:AK18"/>
    <mergeCell ref="AL17:AN18"/>
    <mergeCell ref="AO17:AO18"/>
    <mergeCell ref="P17:P18"/>
    <mergeCell ref="U17:U18"/>
    <mergeCell ref="V17:V18"/>
    <mergeCell ref="V19:V20"/>
    <mergeCell ref="W19:W20"/>
    <mergeCell ref="AB19:AB20"/>
    <mergeCell ref="AC19:AC20"/>
    <mergeCell ref="AD19:AD20"/>
    <mergeCell ref="AW17:AW18"/>
    <mergeCell ref="W17:W18"/>
    <mergeCell ref="AB17:AB18"/>
    <mergeCell ref="AC17:AC18"/>
    <mergeCell ref="AI21:AI22"/>
    <mergeCell ref="AX19:AX20"/>
    <mergeCell ref="AY19:AY20"/>
    <mergeCell ref="A21:A22"/>
    <mergeCell ref="G21:G22"/>
    <mergeCell ref="H21:H22"/>
    <mergeCell ref="I21:I22"/>
    <mergeCell ref="N21:N22"/>
    <mergeCell ref="O21:O22"/>
    <mergeCell ref="P21:P22"/>
    <mergeCell ref="U21:U22"/>
    <mergeCell ref="AQ19:AQ20"/>
    <mergeCell ref="AR19:AR20"/>
    <mergeCell ref="AT19:AT20"/>
    <mergeCell ref="AU19:AU20"/>
    <mergeCell ref="AV19:AV20"/>
    <mergeCell ref="AW19:AW20"/>
    <mergeCell ref="AI19:AI20"/>
    <mergeCell ref="AJ19:AJ20"/>
    <mergeCell ref="AK19:AK20"/>
    <mergeCell ref="AL19:AN20"/>
    <mergeCell ref="AO19:AO20"/>
    <mergeCell ref="AP19:AP20"/>
    <mergeCell ref="U19:U20"/>
    <mergeCell ref="A23:B23"/>
    <mergeCell ref="C23:I23"/>
    <mergeCell ref="J23:P23"/>
    <mergeCell ref="Q23:W23"/>
    <mergeCell ref="X23:AD23"/>
    <mergeCell ref="AE23:AK23"/>
    <mergeCell ref="V21:V22"/>
    <mergeCell ref="W21:W22"/>
    <mergeCell ref="AY21:AY22"/>
    <mergeCell ref="AR21:AR22"/>
    <mergeCell ref="AT21:AT22"/>
    <mergeCell ref="AU21:AU22"/>
    <mergeCell ref="AV21:AV22"/>
    <mergeCell ref="AW21:AW22"/>
    <mergeCell ref="AX21:AX22"/>
    <mergeCell ref="AJ21:AJ22"/>
    <mergeCell ref="AK21:AK22"/>
    <mergeCell ref="AL21:AN22"/>
    <mergeCell ref="AO21:AO22"/>
    <mergeCell ref="AP21:AP22"/>
    <mergeCell ref="AQ21:AQ22"/>
    <mergeCell ref="AB21:AB22"/>
    <mergeCell ref="AC21:AC22"/>
    <mergeCell ref="AD21:AD22"/>
  </mergeCells>
  <conditionalFormatting sqref="C9:F22 J9:M22 Q9:T22 X9:AA22 AE9:AH22">
    <cfRule type="expression" dxfId="202" priority="16">
      <formula>OR(ISTEXT(C9),ISBLANK(C9),(C9=0))</formula>
    </cfRule>
  </conditionalFormatting>
  <conditionalFormatting sqref="AU9:AY22">
    <cfRule type="expression" dxfId="201" priority="15">
      <formula>ISBLANK(AU9)</formula>
    </cfRule>
  </conditionalFormatting>
  <conditionalFormatting sqref="C9:F22 J9:M22 Q9:T22 X9:AA22 AE9:AH22">
    <cfRule type="cellIs" dxfId="200" priority="12" operator="lessThan">
      <formula>30</formula>
    </cfRule>
  </conditionalFormatting>
  <conditionalFormatting sqref="G15:I15 G17:I17 G19:I19 G21:I21 G11:I11 G13:I13 G9:I9">
    <cfRule type="expression" dxfId="199" priority="10">
      <formula>OR(ISTEXT(G9),ISBLANK(G9),(G9=0))</formula>
    </cfRule>
  </conditionalFormatting>
  <conditionalFormatting sqref="G15:I15 G17:I17 G19:I19 G21:I21 G11:I11 G13:I13 G9:I9">
    <cfRule type="cellIs" dxfId="198" priority="9" operator="lessThan">
      <formula>30</formula>
    </cfRule>
  </conditionalFormatting>
  <conditionalFormatting sqref="N15:P15 N17:P17 N19:P19 N21:P21 N11:P11 N13:P13 N9:P9">
    <cfRule type="expression" dxfId="197" priority="8">
      <formula>OR(ISTEXT(N9),ISBLANK(N9),(N9=0))</formula>
    </cfRule>
  </conditionalFormatting>
  <conditionalFormatting sqref="N15:P15 N17:P17 N19:P19 N21:P21 N11:P11 N13:P13 N9:P9">
    <cfRule type="cellIs" dxfId="196" priority="7" operator="lessThan">
      <formula>30</formula>
    </cfRule>
  </conditionalFormatting>
  <conditionalFormatting sqref="U15:W15 U17:W17 U19:W19 U21:W21 U11:W11 U13:W13 U9:W9">
    <cfRule type="expression" dxfId="195" priority="6">
      <formula>OR(ISTEXT(U9),ISBLANK(U9),(U9=0))</formula>
    </cfRule>
  </conditionalFormatting>
  <conditionalFormatting sqref="U15:W15 U17:W17 U19:W19 U21:W21 U11:W11 U13:W13 U9:W9">
    <cfRule type="cellIs" dxfId="194" priority="5" operator="lessThan">
      <formula>30</formula>
    </cfRule>
  </conditionalFormatting>
  <conditionalFormatting sqref="AB15:AD15 AB17:AD17 AB19:AD19 AB21:AD21 AB11:AD11 AB13:AD13 AB9:AD9">
    <cfRule type="expression" dxfId="193" priority="4">
      <formula>OR(ISTEXT(AB9),ISBLANK(AB9),(AB9=0))</formula>
    </cfRule>
  </conditionalFormatting>
  <conditionalFormatting sqref="AB15:AD15 AB17:AD17 AB19:AD19 AB21:AD21 AB11:AD11 AB13:AD13 AB9:AD9">
    <cfRule type="cellIs" dxfId="192" priority="3" operator="lessThan">
      <formula>30</formula>
    </cfRule>
  </conditionalFormatting>
  <conditionalFormatting sqref="AI15:AK15 AI17:AK17 AI19:AK19 AI21:AK21 AI11:AK11 AI13:AK13 AI9:AK9">
    <cfRule type="expression" dxfId="191" priority="2">
      <formula>OR(ISTEXT(AI9),ISBLANK(AI9),(AI9=0))</formula>
    </cfRule>
  </conditionalFormatting>
  <conditionalFormatting sqref="AI15:AK15 AI17:AK17 AI19:AK19 AI21:AK21 AI11:AK11 AI13:AK13 AI9:AK9">
    <cfRule type="cellIs" dxfId="190" priority="1" operator="lessThan">
      <formula>30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BBED9540-AF1E-42B4-86F7-6F35B69ABDBC}">
            <xm:f>NOT(ISERROR(SEARCH("Error",C23)))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14:cfRule type="containsText" priority="14" operator="containsText" id="{4851663E-0722-4921-9A41-E60FB28B7708}">
            <xm:f>NOT(ISERROR(SEARCH("Selesai",C23)))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X23 AE23 J23 Q23 C23</xm:sqref>
        </x14:conditionalFormatting>
        <x14:conditionalFormatting xmlns:xm="http://schemas.microsoft.com/office/excel/2006/main">
          <x14:cfRule type="containsText" priority="11" operator="containsText" id="{2C293C5F-67BC-4FFF-9F6F-D867BAF8AF8F}">
            <xm:f>NOT(ISERROR(SEARCH("-",AY9)))</xm:f>
            <xm:f>"-"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AY9:AY22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C41F-9145-49B0-B6A4-B5CD06DDA1D3}">
  <sheetPr>
    <tabColor theme="0"/>
  </sheetPr>
  <dimension ref="A2:AV41"/>
  <sheetViews>
    <sheetView zoomScale="94" zoomScaleNormal="139" workbookViewId="0">
      <selection activeCell="C23" sqref="C23:F23"/>
    </sheetView>
  </sheetViews>
  <sheetFormatPr defaultColWidth="11" defaultRowHeight="15.75"/>
  <cols>
    <col min="1" max="1" width="7.875" customWidth="1"/>
    <col min="2" max="2" width="10.625" customWidth="1"/>
    <col min="3" max="22" width="9.5" customWidth="1"/>
    <col min="23" max="23" width="3.375" customWidth="1"/>
    <col min="24" max="26" width="11.875" customWidth="1"/>
    <col min="27" max="30" width="9"/>
    <col min="31" max="31" width="11.25" customWidth="1"/>
    <col min="32" max="32" width="10.375" customWidth="1"/>
    <col min="33" max="35" width="9"/>
    <col min="36" max="36" width="2.5" customWidth="1"/>
    <col min="37" max="38" width="21.125" customWidth="1"/>
    <col min="39" max="39" width="9"/>
    <col min="40" max="41" width="19.875" customWidth="1"/>
    <col min="42" max="42" width="27.5" customWidth="1"/>
    <col min="43" max="65" width="9"/>
  </cols>
  <sheetData>
    <row r="2" spans="1:48" ht="15.95" customHeight="1">
      <c r="A2" s="216" t="s">
        <v>70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41"/>
      <c r="AB2" s="41"/>
      <c r="AC2" s="41"/>
      <c r="AD2" s="41"/>
    </row>
    <row r="3" spans="1:48" ht="15.9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41"/>
      <c r="AB3" s="41"/>
      <c r="AC3" s="41"/>
      <c r="AD3" s="41"/>
    </row>
    <row r="4" spans="1:48" ht="15.7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</row>
    <row r="5" spans="1:48" ht="15.95" customHeight="1">
      <c r="A5" s="297" t="s">
        <v>2</v>
      </c>
      <c r="B5" s="299" t="s">
        <v>3</v>
      </c>
      <c r="C5" s="301" t="s">
        <v>4</v>
      </c>
      <c r="D5" s="302"/>
      <c r="E5" s="302"/>
      <c r="F5" s="302"/>
      <c r="G5" s="305" t="s">
        <v>5</v>
      </c>
      <c r="H5" s="306"/>
      <c r="I5" s="306"/>
      <c r="J5" s="306"/>
      <c r="K5" s="309" t="s">
        <v>6</v>
      </c>
      <c r="L5" s="310"/>
      <c r="M5" s="310"/>
      <c r="N5" s="310"/>
      <c r="O5" s="313" t="s">
        <v>7</v>
      </c>
      <c r="P5" s="314"/>
      <c r="Q5" s="314"/>
      <c r="R5" s="314"/>
      <c r="S5" s="230" t="s">
        <v>8</v>
      </c>
      <c r="T5" s="230"/>
      <c r="U5" s="230"/>
      <c r="V5" s="230"/>
      <c r="W5" s="317"/>
      <c r="X5" s="318" t="s">
        <v>71</v>
      </c>
      <c r="Y5" s="319"/>
      <c r="Z5" s="320"/>
      <c r="AB5" s="267" t="s">
        <v>72</v>
      </c>
      <c r="AC5" s="268"/>
      <c r="AD5" s="268"/>
      <c r="AE5" s="268"/>
      <c r="AF5" s="268"/>
      <c r="AG5" s="268"/>
      <c r="AH5" s="268"/>
      <c r="AI5" s="268"/>
      <c r="AJ5" s="268"/>
      <c r="AK5" s="268"/>
      <c r="AL5" s="269"/>
      <c r="AN5" s="276" t="s">
        <v>10</v>
      </c>
      <c r="AO5" s="277"/>
      <c r="AP5" s="278"/>
      <c r="AR5" s="285" t="s">
        <v>73</v>
      </c>
      <c r="AS5" s="285"/>
      <c r="AT5" s="285"/>
      <c r="AU5" s="285"/>
      <c r="AV5" s="285"/>
    </row>
    <row r="6" spans="1:48" ht="15.95" customHeight="1">
      <c r="A6" s="298"/>
      <c r="B6" s="300"/>
      <c r="C6" s="303"/>
      <c r="D6" s="304"/>
      <c r="E6" s="304"/>
      <c r="F6" s="304"/>
      <c r="G6" s="307"/>
      <c r="H6" s="308"/>
      <c r="I6" s="308"/>
      <c r="J6" s="308"/>
      <c r="K6" s="311"/>
      <c r="L6" s="312"/>
      <c r="M6" s="312"/>
      <c r="N6" s="312"/>
      <c r="O6" s="315"/>
      <c r="P6" s="316"/>
      <c r="Q6" s="316"/>
      <c r="R6" s="316"/>
      <c r="S6" s="231"/>
      <c r="T6" s="231"/>
      <c r="U6" s="231"/>
      <c r="V6" s="231"/>
      <c r="W6" s="266"/>
      <c r="X6" s="321"/>
      <c r="Y6" s="322"/>
      <c r="Z6" s="323"/>
      <c r="AB6" s="270"/>
      <c r="AC6" s="271"/>
      <c r="AD6" s="271"/>
      <c r="AE6" s="271"/>
      <c r="AF6" s="271"/>
      <c r="AG6" s="271"/>
      <c r="AH6" s="271"/>
      <c r="AI6" s="271"/>
      <c r="AJ6" s="271"/>
      <c r="AK6" s="271"/>
      <c r="AL6" s="272"/>
      <c r="AN6" s="279"/>
      <c r="AO6" s="280"/>
      <c r="AP6" s="281"/>
      <c r="AR6" s="285"/>
      <c r="AS6" s="285"/>
      <c r="AT6" s="285"/>
      <c r="AU6" s="285"/>
      <c r="AV6" s="285"/>
    </row>
    <row r="7" spans="1:48" ht="15.95" customHeight="1">
      <c r="A7" s="298"/>
      <c r="B7" s="300"/>
      <c r="C7" s="286" t="s">
        <v>17</v>
      </c>
      <c r="D7" s="287"/>
      <c r="E7" s="287"/>
      <c r="F7" s="287"/>
      <c r="G7" s="288" t="s">
        <v>17</v>
      </c>
      <c r="H7" s="289"/>
      <c r="I7" s="289"/>
      <c r="J7" s="289"/>
      <c r="K7" s="290" t="s">
        <v>17</v>
      </c>
      <c r="L7" s="291"/>
      <c r="M7" s="291"/>
      <c r="N7" s="291"/>
      <c r="O7" s="292" t="s">
        <v>17</v>
      </c>
      <c r="P7" s="293"/>
      <c r="Q7" s="293"/>
      <c r="R7" s="293"/>
      <c r="S7" s="208" t="s">
        <v>17</v>
      </c>
      <c r="T7" s="208"/>
      <c r="U7" s="208"/>
      <c r="V7" s="208"/>
      <c r="W7" s="266"/>
      <c r="X7" s="294" t="s">
        <v>18</v>
      </c>
      <c r="Y7" s="295"/>
      <c r="Z7" s="296"/>
      <c r="AB7" s="273"/>
      <c r="AC7" s="274"/>
      <c r="AD7" s="274"/>
      <c r="AE7" s="274"/>
      <c r="AF7" s="274"/>
      <c r="AG7" s="274"/>
      <c r="AH7" s="274"/>
      <c r="AI7" s="274"/>
      <c r="AJ7" s="274"/>
      <c r="AK7" s="274"/>
      <c r="AL7" s="275"/>
      <c r="AN7" s="282"/>
      <c r="AO7" s="283"/>
      <c r="AP7" s="284"/>
      <c r="AR7" s="285"/>
      <c r="AS7" s="285"/>
      <c r="AT7" s="285"/>
      <c r="AU7" s="285"/>
      <c r="AV7" s="285"/>
    </row>
    <row r="8" spans="1:48" ht="65.099999999999994" customHeight="1">
      <c r="A8" s="298"/>
      <c r="B8" s="300"/>
      <c r="C8" s="119" t="s">
        <v>24</v>
      </c>
      <c r="D8" s="120" t="s">
        <v>25</v>
      </c>
      <c r="E8" s="120" t="s">
        <v>26</v>
      </c>
      <c r="F8" s="119" t="s">
        <v>27</v>
      </c>
      <c r="G8" s="121" t="s">
        <v>24</v>
      </c>
      <c r="H8" s="122" t="s">
        <v>25</v>
      </c>
      <c r="I8" s="122" t="s">
        <v>26</v>
      </c>
      <c r="J8" s="121" t="s">
        <v>27</v>
      </c>
      <c r="K8" s="123" t="s">
        <v>24</v>
      </c>
      <c r="L8" s="124" t="s">
        <v>25</v>
      </c>
      <c r="M8" s="124" t="s">
        <v>26</v>
      </c>
      <c r="N8" s="123" t="s">
        <v>27</v>
      </c>
      <c r="O8" s="125" t="s">
        <v>24</v>
      </c>
      <c r="P8" s="126" t="s">
        <v>25</v>
      </c>
      <c r="Q8" s="126" t="s">
        <v>26</v>
      </c>
      <c r="R8" s="125" t="s">
        <v>27</v>
      </c>
      <c r="S8" s="127" t="s">
        <v>24</v>
      </c>
      <c r="T8" s="128" t="s">
        <v>25</v>
      </c>
      <c r="U8" s="128" t="s">
        <v>26</v>
      </c>
      <c r="V8" s="127" t="s">
        <v>27</v>
      </c>
      <c r="W8" s="266"/>
      <c r="X8" s="129" t="s">
        <v>28</v>
      </c>
      <c r="Y8" s="130" t="s">
        <v>29</v>
      </c>
      <c r="Z8" s="129" t="s">
        <v>30</v>
      </c>
      <c r="AB8" s="63" t="s">
        <v>2</v>
      </c>
      <c r="AC8" s="63" t="s">
        <v>3</v>
      </c>
      <c r="AD8" s="118" t="s">
        <v>24</v>
      </c>
      <c r="AE8" s="131" t="s">
        <v>25</v>
      </c>
      <c r="AF8" s="131" t="s">
        <v>26</v>
      </c>
      <c r="AG8" s="118" t="s">
        <v>27</v>
      </c>
      <c r="AH8" s="131" t="s">
        <v>71</v>
      </c>
      <c r="AI8" s="131" t="s">
        <v>74</v>
      </c>
      <c r="AJ8" s="265"/>
      <c r="AK8" s="118" t="s">
        <v>18</v>
      </c>
      <c r="AL8" s="118" t="s">
        <v>75</v>
      </c>
      <c r="AN8" s="71" t="s">
        <v>21</v>
      </c>
      <c r="AO8" s="71" t="s">
        <v>22</v>
      </c>
      <c r="AP8" s="71" t="s">
        <v>23</v>
      </c>
      <c r="AR8" s="63" t="s">
        <v>3</v>
      </c>
      <c r="AS8" s="118" t="s">
        <v>24</v>
      </c>
      <c r="AT8" s="131" t="s">
        <v>25</v>
      </c>
      <c r="AU8" s="131" t="s">
        <v>26</v>
      </c>
      <c r="AV8" s="118" t="s">
        <v>27</v>
      </c>
    </row>
    <row r="9" spans="1:48" ht="17.25" customHeight="1">
      <c r="A9" s="252">
        <v>1</v>
      </c>
      <c r="B9" s="105" t="s">
        <v>31</v>
      </c>
      <c r="C9" s="11" cm="1">
        <f t="array" aca="1" ref="C9" ca="1">50 + ((Input!C9 - MIN(_xlfn._xlws.FILTER(Input!$C$9:'Input'!$C$22, MOD(ROW(Input!$C$9:'Input'!$C$22),2)=1)))/(MAX(_xlfn._xlws.FILTER(Input!$C$9:'Input'!$C$22, MOD(ROW(Input!$C$9:'Input'!$C$22),2)=1))-MIN(_xlfn._xlws.FILTER(Input!$C$9:'Input'!$C$22, MOD(ROW(Input!$C$9:'Input'!$C$22),2)=1)))) * (98-50)</f>
        <v>65.599999999999994</v>
      </c>
      <c r="D9" s="11" cm="1">
        <f t="array" aca="1" ref="D9" ca="1">50 + ((Input!D9 - MIN(_xlfn._xlws.FILTER(Input!$D$9:'Input'!$D$22, MOD(ROW(Input!$D$9:'Input'!$D$22),2)=1)))/(MAX(_xlfn._xlws.FILTER(Input!$D$9:'Input'!$D$22, MOD(ROW(Input!$D$9:'Input'!$D$22),2)=1))-MIN(_xlfn._xlws.FILTER(Input!$D$9:'Input'!$D$22, MOD(ROW(Input!$D$9:'Input'!$D$22),2)=1))))*(98-50)</f>
        <v>98</v>
      </c>
      <c r="E9" s="11" cm="1">
        <f t="array" aca="1" ref="E9" ca="1">50 + ((Input!$E$9 - MIN(_xlfn._xlws.FILTER(Input!$E$9:'Input'!$E$22, MOD(ROW(Input!$E$9:'Input'!$E$22),2)=1)))/(MAX(_xlfn._xlws.FILTER(Input!$E$9:'Input'!$E$22, MOD(ROW(Input!$E$9:'Input'!$E$22),2)=1))-MIN(_xlfn._xlws.FILTER(Input!$E$9:'Input'!$E$22, MOD(ROW(Input!$E$9:'Input'!$E$22),2)=1))))*(98-50)</f>
        <v>98</v>
      </c>
      <c r="F9" s="11" cm="1">
        <f t="array" aca="1" ref="F9" ca="1">50 + ((Input!F9 - MIN(_xlfn._xlws.FILTER(Input!$F$9:'Input'!$F$22, MOD(ROW(Input!$F$9:'Input'!$F$22),2)=1)))/(MAX(_xlfn._xlws.FILTER(Input!$F$9:'Input'!$F$22, MOD(ROW(Input!$F$9:'Input'!$F$22),2)=1))-MIN(_xlfn._xlws.FILTER(Input!$F$9:'Input'!$F$22, MOD(ROW(Input!$F$9:'Input'!$F$22),2)=1))))*(98-50)</f>
        <v>98</v>
      </c>
      <c r="G9" s="30" cm="1">
        <f t="array" aca="1" ref="G9" ca="1">50 + ((Input!J9 - MIN(_xlfn._xlws.FILTER(Input!$J$9:'Input'!$J$22, MOD(ROW(Input!$J$9:'Input'!$J$22),2)=1)))/(MAX(_xlfn._xlws.FILTER(Input!$J$9:'Input'!$J$22, MOD(ROW(Input!$J$9:'Input'!$J$22),2)=1))-MIN(_xlfn._xlws.FILTER(Input!$J$9:'Input'!$J$22, MOD(ROW(Input!$J$9:'Input'!$J$22),2)=1))))*(98-50)</f>
        <v>98</v>
      </c>
      <c r="H9" s="30" cm="1">
        <f t="array" aca="1" ref="H9" ca="1">50 + ((Input!K9 - MIN(_xlfn._xlws.FILTER(Input!$K$9:'Input'!$K$22, MOD(ROW(Input!$K$9:'Input'!$K$22),2)=1)))/(MAX(_xlfn._xlws.FILTER(Input!$K$9:'Input'!$K$22, MOD(ROW(Input!$K$9:'Input'!$K$22),2)=1))-MIN(_xlfn._xlws.FILTER(Input!$K$9:'Input'!$K$22, MOD(ROW(Input!$K$9:'Input'!$K$22),2)=1))))*(98-50)</f>
        <v>98</v>
      </c>
      <c r="I9" s="30" cm="1">
        <f t="array" aca="1" ref="I9" ca="1">50 + ((Input!L9 - MIN(_xlfn._xlws.FILTER(Input!$L$9:'Input'!$L$22, MOD(ROW(Input!$L$9:'Input'!$L$22),2)=1)))/(MAX(_xlfn._xlws.FILTER(Input!$L$9:'Input'!$L$22, MOD(ROW(Input!$L$9:'Input'!$L$22),2)=1))-MIN(_xlfn._xlws.FILTER(Input!$L$9:'Input'!$L$22, MOD(ROW(Input!$L$9:'Input'!$L$22),2)=1))))*(98-50)</f>
        <v>98</v>
      </c>
      <c r="J9" s="30" cm="1">
        <f t="array" aca="1" ref="J9" ca="1">50 + ((Input!M9 - MIN(_xlfn._xlws.FILTER(Input!$M$9:'Input'!$M$22, MOD(ROW(Input!$M$9:'Input'!$M$22),2)=1)))/(MAX(_xlfn._xlws.FILTER(Input!$M$9:'Input'!$M$22, MOD(ROW(Input!$M$9:'Input'!$M$22),2)=1))-MIN(_xlfn._xlws.FILTER(Input!$M$9:'Input'!$M$22, MOD(ROW(Input!$M$9:'Input'!$M$22),2)=1))))*(98-50)</f>
        <v>98</v>
      </c>
      <c r="K9" s="34" cm="1">
        <f t="array" aca="1" ref="K9" ca="1">50 + ((Input!Q9 - MIN(_xlfn._xlws.FILTER(Input!$Q$9:'Input'!$Q$22, MOD(ROW(Input!$Q$9:'Input'!$Q$22),2)=1)))/(MAX(_xlfn._xlws.FILTER(Input!$Q$9:'Input'!$Q$22, MOD(ROW(Input!$Q$9:'Input'!$Q$22),2)=1))-MIN(_xlfn._xlws.FILTER(Input!$Q$9:'Input'!$Q$22, MOD(ROW(Input!$Q$9:'Input'!$Q$22),2)=1))))*(98-50)</f>
        <v>98</v>
      </c>
      <c r="L9" s="34" cm="1">
        <f t="array" aca="1" ref="L9" ca="1">50 + ((Input!R9 - MIN(_xlfn._xlws.FILTER(Input!$R$9:'Input'!$R$22, MOD(ROW(Input!$R$9:'Input'!$R$22),2)=1)))/(MAX(_xlfn._xlws.FILTER(Input!$R$9:'Input'!$R$22, MOD(ROW(Input!$R$9:'Input'!$R$22),2)=1))-MIN(_xlfn._xlws.FILTER(Input!$R$9:'Input'!$R$22, MOD(ROW(Input!$R$9:'Input'!$R$22),2)=1))))*(98-50)</f>
        <v>98</v>
      </c>
      <c r="M9" s="34" cm="1">
        <f t="array" aca="1" ref="M9" ca="1">50 + ((Input!S9 - MIN(_xlfn._xlws.FILTER(Input!$S$9:'Input'!$S$22, MOD(ROW(Input!$S$9:'Input'!$S$22),2)=1)))/(MAX(_xlfn._xlws.FILTER(Input!$S$9:'Input'!$S$22, MOD(ROW(Input!$S$9:'Input'!$S$22),2)=1))-MIN(_xlfn._xlws.FILTER(Input!$S$9:'Input'!$S$22, MOD(ROW(Input!$S$9:'Input'!$S$22),2)=1))))*(98-50)</f>
        <v>98</v>
      </c>
      <c r="N9" s="34" cm="1">
        <f t="array" aca="1" ref="N9" ca="1">50 + ((Input!T9 - MIN(_xlfn._xlws.FILTER(Input!$T$9:'Input'!$T$22, MOD(ROW(Input!$T$9:'Input'!$T$22),2)=1)))/(MAX(_xlfn._xlws.FILTER(Input!$T$9:'Input'!$T$22, MOD(ROW(Input!$T$9:'Input'!$T$22),2)=1))-MIN(_xlfn._xlws.FILTER(Input!$T$9:'Input'!$T$22, MOD(ROW(Input!$T$9:'Input'!$T$22),2)=1))))*(98-50)</f>
        <v>98</v>
      </c>
      <c r="O9" s="38" cm="1">
        <f t="array" aca="1" ref="O9" ca="1">50 + ((Input!X9 - MIN(_xlfn._xlws.FILTER(Input!$X$9:'Input'!$X$22, MOD(ROW(Input!$X$9:'Input'!$X$22),2)=1)))/(MAX(_xlfn._xlws.FILTER(Input!$X$9:'Input'!$X$22,
MOD(ROW(Input!$X$9:'Input'!$X$22),2)=1)) - MIN(_xlfn._xlws.FILTER(Input!$X$9:'Input'!$X$22, MOD(ROW(Input!$X$9:'Input'!$X$22),2)=1))))*(98-50)</f>
        <v>87.333333333333343</v>
      </c>
      <c r="P9" s="38" cm="1">
        <f t="array" aca="1" ref="P9" ca="1">50 + ((Input!Y9 - MIN(_xlfn._xlws.FILTER(Input!$Y$9:'Input'!$Y$22, MOD(ROW(Input!$Y$9:'Input'!$Y$22),2)=1)))/(MAX(_xlfn._xlws.FILTER(Input!$Y$9:'Input'!$Y$22, MOD(ROW(Input!$Y$9:'Input'!$Y$22),2)=1))-MIN(_xlfn._xlws.FILTER(Input!$Y$9:'Input'!$Y$22, MOD(ROW(Input!$Y$9:'Input'!$Y$22),2)=1))))*(98-50)</f>
        <v>87.333333333333343</v>
      </c>
      <c r="Q9" s="38" cm="1">
        <f t="array" aca="1" ref="Q9" ca="1">50 + ((Input!Z9 - MIN(_xlfn._xlws.FILTER(Input!$Z$9:'Input'!$Z$22, MOD(ROW(Input!$Z$9:'Input'!$Z$22),2)=1)))/(MAX(_xlfn._xlws.FILTER(Input!$Z$9:'Input'!$Z$22, MOD(ROW(Input!$Z$9:'Input'!$Z$22),2)=1))-MIN(_xlfn._xlws.FILTER(Input!$Z$9:'Input'!$Z$22, MOD(ROW(Input!$Z$9:'Input'!$Z$22),2)=1))))*(98-50)</f>
        <v>83.6</v>
      </c>
      <c r="R9" s="38" cm="1">
        <f t="array" aca="1" ref="R9" ca="1">50 + ((Input!AA9 - MIN(_xlfn._xlws.FILTER(Input!$AA$9:'Input'!$AA$22, MOD(ROW(Input!$AA$9:'Input'!$AA$22),2)=1)))/(MAX(_xlfn._xlws.FILTER(Input!$AA$9:'Input'!$AA$22, MOD(ROW(Input!$AA$9:'Input'!$AA$22),2)=1))-MIN(_xlfn._xlws.FILTER(Input!$AA$9:'Input'!$AA$22, MOD(ROW(Input!$AA$9:'Input'!$AA$22),2)=1))))*(98-50)</f>
        <v>98</v>
      </c>
      <c r="S9" s="40" cm="1">
        <f t="array" aca="1" ref="S9" ca="1">50 + ((Input!AE9 - MIN(_xlfn._xlws.FILTER(Input!$AE$9:'Input'!$AE$22, MOD(ROW(Input!$AE$9:'Input'!$AE$22),2)=1)))/(MAX(_xlfn._xlws.FILTER(Input!$AE$9:'Input'!$AE$22, MOD(ROW(Input!$AE$9:'Input'!$AE$22),2)=1))-MIN(_xlfn._xlws.FILTER(Input!$AE$9:'Input'!$AE$22, MOD(ROW(Input!$AE$9:'Input'!$AE$22),2)=1))))*(98-50)</f>
        <v>94.307692307692307</v>
      </c>
      <c r="T9" s="40" cm="1">
        <f t="array" aca="1" ref="T9" ca="1">50 + ((Input!AF9 - MIN(_xlfn._xlws.FILTER(Input!$AF$9:'Input'!$AF$22, MOD(ROW(Input!$AF$9:'Input'!$AF$22),2)=1)))/(MAX(_xlfn._xlws.FILTER(Input!$AF$9:'Input'!$AF$22, MOD(ROW(Input!$AF$9:'Input'!$AF$22),2)=1))-MIN(_xlfn._xlws.FILTER(Input!$AF$9:'Input'!$AF$22, MOD(ROW(Input!$AF$9:'Input'!$AF$22),2)=1))))*(98-50)</f>
        <v>98</v>
      </c>
      <c r="U9" s="40" cm="1">
        <f t="array" aca="1" ref="U9" ca="1">50 + ((Input!AG9 - MIN(_xlfn._xlws.FILTER(Input!$AG$9:'Input'!$AG$22, MOD(ROW(Input!$AG$9:'Input'!$AG$22),2)=1)))/(MAX(_xlfn._xlws.FILTER(Input!$AG$9:'Input'!$AG$22, MOD(ROW(Input!$AG$9:'Input'!$AG$22),2)=1))-MIN(_xlfn._xlws.FILTER(Input!$AG$9:'Input'!$AG$22, MOD(ROW(Input!$AG$9:'Input'!$AG$22),2)=1))))*(98-50)</f>
        <v>98</v>
      </c>
      <c r="V9" s="40" cm="1">
        <f t="array" aca="1" ref="V9" ca="1">50 + ((Input!AH9 - MIN(_xlfn._xlws.FILTER(Input!$AH$9:'Input'!$AH$22, MOD(ROW(Input!$AH$9:'Input'!$AH$22),2)=1)))/(MAX(_xlfn._xlws.FILTER(Input!$AH$9:'Input'!$AH$22, MOD(ROW(Input!$AH$9:'Input'!$AH$22),2)=1))-MIN(_xlfn._xlws.FILTER(Input!$AH$9:'Input'!$AH$22, MOD(ROW(Input!$AH$9:'Input'!$AH$22),2)=1))))*(98-50)</f>
        <v>96.5</v>
      </c>
      <c r="W9" s="266"/>
      <c r="X9" s="253">
        <f>SUM(Input!G9:G10,Input!N9:N10,Input!U9:U10,Input!AB9:AB10,Input!AI9:AI10)</f>
        <v>366</v>
      </c>
      <c r="Y9" s="253">
        <f>SUM(Input!H9:H10,Input!O9:O10,Input!V9:V10,Input!AC9:AC10,Input!AJ9:AJ10)</f>
        <v>370</v>
      </c>
      <c r="Z9" s="253">
        <f>SUM(Input!I9:I10,Input!P9:P10,Input!W9:W10,Input!AD9:AD10,Input!AK9:AK10)</f>
        <v>369</v>
      </c>
      <c r="AB9" s="252">
        <v>1</v>
      </c>
      <c r="AC9" s="106" t="s">
        <v>31</v>
      </c>
      <c r="AD9" s="108">
        <f ca="1">IF(MIN(C9,G9,K9,O9,S9)=0, "Null", IF(COUNT(C9,G9,K9,O9,S9)=5, SUM(C9,G9,K9,O9,S9) - MIN(C9,G9,K9,
 O9,S9) - MAX(C9,G9,K9,O9,S9), "Null"))*$AS$9</f>
        <v>1398.2051282051289</v>
      </c>
      <c r="AE9" s="108">
        <f ca="1">IF(MIN(D9,H9,L9,P9,T9)=0, "Null", IF(COUNT(D9,H9,L9,P9,T9)=5, SUM(D9,H9,L9,P9,T9) - MIN(D9,H9,L9,P9,T9) - MAX(D9,H9,L9,P9,T9), "Null"))*$AT$9</f>
        <v>1176</v>
      </c>
      <c r="AF9" s="108">
        <f ca="1">IF(MIN(E9,I9,M9,Q9,U9)=0, "Null", IF(COUNT(E9,I9,M9,Q9,U9)=5, SUM(E9,I9,M9,Q9,U9) - MIN(E9,I9,M9,Q9,U9) - MAX(E9,I9,M9,Q9,U9), "Null"))*$AU$9</f>
        <v>882</v>
      </c>
      <c r="AG9" s="108">
        <f ca="1">IF(MIN(F9,J9,N9,R9,V9)=0, "Null", IF(COUNT(F9,J9,N9,R9,V9)=5, SUM(F9,J9,N9,R9,V9) - MIN(F9,J9,N9,R9,V9) - MAX(F9,J9,N9,R9,V9), "Null"))*$AV$9</f>
        <v>882</v>
      </c>
      <c r="AH9" s="109" cm="1">
        <f t="array" aca="1" ref="AH9" ca="1">IF(SUMPRODUCT(--(ISTEXT(AD9:AG9)+ISBLANK(AD9:AG9)+(AD9:AG9=0)))&gt;0,"Error",SUM(AD9,AE9,AF9,AG9))</f>
        <v>4338.2051282051289</v>
      </c>
      <c r="AI9" s="261">
        <f ca="1">IF(OR(ISTEXT(AH9),ISTEXT(AH10)),"NULL",SUM(AH9:AH10))</f>
        <v>8322.5629821159237</v>
      </c>
      <c r="AJ9" s="266"/>
      <c r="AK9" s="253">
        <f>SUM(Input!G9:I10,Input!N9:P10,Input!U9:W10,Input!AB9:AD10,Input!AI9:AK10)</f>
        <v>1105</v>
      </c>
      <c r="AL9" s="253">
        <f>RANK(AK9,$AK$9:$AK$22,0)</f>
        <v>2</v>
      </c>
      <c r="AN9" s="248" t="str">
        <f>IF(AND(Input!AP9&gt;=4, Input!AP9&lt;=18), "Penampilan " &amp; Input!AP9 &amp; " Menit", "Kosong")</f>
        <v>Penampilan 8 Menit</v>
      </c>
      <c r="AO9" s="263" t="str">
        <f>IF(Input!AQ9=46,"Kelebihan 1 Peserta", IF(Input!AQ9=47,"Kelebihan 2 Peserta",IF(Input!AQ9=48,"Kelebihan 3 Peserta",IF(Input!AQ9=49,"Kelebihan 4 Peserta",IF(Input!AQ9=50,"Kelebihan 5 Peserta",IF(Input!AQ9&gt;50,"Lebih dari 5 Peserta","Aman"))))))</f>
        <v>Aman</v>
      </c>
      <c r="AP9" s="248" t="str">
        <f>_xlfn.TEXTJOIN(", ",TRUE,AN9,AO9)</f>
        <v>Penampilan 8 Menit, Aman</v>
      </c>
      <c r="AR9" s="42" t="s">
        <v>31</v>
      </c>
      <c r="AS9" s="42">
        <v>5</v>
      </c>
      <c r="AT9" s="42">
        <v>4</v>
      </c>
      <c r="AU9" s="42">
        <v>3</v>
      </c>
      <c r="AV9" s="42">
        <v>3</v>
      </c>
    </row>
    <row r="10" spans="1:48" ht="17.25" customHeight="1">
      <c r="A10" s="213"/>
      <c r="B10" s="107" t="s">
        <v>39</v>
      </c>
      <c r="C10" s="27" cm="1">
        <f t="array" aca="1" ref="C10" ca="1">50 + ((Input!C10 - MIN(_xlfn._xlws.FILTER(Input!$C$9:'Input'!$C$22, MOD(ROW(Input!$C$9:'Input'!$C$22),2)=0)))/(MAX(_xlfn._xlws.FILTER(Input!$C$9:'Input'!$C$22, MOD(ROW(Input!$C$9:'Input'!$C$22),2)=0))-MIN(_xlfn._xlws.FILTER(Input!$C$9:'Input'!$C$22, MOD(ROW(Input!$C$9:'Input'!$C$22),2)=0)))) * (98-50)</f>
        <v>90</v>
      </c>
      <c r="D10" s="27" cm="1">
        <f t="array" aca="1" ref="D10" ca="1">50 + ((Input!D10 - MIN(_xlfn._xlws.FILTER(Input!$D$9:'Input'!$D$22,MOD(ROW(Input!$D$9:'Input'!$D$22),2)=0)))/(MAX(_xlfn._xlws.FILTER(Input!$D$9:'Input'!$D$22, MOD(ROW(Input!$D$9:'Input'!$D$22),2)=0))-MIN(_xlfn._xlws.FILTER(Input!$D$9:'Input'!$D$22,MOD(ROW(Input!$D$9:'Input'!$D$22),2)=0)))) * (98-50)</f>
        <v>84.285714285714278</v>
      </c>
      <c r="E10" s="27" cm="1">
        <f t="array" aca="1" ref="E10" ca="1">50 + ((Input!E10 - MIN(_xlfn._xlws.FILTER(Input!$E$9:'Input'!$E$22, MOD(ROW(Input!$E$9:'Input'!$E$22),2)=0)))/(MAX(_xlfn._xlws.FILTER(Input!$E$9:'Input'!$E$22, MOD(ROW(Input!$E$9:'Input'!$E$22),2)=0))-MIN(_xlfn._xlws.FILTER(Input!$E$9:'Input'!$E$22, MOD(ROW(Input!$E$9:'Input'!$E$22),2)=0))))*(98-50)</f>
        <v>98</v>
      </c>
      <c r="F10" s="27" cm="1">
        <f t="array" aca="1" ref="F10" ca="1">50 + ((Input!F10 - MIN(_xlfn._xlws.FILTER(Input!$F$9:'Input'!$F$22, MOD(ROW(Input!$F$9:'Input'!$F$22),2)=0)))/(MAX(_xlfn._xlws.FILTER(Input!$F$9:'Input'!$F$22, MOD(ROW(Input!$F$9:'Input'!$F$22),2)=0))-MIN(_xlfn._xlws.FILTER(Input!$F$9:'Input'!$F$22, MOD(ROW(Input!$F$9:'Input'!$F$22),2)=0))))*(98-50)</f>
        <v>98</v>
      </c>
      <c r="G10" s="31" cm="1">
        <f t="array" aca="1" ref="G10" ca="1">50 + ((Input!J10 - MIN(_xlfn._xlws.FILTER(Input!$J$9:'Input'!$J$22, MOD(ROW(Input!$J$9:'Input'!$J$22),2)=0)))/(MAX(_xlfn._xlws.FILTER(Input!$J$9:'Input'!$J$22, MOD(ROW(Input!$J$9:'Input'!$J$22),2)=0))-MIN(_xlfn._xlws.FILTER(Input!$J$9:'Input'!$J$22, MOD(ROW(Input!$J$9:'Input'!$J$22),2)=0))))*(98-50)</f>
        <v>94.307692307692307</v>
      </c>
      <c r="H10" s="31" cm="1">
        <f t="array" aca="1" ref="H10" ca="1">50 + ((Input!K10 - MIN(_xlfn._xlws.FILTER(Input!$K$9:'Input'!$K$22, MOD(ROW(Input!$K$9:'Input'!$K$22),2)=0)))/(MAX(_xlfn._xlws.FILTER(Input!$K$9:'Input'!$K$22, MOD(ROW(Input!$K$9:'Input'!$K$22),2)=0))-MIN(_xlfn._xlws.FILTER(Input!$K$9:'Input'!$K$22, MOD(ROW(Input!$K$9:'Input'!$K$22),2)=0))))*(98-50)</f>
        <v>96.08</v>
      </c>
      <c r="I10" s="31" cm="1">
        <f t="array" aca="1" ref="I10" ca="1">50 + ((Input!L10 - MIN(_xlfn._xlws.FILTER(Input!$L$9:'Input'!$L$22, MOD(ROW(Input!$L$9:'Input'!$L$22),2)=0)))/(MAX(_xlfn._xlws.FILTER(Input!$L$9:'Input'!$L$22, MOD(ROW(Input!$L$9:'Input'!$L$22),2)=0))-MIN(_xlfn._xlws.FILTER(Input!$L$9:'Input'!$L$22, MOD(ROW(Input!$L$9:'Input'!$L$22),2)=0))))*(98-50)</f>
        <v>90.8</v>
      </c>
      <c r="J10" s="31" cm="1">
        <f t="array" aca="1" ref="J10" ca="1">50 + ((Input!M10 - MIN(_xlfn._xlws.FILTER(Input!$M$9:'Input'!$M$22, MOD(ROW(Input!$M$9:'Input'!$M$22),2)=0)))/(MAX(_xlfn._xlws.FILTER(Input!$M$9:'Input'!$M$22, MOD(ROW(Input!$M$9:'Input'!$M$22),2)=0))-MIN(_xlfn._xlws.FILTER(Input!$M$9:'Input'!$M$22, MOD(ROW(Input!$M$9:'Input'!$M$22),2)=0))))*(98-50)</f>
        <v>95.6</v>
      </c>
      <c r="K10" s="35" cm="1">
        <f t="array" aca="1" ref="K10" ca="1">50 + ((Input!Q10 -MIN(_xlfn._xlws.FILTER(Input!$Q$9:'Input'!$Q$22, MOD(ROW(Input!$Q$9:'Input'!$Q$22),2)=0)))/(MAX(_xlfn._xlws.FILTER(Input!$Q$9:'Input'!$Q$22, MOD(ROW(Input!$Q$9:'Input'!$Q$22),2)=0))-MIN(_xlfn._xlws.FILTER(Input!$Q$9:'Input'!$Q$22, MOD(ROW(Input!$Q$9:'Input'!$Q$22),2)=0))))*(98-50)</f>
        <v>90</v>
      </c>
      <c r="L10" s="35" cm="1">
        <f t="array" aca="1" ref="L10" ca="1">50 + ((Input!R10 - MIN(_xlfn._xlws.FILTER(Input!$R$9:'Input'!$R$22, MOD(ROW(Input!$R$9:'Input'!$R$22),2)=0)))/(MAX(_xlfn._xlws.FILTER(Input!$R$9:'Input'!$R$22, MOD(ROW(Input!$R$9:'Input'!$R$22),2)=0))-MIN(_xlfn._xlws.FILTER(Input!$R$9:'Input'!$R$22, MOD(ROW(Input!$R$9:'Input'!$R$22),2)=0))))*(98-50)</f>
        <v>89</v>
      </c>
      <c r="M10" s="35" cm="1">
        <f t="array" aca="1" ref="M10" ca="1">50 + ((Input!S10 - MIN(_xlfn._xlws.FILTER(Input!$S$9:'Input'!$S$22, MOD(ROW(Input!$S$9:'Input'!$S$22),2)=0)))/(MAX(_xlfn._xlws.FILTER(Input!$S$9:'Input'!$S$22, MOD(ROW(Input!$S$9:'Input'!$S$22),2)=0))-MIN(_xlfn._xlws.FILTER(Input!$S$9:'Input'!$S$22, MOD(ROW(Input!$S$9:'Input'!$S$22),2)=0))))*(98-50)</f>
        <v>86.705882352941174</v>
      </c>
      <c r="N10" s="35" cm="1">
        <f t="array" aca="1" ref="N10" ca="1">50 + ((Input!T10 - MIN(_xlfn._xlws.FILTER(Input!$T$9:'Input'!$T$22, MOD(ROW(Input!$T$9:'Input'!$T$22),2)=0)))/(MAX(_xlfn._xlws.FILTER(Input!$T$9:'Input'!$T$22, MOD(ROW(Input!$T$9:'Input'!$T$22),2)=0))-MIN(_xlfn._xlws.FILTER(Input!$T$9:'Input'!$T$22, MOD(ROW(Input!$T$9:'Input'!$T$22),2)=0))))*(98-50)</f>
        <v>91.142857142857139</v>
      </c>
      <c r="O10" s="38" cm="1">
        <f t="array" aca="1" ref="O10" ca="1">50 + ((Input!X10 - MIN(_xlfn._xlws.FILTER(Input!$X$9:'Input'!$X$22, MOD(ROW(Input!$X$9:'Input'!$X$22),2)=0)))/(MAX(_xlfn._xlws.FILTER(Input!$X$9:'Input'!$X$22, MOD(ROW(Input!$X$9:'Input'!$X$22),2)=0))-MIN(_xlfn._xlws.FILTER(Input!$X$9:'Input'!$X$22, MOD(ROW(Input!$X$9:'Input'!$X$22),2)=0))))*(98-50)</f>
        <v>70.571428571428569</v>
      </c>
      <c r="P10" s="38" cm="1">
        <f t="array" aca="1" ref="P10" ca="1">50 + ((Input!Y10 - MIN(_xlfn._xlws.FILTER(Input!$Y$9:'Input'!$Y$22, MOD(ROW(Input!$Y$9:'Input'!$Y$22),2)=0)))/(MAX(_xlfn._xlws.FILTER(Input!$Y$9:'Input'!$Y$22, MOD(ROW(Input!$Y$9:'Input'!$Y$22),2)=0))-MIN(_xlfn._xlws.FILTER(Input!$Y$9:'Input'!$Y$22, MOD(ROW(Input!$Y$9:'Input'!$Y$22),2)=0))))*(98-50)</f>
        <v>74</v>
      </c>
      <c r="Q10" s="38" cm="1">
        <f t="array" aca="1" ref="Q10" ca="1">50 + ((Input!Z10 - MIN(_xlfn._xlws.FILTER(Input!$Z$9:'Input'!$Z$22, MOD(ROW(Input!$Z$9:'Input'!$Z$22),2)=0)))/(MAX(_xlfn._xlws.FILTER(Input!$Z$9:'Input'!$Z$22, MOD(ROW(Input!$Z$9:'Input'!$Z$22),2)=0))-MIN(_xlfn._xlws.FILTER(Input!$Z$9:'Input'!$Z$22, MOD(ROW(Input!$Z$9:'Input'!$Z$22),2)=0))))*(98-50)</f>
        <v>74</v>
      </c>
      <c r="R10" s="38" cm="1">
        <f t="array" aca="1" ref="R10" ca="1">50 + ((Input!AA10 - MIN(_xlfn._xlws.FILTER(Input!$AA$9:'Input'!$AA$22, MOD(ROW(Input!$AA$9:'Input'!$AA$22),2)=0)))/(MAX(_xlfn._xlws.FILTER(Input!$AA$9:'Input'!$AA$22, MOD(ROW(Input!$AA$9:'Input'!$AA$22),2)=0))-MIN(_xlfn._xlws.FILTER(Input!$AA$9:'Input'!$AA$22, MOD(ROW(Input!$AA$9:'Input'!$AA$22),2)=0))))*(98-50)</f>
        <v>74</v>
      </c>
      <c r="S10" s="40" cm="1">
        <f t="array" aca="1" ref="S10" ca="1">50 + ((Input!AE10 - MIN(_xlfn._xlws.FILTER(Input!$AE$9:'Input'!$AE$22, MOD(ROW(Input!$AE$9:'Input'!$AE$22),2)=0)))/(MAX(_xlfn._xlws.FILTER(Input!$AE$9:'Input'!$AE$22, MOD(ROW(Input!$AE$9:'Input'!$AE$22),2)=0))-MIN(_xlfn._xlws.FILTER(Input!$AE$9:'Input'!$AE$22, MOD(ROW(Input!$AE$9:'Input'!$AE$22),2)=0))))*(98-50)</f>
        <v>86.923076923076934</v>
      </c>
      <c r="T10" s="40" cm="1">
        <f t="array" aca="1" ref="T10" ca="1">50 + ((Input!AF10 - MIN(_xlfn._xlws.FILTER(Input!$AF$9:'Input'!$AF$22, MOD(ROW(Input!$AF$9:'Input'!$AF$22),2)=0)))/(MAX(_xlfn._xlws.FILTER(Input!$AF$9:'Input'!$AF$22, MOD(ROW(Input!$AF$9:'Input'!$AF$22),2)=0))-MIN(_xlfn._xlws.FILTER(Input!$AF$9:'Input'!$AF$22, MOD(ROW(Input!$AF$9:'Input'!$AF$22),2)=0))))*(98-50)</f>
        <v>85.294117647058826</v>
      </c>
      <c r="U10" s="40" cm="1">
        <f t="array" aca="1" ref="U10" ca="1">50 + ((Input!AG10 - MIN(_xlfn._xlws.FILTER(Input!$AG$9:'Input'!$AG$22, MOD(ROW(Input!$AG$9:'Input'!$AG$22),2)=0)))/(MAX(_xlfn._xlws.FILTER(Input!$AG$9:'Input'!$AG$22, MOD(ROW(Input!$AG$9:'Input'!$AG$22),2)=0))-MIN(_xlfn._xlws.FILTER(Input!$AG$9:'Input'!$AG$22, MOD(ROW(Input!$AG$9:'Input'!$AG$22),2)=0))))*(98-50)</f>
        <v>84.285714285714278</v>
      </c>
      <c r="V10" s="40" cm="1">
        <f t="array" aca="1" ref="V10" ca="1">50 + ((Input!AH10 - MIN(_xlfn._xlws.FILTER(Input!$AH$9:'Input'!$AH$22, MOD(ROW(Input!$AH$9:'Input'!$AH$22),2)=0)))/(MAX(_xlfn._xlws.FILTER(Input!$AH$9:'Input'!$AH$22, MOD(ROW(Input!$AH$9:'Input'!$AH$22),2)=0))-MIN(_xlfn._xlws.FILTER(Input!$AH$9:'Input'!$AH$22, MOD(ROW(Input!$AH$9:'Input'!$AH$22),2)=0))))*(98-50)</f>
        <v>87.5</v>
      </c>
      <c r="W10" s="266"/>
      <c r="X10" s="254"/>
      <c r="Y10" s="254"/>
      <c r="Z10" s="254"/>
      <c r="AB10" s="213"/>
      <c r="AC10" s="106" t="s">
        <v>39</v>
      </c>
      <c r="AD10" s="108">
        <f ca="1">IF(MIN(C10,G10,K10,O10,S10)=0, "Null", IF(COUNT(C10,G10,K10,O10,S10)=5, SUM(C10,G10,K10,O10,S10) - MIN(C10,G10,K10,O10,S10) - MAX(C10,G10,K10,O10,S10), "Null"))*$AS$10</f>
        <v>1067.6923076923078</v>
      </c>
      <c r="AE10" s="108">
        <f ca="1">IF(MIN(D10,H10,L10,P10,T10)=0, "Null", IF(COUNT(D10,H10,L10,P10,T10)=5, SUM(D10,H10,L10,P10,T10) - MIN(D10,H10,L10,P10,T10) - MAX(D10,H10,L10,P10,T10), "Null"))*$AT$10</f>
        <v>1034.3193277310925</v>
      </c>
      <c r="AF10" s="108">
        <f ca="1">IF(MIN(E10,I10,M10,Q10,U10)=0, "Null", IF(COUNT(E10,I10,M10,Q10,U10)=5, SUM(E10,I10,M10,Q10,U10) - MIN(E10,I10,M10,Q10,U10) - MAX(E10,I10,M10,Q10,U10), "Null"))*$AU$10</f>
        <v>785.3747899159664</v>
      </c>
      <c r="AG10" s="108">
        <f ca="1">IF(MIN(F10,J10,N10,R10,V10)=0, "Null", IF(COUNT(F10,J10,N10,R10,V10)=5, SUM(F10,J10,N10,R10,V10) - MIN(F10,J10,N10,R10,V10) - MAX(F10,J10,N10,R10,V10), "Null"))*$AV$10</f>
        <v>1096.9714285714285</v>
      </c>
      <c r="AH10" s="109" cm="1">
        <f t="array" aca="1" ref="AH10" ca="1">IF(SUMPRODUCT(--(ISTEXT(AD10:AG10)+ISBLANK(AD10:AG10)+(AD10:AG10=0)))&gt;0,"Error",SUM(AD10,AE10,AF10,AG10))</f>
        <v>3984.3578539107953</v>
      </c>
      <c r="AI10" s="262"/>
      <c r="AJ10" s="266"/>
      <c r="AK10" s="254"/>
      <c r="AL10" s="254"/>
      <c r="AN10" s="249"/>
      <c r="AO10" s="264"/>
      <c r="AP10" s="249"/>
      <c r="AR10" s="42" t="s">
        <v>39</v>
      </c>
      <c r="AS10" s="42">
        <v>4</v>
      </c>
      <c r="AT10" s="42">
        <v>4</v>
      </c>
      <c r="AU10" s="42">
        <v>3</v>
      </c>
      <c r="AV10" s="42">
        <v>4</v>
      </c>
    </row>
    <row r="11" spans="1:48" ht="17.25" customHeight="1">
      <c r="A11" s="199">
        <v>2</v>
      </c>
      <c r="B11" s="1" t="s">
        <v>31</v>
      </c>
      <c r="C11" s="25" cm="1">
        <f t="array" aca="1" ref="C11" ca="1">50 + ((Input!C11 - MIN(_xlfn._xlws.FILTER(Input!$C$9:'Input'!$C$22, MOD(ROW(Input!$C$9:'Input'!$C$22),2)=1)))/(MAX(_xlfn._xlws.FILTER(Input!$C$9:'Input'!$C$22, MOD(ROW(Input!$C$9:'Input'!$C$22),2)=1))-MIN(_xlfn._xlws.FILTER(Input!$C$9:'Input'!$C$22, MOD(ROW(Input!$C$9:'Input'!$C$22),2)=1)))) * (98-50)</f>
        <v>62</v>
      </c>
      <c r="D11" s="25" cm="1">
        <f t="array" aca="1" ref="D11" ca="1">50 + ((Input!D11 - MIN(_xlfn._xlws.FILTER(Input!$D$9:'Input'!$D$22, MOD(ROW(Input!$D$9:'Input'!$D$22),2)=1)))/(MAX(_xlfn._xlws.FILTER(Input!$D$9:'Input'!$D$22, MOD(ROW(Input!$D$9:'Input'!$D$22),2)=1))-MIN(_xlfn._xlws.FILTER(Input!$D$9:'Input'!$D$22, MOD(ROW(Input!$D$9:'Input'!$D$22),2)=1))))*(98-50)</f>
        <v>79.538461538461547</v>
      </c>
      <c r="E11" s="25" cm="1">
        <f t="array" aca="1" ref="E11" ca="1">50 + ((Input!$E$11 - MIN(_xlfn._xlws.FILTER(Input!$E$9:'Input'!$E$22, MOD(ROW(Input!$E$9:'Input'!$E$22),2)=1)))/(MAX(_xlfn._xlws.FILTER(Input!$E$9:'Input'!$E$22, MOD(ROW(Input!$E$9:'Input'!$E$22),2)=1))-MIN(_xlfn._xlws.FILTER(Input!$E$9:'Input'!$E$22, MOD(ROW(Input!$E$9:'Input'!$E$22),2)=1))))*(98-50)</f>
        <v>56.857142857142854</v>
      </c>
      <c r="F11" s="25" cm="1">
        <f t="array" aca="1" ref="F11" ca="1">50 + ((Input!F11 - MIN(_xlfn._xlws.FILTER(Input!$F$9:'Input'!$F$22, MOD(ROW(Input!$F$9:'Input'!$F$22),2)=1)))/(MAX(_xlfn._xlws.FILTER(Input!$F$9:'Input'!$F$22, MOD(ROW(Input!$F$9:'Input'!$F$22),2)=1))-MIN(_xlfn._xlws.FILTER(Input!$F$9:'Input'!$F$22, MOD(ROW(Input!$F$9:'Input'!$F$22),2)=1))))*(98-50)</f>
        <v>62.878048780487802</v>
      </c>
      <c r="G11" s="32" cm="1">
        <f t="array" aca="1" ref="G11" ca="1">50 + ((Input!J11 - MIN(_xlfn._xlws.FILTER(Input!$J$9:'Input'!$J$22, MOD(ROW(Input!$J$9:'Input'!$J$22),2)=1)))/(MAX(_xlfn._xlws.FILTER(Input!$J$9:'Input'!$J$22, MOD(ROW(Input!$J$9:'Input'!$J$22),2)=1))-MIN(_xlfn._xlws.FILTER(Input!$J$9:'Input'!$J$22, MOD(ROW(Input!$J$9:'Input'!$J$22),2)=1))))*(98-50)</f>
        <v>50</v>
      </c>
      <c r="H11" s="32" cm="1">
        <f t="array" aca="1" ref="H11" ca="1">50 + ((Input!K11 - MIN(_xlfn._xlws.FILTER(Input!$K$9:'Input'!$K$22, MOD(ROW(Input!$K$9:'Input'!$K$22),2)=1)))/(MAX(_xlfn._xlws.FILTER(Input!$K$9:'Input'!$K$22, MOD(ROW(Input!$K$9:'Input'!$K$22),2)=1))-MIN(_xlfn._xlws.FILTER(Input!$K$9:'Input'!$K$22, MOD(ROW(Input!$K$9:'Input'!$K$22),2)=1))))*(98-50)</f>
        <v>50</v>
      </c>
      <c r="I11" s="32" cm="1">
        <f t="array" aca="1" ref="I11" ca="1">50 + ((Input!L11 - MIN(_xlfn._xlws.FILTER(Input!$L$9:'Input'!$L$22, MOD(ROW(Input!$L$9:'Input'!$L$22),2)=1)))/(MAX(_xlfn._xlws.FILTER(Input!$L$9:'Input'!$L$22, MOD(ROW(Input!$L$9:'Input'!$L$22),2)=1))-MIN(_xlfn._xlws.FILTER(Input!$L$9:'Input'!$L$22, MOD(ROW(Input!$L$9:'Input'!$L$22),2)=1))))*(98-50)</f>
        <v>50</v>
      </c>
      <c r="J11" s="32" cm="1">
        <f t="array" aca="1" ref="J11" ca="1">50 + ((Input!M11 - MIN(_xlfn._xlws.FILTER(Input!$M$9:'Input'!$M$22, MOD(ROW(Input!$M$9:'Input'!$M$22),2)=1)))/(MAX(_xlfn._xlws.FILTER(Input!$M$9:'Input'!$M$22, MOD(ROW(Input!$M$9:'Input'!$M$22),2)=1))-MIN(_xlfn._xlws.FILTER(Input!$M$9:'Input'!$M$22, MOD(ROW(Input!$M$9:'Input'!$M$22),2)=1))))*(98-50)</f>
        <v>50</v>
      </c>
      <c r="K11" s="36" cm="1">
        <f t="array" aca="1" ref="K11" ca="1">50 + ((Input!Q11 - MIN(_xlfn._xlws.FILTER(Input!$Q$9:'Input'!$Q$22, MOD(ROW(Input!$Q$9:'Input'!$Q$22),2)=1)))/(MAX(_xlfn._xlws.FILTER(Input!$Q$9:'Input'!$Q$22, MOD(ROW(Input!$Q$9:'Input'!$Q$22),2)=1))-MIN(_xlfn._xlws.FILTER(Input!$Q$9:'Input'!$Q$22, MOD(ROW(Input!$Q$9:'Input'!$Q$22),2)=1))))*(98-50)</f>
        <v>50</v>
      </c>
      <c r="L11" s="36" cm="1">
        <f t="array" aca="1" ref="L11" ca="1">50 + ((Input!R11 - MIN(_xlfn._xlws.FILTER(Input!$R$9:'Input'!$R$22, MOD(ROW(Input!$R$9:'Input'!$R$22),2)=1)))/(MAX(_xlfn._xlws.FILTER(Input!$R$9:'Input'!$R$22, MOD(ROW(Input!$R$9:'Input'!$R$22),2)=1))-MIN(_xlfn._xlws.FILTER(Input!$R$9:'Input'!$R$22, MOD(ROW(Input!$R$9:'Input'!$R$22),2)=1))))*(98-50)</f>
        <v>50</v>
      </c>
      <c r="M11" s="36" cm="1">
        <f t="array" aca="1" ref="M11" ca="1">50 + ((Input!S11 - MIN(_xlfn._xlws.FILTER(Input!$S$9:'Input'!$S$22, MOD(ROW(Input!$S$9:'Input'!$S$22),2)=1)))/(MAX(_xlfn._xlws.FILTER(Input!$S$9:'Input'!$S$22, MOD(ROW(Input!$S$9:'Input'!$S$22),2)=1))-MIN(_xlfn._xlws.FILTER(Input!$S$9:'Input'!$S$22, MOD(ROW(Input!$S$9:'Input'!$S$22),2)=1))))*(98-50)</f>
        <v>50</v>
      </c>
      <c r="N11" s="36" cm="1">
        <f t="array" aca="1" ref="N11" ca="1">50 + ((Input!T11 - MIN(_xlfn._xlws.FILTER(Input!$T$9:'Input'!$T$22, MOD(ROW(Input!$T$9:'Input'!$T$22),2)=1)))/(MAX(_xlfn._xlws.FILTER(Input!$T$9:'Input'!$T$22, MOD(ROW(Input!$T$9:'Input'!$T$22),2)=1))-MIN(_xlfn._xlws.FILTER(Input!$T$9:'Input'!$T$22, MOD(ROW(Input!$T$9:'Input'!$T$22),2)=1))))*(98-50)</f>
        <v>50</v>
      </c>
      <c r="O11" s="39" cm="1">
        <f t="array" aca="1" ref="O11" ca="1">50 + ((Input!X11 - MIN(_xlfn._xlws.FILTER(Input!$X$9:'Input'!$X$22, MOD(ROW(Input!$X$9:'Input'!$X$22),2)=1)))/(MAX(_xlfn._xlws.FILTER(Input!$X$9:'Input'!$X$22, MOD(ROW(Input!$X$9:'Input'!$X$22),2)=1))-MIN(_xlfn._xlws.FILTER(Input!$X$9:'Input'!$X$22, MOD(ROW(Input!$X$9:'Input'!$X$22),2)=1))))*(98-50)</f>
        <v>50</v>
      </c>
      <c r="P11" s="39" cm="1">
        <f t="array" aca="1" ref="P11" ca="1">50 + ((Input!Y11 - MIN(_xlfn._xlws.FILTER(Input!$Y$9:'Input'!$Y$22, MOD(ROW(Input!$Y$9:'Input'!$Y$22),2)=1)))/(MAX(_xlfn._xlws.FILTER(Input!$Y$9:'Input'!$Y$22, MOD(ROW(Input!$Y$9:'Input'!$Y$22),2)=1))-MIN(_xlfn._xlws.FILTER(Input!$Y$9:'Input'!$Y$22, MOD(ROW(Input!$Y$9:'Input'!$Y$22),2)=1))))*(98-50)</f>
        <v>55.333333333333336</v>
      </c>
      <c r="Q11" s="39" cm="1">
        <f t="array" aca="1" ref="Q11" ca="1">50 + ((Input!Z11 - MIN(_xlfn._xlws.FILTER(Input!$Z$9:'Input'!$Z$22, MOD(ROW(Input!$Z$9:'Input'!$Z$22),2)=1)))/(MAX(_xlfn._xlws.FILTER(Input!$Z$9:'Input'!$Z$22, MOD(ROW(Input!$Z$9:'Input'!$Z$22),2)=1))-MIN(_xlfn._xlws.FILTER(Input!$Z$9:'Input'!$Z$22, MOD(ROW(Input!$Z$9:'Input'!$Z$22),2)=1))))*(98-50)</f>
        <v>54.8</v>
      </c>
      <c r="R11" s="39" cm="1">
        <f t="array" aca="1" ref="R11" ca="1">50 + ((Input!AA11 - MIN(_xlfn._xlws.FILTER(Input!$AA$9:'Input'!$AA$22, MOD(ROW(Input!$AA$9:'Input'!$AA$22),2)=1)))/(MAX(_xlfn._xlws.FILTER(Input!$AA$9:'Input'!$AA$22, MOD(ROW(Input!$AA$9:'Input'!$AA$22),2)=1))-MIN(_xlfn._xlws.FILTER(Input!$AA$9:'Input'!$AA$22, MOD(ROW(Input!$AA$9:'Input'!$AA$22),2)=1))))*(98-50)</f>
        <v>50</v>
      </c>
      <c r="S11" s="46" cm="1">
        <f t="array" aca="1" ref="S11" ca="1">50 + ((Input!AE11 - MIN(_xlfn._xlws.FILTER(Input!$AE$9:'Input'!$AE$22, MOD(ROW(Input!$AE$9:'Input'!$AE$22),2)=1)))/(MAX(_xlfn._xlws.FILTER(Input!$AE$9:'Input'!$AE$22, MOD(ROW(Input!$AE$9:'Input'!$AE$22),2)=1))-MIN(_xlfn._xlws.FILTER(Input!$AE$9:'Input'!$AE$22, MOD(ROW(Input!$AE$9:'Input'!$AE$22),2)=1))))*(98-50)</f>
        <v>50</v>
      </c>
      <c r="T11" s="46" cm="1">
        <f t="array" aca="1" ref="T11" ca="1">50 + ((Input!AF11 - MIN(_xlfn._xlws.FILTER(Input!$AF$9:'Input'!$AF$22, MOD(ROW(Input!$AF$9:'Input'!$AF$22),2)=1)))/(MAX(_xlfn._xlws.FILTER(Input!$AF$9:'Input'!$AF$22, MOD(ROW(Input!$AF$9:'Input'!$AF$22),2)=1))-MIN(_xlfn._xlws.FILTER(Input!$AF$9:'Input'!$AF$22, MOD(ROW(Input!$AF$9:'Input'!$AF$22),2)=1))))*(98-50)</f>
        <v>50</v>
      </c>
      <c r="U11" s="46" cm="1">
        <f t="array" aca="1" ref="U11" ca="1">50 + ((Input!AG11 - MIN(_xlfn._xlws.FILTER(Input!$AG$9:'Input'!$AG$22, MOD(ROW(Input!$AG$9:'Input'!$AG$22),2)=1)))/(MAX(_xlfn._xlws.FILTER(Input!$AG$9:'Input'!$AG$22, MOD(ROW(Input!$AG$9:'Input'!$AG$22),2)=1))-MIN(_xlfn._xlws.FILTER(Input!$AG$9:'Input'!$AG$22, MOD(ROW(Input!$AG$9:'Input'!$AG$22),2)=1))))*(98-50)</f>
        <v>50</v>
      </c>
      <c r="V11" s="46" cm="1">
        <f t="array" aca="1" ref="V11" ca="1">50 + ((Input!AH11 - MIN(_xlfn._xlws.FILTER(Input!$AH$9:'Input'!$AH$22, MOD(ROW(Input!$AH$9:'Input'!$AH$22),2)=1)))/(MAX(_xlfn._xlws.FILTER(Input!$AH$9:'Input'!$AH$22, MOD(ROW(Input!$AH$9:'Input'!$AH$22),2)=1))-MIN(_xlfn._xlws.FILTER(Input!$AH$9:'Input'!$AH$22, MOD(ROW(Input!$AH$9:'Input'!$AH$22),2)=1))))*(98-50)</f>
        <v>50</v>
      </c>
      <c r="W11" s="266"/>
      <c r="X11" s="250">
        <f>SUM(Input!G11:G12,Input!N11:N12,Input!U11:U12,Input!AB11:AB12,Input!AI11:AI12)</f>
        <v>287</v>
      </c>
      <c r="Y11" s="250">
        <f>SUM(Input!H11:H12,Input!O11:O12,Input!V11:V12,Input!AC11:AC12,Input!AJ11:AJ12)</f>
        <v>287</v>
      </c>
      <c r="Z11" s="250">
        <f>SUM(Input!I11:I12,Input!P11:P12,Input!W11:W12,Input!AD11:AD12,Input!AK11:AK12)</f>
        <v>279</v>
      </c>
      <c r="AB11" s="199">
        <v>2</v>
      </c>
      <c r="AC11" s="165" t="s">
        <v>31</v>
      </c>
      <c r="AD11" s="44">
        <f ca="1">IF(MIN(C11,G11,K11,O11,S11)=0, "Null", IF(COUNT(C11,G11,K11,O11,S11)=5, SUM(C11,G11,K11,O11,S11) - MIN(C11,G11,K11,O11,S11) - MAX(C11,G11,K11,O11,S11), "Null"))*$AS$9</f>
        <v>750</v>
      </c>
      <c r="AE11" s="44">
        <f ca="1">IF(MIN(D11,H11,L11,P11,T11)=0, "Null", IF(COUNT(D11,H11,L11,P11,T11)=5, SUM(D11,H11,L11,P11,T11) - MIN(D11,H11,L11,P11,T11) - MAX(D11,H11,L11,P11,T11), "Null"))*$AT$9</f>
        <v>621.33333333333348</v>
      </c>
      <c r="AF11" s="44">
        <f ca="1">IF(MIN(E11,I11,M11,Q11,U11)=0, "Null", IF(COUNT(E11,I11,M11,Q11,U11)=5, SUM(E11,I11,M11,Q11,U11) - MIN(E11,I11,M11,Q11,U11) - MAX(E11,I11,M11,Q11,U11), "Null"))*$AU$9</f>
        <v>464.4</v>
      </c>
      <c r="AG11" s="44">
        <f ca="1">IF(MIN(F11,J11,N11,R11,V11)=0, "Null", IF(COUNT(F11,J11,N11,R11,V11)=5, SUM(F11,J11,N11,R11,V11) - MIN(F11,J11,N11,R11,V11) - MAX(F11,J11,N11,R11,V11), "Null"))*$AV$9</f>
        <v>450</v>
      </c>
      <c r="AH11" s="169" cm="1">
        <f t="array" aca="1" ref="AH11" ca="1">IF(SUMPRODUCT(--(ISTEXT(AD11:AG11)+ISBLANK(AD11:AG11)+(AD11:AG11=0)))&gt;0,"Error",SUM(AD11,AE11,AF11,AG11))</f>
        <v>2285.7333333333336</v>
      </c>
      <c r="AI11" s="259">
        <f t="shared" ref="AI11" ca="1" si="0">IF(OR(ISTEXT(AH11),ISTEXT(AH12)),"NULL",SUM(AH11:AH12))</f>
        <v>4535.7333333333336</v>
      </c>
      <c r="AJ11" s="266"/>
      <c r="AK11" s="250">
        <f>SUM(Input!G11:I12,Input!N11:P12,Input!U11:W12,Input!AB11:AD12,Input!AI11:AK12)</f>
        <v>853</v>
      </c>
      <c r="AL11" s="250">
        <f>RANK(AK11,$AK$9:$AK$22,0)</f>
        <v>5</v>
      </c>
      <c r="AN11" s="255" t="str">
        <f>IF(AND(Input!AP11&gt;=4, Input!AP11&lt;=18), "Penampilan " &amp; Input!AP11 &amp; " Menit", "Kosong")</f>
        <v>Penampilan 8 Menit</v>
      </c>
      <c r="AO11" s="257" t="str">
        <f>IF(Input!AQ11=46,"Kelebihan 1 Peserta", IF(Input!AQ11=47,"Kelebihan 2 Peserta",IF(Input!AQ11=48,"Kelebihan 3 Peserta",IF(Input!AQ11=49,"Kelebihan 4 Peserta",IF(Input!AQ11=50,"Kelebihan 5 Peserta",IF(Input!AQ11&gt;50,"Lebih dari 5 Peserta","Aman"))))))</f>
        <v>Aman</v>
      </c>
      <c r="AP11" s="255" t="str">
        <f t="shared" ref="AP11" si="1">_xlfn.TEXTJOIN(", ",TRUE,AN11,AO11)</f>
        <v>Penampilan 8 Menit, Aman</v>
      </c>
    </row>
    <row r="12" spans="1:48" ht="17.25" customHeight="1">
      <c r="A12" s="236"/>
      <c r="B12" s="28" t="s">
        <v>39</v>
      </c>
      <c r="C12" s="29" cm="1">
        <f t="array" aca="1" ref="C12" ca="1">50 + ((Input!C12 - MIN(_xlfn._xlws.FILTER(Input!$C$9:'Input'!$C$22, MOD(ROW(Input!$C$9:'Input'!$C$22),2)=0)))/(MAX(_xlfn._xlws.FILTER(Input!$C$9:'Input'!$C$22, MOD(ROW(Input!$C$9:'Input'!$C$22),2)=0))-MIN(_xlfn._xlws.FILTER(Input!$C$9:'Input'!$C$22, MOD(ROW(Input!$C$9:'Input'!$C$22),2)=0)))) * (98-50)</f>
        <v>58</v>
      </c>
      <c r="D12" s="29" cm="1">
        <f t="array" aca="1" ref="D12" ca="1">50 + ((Input!D12 - MIN(_xlfn._xlws.FILTER(Input!$D$9:'Input'!$D$22,MOD(ROW(Input!$D$9:'Input'!$D$22),2)=0)))/(MAX(_xlfn._xlws.FILTER(Input!$D$9:'Input'!$D$22, MOD(ROW(Input!$D$9:'Input'!$D$22),2)=0))-MIN(_xlfn._xlws.FILTER(Input!$D$9:'Input'!$D$22,MOD(ROW(Input!$D$9:'Input'!$D$22),2)=0)))) * (98-50)</f>
        <v>50</v>
      </c>
      <c r="E12" s="29" cm="1">
        <f t="array" aca="1" ref="E12" ca="1">50 + ((Input!E12 - MIN(_xlfn._xlws.FILTER(Input!$E$9:'Input'!$E$22, MOD(ROW(Input!$E$9:'Input'!$E$22),2)=0)))/(MAX(_xlfn._xlws.FILTER(Input!$E$9:'Input'!$E$22, MOD(ROW(Input!$E$9:'Input'!$E$22),2)=0))-MIN(_xlfn._xlws.FILTER(Input!$E$9:'Input'!$E$22, MOD(ROW(Input!$E$9:'Input'!$E$22),2)=0))))*(98-50)</f>
        <v>50</v>
      </c>
      <c r="F12" s="29" cm="1">
        <f t="array" aca="1" ref="F12" ca="1">50 + ((Input!F12 - MIN(_xlfn._xlws.FILTER(Input!$F$9:'Input'!$F$22, MOD(ROW(Input!$F$9:'Input'!$F$22),2)=0)))/(MAX(_xlfn._xlws.FILTER(Input!$F$9:'Input'!$F$22, MOD(ROW(Input!$F$9:'Input'!$F$22),2)=0))-MIN(_xlfn._xlws.FILTER(Input!$F$9:'Input'!$F$22, MOD(ROW(Input!$F$9:'Input'!$F$22),2)=0))))*(98-50)</f>
        <v>68</v>
      </c>
      <c r="G12" s="33" cm="1">
        <f t="array" aca="1" ref="G12" ca="1">50 + ((Input!J12 - MIN(_xlfn._xlws.FILTER(Input!$J$9:'Input'!$J$22, MOD(ROW(Input!$J$9:'Input'!$J$22),2)=0)))/(MAX(_xlfn._xlws.FILTER(Input!$J$9:'Input'!$J$22, MOD(ROW(Input!$J$9:'Input'!$J$22),2)=0))-MIN(_xlfn._xlws.FILTER(Input!$J$9:'Input'!$J$22, MOD(ROW(Input!$J$9:'Input'!$J$22),2)=0))))*(98-50)</f>
        <v>50</v>
      </c>
      <c r="H12" s="33" cm="1">
        <f t="array" aca="1" ref="H12" ca="1">50 + ((Input!K12 - MIN(_xlfn._xlws.FILTER(Input!$K$9:'Input'!$K$22, MOD(ROW(Input!$K$9:'Input'!$K$22),2)=0)))/(MAX(_xlfn._xlws.FILTER(Input!$K$9:'Input'!$K$22, MOD(ROW(Input!$K$9:'Input'!$K$22),2)=0))-MIN(_xlfn._xlws.FILTER(Input!$K$9:'Input'!$K$22, MOD(ROW(Input!$K$9:'Input'!$K$22),2)=0))))*(98-50)</f>
        <v>50</v>
      </c>
      <c r="I12" s="33" cm="1">
        <f t="array" aca="1" ref="I12" ca="1">50 + ((Input!L12 - MIN(_xlfn._xlws.FILTER(Input!$L$9:'Input'!$L$22, MOD(ROW(Input!$L$9:'Input'!$L$22),2)=0)))/(MAX(_xlfn._xlws.FILTER(Input!$L$9:'Input'!$L$22, MOD(ROW(Input!$L$9:'Input'!$L$22),2)=0))-MIN(_xlfn._xlws.FILTER(Input!$L$9:'Input'!$L$22, MOD(ROW(Input!$L$9:'Input'!$L$22),2)=0))))*(98-50)</f>
        <v>50</v>
      </c>
      <c r="J12" s="33" cm="1">
        <f t="array" aca="1" ref="J12" ca="1">50 + ((Input!M12 - MIN(_xlfn._xlws.FILTER(Input!$M$9:'Input'!$M$22, MOD(ROW(Input!$M$9:'Input'!$M$22),2)=0)))/(MAX(_xlfn._xlws.FILTER(Input!$M$9:'Input'!$M$22, MOD(ROW(Input!$M$9:'Input'!$M$22),2)=0))-MIN(_xlfn._xlws.FILTER(Input!$M$9:'Input'!$M$22, MOD(ROW(Input!$M$9:'Input'!$M$22),2)=0))))*(98-50)</f>
        <v>50</v>
      </c>
      <c r="K12" s="37" cm="1">
        <f t="array" aca="1" ref="K12" ca="1">50 + ((Input!Q12 -MIN(_xlfn._xlws.FILTER(Input!$Q$9:'Input'!$Q$22, MOD(ROW(Input!$Q$9:'Input'!$Q$22),2)=0)))/(MAX(_xlfn._xlws.FILTER(Input!$Q$9:'Input'!$Q$22, MOD(ROW(Input!$Q$9:'Input'!$Q$22),2)=0))-MIN(_xlfn._xlws.FILTER(Input!$Q$9:'Input'!$Q$22, MOD(ROW(Input!$Q$9:'Input'!$Q$22),2)=0))))*(98-50)</f>
        <v>50</v>
      </c>
      <c r="L12" s="37" cm="1">
        <f t="array" aca="1" ref="L12" ca="1">50 + ((Input!R12 - MIN(_xlfn._xlws.FILTER(Input!$R$9:'Input'!$R$22, MOD(ROW(Input!$R$9:'Input'!$R$22),2)=0)))/(MAX(_xlfn._xlws.FILTER(Input!$R$9:'Input'!$R$22, MOD(ROW(Input!$R$9:'Input'!$R$22),2)=0))-MIN(_xlfn._xlws.FILTER(Input!$R$9:'Input'!$R$22, MOD(ROW(Input!$R$9:'Input'!$R$22),2)=0))))*(98-50)</f>
        <v>50</v>
      </c>
      <c r="M12" s="37" cm="1">
        <f t="array" aca="1" ref="M12" ca="1">50 + ((Input!S12 - MIN(_xlfn._xlws.FILTER(Input!$S$9:'Input'!$S$22, MOD(ROW(Input!$S$9:'Input'!$S$22),2)=0)))/(MAX(_xlfn._xlws.FILTER(Input!$S$9:'Input'!$S$22, MOD(ROW(Input!$S$9:'Input'!$S$22),2)=0))-MIN(_xlfn._xlws.FILTER(Input!$S$9:'Input'!$S$22, MOD(ROW(Input!$S$9:'Input'!$S$22),2)=0))))*(98-50)</f>
        <v>50</v>
      </c>
      <c r="N12" s="37" cm="1">
        <f t="array" aca="1" ref="N12" ca="1">50 + ((Input!T12 - MIN(_xlfn._xlws.FILTER(Input!$T$9:'Input'!$T$22, MOD(ROW(Input!$T$9:'Input'!$T$22),2)=0)))/(MAX(_xlfn._xlws.FILTER(Input!$T$9:'Input'!$T$22, MOD(ROW(Input!$T$9:'Input'!$T$22),2)=0))-MIN(_xlfn._xlws.FILTER(Input!$T$9:'Input'!$T$22, MOD(ROW(Input!$T$9:'Input'!$T$22),2)=0))))*(98-50)</f>
        <v>50</v>
      </c>
      <c r="O12" s="39" cm="1">
        <f t="array" aca="1" ref="O12" ca="1">50 + ((Input!X12 - MIN(_xlfn._xlws.FILTER(Input!$X$9:'Input'!$X$22, MOD(ROW(Input!$X$9:'Input'!$X$22),2)=0)))/(MAX(_xlfn._xlws.FILTER(Input!$X$9:'Input'!$X$22, MOD(ROW(Input!$X$9:'Input'!$X$22),2)=0))-MIN(_xlfn._xlws.FILTER(Input!$X$9:'Input'!$X$22, MOD(ROW(Input!$X$9:'Input'!$X$22),2)=0))))*(98-50)</f>
        <v>50</v>
      </c>
      <c r="P12" s="39" cm="1">
        <f t="array" aca="1" ref="P12" ca="1">50 + ((Input!Y12 - MIN(_xlfn._xlws.FILTER(Input!$Y$9:'Input'!$Y$22, MOD(ROW(Input!$Y$9:'Input'!$Y$22),2)=0)))/(MAX(_xlfn._xlws.FILTER(Input!$Y$9:'Input'!$Y$22, MOD(ROW(Input!$Y$9:'Input'!$Y$22),2)=0))-MIN(_xlfn._xlws.FILTER(Input!$Y$9:'Input'!$Y$22, MOD(ROW(Input!$Y$9:'Input'!$Y$22),2)=0))))*(98-50)</f>
        <v>54.8</v>
      </c>
      <c r="Q12" s="39" cm="1">
        <f t="array" aca="1" ref="Q12" ca="1">50 + ((Input!Z12 - MIN(_xlfn._xlws.FILTER(Input!$Z$9:'Input'!$Z$22, MOD(ROW(Input!$Z$9:'Input'!$Z$22),2)=0)))/(MAX(_xlfn._xlws.FILTER(Input!$Z$9:'Input'!$Z$22, MOD(ROW(Input!$Z$9:'Input'!$Z$22),2)=0))-MIN(_xlfn._xlws.FILTER(Input!$Z$9:'Input'!$Z$22, MOD(ROW(Input!$Z$9:'Input'!$Z$22),2)=0))))*(98-50)</f>
        <v>50</v>
      </c>
      <c r="R12" s="39" cm="1">
        <f t="array" aca="1" ref="R12" ca="1">50 + ((Input!AA12 - MIN(_xlfn._xlws.FILTER(Input!$AA$9:'Input'!$AA$22, MOD(ROW(Input!$AA$9:'Input'!$AA$22),2)=0)))/(MAX(_xlfn._xlws.FILTER(Input!$AA$9:'Input'!$AA$22, MOD(ROW(Input!$AA$9:'Input'!$AA$22),2)=0))-MIN(_xlfn._xlws.FILTER(Input!$AA$9:'Input'!$AA$22, MOD(ROW(Input!$AA$9:'Input'!$AA$22),2)=0))))*(98-50)</f>
        <v>50</v>
      </c>
      <c r="S12" s="46" cm="1">
        <f t="array" aca="1" ref="S12" ca="1">50 + ((Input!AE12 - MIN(_xlfn._xlws.FILTER(Input!$AE$9:'Input'!$AE$22, MOD(ROW(Input!$AE$9:'Input'!$AE$22),2)=0)))/(MAX(_xlfn._xlws.FILTER(Input!$AE$9:'Input'!$AE$22, MOD(ROW(Input!$AE$9:'Input'!$AE$22),2)=0))-MIN(_xlfn._xlws.FILTER(Input!$AE$9:'Input'!$AE$22, MOD(ROW(Input!$AE$9:'Input'!$AE$22),2)=0))))*(98-50)</f>
        <v>50</v>
      </c>
      <c r="T12" s="46" cm="1">
        <f t="array" aca="1" ref="T12" ca="1">50 + ((Input!AF12 - MIN(_xlfn._xlws.FILTER(Input!$AF$9:'Input'!$AF$22, MOD(ROW(Input!$AF$9:'Input'!$AF$22),2)=0)))/(MAX(_xlfn._xlws.FILTER(Input!$AF$9:'Input'!$AF$22, MOD(ROW(Input!$AF$9:'Input'!$AF$22),2)=0))-MIN(_xlfn._xlws.FILTER(Input!$AF$9:'Input'!$AF$22, MOD(ROW(Input!$AF$9:'Input'!$AF$22),2)=0))))*(98-50)</f>
        <v>50</v>
      </c>
      <c r="U12" s="46" cm="1">
        <f t="array" aca="1" ref="U12" ca="1">50 + ((Input!AG12 - MIN(_xlfn._xlws.FILTER(Input!$AG$9:'Input'!$AG$22, MOD(ROW(Input!$AG$9:'Input'!$AG$22),2)=0)))/(MAX(_xlfn._xlws.FILTER(Input!$AG$9:'Input'!$AG$22, MOD(ROW(Input!$AG$9:'Input'!$AG$22),2)=0))-MIN(_xlfn._xlws.FILTER(Input!$AG$9:'Input'!$AG$22, MOD(ROW(Input!$AG$9:'Input'!$AG$22),2)=0))))*(98-50)</f>
        <v>50</v>
      </c>
      <c r="V12" s="46" cm="1">
        <f t="array" aca="1" ref="V12" ca="1">50 + ((Input!AH12 - MIN(_xlfn._xlws.FILTER(Input!$AH$9:'Input'!$AH$22, MOD(ROW(Input!$AH$9:'Input'!$AH$22),2)=0)))/(MAX(_xlfn._xlws.FILTER(Input!$AH$9:'Input'!$AH$22, MOD(ROW(Input!$AH$9:'Input'!$AH$22),2)=0))-MIN(_xlfn._xlws.FILTER(Input!$AH$9:'Input'!$AH$22, MOD(ROW(Input!$AH$9:'Input'!$AH$22),2)=0))))*(98-50)</f>
        <v>50</v>
      </c>
      <c r="W12" s="266"/>
      <c r="X12" s="251"/>
      <c r="Y12" s="251"/>
      <c r="Z12" s="251"/>
      <c r="AB12" s="236"/>
      <c r="AC12" s="165" t="s">
        <v>39</v>
      </c>
      <c r="AD12" s="44">
        <f ca="1">IF(MIN(C12,G12,K12,O12,S12)=0, "Null", IF(COUNT(C12,G12,K12,O12,S12)=5, SUM(C12,G12,K12,O12,S12) - MIN(C12,G12,K12,O12,S12) - MAX(C12,G12,K12,O12,S12), "Null"))*$AS$10</f>
        <v>600</v>
      </c>
      <c r="AE12" s="44">
        <f ca="1">IF(MIN(D12,H12,L12,P12,T12)=0, "Null", IF(COUNT(D12,H12,L12,P12,T12)=5, SUM(D12,H12,L12,P12,T12) - MIN(D12,H12,L12,P12,T12) - MAX(D12,H12,L12,P12,T12), "Null"))*$AT$10</f>
        <v>600</v>
      </c>
      <c r="AF12" s="44">
        <f ca="1">IF(MIN(E12,I12,M12,Q12,U12)=0, "Null", IF(COUNT(E12,I12,M12,Q12,U12)=5, SUM(E12,I12,M12,Q12,U12) - MIN(E12,I12,M12,Q12,U12) - MAX(E12,I12,M12,Q12,U12), "Null"))*$AU$10</f>
        <v>450</v>
      </c>
      <c r="AG12" s="44">
        <f ca="1">IF(MIN(F12,J12,N12,R12,V12)=0, "Null", IF(COUNT(F12,J12,N12,R12,V12)=5, SUM(F12,J12,N12,R12,V12) - MIN(F12,J12,N12,R12,V12) - MAX(F12,J12,N12,R12,V12), "Null"))*$AV$10</f>
        <v>600</v>
      </c>
      <c r="AH12" s="169" cm="1">
        <f t="array" aca="1" ref="AH12" ca="1">IF(SUMPRODUCT(--(ISTEXT(AD12:AG12)+ISBLANK(AD12:AG12)+(AD12:AG12=0)))&gt;0,"Error",SUM(AD12,AE12,AF12,AG12))</f>
        <v>2250</v>
      </c>
      <c r="AI12" s="260"/>
      <c r="AJ12" s="266"/>
      <c r="AK12" s="251"/>
      <c r="AL12" s="251"/>
      <c r="AN12" s="256"/>
      <c r="AO12" s="258"/>
      <c r="AP12" s="256"/>
    </row>
    <row r="13" spans="1:48" ht="17.25" customHeight="1">
      <c r="A13" s="252">
        <v>3</v>
      </c>
      <c r="B13" s="5" t="s">
        <v>31</v>
      </c>
      <c r="C13" s="11" cm="1">
        <f t="array" aca="1" ref="C13" ca="1">50 + ((Input!C13 - MIN(_xlfn._xlws.FILTER(Input!$C$9:'Input'!$C$22, MOD(ROW(Input!$C$9:'Input'!$C$22),2)=1)))/(MAX(_xlfn._xlws.FILTER(Input!$C$9:'Input'!$C$22, MOD(ROW(Input!$C$9:'Input'!$C$22),2)=1))-MIN(_xlfn._xlws.FILTER(Input!$C$9:'Input'!$C$22, MOD(ROW(Input!$C$9:'Input'!$C$22),2)=1)))) * (98-50)</f>
        <v>74</v>
      </c>
      <c r="D13" s="11" cm="1">
        <f t="array" aca="1" ref="D13" ca="1">50 + ((Input!D13 - MIN(_xlfn._xlws.FILTER(Input!$D$9:'Input'!$D$22, MOD(ROW(Input!$D$9:'Input'!$D$22),2)=1)))/(MAX(_xlfn._xlws.FILTER(Input!$D$9:'Input'!$D$22, MOD(ROW(Input!$D$9:'Input'!$D$22),2)=1))-MIN(_xlfn._xlws.FILTER(Input!$D$9:'Input'!$D$22, MOD(ROW(Input!$D$9:'Input'!$D$22),2)=1))))*(98-50)</f>
        <v>83.230769230769226</v>
      </c>
      <c r="E13" s="11" cm="1">
        <f t="array" aca="1" ref="E13" ca="1">50 + ((Input!$E$13 - MIN(_xlfn._xlws.FILTER(Input!$E$9:'Input'!$E$22, MOD(ROW(Input!$E$9:'Input'!$E$22),2)=1)))/(MAX(_xlfn._xlws.FILTER(Input!$E$9:'Input'!$E$22, MOD(ROW(Input!$E$9:'Input'!$E$22),2)=1))-MIN(_xlfn._xlws.FILTER(Input!$E$9:'Input'!$E$22, MOD(ROW(Input!$E$9:'Input'!$E$22),2)=1))))*(98-50)</f>
        <v>63.714285714285715</v>
      </c>
      <c r="F13" s="11" cm="1">
        <f t="array" aca="1" ref="F13" ca="1">50 + ((Input!F13 - MIN(_xlfn._xlws.FILTER(Input!$F$9:'Input'!$F$22, MOD(ROW(Input!$F$9:'Input'!$F$22),2)=1)))/(MAX(_xlfn._xlws.FILTER(Input!$F$9:'Input'!$F$22, MOD(ROW(Input!$F$9:'Input'!$F$22),2)=1))-MIN(_xlfn._xlws.FILTER(Input!$F$9:'Input'!$F$22, MOD(ROW(Input!$F$9:'Input'!$F$22),2)=1))))*(98-50)</f>
        <v>68.731707317073173</v>
      </c>
      <c r="G13" s="30" cm="1">
        <f t="array" aca="1" ref="G13" ca="1">50 + ((Input!J13 - MIN(_xlfn._xlws.FILTER(Input!$J$9:'Input'!$J$22, MOD(ROW(Input!$J$9:'Input'!$J$22),2)=1)))/(MAX(_xlfn._xlws.FILTER(Input!$J$9:'Input'!$J$22, MOD(ROW(Input!$J$9:'Input'!$J$22),2)=1))-MIN(_xlfn._xlws.FILTER(Input!$J$9:'Input'!$J$22, MOD(ROW(Input!$J$9:'Input'!$J$22),2)=1))))*(98-50)</f>
        <v>73.039999999999992</v>
      </c>
      <c r="H13" s="30" cm="1">
        <f t="array" aca="1" ref="H13" ca="1">50 + ((Input!K13 - MIN(_xlfn._xlws.FILTER(Input!$K$9:'Input'!$K$22, MOD(ROW(Input!$K$9:'Input'!$K$22),2)=1)))/(MAX(_xlfn._xlws.FILTER(Input!$K$9:'Input'!$K$22, MOD(ROW(Input!$K$9:'Input'!$K$22),2)=1))-MIN(_xlfn._xlws.FILTER(Input!$K$9:'Input'!$K$22, MOD(ROW(Input!$K$9:'Input'!$K$22),2)=1))))*(98-50)</f>
        <v>84.758620689655174</v>
      </c>
      <c r="I13" s="30" cm="1">
        <f t="array" aca="1" ref="I13" ca="1">50 + ((Input!L13 - MIN(_xlfn._xlws.FILTER(Input!$L$9:'Input'!$L$22, MOD(ROW(Input!$L$9:'Input'!$L$22),2)=1)))/(MAX(_xlfn._xlws.FILTER(Input!$L$9:'Input'!$L$22, MOD(ROW(Input!$L$9:'Input'!$L$22),2)=1))-MIN(_xlfn._xlws.FILTER(Input!$L$9:'Input'!$L$22, MOD(ROW(Input!$L$9:'Input'!$L$22),2)=1))))*(98-50)</f>
        <v>88.857142857142861</v>
      </c>
      <c r="J13" s="30" cm="1">
        <f t="array" aca="1" ref="J13" ca="1">50 + ((Input!M13 - MIN(_xlfn._xlws.FILTER(Input!$M$9:'Input'!$M$22, MOD(ROW(Input!$M$9:'Input'!$M$22),2)=1)))/(MAX(_xlfn._xlws.FILTER(Input!$M$9:'Input'!$M$22, MOD(ROW(Input!$M$9:'Input'!$M$22),2)=1))-MIN(_xlfn._xlws.FILTER(Input!$M$9:'Input'!$M$22, MOD(ROW(Input!$M$9:'Input'!$M$22),2)=1))))*(98-50)</f>
        <v>81.2</v>
      </c>
      <c r="K13" s="34" cm="1">
        <f t="array" aca="1" ref="K13" ca="1">50 + ((Input!Q13 - MIN(_xlfn._xlws.FILTER(Input!$Q$9:'Input'!$Q$22, MOD(ROW(Input!$Q$9:'Input'!$Q$22),2)=1)))/(MAX(_xlfn._xlws.FILTER(Input!$Q$9:'Input'!$Q$22, MOD(ROW(Input!$Q$9:'Input'!$Q$22),2)=1))-MIN(_xlfn._xlws.FILTER(Input!$Q$9:'Input'!$Q$22, MOD(ROW(Input!$Q$9:'Input'!$Q$22),2)=1))))*(98-50)</f>
        <v>82</v>
      </c>
      <c r="L13" s="34" cm="1">
        <f t="array" aca="1" ref="L13" ca="1">50 + ((Input!R13 - MIN(_xlfn._xlws.FILTER(Input!$R$9:'Input'!$R$22, MOD(ROW(Input!$R$9:'Input'!$R$22),2)=1)))/(MAX(_xlfn._xlws.FILTER(Input!$R$9:'Input'!$R$22, MOD(ROW(Input!$R$9:'Input'!$R$22),2)=1))-MIN(_xlfn._xlws.FILTER(Input!$R$9:'Input'!$R$22, MOD(ROW(Input!$R$9:'Input'!$R$22),2)=1))))*(98-50)</f>
        <v>72.400000000000006</v>
      </c>
      <c r="M13" s="34" cm="1">
        <f t="array" aca="1" ref="M13" ca="1">50 + ((Input!S13 - MIN(_xlfn._xlws.FILTER(Input!$S$9:'Input'!$S$22, MOD(ROW(Input!$S$9:'Input'!$S$22),2)=1)))/(MAX(_xlfn._xlws.FILTER(Input!$S$9:'Input'!$S$22, MOD(ROW(Input!$S$9:'Input'!$S$22),2)=1))-MIN(_xlfn._xlws.FILTER(Input!$S$9:'Input'!$S$22, MOD(ROW(Input!$S$9:'Input'!$S$22),2)=1))))*(98-50)</f>
        <v>86.923076923076934</v>
      </c>
      <c r="N13" s="34" cm="1">
        <f t="array" aca="1" ref="N13" ca="1">50 + ((Input!T13 - MIN(_xlfn._xlws.FILTER(Input!$T$9:'Input'!$T$22, MOD(ROW(Input!$T$9:'Input'!$T$22),2)=1)))/(MAX(_xlfn._xlws.FILTER(Input!$T$9:'Input'!$T$22, MOD(ROW(Input!$T$9:'Input'!$T$22),2)=1))-MIN(_xlfn._xlws.FILTER(Input!$T$9:'Input'!$T$22, MOD(ROW(Input!$T$9:'Input'!$T$22),2)=1))))*(98-50)</f>
        <v>82</v>
      </c>
      <c r="O13" s="38" cm="1">
        <f t="array" aca="1" ref="O13" ca="1">50 + ((Input!X13 - MIN(_xlfn._xlws.FILTER(Input!$X$9:'Input'!$X$22, MOD(ROW(Input!$X$9:'Input'!$X$22),2)=1)))/(MAX(_xlfn._xlws.FILTER(Input!$X$9:'Input'!$X$22, MOD(ROW(Input!$X$9:'Input'!$X$22),2)=1))-MIN(_xlfn._xlws.FILTER(Input!$X$9:'Input'!$X$22, MOD(ROW(Input!$X$9:'Input'!$X$22),2)=1))))*(98-50)</f>
        <v>60.666666666666664</v>
      </c>
      <c r="P13" s="38" cm="1">
        <f t="array" aca="1" ref="P13" ca="1">50 + ((Input!Y13 - MIN(_xlfn._xlws.FILTER(Input!$Y$9:'Input'!$Y$22, MOD(ROW(Input!$Y$9:'Input'!$Y$22),2)=1)))/(MAX(_xlfn._xlws.FILTER(Input!$Y$9:'Input'!$Y$22, MOD(ROW(Input!$Y$9:'Input'!$Y$22),2)=1))-MIN(_xlfn._xlws.FILTER(Input!$Y$9:'Input'!$Y$22, MOD(ROW(Input!$Y$9:'Input'!$Y$22),2)=1))))*(98-50)</f>
        <v>50</v>
      </c>
      <c r="Q13" s="38" cm="1">
        <f t="array" aca="1" ref="Q13" ca="1">50 + ((Input!Z13 - MIN(_xlfn._xlws.FILTER(Input!$Z$9:'Input'!$Z$22, MOD(ROW(Input!$Z$9:'Input'!$Z$22),2)=1)))/(MAX(_xlfn._xlws.FILTER(Input!$Z$9:'Input'!$Z$22, MOD(ROW(Input!$Z$9:'Input'!$Z$22),2)=1))-MIN(_xlfn._xlws.FILTER(Input!$Z$9:'Input'!$Z$22, MOD(ROW(Input!$Z$9:'Input'!$Z$22),2)=1))))*(98-50)</f>
        <v>50</v>
      </c>
      <c r="R13" s="38" cm="1">
        <f t="array" aca="1" ref="R13" ca="1">50 + ((Input!AA13 - MIN(_xlfn._xlws.FILTER(Input!$AA$9:'Input'!$AA$22, MOD(ROW(Input!$AA$9:'Input'!$AA$22),2)=1)))/(MAX(_xlfn._xlws.FILTER(Input!$AA$9:'Input'!$AA$22, MOD(ROW(Input!$AA$9:'Input'!$AA$22),2)=1))-MIN(_xlfn._xlws.FILTER(Input!$AA$9:'Input'!$AA$22, MOD(ROW(Input!$AA$9:'Input'!$AA$22),2)=1))))*(98-50)</f>
        <v>70.571428571428569</v>
      </c>
      <c r="S13" s="40" cm="1">
        <f t="array" aca="1" ref="S13" ca="1">50 + ((Input!AE13 - MIN(_xlfn._xlws.FILTER(Input!$AE$9:'Input'!$AE$22, MOD(ROW(Input!$AE$9:'Input'!$AE$22),2)=1)))/(MAX(_xlfn._xlws.FILTER(Input!$AE$9:'Input'!$AE$22, MOD(ROW(Input!$AE$9:'Input'!$AE$22),2)=1))-MIN(_xlfn._xlws.FILTER(Input!$AE$9:'Input'!$AE$22, MOD(ROW(Input!$AE$9:'Input'!$AE$22),2)=1))))*(98-50)</f>
        <v>88.15384615384616</v>
      </c>
      <c r="T13" s="40" cm="1">
        <f t="array" aca="1" ref="T13" ca="1">50 + ((Input!AF13 - MIN(_xlfn._xlws.FILTER(Input!$AF$9:'Input'!$AF$22, MOD(ROW(Input!$AF$9:'Input'!$AF$22),2)=1)))/(MAX(_xlfn._xlws.FILTER(Input!$AF$9:'Input'!$AF$22, MOD(ROW(Input!$AF$9:'Input'!$AF$22),2)=1))-MIN(_xlfn._xlws.FILTER(Input!$AF$9:'Input'!$AF$22, MOD(ROW(Input!$AF$9:'Input'!$AF$22),2)=1))))*(98-50)</f>
        <v>95.333333333333329</v>
      </c>
      <c r="U13" s="40" cm="1">
        <f t="array" aca="1" ref="U13" ca="1">50 + ((Input!AG13 - MIN(_xlfn._xlws.FILTER(Input!$AG$9:'Input'!$AG$22, MOD(ROW(Input!$AG$9:'Input'!$AG$22),2)=1)))/(MAX(_xlfn._xlws.FILTER(Input!$AG$9:'Input'!$AG$22, MOD(ROW(Input!$AG$9:'Input'!$AG$22),2)=1))-MIN(_xlfn._xlws.FILTER(Input!$AG$9:'Input'!$AG$22, MOD(ROW(Input!$AG$9:'Input'!$AG$22),2)=1))))*(98-50)</f>
        <v>96.545454545454547</v>
      </c>
      <c r="V13" s="40" cm="1">
        <f t="array" aca="1" ref="V13" ca="1">50 + ((Input!AH13 - MIN(_xlfn._xlws.FILTER(Input!$AH$9:'Input'!$AH$22, MOD(ROW(Input!$AH$9:'Input'!$AH$22),2)=1)))/(MAX(_xlfn._xlws.FILTER(Input!$AH$9:'Input'!$AH$22, MOD(ROW(Input!$AH$9:'Input'!$AH$22),2)=1))-MIN(_xlfn._xlws.FILTER(Input!$AH$9:'Input'!$AH$22, MOD(ROW(Input!$AH$9:'Input'!$AH$22),2)=1))))*(98-50)</f>
        <v>96.5</v>
      </c>
      <c r="W13" s="266"/>
      <c r="X13" s="253">
        <f>SUM(Input!G13:G14,Input!N13:N14,Input!U13:U14,Input!AB13:AB14,Input!AI13:AI14)</f>
        <v>335</v>
      </c>
      <c r="Y13" s="253">
        <f>SUM(Input!H13:H14,Input!O13:O14,Input!V13:V14,Input!AC13:AC14,Input!AJ13:AJ14)</f>
        <v>332</v>
      </c>
      <c r="Z13" s="253">
        <f>SUM(Input!I13:I14,Input!P13:P14,Input!W13:W14,Input!AD13:AD14,Input!AK13:AK14)</f>
        <v>321</v>
      </c>
      <c r="AB13" s="252">
        <v>3</v>
      </c>
      <c r="AC13" s="106" t="s">
        <v>31</v>
      </c>
      <c r="AD13" s="108">
        <f ca="1">IF(MIN(C13,G13,K13,O13,S13)=0, "Null", IF(COUNT(C13,G13,K13,O13,S13)=5, SUM(C13,G13,K13,O13,S13) - MIN(C13,G13,K13,O13,S13) - MAX(C13,G13,K13,O13,S13), "Null"))*$AS$9</f>
        <v>1145.1999999999996</v>
      </c>
      <c r="AE13" s="108">
        <f ca="1">IF(MIN(D13,H13,L13,P13,T13)=0, "Null", IF(COUNT(D13,H13,L13,P13,T13)=5, SUM(D13,H13,L13,P13,T13) - MIN(D13,H13,L13,P13,T13) - MAX(D13,H13,L13,P13,T13), "Null"))*$AT$9</f>
        <v>961.55755968169751</v>
      </c>
      <c r="AF13" s="108">
        <f ca="1">IF(MIN(E13,I13,M13,Q13,U13)=0, "Null", IF(COUNT(E13,I13,M13,Q13,U13)=5, SUM(E13,I13,M13,Q13,U13) - MIN(E13,I13,M13,Q13,U13) - MAX(E13,I13,M13,Q13,U13), "Null"))*$AU$9</f>
        <v>718.4835164835165</v>
      </c>
      <c r="AG13" s="108">
        <f ca="1">IF(MIN(F13,J13,N13,R13,V13)=0, "Null", IF(COUNT(F13,J13,N13,R13,V13)=5, SUM(F13,J13,N13,R13,V13) - MIN(F13,J13,N13,R13,V13) - MAX(F13,J13,N13,R13,V13), "Null"))*$AV$9</f>
        <v>701.31428571428569</v>
      </c>
      <c r="AH13" s="109" cm="1">
        <f t="array" aca="1" ref="AH13" ca="1">IF(SUMPRODUCT(--(ISTEXT(AD13:AG13)+ISBLANK(AD13:AG13)+(AD13:AG13=0)))&gt;0,"Error",SUM(AD13,AE13,AF13,AG13))</f>
        <v>3526.5553618794993</v>
      </c>
      <c r="AI13" s="261">
        <f t="shared" ref="AI13" ca="1" si="2">IF(OR(ISTEXT(AH13),ISTEXT(AH14)),"NULL",SUM(AH13:AH14))</f>
        <v>7415.0241401600424</v>
      </c>
      <c r="AJ13" s="266"/>
      <c r="AK13" s="253">
        <f>SUM(Input!G13:I14,Input!N13:P14,Input!U13:W14,Input!AB13:AD14,Input!AI13:AK14)</f>
        <v>988</v>
      </c>
      <c r="AL13" s="253">
        <f>RANK(AK13,$AK$9:$AK$22,0)</f>
        <v>3</v>
      </c>
      <c r="AN13" s="248" t="str">
        <f>IF(AND(Input!AP13&gt;=4, Input!AP13&lt;=18), "Penampilan " &amp; Input!AP13 &amp; " Menit", "Kosong")</f>
        <v>Penampilan 8 Menit</v>
      </c>
      <c r="AO13" s="263" t="str">
        <f>IF(Input!AQ13=46,"Kelebihan 1 Peserta", IF(Input!AQ13=47,"Kelebihan 2 Peserta",IF(Input!AQ13=48,"Kelebihan 3 Peserta",IF(Input!AQ13=49,"Kelebihan 4 Peserta",IF(Input!AQ13=50,"Kelebihan 5 Peserta",IF(Input!AQ13&gt;50,"Lebih dari 5 Peserta","Aman"))))))</f>
        <v>Aman</v>
      </c>
      <c r="AP13" s="248" t="str">
        <f t="shared" ref="AP13" si="3">_xlfn.TEXTJOIN(", ",TRUE,AN13,AO13)</f>
        <v>Penampilan 8 Menit, Aman</v>
      </c>
    </row>
    <row r="14" spans="1:48" ht="17.25" customHeight="1">
      <c r="A14" s="213"/>
      <c r="B14" s="107" t="s">
        <v>39</v>
      </c>
      <c r="C14" s="27" cm="1">
        <f t="array" aca="1" ref="C14" ca="1">50 + ((Input!C14 - MIN(_xlfn._xlws.FILTER(Input!$C$9:'Input'!$C$22, MOD(ROW(Input!$C$9:'Input'!$C$22),2)=0)))/(MAX(_xlfn._xlws.FILTER(Input!$C$9:'Input'!$C$22, MOD(ROW(Input!$C$9:'Input'!$C$22),2)=0))-MIN(_xlfn._xlws.FILTER(Input!$C$9:'Input'!$C$22, MOD(ROW(Input!$C$9:'Input'!$C$22),2)=0)))) * (98-50)</f>
        <v>66</v>
      </c>
      <c r="D14" s="27" cm="1">
        <f t="array" aca="1" ref="D14" ca="1">50 + ((Input!D14 - MIN(_xlfn._xlws.FILTER(Input!$D$9:'Input'!$D$22,MOD(ROW(Input!$D$9:'Input'!$D$22),2)=0)))/(MAX(_xlfn._xlws.FILTER(Input!$D$9:'Input'!$D$22, MOD(ROW(Input!$D$9:'Input'!$D$22),2)=0))-MIN(_xlfn._xlws.FILTER(Input!$D$9:'Input'!$D$22,MOD(ROW(Input!$D$9:'Input'!$D$22),2)=0)))) * (98-50)</f>
        <v>56.857142857142854</v>
      </c>
      <c r="E14" s="27" cm="1">
        <f t="array" aca="1" ref="E14" ca="1">50 + ((Input!E14 - MIN(_xlfn._xlws.FILTER(Input!$E$9:'Input'!$E$22, MOD(ROW(Input!$E$9:'Input'!$E$22),2)=0)))/(MAX(_xlfn._xlws.FILTER(Input!$E$9:'Input'!$E$22, MOD(ROW(Input!$E$9:'Input'!$E$22),2)=0))-MIN(_xlfn._xlws.FILTER(Input!$E$9:'Input'!$E$22, MOD(ROW(Input!$E$9:'Input'!$E$22),2)=0))))*(98-50)</f>
        <v>66</v>
      </c>
      <c r="F14" s="27" cm="1">
        <f t="array" aca="1" ref="F14" ca="1">50 + ((Input!F14 - MIN(_xlfn._xlws.FILTER(Input!$F$9:'Input'!$F$22, MOD(ROW(Input!$F$9:'Input'!$F$22),2)=0)))/(MAX(_xlfn._xlws.FILTER(Input!$F$9:'Input'!$F$22, MOD(ROW(Input!$F$9:'Input'!$F$22),2)=0))-MIN(_xlfn._xlws.FILTER(Input!$F$9:'Input'!$F$22, MOD(ROW(Input!$F$9:'Input'!$F$22),2)=0))))*(98-50)</f>
        <v>80</v>
      </c>
      <c r="G14" s="31" cm="1">
        <f t="array" aca="1" ref="G14" ca="1">50 + ((Input!J14 - MIN(_xlfn._xlws.FILTER(Input!$J$9:'Input'!$J$22, MOD(ROW(Input!$J$9:'Input'!$J$22),2)=0)))/(MAX(_xlfn._xlws.FILTER(Input!$J$9:'Input'!$J$22, MOD(ROW(Input!$J$9:'Input'!$J$22),2)=0))-MIN(_xlfn._xlws.FILTER(Input!$J$9:'Input'!$J$22, MOD(ROW(Input!$J$9:'Input'!$J$22),2)=0))))*(98-50)</f>
        <v>86.923076923076934</v>
      </c>
      <c r="H14" s="31" cm="1">
        <f t="array" aca="1" ref="H14" ca="1">50 + ((Input!K14 - MIN(_xlfn._xlws.FILTER(Input!$K$9:'Input'!$K$22, MOD(ROW(Input!$K$9:'Input'!$K$22),2)=0)))/(MAX(_xlfn._xlws.FILTER(Input!$K$9:'Input'!$K$22, MOD(ROW(Input!$K$9:'Input'!$K$22),2)=0))-MIN(_xlfn._xlws.FILTER(Input!$K$9:'Input'!$K$22, MOD(ROW(Input!$K$9:'Input'!$K$22),2)=0))))*(98-50)</f>
        <v>88.4</v>
      </c>
      <c r="I14" s="31" cm="1">
        <f t="array" aca="1" ref="I14" ca="1">50 + ((Input!L14 - MIN(_xlfn._xlws.FILTER(Input!$L$9:'Input'!$L$22, MOD(ROW(Input!$L$9:'Input'!$L$22),2)=0)))/(MAX(_xlfn._xlws.FILTER(Input!$L$9:'Input'!$L$22, MOD(ROW(Input!$L$9:'Input'!$L$22),2)=0))-MIN(_xlfn._xlws.FILTER(Input!$L$9:'Input'!$L$22, MOD(ROW(Input!$L$9:'Input'!$L$22),2)=0))))*(98-50)</f>
        <v>90.8</v>
      </c>
      <c r="J14" s="31" cm="1">
        <f t="array" aca="1" ref="J14" ca="1">50 + ((Input!M14 - MIN(_xlfn._xlws.FILTER(Input!$M$9:'Input'!$M$22, MOD(ROW(Input!$M$9:'Input'!$M$22),2)=0)))/(MAX(_xlfn._xlws.FILTER(Input!$M$9:'Input'!$M$22, MOD(ROW(Input!$M$9:'Input'!$M$22),2)=0))-MIN(_xlfn._xlws.FILTER(Input!$M$9:'Input'!$M$22, MOD(ROW(Input!$M$9:'Input'!$M$22),2)=0))))*(98-50)</f>
        <v>88.4</v>
      </c>
      <c r="K14" s="35" cm="1">
        <f t="array" aca="1" ref="K14" ca="1">50 + ((Input!Q14 -MIN(_xlfn._xlws.FILTER(Input!$Q$9:'Input'!$Q$22, MOD(ROW(Input!$Q$9:'Input'!$Q$22),2)=0)))/(MAX(_xlfn._xlws.FILTER(Input!$Q$9:'Input'!$Q$22, MOD(ROW(Input!$Q$9:'Input'!$Q$22),2)=0))-MIN(_xlfn._xlws.FILTER(Input!$Q$9:'Input'!$Q$22, MOD(ROW(Input!$Q$9:'Input'!$Q$22),2)=0))))*(98-50)</f>
        <v>82</v>
      </c>
      <c r="L14" s="35" cm="1">
        <f t="array" aca="1" ref="L14" ca="1">50 + ((Input!R14 - MIN(_xlfn._xlws.FILTER(Input!$R$9:'Input'!$R$22, MOD(ROW(Input!$R$9:'Input'!$R$22),2)=0)))/(MAX(_xlfn._xlws.FILTER(Input!$R$9:'Input'!$R$22, MOD(ROW(Input!$R$9:'Input'!$R$22),2)=0))-MIN(_xlfn._xlws.FILTER(Input!$R$9:'Input'!$R$22, MOD(ROW(Input!$R$9:'Input'!$R$22),2)=0))))*(98-50)</f>
        <v>89</v>
      </c>
      <c r="M14" s="35" cm="1">
        <f t="array" aca="1" ref="M14" ca="1">50 + ((Input!S14 - MIN(_xlfn._xlws.FILTER(Input!$S$9:'Input'!$S$22, MOD(ROW(Input!$S$9:'Input'!$S$22),2)=0)))/(MAX(_xlfn._xlws.FILTER(Input!$S$9:'Input'!$S$22, MOD(ROW(Input!$S$9:'Input'!$S$22),2)=0))-MIN(_xlfn._xlws.FILTER(Input!$S$9:'Input'!$S$22, MOD(ROW(Input!$S$9:'Input'!$S$22),2)=0))))*(98-50)</f>
        <v>78.235294117647058</v>
      </c>
      <c r="N14" s="35" cm="1">
        <f t="array" aca="1" ref="N14" ca="1">50 + ((Input!T14 - MIN(_xlfn._xlws.FILTER(Input!$T$9:'Input'!$T$22, MOD(ROW(Input!$T$9:'Input'!$T$22),2)=0)))/(MAX(_xlfn._xlws.FILTER(Input!$T$9:'Input'!$T$22, MOD(ROW(Input!$T$9:'Input'!$T$22),2)=0))-MIN(_xlfn._xlws.FILTER(Input!$T$9:'Input'!$T$22, MOD(ROW(Input!$T$9:'Input'!$T$22),2)=0))))*(98-50)</f>
        <v>84.285714285714278</v>
      </c>
      <c r="O14" s="38" cm="1">
        <f t="array" aca="1" ref="O14" ca="1">50 + ((Input!X14 - MIN(_xlfn._xlws.FILTER(Input!$X$9:'Input'!$X$22, MOD(ROW(Input!$X$9:'Input'!$X$22),2)=0)))/(MAX(_xlfn._xlws.FILTER(Input!$X$9:'Input'!$X$22, MOD(ROW(Input!$X$9:'Input'!$X$22),2)=0))-MIN(_xlfn._xlws.FILTER(Input!$X$9:'Input'!$X$22, MOD(ROW(Input!$X$9:'Input'!$X$22),2)=0))))*(98-50)</f>
        <v>91.142857142857139</v>
      </c>
      <c r="P14" s="38" cm="1">
        <f t="array" aca="1" ref="P14" ca="1">50 + ((Input!Y14 - MIN(_xlfn._xlws.FILTER(Input!$Y$9:'Input'!$Y$22, MOD(ROW(Input!$Y$9:'Input'!$Y$22),2)=0)))/(MAX(_xlfn._xlws.FILTER(Input!$Y$9:'Input'!$Y$22, MOD(ROW(Input!$Y$9:'Input'!$Y$22),2)=0))-MIN(_xlfn._xlws.FILTER(Input!$Y$9:'Input'!$Y$22, MOD(ROW(Input!$Y$9:'Input'!$Y$22),2)=0))))*(98-50)</f>
        <v>93.2</v>
      </c>
      <c r="Q14" s="38" cm="1">
        <f t="array" aca="1" ref="Q14" ca="1">50 + ((Input!Z14 - MIN(_xlfn._xlws.FILTER(Input!$Z$9:'Input'!$Z$22, MOD(ROW(Input!$Z$9:'Input'!$Z$22),2)=0)))/(MAX(_xlfn._xlws.FILTER(Input!$Z$9:'Input'!$Z$22, MOD(ROW(Input!$Z$9:'Input'!$Z$22),2)=0))-MIN(_xlfn._xlws.FILTER(Input!$Z$9:'Input'!$Z$22, MOD(ROW(Input!$Z$9:'Input'!$Z$22),2)=0))))*(98-50)</f>
        <v>92</v>
      </c>
      <c r="R14" s="38" cm="1">
        <f t="array" aca="1" ref="R14" ca="1">50 + ((Input!AA14 - MIN(_xlfn._xlws.FILTER(Input!$AA$9:'Input'!$AA$22, MOD(ROW(Input!$AA$9:'Input'!$AA$22),2)=0)))/(MAX(_xlfn._xlws.FILTER(Input!$AA$9:'Input'!$AA$22, MOD(ROW(Input!$AA$9:'Input'!$AA$22),2)=0))-MIN(_xlfn._xlws.FILTER(Input!$AA$9:'Input'!$AA$22, MOD(ROW(Input!$AA$9:'Input'!$AA$22),2)=0))))*(98-50)</f>
        <v>69.2</v>
      </c>
      <c r="S14" s="40" cm="1">
        <f t="array" aca="1" ref="S14" ca="1">50 + ((Input!AE14 - MIN(_xlfn._xlws.FILTER(Input!$AE$9:'Input'!$AE$22, MOD(ROW(Input!$AE$9:'Input'!$AE$22),2)=0)))/(MAX(_xlfn._xlws.FILTER(Input!$AE$9:'Input'!$AE$22, MOD(ROW(Input!$AE$9:'Input'!$AE$22),2)=0))-MIN(_xlfn._xlws.FILTER(Input!$AE$9:'Input'!$AE$22, MOD(ROW(Input!$AE$9:'Input'!$AE$22),2)=0))))*(98-50)</f>
        <v>92.461538461538453</v>
      </c>
      <c r="T14" s="40" cm="1">
        <f t="array" aca="1" ref="T14" ca="1">50 + ((Input!AF14 - MIN(_xlfn._xlws.FILTER(Input!$AF$9:'Input'!$AF$22, MOD(ROW(Input!$AF$9:'Input'!$AF$22),2)=0)))/(MAX(_xlfn._xlws.FILTER(Input!$AF$9:'Input'!$AF$22, MOD(ROW(Input!$AF$9:'Input'!$AF$22),2)=0))-MIN(_xlfn._xlws.FILTER(Input!$AF$9:'Input'!$AF$22, MOD(ROW(Input!$AF$9:'Input'!$AF$22),2)=0))))*(98-50)</f>
        <v>88.117647058823536</v>
      </c>
      <c r="U14" s="40" cm="1">
        <f t="array" aca="1" ref="U14" ca="1">50 + ((Input!AG14 - MIN(_xlfn._xlws.FILTER(Input!$AG$9:'Input'!$AG$22, MOD(ROW(Input!$AG$9:'Input'!$AG$22),2)=0)))/(MAX(_xlfn._xlws.FILTER(Input!$AG$9:'Input'!$AG$22, MOD(ROW(Input!$AG$9:'Input'!$AG$22),2)=0))-MIN(_xlfn._xlws.FILTER(Input!$AG$9:'Input'!$AG$22, MOD(ROW(Input!$AG$9:'Input'!$AG$22),2)=0))))*(98-50)</f>
        <v>89.428571428571431</v>
      </c>
      <c r="V14" s="40" cm="1">
        <f t="array" aca="1" ref="V14" ca="1">50 + ((Input!AH14 - MIN(_xlfn._xlws.FILTER(Input!$AH$9:'Input'!$AH$22, MOD(ROW(Input!$AH$9:'Input'!$AH$22),2)=0)))/(MAX(_xlfn._xlws.FILTER(Input!$AH$9:'Input'!$AH$22, MOD(ROW(Input!$AH$9:'Input'!$AH$22),2)=0))-MIN(_xlfn._xlws.FILTER(Input!$AH$9:'Input'!$AH$22, MOD(ROW(Input!$AH$9:'Input'!$AH$22),2)=0))))*(98-50)</f>
        <v>90.5</v>
      </c>
      <c r="W14" s="266"/>
      <c r="X14" s="254"/>
      <c r="Y14" s="254"/>
      <c r="Z14" s="254"/>
      <c r="AB14" s="213"/>
      <c r="AC14" s="106" t="s">
        <v>39</v>
      </c>
      <c r="AD14" s="108">
        <f ca="1">IF(MIN(C14,G14,K14,O14,S14)=0, "Null", IF(COUNT(C14,G14,K14,O14,S14)=5, SUM(C14,G14,K14,O14,S14) - MIN(C14,G14,K14,O14,S14) - MAX(C14,G14,K14,O14,S14), "Null"))*$AS$10</f>
        <v>1040.2637362637363</v>
      </c>
      <c r="AE14" s="108">
        <f ca="1">IF(MIN(D14,H14,L14,P14,T14)=0, "Null", IF(COUNT(D14,H14,L14,P14,T14)=5, SUM(D14,H14,L14,P14,T14) - MIN(D14,H14,L14,P14,T14) - MAX(D14,H14,L14,P14,T14), "Null"))*$AT$10</f>
        <v>1062.0705882352943</v>
      </c>
      <c r="AF14" s="108">
        <f ca="1">IF(MIN(E14,I14,M14,Q14,U14)=0, "Null", IF(COUNT(E14,I14,M14,Q14,U14)=5, SUM(E14,I14,M14,Q14,U14) - MIN(E14,I14,M14,Q14,U14) - MAX(E14,I14,M14,Q14,U14), "Null"))*$AU$10</f>
        <v>775.39159663865553</v>
      </c>
      <c r="AG14" s="108">
        <f ca="1">IF(MIN(F14,J14,N14,R14,V14)=0, "Null", IF(COUNT(F14,J14,N14,R14,V14)=5, SUM(F14,J14,N14,R14,V14) - MIN(F14,J14,N14,R14,V14) - MAX(F14,J14,N14,R14,V14), "Null"))*$AV$10</f>
        <v>1010.7428571428572</v>
      </c>
      <c r="AH14" s="109" cm="1">
        <f t="array" aca="1" ref="AH14" ca="1">IF(SUMPRODUCT(--(ISTEXT(AD14:AG14)+ISBLANK(AD14:AG14)+(AD14:AG14=0)))&gt;0,"Error",SUM(AD14,AE14,AF14,AG14))</f>
        <v>3888.4687782805431</v>
      </c>
      <c r="AI14" s="262"/>
      <c r="AJ14" s="266"/>
      <c r="AK14" s="254"/>
      <c r="AL14" s="254"/>
      <c r="AN14" s="249"/>
      <c r="AO14" s="264"/>
      <c r="AP14" s="249"/>
    </row>
    <row r="15" spans="1:48" ht="17.25" customHeight="1">
      <c r="A15" s="199">
        <v>4</v>
      </c>
      <c r="B15" s="1" t="s">
        <v>31</v>
      </c>
      <c r="C15" s="25" cm="1">
        <f t="array" aca="1" ref="C15" ca="1">50 + ((Input!C15 - MIN(_xlfn._xlws.FILTER(Input!$C$9:'Input'!$C$22, MOD(ROW(Input!$C$9:'Input'!$C$22),2)=1)))/(MAX(_xlfn._xlws.FILTER(Input!$C$9:'Input'!$C$22, MOD(ROW(Input!$C$9:'Input'!$C$22),2)=1))-MIN(_xlfn._xlws.FILTER(Input!$C$9:'Input'!$C$22, MOD(ROW(Input!$C$9:'Input'!$C$22),2)=1)))) * (98-50)</f>
        <v>98</v>
      </c>
      <c r="D15" s="25" cm="1">
        <f t="array" aca="1" ref="D15" ca="1">50 + ((Input!D15 - MIN(_xlfn._xlws.FILTER(Input!$D$9:'Input'!$D$22, MOD(ROW(Input!$D$9:'Input'!$D$22),2)=1)))/(MAX(_xlfn._xlws.FILTER(Input!$D$9:'Input'!$D$22, MOD(ROW(Input!$D$9:'Input'!$D$22),2)=1))-MIN(_xlfn._xlws.FILTER(Input!$D$9:'Input'!$D$22, MOD(ROW(Input!$D$9:'Input'!$D$22),2)=1)))) * (98-50)</f>
        <v>98</v>
      </c>
      <c r="E15" s="25" cm="1">
        <f t="array" aca="1" ref="E15" ca="1">50 + ((Input!$E$15 - MIN(_xlfn._xlws.FILTER(Input!$E$9:'Input'!$E$22, MOD(ROW(Input!$E$9:'Input'!$E$22),2)=1)))/(MAX(_xlfn._xlws.FILTER(Input!$E$9:'Input'!$E$22, MOD(ROW(Input!$E$9:'Input'!$E$22),2)=1))-MIN(_xlfn._xlws.FILTER(Input!$E$9:'Input'!$E$22, MOD(ROW(Input!$E$9:'Input'!$E$22),2)=1))))*(98-50)</f>
        <v>98</v>
      </c>
      <c r="F15" s="25" cm="1">
        <f t="array" aca="1" ref="F15" ca="1">50 + ((Input!F15 - MIN(_xlfn._xlws.FILTER(Input!$F$9:'Input'!$F$22, MOD(ROW(Input!$F$9:'Input'!$F$22),2)=1)))/(MAX(_xlfn._xlws.FILTER(Input!$F$9:'Input'!$F$22, MOD(ROW(Input!$F$9:'Input'!$F$22),2)=1))-MIN(_xlfn._xlws.FILTER(Input!$F$9:'Input'!$F$22, MOD(ROW(Input!$F$9:'Input'!$F$22),2)=1))))*(98-50)</f>
        <v>92.146341463414643</v>
      </c>
      <c r="G15" s="32" cm="1">
        <f t="array" aca="1" ref="G15" ca="1">50 + ((Input!J15 - MIN(_xlfn._xlws.FILTER(Input!$J$9:'Input'!$J$22, MOD(ROW(Input!$J$9:'Input'!$J$22),2)=1)))/(MAX(_xlfn._xlws.FILTER(Input!$J$9:'Input'!$J$22, MOD(ROW(Input!$J$9:'Input'!$J$22),2)=1))-MIN(_xlfn._xlws.FILTER(Input!$J$9:'Input'!$J$22, MOD(ROW(Input!$J$9:'Input'!$J$22),2)=1))))*(98-50)</f>
        <v>96.08</v>
      </c>
      <c r="H15" s="32" cm="1">
        <f t="array" aca="1" ref="H15" ca="1">50 + ((Input!K15 - MIN(_xlfn._xlws.FILTER(Input!$K$9:'Input'!$K$22, MOD(ROW(Input!$K$9:'Input'!$K$22),2)=1)))/(MAX(_xlfn._xlws.FILTER(Input!$K$9:'Input'!$K$22, MOD(ROW(Input!$K$9:'Input'!$K$22),2)=1))-MIN(_xlfn._xlws.FILTER(Input!$K$9:'Input'!$K$22, MOD(ROW(Input!$K$9:'Input'!$K$22),2)=1))))*(98-50)</f>
        <v>98</v>
      </c>
      <c r="I15" s="32" cm="1">
        <f t="array" aca="1" ref="I15" ca="1">50 + ((Input!L15 - MIN(_xlfn._xlws.FILTER(Input!$L$9:'Input'!$L$22, MOD(ROW(Input!$L$9:'Input'!$L$22),2)=1)))/(MAX(_xlfn._xlws.FILTER(Input!$L$9:'Input'!$L$22, MOD(ROW(Input!$L$9:'Input'!$L$22),2)=1))-MIN(_xlfn._xlws.FILTER(Input!$L$9:'Input'!$L$22, MOD(ROW(Input!$L$9:'Input'!$L$22),2)=1))))*(98-50)</f>
        <v>98</v>
      </c>
      <c r="J15" s="32" cm="1">
        <f t="array" aca="1" ref="J15" ca="1">50 + ((Input!M15 - MIN(_xlfn._xlws.FILTER(Input!$M$9:'Input'!$M$22, MOD(ROW(Input!$M$9:'Input'!$M$22),2)=1)))/(MAX(_xlfn._xlws.FILTER(Input!$M$9:'Input'!$M$22, MOD(ROW(Input!$M$9:'Input'!$M$22),2)=1))-MIN(_xlfn._xlws.FILTER(Input!$M$9:'Input'!$M$22, MOD(ROW(Input!$M$9:'Input'!$M$22),2)=1))))*(98-50)</f>
        <v>98</v>
      </c>
      <c r="K15" s="36" cm="1">
        <f t="array" aca="1" ref="K15" ca="1">50 + ((Input!Q15 - MIN(_xlfn._xlws.FILTER(Input!$Q$9:'Input'!$Q$22, MOD(ROW(Input!$Q$9:'Input'!$Q$22),2)=1)))/(MAX(_xlfn._xlws.FILTER(Input!$Q$9:'Input'!$Q$22, MOD(ROW(Input!$Q$9:'Input'!$Q$22),2)=1))-MIN(_xlfn._xlws.FILTER(Input!$Q$9:'Input'!$Q$22, MOD(ROW(Input!$Q$9:'Input'!$Q$22),2)=1))))*(98-50)</f>
        <v>98</v>
      </c>
      <c r="L15" s="36" cm="1">
        <f t="array" aca="1" ref="L15" ca="1">50 + ((Input!R15 - MIN(_xlfn._xlws.FILTER(Input!$R$9:'Input'!$R$22, MOD(ROW(Input!$R$9:'Input'!$R$22),2)=1)))/(MAX(_xlfn._xlws.FILTER(Input!$R$9:'Input'!$R$22, MOD(ROW(Input!$R$9:'Input'!$R$22),2)=1))-MIN(_xlfn._xlws.FILTER(Input!$R$9:'Input'!$R$22, MOD(ROW(Input!$R$9:'Input'!$R$22),2)=1))))*(98-50)</f>
        <v>94.8</v>
      </c>
      <c r="M15" s="36" cm="1">
        <f t="array" aca="1" ref="M15" ca="1">50 + ((Input!S15 - MIN(_xlfn._xlws.FILTER(Input!$S$9:'Input'!$S$22, MOD(ROW(Input!$S$9:'Input'!$S$22),2)=1)))/(MAX(_xlfn._xlws.FILTER(Input!$S$9:'Input'!$S$22, MOD(ROW(Input!$S$9:'Input'!$S$22),2)=1))-MIN(_xlfn._xlws.FILTER(Input!$S$9:'Input'!$S$22, MOD(ROW(Input!$S$9:'Input'!$S$22),2)=1))))*(98-50)</f>
        <v>98</v>
      </c>
      <c r="N15" s="36" cm="1">
        <f t="array" aca="1" ref="N15" ca="1">50 + ((Input!T15 - MIN(_xlfn._xlws.FILTER(Input!$T$9:'Input'!$T$22, MOD(ROW(Input!$T$9:'Input'!$T$22),2)=1)))/(MAX(_xlfn._xlws.FILTER(Input!$T$9:'Input'!$T$22, MOD(ROW(Input!$T$9:'Input'!$T$22),2)=1))-MIN(_xlfn._xlws.FILTER(Input!$T$9:'Input'!$T$22, MOD(ROW(Input!$T$9:'Input'!$T$22),2)=1))))*(98-50)</f>
        <v>94.8</v>
      </c>
      <c r="O15" s="39" cm="1">
        <f t="array" aca="1" ref="O15" ca="1">50 + ((Input!X15 - MIN(_xlfn._xlws.FILTER(Input!$X$9:'Input'!$X$22, MOD(ROW(Input!$X$9:'Input'!$X$22),2)=1)))/(MAX(_xlfn._xlws.FILTER(Input!$X$9:'Input'!$X$22, MOD(ROW(Input!$X$9:'Input'!$X$22),2)=1))-MIN(_xlfn._xlws.FILTER(Input!$X$9:'Input'!$X$22, MOD(ROW(Input!$X$9:'Input'!$X$22),2)=1))))*(98-50)</f>
        <v>98</v>
      </c>
      <c r="P15" s="39" cm="1">
        <f t="array" aca="1" ref="P15" ca="1">50 + ((Input!Y15 - MIN(_xlfn._xlws.FILTER(Input!$Y$9:'Input'!$Y$22, MOD(ROW(Input!$Y$9:'Input'!$Y$22),2)=1)))/(MAX(_xlfn._xlws.FILTER(Input!$Y$9:'Input'!$Y$22, MOD(ROW(Input!$Y$9:'Input'!$Y$22),2)=1))-MIN(_xlfn._xlws.FILTER(Input!$Y$9:'Input'!$Y$22, MOD(ROW(Input!$Y$9:'Input'!$Y$22),2)=1))))*(98-50)</f>
        <v>98</v>
      </c>
      <c r="Q15" s="39" cm="1">
        <f t="array" aca="1" ref="Q15" ca="1">50 + ((Input!Z15 - MIN(_xlfn._xlws.FILTER(Input!$Z$9:'Input'!$Z$22, MOD(ROW(Input!$Z$9:'Input'!$Z$22),2)=1)))/(MAX(_xlfn._xlws.FILTER(Input!$Z$9:'Input'!$Z$22, MOD(ROW(Input!$Z$9:'Input'!$Z$22),2)=1))-MIN(_xlfn._xlws.FILTER(Input!$Z$9:'Input'!$Z$22, MOD(ROW(Input!$Z$9:'Input'!$Z$22),2)=1))))*(98-50)</f>
        <v>98</v>
      </c>
      <c r="R15" s="39" cm="1">
        <f t="array" aca="1" ref="R15" ca="1">50 + ((Input!AA15 - MIN(_xlfn._xlws.FILTER(Input!$AA$9:'Input'!$AA$22, MOD(ROW(Input!$AA$9:'Input'!$AA$22),2)=1)))/(MAX(_xlfn._xlws.FILTER(Input!$AA$9:'Input'!$AA$22, MOD(ROW(Input!$AA$9:'Input'!$AA$22),2)=1))-MIN(_xlfn._xlws.FILTER(Input!$AA$9:'Input'!$AA$22, MOD(ROW(Input!$AA$9:'Input'!$AA$22),2)=1))))*(98-50)</f>
        <v>98</v>
      </c>
      <c r="S15" s="46" cm="1">
        <f t="array" aca="1" ref="S15" ca="1">50 + ((Input!AE15 - MIN(_xlfn._xlws.FILTER(Input!$AE$9:'Input'!$AE$22, MOD(ROW(Input!$AE$9:'Input'!$AE$22),2)=1)))/(MAX(_xlfn._xlws.FILTER(Input!$AE$9:'Input'!$AE$22, MOD(ROW(Input!$AE$9:'Input'!$AE$22),2)=1))-MIN(_xlfn._xlws.FILTER(Input!$AE$9:'Input'!$AE$22, MOD(ROW(Input!$AE$9:'Input'!$AE$22),2)=1))))*(98-50)</f>
        <v>98</v>
      </c>
      <c r="T15" s="46" cm="1">
        <f t="array" aca="1" ref="T15" ca="1">50 + ((Input!AF15 - MIN(_xlfn._xlws.FILTER(Input!$AF$9:'Input'!$AF$22, MOD(ROW(Input!$AF$9:'Input'!$AF$22),2)=1)))/(MAX(_xlfn._xlws.FILTER(Input!$AF$9:'Input'!$AF$22, MOD(ROW(Input!$AF$9:'Input'!$AF$22),2)=1))-MIN(_xlfn._xlws.FILTER(Input!$AF$9:'Input'!$AF$22, MOD(ROW(Input!$AF$9:'Input'!$AF$22),2)=1))))*(98-50)</f>
        <v>98</v>
      </c>
      <c r="U15" s="46" cm="1">
        <f t="array" aca="1" ref="U15" ca="1">50 + ((Input!AG15 - MIN(_xlfn._xlws.FILTER(Input!$AG$9:'Input'!$AG$22, MOD(ROW(Input!$AG$9:'Input'!$AG$22),2)=1)))/(MAX(_xlfn._xlws.FILTER(Input!$AG$9:'Input'!$AG$22, MOD(ROW(Input!$AG$9:'Input'!$AG$22),2)=1))-MIN(_xlfn._xlws.FILTER(Input!$AG$9:'Input'!$AG$22, MOD(ROW(Input!$AG$9:'Input'!$AG$22),2)=1))))*(98-50)</f>
        <v>98</v>
      </c>
      <c r="V15" s="46" cm="1">
        <f t="array" aca="1" ref="V15" ca="1">50 + ((Input!AH15 - MIN(_xlfn._xlws.FILTER(Input!$AH$9:'Input'!$AH$22, MOD(ROW(Input!$AH$9:'Input'!$AH$22),2)=1)))/(MAX(_xlfn._xlws.FILTER(Input!$AH$9:'Input'!$AH$22, MOD(ROW(Input!$AH$9:'Input'!$AH$22),2)=1))-MIN(_xlfn._xlws.FILTER(Input!$AH$9:'Input'!$AH$22, MOD(ROW(Input!$AH$9:'Input'!$AH$22),2)=1))))*(98-50)</f>
        <v>98</v>
      </c>
      <c r="W15" s="266"/>
      <c r="X15" s="250">
        <f>SUM(Input!G15:G16,Input!N15:N16,Input!U15:U16,Input!AB15:AB16,Input!AI15:AI16)</f>
        <v>387</v>
      </c>
      <c r="Y15" s="250">
        <f>SUM(Input!H15:H16,Input!O15:O16,Input!V15:V16,Input!AC15:AC16,Input!AJ15:AJ16)</f>
        <v>383</v>
      </c>
      <c r="Z15" s="250">
        <f>SUM(Input!I15:I16,Input!P15:P16,Input!W15:W16,Input!AD15:AD16,Input!AK15:AK16)</f>
        <v>386</v>
      </c>
      <c r="AB15" s="199">
        <v>4</v>
      </c>
      <c r="AC15" s="165" t="s">
        <v>31</v>
      </c>
      <c r="AD15" s="44">
        <f ca="1">IF(MIN(C15,G15,K15,O15,S15)=0, "Null", IF(COUNT(C15,G15,K15,O15,S15)=5, SUM(C15,G15,K15,O15,S15) - MIN(C15,G15,K15,O15,S15) - MAX(C15,G15,K15,O15,S15), "Null"))*$AS$9</f>
        <v>1470</v>
      </c>
      <c r="AE15" s="44">
        <f ca="1">IF(MIN(D15,H15,L15,P15,T15)=0, "Null", IF(COUNT(D15,H15,L15,P15,T15)=5, SUM(D15,H15,L15,P15,T15) - MIN(D15,H15,L15,P15,T15) - MAX(D15,H15,L15,P15,T15), "Null"))*$AT$9</f>
        <v>1176</v>
      </c>
      <c r="AF15" s="44">
        <f ca="1">IF(MIN(E15,I15,M15,Q15,U15)=0, "Null", IF(COUNT(E15,I15,M15,Q15,U15)=5, SUM(E15,I15,M15,Q15,U15) - MIN(E15,I15,M15,Q15,U15) - MAX(E15,I15,M15,Q15,U15), "Null"))*$AU$9</f>
        <v>882</v>
      </c>
      <c r="AG15" s="44">
        <f ca="1">IF(MIN(F15,J15,N15,R15,V15)=0, "Null", IF(COUNT(F15,J15,N15,R15,V15)=5, SUM(F15,J15,N15,R15,V15) - MIN(F15,J15,N15,R15,V15) - MAX(F15,J15,N15,R15,V15), "Null"))*$AV$9</f>
        <v>872.39999999999986</v>
      </c>
      <c r="AH15" s="169" cm="1">
        <f t="array" aca="1" ref="AH15" ca="1">IF(SUMPRODUCT(--(ISTEXT(AD15:AG15)+ISBLANK(AD15:AG15)+(AD15:AG15=0)))&gt;0,"Error",SUM(AD15,AE15,AF15,AG15))</f>
        <v>4400.3999999999996</v>
      </c>
      <c r="AI15" s="259">
        <f t="shared" ref="AI15" ca="1" si="4">IF(OR(ISTEXT(AH15),ISTEXT(AH16)),"NULL",SUM(AH15:AH16))</f>
        <v>8810.4</v>
      </c>
      <c r="AJ15" s="266"/>
      <c r="AK15" s="250">
        <f>SUM(Input!G15:I16,Input!N15:P16,Input!U15:W16,Input!AB15:AD16,Input!AI15:AK16)</f>
        <v>1156</v>
      </c>
      <c r="AL15" s="250">
        <f>RANK(AK15,$AK$9:$AK$22,0)</f>
        <v>1</v>
      </c>
      <c r="AN15" s="255" t="str">
        <f>IF(AND(Input!AP15&gt;=4, Input!AP15&lt;=18), "Penampilan " &amp; Input!AP15 &amp; " Menit", "Kosong")</f>
        <v>Penampilan 11 Menit</v>
      </c>
      <c r="AO15" s="257" t="str">
        <f>IF(Input!AQ15=46,"Kelebihan 1 Peserta", IF(Input!AQ15=47,"Kelebihan 2 Peserta",IF(Input!AQ15=48,"Kelebihan 3 Peserta",IF(Input!AQ15=49,"Kelebihan 4 Peserta",IF(Input!AQ15=50,"Kelebihan 5 Peserta",IF(Input!AQ15&gt;50,"Lebih dari 5 Peserta","Aman"))))))</f>
        <v>Aman</v>
      </c>
      <c r="AP15" s="255" t="str">
        <f t="shared" ref="AP15" si="5">_xlfn.TEXTJOIN(", ",TRUE,AN15,AO15)</f>
        <v>Penampilan 11 Menit, Aman</v>
      </c>
    </row>
    <row r="16" spans="1:48" ht="17.25" customHeight="1">
      <c r="A16" s="236"/>
      <c r="B16" s="28" t="s">
        <v>39</v>
      </c>
      <c r="C16" s="29" cm="1">
        <f t="array" aca="1" ref="C16" ca="1">50 + ((Input!C16 - MIN(_xlfn._xlws.FILTER(Input!$C$9:'Input'!$C$22, MOD(ROW(Input!$C$9:'Input'!$C$22),2)=0)))/(MAX(_xlfn._xlws.FILTER(Input!$C$9:'Input'!$C$22, MOD(ROW(Input!$C$9:'Input'!$C$22),2)=0))-MIN(_xlfn._xlws.FILTER(Input!$C$9:'Input'!$C$22, MOD(ROW(Input!$C$9:'Input'!$C$22),2)=0)))) * (98-50)</f>
        <v>98</v>
      </c>
      <c r="D16" s="29" cm="1">
        <f t="array" aca="1" ref="D16" ca="1">50 + ((Input!D16 - MIN(_xlfn._xlws.FILTER(Input!$D$9:'Input'!$D$22,MOD(ROW(Input!$D$9:'Input'!$D$22),2)=0)))/(MAX(_xlfn._xlws.FILTER(Input!$D$9:'Input'!$D$22, MOD(ROW(Input!$D$9:'Input'!$D$22),2)=0))-MIN(_xlfn._xlws.FILTER(Input!$D$9:'Input'!$D$22,MOD(ROW(Input!$D$9:'Input'!$D$22),2)=0)))) * (98-50)</f>
        <v>98</v>
      </c>
      <c r="E16" s="29" cm="1">
        <f t="array" aca="1" ref="E16" ca="1">50 + ((Input!E16 - MIN(_xlfn._xlws.FILTER(Input!$E$9:'Input'!$E$22, MOD(ROW(Input!$E$9:'Input'!$E$22),2)=0)))/(MAX(_xlfn._xlws.FILTER(Input!$E$9:'Input'!$E$22, MOD(ROW(Input!$E$9:'Input'!$E$22),2)=0))-MIN(_xlfn._xlws.FILTER(Input!$E$9:'Input'!$E$22, MOD(ROW(Input!$E$9:'Input'!$E$22),2)=0))))*(98-50)</f>
        <v>90</v>
      </c>
      <c r="F16" s="29" cm="1">
        <f t="array" aca="1" ref="F16" ca="1">50 + ((Input!F16 - MIN(_xlfn._xlws.FILTER(Input!$F$9:'Input'!$F$22, MOD(ROW(Input!$F$9:'Input'!$F$22),2)=0)))/(MAX(_xlfn._xlws.FILTER(Input!$F$9:'Input'!$F$22, MOD(ROW(Input!$F$9:'Input'!$F$22),2)=0))-MIN(_xlfn._xlws.FILTER(Input!$F$9:'Input'!$F$22, MOD(ROW(Input!$F$9:'Input'!$F$22),2)=0))))*(98-50)</f>
        <v>98</v>
      </c>
      <c r="G16" s="33" cm="1">
        <f t="array" aca="1" ref="G16" ca="1">50 + ((Input!J16 - MIN(_xlfn._xlws.FILTER(Input!$J$9:'Input'!$J$22, MOD(ROW(Input!$J$9:'Input'!$J$22),2)=0)))/(MAX(_xlfn._xlws.FILTER(Input!$J$9:'Input'!$J$22, MOD(ROW(Input!$J$9:'Input'!$J$22),2)=0))-MIN(_xlfn._xlws.FILTER(Input!$J$9:'Input'!$J$22, MOD(ROW(Input!$J$9:'Input'!$J$22),2)=0))))*(98-50)</f>
        <v>98</v>
      </c>
      <c r="H16" s="33" cm="1">
        <f t="array" aca="1" ref="H16" ca="1">50 + ((Input!K16 - MIN(_xlfn._xlws.FILTER(Input!$K$9:'Input'!$K$22, MOD(ROW(Input!$K$9:'Input'!$K$22),2)=0)))/(MAX(_xlfn._xlws.FILTER(Input!$K$9:'Input'!$K$22, MOD(ROW(Input!$K$9:'Input'!$K$22),2)=0))-MIN(_xlfn._xlws.FILTER(Input!$K$9:'Input'!$K$22, MOD(ROW(Input!$K$9:'Input'!$K$22),2)=0))))*(98-50)</f>
        <v>98</v>
      </c>
      <c r="I16" s="33" cm="1">
        <f t="array" aca="1" ref="I16" ca="1">50 + ((Input!L16 - MIN(_xlfn._xlws.FILTER(Input!$L$9:'Input'!$L$22, MOD(ROW(Input!$L$9:'Input'!$L$22),2)=0)))/(MAX(_xlfn._xlws.FILTER(Input!$L$9:'Input'!$L$22, MOD(ROW(Input!$L$9:'Input'!$L$22),2)=0))-MIN(_xlfn._xlws.FILTER(Input!$L$9:'Input'!$L$22, MOD(ROW(Input!$L$9:'Input'!$L$22),2)=0))))*(98-50)</f>
        <v>98</v>
      </c>
      <c r="J16" s="33" cm="1">
        <f t="array" aca="1" ref="J16" ca="1">50 + ((Input!M16 - MIN(_xlfn._xlws.FILTER(Input!$M$9:'Input'!$M$22, MOD(ROW(Input!$M$9:'Input'!$M$22),2)=0)))/(MAX(_xlfn._xlws.FILTER(Input!$M$9:'Input'!$M$22, MOD(ROW(Input!$M$9:'Input'!$M$22),2)=0))-MIN(_xlfn._xlws.FILTER(Input!$M$9:'Input'!$M$22, MOD(ROW(Input!$M$9:'Input'!$M$22),2)=0))))*(98-50)</f>
        <v>98</v>
      </c>
      <c r="K16" s="37" cm="1">
        <f t="array" aca="1" ref="K16" ca="1">50 + ((Input!Q16 -MIN(_xlfn._xlws.FILTER(Input!$Q$9:'Input'!$Q$22, MOD(ROW(Input!$Q$9:'Input'!$Q$22),2)=0)))/(MAX(_xlfn._xlws.FILTER(Input!$Q$9:'Input'!$Q$22, MOD(ROW(Input!$Q$9:'Input'!$Q$22),2)=0))-MIN(_xlfn._xlws.FILTER(Input!$Q$9:'Input'!$Q$22, MOD(ROW(Input!$Q$9:'Input'!$Q$22),2)=0))))*(98-50)</f>
        <v>98</v>
      </c>
      <c r="L16" s="37" cm="1">
        <f t="array" aca="1" ref="L16" ca="1">50 + ((Input!R16 - MIN(_xlfn._xlws.FILTER(Input!$R$9:'Input'!$R$22, MOD(ROW(Input!$R$9:'Input'!$R$22),2)=0)))/(MAX(_xlfn._xlws.FILTER(Input!$R$9:'Input'!$R$22, MOD(ROW(Input!$R$9:'Input'!$R$22),2)=0))-MIN(_xlfn._xlws.FILTER(Input!$R$9:'Input'!$R$22, MOD(ROW(Input!$R$9:'Input'!$R$22),2)=0))))*(98-50)</f>
        <v>98</v>
      </c>
      <c r="M16" s="37" cm="1">
        <f t="array" aca="1" ref="M16" ca="1">50 + ((Input!S16 - MIN(_xlfn._xlws.FILTER(Input!$S$9:'Input'!$S$22, MOD(ROW(Input!$S$9:'Input'!$S$22),2)=0)))/(MAX(_xlfn._xlws.FILTER(Input!$S$9:'Input'!$S$22, MOD(ROW(Input!$S$9:'Input'!$S$22),2)=0))-MIN(_xlfn._xlws.FILTER(Input!$S$9:'Input'!$S$22, MOD(ROW(Input!$S$9:'Input'!$S$22),2)=0))))*(98-50)</f>
        <v>98</v>
      </c>
      <c r="N16" s="37" cm="1">
        <f t="array" aca="1" ref="N16" ca="1">50 + ((Input!T16 - MIN(_xlfn._xlws.FILTER(Input!$T$9:'Input'!$T$22, MOD(ROW(Input!$T$9:'Input'!$T$22),2)=0)))/(MAX(_xlfn._xlws.FILTER(Input!$T$9:'Input'!$T$22, MOD(ROW(Input!$T$9:'Input'!$T$22),2)=0))-MIN(_xlfn._xlws.FILTER(Input!$T$9:'Input'!$T$22, MOD(ROW(Input!$T$9:'Input'!$T$22),2)=0))))*(98-50)</f>
        <v>98</v>
      </c>
      <c r="O16" s="39" cm="1">
        <f t="array" aca="1" ref="O16" ca="1">50 + ((Input!X16 - MIN(_xlfn._xlws.FILTER(Input!$X$9:'Input'!$X$22, MOD(ROW(Input!$X$9:'Input'!$X$22),2)=0)))/(MAX(_xlfn._xlws.FILTER(Input!$X$9:'Input'!$X$22, MOD(ROW(Input!$X$9:'Input'!$X$22),2)=0))-MIN(_xlfn._xlws.FILTER(Input!$X$9:'Input'!$X$22, MOD(ROW(Input!$X$9:'Input'!$X$22),2)=0))))*(98-50)</f>
        <v>98</v>
      </c>
      <c r="P16" s="39" cm="1">
        <f t="array" aca="1" ref="P16" ca="1">50 + ((Input!Y16 - MIN(_xlfn._xlws.FILTER(Input!$Y$9:'Input'!$Y$22, MOD(ROW(Input!$Y$9:'Input'!$Y$22),2)=0)))/(MAX(_xlfn._xlws.FILTER(Input!$Y$9:'Input'!$Y$22, MOD(ROW(Input!$Y$9:'Input'!$Y$22),2)=0))-MIN(_xlfn._xlws.FILTER(Input!$Y$9:'Input'!$Y$22, MOD(ROW(Input!$Y$9:'Input'!$Y$22),2)=0))))*(98-50)</f>
        <v>98</v>
      </c>
      <c r="Q16" s="39" cm="1">
        <f t="array" aca="1" ref="Q16" ca="1">50 + ((Input!Z16 - MIN(_xlfn._xlws.FILTER(Input!$Z$9:'Input'!$Z$22, MOD(ROW(Input!$Z$9:'Input'!$Z$22),2)=0)))/(MAX(_xlfn._xlws.FILTER(Input!$Z$9:'Input'!$Z$22, MOD(ROW(Input!$Z$9:'Input'!$Z$22),2)=0))-MIN(_xlfn._xlws.FILTER(Input!$Z$9:'Input'!$Z$22, MOD(ROW(Input!$Z$9:'Input'!$Z$22),2)=0))))*(98-50)</f>
        <v>98</v>
      </c>
      <c r="R16" s="39" cm="1">
        <f t="array" aca="1" ref="R16" ca="1">50 + ((Input!AA16 - MIN(_xlfn._xlws.FILTER(Input!$AA$9:'Input'!$AA$22, MOD(ROW(Input!$AA$9:'Input'!$AA$22),2)=0)))/(MAX(_xlfn._xlws.FILTER(Input!$AA$9:'Input'!$AA$22, MOD(ROW(Input!$AA$9:'Input'!$AA$22),2)=0))-MIN(_xlfn._xlws.FILTER(Input!$AA$9:'Input'!$AA$22, MOD(ROW(Input!$AA$9:'Input'!$AA$22),2)=0))))*(98-50)</f>
        <v>98</v>
      </c>
      <c r="S16" s="46" cm="1">
        <f t="array" aca="1" ref="S16" ca="1">50 + ((Input!AE16 - MIN(_xlfn._xlws.FILTER(Input!$AE$9:'Input'!$AE$22, MOD(ROW(Input!$AE$9:'Input'!$AE$22),2)=0)))/(MAX(_xlfn._xlws.FILTER(Input!$AE$9:'Input'!$AE$22, MOD(ROW(Input!$AE$9:'Input'!$AE$22),2)=0))-MIN(_xlfn._xlws.FILTER(Input!$AE$9:'Input'!$AE$22, MOD(ROW(Input!$AE$9:'Input'!$AE$22),2)=0))))*(98-50)</f>
        <v>98</v>
      </c>
      <c r="T16" s="46" cm="1">
        <f t="array" aca="1" ref="T16" ca="1">50 + ((Input!AF16 - MIN(_xlfn._xlws.FILTER(Input!$AF$9:'Input'!$AF$22, MOD(ROW(Input!$AF$9:'Input'!$AF$22),2)=0)))/(MAX(_xlfn._xlws.FILTER(Input!$AF$9:'Input'!$AF$22, MOD(ROW(Input!$AF$9:'Input'!$AF$22),2)=0))-MIN(_xlfn._xlws.FILTER(Input!$AF$9:'Input'!$AF$22, MOD(ROW(Input!$AF$9:'Input'!$AF$22),2)=0))))*(98-50)</f>
        <v>98</v>
      </c>
      <c r="U16" s="46" cm="1">
        <f t="array" aca="1" ref="U16" ca="1">50 + ((Input!AG16 - MIN(_xlfn._xlws.FILTER(Input!$AG$9:'Input'!$AG$22, MOD(ROW(Input!$AG$9:'Input'!$AG$22),2)=0)))/(MAX(_xlfn._xlws.FILTER(Input!$AG$9:'Input'!$AG$22, MOD(ROW(Input!$AG$9:'Input'!$AG$22),2)=0))-MIN(_xlfn._xlws.FILTER(Input!$AG$9:'Input'!$AG$22, MOD(ROW(Input!$AG$9:'Input'!$AG$22),2)=0))))*(98-50)</f>
        <v>98</v>
      </c>
      <c r="V16" s="46" cm="1">
        <f t="array" aca="1" ref="V16" ca="1">50 + ((Input!AH16 - MIN(_xlfn._xlws.FILTER(Input!$AH$9:'Input'!$AH$22, MOD(ROW(Input!$AH$9:'Input'!$AH$22),2)=0)))/(MAX(_xlfn._xlws.FILTER(Input!$AH$9:'Input'!$AH$22, MOD(ROW(Input!$AH$9:'Input'!$AH$22),2)=0))-MIN(_xlfn._xlws.FILTER(Input!$AH$9:'Input'!$AH$22, MOD(ROW(Input!$AH$9:'Input'!$AH$22),2)=0))))*(98-50)</f>
        <v>98</v>
      </c>
      <c r="W16" s="266"/>
      <c r="X16" s="251"/>
      <c r="Y16" s="251"/>
      <c r="Z16" s="251"/>
      <c r="AB16" s="236"/>
      <c r="AC16" s="165" t="s">
        <v>39</v>
      </c>
      <c r="AD16" s="44">
        <f ca="1">IF(MIN(C16,G16,K16,O16,S16)=0, "Null", IF(COUNT(C16,G16,K16,O16,S16)=5, SUM(C16,G16,K16,O16,S16) - MIN(C16,G16,K16,O16,S16) - MAX(C16,G16,K16,O16,S16), "Null"))*$AS$10</f>
        <v>1176</v>
      </c>
      <c r="AE16" s="44">
        <f ca="1">IF(MIN(D16,H16,L16,P16,T16)=0, "Null", IF(COUNT(D16,H16,L16,P16,T16)=5, SUM(D16,H16,L16,P16,T16) - MIN(D16,H16,L16,P16,T16) - MAX(D16,H16,L16,P16,T16), "Null"))*$AT$10</f>
        <v>1176</v>
      </c>
      <c r="AF16" s="44">
        <f ca="1">IF(MIN(E16,I16,M16,Q16,U16)=0, "Null", IF(COUNT(E16,I16,M16,Q16,U16)=5, SUM(E16,I16,M16,Q16,U16) - MIN(E16,I16,M16,Q16,U16) - MAX(E16,I16,M16,Q16,U16), "Null"))*$AU$10</f>
        <v>882</v>
      </c>
      <c r="AG16" s="44">
        <f ca="1">IF(MIN(F16,J16,N16,R16,V16)=0, "Null", IF(COUNT(F16,J16,N16,R16,V16)=5, SUM(F16,J16,N16,R16,V16) - MIN(F16,J16,N16,R16,V16) - MAX(F16,J16,N16,R16,V16), "Null"))*$AV$10</f>
        <v>1176</v>
      </c>
      <c r="AH16" s="169" cm="1">
        <f t="array" aca="1" ref="AH16" ca="1">IF(SUMPRODUCT(--(ISTEXT(AD16:AG16)+ISBLANK(AD16:AG16)+(AD16:AG16=0)))&gt;0,"Error",SUM(AD16,AE16,AF16,AG16))</f>
        <v>4410</v>
      </c>
      <c r="AI16" s="260"/>
      <c r="AJ16" s="266"/>
      <c r="AK16" s="251"/>
      <c r="AL16" s="251"/>
      <c r="AN16" s="256"/>
      <c r="AO16" s="258"/>
      <c r="AP16" s="256"/>
    </row>
    <row r="17" spans="1:42" ht="17.25" customHeight="1">
      <c r="A17" s="252">
        <v>5</v>
      </c>
      <c r="B17" s="5" t="s">
        <v>31</v>
      </c>
      <c r="C17" s="11" cm="1">
        <f t="array" aca="1" ref="C17" ca="1">50 + ((Input!C17 - MIN(_xlfn._xlws.FILTER(Input!$C$9:'Input'!$C$22, MOD(ROW(Input!$C$9:'Input'!$C$22),2)=1)))/(MAX(_xlfn._xlws.FILTER(Input!$C$9:'Input'!$C$22, MOD(ROW(Input!$C$9:'Input'!$C$22),2)=1))-MIN(_xlfn._xlws.FILTER(Input!$C$9:'Input'!$C$22, MOD(ROW(Input!$C$9:'Input'!$C$22),2)=1)))) * (98-50)</f>
        <v>50</v>
      </c>
      <c r="D17" s="11" cm="1">
        <f t="array" aca="1" ref="D17" ca="1">50 + ((Input!D17 - MIN(_xlfn._xlws.FILTER(Input!$D$9:'Input'!$D$22, MOD(ROW(Input!$D$9:'Input'!$D$22),2)=1)))/(MAX(_xlfn._xlws.FILTER(Input!$D$9:'Input'!$D$22, MOD(ROW(Input!$D$9:'Input'!$D$22),2)=1))-MIN(_xlfn._xlws.FILTER(Input!$D$9:'Input'!$D$22, MOD(ROW(Input!$D$9:'Input'!$D$22),2)=1)))) * (98-50)</f>
        <v>79.538461538461547</v>
      </c>
      <c r="E17" s="11" cm="1">
        <f t="array" aca="1" ref="E17" ca="1">50 + ((Input!E17 - MIN(_xlfn._xlws.FILTER(Input!$E$9:'Input'!$E$22, MOD(ROW(Input!$E$9:'Input'!$E$22),2)=1)))/(MAX(_xlfn._xlws.FILTER(Input!$E$9:'Input'!$E$22, MOD(ROW(Input!$E$9:'Input'!$E$22),2)=1))-MIN(_xlfn._xlws.FILTER(Input!$E$9:'Input'!$E$22, MOD(ROW(Input!$E$9:'Input'!$E$22),2)=1))))*(98-50)</f>
        <v>50</v>
      </c>
      <c r="F17" s="11" cm="1">
        <f t="array" aca="1" ref="F17" ca="1">50 + ((Input!F17 - MIN(_xlfn._xlws.FILTER(Input!$F$9:'Input'!$F$22, MOD(ROW(Input!$F$9:'Input'!$F$22),2)=1)))/(MAX(_xlfn._xlws.FILTER(Input!$F$9:'Input'!$F$22, MOD(ROW(Input!$F$9:'Input'!$F$22),2)=1))-MIN(_xlfn._xlws.FILTER(Input!$F$9:'Input'!$F$22, MOD(ROW(Input!$F$9:'Input'!$F$22),2)=1))))*(98-50)</f>
        <v>62.878048780487802</v>
      </c>
      <c r="G17" s="30" cm="1">
        <f t="array" aca="1" ref="G17" ca="1">50 + ((Input!J17 - MIN(_xlfn._xlws.FILTER(Input!$J$9:'Input'!$J$22, MOD(ROW(Input!$J$9:'Input'!$J$22),2)=1)))/(MAX(_xlfn._xlws.FILTER(Input!$J$9:'Input'!$J$22, MOD(ROW(Input!$J$9:'Input'!$J$22),2)=1))-MIN(_xlfn._xlws.FILTER(Input!$J$9:'Input'!$J$22, MOD(ROW(Input!$J$9:'Input'!$J$22),2)=1))))*(98-50)</f>
        <v>59.6</v>
      </c>
      <c r="H17" s="30" cm="1">
        <f t="array" aca="1" ref="H17" ca="1">50 + ((Input!K17 - MIN(_xlfn._xlws.FILTER(Input!$K$9:'Input'!$K$22, MOD(ROW(Input!$K$9:'Input'!$K$22),2)=1)))/(MAX(_xlfn._xlws.FILTER(Input!$K$9:'Input'!$K$22, MOD(ROW(Input!$K$9:'Input'!$K$22),2)=1))-MIN(_xlfn._xlws.FILTER(Input!$K$9:'Input'!$K$22, MOD(ROW(Input!$K$9:'Input'!$K$22),2)=1))))*(98-50)</f>
        <v>58.275862068965516</v>
      </c>
      <c r="I17" s="30" cm="1">
        <f t="array" aca="1" ref="I17" ca="1">50 + ((Input!L17 - MIN(_xlfn._xlws.FILTER(Input!$L$9:'Input'!$L$22, MOD(ROW(Input!$L$9:'Input'!$L$22),2)=1)))/(MAX(_xlfn._xlws.FILTER(Input!$L$9:'Input'!$L$22, MOD(ROW(Input!$L$9:'Input'!$L$22),2)=1))-MIN(_xlfn._xlws.FILTER(Input!$L$9:'Input'!$L$22, MOD(ROW(Input!$L$9:'Input'!$L$22),2)=1))))*(98-50)</f>
        <v>50</v>
      </c>
      <c r="J17" s="30" cm="1">
        <f t="array" aca="1" ref="J17" ca="1">50 + ((Input!M17 - MIN(_xlfn._xlws.FILTER(Input!$M$9:'Input'!$M$22, MOD(ROW(Input!$M$9:'Input'!$M$22),2)=1)))/(MAX(_xlfn._xlws.FILTER(Input!$M$9:'Input'!$M$22, MOD(ROW(Input!$M$9:'Input'!$M$22),2)=1))-MIN(_xlfn._xlws.FILTER(Input!$M$9:'Input'!$M$22, MOD(ROW(Input!$M$9:'Input'!$M$22),2)=1))))*(98-50)</f>
        <v>57.2</v>
      </c>
      <c r="K17" s="34" cm="1">
        <f t="array" aca="1" ref="K17" ca="1">50 + ((Input!Q17 - MIN(_xlfn._xlws.FILTER(Input!$Q$9:'Input'!$Q$22, MOD(ROW(Input!$Q$9:'Input'!$Q$22),2)=1)))/(MAX(_xlfn._xlws.FILTER(Input!$Q$9:'Input'!$Q$22, MOD(ROW(Input!$Q$9:'Input'!$Q$22),2)=1))-MIN(_xlfn._xlws.FILTER(Input!$Q$9:'Input'!$Q$22, MOD(ROW(Input!$Q$9:'Input'!$Q$22),2)=1))))*(98-50)</f>
        <v>53.2</v>
      </c>
      <c r="L17" s="34" cm="1">
        <f t="array" aca="1" ref="L17" ca="1">50 + ((Input!R17 - MIN(_xlfn._xlws.FILTER(Input!$R$9:'Input'!$R$22, MOD(ROW(Input!$R$9:'Input'!$R$22),2)=1)))/(MAX(_xlfn._xlws.FILTER(Input!$R$9:'Input'!$R$22, MOD(ROW(Input!$R$9:'Input'!$R$22),2)=1))-MIN(_xlfn._xlws.FILTER(Input!$R$9:'Input'!$R$22, MOD(ROW(Input!$R$9:'Input'!$R$22),2)=1))))*(98-50)</f>
        <v>53.2</v>
      </c>
      <c r="M17" s="34" cm="1">
        <f t="array" aca="1" ref="M17" ca="1">50 + ((Input!S17 - MIN(_xlfn._xlws.FILTER(Input!$S$9:'Input'!$S$22, MOD(ROW(Input!$S$9:'Input'!$S$22),2)=1)))/(MAX(_xlfn._xlws.FILTER(Input!$S$9:'Input'!$S$22, MOD(ROW(Input!$S$9:'Input'!$S$22),2)=1))-MIN(_xlfn._xlws.FILTER(Input!$S$9:'Input'!$S$22, MOD(ROW(Input!$S$9:'Input'!$S$22),2)=1))))*(98-50)</f>
        <v>50</v>
      </c>
      <c r="N17" s="34" cm="1">
        <f t="array" aca="1" ref="N17" ca="1">50 + ((Input!T17 - MIN(_xlfn._xlws.FILTER(Input!$T$9:'Input'!$T$22, MOD(ROW(Input!$T$9:'Input'!$T$22),2)=1)))/(MAX(_xlfn._xlws.FILTER(Input!$T$9:'Input'!$T$22, MOD(ROW(Input!$T$9:'Input'!$T$22),2)=1))-MIN(_xlfn._xlws.FILTER(Input!$T$9:'Input'!$T$22, MOD(ROW(Input!$T$9:'Input'!$T$22),2)=1))))*(98-50)</f>
        <v>50</v>
      </c>
      <c r="O17" s="38" cm="1">
        <f t="array" aca="1" ref="O17" ca="1">50 + ((Input!X17 - MIN(_xlfn._xlws.FILTER(Input!$X$9:'Input'!$X$22, MOD(ROW(Input!$X$9:'Input'!$X$22),2)=1)))/(MAX(_xlfn._xlws.FILTER(Input!$X$9:'Input'!$X$22, MOD(ROW(Input!$X$9:'Input'!$X$22),2)=1))-MIN(_xlfn._xlws.FILTER(Input!$X$9:'Input'!$X$22, MOD(ROW(Input!$X$9:'Input'!$X$22),2)=1))))*(98-50)</f>
        <v>50</v>
      </c>
      <c r="P17" s="38" cm="1">
        <f t="array" aca="1" ref="P17" ca="1">50 + ((Input!Y17 - MIN(_xlfn._xlws.FILTER(Input!$Y$9:'Input'!$Y$22, MOD(ROW(Input!$Y$9:'Input'!$Y$22),2)=1)))/(MAX(_xlfn._xlws.FILTER(Input!$Y$9:'Input'!$Y$22, MOD(ROW(Input!$Y$9:'Input'!$Y$22),2)=1))-MIN(_xlfn._xlws.FILTER(Input!$Y$9:'Input'!$Y$22, MOD(ROW(Input!$Y$9:'Input'!$Y$22),2)=1))))*(98-50)</f>
        <v>60.666666666666664</v>
      </c>
      <c r="Q17" s="38" cm="1">
        <f t="array" aca="1" ref="Q17" ca="1">50 + ((Input!Z17 - MIN(_xlfn._xlws.FILTER(Input!$Z$9:'Input'!$Z$22, MOD(ROW(Input!$Z$9:'Input'!$Z$22),2)=1)))/(MAX(_xlfn._xlws.FILTER(Input!$Z$9:'Input'!$Z$22, MOD(ROW(Input!$Z$9:'Input'!$Z$22),2)=1))-MIN(_xlfn._xlws.FILTER(Input!$Z$9:'Input'!$Z$22, MOD(ROW(Input!$Z$9:'Input'!$Z$22),2)=1))))*(98-50)</f>
        <v>54.8</v>
      </c>
      <c r="R17" s="38" cm="1">
        <f t="array" aca="1" ref="R17" ca="1">50 + ((Input!AA17 - MIN(_xlfn._xlws.FILTER(Input!$AA$9:'Input'!$AA$22, MOD(ROW(Input!$AA$9:'Input'!$AA$22),2)=1)))/(MAX(_xlfn._xlws.FILTER(Input!$AA$9:'Input'!$AA$22, MOD(ROW(Input!$AA$9:'Input'!$AA$22),2)=1))-MIN(_xlfn._xlws.FILTER(Input!$AA$9:'Input'!$AA$22, MOD(ROW(Input!$AA$9:'Input'!$AA$22),2)=1))))*(98-50)</f>
        <v>56.857142857142854</v>
      </c>
      <c r="S17" s="40" cm="1">
        <f t="array" aca="1" ref="S17" ca="1">50 + ((Input!AE17 - MIN(_xlfn._xlws.FILTER(Input!$AE$9:'Input'!$AE$22, MOD(ROW(Input!$AE$9:'Input'!$AE$22),2)=1)))/(MAX(_xlfn._xlws.FILTER(Input!$AE$9:'Input'!$AE$22, MOD(ROW(Input!$AE$9:'Input'!$AE$22),2)=1))-MIN(_xlfn._xlws.FILTER(Input!$AE$9:'Input'!$AE$22, MOD(ROW(Input!$AE$9:'Input'!$AE$22),2)=1))))*(98-50)</f>
        <v>52.46153846153846</v>
      </c>
      <c r="T17" s="40" cm="1">
        <f t="array" aca="1" ref="T17" ca="1">50 + ((Input!AF17 - MIN(_xlfn._xlws.FILTER(Input!$AF$9:'Input'!$AF$22, MOD(ROW(Input!$AF$9:'Input'!$AF$22),2)=1)))/(MAX(_xlfn._xlws.FILTER(Input!$AF$9:'Input'!$AF$22, MOD(ROW(Input!$AF$9:'Input'!$AF$22),2)=1))-MIN(_xlfn._xlws.FILTER(Input!$AF$9:'Input'!$AF$22, MOD(ROW(Input!$AF$9:'Input'!$AF$22),2)=1))))*(98-50)</f>
        <v>55.333333333333336</v>
      </c>
      <c r="U17" s="40" cm="1">
        <f t="array" aca="1" ref="U17" ca="1">50 + ((Input!AG17 - MIN(_xlfn._xlws.FILTER(Input!$AG$9:'Input'!$AG$22, MOD(ROW(Input!$AG$9:'Input'!$AG$22),2)=1)))/(MAX(_xlfn._xlws.FILTER(Input!$AG$9:'Input'!$AG$22, MOD(ROW(Input!$AG$9:'Input'!$AG$22),2)=1))-MIN(_xlfn._xlws.FILTER(Input!$AG$9:'Input'!$AG$22, MOD(ROW(Input!$AG$9:'Input'!$AG$22),2)=1))))*(98-50)</f>
        <v>50</v>
      </c>
      <c r="V17" s="40" cm="1">
        <f t="array" aca="1" ref="V17" ca="1">50 + ((Input!AH17 - MIN(_xlfn._xlws.FILTER(Input!$AH$9:'Input'!$AH$22, MOD(ROW(Input!$AH$9:'Input'!$AH$22),2)=1)))/(MAX(_xlfn._xlws.FILTER(Input!$AH$9:'Input'!$AH$22, MOD(ROW(Input!$AH$9:'Input'!$AH$22),2)=1))-MIN(_xlfn._xlws.FILTER(Input!$AH$9:'Input'!$AH$22, MOD(ROW(Input!$AH$9:'Input'!$AH$22),2)=1))))*(98-50)</f>
        <v>50</v>
      </c>
      <c r="W17" s="266"/>
      <c r="X17" s="253">
        <f>SUM(Input!G17:G18,Input!N17:N18,Input!U17:U18,Input!AB17:AB18,Input!AI17:AI18)</f>
        <v>287</v>
      </c>
      <c r="Y17" s="253">
        <f>SUM(Input!H17:H18,Input!O17:O18,Input!V17:V18,Input!AC17:AC18,Input!AJ17:AJ18)</f>
        <v>292</v>
      </c>
      <c r="Z17" s="253">
        <f>SUM(Input!I17:I18,Input!P17:P18,Input!W17:W18,Input!AD17:AD18,Input!AK17:AK18)</f>
        <v>291</v>
      </c>
      <c r="AB17" s="252">
        <v>5</v>
      </c>
      <c r="AC17" s="106" t="s">
        <v>31</v>
      </c>
      <c r="AD17" s="108">
        <f ca="1">IF(MIN(C17,G17,K17,O17,S17)=0, "Null", IF(COUNT(C17,G17,K17,O17,S17)=5, SUM(C17,G17,K17,O17,S17) - MIN(C17,G17,K17,O17,S17) - MAX(C17,G17,K17,O17,S17), "Null"))*$AS$9</f>
        <v>778.30769230769238</v>
      </c>
      <c r="AE17" s="108">
        <f ca="1">IF(MIN(D17,H17,L17,P17,T17)=0, "Null", IF(COUNT(D17,H17,L17,P17,T17)=5, SUM(D17,H17,L17,P17,T17) - MIN(D17,H17,L17,P17,T17) - MAX(D17,H17,L17,P17,T17), "Null"))*$AT$9</f>
        <v>697.10344827586209</v>
      </c>
      <c r="AF17" s="108">
        <f ca="1">IF(MIN(E17,I17,M17,Q17,U17)=0, "Null", IF(COUNT(E17,I17,M17,Q17,U17)=5, SUM(E17,I17,M17,Q17,U17) - MIN(E17,I17,M17,Q17,U17) - MAX(E17,I17,M17,Q17,U17), "Null"))*$AU$9</f>
        <v>450</v>
      </c>
      <c r="AG17" s="108">
        <f ca="1">IF(MIN(F17,J17,N17,R17,V17)=0, "Null", IF(COUNT(F17,J17,N17,R17,V17)=5, SUM(F17,J17,N17,R17,V17) - MIN(F17,J17,N17,R17,V17) - MAX(F17,J17,N17,R17,V17), "Null"))*$AV$9</f>
        <v>492.17142857142846</v>
      </c>
      <c r="AH17" s="109" cm="1">
        <f t="array" aca="1" ref="AH17" ca="1">IF(SUMPRODUCT(--(ISTEXT(AD17:AG17)+ISBLANK(AD17:AG17)+(AD17:AG17=0)))&gt;0,"Error",SUM(AD17,AE17,AF17,AG17))</f>
        <v>2417.582569154983</v>
      </c>
      <c r="AI17" s="261">
        <f t="shared" ref="AI17" ca="1" si="6">IF(OR(ISTEXT(AH17),ISTEXT(AH18)),"NULL",SUM(AH17:AH18))</f>
        <v>4973.268723001137</v>
      </c>
      <c r="AJ17" s="266"/>
      <c r="AK17" s="253">
        <f>SUM(Input!G17:I18,Input!N17:P18,Input!U17:W18,Input!AB17:AD18,Input!AI17:AK18)</f>
        <v>870</v>
      </c>
      <c r="AL17" s="253">
        <f>RANK(AK17,$AK$9:$AK$22,0)</f>
        <v>4</v>
      </c>
      <c r="AN17" s="248" t="str">
        <f>IF(AND(Input!AP17&gt;=4, Input!AP17&lt;=18), "Penampilan " &amp; Input!AP17 &amp; " Menit", "Kosong")</f>
        <v>Penampilan 8 Menit</v>
      </c>
      <c r="AO17" s="263" t="str">
        <f>IF(Input!AQ17=46,"Kelebihan 1 Peserta", IF(Input!AQ17=47,"Kelebihan 2 Peserta",IF(Input!AQ17=48,"Kelebihan 3 Peserta",IF(Input!AQ17=49,"Kelebihan 4 Peserta",IF(Input!AQ17=50,"Kelebihan 5 Peserta",IF(Input!AQ17&gt;50,"Lebih dari 5 Peserta","Aman"))))))</f>
        <v>Aman</v>
      </c>
      <c r="AP17" s="248" t="str">
        <f>_xlfn.TEXTJOIN(", ",TRUE,AN17,AO17)</f>
        <v>Penampilan 8 Menit, Aman</v>
      </c>
    </row>
    <row r="18" spans="1:42" ht="17.25" customHeight="1">
      <c r="A18" s="213"/>
      <c r="B18" s="107" t="s">
        <v>39</v>
      </c>
      <c r="C18" s="27" cm="1">
        <f t="array" aca="1" ref="C18" ca="1">50 + ((Input!C18 - MIN(_xlfn._xlws.FILTER(Input!$C$9:'Input'!$C$22, MOD(ROW(Input!$C$9:'Input'!$C$22),2)=0)))/(MAX(_xlfn._xlws.FILTER(Input!$C$9:'Input'!$C$22, MOD(ROW(Input!$C$9:'Input'!$C$22),2)=0))-MIN(_xlfn._xlws.FILTER(Input!$C$9:'Input'!$C$22, MOD(ROW(Input!$C$9:'Input'!$C$22),2)=0)))) * (98-50)</f>
        <v>50</v>
      </c>
      <c r="D18" s="27" cm="1">
        <f t="array" aca="1" ref="D18" ca="1">50 + ((Input!D18 - MIN(_xlfn._xlws.FILTER(Input!$D$9:'Input'!$D$22,MOD(ROW(Input!$D$9:'Input'!$D$22),2)=0)))/(MAX(_xlfn._xlws.FILTER(Input!$D$9:'Input'!$D$22, MOD(ROW(Input!$D$9:'Input'!$D$22),2)=0))-MIN(_xlfn._xlws.FILTER(Input!$D$9:'Input'!$D$22,MOD(ROW(Input!$D$9:'Input'!$D$22),2)=0)))) * (98-50)</f>
        <v>50</v>
      </c>
      <c r="E18" s="27" cm="1">
        <f t="array" aca="1" ref="E18" ca="1">50 + ((Input!E18 - MIN(_xlfn._xlws.FILTER(Input!$E$9:'Input'!$E$22, MOD(ROW(Input!$E$9:'Input'!$E$22),2)=0)))/(MAX(_xlfn._xlws.FILTER(Input!$E$9:'Input'!$E$22, MOD(ROW(Input!$E$9:'Input'!$E$22),2)=0))-MIN(_xlfn._xlws.FILTER(Input!$E$9:'Input'!$E$22, MOD(ROW(Input!$E$9:'Input'!$E$22),2)=0))))*(98-50)</f>
        <v>50</v>
      </c>
      <c r="F18" s="27" cm="1">
        <f t="array" aca="1" ref="F18" ca="1">50 + ((Input!F18 - MIN(_xlfn._xlws.FILTER(Input!$F$9:'Input'!$F$22, MOD(ROW(Input!$F$9:'Input'!$F$22),2)=0)))/(MAX(_xlfn._xlws.FILTER(Input!$F$9:'Input'!$F$22, MOD(ROW(Input!$F$9:'Input'!$F$22),2)=0))-MIN(_xlfn._xlws.FILTER(Input!$F$9:'Input'!$F$22, MOD(ROW(Input!$F$9:'Input'!$F$22),2)=0))))*(98-50)</f>
        <v>68</v>
      </c>
      <c r="G18" s="31" cm="1">
        <f t="array" aca="1" ref="G18" ca="1">50 + ((Input!J18 - MIN(_xlfn._xlws.FILTER(Input!$J$9:'Input'!$J$22, MOD(ROW(Input!$J$9:'Input'!$J$22),2)=0)))/(MAX(_xlfn._xlws.FILTER(Input!$J$9:'Input'!$J$22, MOD(ROW(Input!$J$9:'Input'!$J$22),2)=0))-MIN(_xlfn._xlws.FILTER(Input!$J$9:'Input'!$J$22, MOD(ROW(Input!$J$9:'Input'!$J$22),2)=0))))*(98-50)</f>
        <v>68.461538461538467</v>
      </c>
      <c r="H18" s="31" cm="1">
        <f t="array" aca="1" ref="H18" ca="1">50 + ((Input!K18 - MIN(_xlfn._xlws.FILTER(Input!$K$9:'Input'!$K$22, MOD(ROW(Input!$K$9:'Input'!$K$22),2)=0)))/(MAX(_xlfn._xlws.FILTER(Input!$K$9:'Input'!$K$22, MOD(ROW(Input!$K$9:'Input'!$K$22),2)=0))-MIN(_xlfn._xlws.FILTER(Input!$K$9:'Input'!$K$22, MOD(ROW(Input!$K$9:'Input'!$K$22),2)=0))))*(98-50)</f>
        <v>65.36</v>
      </c>
      <c r="I18" s="31" cm="1">
        <f t="array" aca="1" ref="I18" ca="1">50 + ((Input!L18 - MIN(_xlfn._xlws.FILTER(Input!$L$9:'Input'!$L$22, MOD(ROW(Input!$L$9:'Input'!$L$22),2)=0)))/(MAX(_xlfn._xlws.FILTER(Input!$L$9:'Input'!$L$22, MOD(ROW(Input!$L$9:'Input'!$L$22),2)=0))-MIN(_xlfn._xlws.FILTER(Input!$L$9:'Input'!$L$22, MOD(ROW(Input!$L$9:'Input'!$L$22),2)=0))))*(98-50)</f>
        <v>50</v>
      </c>
      <c r="J18" s="31" cm="1">
        <f t="array" aca="1" ref="J18" ca="1">50 + ((Input!M18 - MIN(_xlfn._xlws.FILTER(Input!$M$9:'Input'!$M$22, MOD(ROW(Input!$M$9:'Input'!$M$22),2)=0)))/(MAX(_xlfn._xlws.FILTER(Input!$M$9:'Input'!$M$22, MOD(ROW(Input!$M$9:'Input'!$M$22),2)=0))-MIN(_xlfn._xlws.FILTER(Input!$M$9:'Input'!$M$22, MOD(ROW(Input!$M$9:'Input'!$M$22),2)=0))))*(98-50)</f>
        <v>62</v>
      </c>
      <c r="K18" s="35" cm="1">
        <f t="array" aca="1" ref="K18" ca="1">50 + ((Input!Q18 -MIN(_xlfn._xlws.FILTER(Input!$Q$9:'Input'!$Q$22, MOD(ROW(Input!$Q$9:'Input'!$Q$22),2)=0)))/(MAX(_xlfn._xlws.FILTER(Input!$Q$9:'Input'!$Q$22, MOD(ROW(Input!$Q$9:'Input'!$Q$22),2)=0))-MIN(_xlfn._xlws.FILTER(Input!$Q$9:'Input'!$Q$22, MOD(ROW(Input!$Q$9:'Input'!$Q$22),2)=0))))*(98-50)</f>
        <v>50</v>
      </c>
      <c r="L18" s="35" cm="1">
        <f t="array" aca="1" ref="L18" ca="1">50 + ((Input!R18 - MIN(_xlfn._xlws.FILTER(Input!$R$9:'Input'!$R$22, MOD(ROW(Input!$R$9:'Input'!$R$22),2)=0)))/(MAX(_xlfn._xlws.FILTER(Input!$R$9:'Input'!$R$22, MOD(ROW(Input!$R$9:'Input'!$R$22),2)=0))-MIN(_xlfn._xlws.FILTER(Input!$R$9:'Input'!$R$22, MOD(ROW(Input!$R$9:'Input'!$R$22),2)=0))))*(98-50)</f>
        <v>53</v>
      </c>
      <c r="M18" s="35" cm="1">
        <f t="array" aca="1" ref="M18" ca="1">50 + ((Input!S18 - MIN(_xlfn._xlws.FILTER(Input!$S$9:'Input'!$S$22, MOD(ROW(Input!$S$9:'Input'!$S$22),2)=0)))/(MAX(_xlfn._xlws.FILTER(Input!$S$9:'Input'!$S$22, MOD(ROW(Input!$S$9:'Input'!$S$22),2)=0))-MIN(_xlfn._xlws.FILTER(Input!$S$9:'Input'!$S$22, MOD(ROW(Input!$S$9:'Input'!$S$22),2)=0))))*(98-50)</f>
        <v>50</v>
      </c>
      <c r="N18" s="35" cm="1">
        <f t="array" aca="1" ref="N18" ca="1">50 + ((Input!T18 - MIN(_xlfn._xlws.FILTER(Input!$T$9:'Input'!$T$22, MOD(ROW(Input!$T$9:'Input'!$T$22),2)=0)))/(MAX(_xlfn._xlws.FILTER(Input!$T$9:'Input'!$T$22, MOD(ROW(Input!$T$9:'Input'!$T$22),2)=0))-MIN(_xlfn._xlws.FILTER(Input!$T$9:'Input'!$T$22, MOD(ROW(Input!$T$9:'Input'!$T$22),2)=0))))*(98-50)</f>
        <v>50</v>
      </c>
      <c r="O18" s="38" cm="1">
        <f t="array" aca="1" ref="O18" ca="1">50 + ((Input!X18 - MIN(_xlfn._xlws.FILTER(Input!$X$9:'Input'!$X$22, MOD(ROW(Input!$X$9:'Input'!$X$22),2)=0)))/(MAX(_xlfn._xlws.FILTER(Input!$X$9:'Input'!$X$22, MOD(ROW(Input!$X$9:'Input'!$X$22),2)=0))-MIN(_xlfn._xlws.FILTER(Input!$X$9:'Input'!$X$22, MOD(ROW(Input!$X$9:'Input'!$X$22),2)=0))))*(98-50)</f>
        <v>50</v>
      </c>
      <c r="P18" s="38" cm="1">
        <f t="array" aca="1" ref="P18" ca="1">50 + ((Input!Y18 - MIN(_xlfn._xlws.FILTER(Input!$Y$9:'Input'!$Y$22, MOD(ROW(Input!$Y$9:'Input'!$Y$22),2)=0)))/(MAX(_xlfn._xlws.FILTER(Input!$Y$9:'Input'!$Y$22, MOD(ROW(Input!$Y$9:'Input'!$Y$22),2)=0))-MIN(_xlfn._xlws.FILTER(Input!$Y$9:'Input'!$Y$22, MOD(ROW(Input!$Y$9:'Input'!$Y$22),2)=0))))*(98-50)</f>
        <v>50</v>
      </c>
      <c r="Q18" s="38" cm="1">
        <f t="array" aca="1" ref="Q18" ca="1">50 + ((Input!Z18 - MIN(_xlfn._xlws.FILTER(Input!$Z$9:'Input'!$Z$22, MOD(ROW(Input!$Z$9:'Input'!$Z$22),2)=0)))/(MAX(_xlfn._xlws.FILTER(Input!$Z$9:'Input'!$Z$22, MOD(ROW(Input!$Z$9:'Input'!$Z$22),2)=0))-MIN(_xlfn._xlws.FILTER(Input!$Z$9:'Input'!$Z$22, MOD(ROW(Input!$Z$9:'Input'!$Z$22),2)=0))))*(98-50)</f>
        <v>50</v>
      </c>
      <c r="R18" s="38" cm="1">
        <f t="array" aca="1" ref="R18" ca="1">50 + ((Input!AA18 - MIN(_xlfn._xlws.FILTER(Input!$AA$9:'Input'!$AA$22, MOD(ROW(Input!$AA$9:'Input'!$AA$22),2)=0)))/(MAX(_xlfn._xlws.FILTER(Input!$AA$9:'Input'!$AA$22, MOD(ROW(Input!$AA$9:'Input'!$AA$22),2)=0))-MIN(_xlfn._xlws.FILTER(Input!$AA$9:'Input'!$AA$22, MOD(ROW(Input!$AA$9:'Input'!$AA$22),2)=0))))*(98-50)</f>
        <v>59.6</v>
      </c>
      <c r="S18" s="40" cm="1">
        <f t="array" aca="1" ref="S18" ca="1">50 + ((Input!AE18 - MIN(_xlfn._xlws.FILTER(Input!$AE$9:'Input'!$AE$22, MOD(ROW(Input!$AE$9:'Input'!$AE$22),2)=0)))/(MAX(_xlfn._xlws.FILTER(Input!$AE$9:'Input'!$AE$22, MOD(ROW(Input!$AE$9:'Input'!$AE$22),2)=0))-MIN(_xlfn._xlws.FILTER(Input!$AE$9:'Input'!$AE$22, MOD(ROW(Input!$AE$9:'Input'!$AE$22),2)=0))))*(98-50)</f>
        <v>68.461538461538467</v>
      </c>
      <c r="T18" s="40" cm="1">
        <f t="array" aca="1" ref="T18" ca="1">50 + ((Input!AF18 - MIN(_xlfn._xlws.FILTER(Input!$AF$9:'Input'!$AF$22, MOD(ROW(Input!$AF$9:'Input'!$AF$22),2)=0)))/(MAX(_xlfn._xlws.FILTER(Input!$AF$9:'Input'!$AF$22, MOD(ROW(Input!$AF$9:'Input'!$AF$22),2)=0))-MIN(_xlfn._xlws.FILTER(Input!$AF$9:'Input'!$AF$22, MOD(ROW(Input!$AF$9:'Input'!$AF$22),2)=0))))*(98-50)</f>
        <v>71.17647058823529</v>
      </c>
      <c r="U18" s="40" cm="1">
        <f t="array" aca="1" ref="U18" ca="1">50 + ((Input!AG18 - MIN(_xlfn._xlws.FILTER(Input!$AG$9:'Input'!$AG$22, MOD(ROW(Input!$AG$9:'Input'!$AG$22),2)=0)))/(MAX(_xlfn._xlws.FILTER(Input!$AG$9:'Input'!$AG$22, MOD(ROW(Input!$AG$9:'Input'!$AG$22),2)=0))-MIN(_xlfn._xlws.FILTER(Input!$AG$9:'Input'!$AG$22, MOD(ROW(Input!$AG$9:'Input'!$AG$22),2)=0))))*(98-50)</f>
        <v>67.142857142857139</v>
      </c>
      <c r="V18" s="40" cm="1">
        <f t="array" aca="1" ref="V18" ca="1">50 + ((Input!AH18 - MIN(_xlfn._xlws.FILTER(Input!$AH$9:'Input'!$AH$22, MOD(ROW(Input!$AH$9:'Input'!$AH$22),2)=0)))/(MAX(_xlfn._xlws.FILTER(Input!$AH$9:'Input'!$AH$22, MOD(ROW(Input!$AH$9:'Input'!$AH$22),2)=0))-MIN(_xlfn._xlws.FILTER(Input!$AH$9:'Input'!$AH$22, MOD(ROW(Input!$AH$9:'Input'!$AH$22),2)=0))))*(98-50)</f>
        <v>72.5</v>
      </c>
      <c r="W18" s="266"/>
      <c r="X18" s="254"/>
      <c r="Y18" s="254"/>
      <c r="Z18" s="254"/>
      <c r="AB18" s="213"/>
      <c r="AC18" s="106" t="s">
        <v>39</v>
      </c>
      <c r="AD18" s="108">
        <f ca="1">IF(MIN(C18,G18,K18,O18,S18)=0, "Null", IF(COUNT(C18,G18,K18,O18,S18)=5, SUM(C18,G18,K18,O18,S18) - MIN(C18,G18,K18,O18,S18) - MAX(C18,G18,K18,O18,S18), "Null"))*$AS$10</f>
        <v>673.84615384615381</v>
      </c>
      <c r="AE18" s="108">
        <f ca="1">IF(MIN(D18,H18,L18,P18,T18)=0, "Null", IF(COUNT(D18,H18,L18,P18,T18)=5, SUM(D18,H18,L18,P18,T18) - MIN(D18,H18,L18,P18,T18) - MAX(D18,H18,L18,P18,T18), "Null"))*$AT$10</f>
        <v>673.44</v>
      </c>
      <c r="AF18" s="108">
        <f ca="1">IF(MIN(E18,I18,M18,Q18,U18)=0, "Null", IF(COUNT(E18,I18,M18,Q18,U18)=5, SUM(E18,I18,M18,Q18,U18) - MIN(E18,I18,M18,Q18,U18) - MAX(E18,I18,M18,Q18,U18), "Null"))*$AU$10</f>
        <v>449.99999999999989</v>
      </c>
      <c r="AG18" s="108">
        <f ca="1">IF(MIN(F18,J18,N18,R18,V18)=0, "Null", IF(COUNT(F18,J18,N18,R18,V18)=5, SUM(F18,J18,N18,R18,V18) - MIN(F18,J18,N18,R18,V18) - MAX(F18,J18,N18,R18,V18), "Null"))*$AV$10</f>
        <v>758.40000000000009</v>
      </c>
      <c r="AH18" s="109" cm="1">
        <f t="array" aca="1" ref="AH18" ca="1">IF(SUMPRODUCT(--(ISTEXT(AD18:AG18)+ISBLANK(AD18:AG18)+(AD18:AG18=0)))&gt;0,"Error",SUM(AD18,AE18,AF18,AG18))</f>
        <v>2555.686153846154</v>
      </c>
      <c r="AI18" s="262"/>
      <c r="AJ18" s="266"/>
      <c r="AK18" s="254"/>
      <c r="AL18" s="254"/>
      <c r="AN18" s="249"/>
      <c r="AO18" s="264"/>
      <c r="AP18" s="249"/>
    </row>
    <row r="19" spans="1:42" ht="17.25" customHeight="1">
      <c r="A19" s="199">
        <v>6</v>
      </c>
      <c r="B19" s="1" t="s">
        <v>31</v>
      </c>
      <c r="C19" s="25" t="e" cm="1">
        <f t="array" aca="1" ref="C19" ca="1">50 + ((Input!C19 - MIN(_xlfn._xlws.FILTER(Input!$C$9:'Input'!$C$22, MOD(ROW(Input!$C$9:'Input'!$C$22),2)=1)))/(MAX(_xlfn._xlws.FILTER(Input!$C$9:'Input'!$C$22, MOD(ROW(Input!$C$9:'Input'!$C$22),2)=1))-MIN(_xlfn._xlws.FILTER(Input!$C$9:'Input'!$C$22, MOD(ROW(Input!$C$9:'Input'!$C$22),2)=1)))) * (98-50)</f>
        <v>#VALUE!</v>
      </c>
      <c r="D19" s="25" cm="1">
        <f t="array" aca="1" ref="D19" ca="1">50 + ((Input!D19 - MIN(_xlfn._xlws.FILTER(Input!$D$9:'Input'!$D$22, MOD(ROW(Input!$D$9:'Input'!$D$22),2)=1)))/(MAX(_xlfn._xlws.FILTER(Input!$D$9:'Input'!$D$22, MOD(ROW(Input!$D$9:'Input'!$D$22),2)=1))-MIN(_xlfn._xlws.FILTER(Input!$D$9:'Input'!$D$22, MOD(ROW(Input!$D$9:'Input'!$D$22),2)=1)))) * (98-50)</f>
        <v>50</v>
      </c>
      <c r="E19" s="25" cm="1">
        <f t="array" aca="1" ref="E19" ca="1">50 + ((Input!$E$19 - MIN(_xlfn._xlws.FILTER(Input!$E$9:'Input'!$E$22, MOD(ROW(Input!$E$9:'Input'!$E$22),2)=1)))/(MAX(_xlfn._xlws.FILTER(Input!$E$9:'Input'!$E$22, MOD(ROW(Input!$E$9:'Input'!$E$22),2)=1))-MIN(_xlfn._xlws.FILTER(Input!$E$9:'Input'!$E$22, MOD(ROW(Input!$E$9:'Input'!$E$22),2)=1))))*(98-50)</f>
        <v>2</v>
      </c>
      <c r="F19" s="25" cm="1">
        <f t="array" aca="1" ref="F19" ca="1">50 + ((Input!F19 - MIN(_xlfn._xlws.FILTER(Input!$F$9:'Input'!$F$22, MOD(ROW(Input!$F$9:'Input'!$F$22),2)=1)))/(MAX(_xlfn._xlws.FILTER(Input!$F$9:'Input'!$F$22, MOD(ROW(Input!$F$9:'Input'!$F$22),2)=1))-MIN(_xlfn._xlws.FILTER(Input!$F$9:'Input'!$F$22, MOD(ROW(Input!$F$9:'Input'!$F$22),2)=1))))*(98-50)</f>
        <v>50</v>
      </c>
      <c r="G19" s="32" cm="1">
        <f t="array" aca="1" ref="G19" ca="1">50 + ((Input!J19 - MIN(_xlfn._xlws.FILTER(Input!$J$9:'Input'!$J$22, MOD(ROW(Input!$J$9:'Input'!$J$22),2)=1)))/(MAX(_xlfn._xlws.FILTER(Input!$J$9:'Input'!$J$22, MOD(ROW(Input!$J$9:'Input'!$J$22),2)=1))-MIN(_xlfn._xlws.FILTER(Input!$J$9:'Input'!$J$22, MOD(ROW(Input!$J$9:'Input'!$J$22),2)=1))))*(98-50)</f>
        <v>-65.199999999999989</v>
      </c>
      <c r="H19" s="32" cm="1">
        <f t="array" aca="1" ref="H19" ca="1">50 + ((Input!K19 - MIN(_xlfn._xlws.FILTER(Input!$K$9:'Input'!$K$22, MOD(ROW(Input!$K$9:'Input'!$K$22),2)=1)))/(MAX(_xlfn._xlws.FILTER(Input!$K$9:'Input'!$K$22, MOD(ROW(Input!$K$9:'Input'!$K$22),2)=1))-MIN(_xlfn._xlws.FILTER(Input!$K$9:'Input'!$K$22, MOD(ROW(Input!$K$9:'Input'!$K$22),2)=1))))*(98-50)</f>
        <v>-41.034482758620697</v>
      </c>
      <c r="I19" s="32" cm="1">
        <f t="array" aca="1" ref="I19" ca="1">50 + ((Input!L19 - MIN(_xlfn._xlws.FILTER(Input!$L$9:'Input'!$L$22, MOD(ROW(Input!$L$9:'Input'!$L$22),2)=1)))/(MAX(_xlfn._xlws.FILTER(Input!$L$9:'Input'!$L$22, MOD(ROW(Input!$L$9:'Input'!$L$22),2)=1))-MIN(_xlfn._xlws.FILTER(Input!$L$9:'Input'!$L$22, MOD(ROW(Input!$L$9:'Input'!$L$22),2)=1))))*(98-50)</f>
        <v>-87.142857142857139</v>
      </c>
      <c r="J19" s="32" cm="1">
        <f t="array" aca="1" ref="J19" ca="1">50 + ((Input!M19 - MIN(_xlfn._xlws.FILTER(Input!$M$9:'Input'!$M$22, MOD(ROW(Input!$M$9:'Input'!$M$22),2)=1)))/(MAX(_xlfn._xlws.FILTER(Input!$M$9:'Input'!$M$22, MOD(ROW(Input!$M$9:'Input'!$M$22),2)=1))-MIN(_xlfn._xlws.FILTER(Input!$M$9:'Input'!$M$22, MOD(ROW(Input!$M$9:'Input'!$M$22),2)=1))))*(98-50)</f>
        <v>-106</v>
      </c>
      <c r="K19" s="36" cm="1">
        <f t="array" aca="1" ref="K19" ca="1">50 + ((Input!Q19 - MIN(_xlfn._xlws.FILTER(Input!$Q$9:'Input'!$Q$22, MOD(ROW(Input!$Q$9:'Input'!$Q$22),2)=1)))/(MAX(_xlfn._xlws.FILTER(Input!$Q$9:'Input'!$Q$22, MOD(ROW(Input!$Q$9:'Input'!$Q$22),2)=1))-MIN(_xlfn._xlws.FILTER(Input!$Q$9:'Input'!$Q$22, MOD(ROW(Input!$Q$9:'Input'!$Q$22),2)=1))))*(98-50)</f>
        <v>-142</v>
      </c>
      <c r="L19" s="36" cm="1">
        <f t="array" aca="1" ref="L19" ca="1">50 + ((Input!R19 - MIN(_xlfn._xlws.FILTER(Input!$R$9:'Input'!$R$22, MOD(ROW(Input!$R$9:'Input'!$R$22),2)=1)))/(MAX(_xlfn._xlws.FILTER(Input!$R$9:'Input'!$R$22, MOD(ROW(Input!$R$9:'Input'!$R$22),2)=1))-MIN(_xlfn._xlws.FILTER(Input!$R$9:'Input'!$R$22, MOD(ROW(Input!$R$9:'Input'!$R$22),2)=1))))*(98-50)</f>
        <v>-142</v>
      </c>
      <c r="M19" s="36" cm="1">
        <f t="array" aca="1" ref="M19" ca="1">50 + ((Input!S19 - MIN(_xlfn._xlws.FILTER(Input!$S$9:'Input'!$S$22, MOD(ROW(Input!$S$9:'Input'!$S$22),2)=1)))/(MAX(_xlfn._xlws.FILTER(Input!$S$9:'Input'!$S$22, MOD(ROW(Input!$S$9:'Input'!$S$22),2)=1))-MIN(_xlfn._xlws.FILTER(Input!$S$9:'Input'!$S$22, MOD(ROW(Input!$S$9:'Input'!$S$22),2)=1))))*(98-50)</f>
        <v>-171.53846153846152</v>
      </c>
      <c r="N19" s="36" cm="1">
        <f t="array" aca="1" ref="N19" ca="1">50 + ((Input!T19 - MIN(_xlfn._xlws.FILTER(Input!$T$9:'Input'!$T$22, MOD(ROW(Input!$T$9:'Input'!$T$22),2)=1)))/(MAX(_xlfn._xlws.FILTER(Input!$T$9:'Input'!$T$22, MOD(ROW(Input!$T$9:'Input'!$T$22),2)=1))-MIN(_xlfn._xlws.FILTER(Input!$T$9:'Input'!$T$22, MOD(ROW(Input!$T$9:'Input'!$T$22),2)=1))))*(98-50)</f>
        <v>-142</v>
      </c>
      <c r="O19" s="39" cm="1">
        <f t="array" aca="1" ref="O19" ca="1">50 + ((Input!X19 - MIN(_xlfn._xlws.FILTER(Input!$X$9:'Input'!$X$22, MOD(ROW(Input!$X$9:'Input'!$X$22),2)=1)))/(MAX(_xlfn._xlws.FILTER(Input!$X$9:'Input'!$X$22, MOD(ROW(Input!$X$9:'Input'!$X$22),2)=1))-MIN(_xlfn._xlws.FILTER(Input!$X$9:'Input'!$X$22, MOD(ROW(Input!$X$9:'Input'!$X$22),2)=1))))*(98-50)</f>
        <v>-115.33333333333334</v>
      </c>
      <c r="P19" s="39" cm="1">
        <f t="array" aca="1" ref="P19" ca="1">50 + ((Input!Y19 - MIN(_xlfn._xlws.FILTER(Input!$Y$9:'Input'!$Y$22, MOD(ROW(Input!$Y$9:'Input'!$Y$22),2)=1)))/(MAX(_xlfn._xlws.FILTER(Input!$Y$9:'Input'!$Y$22, MOD(ROW(Input!$Y$9:'Input'!$Y$22),2)=1))-MIN(_xlfn._xlws.FILTER(Input!$Y$9:'Input'!$Y$22, MOD(ROW(Input!$Y$9:'Input'!$Y$22),2)=1))))*(98-50)</f>
        <v>-115.33333333333334</v>
      </c>
      <c r="Q19" s="39" cm="1">
        <f t="array" aca="1" ref="Q19" ca="1">50 + ((Input!Z19 - MIN(_xlfn._xlws.FILTER(Input!$Z$9:'Input'!$Z$22, MOD(ROW(Input!$Z$9:'Input'!$Z$22),2)=1)))/(MAX(_xlfn._xlws.FILTER(Input!$Z$9:'Input'!$Z$22, MOD(ROW(Input!$Z$9:'Input'!$Z$22),2)=1))-MIN(_xlfn._xlws.FILTER(Input!$Z$9:'Input'!$Z$22, MOD(ROW(Input!$Z$9:'Input'!$Z$22),2)=1))))*(98-50)</f>
        <v>-94</v>
      </c>
      <c r="R19" s="39" cm="1">
        <f t="array" aca="1" ref="R19" ca="1">50 + ((Input!AA19 - MIN(_xlfn._xlws.FILTER(Input!$AA$9:'Input'!$AA$22, MOD(ROW(Input!$AA$9:'Input'!$AA$22),2)=1)))/(MAX(_xlfn._xlws.FILTER(Input!$AA$9:'Input'!$AA$22, MOD(ROW(Input!$AA$9:'Input'!$AA$22),2)=1))-MIN(_xlfn._xlws.FILTER(Input!$AA$9:'Input'!$AA$22, MOD(ROW(Input!$AA$9:'Input'!$AA$22),2)=1))))*(98-50)</f>
        <v>-169.42857142857142</v>
      </c>
      <c r="S19" s="46" cm="1">
        <f t="array" aca="1" ref="S19" ca="1">50 + ((Input!AE19 - MIN(_xlfn._xlws.FILTER(Input!$AE$9:'Input'!$AE$22, MOD(ROW(Input!$AE$9:'Input'!$AE$22),2)=1)))/(MAX(_xlfn._xlws.FILTER(Input!$AE$9:'Input'!$AE$22, MOD(ROW(Input!$AE$9:'Input'!$AE$22),2)=1))-MIN(_xlfn._xlws.FILTER(Input!$AE$9:'Input'!$AE$22, MOD(ROW(Input!$AE$9:'Input'!$AE$22),2)=1))))*(98-50)</f>
        <v>-6.6153846153846132</v>
      </c>
      <c r="T19" s="46" cm="1">
        <f t="array" aca="1" ref="T19" ca="1">50 + ((Input!AF19 - MIN(_xlfn._xlws.FILTER(Input!$AF$9:'Input'!$AF$22, MOD(ROW(Input!$AF$9:'Input'!$AF$22),2)=1)))/(MAX(_xlfn._xlws.FILTER(Input!$AF$9:'Input'!$AF$22, MOD(ROW(Input!$AF$9:'Input'!$AF$22),2)=1))-MIN(_xlfn._xlws.FILTER(Input!$AF$9:'Input'!$AF$22, MOD(ROW(Input!$AF$9:'Input'!$AF$22),2)=1))))*(98-50)</f>
        <v>-12.666666666666671</v>
      </c>
      <c r="U19" s="46" cm="1">
        <f t="array" aca="1" ref="U19" ca="1">50 + ((Input!AG19 - MIN(_xlfn._xlws.FILTER(Input!$AG$9:'Input'!$AG$22, MOD(ROW(Input!$AG$9:'Input'!$AG$22),2)=1)))/(MAX(_xlfn._xlws.FILTER(Input!$AG$9:'Input'!$AG$22, MOD(ROW(Input!$AG$9:'Input'!$AG$22),2)=1))-MIN(_xlfn._xlws.FILTER(Input!$AG$9:'Input'!$AG$22, MOD(ROW(Input!$AG$9:'Input'!$AG$22),2)=1))))*(98-50)</f>
        <v>-21.27272727272728</v>
      </c>
      <c r="V19" s="46" cm="1">
        <f t="array" aca="1" ref="V19" ca="1">50 + ((Input!AH19 - MIN(_xlfn._xlws.FILTER(Input!$AH$9:'Input'!$AH$22, MOD(ROW(Input!$AH$9:'Input'!$AH$22),2)=1)))/(MAX(_xlfn._xlws.FILTER(Input!$AH$9:'Input'!$AH$22, MOD(ROW(Input!$AH$9:'Input'!$AH$22),2)=1))-MIN(_xlfn._xlws.FILTER(Input!$AH$9:'Input'!$AH$22, MOD(ROW(Input!$AH$9:'Input'!$AH$22),2)=1))))*(98-50)</f>
        <v>-25</v>
      </c>
      <c r="W19" s="266"/>
      <c r="X19" s="250">
        <f>SUM(Input!G19:G20,Input!N19:N20,Input!U19:U20,Input!AB19:AB20,Input!AI19:AI20)</f>
        <v>30</v>
      </c>
      <c r="Y19" s="250">
        <f>SUM(Input!H19:H20,Input!O19:O20,Input!V19:V20,Input!AC19:AC20,Input!AJ19:AJ20)</f>
        <v>0</v>
      </c>
      <c r="Z19" s="250">
        <f>SUM(Input!I19:I20,Input!P19:P20,Input!W19:W20,Input!AD19:AD20,Input!AK19:AK20)</f>
        <v>0</v>
      </c>
      <c r="AB19" s="199">
        <v>6</v>
      </c>
      <c r="AC19" s="165" t="s">
        <v>31</v>
      </c>
      <c r="AD19" s="44" t="e">
        <f ca="1">IF(MIN(C19,G19,K19,O19,S19)=0, "Null", IF(COUNT(C19,G19,K19,O19,S19)=5, SUM(C19,G19,K19,O19,S19) - MIN(C19,G19,K19,O19,S19) - MAX(C19,G19,K19,O19,S19), "Null"))*$AS$9</f>
        <v>#VALUE!</v>
      </c>
      <c r="AE19" s="44">
        <f ca="1">IF(MIN(D19,H19,L19,P19,T19)=0, "Null", IF(COUNT(D19,H19,L19,P19,T19)=5, SUM(D19,H19,L19,P19,T19) - MIN(D19,H19,L19,P19,T19) - MAX(D19,H19,L19,P19,T19), "Null"))*$AT$9</f>
        <v>-676.13793103448279</v>
      </c>
      <c r="AF19" s="44">
        <f ca="1">IF(MIN(E19,I19,M19,Q19,U19)=0, "Null", IF(COUNT(E19,I19,M19,Q19,U19)=5, SUM(E19,I19,M19,Q19,U19) - MIN(E19,I19,M19,Q19,U19) - MAX(E19,I19,M19,Q19,U19), "Null"))*$AU$9</f>
        <v>-607.2467532467532</v>
      </c>
      <c r="AG19" s="44">
        <f ca="1">IF(MIN(F19,J19,N19,R19,V19)=0, "Null", IF(COUNT(F19,J19,N19,R19,V19)=5, SUM(F19,J19,N19,R19,V19) - MIN(F19,J19,N19,R19,V19) - MAX(F19,J19,N19,R19,V19), "Null"))*$AV$9</f>
        <v>-819</v>
      </c>
      <c r="AH19" s="169" t="e" cm="1">
        <f t="array" aca="1" ref="AH19" ca="1">IF(SUMPRODUCT(--(ISTEXT(AD19:AG19)+ISBLANK(AD19:AG19)+(AD19:AG19=0)))&gt;0,"Error",SUM(AD19,AE19,AF19,AG19))</f>
        <v>#VALUE!</v>
      </c>
      <c r="AI19" s="259" t="e">
        <f t="shared" ref="AI19" ca="1" si="7">IF(OR(ISTEXT(AH19),ISTEXT(AH20)),"NULL",SUM(AH19:AH20))</f>
        <v>#VALUE!</v>
      </c>
      <c r="AJ19" s="266"/>
      <c r="AK19" s="250">
        <f>SUM(Input!G19:I20,Input!N19:P20,Input!U19:W20,Input!AB19:AD20,Input!AI19:AK20)</f>
        <v>30</v>
      </c>
      <c r="AL19" s="250">
        <f>RANK(AK19,$AK$9:$AK$22,0)</f>
        <v>6</v>
      </c>
      <c r="AN19" s="255" t="str">
        <f>IF(AND(Input!AP19&gt;=4, Input!AP19&lt;=18), "Penampilan " &amp; Input!AP19 &amp; " Menit", "Kosong")</f>
        <v>Penampilan 12 Menit</v>
      </c>
      <c r="AO19" s="257" t="str">
        <f>IF(Input!AQ19=46,"Kelebihan 1 Peserta", IF(Input!AQ19=47,"Kelebihan 2 Peserta",IF(Input!AQ19=48,"Kelebihan 3 Peserta",IF(Input!AQ19=49,"Kelebihan 4 Peserta",IF(Input!AQ19=50,"Kelebihan 5 Peserta",IF(Input!AQ19&gt;50,"Lebih dari 5 Peserta","Aman"))))))</f>
        <v>Aman</v>
      </c>
      <c r="AP19" s="255" t="str">
        <f t="shared" ref="AP19" si="8">_xlfn.TEXTJOIN(", ",TRUE,AN19,AO19)</f>
        <v>Penampilan 12 Menit, Aman</v>
      </c>
    </row>
    <row r="20" spans="1:42" ht="17.25" customHeight="1">
      <c r="A20" s="236"/>
      <c r="B20" s="28" t="s">
        <v>39</v>
      </c>
      <c r="C20" s="29" cm="1">
        <f t="array" aca="1" ref="C20" ca="1">50 + ((Input!C20 - MIN(_xlfn._xlws.FILTER(Input!$C$9:'Input'!$C$22, MOD(ROW(Input!$C$9:'Input'!$C$22),2)=0)))/(MAX(_xlfn._xlws.FILTER(Input!$C$9:'Input'!$C$22, MOD(ROW(Input!$C$9:'Input'!$C$22),2)=0))-MIN(_xlfn._xlws.FILTER(Input!$C$9:'Input'!$C$22, MOD(ROW(Input!$C$9:'Input'!$C$22),2)=0)))) * (98-50)</f>
        <v>-14</v>
      </c>
      <c r="D20" s="29" cm="1">
        <f t="array" aca="1" ref="D20" ca="1">50 + ((Input!D20 - MIN(_xlfn._xlws.FILTER(Input!$D$9:'Input'!$D$22,MOD(ROW(Input!$D$9:'Input'!$D$22),2)=0)))/(MAX(_xlfn._xlws.FILTER(Input!$D$9:'Input'!$D$22, MOD(ROW(Input!$D$9:'Input'!$D$22),2)=0))-MIN(_xlfn._xlws.FILTER(Input!$D$9:'Input'!$D$22,MOD(ROW(Input!$D$9:'Input'!$D$22),2)=0)))) * (98-50)</f>
        <v>-4.8571428571428541</v>
      </c>
      <c r="E20" s="29" cm="1">
        <f t="array" aca="1" ref="E20" ca="1">50 + ((Input!E20 - MIN(_xlfn._xlws.FILTER(Input!$E$9:'Input'!$E$22, MOD(ROW(Input!$E$9:'Input'!$E$22),2)=0)))/(MAX(_xlfn._xlws.FILTER(Input!$E$9:'Input'!$E$22, MOD(ROW(Input!$E$9:'Input'!$E$22),2)=0))-MIN(_xlfn._xlws.FILTER(Input!$E$9:'Input'!$E$22, MOD(ROW(Input!$E$9:'Input'!$E$22),2)=0))))*(98-50)</f>
        <v>-14</v>
      </c>
      <c r="F20" s="29" cm="1">
        <f t="array" aca="1" ref="F20" ca="1">50 + ((Input!F20 - MIN(_xlfn._xlws.FILTER(Input!$F$9:'Input'!$F$22, MOD(ROW(Input!$F$9:'Input'!$F$22),2)=0)))/(MAX(_xlfn._xlws.FILTER(Input!$F$9:'Input'!$F$22, MOD(ROW(Input!$F$9:'Input'!$F$22),2)=0))-MIN(_xlfn._xlws.FILTER(Input!$F$9:'Input'!$F$22, MOD(ROW(Input!$F$9:'Input'!$F$22),2)=0))))*(98-50)</f>
        <v>50</v>
      </c>
      <c r="G20" s="33" cm="1">
        <f t="array" aca="1" ref="G20" ca="1">50 + ((Input!J20 - MIN(_xlfn._xlws.FILTER(Input!$J$9:'Input'!$J$22, MOD(ROW(Input!$J$9:'Input'!$J$22),2)=0)))/(MAX(_xlfn._xlws.FILTER(Input!$J$9:'Input'!$J$22, MOD(ROW(Input!$J$9:'Input'!$J$22),2)=0))-MIN(_xlfn._xlws.FILTER(Input!$J$9:'Input'!$J$22, MOD(ROW(Input!$J$9:'Input'!$J$22),2)=0))))*(98-50)</f>
        <v>-60.769230769230759</v>
      </c>
      <c r="H20" s="33" cm="1">
        <f t="array" aca="1" ref="H20" ca="1">50 + ((Input!K20 - MIN(_xlfn._xlws.FILTER(Input!$K$9:'Input'!$K$22, MOD(ROW(Input!$K$9:'Input'!$K$22),2)=0)))/(MAX(_xlfn._xlws.FILTER(Input!$K$9:'Input'!$K$22, MOD(ROW(Input!$K$9:'Input'!$K$22),2)=0))-MIN(_xlfn._xlws.FILTER(Input!$K$9:'Input'!$K$22, MOD(ROW(Input!$K$9:'Input'!$K$22),2)=0))))*(98-50)</f>
        <v>-65.199999999999989</v>
      </c>
      <c r="I20" s="33" cm="1">
        <f t="array" aca="1" ref="I20" ca="1">50 + ((Input!L20 - MIN(_xlfn._xlws.FILTER(Input!$L$9:'Input'!$L$22, MOD(ROW(Input!$L$9:'Input'!$L$22),2)=0)))/(MAX(_xlfn._xlws.FILTER(Input!$L$9:'Input'!$L$22, MOD(ROW(Input!$L$9:'Input'!$L$22),2)=0))-MIN(_xlfn._xlws.FILTER(Input!$L$9:'Input'!$L$22, MOD(ROW(Input!$L$9:'Input'!$L$22),2)=0))))*(98-50)</f>
        <v>-106</v>
      </c>
      <c r="J20" s="33" cm="1">
        <f t="array" aca="1" ref="J20" ca="1">50 + ((Input!M20 - MIN(_xlfn._xlws.FILTER(Input!$M$9:'Input'!$M$22, MOD(ROW(Input!$M$9:'Input'!$M$22),2)=0)))/(MAX(_xlfn._xlws.FILTER(Input!$M$9:'Input'!$M$22, MOD(ROW(Input!$M$9:'Input'!$M$22),2)=0))-MIN(_xlfn._xlws.FILTER(Input!$M$9:'Input'!$M$22, MOD(ROW(Input!$M$9:'Input'!$M$22),2)=0))))*(98-50)</f>
        <v>-106</v>
      </c>
      <c r="K20" s="37" cm="1">
        <f t="array" aca="1" ref="K20" ca="1">50 + ((Input!Q20 -MIN(_xlfn._xlws.FILTER(Input!$Q$9:'Input'!$Q$22, MOD(ROW(Input!$Q$9:'Input'!$Q$22),2)=0)))/(MAX(_xlfn._xlws.FILTER(Input!$Q$9:'Input'!$Q$22, MOD(ROW(Input!$Q$9:'Input'!$Q$22),2)=0))-MIN(_xlfn._xlws.FILTER(Input!$Q$9:'Input'!$Q$22, MOD(ROW(Input!$Q$9:'Input'!$Q$22),2)=0))))*(98-50)</f>
        <v>-210</v>
      </c>
      <c r="L20" s="37" cm="1">
        <f t="array" aca="1" ref="L20" ca="1">50 + ((Input!R20 - MIN(_xlfn._xlws.FILTER(Input!$R$9:'Input'!$R$22, MOD(ROW(Input!$R$9:'Input'!$R$22),2)=0)))/(MAX(_xlfn._xlws.FILTER(Input!$R$9:'Input'!$R$22, MOD(ROW(Input!$R$9:'Input'!$R$22),2)=0))-MIN(_xlfn._xlws.FILTER(Input!$R$9:'Input'!$R$22, MOD(ROW(Input!$R$9:'Input'!$R$22),2)=0))))*(98-50)</f>
        <v>-130</v>
      </c>
      <c r="M20" s="37" cm="1">
        <f t="array" aca="1" ref="M20" ca="1">50 + ((Input!S20 - MIN(_xlfn._xlws.FILTER(Input!$S$9:'Input'!$S$22, MOD(ROW(Input!$S$9:'Input'!$S$22),2)=0)))/(MAX(_xlfn._xlws.FILTER(Input!$S$9:'Input'!$S$22, MOD(ROW(Input!$S$9:'Input'!$S$22),2)=0))-MIN(_xlfn._xlws.FILTER(Input!$S$9:'Input'!$S$22, MOD(ROW(Input!$S$9:'Input'!$S$22),2)=0))))*(98-50)</f>
        <v>-119.41176470588235</v>
      </c>
      <c r="N20" s="37" cm="1">
        <f t="array" aca="1" ref="N20" ca="1">50 + ((Input!T20 - MIN(_xlfn._xlws.FILTER(Input!$T$9:'Input'!$T$22, MOD(ROW(Input!$T$9:'Input'!$T$22),2)=0)))/(MAX(_xlfn._xlws.FILTER(Input!$T$9:'Input'!$T$22, MOD(ROW(Input!$T$9:'Input'!$T$22),2)=0))-MIN(_xlfn._xlws.FILTER(Input!$T$9:'Input'!$T$22, MOD(ROW(Input!$T$9:'Input'!$T$22),2)=0))))*(98-50)</f>
        <v>-166</v>
      </c>
      <c r="O20" s="39" cm="1">
        <f t="array" aca="1" ref="O20" ca="1">50 + ((Input!X20 - MIN(_xlfn._xlws.FILTER(Input!$X$9:'Input'!$X$22, MOD(ROW(Input!$X$9:'Input'!$X$22),2)=0)))/(MAX(_xlfn._xlws.FILTER(Input!$X$9:'Input'!$X$22, MOD(ROW(Input!$X$9:'Input'!$X$22),2)=0))-MIN(_xlfn._xlws.FILTER(Input!$X$9:'Input'!$X$22, MOD(ROW(Input!$X$9:'Input'!$X$22),2)=0))))*(98-50)</f>
        <v>-183.14285714285711</v>
      </c>
      <c r="P20" s="39" cm="1">
        <f t="array" aca="1" ref="P20" ca="1">50 + ((Input!Y20 - MIN(_xlfn._xlws.FILTER(Input!$Y$9:'Input'!$Y$22, MOD(ROW(Input!$Y$9:'Input'!$Y$22),2)=0)))/(MAX(_xlfn._xlws.FILTER(Input!$Y$9:'Input'!$Y$22, MOD(ROW(Input!$Y$9:'Input'!$Y$22),2)=0))-MIN(_xlfn._xlws.FILTER(Input!$Y$9:'Input'!$Y$22, MOD(ROW(Input!$Y$9:'Input'!$Y$22),2)=0))))*(98-50)</f>
        <v>-98.800000000000011</v>
      </c>
      <c r="Q20" s="39" cm="1">
        <f t="array" aca="1" ref="Q20" ca="1">50 + ((Input!Z20 - MIN(_xlfn._xlws.FILTER(Input!$Z$9:'Input'!$Z$22, MOD(ROW(Input!$Z$9:'Input'!$Z$22),2)=0)))/(MAX(_xlfn._xlws.FILTER(Input!$Z$9:'Input'!$Z$22, MOD(ROW(Input!$Z$9:'Input'!$Z$22),2)=0))-MIN(_xlfn._xlws.FILTER(Input!$Z$9:'Input'!$Z$22, MOD(ROW(Input!$Z$9:'Input'!$Z$22),2)=0))))*(98-50)</f>
        <v>-142</v>
      </c>
      <c r="R20" s="39" cm="1">
        <f t="array" aca="1" ref="R20" ca="1">50 + ((Input!AA20 - MIN(_xlfn._xlws.FILTER(Input!$AA$9:'Input'!$AA$22, MOD(ROW(Input!$AA$9:'Input'!$AA$22),2)=0)))/(MAX(_xlfn._xlws.FILTER(Input!$AA$9:'Input'!$AA$22, MOD(ROW(Input!$AA$9:'Input'!$AA$22),2)=0))-MIN(_xlfn._xlws.FILTER(Input!$AA$9:'Input'!$AA$22, MOD(ROW(Input!$AA$9:'Input'!$AA$22),2)=0))))*(98-50)</f>
        <v>-98.800000000000011</v>
      </c>
      <c r="S20" s="46" cm="1">
        <f t="array" aca="1" ref="S20" ca="1">50 + ((Input!AE20 - MIN(_xlfn._xlws.FILTER(Input!$AE$9:'Input'!$AE$22, MOD(ROW(Input!$AE$9:'Input'!$AE$22),2)=0)))/(MAX(_xlfn._xlws.FILTER(Input!$AE$9:'Input'!$AE$22, MOD(ROW(Input!$AE$9:'Input'!$AE$22),2)=0))-MIN(_xlfn._xlws.FILTER(Input!$AE$9:'Input'!$AE$22, MOD(ROW(Input!$AE$9:'Input'!$AE$22),2)=0))))*(98-50)</f>
        <v>-51.538461538461547</v>
      </c>
      <c r="T20" s="46" cm="1">
        <f t="array" aca="1" ref="T20" ca="1">50 + ((Input!AF20 - MIN(_xlfn._xlws.FILTER(Input!$AF$9:'Input'!$AF$22, MOD(ROW(Input!$AF$9:'Input'!$AF$22),2)=0)))/(MAX(_xlfn._xlws.FILTER(Input!$AF$9:'Input'!$AF$22, MOD(ROW(Input!$AF$9:'Input'!$AF$22),2)=0))-MIN(_xlfn._xlws.FILTER(Input!$AF$9:'Input'!$AF$22, MOD(ROW(Input!$AF$9:'Input'!$AF$22),2)=0))))*(98-50)</f>
        <v>-20.588235294117652</v>
      </c>
      <c r="U20" s="46" cm="1">
        <f t="array" aca="1" ref="U20" ca="1">50 + ((Input!AG20 - MIN(_xlfn._xlws.FILTER(Input!$AG$9:'Input'!$AG$22, MOD(ROW(Input!$AG$9:'Input'!$AG$22),2)=0)))/(MAX(_xlfn._xlws.FILTER(Input!$AG$9:'Input'!$AG$22, MOD(ROW(Input!$AG$9:'Input'!$AG$22),2)=0))-MIN(_xlfn._xlws.FILTER(Input!$AG$9:'Input'!$AG$22, MOD(ROW(Input!$AG$9:'Input'!$AG$22),2)=0))))*(98-50)</f>
        <v>-44.285714285714278</v>
      </c>
      <c r="V20" s="46" cm="1">
        <f t="array" aca="1" ref="V20" ca="1">50 + ((Input!AH20 - MIN(_xlfn._xlws.FILTER(Input!$AH$9:'Input'!$AH$22, MOD(ROW(Input!$AH$9:'Input'!$AH$22),2)=0)))/(MAX(_xlfn._xlws.FILTER(Input!$AH$9:'Input'!$AH$22, MOD(ROW(Input!$AH$9:'Input'!$AH$22),2)=0))-MIN(_xlfn._xlws.FILTER(Input!$AH$9:'Input'!$AH$22, MOD(ROW(Input!$AH$9:'Input'!$AH$22),2)=0))))*(98-50)</f>
        <v>-25</v>
      </c>
      <c r="W20" s="266"/>
      <c r="X20" s="251"/>
      <c r="Y20" s="251"/>
      <c r="Z20" s="251"/>
      <c r="AB20" s="236"/>
      <c r="AC20" s="165" t="s">
        <v>39</v>
      </c>
      <c r="AD20" s="44">
        <f ca="1">IF(MIN(C20,G20,K20,O20,S20)=0, "Null", IF(COUNT(C20,G20,K20,O20,S20)=5, SUM(C20,G20,K20,O20,S20) - MIN(C20,G20,K20,O20,S20) - MAX(C20,G20,K20,O20,S20), "Null"))*$AS$10</f>
        <v>-1181.802197802198</v>
      </c>
      <c r="AE20" s="44">
        <f ca="1">IF(MIN(D20,H20,L20,P20,T20)=0, "Null", IF(COUNT(D20,H20,L20,P20,T20)=5, SUM(D20,H20,L20,P20,T20) - MIN(D20,H20,L20,P20,T20) - MAX(D20,H20,L20,P20,T20), "Null"))*$AT$10</f>
        <v>-738.35294117647084</v>
      </c>
      <c r="AF20" s="44">
        <f ca="1">IF(MIN(E20,I20,M20,Q20,U20)=0, "Null", IF(COUNT(E20,I20,M20,Q20,U20)=5, SUM(E20,I20,M20,Q20,U20) - MIN(E20,I20,M20,Q20,U20) - MAX(E20,I20,M20,Q20,U20), "Null"))*$AU$10</f>
        <v>-809.09243697478973</v>
      </c>
      <c r="AG20" s="44">
        <f ca="1">IF(MIN(F20,J20,N20,R20,V20)=0, "Null", IF(COUNT(F20,J20,N20,R20,V20)=5, SUM(F20,J20,N20,R20,V20) - MIN(F20,J20,N20,R20,V20) - MAX(F20,J20,N20,R20,V20), "Null"))*$AV$10</f>
        <v>-919.2</v>
      </c>
      <c r="AH20" s="169" cm="1">
        <f t="array" aca="1" ref="AH20" ca="1">IF(SUMPRODUCT(--(ISTEXT(AD20:AG20)+ISBLANK(AD20:AG20)+(AD20:AG20=0)))&gt;0,"Error",SUM(AD20,AE20,AF20,AG20))</f>
        <v>-3648.447575953458</v>
      </c>
      <c r="AI20" s="260"/>
      <c r="AJ20" s="266"/>
      <c r="AK20" s="251"/>
      <c r="AL20" s="251"/>
      <c r="AN20" s="256"/>
      <c r="AO20" s="258"/>
      <c r="AP20" s="256"/>
    </row>
    <row r="21" spans="1:42" ht="17.25" customHeight="1">
      <c r="A21" s="252">
        <v>7</v>
      </c>
      <c r="B21" s="5" t="s">
        <v>31</v>
      </c>
      <c r="C21" s="11" cm="1">
        <f t="array" aca="1" ref="C21" ca="1">50 + ((Input!C21 - MIN(_xlfn._xlws.FILTER(Input!$C$9:'Input'!$C$22, MOD(ROW(Input!$C$9:'Input'!$C$22),2)=1)))/(MAX(_xlfn._xlws.FILTER(Input!$C$9:'Input'!$C$22, MOD(ROW(Input!$C$9:'Input'!$C$22),2)=1))-MIN(_xlfn._xlws.FILTER(Input!$C$9:'Input'!$C$22, MOD(ROW(Input!$C$9:'Input'!$C$22),2)=1)))) * (98-50)</f>
        <v>14</v>
      </c>
      <c r="D21" s="11" cm="1">
        <f t="array" aca="1" ref="D21" ca="1">50 + ((Input!D21 - MIN(_xlfn._xlws.FILTER(Input!$D$9:'Input'!$D$22, MOD(ROW(Input!$D$9:'Input'!$D$22),2)=1)))/(MAX(_xlfn._xlws.FILTER(Input!$D$9:'Input'!$D$22, MOD(ROW(Input!$D$9:'Input'!$D$22),2)=1))-MIN(_xlfn._xlws.FILTER(Input!$D$9:'Input'!$D$22, MOD(ROW(Input!$D$9:'Input'!$D$22),2)=1)))) * (98-50)</f>
        <v>50</v>
      </c>
      <c r="E21" s="11" cm="1">
        <f t="array" aca="1" ref="E21" ca="1">50 + ((Input!E21 - MIN(_xlfn._xlws.FILTER(Input!$E$9:'Input'!$E$22, MOD(ROW(Input!$E$9:'Input'!$E$22),2)=1)))/(MAX(_xlfn._xlws.FILTER(Input!$E$9:'Input'!$E$22, MOD(ROW(Input!$E$9:'Input'!$E$22),2)=1))-MIN(_xlfn._xlws.FILTER(Input!$E$9:'Input'!$E$22, MOD(ROW(Input!$E$9:'Input'!$E$22),2)=1))))*(98-50)</f>
        <v>2</v>
      </c>
      <c r="F21" s="11" cm="1">
        <f t="array" aca="1" ref="F21" ca="1">50 + ((Input!F21 - MIN(_xlfn._xlws.FILTER(Input!$F$9:'Input'!$F$22, MOD(ROW(Input!$F$9:'Input'!$F$22),2)=1)))/(MAX(_xlfn._xlws.FILTER(Input!$F$9:'Input'!$F$22, MOD(ROW(Input!$F$9:'Input'!$F$22),2)=1))-MIN(_xlfn._xlws.FILTER(Input!$F$9:'Input'!$F$22, MOD(ROW(Input!$F$9:'Input'!$F$22),2)=1))))*(98-50)</f>
        <v>16.048780487804876</v>
      </c>
      <c r="G21" s="30" cm="1">
        <f t="array" aca="1" ref="G21" ca="1">50 + ((Input!J21 - MIN(_xlfn._xlws.FILTER(Input!$J$9:'Input'!$J$22, MOD(ROW(Input!$J$9:'Input'!$J$22),2)=1)))/(MAX(_xlfn._xlws.FILTER(Input!$J$9:'Input'!$J$22, MOD(ROW(Input!$J$9:'Input'!$J$22),2)=1))-MIN(_xlfn._xlws.FILTER(Input!$J$9:'Input'!$J$22, MOD(ROW(Input!$J$9:'Input'!$J$22),2)=1))))*(98-50)</f>
        <v>-65.199999999999989</v>
      </c>
      <c r="H21" s="30" cm="1">
        <f t="array" aca="1" ref="H21" ca="1">50 + ((Input!K21 - MIN(_xlfn._xlws.FILTER(Input!$K$9:'Input'!$K$22, MOD(ROW(Input!$K$9:'Input'!$K$22),2)=1)))/(MAX(_xlfn._xlws.FILTER(Input!$K$9:'Input'!$K$22, MOD(ROW(Input!$K$9:'Input'!$K$22),2)=1))-MIN(_xlfn._xlws.FILTER(Input!$K$9:'Input'!$K$22, MOD(ROW(Input!$K$9:'Input'!$K$22),2)=1))))*(98-50)</f>
        <v>-41.034482758620697</v>
      </c>
      <c r="I21" s="30" cm="1">
        <f t="array" aca="1" ref="I21" ca="1">50 + ((Input!L21 - MIN(_xlfn._xlws.FILTER(Input!$L$9:'Input'!$L$22, MOD(ROW(Input!$L$9:'Input'!$L$22),2)=1)))/(MAX(_xlfn._xlws.FILTER(Input!$L$9:'Input'!$L$22, MOD(ROW(Input!$L$9:'Input'!$L$22),2)=1))-MIN(_xlfn._xlws.FILTER(Input!$L$9:'Input'!$L$22, MOD(ROW(Input!$L$9:'Input'!$L$22),2)=1))))*(98-50)</f>
        <v>-87.142857142857139</v>
      </c>
      <c r="J21" s="30" cm="1">
        <f t="array" aca="1" ref="J21" ca="1">50 + ((Input!M21 - MIN(_xlfn._xlws.FILTER(Input!$M$9:'Input'!$M$22, MOD(ROW(Input!$M$9:'Input'!$M$22),2)=1)))/(MAX(_xlfn._xlws.FILTER(Input!$M$9:'Input'!$M$22, MOD(ROW(Input!$M$9:'Input'!$M$22),2)=1))-MIN(_xlfn._xlws.FILTER(Input!$M$9:'Input'!$M$22, MOD(ROW(Input!$M$9:'Input'!$M$22),2)=1))))*(98-50)</f>
        <v>-106</v>
      </c>
      <c r="K21" s="34" cm="1">
        <f t="array" aca="1" ref="K21" ca="1">50 + ((Input!Q21 - MIN(_xlfn._xlws.FILTER(Input!$Q$9:'Input'!$Q$22, MOD(ROW(Input!$Q$9:'Input'!$Q$22),2)=1)))/(MAX(_xlfn._xlws.FILTER(Input!$Q$9:'Input'!$Q$22, MOD(ROW(Input!$Q$9:'Input'!$Q$22),2)=1))-MIN(_xlfn._xlws.FILTER(Input!$Q$9:'Input'!$Q$22, MOD(ROW(Input!$Q$9:'Input'!$Q$22),2)=1))))*(98-50)</f>
        <v>-142</v>
      </c>
      <c r="L21" s="34" cm="1">
        <f t="array" aca="1" ref="L21" ca="1">50 + ((Input!R21 - MIN(_xlfn._xlws.FILTER(Input!$R$9:'Input'!$R$22, MOD(ROW(Input!$R$9:'Input'!$R$22),2)=1)))/(MAX(_xlfn._xlws.FILTER(Input!$R$9:'Input'!$R$22, MOD(ROW(Input!$R$9:'Input'!$R$22),2)=1))-MIN(_xlfn._xlws.FILTER(Input!$R$9:'Input'!$R$22, MOD(ROW(Input!$R$9:'Input'!$R$22),2)=1))))*(98-50)</f>
        <v>-142</v>
      </c>
      <c r="M21" s="34" cm="1">
        <f t="array" aca="1" ref="M21" ca="1">50 + ((Input!S21 - MIN(_xlfn._xlws.FILTER(Input!$S$9:'Input'!$S$22, MOD(ROW(Input!$S$9:'Input'!$S$22),2)=1)))/(MAX(_xlfn._xlws.FILTER(Input!$S$9:'Input'!$S$22, MOD(ROW(Input!$S$9:'Input'!$S$22),2)=1))-MIN(_xlfn._xlws.FILTER(Input!$S$9:'Input'!$S$22, MOD(ROW(Input!$S$9:'Input'!$S$22),2)=1))))*(98-50)</f>
        <v>-171.53846153846152</v>
      </c>
      <c r="N21" s="34" cm="1">
        <f t="array" aca="1" ref="N21" ca="1">50 + ((Input!T21 - MIN(_xlfn._xlws.FILTER(Input!$T$9:'Input'!$T$22, MOD(ROW(Input!$T$9:'Input'!$T$22),2)=1)))/(MAX(_xlfn._xlws.FILTER(Input!$T$9:'Input'!$T$22, MOD(ROW(Input!$T$9:'Input'!$T$22),2)=1))-MIN(_xlfn._xlws.FILTER(Input!$T$9:'Input'!$T$22, MOD(ROW(Input!$T$9:'Input'!$T$22),2)=1))))*(98-50)</f>
        <v>-142</v>
      </c>
      <c r="O21" s="38" cm="1">
        <f t="array" aca="1" ref="O21" ca="1">50 + ((Input!X21 - MIN(_xlfn._xlws.FILTER(Input!$X$9:'Input'!$X$22, MOD(ROW(Input!$X$9:'Input'!$X$22),2)=1)))/(MAX(_xlfn._xlws.FILTER(Input!$X$9:'Input'!$X$22, MOD(ROW(Input!$X$9:'Input'!$X$22),2)=1))-MIN(_xlfn._xlws.FILTER(Input!$X$9:'Input'!$X$22, MOD(ROW(Input!$X$9:'Input'!$X$22),2)=1))))*(98-50)</f>
        <v>-115.33333333333334</v>
      </c>
      <c r="P21" s="38" cm="1">
        <f t="array" aca="1" ref="P21" ca="1">50 + ((Input!Y21 - MIN(_xlfn._xlws.FILTER(Input!$Y$9:'Input'!$Y$22, MOD(ROW(Input!$Y$9:'Input'!$Y$22),2)=1)))/(MAX(_xlfn._xlws.FILTER(Input!$Y$9:'Input'!$Y$22, MOD(ROW(Input!$Y$9:'Input'!$Y$22),2)=1))-MIN(_xlfn._xlws.FILTER(Input!$Y$9:'Input'!$Y$22, MOD(ROW(Input!$Y$9:'Input'!$Y$22),2)=1))))*(98-50)</f>
        <v>-115.33333333333334</v>
      </c>
      <c r="Q21" s="38" cm="1">
        <f t="array" aca="1" ref="Q21" ca="1">50 + ((Input!Z21 - MIN(_xlfn._xlws.FILTER(Input!$Z$9:'Input'!$Z$22, MOD(ROW(Input!$Z$9:'Input'!$Z$22),2)=1)))/(MAX(_xlfn._xlws.FILTER(Input!$Z$9:'Input'!$Z$22, MOD(ROW(Input!$Z$9:'Input'!$Z$22),2)=1))-MIN(_xlfn._xlws.FILTER(Input!$Z$9:'Input'!$Z$22, MOD(ROW(Input!$Z$9:'Input'!$Z$22),2)=1))))*(98-50)</f>
        <v>-94</v>
      </c>
      <c r="R21" s="38" cm="1">
        <f t="array" aca="1" ref="R21" ca="1">50 + ((Input!AA21 - MIN(_xlfn._xlws.FILTER(Input!$AA$9:'Input'!$AA$22, MOD(ROW(Input!$AA$9:'Input'!$AA$22),2)=1)))/(MAX(_xlfn._xlws.FILTER(Input!$AA$9:'Input'!$AA$22, MOD(ROW(Input!$AA$9:'Input'!$AA$22),2)=1))-MIN(_xlfn._xlws.FILTER(Input!$AA$9:'Input'!$AA$22, MOD(ROW(Input!$AA$9:'Input'!$AA$22),2)=1))))*(98-50)</f>
        <v>-169.42857142857142</v>
      </c>
      <c r="S21" s="40" cm="1">
        <f t="array" aca="1" ref="S21" ca="1">50 + ((Input!AE21 - MIN(_xlfn._xlws.FILTER(Input!$AE$9:'Input'!$AE$22, MOD(ROW(Input!$AE$9:'Input'!$AE$22),2)=1)))/(MAX(_xlfn._xlws.FILTER(Input!$AE$9:'Input'!$AE$22, MOD(ROW(Input!$AE$9:'Input'!$AE$22),2)=1))-MIN(_xlfn._xlws.FILTER(Input!$AE$9:'Input'!$AE$22, MOD(ROW(Input!$AE$9:'Input'!$AE$22),2)=1))))*(98-50)</f>
        <v>-6.6153846153846132</v>
      </c>
      <c r="T21" s="40" cm="1">
        <f t="array" aca="1" ref="T21" ca="1">50 + ((Input!AF21 - MIN(_xlfn._xlws.FILTER(Input!$AF$9:'Input'!$AF$22, MOD(ROW(Input!$AF$9:'Input'!$AF$22),2)=1)))/(MAX(_xlfn._xlws.FILTER(Input!$AF$9:'Input'!$AF$22, MOD(ROW(Input!$AF$9:'Input'!$AF$22),2)=1))-MIN(_xlfn._xlws.FILTER(Input!$AF$9:'Input'!$AF$22, MOD(ROW(Input!$AF$9:'Input'!$AF$22),2)=1))))*(98-50)</f>
        <v>-12.666666666666671</v>
      </c>
      <c r="U21" s="40" cm="1">
        <f t="array" aca="1" ref="U21" ca="1">50 + ((Input!AG21 - MIN(_xlfn._xlws.FILTER(Input!$AG$9:'Input'!$AG$22, MOD(ROW(Input!$AG$9:'Input'!$AG$22),2)=1)))/(MAX(_xlfn._xlws.FILTER(Input!$AG$9:'Input'!$AG$22, MOD(ROW(Input!$AG$9:'Input'!$AG$22),2)=1))-MIN(_xlfn._xlws.FILTER(Input!$AG$9:'Input'!$AG$22, MOD(ROW(Input!$AG$9:'Input'!$AG$22),2)=1))))*(98-50)</f>
        <v>-21.27272727272728</v>
      </c>
      <c r="V21" s="40" cm="1">
        <f t="array" aca="1" ref="V21" ca="1">50 + ((Input!AH21 - MIN(_xlfn._xlws.FILTER(Input!$AH$9:'Input'!$AH$22, MOD(ROW(Input!$AH$9:'Input'!$AH$22),2)=1)))/(MAX(_xlfn._xlws.FILTER(Input!$AH$9:'Input'!$AH$22, MOD(ROW(Input!$AH$9:'Input'!$AH$22),2)=1))-MIN(_xlfn._xlws.FILTER(Input!$AH$9:'Input'!$AH$22, MOD(ROW(Input!$AH$9:'Input'!$AH$22),2)=1))))*(98-50)</f>
        <v>-25</v>
      </c>
      <c r="W21" s="266"/>
      <c r="X21" s="253">
        <f>SUM(Input!G21:G22,Input!N21:N22,Input!U21:U22,Input!AB21:AB22,Input!AI21:AI22)</f>
        <v>0</v>
      </c>
      <c r="Y21" s="253">
        <f>SUM(Input!H21:H22,Input!O21:O22,Input!V21:V22,Input!AC21:AC22,Input!AJ21:AJ22)</f>
        <v>0</v>
      </c>
      <c r="Z21" s="253">
        <f>SUM(Input!I21:I22,Input!P21:P22,Input!W21:W22,Input!AD21:AD22,Input!AK21:AK22)</f>
        <v>0</v>
      </c>
      <c r="AB21" s="252">
        <v>7</v>
      </c>
      <c r="AC21" s="106" t="s">
        <v>31</v>
      </c>
      <c r="AD21" s="108">
        <f ca="1">IF(MIN(C21,G21,K21,O21,S21)=0, "Null", IF(COUNT(C21,G21,K21,O21,S21)=5, SUM(C21,G21,K21,O21,S21) - MIN(C21,G21,K21,O21,S21) - MAX(C21,G21,K21,O21,S21), "Null"))*$AS$9</f>
        <v>-935.74358974358972</v>
      </c>
      <c r="AE21" s="108">
        <f ca="1">IF(MIN(D21,H21,L21,P21,T21)=0, "Null", IF(COUNT(D21,H21,L21,P21,T21)=5, SUM(D21,H21,L21,P21,T21) - MIN(D21,H21,L21,P21,T21) - MAX(D21,H21,L21,P21,T21), "Null"))*$AT$9</f>
        <v>-676.13793103448279</v>
      </c>
      <c r="AF21" s="108">
        <f ca="1">IF(MIN(E21,I21,M21,Q21,U21)=0, "Null", IF(COUNT(E21,I21,M21,Q21,U21)=5, SUM(E21,I21,M21,Q21,U21) - MIN(E21,I21,M21,Q21,U21) - MAX(E21,I21,M21,Q21,U21), "Null"))*$AU$9</f>
        <v>-607.2467532467532</v>
      </c>
      <c r="AG21" s="108">
        <f ca="1">IF(MIN(F21,J21,N21,R21,V21)=0, "Null", IF(COUNT(F21,J21,N21,R21,V21)=5, SUM(F21,J21,N21,R21,V21) - MIN(F21,J21,N21,R21,V21) - MAX(F21,J21,N21,R21,V21), "Null"))*$AV$9</f>
        <v>-818.99999999999977</v>
      </c>
      <c r="AH21" s="109" cm="1">
        <f t="array" aca="1" ref="AH21" ca="1">IF(SUMPRODUCT(--(ISTEXT(AD21:AG21)+ISBLANK(AD21:AG21)+(AD21:AG21=0)))&gt;0,"Error",SUM(AD21,AE21,AF21,AG21))</f>
        <v>-3038.1282740248253</v>
      </c>
      <c r="AI21" s="261">
        <f t="shared" ref="AI21" ca="1" si="9">IF(OR(ISTEXT(AH21),ISTEXT(AH22)),"NULL",SUM(AH21:AH22))</f>
        <v>-6686.5758499782833</v>
      </c>
      <c r="AJ21" s="266"/>
      <c r="AK21" s="253">
        <f>SUM(Input!G21:I22,Input!N21:P22,Input!U21:W22,Input!AB21:AD22,Input!AI21:AK22)</f>
        <v>0</v>
      </c>
      <c r="AL21" s="253">
        <f>RANK(AK21,$AK$9:$AK$22,0)</f>
        <v>7</v>
      </c>
      <c r="AN21" s="248" t="str">
        <f>IF(AND(Input!AP21&gt;=4, Input!AP21&lt;=18), "Penampilan " &amp; Input!AP21 &amp; " Menit", "Kosong")</f>
        <v>Penampilan 8 Menit</v>
      </c>
      <c r="AO21" s="263" t="str">
        <f>IF(Input!AQ21=46,"Kelebihan 1 Peserta", IF(Input!AQ21=47,"Kelebihan 2 Peserta",IF(Input!AQ21=48,"Kelebihan 3 Peserta",IF(Input!AQ21=49,"Kelebihan 4 Peserta",IF(Input!AQ21=50,"Kelebihan 5 Peserta",IF(Input!AQ21&gt;50,"Lebih dari 5 Peserta","Aman"))))))</f>
        <v>Aman</v>
      </c>
      <c r="AP21" s="248" t="str">
        <f t="shared" ref="AP21" si="10">_xlfn.TEXTJOIN(", ",TRUE,AN21,AO21)</f>
        <v>Penampilan 8 Menit, Aman</v>
      </c>
    </row>
    <row r="22" spans="1:42" ht="17.25" customHeight="1">
      <c r="A22" s="213"/>
      <c r="B22" s="107" t="s">
        <v>39</v>
      </c>
      <c r="C22" s="27" cm="1">
        <f t="array" aca="1" ref="C22" ca="1">50 + ((Input!C22 - MIN(_xlfn._xlws.FILTER(Input!$C$9:'Input'!$C$22, MOD(ROW(Input!$C$9:'Input'!$C$22),2)=0)))/(MAX(_xlfn._xlws.FILTER(Input!$C$9:'Input'!$C$22, MOD(ROW(Input!$C$9:'Input'!$C$22),2)=0))-MIN(_xlfn._xlws.FILTER(Input!$C$9:'Input'!$C$22, MOD(ROW(Input!$C$9:'Input'!$C$22),2)=0)))) * (98-50)</f>
        <v>-14</v>
      </c>
      <c r="D22" s="27" cm="1">
        <f t="array" aca="1" ref="D22" ca="1">50 + ((Input!D22 - MIN(_xlfn._xlws.FILTER(Input!$D$9:'Input'!$D$22,MOD(ROW(Input!$D$9:'Input'!$D$22),2)=0)))/(MAX(_xlfn._xlws.FILTER(Input!$D$9:'Input'!$D$22, MOD(ROW(Input!$D$9:'Input'!$D$22),2)=0))-MIN(_xlfn._xlws.FILTER(Input!$D$9:'Input'!$D$22,MOD(ROW(Input!$D$9:'Input'!$D$22),2)=0)))) * (98-50)</f>
        <v>-4.8571428571428541</v>
      </c>
      <c r="E22" s="27" cm="1">
        <f t="array" aca="1" ref="E22" ca="1">50 + ((Input!E22 - MIN(_xlfn._xlws.FILTER(Input!$E$9:'Input'!$E$22, MOD(ROW(Input!$E$9:'Input'!$E$22),2)=0)))/(MAX(_xlfn._xlws.FILTER(Input!$E$9:'Input'!$E$22, MOD(ROW(Input!$E$9:'Input'!$E$22),2)=0))-MIN(_xlfn._xlws.FILTER(Input!$E$9:'Input'!$E$22, MOD(ROW(Input!$E$9:'Input'!$E$22),2)=0))))*(98-50)</f>
        <v>-14</v>
      </c>
      <c r="F22" s="27" cm="1">
        <f t="array" aca="1" ref="F22" ca="1">50 + ((Input!F22 - MIN(_xlfn._xlws.FILTER(Input!$F$9:'Input'!$F$22, MOD(ROW(Input!$F$9:'Input'!$F$22),2)=0)))/(MAX(_xlfn._xlws.FILTER(Input!$F$9:'Input'!$F$22, MOD(ROW(Input!$F$9:'Input'!$F$22),2)=0))-MIN(_xlfn._xlws.FILTER(Input!$F$9:'Input'!$F$22, MOD(ROW(Input!$F$9:'Input'!$F$22),2)=0))))*(98-50)</f>
        <v>14</v>
      </c>
      <c r="G22" s="31" cm="1">
        <f t="array" aca="1" ref="G22" ca="1">50 + ((Input!J22 - MIN(_xlfn._xlws.FILTER(Input!$J$9:'Input'!$J$22, MOD(ROW(Input!$J$9:'Input'!$J$22),2)=0)))/(MAX(_xlfn._xlws.FILTER(Input!$J$9:'Input'!$J$22, MOD(ROW(Input!$J$9:'Input'!$J$22),2)=0))-MIN(_xlfn._xlws.FILTER(Input!$J$9:'Input'!$J$22, MOD(ROW(Input!$J$9:'Input'!$J$22),2)=0))))*(98-50)</f>
        <v>-60.769230769230759</v>
      </c>
      <c r="H22" s="31" cm="1">
        <f t="array" aca="1" ref="H22" ca="1">50 + ((Input!K22 - MIN(_xlfn._xlws.FILTER(Input!$K$9:'Input'!$K$22, MOD(ROW(Input!$K$9:'Input'!$K$22),2)=0)))/(MAX(_xlfn._xlws.FILTER(Input!$K$9:'Input'!$K$22, MOD(ROW(Input!$K$9:'Input'!$K$22),2)=0))-MIN(_xlfn._xlws.FILTER(Input!$K$9:'Input'!$K$22, MOD(ROW(Input!$K$9:'Input'!$K$22),2)=0))))*(98-50)</f>
        <v>-65.199999999999989</v>
      </c>
      <c r="I22" s="31" cm="1">
        <f t="array" aca="1" ref="I22" ca="1">50 + ((Input!L22 - MIN(_xlfn._xlws.FILTER(Input!$L$9:'Input'!$L$22, MOD(ROW(Input!$L$9:'Input'!$L$22),2)=0)))/(MAX(_xlfn._xlws.FILTER(Input!$L$9:'Input'!$L$22, MOD(ROW(Input!$L$9:'Input'!$L$22),2)=0))-MIN(_xlfn._xlws.FILTER(Input!$L$9:'Input'!$L$22, MOD(ROW(Input!$L$9:'Input'!$L$22),2)=0))))*(98-50)</f>
        <v>-106</v>
      </c>
      <c r="J22" s="31" cm="1">
        <f t="array" aca="1" ref="J22" ca="1">50 + ((Input!M22 - MIN(_xlfn._xlws.FILTER(Input!$M$9:'Input'!$M$22, MOD(ROW(Input!$M$9:'Input'!$M$22),2)=0)))/(MAX(_xlfn._xlws.FILTER(Input!$M$9:'Input'!$M$22, MOD(ROW(Input!$M$9:'Input'!$M$22),2)=0))-MIN(_xlfn._xlws.FILTER(Input!$M$9:'Input'!$M$22, MOD(ROW(Input!$M$9:'Input'!$M$22),2)=0))))*(98-50)</f>
        <v>-106</v>
      </c>
      <c r="K22" s="35" cm="1">
        <f t="array" aca="1" ref="K22" ca="1">50 + ((Input!Q22 -MIN(_xlfn._xlws.FILTER(Input!$Q$9:'Input'!$Q$22, MOD(ROW(Input!$Q$9:'Input'!$Q$22),2)=0)))/(MAX(_xlfn._xlws.FILTER(Input!$Q$9:'Input'!$Q$22, MOD(ROW(Input!$Q$9:'Input'!$Q$22),2)=0))-MIN(_xlfn._xlws.FILTER(Input!$Q$9:'Input'!$Q$22, MOD(ROW(Input!$Q$9:'Input'!$Q$22),2)=0))))*(98-50)</f>
        <v>-210</v>
      </c>
      <c r="L22" s="35" cm="1">
        <f t="array" aca="1" ref="L22" ca="1">50 + ((Input!R22 - MIN(_xlfn._xlws.FILTER(Input!$R$9:'Input'!$R$22, MOD(ROW(Input!$R$9:'Input'!$R$22),2)=0)))/(MAX(_xlfn._xlws.FILTER(Input!$R$9:'Input'!$R$22, MOD(ROW(Input!$R$9:'Input'!$R$22),2)=0))-MIN(_xlfn._xlws.FILTER(Input!$R$9:'Input'!$R$22, MOD(ROW(Input!$R$9:'Input'!$R$22),2)=0))))*(98-50)</f>
        <v>-130</v>
      </c>
      <c r="M22" s="35" cm="1">
        <f t="array" aca="1" ref="M22" ca="1">50 + ((Input!S22 - MIN(_xlfn._xlws.FILTER(Input!$S$9:'Input'!$S$22, MOD(ROW(Input!$S$9:'Input'!$S$22),2)=0)))/(MAX(_xlfn._xlws.FILTER(Input!$S$9:'Input'!$S$22, MOD(ROW(Input!$S$9:'Input'!$S$22),2)=0))-MIN(_xlfn._xlws.FILTER(Input!$S$9:'Input'!$S$22, MOD(ROW(Input!$S$9:'Input'!$S$22),2)=0))))*(98-50)</f>
        <v>-119.41176470588235</v>
      </c>
      <c r="N22" s="35" cm="1">
        <f t="array" aca="1" ref="N22" ca="1">50 + ((Input!T22 - MIN(_xlfn._xlws.FILTER(Input!$T$9:'Input'!$T$22, MOD(ROW(Input!$T$9:'Input'!$T$22),2)=0)))/(MAX(_xlfn._xlws.FILTER(Input!$T$9:'Input'!$T$22, MOD(ROW(Input!$T$9:'Input'!$T$22),2)=0))-MIN(_xlfn._xlws.FILTER(Input!$T$9:'Input'!$T$22, MOD(ROW(Input!$T$9:'Input'!$T$22),2)=0))))*(98-50)</f>
        <v>-166</v>
      </c>
      <c r="O22" s="38" cm="1">
        <f t="array" aca="1" ref="O22" ca="1">50 + ((Input!X22 - MIN(_xlfn._xlws.FILTER(Input!$X$9:'Input'!$X$22, MOD(ROW(Input!$X$9:'Input'!$X$22),2)=0)))/(MAX(_xlfn._xlws.FILTER(Input!$X$9:'Input'!$X$22, MOD(ROW(Input!$X$9:'Input'!$X$22),2)=0))-MIN(_xlfn._xlws.FILTER(Input!$X$9:'Input'!$X$22, MOD(ROW(Input!$X$9:'Input'!$X$22),2)=0))))*(98-50)</f>
        <v>-183.14285714285711</v>
      </c>
      <c r="P22" s="38" cm="1">
        <f t="array" aca="1" ref="P22" ca="1">50 + ((Input!Y22 - MIN(_xlfn._xlws.FILTER(Input!$Y$9:'Input'!$Y$22, MOD(ROW(Input!$Y$9:'Input'!$Y$22),2)=0)))/(MAX(_xlfn._xlws.FILTER(Input!$Y$9:'Input'!$Y$22, MOD(ROW(Input!$Y$9:'Input'!$Y$22),2)=0))-MIN(_xlfn._xlws.FILTER(Input!$Y$9:'Input'!$Y$22, MOD(ROW(Input!$Y$9:'Input'!$Y$22),2)=0))))*(98-50)</f>
        <v>-98.800000000000011</v>
      </c>
      <c r="Q22" s="38" cm="1">
        <f t="array" aca="1" ref="Q22" ca="1">50 + ((Input!Z22 - MIN(_xlfn._xlws.FILTER(Input!$Z$9:'Input'!$Z$22, MOD(ROW(Input!$Z$9:'Input'!$Z$22),2)=0)))/(MAX(_xlfn._xlws.FILTER(Input!$Z$9:'Input'!$Z$22, MOD(ROW(Input!$Z$9:'Input'!$Z$22),2)=0))-MIN(_xlfn._xlws.FILTER(Input!$Z$9:'Input'!$Z$22, MOD(ROW(Input!$Z$9:'Input'!$Z$22),2)=0))))*(98-50)</f>
        <v>-142</v>
      </c>
      <c r="R22" s="38" cm="1">
        <f t="array" aca="1" ref="R22" ca="1">50 + ((Input!AA22 - MIN(_xlfn._xlws.FILTER(Input!$AA$9:'Input'!$AA$22, MOD(ROW(Input!$AA$9:'Input'!$AA$22),2)=0)))/(MAX(_xlfn._xlws.FILTER(Input!$AA$9:'Input'!$AA$22, MOD(ROW(Input!$AA$9:'Input'!$AA$22),2)=0))-MIN(_xlfn._xlws.FILTER(Input!$AA$9:'Input'!$AA$22, MOD(ROW(Input!$AA$9:'Input'!$AA$22),2)=0))))*(98-50)</f>
        <v>-98.800000000000011</v>
      </c>
      <c r="S22" s="40" cm="1">
        <f t="array" aca="1" ref="S22" ca="1">50 + ((Input!AE22 - MIN(_xlfn._xlws.FILTER(Input!$AE$9:'Input'!$AE$22, MOD(ROW(Input!$AE$9:'Input'!$AE$22),2)=0)))/(MAX(_xlfn._xlws.FILTER(Input!$AE$9:'Input'!$AE$22, MOD(ROW(Input!$AE$9:'Input'!$AE$22),2)=0))-MIN(_xlfn._xlws.FILTER(Input!$AE$9:'Input'!$AE$22, MOD(ROW(Input!$AE$9:'Input'!$AE$22),2)=0))))*(98-50)</f>
        <v>-51.538461538461547</v>
      </c>
      <c r="T22" s="40" cm="1">
        <f t="array" aca="1" ref="T22" ca="1">50 + ((Input!AF22 - MIN(_xlfn._xlws.FILTER(Input!$AF$9:'Input'!$AF$22, MOD(ROW(Input!$AF$9:'Input'!$AF$22),2)=0)))/(MAX(_xlfn._xlws.FILTER(Input!$AF$9:'Input'!$AF$22, MOD(ROW(Input!$AF$9:'Input'!$AF$22),2)=0))-MIN(_xlfn._xlws.FILTER(Input!$AF$9:'Input'!$AF$22, MOD(ROW(Input!$AF$9:'Input'!$AF$22),2)=0))))*(98-50)</f>
        <v>-20.588235294117652</v>
      </c>
      <c r="U22" s="40" cm="1">
        <f t="array" aca="1" ref="U22" ca="1">50 + ((Input!AG22 - MIN(_xlfn._xlws.FILTER(Input!$AG$9:'Input'!$AG$22, MOD(ROW(Input!$AG$9:'Input'!$AG$22),2)=0)))/(MAX(_xlfn._xlws.FILTER(Input!$AG$9:'Input'!$AG$22, MOD(ROW(Input!$AG$9:'Input'!$AG$22),2)=0))-MIN(_xlfn._xlws.FILTER(Input!$AG$9:'Input'!$AG$22, MOD(ROW(Input!$AG$9:'Input'!$AG$22),2)=0))))*(98-50)</f>
        <v>-44.285714285714278</v>
      </c>
      <c r="V22" s="40" cm="1">
        <f t="array" aca="1" ref="V22" ca="1">50 + ((Input!AH22 - MIN(_xlfn._xlws.FILTER(Input!$AH$9:'Input'!$AH$22, MOD(ROW(Input!$AH$9:'Input'!$AH$22),2)=0)))/(MAX(_xlfn._xlws.FILTER(Input!$AH$9:'Input'!$AH$22, MOD(ROW(Input!$AH$9:'Input'!$AH$22),2)=0))-MIN(_xlfn._xlws.FILTER(Input!$AH$9:'Input'!$AH$22, MOD(ROW(Input!$AH$9:'Input'!$AH$22),2)=0))))*(98-50)</f>
        <v>-25</v>
      </c>
      <c r="W22" s="266"/>
      <c r="X22" s="254"/>
      <c r="Y22" s="254"/>
      <c r="Z22" s="254"/>
      <c r="AB22" s="213"/>
      <c r="AC22" s="106" t="s">
        <v>39</v>
      </c>
      <c r="AD22" s="108">
        <f ca="1">IF(MIN(C22,G22,K22,O22,S22)=0, "Null", IF(COUNT(C22,G22,K22,O22,S22)=5, SUM(C22,G22,K22,O22,S22) - MIN(C22,G22,K22,O22,S22) - MAX(C22,G22,K22,O22,S22), "Null"))*$AS$10</f>
        <v>-1181.802197802198</v>
      </c>
      <c r="AE22" s="108">
        <f ca="1">IF(MIN(D22,H22,L22,P22,T22)=0, "Null", IF(COUNT(D22,H22,L22,P22,T22)=5, SUM(D22,H22,L22,P22,T22) - MIN(D22,H22,L22,P22,T22) - MAX(D22,H22,L22,P22,T22), "Null"))*$AT$10</f>
        <v>-738.35294117647084</v>
      </c>
      <c r="AF22" s="108">
        <f ca="1">IF(MIN(E22,I22,M22,Q22,U22)=0, "Null", IF(COUNT(E22,I22,M22,Q22,U22)=5, SUM(E22,I22,M22,Q22,U22) - MIN(E22,I22,M22,Q22,U22) - MAX(E22,I22,M22,Q22,U22), "Null"))*$AU$10</f>
        <v>-809.09243697478973</v>
      </c>
      <c r="AG22" s="108">
        <f ca="1">IF(MIN(F22,J22,N22,R22,V22)=0, "Null", IF(COUNT(F22,J22,N22,R22,V22)=5, SUM(F22,J22,N22,R22,V22) - MIN(F22,J22,N22,R22,V22) - MAX(F22,J22,N22,R22,V22), "Null"))*$AV$10</f>
        <v>-919.2</v>
      </c>
      <c r="AH22" s="109" cm="1">
        <f t="array" aca="1" ref="AH22" ca="1">IF(SUMPRODUCT(--(ISTEXT(AD22:AG22)+ISBLANK(AD22:AG22)+(AD22:AG22=0)))&gt;0,"Error",SUM(AD22,AE22,AF22,AG22))</f>
        <v>-3648.447575953458</v>
      </c>
      <c r="AI22" s="262"/>
      <c r="AJ22" s="266"/>
      <c r="AK22" s="254"/>
      <c r="AL22" s="254"/>
      <c r="AN22" s="249"/>
      <c r="AO22" s="264"/>
      <c r="AP22" s="249"/>
    </row>
    <row r="23" spans="1:42">
      <c r="A23" s="174" t="s">
        <v>69</v>
      </c>
      <c r="B23" s="174"/>
      <c r="C23" s="245" t="str" cm="1">
        <f t="array" aca="1" ref="C23" ca="1">IFERROR(IF(SUMPRODUCT(--(ISTEXT(Input!C9:F22))+(ISBLANK(Input!C9:F22))+(Input!C9:F22&lt;22)+(C9:F22&lt;50))&gt;0, "Error", "Selesai"), "Error")</f>
        <v>Error</v>
      </c>
      <c r="D23" s="246"/>
      <c r="E23" s="246"/>
      <c r="F23" s="247"/>
      <c r="G23" s="245" t="str" cm="1">
        <f t="array" aca="1" ref="G23" ca="1">IFERROR(IF(SUMPRODUCT(--(ISTEXT(Input!J9:M22))+(ISBLANK(Input!J9:M22))+(Input!J9:M22&lt;22)+(G9:J22&lt;50))&gt;0, "Error", "Selesai"), "Error")</f>
        <v>Error</v>
      </c>
      <c r="H23" s="246"/>
      <c r="I23" s="246"/>
      <c r="J23" s="247"/>
      <c r="K23" s="245" t="str" cm="1">
        <f t="array" aca="1" ref="K23" ca="1">IFERROR(IF(SUMPRODUCT(--(ISTEXT(Input!Q9:T22))+(ISBLANK(Input!Q9:T22))+(Input!Q9:T22&lt;22)+(K9:N22&lt;50))&gt;0, "Error", "Selesai"), "Error")</f>
        <v>Error</v>
      </c>
      <c r="L23" s="246"/>
      <c r="M23" s="246"/>
      <c r="N23" s="247"/>
      <c r="O23" s="245" t="str" cm="1">
        <f t="array" aca="1" ref="O23" ca="1">IFERROR(IF(SUMPRODUCT(--(ISTEXT(Input!X9:AA22))+(ISBLANK(Input!X9:AA22))+(Input!X9:AA22&lt;22)+(O9:R22&lt;50))&gt;0, "Error", "Selesai"), "Error")</f>
        <v>Error</v>
      </c>
      <c r="P23" s="246"/>
      <c r="Q23" s="246"/>
      <c r="R23" s="247"/>
      <c r="S23" s="245" t="str" cm="1">
        <f t="array" aca="1" ref="S23" ca="1">IFERROR(IF(SUMPRODUCT(--(ISTEXT(Input!AE9:AH22))+(ISBLANK(Input!AE9:AH22))+(Input!AE9:AH22&lt;22)+(S9:V22&lt;50))&gt;0, "Error", "Selesai"), "Error")</f>
        <v>Error</v>
      </c>
      <c r="T23" s="246"/>
      <c r="U23" s="246"/>
      <c r="V23" s="247"/>
      <c r="AB23" s="174" t="s">
        <v>69</v>
      </c>
      <c r="AC23" s="174"/>
      <c r="AD23" s="243" t="str" cm="1">
        <f t="array" aca="1" ref="AD23" ca="1">IFERROR(IF(SUMPRODUCT(--(ISTEXT(AD9:AH22))+(ISBLANK(AD9:AH22))+(AD9:AH22=0))&gt;0, "Error", "Selesai"), "Error")</f>
        <v>Error</v>
      </c>
      <c r="AE23" s="243"/>
      <c r="AF23" s="243"/>
      <c r="AG23" s="243"/>
      <c r="AH23" s="243"/>
    </row>
    <row r="24" spans="1:42" ht="15.75" customHeight="1"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</row>
    <row r="25" spans="1:42" ht="15.75" customHeight="1">
      <c r="A25" s="244" t="s">
        <v>76</v>
      </c>
      <c r="B25" s="244"/>
      <c r="C25" s="244"/>
      <c r="D25" s="244"/>
      <c r="E25" s="244"/>
      <c r="F25" s="2"/>
      <c r="G25" s="2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</row>
    <row r="26" spans="1:42">
      <c r="A26" s="244"/>
      <c r="B26" s="244"/>
      <c r="C26" s="244"/>
      <c r="D26" s="244"/>
      <c r="E26" s="244"/>
      <c r="F26" s="2"/>
      <c r="G26" s="2"/>
    </row>
    <row r="27" spans="1:42" ht="32.25">
      <c r="A27" s="60" t="s">
        <v>2</v>
      </c>
      <c r="B27" s="60" t="s">
        <v>77</v>
      </c>
      <c r="C27" s="61" t="s">
        <v>78</v>
      </c>
      <c r="D27" s="62" t="s">
        <v>79</v>
      </c>
      <c r="E27" s="62" t="s">
        <v>80</v>
      </c>
      <c r="F27" s="4"/>
      <c r="G27" s="4"/>
    </row>
    <row r="28" spans="1:42" ht="15.75" customHeight="1">
      <c r="A28" s="240">
        <v>1</v>
      </c>
      <c r="B28" s="237">
        <f ca="1">AI9</f>
        <v>8322.5629821159237</v>
      </c>
      <c r="C28" s="238" t="e">
        <f ca="1">RANK(B28,$B$28:$B$41,0)</f>
        <v>#VALUE!</v>
      </c>
      <c r="D28" s="237" t="e">
        <f ca="1">MAX($B$28:$B$41)</f>
        <v>#VALUE!</v>
      </c>
      <c r="E28" s="237" t="e">
        <f ca="1">MIN($B$28:$B$41)</f>
        <v>#VALUE!</v>
      </c>
    </row>
    <row r="29" spans="1:42" ht="15.75" customHeight="1">
      <c r="A29" s="241"/>
      <c r="B29" s="237"/>
      <c r="C29" s="238"/>
      <c r="D29" s="187"/>
      <c r="E29" s="187"/>
    </row>
    <row r="30" spans="1:42">
      <c r="A30" s="199">
        <v>2</v>
      </c>
      <c r="B30" s="237">
        <f ca="1">AI11</f>
        <v>4535.7333333333336</v>
      </c>
      <c r="C30" s="238" t="e">
        <f ca="1">RANK(B30,$B$28:$B$41,0)</f>
        <v>#VALUE!</v>
      </c>
      <c r="D30" s="239" t="s">
        <v>81</v>
      </c>
      <c r="E30" s="239" t="s">
        <v>82</v>
      </c>
    </row>
    <row r="31" spans="1:42" ht="15.75" customHeight="1">
      <c r="A31" s="236"/>
      <c r="B31" s="237"/>
      <c r="C31" s="238"/>
      <c r="D31" s="192"/>
      <c r="E31" s="192"/>
    </row>
    <row r="32" spans="1:42" ht="15.75" customHeight="1">
      <c r="A32" s="240">
        <v>3</v>
      </c>
      <c r="B32" s="237">
        <f ca="1">AI13</f>
        <v>7415.0241401600424</v>
      </c>
      <c r="C32" s="238" t="e">
        <f ca="1">RANK(B32,$B$28:$B$41,0)</f>
        <v>#VALUE!</v>
      </c>
      <c r="D32" s="242" t="e" cm="1">
        <f t="array" aca="1" ref="D32" ca="1">MAX(_xlfn._xlws.FILTER($AH$9:$AH$22, MOD(ROW($AH$9:$AH$22),2)=1))</f>
        <v>#VALUE!</v>
      </c>
      <c r="E32" s="242" cm="1">
        <f t="array" aca="1" ref="E32" ca="1">MAX(_xlfn._xlws.FILTER($AH$9:$AH$22, MOD(ROW($AH$9:$AH$22),2)=0))</f>
        <v>4410</v>
      </c>
    </row>
    <row r="33" spans="1:5" ht="15.75" customHeight="1">
      <c r="A33" s="241"/>
      <c r="B33" s="237"/>
      <c r="C33" s="238"/>
      <c r="D33" s="237"/>
      <c r="E33" s="237"/>
    </row>
    <row r="34" spans="1:5" ht="15.75" customHeight="1">
      <c r="A34" s="199">
        <v>4</v>
      </c>
      <c r="B34" s="237">
        <f ca="1">AI15</f>
        <v>8810.4</v>
      </c>
      <c r="C34" s="238" t="e">
        <f ca="1">RANK(B34,$B$28:$B$41,0)</f>
        <v>#VALUE!</v>
      </c>
      <c r="D34" s="239" t="s">
        <v>83</v>
      </c>
      <c r="E34" s="239" t="s">
        <v>84</v>
      </c>
    </row>
    <row r="35" spans="1:5" ht="15.75" customHeight="1">
      <c r="A35" s="236"/>
      <c r="B35" s="237"/>
      <c r="C35" s="238"/>
      <c r="D35" s="192"/>
      <c r="E35" s="192"/>
    </row>
    <row r="36" spans="1:5" ht="15.75" customHeight="1">
      <c r="A36" s="240">
        <v>5</v>
      </c>
      <c r="B36" s="237">
        <f ca="1">AI17</f>
        <v>4973.268723001137</v>
      </c>
      <c r="C36" s="238" t="e">
        <f ca="1">RANK(B36,$B$28:$B$41,0)</f>
        <v>#VALUE!</v>
      </c>
      <c r="D36" s="242" t="e" cm="1">
        <f t="array" aca="1" ref="D36" ca="1">MIN(_xlfn._xlws.FILTER($AH$9:$AH$22, MOD(ROW($AH$9:$AH$22),2)=1))</f>
        <v>#VALUE!</v>
      </c>
      <c r="E36" s="242" cm="1">
        <f t="array" aca="1" ref="E36" ca="1">MIN(_xlfn._xlws.FILTER($AH$9:$AH$22, MOD(ROW($AH$9:$AH$22),2)=0))</f>
        <v>-3648.447575953458</v>
      </c>
    </row>
    <row r="37" spans="1:5" ht="15.75" customHeight="1">
      <c r="A37" s="241"/>
      <c r="B37" s="237"/>
      <c r="C37" s="238"/>
      <c r="D37" s="237"/>
      <c r="E37" s="237"/>
    </row>
    <row r="38" spans="1:5" ht="15.75" customHeight="1">
      <c r="A38" s="199">
        <v>6</v>
      </c>
      <c r="B38" s="237" t="e">
        <f ca="1">AI19</f>
        <v>#VALUE!</v>
      </c>
      <c r="C38" s="238" t="e">
        <f ca="1">RANK(B38,$B$28:$B$41,0)</f>
        <v>#VALUE!</v>
      </c>
      <c r="D38" s="239" t="s">
        <v>85</v>
      </c>
      <c r="E38" s="239" t="s">
        <v>86</v>
      </c>
    </row>
    <row r="39" spans="1:5" ht="15.75" customHeight="1">
      <c r="A39" s="236"/>
      <c r="B39" s="237"/>
      <c r="C39" s="238"/>
      <c r="D39" s="192"/>
      <c r="E39" s="192"/>
    </row>
    <row r="40" spans="1:5" ht="15.75" customHeight="1">
      <c r="A40" s="240">
        <v>7</v>
      </c>
      <c r="B40" s="237">
        <f ca="1">AI21</f>
        <v>-6686.5758499782833</v>
      </c>
      <c r="C40" s="238" t="e">
        <f ca="1">RANK(B40,$B$28:$B$41,0)</f>
        <v>#VALUE!</v>
      </c>
      <c r="D40" s="187">
        <f>MAX($AK$9:$AK$22)</f>
        <v>1156</v>
      </c>
      <c r="E40" s="187">
        <f>MIN($AK$9:$AK$22)</f>
        <v>0</v>
      </c>
    </row>
    <row r="41" spans="1:5" ht="15.75" customHeight="1">
      <c r="A41" s="241"/>
      <c r="B41" s="237"/>
      <c r="C41" s="238"/>
      <c r="D41" s="187"/>
      <c r="E41" s="187"/>
    </row>
  </sheetData>
  <sheetProtection algorithmName="SHA-512" hashValue="UU6hPr3nOZprpfvtZA0XHQ+apHySaQMWSmQ2r/+o39iO4cQQIgcvHUN2/zabAyDd2FlNL44CdK4msZ7uyDafAg==" saltValue="s0rQg/3MZkrFyDg8x3ho6A==" spinCount="100000" sheet="1" objects="1" scenarios="1" selectLockedCells="1" selectUnlockedCells="1"/>
  <mergeCells count="141">
    <mergeCell ref="A2:Z4"/>
    <mergeCell ref="A5:A8"/>
    <mergeCell ref="B5:B8"/>
    <mergeCell ref="C5:F6"/>
    <mergeCell ref="G5:J6"/>
    <mergeCell ref="K5:N6"/>
    <mergeCell ref="O5:R6"/>
    <mergeCell ref="S5:V6"/>
    <mergeCell ref="W5:W22"/>
    <mergeCell ref="X5:Z6"/>
    <mergeCell ref="Z15:Z16"/>
    <mergeCell ref="A17:A18"/>
    <mergeCell ref="X17:X18"/>
    <mergeCell ref="Y17:Y18"/>
    <mergeCell ref="Z17:Z18"/>
    <mergeCell ref="Y15:Y16"/>
    <mergeCell ref="AB5:AL7"/>
    <mergeCell ref="AN5:AP7"/>
    <mergeCell ref="AR5:AV7"/>
    <mergeCell ref="C7:F7"/>
    <mergeCell ref="G7:J7"/>
    <mergeCell ref="K7:N7"/>
    <mergeCell ref="O7:R7"/>
    <mergeCell ref="S7:V7"/>
    <mergeCell ref="X7:Z7"/>
    <mergeCell ref="AP15:AP16"/>
    <mergeCell ref="AK9:AK10"/>
    <mergeCell ref="AL9:AL10"/>
    <mergeCell ref="AN9:AN10"/>
    <mergeCell ref="AO9:AO10"/>
    <mergeCell ref="AP9:AP10"/>
    <mergeCell ref="A11:A12"/>
    <mergeCell ref="X11:X12"/>
    <mergeCell ref="Y11:Y12"/>
    <mergeCell ref="Z11:Z12"/>
    <mergeCell ref="AB11:AB12"/>
    <mergeCell ref="AJ8:AJ22"/>
    <mergeCell ref="A9:A10"/>
    <mergeCell ref="X9:X10"/>
    <mergeCell ref="Y9:Y10"/>
    <mergeCell ref="Z9:Z10"/>
    <mergeCell ref="AB9:AB10"/>
    <mergeCell ref="AI9:AI10"/>
    <mergeCell ref="AI11:AI12"/>
    <mergeCell ref="AI13:AI14"/>
    <mergeCell ref="AI15:AI16"/>
    <mergeCell ref="AP13:AP14"/>
    <mergeCell ref="A15:A16"/>
    <mergeCell ref="X15:X16"/>
    <mergeCell ref="AP11:AP12"/>
    <mergeCell ref="A13:A14"/>
    <mergeCell ref="X13:X14"/>
    <mergeCell ref="Y13:Y14"/>
    <mergeCell ref="Z13:Z14"/>
    <mergeCell ref="AB13:AB14"/>
    <mergeCell ref="AK13:AK14"/>
    <mergeCell ref="AL13:AL14"/>
    <mergeCell ref="AN13:AN14"/>
    <mergeCell ref="AO13:AO14"/>
    <mergeCell ref="AI21:AI22"/>
    <mergeCell ref="AK21:AK22"/>
    <mergeCell ref="AL21:AL22"/>
    <mergeCell ref="AN21:AN22"/>
    <mergeCell ref="AO21:AO22"/>
    <mergeCell ref="AB15:AB16"/>
    <mergeCell ref="AK11:AK12"/>
    <mergeCell ref="AL11:AL12"/>
    <mergeCell ref="AN11:AN12"/>
    <mergeCell ref="AO11:AO12"/>
    <mergeCell ref="AK15:AK16"/>
    <mergeCell ref="AL15:AL16"/>
    <mergeCell ref="AN15:AN16"/>
    <mergeCell ref="AO15:AO16"/>
    <mergeCell ref="AP21:AP22"/>
    <mergeCell ref="AK19:AK20"/>
    <mergeCell ref="AL19:AL20"/>
    <mergeCell ref="AB17:AB18"/>
    <mergeCell ref="A21:A22"/>
    <mergeCell ref="X21:X22"/>
    <mergeCell ref="Y21:Y22"/>
    <mergeCell ref="Z21:Z22"/>
    <mergeCell ref="AB21:AB22"/>
    <mergeCell ref="A19:A20"/>
    <mergeCell ref="X19:X20"/>
    <mergeCell ref="Y19:Y20"/>
    <mergeCell ref="Z19:Z20"/>
    <mergeCell ref="AB19:AB20"/>
    <mergeCell ref="AN19:AN20"/>
    <mergeCell ref="AO19:AO20"/>
    <mergeCell ref="AP19:AP20"/>
    <mergeCell ref="AI19:AI20"/>
    <mergeCell ref="AP17:AP18"/>
    <mergeCell ref="AI17:AI18"/>
    <mergeCell ref="AK17:AK18"/>
    <mergeCell ref="AL17:AL18"/>
    <mergeCell ref="AN17:AN18"/>
    <mergeCell ref="AO17:AO18"/>
    <mergeCell ref="AB23:AC23"/>
    <mergeCell ref="AD23:AH23"/>
    <mergeCell ref="A25:E26"/>
    <mergeCell ref="A28:A29"/>
    <mergeCell ref="B28:B29"/>
    <mergeCell ref="C28:C29"/>
    <mergeCell ref="D28:D29"/>
    <mergeCell ref="E28:E29"/>
    <mergeCell ref="A23:B23"/>
    <mergeCell ref="C23:F23"/>
    <mergeCell ref="G23:J23"/>
    <mergeCell ref="K23:N23"/>
    <mergeCell ref="O23:R23"/>
    <mergeCell ref="S23:V23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</mergeCells>
  <conditionalFormatting sqref="AL9 AL11 AL13 AL15 AL17 AL19 AL21">
    <cfRule type="cellIs" dxfId="186" priority="12" operator="lessThan">
      <formula>2</formula>
    </cfRule>
  </conditionalFormatting>
  <conditionalFormatting sqref="C9:V22">
    <cfRule type="cellIs" dxfId="185" priority="8" operator="lessThan">
      <formula>50</formula>
    </cfRule>
  </conditionalFormatting>
  <conditionalFormatting sqref="A8:B8 W8 A7:W7 AO9:AP22 A9:AC22 AK9:AM22 A24:AB24 A25:AA25 AM24:AP25 AH9:AI22 A5:AP6 A23:AP23 AA7:AP8 A26:AP41">
    <cfRule type="containsErrors" dxfId="184" priority="7">
      <formula>ISERROR(A5)</formula>
    </cfRule>
  </conditionalFormatting>
  <conditionalFormatting sqref="C8:V8">
    <cfRule type="containsErrors" dxfId="183" priority="6">
      <formula>ISERROR(C8)</formula>
    </cfRule>
  </conditionalFormatting>
  <conditionalFormatting sqref="X7:Z7">
    <cfRule type="containsErrors" dxfId="182" priority="5">
      <formula>ISERROR(X7)</formula>
    </cfRule>
  </conditionalFormatting>
  <conditionalFormatting sqref="AN9:AN22">
    <cfRule type="containsErrors" dxfId="181" priority="4">
      <formula>ISERROR(AN9)</formula>
    </cfRule>
  </conditionalFormatting>
  <conditionalFormatting sqref="AD9:AG22">
    <cfRule type="containsErrors" dxfId="180" priority="1">
      <formula>ISERROR(AD9)</formula>
    </cfRule>
  </conditionalFormatting>
  <conditionalFormatting sqref="AK9 AK11 AK13 AK15 AK17 AK19 AK21">
    <cfRule type="top10" dxfId="179" priority="75" rank="1"/>
  </conditionalFormatting>
  <conditionalFormatting sqref="B28:B4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:B41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C41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C41">
    <cfRule type="colorScale" priority="7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8:B41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C41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E71E399F-B8A7-476E-A378-F969E0323797}">
            <xm:f>NOT(ISERROR(SEARCH("Peserta",AO9)))</xm:f>
            <xm:f>"Peserta"</xm:f>
            <x14:dxf>
              <fill>
                <patternFill>
                  <bgColor rgb="FFFFC7CE"/>
                </patternFill>
              </fill>
            </x14:dxf>
          </x14:cfRule>
          <xm:sqref>AO9:AP22</xm:sqref>
        </x14:conditionalFormatting>
        <x14:conditionalFormatting xmlns:xm="http://schemas.microsoft.com/office/excel/2006/main">
          <x14:cfRule type="containsText" priority="10" operator="containsText" id="{C0FFF1E9-CE9B-4147-8250-9D32C5C05D31}">
            <xm:f>NOT(ISERROR(SEARCH("Selesai",A23)))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A23:XFD23</xm:sqref>
        </x14:conditionalFormatting>
        <x14:conditionalFormatting xmlns:xm="http://schemas.microsoft.com/office/excel/2006/main">
          <x14:cfRule type="containsText" priority="9" operator="containsText" id="{4D2E7842-1594-4E25-8E31-85376222129C}">
            <xm:f>NOT(ISERROR(SEARCH("Error",A23)))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A23:XFD23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E547-6188-45ED-BC2E-43287469741A}">
  <sheetPr>
    <tabColor theme="0"/>
  </sheetPr>
  <dimension ref="A1:W40"/>
  <sheetViews>
    <sheetView topLeftCell="A4" zoomScale="85" workbookViewId="0">
      <pane xSplit="2" ySplit="3" topLeftCell="D7" activePane="bottomRight" state="frozen"/>
      <selection pane="bottomRight" activeCell="E20" sqref="E20"/>
      <selection pane="bottomLeft"/>
      <selection pane="topRight"/>
    </sheetView>
  </sheetViews>
  <sheetFormatPr defaultColWidth="11" defaultRowHeight="15.75" customHeight="1"/>
  <cols>
    <col min="2" max="2" width="44" customWidth="1"/>
    <col min="3" max="3" width="26.125" customWidth="1"/>
    <col min="4" max="5" width="29.125" customWidth="1"/>
    <col min="6" max="6" width="25.375" customWidth="1"/>
    <col min="7" max="14" width="9.375" customWidth="1"/>
    <col min="15" max="16" width="12.875" customWidth="1"/>
    <col min="17" max="19" width="9.5" customWidth="1"/>
    <col min="20" max="20" width="10.375" customWidth="1"/>
    <col min="21" max="21" width="8.25" customWidth="1"/>
    <col min="22" max="23" width="38.125" customWidth="1"/>
    <col min="24" max="24" width="33.5" customWidth="1"/>
    <col min="25" max="25" width="17.875" customWidth="1"/>
    <col min="26" max="26" width="21.875" customWidth="1"/>
    <col min="27" max="27" width="24.875" customWidth="1"/>
    <col min="28" max="28" width="19.625" customWidth="1"/>
    <col min="29" max="29" width="19.5" customWidth="1"/>
  </cols>
  <sheetData>
    <row r="1" spans="1:23" ht="26.25">
      <c r="A1" s="48" t="s">
        <v>87</v>
      </c>
    </row>
    <row r="3" spans="1:23">
      <c r="A3" s="49">
        <v>1</v>
      </c>
      <c r="B3" s="49">
        <v>2</v>
      </c>
      <c r="C3" s="49">
        <v>3</v>
      </c>
      <c r="D3" s="49">
        <v>4</v>
      </c>
      <c r="E3" s="49">
        <v>5</v>
      </c>
      <c r="F3" s="49">
        <v>6</v>
      </c>
      <c r="G3" s="49">
        <v>8</v>
      </c>
      <c r="H3" s="49">
        <v>9</v>
      </c>
      <c r="I3" s="49">
        <v>10</v>
      </c>
      <c r="J3" s="49">
        <v>11</v>
      </c>
      <c r="K3" s="49">
        <v>12</v>
      </c>
      <c r="L3" s="49">
        <v>13</v>
      </c>
      <c r="M3" s="49">
        <v>14</v>
      </c>
      <c r="N3" s="49">
        <v>15</v>
      </c>
      <c r="O3" s="49">
        <v>16</v>
      </c>
      <c r="P3" s="49">
        <v>17</v>
      </c>
      <c r="Q3" s="59">
        <v>18</v>
      </c>
      <c r="R3" s="49">
        <v>19</v>
      </c>
      <c r="S3" s="59">
        <v>20</v>
      </c>
      <c r="T3" s="49">
        <v>21</v>
      </c>
      <c r="U3" s="49">
        <v>22</v>
      </c>
      <c r="V3" s="59">
        <v>23</v>
      </c>
      <c r="W3" s="49">
        <v>24</v>
      </c>
    </row>
    <row r="4" spans="1:23">
      <c r="A4" s="324" t="s">
        <v>2</v>
      </c>
      <c r="B4" s="324" t="s">
        <v>88</v>
      </c>
      <c r="C4" s="324" t="s">
        <v>13</v>
      </c>
      <c r="D4" s="324" t="s">
        <v>14</v>
      </c>
      <c r="E4" s="324" t="s">
        <v>15</v>
      </c>
      <c r="F4" s="324" t="s">
        <v>16</v>
      </c>
      <c r="G4" s="327" t="s">
        <v>31</v>
      </c>
      <c r="H4" s="328"/>
      <c r="I4" s="328"/>
      <c r="J4" s="329"/>
      <c r="K4" s="333" t="s">
        <v>39</v>
      </c>
      <c r="L4" s="334"/>
      <c r="M4" s="334"/>
      <c r="N4" s="335"/>
      <c r="O4" s="324" t="s">
        <v>89</v>
      </c>
      <c r="P4" s="339" t="s">
        <v>90</v>
      </c>
      <c r="Q4" s="342" t="s">
        <v>91</v>
      </c>
      <c r="R4" s="342"/>
      <c r="S4" s="342"/>
      <c r="T4" s="342"/>
      <c r="U4" s="342"/>
      <c r="V4" s="343" t="s">
        <v>9</v>
      </c>
      <c r="W4" s="324" t="s">
        <v>23</v>
      </c>
    </row>
    <row r="5" spans="1:23" ht="15.95" customHeight="1">
      <c r="A5" s="325"/>
      <c r="B5" s="325"/>
      <c r="C5" s="325"/>
      <c r="D5" s="325"/>
      <c r="E5" s="325"/>
      <c r="F5" s="325"/>
      <c r="G5" s="330"/>
      <c r="H5" s="331"/>
      <c r="I5" s="331"/>
      <c r="J5" s="332"/>
      <c r="K5" s="336"/>
      <c r="L5" s="337"/>
      <c r="M5" s="337"/>
      <c r="N5" s="338"/>
      <c r="O5" s="325"/>
      <c r="P5" s="340"/>
      <c r="Q5" s="342"/>
      <c r="R5" s="342"/>
      <c r="S5" s="342"/>
      <c r="T5" s="342"/>
      <c r="U5" s="342"/>
      <c r="V5" s="344"/>
      <c r="W5" s="325"/>
    </row>
    <row r="6" spans="1:23" ht="15.95" customHeight="1">
      <c r="A6" s="326"/>
      <c r="B6" s="326"/>
      <c r="C6" s="326"/>
      <c r="D6" s="326"/>
      <c r="E6" s="326"/>
      <c r="F6" s="326"/>
      <c r="G6" s="50" t="s">
        <v>92</v>
      </c>
      <c r="H6" s="50" t="s">
        <v>93</v>
      </c>
      <c r="I6" s="50" t="s">
        <v>94</v>
      </c>
      <c r="J6" s="50" t="s">
        <v>95</v>
      </c>
      <c r="K6" s="58" t="s">
        <v>92</v>
      </c>
      <c r="L6" s="58" t="s">
        <v>93</v>
      </c>
      <c r="M6" s="58" t="s">
        <v>94</v>
      </c>
      <c r="N6" s="58" t="s">
        <v>95</v>
      </c>
      <c r="O6" s="326"/>
      <c r="P6" s="341"/>
      <c r="Q6" s="64" t="s">
        <v>92</v>
      </c>
      <c r="R6" s="64" t="s">
        <v>93</v>
      </c>
      <c r="S6" s="64" t="s">
        <v>94</v>
      </c>
      <c r="T6" s="64" t="s">
        <v>74</v>
      </c>
      <c r="U6" s="64" t="s">
        <v>90</v>
      </c>
      <c r="V6" s="345"/>
      <c r="W6" s="326"/>
    </row>
    <row r="7" spans="1:23" ht="32.25" customHeight="1">
      <c r="A7" s="55">
        <v>1</v>
      </c>
      <c r="B7" s="56" t="str">
        <f>Input!AU9</f>
        <v>ABC</v>
      </c>
      <c r="C7" s="56" t="str">
        <f>Input!AV9</f>
        <v xml:space="preserve"> .... / SEDERAJAT</v>
      </c>
      <c r="D7" s="57" t="str">
        <f>Input!AW9</f>
        <v>Donau Wellen</v>
      </c>
      <c r="E7" s="57" t="str">
        <f>Input!AX9</f>
        <v>Peuyeum Bandung</v>
      </c>
      <c r="F7" s="57" t="str">
        <f>Input!AY9</f>
        <v>Dirigen 1</v>
      </c>
      <c r="G7" s="52">
        <f ca="1">'Conversion Input'!AD9</f>
        <v>1398.2051282051289</v>
      </c>
      <c r="H7" s="52">
        <f ca="1">'Conversion Input'!AE9</f>
        <v>1176</v>
      </c>
      <c r="I7" s="52">
        <f ca="1">'Conversion Input'!AF9</f>
        <v>882</v>
      </c>
      <c r="J7" s="52">
        <f ca="1">'Conversion Input'!AG9</f>
        <v>882</v>
      </c>
      <c r="K7" s="65">
        <f ca="1">'Conversion Input'!AD10</f>
        <v>1067.6923076923078</v>
      </c>
      <c r="L7" s="65">
        <f ca="1">'Conversion Input'!AE10</f>
        <v>1034.3193277310925</v>
      </c>
      <c r="M7" s="65">
        <f ca="1">'Conversion Input'!AF10</f>
        <v>785.3747899159664</v>
      </c>
      <c r="N7" s="65">
        <f ca="1">'Conversion Input'!AG10</f>
        <v>1096.9714285714285</v>
      </c>
      <c r="O7" s="67">
        <f ca="1">'Conversion Input'!B28</f>
        <v>8322.5629821159237</v>
      </c>
      <c r="P7" s="67" t="e">
        <f ca="1">'Conversion Input'!C28</f>
        <v>#VALUE!</v>
      </c>
      <c r="Q7" s="69">
        <f>'Conversion Input'!X9</f>
        <v>366</v>
      </c>
      <c r="R7" s="69">
        <f>'Conversion Input'!Y9</f>
        <v>370</v>
      </c>
      <c r="S7" s="69">
        <f>'Conversion Input'!Z9</f>
        <v>369</v>
      </c>
      <c r="T7" s="69">
        <f>'Conversion Input'!AK9</f>
        <v>1105</v>
      </c>
      <c r="U7" s="69">
        <f>'Conversion Input'!AL9</f>
        <v>2</v>
      </c>
      <c r="V7" s="57" t="str">
        <f>Input!AL9</f>
        <v>Dinamika sudah bagus, kesinambungan nada perlu ditingkatkan, harmoni angklung terlalu tebal</v>
      </c>
      <c r="W7" s="72" t="str">
        <f>'Conversion Input'!AP9</f>
        <v>Penampilan 8 Menit, Aman</v>
      </c>
    </row>
    <row r="8" spans="1:23" ht="32.25" customHeight="1">
      <c r="A8" s="54">
        <v>2</v>
      </c>
      <c r="B8" s="53" t="str">
        <f>Input!AU11</f>
        <v>DEF</v>
      </c>
      <c r="C8" s="53" t="str">
        <f>Input!AV11</f>
        <v xml:space="preserve"> .... / SEDERAJAT</v>
      </c>
      <c r="D8" s="6" t="str">
        <f>Input!AW11</f>
        <v>Donau Wellen</v>
      </c>
      <c r="E8" s="6" t="str">
        <f>Input!AX11</f>
        <v>Tanah Airku</v>
      </c>
      <c r="F8" s="6" t="str">
        <f>Input!AY11</f>
        <v>Dirigen 2</v>
      </c>
      <c r="G8" s="51">
        <f ca="1">'Conversion Input'!AD11</f>
        <v>750</v>
      </c>
      <c r="H8" s="51">
        <f ca="1">'Conversion Input'!AE11</f>
        <v>621.33333333333348</v>
      </c>
      <c r="I8" s="51">
        <f ca="1">'Conversion Input'!AF11</f>
        <v>464.4</v>
      </c>
      <c r="J8" s="51">
        <f ca="1">'Conversion Input'!AG11</f>
        <v>450</v>
      </c>
      <c r="K8" s="66">
        <f ca="1">'Conversion Input'!AD12</f>
        <v>600</v>
      </c>
      <c r="L8" s="66">
        <f ca="1">'Conversion Input'!AE12</f>
        <v>600</v>
      </c>
      <c r="M8" s="66">
        <f ca="1">'Conversion Input'!AF12</f>
        <v>450</v>
      </c>
      <c r="N8" s="66">
        <f ca="1">'Conversion Input'!AG12</f>
        <v>600</v>
      </c>
      <c r="O8" s="68">
        <f ca="1">'Conversion Input'!B30</f>
        <v>4535.7333333333336</v>
      </c>
      <c r="P8" s="68" t="e">
        <f ca="1">'Conversion Input'!C30</f>
        <v>#VALUE!</v>
      </c>
      <c r="Q8" s="86">
        <f>'Conversion Input'!X11</f>
        <v>287</v>
      </c>
      <c r="R8" s="86">
        <f>'Conversion Input'!Y11</f>
        <v>287</v>
      </c>
      <c r="S8" s="86">
        <f>'Conversion Input'!Z11</f>
        <v>279</v>
      </c>
      <c r="T8" s="87">
        <f>'Conversion Input'!AK11</f>
        <v>853</v>
      </c>
      <c r="U8" s="86">
        <f>'Conversion Input'!AL11</f>
        <v>5</v>
      </c>
      <c r="V8" s="114" t="str">
        <f>Input!AL11</f>
        <v>teknik bermain angklung perlu ditingkatkan, tempo harus selaras antara pengiring dengan angklung melodi, penguasaan materi harus diperhatikan,</v>
      </c>
      <c r="W8" s="73" t="str">
        <f>'Conversion Input'!AP11</f>
        <v>Penampilan 8 Menit, Aman</v>
      </c>
    </row>
    <row r="9" spans="1:23" ht="32.25" customHeight="1">
      <c r="A9" s="55">
        <v>3</v>
      </c>
      <c r="B9" s="56" t="str">
        <f>Input!AU13</f>
        <v>GHI</v>
      </c>
      <c r="C9" s="56" t="str">
        <f>Input!AV13</f>
        <v xml:space="preserve"> .... / SEDERAJAT</v>
      </c>
      <c r="D9" s="57" t="str">
        <f>Input!AW13</f>
        <v>Donau Wellen</v>
      </c>
      <c r="E9" s="57" t="str">
        <f>Input!AX13</f>
        <v>Angin Mamiri</v>
      </c>
      <c r="F9" s="57" t="str">
        <f>Input!AY13</f>
        <v>Dirigen 3</v>
      </c>
      <c r="G9" s="52">
        <f ca="1">'Conversion Input'!AD13</f>
        <v>1145.1999999999996</v>
      </c>
      <c r="H9" s="52">
        <f ca="1">'Conversion Input'!AE13</f>
        <v>961.55755968169751</v>
      </c>
      <c r="I9" s="52">
        <f ca="1">'Conversion Input'!AF13</f>
        <v>718.4835164835165</v>
      </c>
      <c r="J9" s="52">
        <f ca="1">'Conversion Input'!AG13</f>
        <v>701.31428571428569</v>
      </c>
      <c r="K9" s="65">
        <f ca="1">'Conversion Input'!AD14</f>
        <v>1040.2637362637363</v>
      </c>
      <c r="L9" s="65">
        <f ca="1">'Conversion Input'!AE14</f>
        <v>1062.0705882352943</v>
      </c>
      <c r="M9" s="65">
        <f ca="1">'Conversion Input'!AF14</f>
        <v>775.39159663865553</v>
      </c>
      <c r="N9" s="65">
        <f ca="1">'Conversion Input'!AG14</f>
        <v>1010.7428571428572</v>
      </c>
      <c r="O9" s="67">
        <f ca="1">'Conversion Input'!B32</f>
        <v>7415.0241401600424</v>
      </c>
      <c r="P9" s="67" t="e">
        <f ca="1">'Conversion Input'!C32</f>
        <v>#VALUE!</v>
      </c>
      <c r="Q9" s="69">
        <f>'Conversion Input'!X13</f>
        <v>335</v>
      </c>
      <c r="R9" s="69">
        <f>'Conversion Input'!Y13</f>
        <v>332</v>
      </c>
      <c r="S9" s="69">
        <f>'Conversion Input'!Z13</f>
        <v>321</v>
      </c>
      <c r="T9" s="70">
        <f>'Conversion Input'!AK13</f>
        <v>988</v>
      </c>
      <c r="U9" s="69">
        <f>'Conversion Input'!AL13</f>
        <v>3</v>
      </c>
      <c r="V9" s="57" t="str">
        <f>Input!AL13</f>
        <v>Perubahan tempo lagu harus disertai ekspresi dan dinamika, pada lagu 2 arransemen melodi vokal harus lebih diperkuat, harga not masih ada yang tidak sesuai</v>
      </c>
      <c r="W9" s="72" t="str">
        <f>'Conversion Input'!AP13</f>
        <v>Penampilan 8 Menit, Aman</v>
      </c>
    </row>
    <row r="10" spans="1:23" ht="32.25" customHeight="1">
      <c r="A10" s="54">
        <v>4</v>
      </c>
      <c r="B10" s="53" t="str">
        <f>Input!AU15</f>
        <v>JKL</v>
      </c>
      <c r="C10" s="53" t="str">
        <f>Input!AV15</f>
        <v xml:space="preserve"> .... / SEDERAJAT</v>
      </c>
      <c r="D10" s="6" t="str">
        <f>Input!AW15</f>
        <v>Donau Wellen</v>
      </c>
      <c r="E10" s="6" t="str">
        <f>Input!AX15</f>
        <v>Es Lilin</v>
      </c>
      <c r="F10" s="6" t="str">
        <f>Input!AY15</f>
        <v>Dirigen 4</v>
      </c>
      <c r="G10" s="51">
        <f ca="1">'Conversion Input'!AD15</f>
        <v>1470</v>
      </c>
      <c r="H10" s="51">
        <f ca="1">'Conversion Input'!AE15</f>
        <v>1176</v>
      </c>
      <c r="I10" s="51">
        <f ca="1">'Conversion Input'!AF15</f>
        <v>882</v>
      </c>
      <c r="J10" s="51">
        <f ca="1">'Conversion Input'!AG15</f>
        <v>872.39999999999986</v>
      </c>
      <c r="K10" s="66">
        <f ca="1">'Conversion Input'!AD16</f>
        <v>1176</v>
      </c>
      <c r="L10" s="66">
        <f ca="1">'Conversion Input'!AE16</f>
        <v>1176</v>
      </c>
      <c r="M10" s="66">
        <f ca="1">'Conversion Input'!AF16</f>
        <v>882</v>
      </c>
      <c r="N10" s="66">
        <f ca="1">'Conversion Input'!AG16</f>
        <v>1176</v>
      </c>
      <c r="O10" s="68">
        <f ca="1">'Conversion Input'!B34</f>
        <v>8810.4</v>
      </c>
      <c r="P10" s="68" t="e">
        <f ca="1">'Conversion Input'!C34</f>
        <v>#VALUE!</v>
      </c>
      <c r="Q10" s="86">
        <f>'Conversion Input'!X15</f>
        <v>387</v>
      </c>
      <c r="R10" s="86">
        <f>'Conversion Input'!Y15</f>
        <v>383</v>
      </c>
      <c r="S10" s="86">
        <f>'Conversion Input'!Z15</f>
        <v>386</v>
      </c>
      <c r="T10" s="87">
        <f>'Conversion Input'!AK15</f>
        <v>1156</v>
      </c>
      <c r="U10" s="86">
        <f>'Conversion Input'!AL15</f>
        <v>1</v>
      </c>
      <c r="V10" s="114" t="str">
        <f>Input!AL15</f>
        <v>lagu 1 sedikit off tempo, dinamika sudah baik tetapi volume tidak signifikan, teknik lebih diolah lagi dalam interpretasi, lagu 2 tempo pengiring sedikit lari, tim yang solid</v>
      </c>
      <c r="W10" s="73" t="str">
        <f>'Conversion Input'!AP15</f>
        <v>Penampilan 11 Menit, Aman</v>
      </c>
    </row>
    <row r="11" spans="1:23" ht="32.25" customHeight="1">
      <c r="A11" s="55">
        <v>5</v>
      </c>
      <c r="B11" s="56" t="str">
        <f>Input!AU17</f>
        <v>MNO</v>
      </c>
      <c r="C11" s="56" t="str">
        <f>Input!AV17</f>
        <v xml:space="preserve"> .... / SEDERAJAT</v>
      </c>
      <c r="D11" s="57" t="str">
        <f>Input!AW17</f>
        <v>Donau Wellen</v>
      </c>
      <c r="E11" s="57" t="str">
        <f>Input!AX17</f>
        <v>Tokecang</v>
      </c>
      <c r="F11" s="57" t="str">
        <f>Input!AY17</f>
        <v>Dirigen 5</v>
      </c>
      <c r="G11" s="52">
        <f ca="1">'Conversion Input'!AD17</f>
        <v>778.30769230769238</v>
      </c>
      <c r="H11" s="52">
        <f ca="1">'Conversion Input'!AE17</f>
        <v>697.10344827586209</v>
      </c>
      <c r="I11" s="52">
        <f ca="1">'Conversion Input'!AF17</f>
        <v>450</v>
      </c>
      <c r="J11" s="52">
        <f ca="1">'Conversion Input'!AG17</f>
        <v>492.17142857142846</v>
      </c>
      <c r="K11" s="65">
        <f ca="1">'Conversion Input'!AD18</f>
        <v>673.84615384615381</v>
      </c>
      <c r="L11" s="65">
        <f ca="1">'Conversion Input'!AE18</f>
        <v>673.44</v>
      </c>
      <c r="M11" s="65">
        <f ca="1">'Conversion Input'!AF18</f>
        <v>449.99999999999989</v>
      </c>
      <c r="N11" s="65">
        <f ca="1">'Conversion Input'!AG18</f>
        <v>758.40000000000009</v>
      </c>
      <c r="O11" s="67">
        <f ca="1">'Conversion Input'!B36</f>
        <v>4973.268723001137</v>
      </c>
      <c r="P11" s="67" t="e">
        <f ca="1">'Conversion Input'!C36</f>
        <v>#VALUE!</v>
      </c>
      <c r="Q11" s="69">
        <f>'Conversion Input'!X17</f>
        <v>287</v>
      </c>
      <c r="R11" s="69">
        <f>'Conversion Input'!Y17</f>
        <v>292</v>
      </c>
      <c r="S11" s="69">
        <f>'Conversion Input'!Z17</f>
        <v>291</v>
      </c>
      <c r="T11" s="70">
        <f>'Conversion Input'!AK17</f>
        <v>870</v>
      </c>
      <c r="U11" s="69">
        <f>'Conversion Input'!AL17</f>
        <v>4</v>
      </c>
      <c r="V11" s="57" t="str">
        <f>Input!AL17</f>
        <v>lagu 1 attack bass tidak sama, coba diolah lagi teknik, dinamik, dan temponya, penguasaan materi perlu ditingkatkan, melodi angklung masih belum dimainkan dengan cermat</v>
      </c>
      <c r="W11" s="72" t="str">
        <f>'Conversion Input'!AP17</f>
        <v>Penampilan 8 Menit, Aman</v>
      </c>
    </row>
    <row r="12" spans="1:23" ht="32.25" customHeight="1">
      <c r="A12" s="54">
        <v>6</v>
      </c>
      <c r="B12" s="53" t="str">
        <f>Input!AU19</f>
        <v>PQR</v>
      </c>
      <c r="C12" s="53" t="str">
        <f>Input!AV19</f>
        <v xml:space="preserve"> .... / SEDERAJAT</v>
      </c>
      <c r="D12" s="6" t="str">
        <f>Input!AW19</f>
        <v>Donau Wellen</v>
      </c>
      <c r="E12" s="6" t="str">
        <f>Input!AX19</f>
        <v>Panon Hideung</v>
      </c>
      <c r="F12" s="6" t="str">
        <f>Input!AY19</f>
        <v>Dirigen 6</v>
      </c>
      <c r="G12" s="51" t="e">
        <f ca="1">'Conversion Input'!AD19</f>
        <v>#VALUE!</v>
      </c>
      <c r="H12" s="51">
        <f ca="1">'Conversion Input'!AE19</f>
        <v>-676.13793103448279</v>
      </c>
      <c r="I12" s="51">
        <f ca="1">'Conversion Input'!AF19</f>
        <v>-607.2467532467532</v>
      </c>
      <c r="J12" s="51">
        <f ca="1">'Conversion Input'!AG19</f>
        <v>-819</v>
      </c>
      <c r="K12" s="66">
        <f ca="1">'Conversion Input'!AD20</f>
        <v>-1181.802197802198</v>
      </c>
      <c r="L12" s="66">
        <f ca="1">'Conversion Input'!AE20</f>
        <v>-738.35294117647084</v>
      </c>
      <c r="M12" s="66">
        <f ca="1">'Conversion Input'!AF20</f>
        <v>-809.09243697478973</v>
      </c>
      <c r="N12" s="66">
        <f ca="1">'Conversion Input'!AG20</f>
        <v>-919.2</v>
      </c>
      <c r="O12" s="68" t="e">
        <f ca="1">'Conversion Input'!B38</f>
        <v>#VALUE!</v>
      </c>
      <c r="P12" s="68" t="e">
        <f ca="1">'Conversion Input'!C38</f>
        <v>#VALUE!</v>
      </c>
      <c r="Q12" s="86">
        <f>'Conversion Input'!X19</f>
        <v>30</v>
      </c>
      <c r="R12" s="86">
        <f>'Conversion Input'!Y19</f>
        <v>0</v>
      </c>
      <c r="S12" s="86">
        <f>'Conversion Input'!Z19</f>
        <v>0</v>
      </c>
      <c r="T12" s="87">
        <f>'Conversion Input'!AK19</f>
        <v>30</v>
      </c>
      <c r="U12" s="86">
        <f>'Conversion Input'!AL19</f>
        <v>6</v>
      </c>
      <c r="V12" s="114" t="str">
        <f>Input!AL19</f>
        <v>Lagu 1 Tempo bass melambat, artikulasi pada tempo cepat masih kurang jelas,Lagu 2 pengiring dan angklung harus lebih balance,</v>
      </c>
      <c r="W12" s="73" t="str">
        <f>'Conversion Input'!AP19</f>
        <v>Penampilan 12 Menit, Aman</v>
      </c>
    </row>
    <row r="13" spans="1:23" ht="32.25" customHeight="1">
      <c r="A13" s="55">
        <v>7</v>
      </c>
      <c r="B13" s="56" t="str">
        <f>Input!AU21</f>
        <v>STU</v>
      </c>
      <c r="C13" s="56" t="str">
        <f>Input!AV21</f>
        <v xml:space="preserve"> .... / SEDERAJAT</v>
      </c>
      <c r="D13" s="57" t="str">
        <f>Input!AW21</f>
        <v>Donau Wellen</v>
      </c>
      <c r="E13" s="57" t="str">
        <f>Input!AX21</f>
        <v>Keroncong Kemayoran</v>
      </c>
      <c r="F13" s="57" t="str">
        <f>Input!AY21</f>
        <v>Dirigen 7</v>
      </c>
      <c r="G13" s="52">
        <f ca="1">'Conversion Input'!AD21</f>
        <v>-935.74358974358972</v>
      </c>
      <c r="H13" s="52">
        <f ca="1">'Conversion Input'!AE21</f>
        <v>-676.13793103448279</v>
      </c>
      <c r="I13" s="52">
        <f ca="1">'Conversion Input'!AF21</f>
        <v>-607.2467532467532</v>
      </c>
      <c r="J13" s="52">
        <f ca="1">'Conversion Input'!AG21</f>
        <v>-818.99999999999977</v>
      </c>
      <c r="K13" s="65">
        <f ca="1">'Conversion Input'!AD22</f>
        <v>-1181.802197802198</v>
      </c>
      <c r="L13" s="65">
        <f ca="1">'Conversion Input'!AE22</f>
        <v>-738.35294117647084</v>
      </c>
      <c r="M13" s="65">
        <f ca="1">'Conversion Input'!AF22</f>
        <v>-809.09243697478973</v>
      </c>
      <c r="N13" s="65">
        <f ca="1">'Conversion Input'!AG22</f>
        <v>-919.2</v>
      </c>
      <c r="O13" s="67">
        <f ca="1">'Conversion Input'!B40</f>
        <v>-6686.5758499782833</v>
      </c>
      <c r="P13" s="67" t="e">
        <f ca="1">'Conversion Input'!C40</f>
        <v>#VALUE!</v>
      </c>
      <c r="Q13" s="69">
        <f>'Conversion Input'!X21</f>
        <v>0</v>
      </c>
      <c r="R13" s="69">
        <f>'Conversion Input'!Y21</f>
        <v>0</v>
      </c>
      <c r="S13" s="69">
        <f>'Conversion Input'!Z21</f>
        <v>0</v>
      </c>
      <c r="T13" s="70">
        <f>'Conversion Input'!AK21</f>
        <v>0</v>
      </c>
      <c r="U13" s="69">
        <f>'Conversion Input'!AL21</f>
        <v>7</v>
      </c>
      <c r="V13" s="57" t="str">
        <f>Input!AL21</f>
        <v>teknik bermain angklung perlu ditingkatkan, stem angklung kurang homogen, belum ada dinamika</v>
      </c>
      <c r="W13" s="72" t="str">
        <f>'Conversion Input'!AP21</f>
        <v>Penampilan 8 Menit, Aman</v>
      </c>
    </row>
    <row r="14" spans="1:23" ht="27.95" customHeight="1">
      <c r="F14" s="82" t="s">
        <v>96</v>
      </c>
      <c r="G14" s="83" t="e" cm="1">
        <f t="array" aca="1" ref="G14" ca="1">IF(SUMPRODUCT(--(ISTEXT(G7:G13)+ISBLANK(G7:G13)+(G7:G13=0)))&gt;0,"Error",AVERAGE(G7:G13))</f>
        <v>#VALUE!</v>
      </c>
      <c r="H14" s="83" cm="1">
        <f t="array" aca="1" ref="H14" ca="1">IF(SUMPRODUCT(--(ISTEXT(H7:H13)+ISBLANK(H7:H13)+(H7:H13=0)))&gt;0,"Error",AVERAGE(H7:H13))</f>
        <v>468.53121131741824</v>
      </c>
      <c r="I14" s="83" cm="1">
        <f t="array" aca="1" ref="I14" ca="1">IF(SUMPRODUCT(--(ISTEXT(I7:I13)+ISBLANK(I7:I13)+(I7:I13=0)))&gt;0,"Error",AVERAGE(I7:I13))</f>
        <v>311.77000142714434</v>
      </c>
      <c r="J14" s="83" cm="1">
        <f t="array" aca="1" ref="J14" ca="1">IF(SUMPRODUCT(--(ISTEXT(J7:J13)+ISBLANK(J7:J13)+(J7:J13=0)))&gt;0,"Error",AVERAGE(J7:J13))</f>
        <v>251.41224489795914</v>
      </c>
      <c r="K14" s="83" cm="1">
        <f t="array" aca="1" ref="K14" ca="1">IF(SUMPRODUCT(--(ISTEXT(K7:K13)+ISBLANK(K7:K13)+(K7:K13=0)))&gt;0,"Error",AVERAGE(K7:K13))</f>
        <v>313.45682888540028</v>
      </c>
      <c r="L14" s="83" cm="1">
        <f t="array" aca="1" ref="L14" ca="1">IF(SUMPRODUCT(--(ISTEXT(L7:L13)+ISBLANK(L7:L13)+(L7:L13=0)))&gt;0,"Error",AVERAGE(L7:L13))</f>
        <v>438.4462905162066</v>
      </c>
      <c r="M14" s="83" cm="1">
        <f t="array" aca="1" ref="M14" ca="1">IF(SUMPRODUCT(--(ISTEXT(M7:M13)+ISBLANK(M7:M13)+(M7:M13=0)))&gt;0,"Error",AVERAGE(M7:M13))</f>
        <v>246.36878751500603</v>
      </c>
      <c r="N14" s="83" cm="1">
        <f t="array" aca="1" ref="N14" ca="1">IF(SUMPRODUCT(--(ISTEXT(N7:N13)+ISBLANK(N7:N13)+(N7:N13=0)))&gt;0,"Error",AVERAGE(N7:N13))</f>
        <v>400.53061224489801</v>
      </c>
      <c r="O14" s="83" t="e" cm="1">
        <f t="array" aca="1" ref="O14" ca="1">IF(SUMPRODUCT(--(ISTEXT(O7:O13)+ISBLANK(O7:O13)+(O7:O13=0)))&gt;0,"Error",AVERAGE(O7:O13))</f>
        <v>#VALUE!</v>
      </c>
      <c r="Q14" s="83" t="str" cm="1">
        <f t="array" ref="Q14">IF(SUMPRODUCT(--(ISTEXT(Q7:Q13)+ISBLANK(Q7:Q13)+(Q7:Q13=0)))&gt;0,"Error",AVERAGE(Q7:Q13))</f>
        <v>Error</v>
      </c>
      <c r="R14" s="83" t="str" cm="1">
        <f t="array" ref="R14">IF(SUMPRODUCT(--(ISTEXT(R7:R13)+ISBLANK(R7:R13)+(R7:R13=0)))&gt;0,"Error",AVERAGE(R7:R13))</f>
        <v>Error</v>
      </c>
      <c r="S14" s="83" t="str" cm="1">
        <f t="array" ref="S14">IF(SUMPRODUCT(--(ISTEXT(S7:S13)+ISBLANK(S7:S13)+(S7:S13=0)))&gt;0,"Error",AVERAGE(S7:S13))</f>
        <v>Error</v>
      </c>
      <c r="T14" s="83" t="str" cm="1">
        <f t="array" ref="T14">IF(SUMPRODUCT(--(ISTEXT(T7:T13)+ISBLANK(T7:T13)+(T7:T13=0)))&gt;0,"Error",AVERAGE(T7:T13))</f>
        <v>Error</v>
      </c>
    </row>
    <row r="15" spans="1:23" ht="27.95" customHeight="1"/>
    <row r="29" spans="1:1"/>
    <row r="30" spans="1:1">
      <c r="A30" t="s">
        <v>97</v>
      </c>
    </row>
    <row r="31" spans="1:1"/>
    <row r="32" spans="1:1"/>
    <row r="33"/>
    <row r="34"/>
    <row r="35"/>
    <row r="36"/>
    <row r="37"/>
    <row r="38"/>
    <row r="39"/>
    <row r="40"/>
  </sheetData>
  <sheetProtection algorithmName="SHA-512" hashValue="Ij7/ohdZu0UlyxzdfORFiT0YYIizCy2oIN6RhO1dVfquTwBaZrRDLbRufK1BgkBhWKP+jGWeMbgeQxG+DdtCeA==" saltValue="Cd/4pXTzh8+CtrUqFfF6xg==" spinCount="100000" sheet="1" objects="1" scenarios="1" selectLockedCells="1" selectUnlockedCells="1"/>
  <mergeCells count="13">
    <mergeCell ref="F4:F6"/>
    <mergeCell ref="A4:A6"/>
    <mergeCell ref="B4:B6"/>
    <mergeCell ref="C4:C6"/>
    <mergeCell ref="D4:D6"/>
    <mergeCell ref="E4:E6"/>
    <mergeCell ref="W4:W6"/>
    <mergeCell ref="G4:J5"/>
    <mergeCell ref="K4:N5"/>
    <mergeCell ref="O4:O6"/>
    <mergeCell ref="P4:P6"/>
    <mergeCell ref="Q4:U5"/>
    <mergeCell ref="V4:V6"/>
  </mergeCells>
  <conditionalFormatting sqref="U7:U13">
    <cfRule type="cellIs" dxfId="175" priority="12" operator="equal">
      <formula>1</formula>
    </cfRule>
  </conditionalFormatting>
  <conditionalFormatting sqref="P7:P13">
    <cfRule type="cellIs" dxfId="174" priority="7" operator="equal">
      <formula>5</formula>
    </cfRule>
    <cfRule type="cellIs" dxfId="173" priority="8" operator="equal">
      <formula>4</formula>
    </cfRule>
    <cfRule type="cellIs" dxfId="172" priority="9" operator="equal">
      <formula>3</formula>
    </cfRule>
    <cfRule type="cellIs" dxfId="171" priority="10" operator="equal">
      <formula>2</formula>
    </cfRule>
    <cfRule type="cellIs" dxfId="170" priority="11" operator="equal">
      <formula>1</formula>
    </cfRule>
  </conditionalFormatting>
  <conditionalFormatting sqref="F14:O14 Q14:T14">
    <cfRule type="cellIs" dxfId="169" priority="4" operator="equal">
      <formula>"Null"</formula>
    </cfRule>
    <cfRule type="cellIs" dxfId="168" priority="5" operator="equal">
      <formula>"Error"</formula>
    </cfRule>
  </conditionalFormatting>
  <conditionalFormatting sqref="G14:O14 Q14:T14">
    <cfRule type="cellIs" dxfId="167" priority="6" operator="equal">
      <formula>" "</formula>
    </cfRule>
  </conditionalFormatting>
  <conditionalFormatting sqref="A1:XFD1048576">
    <cfRule type="containsErrors" dxfId="166" priority="3">
      <formula>ISERROR(A1)</formula>
    </cfRule>
  </conditionalFormatting>
  <conditionalFormatting sqref="O7:O1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T13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FB95219-D631-4DF9-97B6-221E83541E4D}">
            <xm:f>NOT(ISERROR(SEARCH("Peserta",W7)))</xm:f>
            <xm:f>"Peserta"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W7:W13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EB95-E5A0-4E14-A4E4-341F7A1A6D3A}">
  <sheetPr>
    <tabColor theme="0"/>
    <pageSetUpPr fitToPage="1"/>
  </sheetPr>
  <dimension ref="A1:L48"/>
  <sheetViews>
    <sheetView workbookViewId="0">
      <selection activeCell="A5" sqref="A5:I5"/>
    </sheetView>
  </sheetViews>
  <sheetFormatPr defaultColWidth="11" defaultRowHeight="15.75"/>
  <cols>
    <col min="1" max="1" width="14.25" customWidth="1"/>
    <col min="2" max="2" width="2" customWidth="1"/>
    <col min="3" max="3" width="2.875" customWidth="1"/>
    <col min="4" max="4" width="14.5" customWidth="1"/>
    <col min="5" max="5" width="11.875" customWidth="1"/>
    <col min="6" max="6" width="9"/>
    <col min="7" max="7" width="11.875" customWidth="1"/>
    <col min="8" max="8" width="9.125" customWidth="1"/>
    <col min="9" max="9" width="17.875" customWidth="1"/>
    <col min="10" max="10" width="6.875" customWidth="1"/>
    <col min="11" max="11" width="18" customWidth="1"/>
  </cols>
  <sheetData>
    <row r="1" spans="1:12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2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  <c r="K2" s="427" t="s">
        <v>100</v>
      </c>
      <c r="L2" s="429">
        <v>1</v>
      </c>
    </row>
    <row r="3" spans="1:12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  <c r="K3" s="428"/>
      <c r="L3" s="430"/>
    </row>
    <row r="4" spans="1:12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2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2" ht="6.75" customHeight="1"/>
    <row r="7" spans="1:12">
      <c r="A7" s="75" t="s">
        <v>104</v>
      </c>
      <c r="B7" s="76" t="s">
        <v>105</v>
      </c>
      <c r="C7" s="95">
        <f>$L$2</f>
        <v>1</v>
      </c>
      <c r="K7" s="427" t="s">
        <v>106</v>
      </c>
      <c r="L7" s="429">
        <f>MAX('Conversion Input'!A9:A22)</f>
        <v>7</v>
      </c>
    </row>
    <row r="8" spans="1:12">
      <c r="A8" s="75" t="s">
        <v>107</v>
      </c>
      <c r="B8" s="76" t="s">
        <v>105</v>
      </c>
      <c r="C8" t="str">
        <f>_xlfn.XLOOKUP($L$2,Legger!$A$7:$A$13,Legger!$B$7:$B$13)</f>
        <v>ABC</v>
      </c>
      <c r="G8" s="431" t="s">
        <v>89</v>
      </c>
      <c r="H8" s="432"/>
      <c r="I8" s="435" t="s">
        <v>90</v>
      </c>
      <c r="K8" s="428"/>
      <c r="L8" s="430"/>
    </row>
    <row r="9" spans="1:12">
      <c r="A9" s="75" t="s">
        <v>108</v>
      </c>
      <c r="B9" s="76" t="s">
        <v>105</v>
      </c>
      <c r="C9" t="str">
        <f>_xlfn.XLOOKUP($L$2,Legger!$A$7:$A$13,Legger!$C$7:$C$13)</f>
        <v xml:space="preserve"> .... / SEDERAJAT</v>
      </c>
      <c r="G9" s="433"/>
      <c r="H9" s="434"/>
      <c r="I9" s="436"/>
    </row>
    <row r="10" spans="1:12" ht="15.75" customHeight="1">
      <c r="A10" s="75" t="s">
        <v>109</v>
      </c>
      <c r="B10" s="76" t="s">
        <v>110</v>
      </c>
      <c r="C10" s="95">
        <v>1</v>
      </c>
      <c r="D10" t="str">
        <f>_xlfn.XLOOKUP($L$2,Legger!$A$7:$A$13,Legger!$D$7:$D$13)</f>
        <v>Donau Wellen</v>
      </c>
      <c r="G10" s="437">
        <f ca="1">_xlfn.XLOOKUP($L$2,Legger!$A$7:$A$13,Legger!$O$7:$O$13)</f>
        <v>8322.5629821159237</v>
      </c>
      <c r="H10" s="437"/>
      <c r="I10" s="438" t="e">
        <f ca="1">_xlfn.XLOOKUP($L$2,Legger!$A$7:$A$13,Legger!$P$7:$P$13)</f>
        <v>#VALUE!</v>
      </c>
    </row>
    <row r="11" spans="1:12" ht="15.75" customHeight="1">
      <c r="A11" s="75"/>
      <c r="B11" s="76"/>
      <c r="C11" s="95">
        <v>2</v>
      </c>
      <c r="D11" t="str">
        <f>_xlfn.XLOOKUP($L$2,Legger!$A$7:$A$13,Legger!$E$7:$E$13)</f>
        <v>Peuyeum Bandung</v>
      </c>
      <c r="G11" s="437"/>
      <c r="H11" s="437"/>
      <c r="I11" s="438"/>
    </row>
    <row r="12" spans="1:12" ht="15.75" customHeight="1">
      <c r="A12" s="75"/>
      <c r="B12" s="76"/>
      <c r="G12" s="439" t="s">
        <v>111</v>
      </c>
      <c r="H12" s="439"/>
      <c r="I12" s="438"/>
    </row>
    <row r="13" spans="1:12" ht="18" customHeight="1">
      <c r="A13" t="s">
        <v>18</v>
      </c>
      <c r="B13" s="76" t="s">
        <v>105</v>
      </c>
      <c r="C13" s="75" t="str">
        <f>_xlfn.XLOOKUP($L$2,Legger!$A$7:$A$13,Legger!$F$7:$F$13)</f>
        <v>Dirigen 1</v>
      </c>
      <c r="G13" s="440" t="e">
        <f ca="1">Legger!$O$14</f>
        <v>#VALUE!</v>
      </c>
      <c r="H13" s="440"/>
      <c r="I13" s="438"/>
    </row>
    <row r="14" spans="1:12" ht="15.75" customHeight="1">
      <c r="G14" s="439" t="s">
        <v>112</v>
      </c>
      <c r="H14" s="439"/>
      <c r="I14" s="438"/>
    </row>
    <row r="15" spans="1:12" ht="18" customHeight="1">
      <c r="G15" s="441" t="e">
        <f ca="1">'Conversion Input'!$D$28</f>
        <v>#VALUE!</v>
      </c>
      <c r="H15" s="441"/>
      <c r="I15" s="438"/>
    </row>
    <row r="16" spans="1:12" ht="15.95" customHeight="1">
      <c r="G16" s="439" t="s">
        <v>113</v>
      </c>
      <c r="H16" s="439"/>
      <c r="I16" s="438"/>
    </row>
    <row r="17" spans="1:9" ht="18">
      <c r="G17" s="442" t="e">
        <f ca="1">'Conversion Input'!$E$28</f>
        <v>#VALUE!</v>
      </c>
      <c r="H17" s="442"/>
      <c r="I17" s="438"/>
    </row>
    <row r="18" spans="1:9" ht="22.5" customHeight="1">
      <c r="A18" s="414" t="s">
        <v>114</v>
      </c>
      <c r="B18" s="414"/>
      <c r="C18" s="414"/>
      <c r="D18" s="414"/>
      <c r="E18" s="414"/>
      <c r="F18" s="75"/>
      <c r="G18" s="74"/>
      <c r="H18" s="77"/>
    </row>
    <row r="19" spans="1:9">
      <c r="A19" s="78"/>
      <c r="B19" s="415" t="s">
        <v>115</v>
      </c>
      <c r="C19" s="416"/>
      <c r="D19" s="417"/>
      <c r="E19" s="421" t="s">
        <v>116</v>
      </c>
      <c r="F19" s="422"/>
      <c r="G19" s="422"/>
      <c r="H19" s="423"/>
    </row>
    <row r="20" spans="1:9">
      <c r="A20" s="78"/>
      <c r="B20" s="418"/>
      <c r="C20" s="419"/>
      <c r="D20" s="420"/>
      <c r="E20" s="79" t="s">
        <v>31</v>
      </c>
      <c r="F20" s="80" t="s">
        <v>117</v>
      </c>
      <c r="G20" s="79" t="s">
        <v>39</v>
      </c>
      <c r="H20" s="81" t="s">
        <v>117</v>
      </c>
    </row>
    <row r="21" spans="1:9">
      <c r="A21" s="78"/>
      <c r="B21" s="424" t="s">
        <v>118</v>
      </c>
      <c r="C21" s="425"/>
      <c r="D21" s="425"/>
      <c r="E21" s="84">
        <f ca="1">_xlfn.XLOOKUP($L$2,Legger!$A$7:$A$13,Legger!$G$7:$G$13)</f>
        <v>1398.2051282051289</v>
      </c>
      <c r="F21" s="85" t="e">
        <f ca="1">Legger!$G$14</f>
        <v>#VALUE!</v>
      </c>
      <c r="G21" s="84">
        <f ca="1">_xlfn.XLOOKUP($L$2,Legger!$A$7:$A$13,Legger!$K$7:$K$13)</f>
        <v>1067.6923076923078</v>
      </c>
      <c r="H21" s="85">
        <f ca="1">Legger!$K$14</f>
        <v>313.45682888540028</v>
      </c>
    </row>
    <row r="22" spans="1:9">
      <c r="A22" s="78"/>
      <c r="B22" s="400" t="s">
        <v>25</v>
      </c>
      <c r="C22" s="401"/>
      <c r="D22" s="401"/>
      <c r="E22" s="84">
        <f ca="1">_xlfn.XLOOKUP($L$2,Legger!$A$7:$A$13,Legger!$H$7:$H$13)</f>
        <v>1176</v>
      </c>
      <c r="F22" s="85">
        <f ca="1">Legger!$H$14</f>
        <v>468.53121131741824</v>
      </c>
      <c r="G22" s="84">
        <f ca="1">_xlfn.XLOOKUP($L$2,Legger!$A$7:$A$13,Legger!$L$7:$L$13)</f>
        <v>1034.3193277310925</v>
      </c>
      <c r="H22" s="85">
        <f ca="1">Legger!$L$14</f>
        <v>438.4462905162066</v>
      </c>
    </row>
    <row r="23" spans="1:9">
      <c r="A23" s="78"/>
      <c r="B23" s="400" t="s">
        <v>26</v>
      </c>
      <c r="C23" s="401"/>
      <c r="D23" s="401"/>
      <c r="E23" s="84">
        <f ca="1">_xlfn.XLOOKUP($L$2,Legger!$A$7:$A$13,Legger!$I$7:$I$13)</f>
        <v>882</v>
      </c>
      <c r="F23" s="85">
        <f ca="1">Legger!$I$14</f>
        <v>311.77000142714434</v>
      </c>
      <c r="G23" s="84">
        <f ca="1">_xlfn.XLOOKUP($L$2,Legger!$A$7:$A$13,Legger!$M$7:$M$13)</f>
        <v>785.3747899159664</v>
      </c>
      <c r="H23" s="85">
        <f ca="1">Legger!$M$14</f>
        <v>246.36878751500603</v>
      </c>
    </row>
    <row r="24" spans="1:9">
      <c r="A24" s="78"/>
      <c r="B24" s="400" t="s">
        <v>119</v>
      </c>
      <c r="C24" s="401"/>
      <c r="D24" s="401"/>
      <c r="E24" s="84">
        <f ca="1">_xlfn.XLOOKUP($L$2,Legger!$A$7:$A$13,Legger!$J$7:$J$13)</f>
        <v>882</v>
      </c>
      <c r="F24" s="85">
        <f ca="1">Legger!$J$14</f>
        <v>251.41224489795914</v>
      </c>
      <c r="G24" s="84">
        <f ca="1">_xlfn.XLOOKUP($L$2,Legger!$A$7:$A$13,Legger!$N$7:$N$13)</f>
        <v>1096.9714285714285</v>
      </c>
      <c r="H24" s="85">
        <f ca="1">Legger!$N$14</f>
        <v>400.53061224489801</v>
      </c>
    </row>
    <row r="25" spans="1:9">
      <c r="A25" s="78"/>
      <c r="B25" s="402" t="s">
        <v>120</v>
      </c>
      <c r="C25" s="403"/>
      <c r="D25" s="404"/>
      <c r="E25" s="94">
        <f ca="1">SUM($E$21:$E$24)</f>
        <v>4338.2051282051289</v>
      </c>
      <c r="F25" s="397"/>
      <c r="G25" s="94">
        <f ca="1">SUM($G$21:$G$24)</f>
        <v>3984.3578539107953</v>
      </c>
      <c r="H25" s="405"/>
    </row>
    <row r="26" spans="1:9">
      <c r="A26" s="78"/>
      <c r="B26" s="408" t="s">
        <v>79</v>
      </c>
      <c r="C26" s="409"/>
      <c r="D26" s="410"/>
      <c r="E26" s="91" t="e">
        <f ca="1">'Conversion Input'!$D$32</f>
        <v>#VALUE!</v>
      </c>
      <c r="F26" s="398"/>
      <c r="G26" s="92">
        <f ca="1">'Conversion Input'!$E$32</f>
        <v>4410</v>
      </c>
      <c r="H26" s="406"/>
    </row>
    <row r="27" spans="1:9">
      <c r="B27" s="411" t="s">
        <v>80</v>
      </c>
      <c r="C27" s="412"/>
      <c r="D27" s="413"/>
      <c r="E27" s="90" t="e">
        <f ca="1">'Conversion Input'!$D$36</f>
        <v>#VALUE!</v>
      </c>
      <c r="F27" s="399"/>
      <c r="G27" s="93">
        <f ca="1">'Conversion Input'!$E$36</f>
        <v>-3648.447575953458</v>
      </c>
      <c r="H27" s="407"/>
      <c r="I27" s="7"/>
    </row>
    <row r="29" spans="1:9" ht="22.5" customHeight="1">
      <c r="A29" s="88" t="s">
        <v>121</v>
      </c>
      <c r="B29" s="75"/>
      <c r="C29" s="75"/>
      <c r="D29" s="75"/>
      <c r="E29" s="75"/>
      <c r="F29" s="75"/>
      <c r="G29" s="75"/>
      <c r="H29" s="75"/>
      <c r="I29" s="75"/>
    </row>
    <row r="30" spans="1:9">
      <c r="A30" s="394" t="s">
        <v>25</v>
      </c>
      <c r="B30" s="394"/>
      <c r="C30" s="394"/>
      <c r="D30" s="394" t="s">
        <v>122</v>
      </c>
      <c r="E30" s="394"/>
      <c r="F30" s="395" t="s">
        <v>123</v>
      </c>
      <c r="G30" s="396"/>
      <c r="H30" s="394" t="s">
        <v>120</v>
      </c>
      <c r="I30" s="394"/>
    </row>
    <row r="31" spans="1:9">
      <c r="A31" s="388">
        <f>_xlfn.XLOOKUP($L$2,Legger!$A$7:$A$13,Legger!$Q$7:$Q$13)</f>
        <v>366</v>
      </c>
      <c r="B31" s="388"/>
      <c r="C31" s="388"/>
      <c r="D31" s="388">
        <f>_xlfn.XLOOKUP($L$2,Legger!$A$7:$A$13,Legger!$R$7:$R$13)</f>
        <v>370</v>
      </c>
      <c r="E31" s="388"/>
      <c r="F31" s="388">
        <f>_xlfn.XLOOKUP($L$2,Legger!$A$7:$A$13,Legger!$S$7:$S$13)</f>
        <v>369</v>
      </c>
      <c r="G31" s="389"/>
      <c r="H31" s="390">
        <f>_xlfn.XLOOKUP($L$2,Legger!$A$7:$A$13,Legger!$T$7:$T$13)</f>
        <v>1105</v>
      </c>
      <c r="I31" s="390"/>
    </row>
    <row r="32" spans="1:9">
      <c r="F32" s="391" t="s">
        <v>111</v>
      </c>
      <c r="G32" s="392"/>
      <c r="H32" s="393" t="str">
        <f>Legger!$T$14</f>
        <v>Error</v>
      </c>
      <c r="I32" s="393"/>
    </row>
    <row r="33" spans="1:9">
      <c r="F33" s="379" t="s">
        <v>79</v>
      </c>
      <c r="G33" s="380"/>
      <c r="H33" s="381">
        <f>'Conversion Input'!$D$40</f>
        <v>1156</v>
      </c>
      <c r="I33" s="381"/>
    </row>
    <row r="34" spans="1:9">
      <c r="F34" s="382" t="s">
        <v>80</v>
      </c>
      <c r="G34" s="383"/>
      <c r="H34" s="384">
        <f>'Conversion Input'!$E$40</f>
        <v>0</v>
      </c>
      <c r="I34" s="384"/>
    </row>
    <row r="36" spans="1:9">
      <c r="A36" s="75" t="s">
        <v>124</v>
      </c>
      <c r="B36" s="75"/>
      <c r="C36" s="75"/>
      <c r="D36" s="75"/>
      <c r="E36" s="75"/>
      <c r="F36" s="75"/>
      <c r="G36" s="75"/>
      <c r="H36" s="75"/>
      <c r="I36" s="75"/>
    </row>
    <row r="37" spans="1:9">
      <c r="A37" s="385" t="s">
        <v>9</v>
      </c>
      <c r="B37" s="386"/>
      <c r="C37" s="386"/>
      <c r="D37" s="386"/>
      <c r="E37" s="386"/>
      <c r="F37" s="386"/>
      <c r="G37" s="386" t="s">
        <v>23</v>
      </c>
      <c r="H37" s="386"/>
      <c r="I37" s="387"/>
    </row>
    <row r="38" spans="1:9">
      <c r="A38" s="348" t="str">
        <f>_xlfn.XLOOKUP($L$2,Legger!$A$7:$A$13,Legger!$V$7:$V$13)</f>
        <v>Dinamika sudah bagus, kesinambungan nada perlu ditingkatkan, harmoni angklung terlalu tebal</v>
      </c>
      <c r="B38" s="349"/>
      <c r="C38" s="349"/>
      <c r="D38" s="349"/>
      <c r="E38" s="349"/>
      <c r="F38" s="350"/>
      <c r="G38" s="357" t="str">
        <f>_xlfn.XLOOKUP($L$2,'Conversion Input'!$A$9:$A$22,'Conversion Input'!$AN$9:$AN$22)</f>
        <v>Penampilan 8 Menit</v>
      </c>
      <c r="H38" s="349"/>
      <c r="I38" s="358"/>
    </row>
    <row r="39" spans="1:9">
      <c r="A39" s="351"/>
      <c r="B39" s="352"/>
      <c r="C39" s="352"/>
      <c r="D39" s="352"/>
      <c r="E39" s="352"/>
      <c r="F39" s="353"/>
      <c r="G39" s="359"/>
      <c r="H39" s="352"/>
      <c r="I39" s="360"/>
    </row>
    <row r="40" spans="1:9">
      <c r="A40" s="351"/>
      <c r="B40" s="352"/>
      <c r="C40" s="352"/>
      <c r="D40" s="352"/>
      <c r="E40" s="352"/>
      <c r="F40" s="353"/>
      <c r="G40" s="359"/>
      <c r="H40" s="352"/>
      <c r="I40" s="360"/>
    </row>
    <row r="41" spans="1:9">
      <c r="A41" s="351"/>
      <c r="B41" s="352"/>
      <c r="C41" s="352"/>
      <c r="D41" s="352"/>
      <c r="E41" s="352"/>
      <c r="F41" s="353"/>
      <c r="G41" s="359"/>
      <c r="H41" s="352"/>
      <c r="I41" s="360"/>
    </row>
    <row r="42" spans="1:9">
      <c r="A42" s="351"/>
      <c r="B42" s="352"/>
      <c r="C42" s="352"/>
      <c r="D42" s="352"/>
      <c r="E42" s="352"/>
      <c r="F42" s="353"/>
      <c r="G42" s="359"/>
      <c r="H42" s="352"/>
      <c r="I42" s="360"/>
    </row>
    <row r="43" spans="1:9">
      <c r="A43" s="354"/>
      <c r="B43" s="355"/>
      <c r="C43" s="355"/>
      <c r="D43" s="355"/>
      <c r="E43" s="355"/>
      <c r="F43" s="356"/>
      <c r="G43" s="361"/>
      <c r="H43" s="355"/>
      <c r="I43" s="362"/>
    </row>
    <row r="44" spans="1:9">
      <c r="A44" s="75"/>
      <c r="B44" s="75"/>
      <c r="C44" s="75"/>
      <c r="D44" s="75"/>
      <c r="E44" s="75"/>
      <c r="F44" s="75"/>
      <c r="G44" s="75"/>
      <c r="H44" s="74"/>
      <c r="I44" s="89"/>
    </row>
    <row r="45" spans="1:9" ht="24.75" customHeight="1">
      <c r="A45" s="363" t="s">
        <v>125</v>
      </c>
      <c r="B45" s="364"/>
      <c r="C45" s="365"/>
      <c r="D45" s="372" t="s">
        <v>126</v>
      </c>
      <c r="E45" s="372"/>
      <c r="F45" s="373" t="s">
        <v>127</v>
      </c>
      <c r="G45" s="374"/>
      <c r="H45" s="375" t="s">
        <v>128</v>
      </c>
      <c r="I45" s="376"/>
    </row>
    <row r="46" spans="1:9" ht="24.75" customHeight="1">
      <c r="A46" s="366"/>
      <c r="B46" s="367"/>
      <c r="C46" s="368"/>
      <c r="D46" s="372"/>
      <c r="E46" s="372"/>
      <c r="F46" s="346" t="s">
        <v>129</v>
      </c>
      <c r="G46" s="347"/>
      <c r="H46" s="377"/>
      <c r="I46" s="378"/>
    </row>
    <row r="47" spans="1:9" ht="24.75" customHeight="1">
      <c r="A47" s="366"/>
      <c r="B47" s="367"/>
      <c r="C47" s="368"/>
      <c r="D47" s="372" t="s">
        <v>130</v>
      </c>
      <c r="E47" s="372"/>
      <c r="F47" s="373" t="s">
        <v>131</v>
      </c>
      <c r="G47" s="374"/>
      <c r="H47" s="375" t="s">
        <v>128</v>
      </c>
      <c r="I47" s="376"/>
    </row>
    <row r="48" spans="1:9" ht="24.75" customHeight="1">
      <c r="A48" s="369"/>
      <c r="B48" s="370"/>
      <c r="C48" s="371"/>
      <c r="D48" s="372"/>
      <c r="E48" s="372"/>
      <c r="F48" s="346" t="s">
        <v>132</v>
      </c>
      <c r="G48" s="347"/>
      <c r="H48" s="377"/>
      <c r="I48" s="378"/>
    </row>
  </sheetData>
  <sheetProtection algorithmName="SHA-512" hashValue="1AuQZlGYLzH3CbyBL06XApHVxY3Wi9bcHChyc3D3DAxRNLY2A700HkUjTgK8lg1R/78GAz0i0f1PuOQonRJ6EQ==" saltValue="+rBA4d+s3scy8UUbBfG0hw==" spinCount="100000" sheet="1" objects="1" scenarios="1" selectLockedCells="1"/>
  <protectedRanges>
    <protectedRange sqref="K2:L8" name="Range1"/>
  </protectedRanges>
  <mergeCells count="58">
    <mergeCell ref="A4:I4"/>
    <mergeCell ref="A1:I1"/>
    <mergeCell ref="A2:I2"/>
    <mergeCell ref="K2:K3"/>
    <mergeCell ref="L2:L3"/>
    <mergeCell ref="A3:I3"/>
    <mergeCell ref="G10:H11"/>
    <mergeCell ref="I10:I17"/>
    <mergeCell ref="G12:H12"/>
    <mergeCell ref="G13:H13"/>
    <mergeCell ref="G14:H14"/>
    <mergeCell ref="G15:H15"/>
    <mergeCell ref="G16:H16"/>
    <mergeCell ref="G17:H17"/>
    <mergeCell ref="A5:I5"/>
    <mergeCell ref="K7:K8"/>
    <mergeCell ref="L7:L8"/>
    <mergeCell ref="G8:H9"/>
    <mergeCell ref="I8:I9"/>
    <mergeCell ref="A18:E18"/>
    <mergeCell ref="B19:D20"/>
    <mergeCell ref="E19:H19"/>
    <mergeCell ref="B21:D21"/>
    <mergeCell ref="B22:D22"/>
    <mergeCell ref="B23:D23"/>
    <mergeCell ref="B24:D24"/>
    <mergeCell ref="B25:D25"/>
    <mergeCell ref="H25:H27"/>
    <mergeCell ref="B26:D26"/>
    <mergeCell ref="B27:D27"/>
    <mergeCell ref="A30:C30"/>
    <mergeCell ref="D30:E30"/>
    <mergeCell ref="F30:G30"/>
    <mergeCell ref="H30:I30"/>
    <mergeCell ref="F25:F27"/>
    <mergeCell ref="A31:C31"/>
    <mergeCell ref="D31:E31"/>
    <mergeCell ref="F31:G31"/>
    <mergeCell ref="H31:I31"/>
    <mergeCell ref="F32:G32"/>
    <mergeCell ref="H32:I32"/>
    <mergeCell ref="F33:G33"/>
    <mergeCell ref="H33:I33"/>
    <mergeCell ref="F34:G34"/>
    <mergeCell ref="H34:I34"/>
    <mergeCell ref="A37:F37"/>
    <mergeCell ref="G37:I37"/>
    <mergeCell ref="F48:G48"/>
    <mergeCell ref="A38:F43"/>
    <mergeCell ref="G38:I43"/>
    <mergeCell ref="A45:C48"/>
    <mergeCell ref="D45:E46"/>
    <mergeCell ref="F45:G45"/>
    <mergeCell ref="H45:I46"/>
    <mergeCell ref="F46:G46"/>
    <mergeCell ref="D47:E48"/>
    <mergeCell ref="F47:G47"/>
    <mergeCell ref="H47:I48"/>
  </mergeCells>
  <hyperlinks>
    <hyperlink ref="A5" r:id="rId1" display="http://lmap9.kabumi-upi.org/" xr:uid="{96ED525E-3C37-4B98-8469-698D2B2D2E1A}"/>
  </hyperlinks>
  <pageMargins left="0.7" right="0.7" top="0.75" bottom="0.75" header="0.3" footer="0.3"/>
  <pageSetup paperSize="9" fitToHeight="0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6C68-87FB-4FA6-B436-FEC5D366B3A5}">
  <sheetPr>
    <tabColor theme="0"/>
    <pageSetUpPr fitToPage="1"/>
  </sheetPr>
  <dimension ref="A1:S40"/>
  <sheetViews>
    <sheetView topLeftCell="A20" workbookViewId="0">
      <selection activeCell="B28" sqref="B28:B29"/>
    </sheetView>
  </sheetViews>
  <sheetFormatPr defaultColWidth="11" defaultRowHeight="15.75"/>
  <cols>
    <col min="1" max="1" width="12.75" customWidth="1"/>
    <col min="2" max="2" width="10.75" customWidth="1"/>
    <col min="3" max="7" width="12.625" customWidth="1"/>
    <col min="8" max="8" width="10.75" customWidth="1"/>
    <col min="9" max="9" width="13.625" customWidth="1"/>
    <col min="10" max="10" width="6.875" customWidth="1"/>
    <col min="11" max="11" width="18" customWidth="1"/>
  </cols>
  <sheetData>
    <row r="1" spans="1:11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1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</row>
    <row r="3" spans="1:11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</row>
    <row r="4" spans="1:11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1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1" ht="24.75" customHeight="1"/>
    <row r="7" spans="1:11" ht="23.25" customHeight="1">
      <c r="A7" s="467" t="s">
        <v>133</v>
      </c>
      <c r="B7" s="467"/>
      <c r="C7" s="467"/>
      <c r="D7" s="467"/>
      <c r="E7" s="467"/>
      <c r="F7" s="467"/>
      <c r="G7" s="467"/>
      <c r="H7" s="467"/>
      <c r="I7" s="467"/>
    </row>
    <row r="8" spans="1:11" ht="23.25" customHeight="1">
      <c r="A8" s="467"/>
      <c r="B8" s="467"/>
      <c r="C8" s="467"/>
      <c r="D8" s="467"/>
      <c r="E8" s="467"/>
      <c r="F8" s="467"/>
      <c r="G8" s="467"/>
      <c r="H8" s="467"/>
      <c r="I8" s="467"/>
    </row>
    <row r="9" spans="1:11">
      <c r="A9" s="103"/>
      <c r="B9" s="103"/>
      <c r="C9" s="103"/>
      <c r="D9" s="103"/>
      <c r="E9" s="103"/>
      <c r="F9" s="103"/>
      <c r="G9" s="103"/>
      <c r="H9" s="103"/>
      <c r="I9" s="103"/>
    </row>
    <row r="10" spans="1:11">
      <c r="B10" s="75" t="s">
        <v>134</v>
      </c>
      <c r="C10" s="75"/>
      <c r="D10" s="75"/>
      <c r="E10" s="75"/>
      <c r="F10" s="75"/>
      <c r="G10" s="75"/>
      <c r="H10" s="75"/>
      <c r="I10" s="75"/>
    </row>
    <row r="11" spans="1:11" ht="36.75" customHeight="1">
      <c r="B11" s="98" t="s">
        <v>90</v>
      </c>
      <c r="C11" s="100" t="s">
        <v>2</v>
      </c>
      <c r="D11" s="449" t="s">
        <v>107</v>
      </c>
      <c r="E11" s="449"/>
      <c r="F11" s="449"/>
      <c r="G11" s="449"/>
      <c r="H11" s="449"/>
      <c r="K11" s="24"/>
    </row>
    <row r="12" spans="1:11" ht="20.25" customHeight="1">
      <c r="B12" s="461">
        <v>1</v>
      </c>
      <c r="C12" s="459" t="e">
        <f ca="1">_xlfn.XLOOKUP(B12,Legger!$P$7:$P$13,Legger!$A$7:$A$13)</f>
        <v>#N/A</v>
      </c>
      <c r="D12" s="464" t="e">
        <f ca="1">_xlfn.XLOOKUP(C12,Legger!$A$7:$A$13,Legger!$B$7:$B$13)</f>
        <v>#N/A</v>
      </c>
      <c r="E12" s="464"/>
      <c r="F12" s="464"/>
      <c r="G12" s="464"/>
      <c r="H12" s="464"/>
    </row>
    <row r="13" spans="1:11" ht="20.25" customHeight="1">
      <c r="B13" s="462"/>
      <c r="C13" s="463"/>
      <c r="D13" s="464"/>
      <c r="E13" s="464"/>
      <c r="F13" s="464"/>
      <c r="G13" s="464"/>
      <c r="H13" s="464"/>
    </row>
    <row r="14" spans="1:11" ht="20.25" customHeight="1">
      <c r="B14" s="465">
        <v>2</v>
      </c>
      <c r="C14" s="459" t="e">
        <f ca="1">_xlfn.XLOOKUP(B14,Legger!$P$7:$P$13,Legger!$A$7:$A$13)</f>
        <v>#N/A</v>
      </c>
      <c r="D14" s="451" t="e">
        <f ca="1">_xlfn.XLOOKUP(C14,Legger!$A$7:$A$13,Legger!$B$7:$B$13)</f>
        <v>#N/A</v>
      </c>
      <c r="E14" s="451"/>
      <c r="F14" s="451"/>
      <c r="G14" s="451"/>
      <c r="H14" s="451"/>
    </row>
    <row r="15" spans="1:11" ht="20.25" customHeight="1">
      <c r="B15" s="466"/>
      <c r="C15" s="460"/>
      <c r="D15" s="451"/>
      <c r="E15" s="451"/>
      <c r="F15" s="451"/>
      <c r="G15" s="451"/>
      <c r="H15" s="451"/>
    </row>
    <row r="16" spans="1:11" ht="20.25" customHeight="1">
      <c r="B16" s="456">
        <v>3</v>
      </c>
      <c r="C16" s="453" t="e">
        <f ca="1">_xlfn.XLOOKUP(B16,Legger!$P$7:$P$13,Legger!$A$7:$A$13)</f>
        <v>#N/A</v>
      </c>
      <c r="D16" s="451" t="e">
        <f ca="1">_xlfn.XLOOKUP(C16,Legger!$A$7:$A$13,Legger!$B$7:$B$13)</f>
        <v>#N/A</v>
      </c>
      <c r="E16" s="451"/>
      <c r="F16" s="451"/>
      <c r="G16" s="451"/>
      <c r="H16" s="451"/>
    </row>
    <row r="17" spans="1:19" ht="20.25" customHeight="1">
      <c r="B17" s="456"/>
      <c r="C17" s="453"/>
      <c r="D17" s="451"/>
      <c r="E17" s="451"/>
      <c r="F17" s="451"/>
      <c r="G17" s="451"/>
      <c r="H17" s="451"/>
    </row>
    <row r="19" spans="1:19">
      <c r="B19" s="75" t="s">
        <v>135</v>
      </c>
      <c r="C19" s="75"/>
      <c r="D19" s="75"/>
    </row>
    <row r="20" spans="1:19" ht="33" customHeight="1">
      <c r="B20" s="99" t="s">
        <v>90</v>
      </c>
      <c r="C20" s="100" t="s">
        <v>2</v>
      </c>
      <c r="D20" s="449" t="s">
        <v>107</v>
      </c>
      <c r="E20" s="449"/>
      <c r="F20" s="449"/>
      <c r="G20" s="449"/>
      <c r="H20" s="449"/>
    </row>
    <row r="21" spans="1:19" ht="20.25" customHeight="1">
      <c r="B21" s="457">
        <v>1</v>
      </c>
      <c r="C21" s="459" t="e">
        <f ca="1">_xlfn.XLOOKUP(IF(B21=1,4,1),Legger!$P$7:$P$13,Legger!$A$7:$A$13)</f>
        <v>#N/A</v>
      </c>
      <c r="D21" s="451" t="e">
        <f ca="1">_xlfn.XLOOKUP(C21,Legger!$A$7:$A$13,Legger!$B$7:$B$13)</f>
        <v>#N/A</v>
      </c>
      <c r="E21" s="451"/>
      <c r="F21" s="451"/>
      <c r="G21" s="451"/>
      <c r="H21" s="451"/>
      <c r="S21" s="89"/>
    </row>
    <row r="22" spans="1:19" ht="20.25" customHeight="1">
      <c r="B22" s="458"/>
      <c r="C22" s="460"/>
      <c r="D22" s="451"/>
      <c r="E22" s="451"/>
      <c r="F22" s="451"/>
      <c r="G22" s="451"/>
      <c r="H22" s="451"/>
      <c r="S22" s="89"/>
    </row>
    <row r="23" spans="1:19" ht="20.25" customHeight="1">
      <c r="B23" s="452">
        <v>2</v>
      </c>
      <c r="C23" s="453" t="e">
        <f ca="1">_xlfn.XLOOKUP(IF(B23=2,5,2),Legger!$P$7:$P$13,Legger!$A$7:$A$13)</f>
        <v>#N/A</v>
      </c>
      <c r="D23" s="451" t="e">
        <f ca="1">_xlfn.XLOOKUP(C23,Legger!$A$7:$A$13,Legger!$B$7:$B$13)</f>
        <v>#N/A</v>
      </c>
      <c r="E23" s="451"/>
      <c r="F23" s="451"/>
      <c r="G23" s="451"/>
      <c r="H23" s="451"/>
      <c r="S23" s="89"/>
    </row>
    <row r="24" spans="1:19" ht="20.25" customHeight="1">
      <c r="B24" s="452"/>
      <c r="C24" s="453"/>
      <c r="D24" s="451"/>
      <c r="E24" s="451"/>
      <c r="F24" s="451"/>
      <c r="G24" s="451"/>
      <c r="H24" s="451"/>
    </row>
    <row r="25" spans="1:19">
      <c r="B25" s="75"/>
      <c r="C25" s="75"/>
      <c r="D25" s="75"/>
      <c r="F25" s="75"/>
      <c r="G25" s="75"/>
      <c r="H25" s="89"/>
      <c r="I25" s="89"/>
    </row>
    <row r="26" spans="1:19" ht="16.5" customHeight="1">
      <c r="B26" s="454" t="s">
        <v>136</v>
      </c>
      <c r="C26" s="454"/>
      <c r="D26" s="75"/>
      <c r="F26" s="75"/>
      <c r="G26" s="75"/>
    </row>
    <row r="27" spans="1:19" ht="33.75" customHeight="1">
      <c r="B27" s="99" t="s">
        <v>90</v>
      </c>
      <c r="C27" s="455" t="s">
        <v>107</v>
      </c>
      <c r="D27" s="455"/>
      <c r="E27" s="455"/>
      <c r="F27" s="449" t="s">
        <v>137</v>
      </c>
      <c r="G27" s="449"/>
      <c r="H27" s="449"/>
    </row>
    <row r="28" spans="1:19" ht="20.25" customHeight="1">
      <c r="B28" s="451">
        <v>1</v>
      </c>
      <c r="C28" s="451" t="str">
        <f>_xlfn.XLOOKUP(B28,Legger!$U$7:$U$13,Legger!$B$7:$B$13)</f>
        <v>JKL</v>
      </c>
      <c r="D28" s="451"/>
      <c r="E28" s="451"/>
      <c r="F28" s="451" t="str">
        <f>_xlfn.XLOOKUP(B28,Legger!$U$7:$U$13,Legger!$F$7:$F$13)</f>
        <v>Dirigen 4</v>
      </c>
      <c r="G28" s="451"/>
      <c r="H28" s="451"/>
    </row>
    <row r="29" spans="1:19" ht="20.25" customHeight="1">
      <c r="B29" s="451"/>
      <c r="C29" s="451"/>
      <c r="D29" s="451"/>
      <c r="E29" s="451"/>
      <c r="F29" s="451"/>
      <c r="G29" s="451"/>
      <c r="H29" s="451"/>
      <c r="I29" s="89"/>
    </row>
    <row r="30" spans="1:19" ht="20.25" customHeight="1">
      <c r="B30" s="102"/>
      <c r="C30" s="102"/>
      <c r="D30" s="102"/>
      <c r="E30" s="102"/>
      <c r="F30" s="102"/>
      <c r="G30" s="102"/>
      <c r="H30" s="89"/>
      <c r="I30" s="89"/>
    </row>
    <row r="31" spans="1:19">
      <c r="A31" s="75"/>
      <c r="B31" s="75"/>
      <c r="C31" s="75" t="s">
        <v>138</v>
      </c>
      <c r="D31" s="75"/>
      <c r="E31" s="75"/>
      <c r="F31" s="75"/>
      <c r="G31" s="75"/>
      <c r="H31" s="89"/>
      <c r="I31" s="89"/>
    </row>
    <row r="32" spans="1:19" ht="31.5" customHeight="1">
      <c r="C32" s="101" t="s">
        <v>139</v>
      </c>
      <c r="D32" s="101" t="s">
        <v>140</v>
      </c>
      <c r="E32" s="101" t="s">
        <v>141</v>
      </c>
      <c r="F32" s="101" t="s">
        <v>142</v>
      </c>
      <c r="G32" s="101" t="s">
        <v>143</v>
      </c>
    </row>
    <row r="33" spans="1:9" ht="27" customHeight="1">
      <c r="C33" s="450" t="s">
        <v>128</v>
      </c>
      <c r="D33" s="450" t="s">
        <v>128</v>
      </c>
      <c r="E33" s="450" t="s">
        <v>128</v>
      </c>
      <c r="F33" s="450" t="s">
        <v>128</v>
      </c>
      <c r="G33" s="450" t="s">
        <v>128</v>
      </c>
    </row>
    <row r="34" spans="1:9" ht="36.75" customHeight="1">
      <c r="C34" s="450"/>
      <c r="D34" s="450"/>
      <c r="E34" s="450"/>
      <c r="F34" s="450"/>
      <c r="G34" s="450"/>
    </row>
    <row r="35" spans="1:9" ht="19.5" customHeight="1"/>
    <row r="37" spans="1:9">
      <c r="A37" s="446" t="s">
        <v>125</v>
      </c>
      <c r="B37" s="446"/>
      <c r="C37" s="446"/>
      <c r="D37" s="447" t="s">
        <v>130</v>
      </c>
      <c r="E37" s="448"/>
      <c r="F37" s="449" t="s">
        <v>131</v>
      </c>
      <c r="G37" s="449"/>
      <c r="H37" s="450" t="s">
        <v>128</v>
      </c>
      <c r="I37" s="450"/>
    </row>
    <row r="38" spans="1:9">
      <c r="A38" s="446"/>
      <c r="B38" s="446"/>
      <c r="C38" s="446"/>
      <c r="D38" s="447"/>
      <c r="E38" s="448"/>
      <c r="F38" s="449"/>
      <c r="G38" s="449"/>
      <c r="H38" s="450"/>
      <c r="I38" s="450"/>
    </row>
    <row r="39" spans="1:9">
      <c r="A39" s="446"/>
      <c r="B39" s="446"/>
      <c r="C39" s="446"/>
      <c r="D39" s="447"/>
      <c r="E39" s="448"/>
      <c r="F39" s="447" t="s">
        <v>132</v>
      </c>
      <c r="G39" s="447"/>
      <c r="H39" s="450"/>
      <c r="I39" s="450"/>
    </row>
    <row r="40" spans="1:9">
      <c r="A40" s="446"/>
      <c r="B40" s="446"/>
      <c r="C40" s="446"/>
      <c r="D40" s="447"/>
      <c r="E40" s="448"/>
      <c r="F40" s="447"/>
      <c r="G40" s="447"/>
      <c r="H40" s="450"/>
      <c r="I40" s="450"/>
    </row>
  </sheetData>
  <sheetProtection algorithmName="SHA-512" hashValue="0Dayu6O+1Siqim/+r0uiPIwjddk3Q8zFErO5vXPJQSy7jImKCear60ZUZ8/DWfiHDVHOwk0G5miisSPFfwHYXA==" saltValue="OSDMtowEDvM3gHz9oj01Gw==" spinCount="100000" sheet="1" objects="1" scenarios="1" selectLockedCells="1" selectUnlockedCells="1"/>
  <mergeCells count="39">
    <mergeCell ref="A7:I8"/>
    <mergeCell ref="A1:I1"/>
    <mergeCell ref="A2:I2"/>
    <mergeCell ref="A3:I3"/>
    <mergeCell ref="A4:I4"/>
    <mergeCell ref="A5:I5"/>
    <mergeCell ref="D11:H11"/>
    <mergeCell ref="B12:B13"/>
    <mergeCell ref="C12:C13"/>
    <mergeCell ref="D12:H13"/>
    <mergeCell ref="B14:B15"/>
    <mergeCell ref="C14:C15"/>
    <mergeCell ref="D14:H15"/>
    <mergeCell ref="B16:B17"/>
    <mergeCell ref="C16:C17"/>
    <mergeCell ref="D16:H17"/>
    <mergeCell ref="D20:H20"/>
    <mergeCell ref="B21:B22"/>
    <mergeCell ref="C21:C22"/>
    <mergeCell ref="D21:H22"/>
    <mergeCell ref="B23:B24"/>
    <mergeCell ref="C23:C24"/>
    <mergeCell ref="D23:H24"/>
    <mergeCell ref="B26:C26"/>
    <mergeCell ref="C27:E27"/>
    <mergeCell ref="F27:H27"/>
    <mergeCell ref="B28:B29"/>
    <mergeCell ref="C28:E29"/>
    <mergeCell ref="F28:H29"/>
    <mergeCell ref="C33:C34"/>
    <mergeCell ref="D33:D34"/>
    <mergeCell ref="E33:E34"/>
    <mergeCell ref="F33:F34"/>
    <mergeCell ref="G33:G34"/>
    <mergeCell ref="A37:C40"/>
    <mergeCell ref="D37:E40"/>
    <mergeCell ref="F37:G38"/>
    <mergeCell ref="H37:I40"/>
    <mergeCell ref="F39:G40"/>
  </mergeCells>
  <hyperlinks>
    <hyperlink ref="A5" r:id="rId1" display="http://lmap9.kabumi-upi.org/" xr:uid="{86556D08-2C63-484E-A6FA-E2824DC5AEA7}"/>
  </hyperlinks>
  <pageMargins left="0.7" right="0.7" top="0.75" bottom="0.75" header="0.3" footer="0.3"/>
  <pageSetup paperSize="9" fitToHeight="0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B03D-C820-F446-AC55-6B1C954E7F71}">
  <sheetPr>
    <tabColor theme="6" tint="0.59999389629810485"/>
  </sheetPr>
  <dimension ref="A1:AZ36"/>
  <sheetViews>
    <sheetView zoomScale="94" zoomScaleNormal="139" workbookViewId="0">
      <pane xSplit="2" ySplit="10" topLeftCell="C11" activePane="bottomRight" state="frozen"/>
      <selection pane="bottomRight" activeCell="C34" sqref="C34"/>
      <selection pane="bottomLeft"/>
      <selection pane="topRight"/>
    </sheetView>
  </sheetViews>
  <sheetFormatPr defaultColWidth="11" defaultRowHeight="15.75" customHeight="1"/>
  <cols>
    <col min="1" max="1" width="8.375" customWidth="1"/>
    <col min="2" max="2" width="10" customWidth="1"/>
    <col min="3" max="6" width="9.5" customWidth="1"/>
    <col min="7" max="9" width="9.375" customWidth="1"/>
    <col min="10" max="13" width="9.5" customWidth="1"/>
    <col min="14" max="16" width="9.375" customWidth="1"/>
    <col min="17" max="20" width="9.5" customWidth="1"/>
    <col min="21" max="23" width="9.375" customWidth="1"/>
    <col min="24" max="27" width="9.5" customWidth="1"/>
    <col min="28" max="30" width="9.375" customWidth="1"/>
    <col min="31" max="34" width="9.5" customWidth="1"/>
    <col min="35" max="37" width="9.375" customWidth="1"/>
    <col min="40" max="41" width="22.875" customWidth="1"/>
    <col min="42" max="43" width="9.5" customWidth="1"/>
    <col min="44" max="44" width="17" customWidth="1"/>
    <col min="45" max="45" width="22.625" customWidth="1"/>
    <col min="46" max="46" width="10.125" customWidth="1"/>
    <col min="47" max="47" width="66.5" customWidth="1"/>
    <col min="48" max="48" width="27.375" customWidth="1"/>
    <col min="49" max="50" width="58.625" customWidth="1"/>
    <col min="51" max="51" width="52.5" customWidth="1"/>
    <col min="52" max="52" width="29.375" customWidth="1"/>
  </cols>
  <sheetData>
    <row r="1" spans="1:51"/>
    <row r="2" spans="1:51" ht="11.25" customHeight="1">
      <c r="A2" s="216" t="s">
        <v>144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T2" s="217" t="s">
        <v>1</v>
      </c>
      <c r="AU2" s="217"/>
      <c r="AV2" s="217"/>
      <c r="AW2" s="217"/>
      <c r="AX2" s="217"/>
      <c r="AY2" s="217"/>
    </row>
    <row r="3" spans="1:51" ht="11.2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T3" s="217"/>
      <c r="AU3" s="217"/>
      <c r="AV3" s="217"/>
      <c r="AW3" s="217"/>
      <c r="AX3" s="217"/>
      <c r="AY3" s="217"/>
    </row>
    <row r="4" spans="1:51" ht="11.2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6"/>
      <c r="AM4" s="216"/>
      <c r="AN4" s="216"/>
      <c r="AO4" s="216"/>
      <c r="AP4" s="216"/>
      <c r="AQ4" s="216"/>
      <c r="AR4" s="216"/>
    </row>
    <row r="5" spans="1:51" ht="15.95" customHeight="1">
      <c r="A5" s="218" t="s">
        <v>2</v>
      </c>
      <c r="B5" s="220" t="s">
        <v>3</v>
      </c>
      <c r="C5" s="222" t="s">
        <v>4</v>
      </c>
      <c r="D5" s="222"/>
      <c r="E5" s="222"/>
      <c r="F5" s="222"/>
      <c r="G5" s="222"/>
      <c r="H5" s="222"/>
      <c r="I5" s="222"/>
      <c r="J5" s="224" t="s">
        <v>5</v>
      </c>
      <c r="K5" s="224"/>
      <c r="L5" s="224"/>
      <c r="M5" s="224"/>
      <c r="N5" s="224"/>
      <c r="O5" s="224"/>
      <c r="P5" s="224"/>
      <c r="Q5" s="226" t="s">
        <v>6</v>
      </c>
      <c r="R5" s="226"/>
      <c r="S5" s="226"/>
      <c r="T5" s="226"/>
      <c r="U5" s="226"/>
      <c r="V5" s="226"/>
      <c r="W5" s="226"/>
      <c r="X5" s="228" t="s">
        <v>7</v>
      </c>
      <c r="Y5" s="228"/>
      <c r="Z5" s="228"/>
      <c r="AA5" s="228"/>
      <c r="AB5" s="228"/>
      <c r="AC5" s="228"/>
      <c r="AD5" s="228"/>
      <c r="AE5" s="230" t="s">
        <v>8</v>
      </c>
      <c r="AF5" s="230"/>
      <c r="AG5" s="230"/>
      <c r="AH5" s="230"/>
      <c r="AI5" s="230"/>
      <c r="AJ5" s="230"/>
      <c r="AK5" s="230"/>
      <c r="AL5" s="209" t="s">
        <v>9</v>
      </c>
      <c r="AM5" s="209"/>
      <c r="AN5" s="209"/>
      <c r="AO5" s="209"/>
      <c r="AP5" s="209" t="s">
        <v>10</v>
      </c>
      <c r="AQ5" s="209"/>
      <c r="AR5" s="209"/>
      <c r="AT5" s="211" t="s">
        <v>11</v>
      </c>
      <c r="AU5" s="212" t="s">
        <v>12</v>
      </c>
      <c r="AV5" s="212" t="s">
        <v>13</v>
      </c>
      <c r="AW5" s="212" t="s">
        <v>14</v>
      </c>
      <c r="AX5" s="212" t="s">
        <v>15</v>
      </c>
      <c r="AY5" s="212" t="s">
        <v>145</v>
      </c>
    </row>
    <row r="6" spans="1:51" ht="15.95" customHeight="1">
      <c r="A6" s="219"/>
      <c r="B6" s="221"/>
      <c r="C6" s="223"/>
      <c r="D6" s="223"/>
      <c r="E6" s="223"/>
      <c r="F6" s="223"/>
      <c r="G6" s="223"/>
      <c r="H6" s="223"/>
      <c r="I6" s="223"/>
      <c r="J6" s="225"/>
      <c r="K6" s="225"/>
      <c r="L6" s="225"/>
      <c r="M6" s="225"/>
      <c r="N6" s="225"/>
      <c r="O6" s="225"/>
      <c r="P6" s="225"/>
      <c r="Q6" s="227"/>
      <c r="R6" s="227"/>
      <c r="S6" s="227"/>
      <c r="T6" s="227"/>
      <c r="U6" s="227"/>
      <c r="V6" s="227"/>
      <c r="W6" s="227"/>
      <c r="X6" s="229"/>
      <c r="Y6" s="229"/>
      <c r="Z6" s="229"/>
      <c r="AA6" s="229"/>
      <c r="AB6" s="229"/>
      <c r="AC6" s="229"/>
      <c r="AD6" s="229"/>
      <c r="AE6" s="231"/>
      <c r="AF6" s="231"/>
      <c r="AG6" s="231"/>
      <c r="AH6" s="231"/>
      <c r="AI6" s="231"/>
      <c r="AJ6" s="231"/>
      <c r="AK6" s="231"/>
      <c r="AL6" s="210"/>
      <c r="AM6" s="210"/>
      <c r="AN6" s="210"/>
      <c r="AO6" s="210"/>
      <c r="AP6" s="210"/>
      <c r="AQ6" s="210"/>
      <c r="AR6" s="210"/>
      <c r="AT6" s="211"/>
      <c r="AU6" s="212"/>
      <c r="AV6" s="212"/>
      <c r="AW6" s="212"/>
      <c r="AX6" s="212"/>
      <c r="AY6" s="212"/>
    </row>
    <row r="7" spans="1:51" ht="15.95" customHeight="1">
      <c r="A7" s="219"/>
      <c r="B7" s="221"/>
      <c r="C7" s="234" t="s">
        <v>17</v>
      </c>
      <c r="D7" s="234"/>
      <c r="E7" s="234"/>
      <c r="F7" s="234"/>
      <c r="G7" s="206" t="s">
        <v>146</v>
      </c>
      <c r="H7" s="206"/>
      <c r="I7" s="206"/>
      <c r="J7" s="235" t="s">
        <v>17</v>
      </c>
      <c r="K7" s="235"/>
      <c r="L7" s="235"/>
      <c r="M7" s="235"/>
      <c r="N7" s="206" t="s">
        <v>146</v>
      </c>
      <c r="O7" s="206"/>
      <c r="P7" s="206"/>
      <c r="Q7" s="205" t="s">
        <v>17</v>
      </c>
      <c r="R7" s="205"/>
      <c r="S7" s="205"/>
      <c r="T7" s="205"/>
      <c r="U7" s="206" t="s">
        <v>146</v>
      </c>
      <c r="V7" s="206"/>
      <c r="W7" s="206"/>
      <c r="X7" s="207" t="s">
        <v>17</v>
      </c>
      <c r="Y7" s="207"/>
      <c r="Z7" s="207"/>
      <c r="AA7" s="207"/>
      <c r="AB7" s="206" t="s">
        <v>146</v>
      </c>
      <c r="AC7" s="206"/>
      <c r="AD7" s="206"/>
      <c r="AE7" s="208" t="s">
        <v>17</v>
      </c>
      <c r="AF7" s="208"/>
      <c r="AG7" s="208"/>
      <c r="AH7" s="208"/>
      <c r="AI7" s="206" t="s">
        <v>146</v>
      </c>
      <c r="AJ7" s="206"/>
      <c r="AK7" s="206"/>
      <c r="AL7" s="214" t="s">
        <v>19</v>
      </c>
      <c r="AM7" s="214"/>
      <c r="AN7" s="214"/>
      <c r="AO7" s="214" t="s">
        <v>147</v>
      </c>
      <c r="AP7" s="484" t="s">
        <v>21</v>
      </c>
      <c r="AQ7" s="484" t="s">
        <v>22</v>
      </c>
      <c r="AR7" s="214" t="s">
        <v>23</v>
      </c>
      <c r="AT7" s="211"/>
      <c r="AU7" s="212"/>
      <c r="AV7" s="212"/>
      <c r="AW7" s="212"/>
      <c r="AX7" s="212"/>
      <c r="AY7" s="212"/>
    </row>
    <row r="8" spans="1:51" ht="65.099999999999994" customHeight="1">
      <c r="A8" s="219"/>
      <c r="B8" s="221"/>
      <c r="C8" s="132" t="s">
        <v>24</v>
      </c>
      <c r="D8" s="133" t="s">
        <v>25</v>
      </c>
      <c r="E8" s="133" t="s">
        <v>26</v>
      </c>
      <c r="F8" s="132" t="s">
        <v>27</v>
      </c>
      <c r="G8" s="144" t="s">
        <v>25</v>
      </c>
      <c r="H8" s="144" t="s">
        <v>122</v>
      </c>
      <c r="I8" s="144" t="s">
        <v>123</v>
      </c>
      <c r="J8" s="134" t="s">
        <v>24</v>
      </c>
      <c r="K8" s="135" t="s">
        <v>25</v>
      </c>
      <c r="L8" s="135" t="s">
        <v>26</v>
      </c>
      <c r="M8" s="134" t="s">
        <v>27</v>
      </c>
      <c r="N8" s="144" t="s">
        <v>25</v>
      </c>
      <c r="O8" s="144" t="s">
        <v>122</v>
      </c>
      <c r="P8" s="144" t="s">
        <v>123</v>
      </c>
      <c r="Q8" s="136" t="s">
        <v>24</v>
      </c>
      <c r="R8" s="137" t="s">
        <v>25</v>
      </c>
      <c r="S8" s="137" t="s">
        <v>26</v>
      </c>
      <c r="T8" s="136" t="s">
        <v>27</v>
      </c>
      <c r="U8" s="144" t="s">
        <v>25</v>
      </c>
      <c r="V8" s="144" t="s">
        <v>122</v>
      </c>
      <c r="W8" s="144" t="s">
        <v>123</v>
      </c>
      <c r="X8" s="138" t="s">
        <v>24</v>
      </c>
      <c r="Y8" s="139" t="s">
        <v>25</v>
      </c>
      <c r="Z8" s="139" t="s">
        <v>26</v>
      </c>
      <c r="AA8" s="138" t="s">
        <v>27</v>
      </c>
      <c r="AB8" s="145" t="s">
        <v>25</v>
      </c>
      <c r="AC8" s="145" t="s">
        <v>122</v>
      </c>
      <c r="AD8" s="145" t="s">
        <v>123</v>
      </c>
      <c r="AE8" s="140" t="s">
        <v>24</v>
      </c>
      <c r="AF8" s="141" t="s">
        <v>25</v>
      </c>
      <c r="AG8" s="141" t="s">
        <v>26</v>
      </c>
      <c r="AH8" s="140" t="s">
        <v>27</v>
      </c>
      <c r="AI8" s="144" t="s">
        <v>25</v>
      </c>
      <c r="AJ8" s="144" t="s">
        <v>122</v>
      </c>
      <c r="AK8" s="144" t="s">
        <v>123</v>
      </c>
      <c r="AL8" s="214"/>
      <c r="AM8" s="214"/>
      <c r="AN8" s="214"/>
      <c r="AO8" s="214"/>
      <c r="AP8" s="484"/>
      <c r="AQ8" s="484"/>
      <c r="AR8" s="214"/>
      <c r="AT8" s="211"/>
      <c r="AU8" s="212"/>
      <c r="AV8" s="212"/>
      <c r="AW8" s="212"/>
      <c r="AX8" s="212"/>
      <c r="AY8" s="212"/>
    </row>
    <row r="9" spans="1:51" ht="17.25" customHeight="1">
      <c r="A9" s="213">
        <v>1</v>
      </c>
      <c r="B9" s="105" t="s">
        <v>31</v>
      </c>
      <c r="C9" s="9">
        <v>50</v>
      </c>
      <c r="D9" s="9">
        <v>45</v>
      </c>
      <c r="E9" s="9">
        <v>50</v>
      </c>
      <c r="F9" s="9">
        <v>45</v>
      </c>
      <c r="G9" s="177">
        <v>60</v>
      </c>
      <c r="H9" s="177">
        <v>50</v>
      </c>
      <c r="I9" s="177">
        <v>50</v>
      </c>
      <c r="J9" s="26">
        <v>80</v>
      </c>
      <c r="K9" s="14">
        <v>80</v>
      </c>
      <c r="L9" s="14">
        <v>65</v>
      </c>
      <c r="M9" s="14">
        <v>70</v>
      </c>
      <c r="N9" s="177">
        <v>75</v>
      </c>
      <c r="O9" s="177">
        <v>70</v>
      </c>
      <c r="P9" s="177">
        <v>80</v>
      </c>
      <c r="Q9" s="15">
        <v>72</v>
      </c>
      <c r="R9" s="15">
        <v>72</v>
      </c>
      <c r="S9" s="15">
        <v>70</v>
      </c>
      <c r="T9" s="15">
        <v>73</v>
      </c>
      <c r="U9" s="177">
        <v>73</v>
      </c>
      <c r="V9" s="177">
        <v>72</v>
      </c>
      <c r="W9" s="177">
        <v>72</v>
      </c>
      <c r="X9" s="43">
        <v>80</v>
      </c>
      <c r="Y9" s="18">
        <v>80</v>
      </c>
      <c r="Z9" s="18">
        <v>82</v>
      </c>
      <c r="AA9" s="18">
        <v>80</v>
      </c>
      <c r="AB9" s="177">
        <v>80</v>
      </c>
      <c r="AC9" s="177">
        <v>80</v>
      </c>
      <c r="AD9" s="177">
        <v>80</v>
      </c>
      <c r="AE9" s="21">
        <v>65</v>
      </c>
      <c r="AF9" s="21">
        <v>65</v>
      </c>
      <c r="AG9" s="21">
        <v>65</v>
      </c>
      <c r="AH9" s="21">
        <v>70</v>
      </c>
      <c r="AI9" s="177">
        <v>70</v>
      </c>
      <c r="AJ9" s="177">
        <v>65</v>
      </c>
      <c r="AK9" s="177">
        <v>70</v>
      </c>
      <c r="AL9" s="202" t="s">
        <v>148</v>
      </c>
      <c r="AM9" s="203"/>
      <c r="AN9" s="471"/>
      <c r="AO9" s="264" t="s">
        <v>149</v>
      </c>
      <c r="AP9" s="264">
        <v>6</v>
      </c>
      <c r="AQ9" s="264">
        <v>48</v>
      </c>
      <c r="AR9" s="264"/>
      <c r="AT9" s="181">
        <v>1</v>
      </c>
      <c r="AU9" s="182" t="s">
        <v>150</v>
      </c>
      <c r="AV9" s="183" t="s">
        <v>151</v>
      </c>
      <c r="AW9" s="179" t="s">
        <v>152</v>
      </c>
      <c r="AX9" s="179" t="s">
        <v>153</v>
      </c>
      <c r="AY9" s="179" t="s">
        <v>154</v>
      </c>
    </row>
    <row r="10" spans="1:51" ht="17.25" customHeight="1">
      <c r="A10" s="200"/>
      <c r="B10" s="5" t="s">
        <v>39</v>
      </c>
      <c r="C10" s="8">
        <v>45</v>
      </c>
      <c r="D10" s="8">
        <v>50</v>
      </c>
      <c r="E10" s="8">
        <v>50</v>
      </c>
      <c r="F10" s="8">
        <v>45</v>
      </c>
      <c r="G10" s="178"/>
      <c r="H10" s="178"/>
      <c r="I10" s="178"/>
      <c r="J10" s="13">
        <v>80</v>
      </c>
      <c r="K10" s="13">
        <v>78</v>
      </c>
      <c r="L10" s="13">
        <v>70</v>
      </c>
      <c r="M10" s="13">
        <v>80</v>
      </c>
      <c r="N10" s="178"/>
      <c r="O10" s="178"/>
      <c r="P10" s="178"/>
      <c r="Q10" s="16">
        <v>73</v>
      </c>
      <c r="R10" s="16">
        <v>73</v>
      </c>
      <c r="S10" s="16">
        <v>71</v>
      </c>
      <c r="T10" s="16">
        <v>74</v>
      </c>
      <c r="U10" s="178"/>
      <c r="V10" s="178"/>
      <c r="W10" s="178"/>
      <c r="X10" s="19">
        <v>80</v>
      </c>
      <c r="Y10" s="19">
        <v>82</v>
      </c>
      <c r="Z10" s="19">
        <v>80</v>
      </c>
      <c r="AA10" s="19">
        <v>80</v>
      </c>
      <c r="AB10" s="178"/>
      <c r="AC10" s="178"/>
      <c r="AD10" s="178"/>
      <c r="AE10" s="22">
        <v>70</v>
      </c>
      <c r="AF10" s="22">
        <v>70</v>
      </c>
      <c r="AG10" s="22">
        <v>70</v>
      </c>
      <c r="AH10" s="22">
        <v>75</v>
      </c>
      <c r="AI10" s="178"/>
      <c r="AJ10" s="178"/>
      <c r="AK10" s="178"/>
      <c r="AL10" s="472"/>
      <c r="AM10" s="473"/>
      <c r="AN10" s="474"/>
      <c r="AO10" s="469"/>
      <c r="AP10" s="469"/>
      <c r="AQ10" s="469"/>
      <c r="AR10" s="469"/>
      <c r="AT10" s="181"/>
      <c r="AU10" s="182"/>
      <c r="AV10" s="183"/>
      <c r="AW10" s="179"/>
      <c r="AX10" s="179"/>
      <c r="AY10" s="179"/>
    </row>
    <row r="11" spans="1:51" ht="17.25" customHeight="1">
      <c r="A11" s="198">
        <v>2</v>
      </c>
      <c r="B11" s="1" t="s">
        <v>31</v>
      </c>
      <c r="C11" s="10">
        <v>40</v>
      </c>
      <c r="D11" s="10">
        <v>45</v>
      </c>
      <c r="E11" s="10">
        <v>50</v>
      </c>
      <c r="F11" s="10">
        <v>50</v>
      </c>
      <c r="G11" s="486">
        <v>45</v>
      </c>
      <c r="H11" s="486">
        <v>45</v>
      </c>
      <c r="I11" s="486">
        <v>45</v>
      </c>
      <c r="J11" s="12">
        <v>82</v>
      </c>
      <c r="K11" s="12">
        <v>85</v>
      </c>
      <c r="L11" s="12">
        <v>70</v>
      </c>
      <c r="M11" s="12">
        <v>85</v>
      </c>
      <c r="N11" s="193">
        <v>70</v>
      </c>
      <c r="O11" s="193">
        <v>70</v>
      </c>
      <c r="P11" s="193">
        <v>80</v>
      </c>
      <c r="Q11" s="17">
        <v>70</v>
      </c>
      <c r="R11" s="17">
        <v>70</v>
      </c>
      <c r="S11" s="17">
        <v>70</v>
      </c>
      <c r="T11" s="17">
        <v>72</v>
      </c>
      <c r="U11" s="193">
        <v>72</v>
      </c>
      <c r="V11" s="193">
        <v>71</v>
      </c>
      <c r="W11" s="193">
        <v>71</v>
      </c>
      <c r="X11" s="20">
        <v>72</v>
      </c>
      <c r="Y11" s="20">
        <v>76</v>
      </c>
      <c r="Z11" s="20">
        <v>78</v>
      </c>
      <c r="AA11" s="20">
        <v>80</v>
      </c>
      <c r="AB11" s="487">
        <v>72</v>
      </c>
      <c r="AC11" s="487">
        <v>72</v>
      </c>
      <c r="AD11" s="487">
        <v>74</v>
      </c>
      <c r="AE11" s="23">
        <v>65</v>
      </c>
      <c r="AF11" s="23">
        <v>70</v>
      </c>
      <c r="AG11" s="23">
        <v>60</v>
      </c>
      <c r="AH11" s="23">
        <v>75</v>
      </c>
      <c r="AI11" s="487">
        <v>60</v>
      </c>
      <c r="AJ11" s="487">
        <v>65</v>
      </c>
      <c r="AK11" s="487">
        <v>65</v>
      </c>
      <c r="AL11" s="475" t="s">
        <v>155</v>
      </c>
      <c r="AM11" s="476"/>
      <c r="AN11" s="477"/>
      <c r="AO11" s="468" t="s">
        <v>156</v>
      </c>
      <c r="AP11" s="468">
        <v>10</v>
      </c>
      <c r="AQ11" s="468">
        <v>44</v>
      </c>
      <c r="AR11" s="468"/>
      <c r="AT11" s="190">
        <v>2</v>
      </c>
      <c r="AU11" s="191" t="s">
        <v>157</v>
      </c>
      <c r="AV11" s="192" t="s">
        <v>151</v>
      </c>
      <c r="AW11" s="188" t="s">
        <v>152</v>
      </c>
      <c r="AX11" s="187" t="s">
        <v>158</v>
      </c>
      <c r="AY11" s="187" t="s">
        <v>159</v>
      </c>
    </row>
    <row r="12" spans="1:51" ht="17.25" customHeight="1">
      <c r="A12" s="198"/>
      <c r="B12" s="1" t="s">
        <v>39</v>
      </c>
      <c r="C12" s="10">
        <v>40</v>
      </c>
      <c r="D12" s="10">
        <v>50</v>
      </c>
      <c r="E12" s="10">
        <v>50</v>
      </c>
      <c r="F12" s="10">
        <v>40</v>
      </c>
      <c r="G12" s="194"/>
      <c r="H12" s="194"/>
      <c r="I12" s="194"/>
      <c r="J12" s="12">
        <v>78</v>
      </c>
      <c r="K12" s="12">
        <v>80</v>
      </c>
      <c r="L12" s="12">
        <v>75</v>
      </c>
      <c r="M12" s="12">
        <v>85</v>
      </c>
      <c r="N12" s="194"/>
      <c r="O12" s="194"/>
      <c r="P12" s="194"/>
      <c r="Q12" s="17">
        <v>68</v>
      </c>
      <c r="R12" s="17">
        <v>69</v>
      </c>
      <c r="S12" s="17">
        <v>70</v>
      </c>
      <c r="T12" s="17">
        <v>72</v>
      </c>
      <c r="U12" s="194"/>
      <c r="V12" s="194"/>
      <c r="W12" s="194"/>
      <c r="X12" s="20">
        <v>74</v>
      </c>
      <c r="Y12" s="20">
        <v>78</v>
      </c>
      <c r="Z12" s="20">
        <v>78</v>
      </c>
      <c r="AA12" s="20">
        <v>80</v>
      </c>
      <c r="AB12" s="488"/>
      <c r="AC12" s="488"/>
      <c r="AD12" s="488"/>
      <c r="AE12" s="23">
        <v>65</v>
      </c>
      <c r="AF12" s="23">
        <v>65</v>
      </c>
      <c r="AG12" s="23">
        <v>65</v>
      </c>
      <c r="AH12" s="23">
        <v>75</v>
      </c>
      <c r="AI12" s="488"/>
      <c r="AJ12" s="488"/>
      <c r="AK12" s="488"/>
      <c r="AL12" s="478"/>
      <c r="AM12" s="479"/>
      <c r="AN12" s="480"/>
      <c r="AO12" s="468"/>
      <c r="AP12" s="468"/>
      <c r="AQ12" s="468"/>
      <c r="AR12" s="468"/>
      <c r="AT12" s="190"/>
      <c r="AU12" s="191"/>
      <c r="AV12" s="192"/>
      <c r="AW12" s="188"/>
      <c r="AX12" s="187"/>
      <c r="AY12" s="187"/>
    </row>
    <row r="13" spans="1:51" ht="17.25" customHeight="1">
      <c r="A13" s="200">
        <v>3</v>
      </c>
      <c r="B13" s="5" t="s">
        <v>31</v>
      </c>
      <c r="C13" s="8">
        <v>45</v>
      </c>
      <c r="D13" s="8">
        <v>45</v>
      </c>
      <c r="E13" s="8">
        <v>50</v>
      </c>
      <c r="F13" s="8">
        <v>45</v>
      </c>
      <c r="G13" s="485">
        <v>30</v>
      </c>
      <c r="H13" s="485">
        <v>30</v>
      </c>
      <c r="I13" s="485">
        <v>30</v>
      </c>
      <c r="J13" s="13">
        <v>74</v>
      </c>
      <c r="K13" s="13">
        <v>75</v>
      </c>
      <c r="L13" s="13">
        <v>70</v>
      </c>
      <c r="M13" s="13">
        <v>80</v>
      </c>
      <c r="N13" s="177">
        <v>30</v>
      </c>
      <c r="O13" s="177">
        <v>30</v>
      </c>
      <c r="P13" s="177">
        <v>30</v>
      </c>
      <c r="Q13" s="16">
        <v>69</v>
      </c>
      <c r="R13" s="16">
        <v>71</v>
      </c>
      <c r="S13" s="16">
        <v>69</v>
      </c>
      <c r="T13" s="16">
        <v>71</v>
      </c>
      <c r="U13" s="177">
        <v>30</v>
      </c>
      <c r="V13" s="177">
        <v>30</v>
      </c>
      <c r="W13" s="177">
        <v>30</v>
      </c>
      <c r="X13" s="19">
        <v>74</v>
      </c>
      <c r="Y13" s="19">
        <v>74</v>
      </c>
      <c r="Z13" s="19">
        <v>76</v>
      </c>
      <c r="AA13" s="19">
        <v>78</v>
      </c>
      <c r="AB13" s="177">
        <v>30</v>
      </c>
      <c r="AC13" s="177">
        <v>30</v>
      </c>
      <c r="AD13" s="177">
        <v>30</v>
      </c>
      <c r="AE13" s="22">
        <v>75</v>
      </c>
      <c r="AF13" s="22">
        <v>75</v>
      </c>
      <c r="AG13" s="22">
        <v>75</v>
      </c>
      <c r="AH13" s="22">
        <v>75</v>
      </c>
      <c r="AI13" s="177">
        <v>30</v>
      </c>
      <c r="AJ13" s="177">
        <v>30</v>
      </c>
      <c r="AK13" s="177">
        <v>30</v>
      </c>
      <c r="AL13" s="481" t="s">
        <v>160</v>
      </c>
      <c r="AM13" s="482"/>
      <c r="AN13" s="483"/>
      <c r="AO13" s="469"/>
      <c r="AP13" s="469">
        <v>7</v>
      </c>
      <c r="AQ13" s="469">
        <v>29</v>
      </c>
      <c r="AR13" s="469"/>
      <c r="AT13" s="181">
        <v>3</v>
      </c>
      <c r="AU13" s="182" t="s">
        <v>161</v>
      </c>
      <c r="AV13" s="183" t="s">
        <v>151</v>
      </c>
      <c r="AW13" s="179" t="s">
        <v>152</v>
      </c>
      <c r="AX13" s="179" t="s">
        <v>162</v>
      </c>
      <c r="AY13" s="179" t="s">
        <v>163</v>
      </c>
    </row>
    <row r="14" spans="1:51" ht="17.25" customHeight="1">
      <c r="A14" s="200"/>
      <c r="B14" s="5" t="s">
        <v>39</v>
      </c>
      <c r="C14" s="8">
        <v>40</v>
      </c>
      <c r="D14" s="8">
        <v>40</v>
      </c>
      <c r="E14" s="8">
        <v>40</v>
      </c>
      <c r="F14" s="8">
        <v>40</v>
      </c>
      <c r="G14" s="178"/>
      <c r="H14" s="178"/>
      <c r="I14" s="178"/>
      <c r="J14" s="13">
        <v>70</v>
      </c>
      <c r="K14" s="13">
        <v>70</v>
      </c>
      <c r="L14" s="13">
        <v>70</v>
      </c>
      <c r="M14" s="13">
        <v>75</v>
      </c>
      <c r="N14" s="178"/>
      <c r="O14" s="178"/>
      <c r="P14" s="178"/>
      <c r="Q14" s="16">
        <v>68</v>
      </c>
      <c r="R14" s="16">
        <v>70</v>
      </c>
      <c r="S14" s="16">
        <v>70</v>
      </c>
      <c r="T14" s="16">
        <v>71</v>
      </c>
      <c r="U14" s="178"/>
      <c r="V14" s="178"/>
      <c r="W14" s="178"/>
      <c r="X14" s="19">
        <v>74</v>
      </c>
      <c r="Y14" s="19">
        <v>74</v>
      </c>
      <c r="Z14" s="19">
        <v>74</v>
      </c>
      <c r="AA14" s="19">
        <v>76</v>
      </c>
      <c r="AB14" s="178"/>
      <c r="AC14" s="178"/>
      <c r="AD14" s="178"/>
      <c r="AE14" s="22">
        <v>75</v>
      </c>
      <c r="AF14" s="22">
        <v>75</v>
      </c>
      <c r="AG14" s="22">
        <v>75</v>
      </c>
      <c r="AH14" s="22">
        <v>65</v>
      </c>
      <c r="AI14" s="178"/>
      <c r="AJ14" s="178"/>
      <c r="AK14" s="178"/>
      <c r="AL14" s="472"/>
      <c r="AM14" s="473"/>
      <c r="AN14" s="474"/>
      <c r="AO14" s="469"/>
      <c r="AP14" s="469"/>
      <c r="AQ14" s="469"/>
      <c r="AR14" s="469"/>
      <c r="AT14" s="181"/>
      <c r="AU14" s="182"/>
      <c r="AV14" s="183"/>
      <c r="AW14" s="179"/>
      <c r="AX14" s="179"/>
      <c r="AY14" s="179"/>
    </row>
    <row r="15" spans="1:51" ht="17.25" customHeight="1">
      <c r="A15" s="198">
        <v>4</v>
      </c>
      <c r="B15" s="1" t="s">
        <v>31</v>
      </c>
      <c r="C15" s="10">
        <v>40</v>
      </c>
      <c r="D15" s="10">
        <v>45</v>
      </c>
      <c r="E15" s="10">
        <v>50</v>
      </c>
      <c r="F15" s="10">
        <v>55</v>
      </c>
      <c r="G15" s="486">
        <v>40</v>
      </c>
      <c r="H15" s="486">
        <v>50</v>
      </c>
      <c r="I15" s="486">
        <v>50</v>
      </c>
      <c r="J15" s="12">
        <v>78</v>
      </c>
      <c r="K15" s="12">
        <v>81</v>
      </c>
      <c r="L15" s="12">
        <v>75</v>
      </c>
      <c r="M15" s="12">
        <v>83</v>
      </c>
      <c r="N15" s="193">
        <v>30</v>
      </c>
      <c r="O15" s="193">
        <v>30</v>
      </c>
      <c r="P15" s="193">
        <v>30</v>
      </c>
      <c r="Q15" s="17">
        <v>72</v>
      </c>
      <c r="R15" s="17">
        <v>73</v>
      </c>
      <c r="S15" s="17">
        <v>70</v>
      </c>
      <c r="T15" s="17">
        <v>73</v>
      </c>
      <c r="U15" s="193">
        <v>30</v>
      </c>
      <c r="V15" s="193">
        <v>30</v>
      </c>
      <c r="W15" s="193">
        <v>30</v>
      </c>
      <c r="X15" s="20">
        <v>80</v>
      </c>
      <c r="Y15" s="20">
        <v>82</v>
      </c>
      <c r="Z15" s="20">
        <v>80</v>
      </c>
      <c r="AA15" s="20">
        <v>82</v>
      </c>
      <c r="AB15" s="487">
        <v>30</v>
      </c>
      <c r="AC15" s="487">
        <v>30</v>
      </c>
      <c r="AD15" s="487">
        <v>30</v>
      </c>
      <c r="AE15" s="22">
        <v>70</v>
      </c>
      <c r="AF15" s="23">
        <v>75</v>
      </c>
      <c r="AG15" s="23">
        <v>70</v>
      </c>
      <c r="AH15" s="23">
        <v>85</v>
      </c>
      <c r="AI15" s="487">
        <v>30</v>
      </c>
      <c r="AJ15" s="487">
        <v>30</v>
      </c>
      <c r="AK15" s="487">
        <v>30</v>
      </c>
      <c r="AL15" s="475" t="s">
        <v>164</v>
      </c>
      <c r="AM15" s="476"/>
      <c r="AN15" s="477"/>
      <c r="AO15" s="468"/>
      <c r="AP15" s="468">
        <v>5</v>
      </c>
      <c r="AQ15" s="468">
        <v>31</v>
      </c>
      <c r="AR15" s="468"/>
      <c r="AT15" s="190">
        <v>4</v>
      </c>
      <c r="AU15" s="191" t="s">
        <v>165</v>
      </c>
      <c r="AV15" s="192" t="s">
        <v>151</v>
      </c>
      <c r="AW15" s="188" t="s">
        <v>152</v>
      </c>
      <c r="AX15" s="187" t="s">
        <v>153</v>
      </c>
      <c r="AY15" s="187" t="s">
        <v>163</v>
      </c>
    </row>
    <row r="16" spans="1:51" ht="17.25" customHeight="1">
      <c r="A16" s="199"/>
      <c r="B16" s="112" t="s">
        <v>39</v>
      </c>
      <c r="C16" s="10">
        <v>40</v>
      </c>
      <c r="D16" s="10">
        <v>45</v>
      </c>
      <c r="E16" s="10">
        <v>50</v>
      </c>
      <c r="F16" s="10">
        <v>55</v>
      </c>
      <c r="G16" s="194"/>
      <c r="H16" s="194"/>
      <c r="I16" s="194"/>
      <c r="J16" s="12">
        <v>80</v>
      </c>
      <c r="K16" s="12">
        <v>81</v>
      </c>
      <c r="L16" s="12">
        <v>75</v>
      </c>
      <c r="M16" s="12">
        <v>83</v>
      </c>
      <c r="N16" s="194"/>
      <c r="O16" s="194"/>
      <c r="P16" s="194"/>
      <c r="Q16" s="17">
        <v>72</v>
      </c>
      <c r="R16" s="17">
        <v>73</v>
      </c>
      <c r="S16" s="17">
        <v>72</v>
      </c>
      <c r="T16" s="17">
        <v>73</v>
      </c>
      <c r="U16" s="194"/>
      <c r="V16" s="194"/>
      <c r="W16" s="194"/>
      <c r="X16" s="20">
        <v>80</v>
      </c>
      <c r="Y16" s="20">
        <v>78</v>
      </c>
      <c r="Z16" s="20">
        <v>80</v>
      </c>
      <c r="AA16" s="20">
        <v>82</v>
      </c>
      <c r="AB16" s="488"/>
      <c r="AC16" s="488"/>
      <c r="AD16" s="488"/>
      <c r="AE16" s="23">
        <v>75</v>
      </c>
      <c r="AF16" s="23">
        <v>75</v>
      </c>
      <c r="AG16" s="23">
        <v>75</v>
      </c>
      <c r="AH16" s="23">
        <v>85</v>
      </c>
      <c r="AI16" s="488"/>
      <c r="AJ16" s="488"/>
      <c r="AK16" s="488"/>
      <c r="AL16" s="478"/>
      <c r="AM16" s="479"/>
      <c r="AN16" s="480"/>
      <c r="AO16" s="468"/>
      <c r="AP16" s="468"/>
      <c r="AQ16" s="468"/>
      <c r="AR16" s="468"/>
      <c r="AT16" s="190"/>
      <c r="AU16" s="191"/>
      <c r="AV16" s="192"/>
      <c r="AW16" s="188"/>
      <c r="AX16" s="187"/>
      <c r="AY16" s="187"/>
    </row>
    <row r="17" spans="1:52" ht="17.25" customHeight="1">
      <c r="A17" s="181">
        <v>5</v>
      </c>
      <c r="B17" s="107" t="s">
        <v>31</v>
      </c>
      <c r="C17" s="110">
        <v>40</v>
      </c>
      <c r="D17" s="8">
        <v>45</v>
      </c>
      <c r="E17" s="8">
        <v>40</v>
      </c>
      <c r="F17" s="8">
        <v>40</v>
      </c>
      <c r="G17" s="485">
        <v>50</v>
      </c>
      <c r="H17" s="485">
        <v>50</v>
      </c>
      <c r="I17" s="485">
        <v>45</v>
      </c>
      <c r="J17" s="13">
        <v>80</v>
      </c>
      <c r="K17" s="13">
        <v>84</v>
      </c>
      <c r="L17" s="13">
        <v>75</v>
      </c>
      <c r="M17" s="13">
        <v>83</v>
      </c>
      <c r="N17" s="177">
        <v>75</v>
      </c>
      <c r="O17" s="177">
        <v>75</v>
      </c>
      <c r="P17" s="177">
        <v>80</v>
      </c>
      <c r="Q17" s="16">
        <v>73</v>
      </c>
      <c r="R17" s="16">
        <v>73</v>
      </c>
      <c r="S17" s="16">
        <v>70</v>
      </c>
      <c r="T17" s="16">
        <v>74</v>
      </c>
      <c r="U17" s="177">
        <v>73</v>
      </c>
      <c r="V17" s="177">
        <v>73</v>
      </c>
      <c r="W17" s="177">
        <v>72</v>
      </c>
      <c r="X17" s="19">
        <v>82</v>
      </c>
      <c r="Y17" s="19">
        <v>84</v>
      </c>
      <c r="Z17" s="19">
        <v>82</v>
      </c>
      <c r="AA17" s="19">
        <v>80</v>
      </c>
      <c r="AB17" s="177">
        <v>78</v>
      </c>
      <c r="AC17" s="177">
        <v>80</v>
      </c>
      <c r="AD17" s="177">
        <v>80</v>
      </c>
      <c r="AE17" s="22">
        <v>85</v>
      </c>
      <c r="AF17" s="22">
        <v>80</v>
      </c>
      <c r="AG17" s="22">
        <v>80</v>
      </c>
      <c r="AH17" s="22">
        <v>85</v>
      </c>
      <c r="AI17" s="177">
        <v>65</v>
      </c>
      <c r="AJ17" s="177">
        <v>75</v>
      </c>
      <c r="AK17" s="177">
        <v>70</v>
      </c>
      <c r="AL17" s="481" t="s">
        <v>166</v>
      </c>
      <c r="AM17" s="482"/>
      <c r="AN17" s="483"/>
      <c r="AO17" s="469"/>
      <c r="AP17" s="469">
        <v>8</v>
      </c>
      <c r="AQ17" s="469">
        <v>32</v>
      </c>
      <c r="AR17" s="469"/>
      <c r="AT17" s="181">
        <v>5</v>
      </c>
      <c r="AU17" s="182" t="s">
        <v>167</v>
      </c>
      <c r="AV17" s="183" t="s">
        <v>151</v>
      </c>
      <c r="AW17" s="179" t="s">
        <v>152</v>
      </c>
      <c r="AX17" s="179" t="s">
        <v>168</v>
      </c>
      <c r="AY17" s="179" t="s">
        <v>169</v>
      </c>
    </row>
    <row r="18" spans="1:52" ht="17.25" customHeight="1">
      <c r="A18" s="181"/>
      <c r="B18" s="107" t="s">
        <v>39</v>
      </c>
      <c r="C18" s="110">
        <v>40</v>
      </c>
      <c r="D18" s="8">
        <v>40</v>
      </c>
      <c r="E18" s="8">
        <v>40</v>
      </c>
      <c r="F18" s="8">
        <v>40</v>
      </c>
      <c r="G18" s="178"/>
      <c r="H18" s="178"/>
      <c r="I18" s="178"/>
      <c r="J18" s="13">
        <v>75</v>
      </c>
      <c r="K18" s="13">
        <v>75</v>
      </c>
      <c r="L18" s="13">
        <v>75</v>
      </c>
      <c r="M18" s="13">
        <v>80</v>
      </c>
      <c r="N18" s="178"/>
      <c r="O18" s="178"/>
      <c r="P18" s="178"/>
      <c r="Q18" s="16">
        <v>73</v>
      </c>
      <c r="R18" s="16">
        <v>73</v>
      </c>
      <c r="S18" s="16">
        <v>70</v>
      </c>
      <c r="T18" s="16">
        <v>74</v>
      </c>
      <c r="U18" s="178"/>
      <c r="V18" s="178"/>
      <c r="W18" s="178"/>
      <c r="X18" s="19">
        <v>80</v>
      </c>
      <c r="Y18" s="19">
        <v>82</v>
      </c>
      <c r="Z18" s="19">
        <v>80</v>
      </c>
      <c r="AA18" s="19">
        <v>82</v>
      </c>
      <c r="AB18" s="178"/>
      <c r="AC18" s="178"/>
      <c r="AD18" s="178"/>
      <c r="AE18" s="22">
        <v>85</v>
      </c>
      <c r="AF18" s="22">
        <v>85</v>
      </c>
      <c r="AG18" s="22">
        <v>85</v>
      </c>
      <c r="AH18" s="22">
        <v>85</v>
      </c>
      <c r="AI18" s="178"/>
      <c r="AJ18" s="178"/>
      <c r="AK18" s="178"/>
      <c r="AL18" s="472"/>
      <c r="AM18" s="473"/>
      <c r="AN18" s="474"/>
      <c r="AO18" s="469"/>
      <c r="AP18" s="469"/>
      <c r="AQ18" s="469"/>
      <c r="AR18" s="469"/>
      <c r="AT18" s="181"/>
      <c r="AU18" s="182"/>
      <c r="AV18" s="183"/>
      <c r="AW18" s="179"/>
      <c r="AX18" s="179"/>
      <c r="AY18" s="179"/>
    </row>
    <row r="19" spans="1:52" ht="17.25" customHeight="1">
      <c r="A19" s="190">
        <v>6</v>
      </c>
      <c r="B19" s="28" t="s">
        <v>31</v>
      </c>
      <c r="C19" s="111">
        <v>40</v>
      </c>
      <c r="D19" s="10">
        <v>45</v>
      </c>
      <c r="E19" s="10">
        <v>40</v>
      </c>
      <c r="F19" s="10">
        <v>40</v>
      </c>
      <c r="G19" s="486">
        <v>40</v>
      </c>
      <c r="H19" s="486">
        <v>40</v>
      </c>
      <c r="I19" s="486">
        <v>40</v>
      </c>
      <c r="J19" s="12">
        <v>82</v>
      </c>
      <c r="K19" s="12">
        <v>80</v>
      </c>
      <c r="L19" s="12">
        <v>78</v>
      </c>
      <c r="M19" s="12">
        <v>83</v>
      </c>
      <c r="N19" s="193">
        <v>78</v>
      </c>
      <c r="O19" s="193">
        <v>75</v>
      </c>
      <c r="P19" s="193">
        <v>80</v>
      </c>
      <c r="Q19" s="17">
        <v>72</v>
      </c>
      <c r="R19" s="17">
        <v>71</v>
      </c>
      <c r="S19" s="17">
        <v>72</v>
      </c>
      <c r="T19" s="17">
        <v>73</v>
      </c>
      <c r="U19" s="193">
        <v>70</v>
      </c>
      <c r="V19" s="193">
        <v>70</v>
      </c>
      <c r="W19" s="193">
        <v>71</v>
      </c>
      <c r="X19" s="20">
        <v>80</v>
      </c>
      <c r="Y19" s="20">
        <v>82</v>
      </c>
      <c r="Z19" s="20">
        <v>80</v>
      </c>
      <c r="AA19" s="20">
        <v>82</v>
      </c>
      <c r="AB19" s="487">
        <v>78</v>
      </c>
      <c r="AC19" s="487">
        <v>80</v>
      </c>
      <c r="AD19" s="487">
        <v>78</v>
      </c>
      <c r="AE19" s="23">
        <v>85</v>
      </c>
      <c r="AF19" s="23">
        <v>80</v>
      </c>
      <c r="AG19" s="23">
        <v>80</v>
      </c>
      <c r="AH19" s="23">
        <v>85</v>
      </c>
      <c r="AI19" s="487">
        <v>60</v>
      </c>
      <c r="AJ19" s="487">
        <v>65</v>
      </c>
      <c r="AK19" s="487">
        <v>65</v>
      </c>
      <c r="AL19" s="475" t="s">
        <v>170</v>
      </c>
      <c r="AM19" s="476"/>
      <c r="AN19" s="477"/>
      <c r="AO19" s="468" t="s">
        <v>171</v>
      </c>
      <c r="AP19" s="468">
        <v>10</v>
      </c>
      <c r="AQ19" s="468">
        <v>46</v>
      </c>
      <c r="AR19" s="468"/>
      <c r="AT19" s="190">
        <v>6</v>
      </c>
      <c r="AU19" s="191" t="s">
        <v>172</v>
      </c>
      <c r="AV19" s="192" t="s">
        <v>151</v>
      </c>
      <c r="AW19" s="188" t="s">
        <v>152</v>
      </c>
      <c r="AX19" s="187" t="s">
        <v>173</v>
      </c>
      <c r="AY19" s="187" t="s">
        <v>174</v>
      </c>
    </row>
    <row r="20" spans="1:52" ht="17.25" customHeight="1">
      <c r="A20" s="190"/>
      <c r="B20" s="28" t="s">
        <v>39</v>
      </c>
      <c r="C20" s="111">
        <v>40</v>
      </c>
      <c r="D20" s="10">
        <v>40</v>
      </c>
      <c r="E20" s="10">
        <v>40</v>
      </c>
      <c r="F20" s="10">
        <v>40</v>
      </c>
      <c r="G20" s="194"/>
      <c r="H20" s="194"/>
      <c r="I20" s="194"/>
      <c r="J20" s="12">
        <v>84</v>
      </c>
      <c r="K20" s="12">
        <v>81</v>
      </c>
      <c r="L20" s="12">
        <v>78</v>
      </c>
      <c r="M20" s="12">
        <v>83</v>
      </c>
      <c r="N20" s="194"/>
      <c r="O20" s="194"/>
      <c r="P20" s="194"/>
      <c r="Q20" s="17">
        <v>73</v>
      </c>
      <c r="R20" s="17">
        <v>74</v>
      </c>
      <c r="S20" s="17">
        <v>72</v>
      </c>
      <c r="T20" s="17">
        <v>74</v>
      </c>
      <c r="U20" s="194"/>
      <c r="V20" s="194"/>
      <c r="W20" s="194"/>
      <c r="X20" s="20">
        <v>80</v>
      </c>
      <c r="Y20" s="20">
        <v>86</v>
      </c>
      <c r="Z20" s="20">
        <v>82</v>
      </c>
      <c r="AA20" s="20">
        <v>84</v>
      </c>
      <c r="AB20" s="488"/>
      <c r="AC20" s="488"/>
      <c r="AD20" s="488"/>
      <c r="AE20" s="23">
        <v>85</v>
      </c>
      <c r="AF20" s="23">
        <v>85</v>
      </c>
      <c r="AG20" s="23">
        <v>85</v>
      </c>
      <c r="AH20" s="23">
        <v>85</v>
      </c>
      <c r="AI20" s="488"/>
      <c r="AJ20" s="488"/>
      <c r="AK20" s="488"/>
      <c r="AL20" s="478"/>
      <c r="AM20" s="479"/>
      <c r="AN20" s="480"/>
      <c r="AO20" s="468"/>
      <c r="AP20" s="468"/>
      <c r="AQ20" s="468"/>
      <c r="AR20" s="468"/>
      <c r="AT20" s="190"/>
      <c r="AU20" s="191"/>
      <c r="AV20" s="192"/>
      <c r="AW20" s="188"/>
      <c r="AX20" s="187"/>
      <c r="AY20" s="187"/>
    </row>
    <row r="21" spans="1:52" ht="17.25" customHeight="1">
      <c r="A21" s="181">
        <v>7</v>
      </c>
      <c r="B21" s="107" t="s">
        <v>31</v>
      </c>
      <c r="C21" s="110">
        <v>40</v>
      </c>
      <c r="D21" s="8">
        <v>40</v>
      </c>
      <c r="E21" s="8">
        <v>35</v>
      </c>
      <c r="F21" s="8">
        <v>40</v>
      </c>
      <c r="G21" s="485">
        <v>35</v>
      </c>
      <c r="H21" s="485">
        <v>35</v>
      </c>
      <c r="I21" s="485">
        <v>40</v>
      </c>
      <c r="J21" s="13">
        <v>75</v>
      </c>
      <c r="K21" s="13">
        <v>70</v>
      </c>
      <c r="L21" s="13">
        <v>70</v>
      </c>
      <c r="M21" s="13">
        <v>75</v>
      </c>
      <c r="N21" s="177">
        <v>65</v>
      </c>
      <c r="O21" s="177">
        <v>65</v>
      </c>
      <c r="P21" s="177">
        <v>70</v>
      </c>
      <c r="Q21" s="16">
        <v>68</v>
      </c>
      <c r="R21" s="16">
        <v>67</v>
      </c>
      <c r="S21" s="16">
        <v>68</v>
      </c>
      <c r="T21" s="16">
        <v>70</v>
      </c>
      <c r="U21" s="177">
        <v>66</v>
      </c>
      <c r="V21" s="177">
        <v>68</v>
      </c>
      <c r="W21" s="177">
        <v>67</v>
      </c>
      <c r="X21" s="19">
        <v>78</v>
      </c>
      <c r="Y21" s="19">
        <v>78</v>
      </c>
      <c r="Z21" s="19">
        <v>78</v>
      </c>
      <c r="AA21" s="19">
        <v>78</v>
      </c>
      <c r="AB21" s="177">
        <v>78</v>
      </c>
      <c r="AC21" s="177">
        <v>78</v>
      </c>
      <c r="AD21" s="177">
        <v>78</v>
      </c>
      <c r="AE21" s="22">
        <v>70</v>
      </c>
      <c r="AF21" s="22">
        <v>70</v>
      </c>
      <c r="AG21" s="22">
        <v>70</v>
      </c>
      <c r="AH21" s="22">
        <v>65</v>
      </c>
      <c r="AI21" s="177">
        <v>60</v>
      </c>
      <c r="AJ21" s="177">
        <v>60</v>
      </c>
      <c r="AK21" s="177">
        <v>55</v>
      </c>
      <c r="AL21" s="481" t="s">
        <v>175</v>
      </c>
      <c r="AM21" s="482"/>
      <c r="AN21" s="483"/>
      <c r="AO21" s="469" t="s">
        <v>171</v>
      </c>
      <c r="AP21" s="469">
        <v>7</v>
      </c>
      <c r="AQ21" s="469">
        <v>25</v>
      </c>
      <c r="AR21" s="469"/>
      <c r="AT21" s="181">
        <v>7</v>
      </c>
      <c r="AU21" s="182" t="s">
        <v>176</v>
      </c>
      <c r="AV21" s="183" t="s">
        <v>151</v>
      </c>
      <c r="AW21" s="179" t="s">
        <v>152</v>
      </c>
      <c r="AX21" s="179" t="s">
        <v>177</v>
      </c>
      <c r="AY21" s="179" t="s">
        <v>178</v>
      </c>
    </row>
    <row r="22" spans="1:52" ht="17.25" customHeight="1">
      <c r="A22" s="181"/>
      <c r="B22" s="107" t="s">
        <v>39</v>
      </c>
      <c r="C22" s="110">
        <v>35</v>
      </c>
      <c r="D22" s="8">
        <v>40</v>
      </c>
      <c r="E22" s="8">
        <v>35</v>
      </c>
      <c r="F22" s="8">
        <v>40</v>
      </c>
      <c r="G22" s="178"/>
      <c r="H22" s="178"/>
      <c r="I22" s="178"/>
      <c r="J22" s="13">
        <v>75</v>
      </c>
      <c r="K22" s="13">
        <v>70</v>
      </c>
      <c r="L22" s="13">
        <v>70</v>
      </c>
      <c r="M22" s="13">
        <v>75</v>
      </c>
      <c r="N22" s="178"/>
      <c r="O22" s="178"/>
      <c r="P22" s="178"/>
      <c r="Q22" s="16">
        <v>66</v>
      </c>
      <c r="R22" s="16">
        <v>67</v>
      </c>
      <c r="S22" s="16">
        <v>67</v>
      </c>
      <c r="T22" s="16">
        <v>69</v>
      </c>
      <c r="U22" s="178"/>
      <c r="V22" s="178"/>
      <c r="W22" s="178"/>
      <c r="X22" s="19">
        <v>80</v>
      </c>
      <c r="Y22" s="19">
        <v>80</v>
      </c>
      <c r="Z22" s="19">
        <v>78</v>
      </c>
      <c r="AA22" s="19">
        <v>78</v>
      </c>
      <c r="AB22" s="178"/>
      <c r="AC22" s="178"/>
      <c r="AD22" s="178"/>
      <c r="AE22" s="22">
        <v>70</v>
      </c>
      <c r="AF22" s="22">
        <v>70</v>
      </c>
      <c r="AG22" s="22">
        <v>70</v>
      </c>
      <c r="AH22" s="22">
        <v>65</v>
      </c>
      <c r="AI22" s="178"/>
      <c r="AJ22" s="178"/>
      <c r="AK22" s="178"/>
      <c r="AL22" s="472"/>
      <c r="AM22" s="473"/>
      <c r="AN22" s="474"/>
      <c r="AO22" s="469"/>
      <c r="AP22" s="469"/>
      <c r="AQ22" s="469"/>
      <c r="AR22" s="469"/>
      <c r="AT22" s="181"/>
      <c r="AU22" s="182"/>
      <c r="AV22" s="183"/>
      <c r="AW22" s="179"/>
      <c r="AX22" s="179"/>
      <c r="AY22" s="179"/>
    </row>
    <row r="23" spans="1:52" ht="17.25" customHeight="1">
      <c r="A23" s="190">
        <v>8</v>
      </c>
      <c r="B23" s="28" t="s">
        <v>31</v>
      </c>
      <c r="C23" s="111">
        <v>45</v>
      </c>
      <c r="D23" s="10">
        <v>40</v>
      </c>
      <c r="E23" s="10">
        <v>45</v>
      </c>
      <c r="F23" s="10">
        <v>45</v>
      </c>
      <c r="G23" s="486">
        <v>40</v>
      </c>
      <c r="H23" s="486">
        <v>40</v>
      </c>
      <c r="I23" s="486">
        <v>40</v>
      </c>
      <c r="J23" s="12">
        <v>77</v>
      </c>
      <c r="K23" s="12">
        <v>78</v>
      </c>
      <c r="L23" s="12">
        <v>75</v>
      </c>
      <c r="M23" s="12">
        <v>78</v>
      </c>
      <c r="N23" s="193">
        <v>30</v>
      </c>
      <c r="O23" s="193">
        <v>30</v>
      </c>
      <c r="P23" s="193">
        <v>30</v>
      </c>
      <c r="Q23" s="17">
        <v>69</v>
      </c>
      <c r="R23" s="17">
        <v>68</v>
      </c>
      <c r="S23" s="17">
        <v>69</v>
      </c>
      <c r="T23" s="17">
        <v>70</v>
      </c>
      <c r="U23" s="193">
        <v>30</v>
      </c>
      <c r="V23" s="193">
        <v>30</v>
      </c>
      <c r="W23" s="193">
        <v>30</v>
      </c>
      <c r="X23" s="20">
        <v>78</v>
      </c>
      <c r="Y23" s="20">
        <v>78</v>
      </c>
      <c r="Z23" s="20">
        <v>80</v>
      </c>
      <c r="AA23" s="20">
        <v>80</v>
      </c>
      <c r="AB23" s="487">
        <v>30</v>
      </c>
      <c r="AC23" s="487">
        <v>30</v>
      </c>
      <c r="AD23" s="487">
        <v>30</v>
      </c>
      <c r="AE23" s="23">
        <v>65</v>
      </c>
      <c r="AF23" s="23">
        <v>70</v>
      </c>
      <c r="AG23" s="23">
        <v>70</v>
      </c>
      <c r="AH23" s="23">
        <v>65</v>
      </c>
      <c r="AI23" s="487">
        <v>30</v>
      </c>
      <c r="AJ23" s="487">
        <v>30</v>
      </c>
      <c r="AK23" s="487">
        <v>30</v>
      </c>
      <c r="AL23" s="475" t="s">
        <v>179</v>
      </c>
      <c r="AM23" s="476"/>
      <c r="AN23" s="477"/>
      <c r="AO23" s="468" t="s">
        <v>171</v>
      </c>
      <c r="AP23" s="468">
        <v>7</v>
      </c>
      <c r="AQ23" s="468">
        <v>43</v>
      </c>
      <c r="AR23" s="468"/>
      <c r="AT23" s="190">
        <v>8</v>
      </c>
      <c r="AU23" s="191" t="s">
        <v>180</v>
      </c>
      <c r="AV23" s="192" t="s">
        <v>151</v>
      </c>
      <c r="AW23" s="188" t="s">
        <v>152</v>
      </c>
      <c r="AX23" s="187" t="s">
        <v>181</v>
      </c>
      <c r="AY23" s="187" t="s">
        <v>163</v>
      </c>
    </row>
    <row r="24" spans="1:52" ht="17.25" customHeight="1">
      <c r="A24" s="190"/>
      <c r="B24" s="28" t="s">
        <v>39</v>
      </c>
      <c r="C24" s="111">
        <v>45</v>
      </c>
      <c r="D24" s="10">
        <v>40</v>
      </c>
      <c r="E24" s="10">
        <v>45</v>
      </c>
      <c r="F24" s="10">
        <v>45</v>
      </c>
      <c r="G24" s="194"/>
      <c r="H24" s="194"/>
      <c r="I24" s="194"/>
      <c r="J24" s="12">
        <v>76</v>
      </c>
      <c r="K24" s="12">
        <v>78</v>
      </c>
      <c r="L24" s="12">
        <v>75</v>
      </c>
      <c r="M24" s="12">
        <v>79</v>
      </c>
      <c r="N24" s="194"/>
      <c r="O24" s="194"/>
      <c r="P24" s="194"/>
      <c r="Q24" s="17">
        <v>67</v>
      </c>
      <c r="R24" s="17">
        <v>67</v>
      </c>
      <c r="S24" s="17">
        <v>68</v>
      </c>
      <c r="T24" s="17">
        <v>68</v>
      </c>
      <c r="U24" s="194"/>
      <c r="V24" s="194"/>
      <c r="W24" s="194"/>
      <c r="X24" s="20">
        <v>78</v>
      </c>
      <c r="Y24" s="20">
        <v>80</v>
      </c>
      <c r="Z24" s="20">
        <v>78</v>
      </c>
      <c r="AA24" s="20">
        <v>80</v>
      </c>
      <c r="AB24" s="488"/>
      <c r="AC24" s="488"/>
      <c r="AD24" s="488"/>
      <c r="AE24" s="23">
        <v>65</v>
      </c>
      <c r="AF24" s="23">
        <v>70</v>
      </c>
      <c r="AG24" s="23">
        <v>70</v>
      </c>
      <c r="AH24" s="23">
        <v>65</v>
      </c>
      <c r="AI24" s="488"/>
      <c r="AJ24" s="488"/>
      <c r="AK24" s="488"/>
      <c r="AL24" s="478"/>
      <c r="AM24" s="479"/>
      <c r="AN24" s="480"/>
      <c r="AO24" s="468"/>
      <c r="AP24" s="468"/>
      <c r="AQ24" s="468"/>
      <c r="AR24" s="468"/>
      <c r="AT24" s="190"/>
      <c r="AU24" s="191"/>
      <c r="AV24" s="192"/>
      <c r="AW24" s="188"/>
      <c r="AX24" s="187"/>
      <c r="AY24" s="187"/>
    </row>
    <row r="25" spans="1:52" ht="17.25" customHeight="1">
      <c r="A25" s="181">
        <v>9</v>
      </c>
      <c r="B25" s="107" t="s">
        <v>31</v>
      </c>
      <c r="C25" s="110">
        <v>40</v>
      </c>
      <c r="D25" s="8">
        <v>45</v>
      </c>
      <c r="E25" s="8">
        <v>40</v>
      </c>
      <c r="F25" s="8">
        <v>40</v>
      </c>
      <c r="G25" s="485">
        <v>40</v>
      </c>
      <c r="H25" s="485">
        <v>35</v>
      </c>
      <c r="I25" s="485">
        <v>40</v>
      </c>
      <c r="J25" s="13">
        <v>83</v>
      </c>
      <c r="K25" s="13">
        <v>81</v>
      </c>
      <c r="L25" s="13">
        <v>78</v>
      </c>
      <c r="M25" s="13">
        <v>82</v>
      </c>
      <c r="N25" s="177">
        <v>65</v>
      </c>
      <c r="O25" s="177">
        <v>66</v>
      </c>
      <c r="P25" s="177">
        <v>70</v>
      </c>
      <c r="Q25" s="16">
        <v>72</v>
      </c>
      <c r="R25" s="16">
        <v>71</v>
      </c>
      <c r="S25" s="16">
        <v>70</v>
      </c>
      <c r="T25" s="16">
        <v>73</v>
      </c>
      <c r="U25" s="177">
        <v>65</v>
      </c>
      <c r="V25" s="177">
        <v>66</v>
      </c>
      <c r="W25" s="177">
        <v>65</v>
      </c>
      <c r="X25" s="19">
        <v>78</v>
      </c>
      <c r="Y25" s="19">
        <v>80</v>
      </c>
      <c r="Z25" s="19">
        <v>78</v>
      </c>
      <c r="AA25" s="19">
        <v>78</v>
      </c>
      <c r="AB25" s="177">
        <v>78</v>
      </c>
      <c r="AC25" s="177">
        <v>76</v>
      </c>
      <c r="AD25" s="177">
        <v>76</v>
      </c>
      <c r="AE25" s="22">
        <v>85</v>
      </c>
      <c r="AF25" s="22">
        <v>80</v>
      </c>
      <c r="AG25" s="22">
        <v>80</v>
      </c>
      <c r="AH25" s="22">
        <v>85</v>
      </c>
      <c r="AI25" s="177">
        <v>70</v>
      </c>
      <c r="AJ25" s="177">
        <v>65</v>
      </c>
      <c r="AK25" s="177">
        <v>60</v>
      </c>
      <c r="AL25" s="481" t="s">
        <v>182</v>
      </c>
      <c r="AM25" s="482"/>
      <c r="AN25" s="483"/>
      <c r="AO25" s="469" t="s">
        <v>171</v>
      </c>
      <c r="AP25" s="469">
        <v>9</v>
      </c>
      <c r="AQ25" s="469">
        <v>46</v>
      </c>
      <c r="AR25" s="469"/>
      <c r="AT25" s="181">
        <v>9</v>
      </c>
      <c r="AU25" s="182" t="s">
        <v>183</v>
      </c>
      <c r="AV25" s="183" t="s">
        <v>151</v>
      </c>
      <c r="AW25" s="179" t="s">
        <v>152</v>
      </c>
      <c r="AX25" s="179" t="s">
        <v>184</v>
      </c>
      <c r="AY25" s="179" t="s">
        <v>185</v>
      </c>
      <c r="AZ25" s="24"/>
    </row>
    <row r="26" spans="1:52" ht="17.25" customHeight="1">
      <c r="A26" s="181"/>
      <c r="B26" s="107" t="s">
        <v>39</v>
      </c>
      <c r="C26" s="110">
        <v>40</v>
      </c>
      <c r="D26" s="8">
        <v>45</v>
      </c>
      <c r="E26" s="8">
        <v>40</v>
      </c>
      <c r="F26" s="8">
        <v>40</v>
      </c>
      <c r="G26" s="178"/>
      <c r="H26" s="178"/>
      <c r="I26" s="178"/>
      <c r="J26" s="13">
        <v>83</v>
      </c>
      <c r="K26" s="13">
        <v>81</v>
      </c>
      <c r="L26" s="13">
        <v>79</v>
      </c>
      <c r="M26" s="13">
        <v>81</v>
      </c>
      <c r="N26" s="178"/>
      <c r="O26" s="178"/>
      <c r="P26" s="178"/>
      <c r="Q26" s="16">
        <v>73</v>
      </c>
      <c r="R26" s="16">
        <v>72</v>
      </c>
      <c r="S26" s="16">
        <v>72</v>
      </c>
      <c r="T26" s="16">
        <v>73</v>
      </c>
      <c r="U26" s="178"/>
      <c r="V26" s="178"/>
      <c r="W26" s="178"/>
      <c r="X26" s="19">
        <v>80</v>
      </c>
      <c r="Y26" s="19">
        <v>80</v>
      </c>
      <c r="Z26" s="19">
        <v>78</v>
      </c>
      <c r="AA26" s="19">
        <v>78</v>
      </c>
      <c r="AB26" s="178"/>
      <c r="AC26" s="178"/>
      <c r="AD26" s="178"/>
      <c r="AE26" s="22">
        <v>85</v>
      </c>
      <c r="AF26" s="22">
        <v>85</v>
      </c>
      <c r="AG26" s="22">
        <v>85</v>
      </c>
      <c r="AH26" s="22">
        <v>80</v>
      </c>
      <c r="AI26" s="178"/>
      <c r="AJ26" s="178"/>
      <c r="AK26" s="178"/>
      <c r="AL26" s="472"/>
      <c r="AM26" s="473"/>
      <c r="AN26" s="474"/>
      <c r="AO26" s="469"/>
      <c r="AP26" s="469"/>
      <c r="AQ26" s="469"/>
      <c r="AR26" s="469"/>
      <c r="AT26" s="181"/>
      <c r="AU26" s="182"/>
      <c r="AV26" s="183"/>
      <c r="AW26" s="179"/>
      <c r="AX26" s="179"/>
      <c r="AY26" s="179"/>
    </row>
    <row r="27" spans="1:52" ht="17.25" customHeight="1">
      <c r="A27" s="190">
        <v>10</v>
      </c>
      <c r="B27" s="28" t="s">
        <v>31</v>
      </c>
      <c r="C27" s="111">
        <v>40</v>
      </c>
      <c r="D27" s="10">
        <v>40</v>
      </c>
      <c r="E27" s="10">
        <v>40</v>
      </c>
      <c r="F27" s="10">
        <v>45</v>
      </c>
      <c r="G27" s="486">
        <v>40</v>
      </c>
      <c r="H27" s="486">
        <v>40</v>
      </c>
      <c r="I27" s="486">
        <v>40</v>
      </c>
      <c r="J27" s="12">
        <v>83</v>
      </c>
      <c r="K27" s="12">
        <v>81</v>
      </c>
      <c r="L27" s="12">
        <v>75</v>
      </c>
      <c r="M27" s="12">
        <v>82</v>
      </c>
      <c r="N27" s="193">
        <v>75</v>
      </c>
      <c r="O27" s="193">
        <v>70</v>
      </c>
      <c r="P27" s="193">
        <v>70</v>
      </c>
      <c r="Q27" s="17">
        <v>73</v>
      </c>
      <c r="R27" s="17">
        <v>72</v>
      </c>
      <c r="S27" s="17">
        <v>70</v>
      </c>
      <c r="T27" s="17">
        <v>73</v>
      </c>
      <c r="U27" s="193">
        <v>70</v>
      </c>
      <c r="V27" s="193">
        <v>70</v>
      </c>
      <c r="W27" s="193">
        <v>70</v>
      </c>
      <c r="X27" s="20">
        <v>78</v>
      </c>
      <c r="Y27" s="20">
        <v>80</v>
      </c>
      <c r="Z27" s="20">
        <v>78</v>
      </c>
      <c r="AA27" s="20">
        <v>80</v>
      </c>
      <c r="AB27" s="487">
        <v>76</v>
      </c>
      <c r="AC27" s="487">
        <v>78</v>
      </c>
      <c r="AD27" s="487">
        <v>76</v>
      </c>
      <c r="AE27" s="23">
        <v>85</v>
      </c>
      <c r="AF27" s="23">
        <v>80</v>
      </c>
      <c r="AG27" s="23">
        <v>80</v>
      </c>
      <c r="AH27" s="23">
        <v>85</v>
      </c>
      <c r="AI27" s="487">
        <v>85</v>
      </c>
      <c r="AJ27" s="487">
        <v>85</v>
      </c>
      <c r="AK27" s="487">
        <v>85</v>
      </c>
      <c r="AL27" s="475" t="s">
        <v>186</v>
      </c>
      <c r="AM27" s="476"/>
      <c r="AN27" s="477"/>
      <c r="AO27" s="468" t="s">
        <v>187</v>
      </c>
      <c r="AP27" s="468">
        <v>9</v>
      </c>
      <c r="AQ27" s="468">
        <v>43</v>
      </c>
      <c r="AR27" s="468"/>
      <c r="AT27" s="190">
        <v>10</v>
      </c>
      <c r="AU27" s="191" t="s">
        <v>188</v>
      </c>
      <c r="AV27" s="192" t="s">
        <v>151</v>
      </c>
      <c r="AW27" s="188" t="s">
        <v>152</v>
      </c>
      <c r="AX27" s="187" t="s">
        <v>189</v>
      </c>
      <c r="AY27" s="187" t="s">
        <v>190</v>
      </c>
    </row>
    <row r="28" spans="1:52" ht="17.25" customHeight="1">
      <c r="A28" s="190"/>
      <c r="B28" s="28" t="s">
        <v>39</v>
      </c>
      <c r="C28" s="111">
        <v>40</v>
      </c>
      <c r="D28" s="10">
        <v>40</v>
      </c>
      <c r="E28" s="10">
        <v>40</v>
      </c>
      <c r="F28" s="10">
        <v>40</v>
      </c>
      <c r="G28" s="194"/>
      <c r="H28" s="194"/>
      <c r="I28" s="194"/>
      <c r="J28" s="12">
        <v>79</v>
      </c>
      <c r="K28" s="12">
        <v>80</v>
      </c>
      <c r="L28" s="12">
        <v>78</v>
      </c>
      <c r="M28" s="12">
        <v>80</v>
      </c>
      <c r="N28" s="194"/>
      <c r="O28" s="194"/>
      <c r="P28" s="194"/>
      <c r="Q28" s="17">
        <v>71</v>
      </c>
      <c r="R28" s="17">
        <v>70</v>
      </c>
      <c r="S28" s="17">
        <v>70</v>
      </c>
      <c r="T28" s="17">
        <v>72</v>
      </c>
      <c r="U28" s="194"/>
      <c r="V28" s="194"/>
      <c r="W28" s="194"/>
      <c r="X28" s="20">
        <v>78</v>
      </c>
      <c r="Y28" s="20">
        <v>82</v>
      </c>
      <c r="Z28" s="20">
        <v>78</v>
      </c>
      <c r="AA28" s="20">
        <v>78</v>
      </c>
      <c r="AB28" s="488"/>
      <c r="AC28" s="488"/>
      <c r="AD28" s="488"/>
      <c r="AE28" s="23">
        <v>86</v>
      </c>
      <c r="AF28" s="23">
        <v>85</v>
      </c>
      <c r="AG28" s="23">
        <v>85</v>
      </c>
      <c r="AH28" s="23">
        <v>86</v>
      </c>
      <c r="AI28" s="488"/>
      <c r="AJ28" s="488"/>
      <c r="AK28" s="488"/>
      <c r="AL28" s="478"/>
      <c r="AM28" s="479"/>
      <c r="AN28" s="480"/>
      <c r="AO28" s="468"/>
      <c r="AP28" s="468"/>
      <c r="AQ28" s="468"/>
      <c r="AR28" s="468"/>
      <c r="AT28" s="190"/>
      <c r="AU28" s="191"/>
      <c r="AV28" s="192"/>
      <c r="AW28" s="188"/>
      <c r="AX28" s="187"/>
      <c r="AY28" s="187"/>
    </row>
    <row r="29" spans="1:52" ht="17.25" customHeight="1">
      <c r="A29" s="181">
        <v>11</v>
      </c>
      <c r="B29" s="107" t="s">
        <v>31</v>
      </c>
      <c r="C29" s="110">
        <v>40</v>
      </c>
      <c r="D29" s="8">
        <v>45</v>
      </c>
      <c r="E29" s="8">
        <v>45</v>
      </c>
      <c r="F29" s="8">
        <v>40</v>
      </c>
      <c r="G29" s="485">
        <v>40</v>
      </c>
      <c r="H29" s="485">
        <v>45</v>
      </c>
      <c r="I29" s="485">
        <v>45</v>
      </c>
      <c r="J29" s="13">
        <v>84</v>
      </c>
      <c r="K29" s="13">
        <v>81</v>
      </c>
      <c r="L29" s="13">
        <v>80</v>
      </c>
      <c r="M29" s="13">
        <v>83</v>
      </c>
      <c r="N29" s="177">
        <v>75</v>
      </c>
      <c r="O29" s="177">
        <v>78</v>
      </c>
      <c r="P29" s="177">
        <v>77</v>
      </c>
      <c r="Q29" s="16">
        <v>73</v>
      </c>
      <c r="R29" s="16">
        <v>72</v>
      </c>
      <c r="S29" s="16">
        <v>71</v>
      </c>
      <c r="T29" s="16">
        <v>72</v>
      </c>
      <c r="U29" s="177">
        <v>72</v>
      </c>
      <c r="V29" s="177">
        <v>71</v>
      </c>
      <c r="W29" s="177">
        <v>72</v>
      </c>
      <c r="X29" s="19">
        <v>78</v>
      </c>
      <c r="Y29" s="19">
        <v>80</v>
      </c>
      <c r="Z29" s="19">
        <v>80</v>
      </c>
      <c r="AA29" s="19">
        <v>78</v>
      </c>
      <c r="AB29" s="177">
        <v>76</v>
      </c>
      <c r="AC29" s="177">
        <v>78</v>
      </c>
      <c r="AD29" s="177">
        <v>76</v>
      </c>
      <c r="AE29" s="22">
        <v>80</v>
      </c>
      <c r="AF29" s="22">
        <v>80</v>
      </c>
      <c r="AG29" s="22">
        <v>80</v>
      </c>
      <c r="AH29" s="22">
        <v>85</v>
      </c>
      <c r="AI29" s="177">
        <v>83</v>
      </c>
      <c r="AJ29" s="177">
        <v>80</v>
      </c>
      <c r="AK29" s="177">
        <v>80</v>
      </c>
      <c r="AL29" s="481" t="s">
        <v>191</v>
      </c>
      <c r="AM29" s="482"/>
      <c r="AN29" s="483"/>
      <c r="AO29" s="469" t="s">
        <v>171</v>
      </c>
      <c r="AP29" s="469">
        <v>9</v>
      </c>
      <c r="AQ29" s="469">
        <v>47</v>
      </c>
      <c r="AR29" s="469"/>
      <c r="AT29" s="181">
        <v>11</v>
      </c>
      <c r="AU29" s="182" t="s">
        <v>192</v>
      </c>
      <c r="AV29" s="183" t="s">
        <v>151</v>
      </c>
      <c r="AW29" s="179" t="s">
        <v>152</v>
      </c>
      <c r="AX29" s="179" t="s">
        <v>193</v>
      </c>
      <c r="AY29" s="179" t="s">
        <v>194</v>
      </c>
    </row>
    <row r="30" spans="1:52" ht="17.25" customHeight="1">
      <c r="A30" s="181"/>
      <c r="B30" s="107" t="s">
        <v>39</v>
      </c>
      <c r="C30" s="110">
        <v>40</v>
      </c>
      <c r="D30" s="8">
        <v>40</v>
      </c>
      <c r="E30" s="8">
        <v>40</v>
      </c>
      <c r="F30" s="8">
        <v>40</v>
      </c>
      <c r="G30" s="178"/>
      <c r="H30" s="178"/>
      <c r="I30" s="178"/>
      <c r="J30" s="13">
        <v>78</v>
      </c>
      <c r="K30" s="13">
        <v>80</v>
      </c>
      <c r="L30" s="13">
        <v>78</v>
      </c>
      <c r="M30" s="13">
        <v>81</v>
      </c>
      <c r="N30" s="178"/>
      <c r="O30" s="178"/>
      <c r="P30" s="178"/>
      <c r="Q30" s="16">
        <v>73</v>
      </c>
      <c r="R30" s="16">
        <v>72</v>
      </c>
      <c r="S30" s="16">
        <v>71</v>
      </c>
      <c r="T30" s="16">
        <v>72</v>
      </c>
      <c r="U30" s="178"/>
      <c r="V30" s="178"/>
      <c r="W30" s="178"/>
      <c r="X30" s="19">
        <v>78</v>
      </c>
      <c r="Y30" s="19">
        <v>80</v>
      </c>
      <c r="Z30" s="19">
        <v>80</v>
      </c>
      <c r="AA30" s="19">
        <v>78</v>
      </c>
      <c r="AB30" s="178"/>
      <c r="AC30" s="178"/>
      <c r="AD30" s="178"/>
      <c r="AE30" s="22">
        <v>88</v>
      </c>
      <c r="AF30" s="22">
        <v>86</v>
      </c>
      <c r="AG30" s="22">
        <v>86</v>
      </c>
      <c r="AH30" s="22">
        <v>83</v>
      </c>
      <c r="AI30" s="178"/>
      <c r="AJ30" s="178"/>
      <c r="AK30" s="178"/>
      <c r="AL30" s="472"/>
      <c r="AM30" s="473"/>
      <c r="AN30" s="474"/>
      <c r="AO30" s="469"/>
      <c r="AP30" s="469"/>
      <c r="AQ30" s="469"/>
      <c r="AR30" s="469"/>
      <c r="AT30" s="181"/>
      <c r="AU30" s="182"/>
      <c r="AV30" s="183"/>
      <c r="AW30" s="179"/>
      <c r="AX30" s="179"/>
      <c r="AY30" s="179"/>
    </row>
    <row r="31" spans="1:52" ht="15.75" customHeight="1">
      <c r="A31" s="174" t="s">
        <v>69</v>
      </c>
      <c r="B31" s="174"/>
      <c r="C31" s="470" t="str" cm="1">
        <f t="array" ref="C31">IF(SUMPRODUCT(--ISTEXT(C9:I30))&gt;0,"Error: Text in C9:I30",
 IF(SUMPRODUCT(--ISBLANK(C9:F30))&gt;0,"Error: Blanks in C9:F30",
 IF(SUMPRODUCT(--ISBLANK(_xlfn._xlws.FILTER(G9:I30, MOD(ROW(G9:I30),2)=1))),"Error: Blanks in rows of G9:I30",
 IF(SUMPRODUCT(--(ISNUMBER(C9:I30)*(C9:I30&lt;30)))&gt;0,"Error: Numbers &lt; 30 in C9:I30","Selesai"))))</f>
        <v>Selesai</v>
      </c>
      <c r="D31" s="246"/>
      <c r="E31" s="246"/>
      <c r="F31" s="246"/>
      <c r="G31" s="246"/>
      <c r="H31" s="246"/>
      <c r="I31" s="247"/>
      <c r="J31" s="246" t="str" cm="1">
        <f t="array" ref="J31">IF(SUMPRODUCT(--ISTEXT(J9:P30))&gt;0,"Error: Text in J9:P30",
 IF(SUMPRODUCT(--ISBLANK(J9:M30))&gt;0,"Error: Blanks in J9:M30",
 IF(SUMPRODUCT(--ISBLANK(_xlfn._xlws.FILTER(N9:P30, MOD(ROW(N9:P30),2)=1))),"Error: Blanks in rows of N9:P30",
 IF(SUMPRODUCT(--(ISNUMBER(J9:P30)*(J9:P30&lt;30)))&gt;0,"Error: Numbers &lt; 30 in J9:P30","Selesai"))))</f>
        <v>Selesai</v>
      </c>
      <c r="K31" s="246"/>
      <c r="L31" s="246"/>
      <c r="M31" s="246"/>
      <c r="N31" s="246"/>
      <c r="O31" s="246"/>
      <c r="P31" s="247"/>
      <c r="Q31" s="246" t="str" cm="1">
        <f t="array" ref="Q31">IF(SUMPRODUCT(--ISTEXT(Q9:W30))&gt;0,"Error: Text in Q9:W30",
 IF(SUMPRODUCT(--ISBLANK(Q9:T30))&gt;0,"Error: Blanks in Q9:T30",
 IF(SUMPRODUCT(--ISBLANK(_xlfn._xlws.FILTER(U9:W30, MOD(ROW(U9:W30),2)=1))),"Error: Blanks in rows of U9:W30",
 IF(SUMPRODUCT(--(ISNUMBER(Q9:W30)*(Q9:W30&lt;30)))&gt;0,"Error: Numbers &lt; 30 in Q9:W30","Selesai"))))</f>
        <v>Selesai</v>
      </c>
      <c r="R31" s="246"/>
      <c r="S31" s="246"/>
      <c r="T31" s="246"/>
      <c r="U31" s="246"/>
      <c r="V31" s="246"/>
      <c r="W31" s="247"/>
      <c r="X31" s="246" t="str" cm="1">
        <f t="array" ref="X31">IF(SUMPRODUCT(--ISTEXT(X9:AD30))&gt;0,"Error: Text in X9:AD30",
 IF(SUMPRODUCT(--ISBLANK(X9:AA30))&gt;0,"Error: Blanks in X9:AA30",
 IF(SUMPRODUCT(--ISBLANK(_xlfn._xlws.FILTER(AB9:AD30, MOD(ROW(AB9:AD30),2)=1))),"Error: Blanks in rows of AB9:AD30",
 IF(SUMPRODUCT(--(ISNUMBER(X9:AD30)*(X9:AD30&lt;30)))&gt;0,"Error: Numbers &lt; 30 in X9:AD30","Selesai"))))</f>
        <v>Selesai</v>
      </c>
      <c r="Y31" s="246"/>
      <c r="Z31" s="246"/>
      <c r="AA31" s="246"/>
      <c r="AB31" s="246"/>
      <c r="AC31" s="246"/>
      <c r="AD31" s="247"/>
      <c r="AE31" s="246" t="str" cm="1">
        <f t="array" ref="AE31">IF(SUMPRODUCT(--ISTEXT(AE9:AK30))&gt;0,"Error: Text in AE9:AK30",
 IF(SUMPRODUCT(--ISBLANK(AE9:AH30))&gt;0,"Error: Blanks in AE9:AH30",
 IF(SUMPRODUCT(--ISBLANK(_xlfn._xlws.FILTER(AI9:AK30, MOD(ROW(AI9:AK30),2)=1))),"Error: Blanks in rows of AI9:AK30",
 IF(SUMPRODUCT(--(ISNUMBER(AE9:AK30)*(AE9:AK30&lt;30)))&gt;0,"Error: Numbers &lt; 30 in AE9:AK30","Selesai"))))</f>
        <v>Selesai</v>
      </c>
      <c r="AF31" s="246"/>
      <c r="AG31" s="246"/>
      <c r="AH31" s="246"/>
      <c r="AI31" s="246"/>
      <c r="AJ31" s="246"/>
      <c r="AK31" s="247"/>
    </row>
    <row r="32" spans="1:52"/>
    <row r="33" ht="15.95" customHeight="1"/>
    <row r="34" ht="15.95" customHeight="1"/>
    <row r="35" ht="15.95" customHeight="1"/>
    <row r="36"/>
  </sheetData>
  <sheetProtection algorithmName="SHA-512" hashValue="A38f7gkc8H6mMX7k873JR75QSKO8KIxaQfB3GGaYO3gxWkjJVSpgkYv+PK0XFkEsUh8/YADYdjsGYR8nF7Lwrg==" saltValue="S9IDXD2DfZ4Fy0cyD1lidA==" spinCount="100000" sheet="1" objects="1" scenarios="1" selectLockedCells="1" selectUnlockedCells="1"/>
  <mergeCells count="335">
    <mergeCell ref="G29:G30"/>
    <mergeCell ref="H29:H30"/>
    <mergeCell ref="I29:I30"/>
    <mergeCell ref="AI29:AI30"/>
    <mergeCell ref="AJ29:AJ30"/>
    <mergeCell ref="AK29:AK30"/>
    <mergeCell ref="I11:I12"/>
    <mergeCell ref="H11:H12"/>
    <mergeCell ref="G13:G14"/>
    <mergeCell ref="H13:H14"/>
    <mergeCell ref="I13:I14"/>
    <mergeCell ref="G15:G16"/>
    <mergeCell ref="H15:H16"/>
    <mergeCell ref="I15:I16"/>
    <mergeCell ref="G17:G18"/>
    <mergeCell ref="H17:H18"/>
    <mergeCell ref="I17:I18"/>
    <mergeCell ref="G19:G20"/>
    <mergeCell ref="H19:H20"/>
    <mergeCell ref="I19:I20"/>
    <mergeCell ref="G21:G22"/>
    <mergeCell ref="H21:H22"/>
    <mergeCell ref="I21:I22"/>
    <mergeCell ref="G23:G24"/>
    <mergeCell ref="H23:H24"/>
    <mergeCell ref="I23:I24"/>
    <mergeCell ref="G25:G26"/>
    <mergeCell ref="AI23:AI24"/>
    <mergeCell ref="AJ23:AJ24"/>
    <mergeCell ref="AK23:AK24"/>
    <mergeCell ref="AI25:AI26"/>
    <mergeCell ref="AJ25:AJ26"/>
    <mergeCell ref="AK25:AK26"/>
    <mergeCell ref="AI27:AI28"/>
    <mergeCell ref="AJ27:AJ28"/>
    <mergeCell ref="AK27:AK28"/>
    <mergeCell ref="AB29:AB30"/>
    <mergeCell ref="AC29:AC30"/>
    <mergeCell ref="AD29:AD30"/>
    <mergeCell ref="AI9:AI10"/>
    <mergeCell ref="AJ9:AJ10"/>
    <mergeCell ref="AK9:AK10"/>
    <mergeCell ref="AI11:AI12"/>
    <mergeCell ref="AJ11:AJ12"/>
    <mergeCell ref="AK11:AK12"/>
    <mergeCell ref="AI13:AI14"/>
    <mergeCell ref="AJ13:AJ14"/>
    <mergeCell ref="AK13:AK14"/>
    <mergeCell ref="AI15:AI16"/>
    <mergeCell ref="AJ15:AJ16"/>
    <mergeCell ref="AK15:AK16"/>
    <mergeCell ref="AI17:AI18"/>
    <mergeCell ref="AJ17:AJ18"/>
    <mergeCell ref="AK17:AK18"/>
    <mergeCell ref="AI19:AI20"/>
    <mergeCell ref="AJ19:AJ20"/>
    <mergeCell ref="AK19:AK20"/>
    <mergeCell ref="AI21:AI22"/>
    <mergeCell ref="AJ21:AJ22"/>
    <mergeCell ref="AK21:AK22"/>
    <mergeCell ref="AB23:AB24"/>
    <mergeCell ref="AC23:AC24"/>
    <mergeCell ref="AD23:AD24"/>
    <mergeCell ref="AB25:AB26"/>
    <mergeCell ref="AC25:AC26"/>
    <mergeCell ref="AD25:AD26"/>
    <mergeCell ref="AB21:AB22"/>
    <mergeCell ref="AC21:AC22"/>
    <mergeCell ref="AD21:AD22"/>
    <mergeCell ref="AB27:AB28"/>
    <mergeCell ref="AC27:AC28"/>
    <mergeCell ref="AD27:AD28"/>
    <mergeCell ref="N29:N30"/>
    <mergeCell ref="O29:O30"/>
    <mergeCell ref="P29:P30"/>
    <mergeCell ref="AB9:AB10"/>
    <mergeCell ref="AC9:AC10"/>
    <mergeCell ref="AD9:AD10"/>
    <mergeCell ref="AB11:AB12"/>
    <mergeCell ref="AC11:AC12"/>
    <mergeCell ref="AD11:AD12"/>
    <mergeCell ref="AB13:AB14"/>
    <mergeCell ref="AC13:AC14"/>
    <mergeCell ref="AD13:AD14"/>
    <mergeCell ref="AB15:AB16"/>
    <mergeCell ref="AC15:AC16"/>
    <mergeCell ref="AD15:AD16"/>
    <mergeCell ref="AB17:AB18"/>
    <mergeCell ref="AC17:AC18"/>
    <mergeCell ref="AD17:AD18"/>
    <mergeCell ref="AB19:AB20"/>
    <mergeCell ref="AC19:AC20"/>
    <mergeCell ref="AD19:AD20"/>
    <mergeCell ref="O21:O22"/>
    <mergeCell ref="P21:P22"/>
    <mergeCell ref="N23:N24"/>
    <mergeCell ref="O23:O24"/>
    <mergeCell ref="P23:P24"/>
    <mergeCell ref="N25:N26"/>
    <mergeCell ref="O25:O26"/>
    <mergeCell ref="P25:P26"/>
    <mergeCell ref="N27:N28"/>
    <mergeCell ref="O27:O28"/>
    <mergeCell ref="P27:P28"/>
    <mergeCell ref="U27:U28"/>
    <mergeCell ref="V27:V28"/>
    <mergeCell ref="W27:W28"/>
    <mergeCell ref="U29:U30"/>
    <mergeCell ref="V29:V30"/>
    <mergeCell ref="W29:W30"/>
    <mergeCell ref="O9:O10"/>
    <mergeCell ref="P9:P10"/>
    <mergeCell ref="N11:N12"/>
    <mergeCell ref="O11:O12"/>
    <mergeCell ref="P11:P12"/>
    <mergeCell ref="N13:N14"/>
    <mergeCell ref="O13:O14"/>
    <mergeCell ref="P13:P14"/>
    <mergeCell ref="N15:N16"/>
    <mergeCell ref="O15:O16"/>
    <mergeCell ref="P15:P16"/>
    <mergeCell ref="N17:N18"/>
    <mergeCell ref="O17:O18"/>
    <mergeCell ref="P17:P18"/>
    <mergeCell ref="N19:N20"/>
    <mergeCell ref="O19:O20"/>
    <mergeCell ref="P19:P20"/>
    <mergeCell ref="N21:N2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N9:N10"/>
    <mergeCell ref="U9:U10"/>
    <mergeCell ref="V9:V10"/>
    <mergeCell ref="G11:G12"/>
    <mergeCell ref="W9:W10"/>
    <mergeCell ref="U11:U12"/>
    <mergeCell ref="V11:V12"/>
    <mergeCell ref="W11:W12"/>
    <mergeCell ref="U13:U14"/>
    <mergeCell ref="V13:V14"/>
    <mergeCell ref="W13:W14"/>
    <mergeCell ref="A31:B31"/>
    <mergeCell ref="AY11:AY12"/>
    <mergeCell ref="AY13:AY14"/>
    <mergeCell ref="AY15:AY16"/>
    <mergeCell ref="AY17:AY18"/>
    <mergeCell ref="AY19:AY20"/>
    <mergeCell ref="AY21:AY22"/>
    <mergeCell ref="AY23:AY24"/>
    <mergeCell ref="AY25:AY26"/>
    <mergeCell ref="AY27:AY28"/>
    <mergeCell ref="AY29:AY30"/>
    <mergeCell ref="AX11:AX12"/>
    <mergeCell ref="AX13:AX14"/>
    <mergeCell ref="AX15:AX16"/>
    <mergeCell ref="AX17:AX18"/>
    <mergeCell ref="AX19:AX20"/>
    <mergeCell ref="AX21:AX22"/>
    <mergeCell ref="AX25:AX26"/>
    <mergeCell ref="AX27:AX28"/>
    <mergeCell ref="AX29:AX30"/>
    <mergeCell ref="AW15:AW16"/>
    <mergeCell ref="AW17:AW18"/>
    <mergeCell ref="AW19:AW20"/>
    <mergeCell ref="AW21:AW22"/>
    <mergeCell ref="AW23:AW24"/>
    <mergeCell ref="AW25:AW26"/>
    <mergeCell ref="AW27:AW28"/>
    <mergeCell ref="AW29:AW30"/>
    <mergeCell ref="AU25:AU26"/>
    <mergeCell ref="AU27:AU28"/>
    <mergeCell ref="AU29:AU30"/>
    <mergeCell ref="AV11:AV12"/>
    <mergeCell ref="AV13:AV14"/>
    <mergeCell ref="AV15:AV16"/>
    <mergeCell ref="AV17:AV18"/>
    <mergeCell ref="AV19:AV20"/>
    <mergeCell ref="AV21:AV22"/>
    <mergeCell ref="AV23:AV24"/>
    <mergeCell ref="AV25:AV26"/>
    <mergeCell ref="AV27:AV28"/>
    <mergeCell ref="AV29:AV30"/>
    <mergeCell ref="AW11:AW12"/>
    <mergeCell ref="AW13:AW14"/>
    <mergeCell ref="AU15:AU16"/>
    <mergeCell ref="AU17:AU18"/>
    <mergeCell ref="AU19:AU20"/>
    <mergeCell ref="AU21:AU22"/>
    <mergeCell ref="AU23:AU24"/>
    <mergeCell ref="J5:P6"/>
    <mergeCell ref="J7:M7"/>
    <mergeCell ref="N7:P7"/>
    <mergeCell ref="J31:P31"/>
    <mergeCell ref="Q31:W31"/>
    <mergeCell ref="X31:AD31"/>
    <mergeCell ref="AE31:AK31"/>
    <mergeCell ref="AT9:AT10"/>
    <mergeCell ref="AT11:AT12"/>
    <mergeCell ref="AT13:AT14"/>
    <mergeCell ref="AT15:AT16"/>
    <mergeCell ref="AT17:AT18"/>
    <mergeCell ref="AT19:AT20"/>
    <mergeCell ref="AT21:AT22"/>
    <mergeCell ref="AT23:AT24"/>
    <mergeCell ref="AT25:AT26"/>
    <mergeCell ref="AT27:AT28"/>
    <mergeCell ref="AT29:AT30"/>
    <mergeCell ref="AE5:AK6"/>
    <mergeCell ref="AE7:AH7"/>
    <mergeCell ref="AI7:AK7"/>
    <mergeCell ref="X5:AD6"/>
    <mergeCell ref="X7:AA7"/>
    <mergeCell ref="AB7:AD7"/>
    <mergeCell ref="A25:A26"/>
    <mergeCell ref="A27:A28"/>
    <mergeCell ref="A29:A30"/>
    <mergeCell ref="A19:A20"/>
    <mergeCell ref="A21:A22"/>
    <mergeCell ref="A23:A24"/>
    <mergeCell ref="C5:I6"/>
    <mergeCell ref="G7:I7"/>
    <mergeCell ref="A13:A14"/>
    <mergeCell ref="A15:A16"/>
    <mergeCell ref="A17:A18"/>
    <mergeCell ref="A5:A8"/>
    <mergeCell ref="A9:A10"/>
    <mergeCell ref="A11:A12"/>
    <mergeCell ref="C7:F7"/>
    <mergeCell ref="B5:B8"/>
    <mergeCell ref="G9:G10"/>
    <mergeCell ref="H9:H10"/>
    <mergeCell ref="I9:I10"/>
    <mergeCell ref="H25:H26"/>
    <mergeCell ref="I25:I26"/>
    <mergeCell ref="G27:G28"/>
    <mergeCell ref="H27:H28"/>
    <mergeCell ref="I27:I28"/>
    <mergeCell ref="AT2:AY3"/>
    <mergeCell ref="AY5:AY8"/>
    <mergeCell ref="AX5:AX8"/>
    <mergeCell ref="AU9:AU10"/>
    <mergeCell ref="AV9:AV10"/>
    <mergeCell ref="AW9:AW10"/>
    <mergeCell ref="AX9:AX10"/>
    <mergeCell ref="AY9:AY10"/>
    <mergeCell ref="AP7:AP8"/>
    <mergeCell ref="AW5:AW8"/>
    <mergeCell ref="AT5:AT8"/>
    <mergeCell ref="AU5:AU8"/>
    <mergeCell ref="AV5:AV8"/>
    <mergeCell ref="AO9:AO10"/>
    <mergeCell ref="AX23:AX24"/>
    <mergeCell ref="AP5:AR6"/>
    <mergeCell ref="AQ7:AQ8"/>
    <mergeCell ref="AR7:AR8"/>
    <mergeCell ref="AQ9:AQ10"/>
    <mergeCell ref="AR9:AR10"/>
    <mergeCell ref="AQ11:AQ12"/>
    <mergeCell ref="AR11:AR12"/>
    <mergeCell ref="AQ13:AQ14"/>
    <mergeCell ref="AR13:AR14"/>
    <mergeCell ref="AQ15:AQ16"/>
    <mergeCell ref="AR15:AR16"/>
    <mergeCell ref="AQ17:AQ18"/>
    <mergeCell ref="AR17:AR18"/>
    <mergeCell ref="AQ19:AQ20"/>
    <mergeCell ref="AR19:AR20"/>
    <mergeCell ref="AQ21:AQ22"/>
    <mergeCell ref="AP9:AP10"/>
    <mergeCell ref="AP11:AP12"/>
    <mergeCell ref="AP13:AP14"/>
    <mergeCell ref="AL5:AO6"/>
    <mergeCell ref="AO7:AO8"/>
    <mergeCell ref="AO15:AO16"/>
    <mergeCell ref="C31:I31"/>
    <mergeCell ref="A2:AR4"/>
    <mergeCell ref="AL7:AN8"/>
    <mergeCell ref="AL9:AN10"/>
    <mergeCell ref="AL11:AN12"/>
    <mergeCell ref="AL13:AN14"/>
    <mergeCell ref="AL15:AN16"/>
    <mergeCell ref="AL17:AN18"/>
    <mergeCell ref="AL19:AN20"/>
    <mergeCell ref="AL21:AN22"/>
    <mergeCell ref="AL23:AN24"/>
    <mergeCell ref="AL25:AN26"/>
    <mergeCell ref="AL27:AN28"/>
    <mergeCell ref="AL29:AN30"/>
    <mergeCell ref="AQ27:AQ28"/>
    <mergeCell ref="AR27:AR28"/>
    <mergeCell ref="AQ29:AQ30"/>
    <mergeCell ref="AO27:AO28"/>
    <mergeCell ref="AO29:AO30"/>
    <mergeCell ref="Q5:W6"/>
    <mergeCell ref="Q7:T7"/>
    <mergeCell ref="U7:W7"/>
    <mergeCell ref="AP15:AP16"/>
    <mergeCell ref="AP17:AP18"/>
    <mergeCell ref="AR29:AR30"/>
    <mergeCell ref="AP25:AP26"/>
    <mergeCell ref="AP27:AP28"/>
    <mergeCell ref="AP29:AP30"/>
    <mergeCell ref="AP19:AP20"/>
    <mergeCell ref="AP21:AP22"/>
    <mergeCell ref="AP23:AP24"/>
    <mergeCell ref="AU11:AU12"/>
    <mergeCell ref="AU13:AU14"/>
    <mergeCell ref="AO11:AO12"/>
    <mergeCell ref="AO17:AO18"/>
    <mergeCell ref="AO19:AO20"/>
    <mergeCell ref="AO21:AO22"/>
    <mergeCell ref="AO23:AO24"/>
    <mergeCell ref="AO25:AO26"/>
    <mergeCell ref="AR25:AR26"/>
    <mergeCell ref="AO13:AO14"/>
    <mergeCell ref="AR21:AR22"/>
    <mergeCell ref="AQ23:AQ24"/>
    <mergeCell ref="AR23:AR24"/>
    <mergeCell ref="AQ25:AQ26"/>
  </mergeCells>
  <conditionalFormatting sqref="C9:AK9 C10:F10 J10:M10 Q10:T10 C12:F30 U13:W13 U15:W15 U17:W17 U19:W19 U21:W21 U23:W23 U25:W25 U27:W27 U29:W29 Q12:T30 C11:W11 N13:P13 N15:P15 N17:P17 N19:P19 N21:P21 N23:P23 N25:P25 N27:P27 N29:P29 X10:AA30 AB11:AD11 AB13:AD13 AB15:AD15 AB17:AD17 AB19:AD19 AB21:AD21 AB23:AD23 AB25:AD25 AB27:AD27 AB29:AD29 AI11:AK11 AI13:AK13 AI15:AK15 AI17:AK17 AI19:AK19 AI21:AK21 AI23:AK23 AI25:AK25 AI27:AK27 AI29:AK29 J12:M30 G13:I13 G15:I15 G17:I17 G19:I19 G21:I21 G23:I23 G25:I25 G27:I27 G29:I29 AE10:AH30">
    <cfRule type="expression" dxfId="164" priority="10">
      <formula>OR(ISTEXT(C9),ISBLANK(C9),(C9=0))</formula>
    </cfRule>
  </conditionalFormatting>
  <conditionalFormatting sqref="AU9:AY30">
    <cfRule type="expression" dxfId="163" priority="9">
      <formula>ISBLANK(AU9)</formula>
    </cfRule>
  </conditionalFormatting>
  <conditionalFormatting sqref="C9:AK9 C10:F10 J10:M10 Q10:T10 C12:F30 U13:W13 U15:W15 U17:W17 U19:W19 U21:W21 U23:W23 U25:W25 U27:W27 U29:W29 Q12:T30 C11:W11 N13:P13 N15:P15 N17:P17 N19:P19 N21:P21 N23:P23 N25:P25 N27:P27 N29:P29 X10:AA30 AB11:AD11 AB13:AD13 AB15:AD15 AB17:AD17 AB19:AD19 AB21:AD21 AB23:AD23 AB25:AD25 AB27:AD27 AB29:AD29 AI11:AK11 AI13:AK13 AI15:AK15 AI17:AK17 AI19:AK19 AI21:AK21 AI23:AK23 AI25:AK25 AI27:AK27 AI29:AK29 J12:M30 G13:I13 G15:I15 G17:I17 G19:I19 G21:I21 G23:I23 G25:I25 G27:I27 G29:I29 AE10:AH30">
    <cfRule type="cellIs" dxfId="162" priority="2" operator="lessThan">
      <formula>30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3D513318-C9FC-46B4-A03C-E78378E6CE5C}">
            <xm:f>NOT(ISERROR(SEARCH("Error",C31)))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14:cfRule type="containsText" priority="6" operator="containsText" id="{022376F8-AACB-4A6E-BD78-7BA166C564CF}">
            <xm:f>NOT(ISERROR(SEARCH("Selesai",C31)))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X31 AE31 J31 Q31 C31</xm:sqref>
        </x14:conditionalFormatting>
        <x14:conditionalFormatting xmlns:xm="http://schemas.microsoft.com/office/excel/2006/main">
          <x14:cfRule type="containsText" priority="1" operator="containsText" id="{DA945AEA-0438-4C5C-92DA-E53B4FDF5467}">
            <xm:f>NOT(ISERROR(SEARCH("-",AY9)))</xm:f>
            <xm:f>"-"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AY9:AY30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52C3-4157-4203-B908-38EF6550887E}">
  <sheetPr>
    <tabColor theme="6" tint="0.59999389629810485"/>
  </sheetPr>
  <dimension ref="A2:AV57"/>
  <sheetViews>
    <sheetView zoomScale="94" zoomScaleNormal="139" workbookViewId="0">
      <pane xSplit="2" ySplit="8" topLeftCell="C9" activePane="bottomRight" state="frozen"/>
      <selection pane="bottomRight" activeCell="E36" sqref="E36:E37"/>
      <selection pane="bottomLeft"/>
      <selection pane="topRight"/>
    </sheetView>
  </sheetViews>
  <sheetFormatPr defaultColWidth="11" defaultRowHeight="15.75"/>
  <cols>
    <col min="1" max="1" width="7.875" customWidth="1"/>
    <col min="2" max="2" width="10.625" customWidth="1"/>
    <col min="3" max="22" width="9.5" customWidth="1"/>
    <col min="23" max="23" width="3.375" customWidth="1"/>
    <col min="24" max="26" width="11.875" customWidth="1"/>
    <col min="27" max="30" width="9"/>
    <col min="31" max="31" width="11.25" customWidth="1"/>
    <col min="32" max="32" width="10.375" customWidth="1"/>
    <col min="33" max="35" width="9"/>
    <col min="36" max="36" width="4.25" customWidth="1"/>
    <col min="37" max="38" width="21.125" customWidth="1"/>
    <col min="39" max="39" width="9"/>
    <col min="40" max="41" width="19.875" customWidth="1"/>
    <col min="42" max="42" width="27.5" customWidth="1"/>
    <col min="43" max="65" width="9"/>
  </cols>
  <sheetData>
    <row r="2" spans="1:48" ht="15.95" customHeight="1">
      <c r="A2" s="216" t="s">
        <v>195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41"/>
      <c r="AB2" s="41"/>
      <c r="AC2" s="41"/>
      <c r="AD2" s="41"/>
    </row>
    <row r="3" spans="1:48" ht="15.9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41"/>
      <c r="AB3" s="41"/>
      <c r="AC3" s="41"/>
      <c r="AD3" s="41"/>
    </row>
    <row r="4" spans="1:48" ht="15.7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</row>
    <row r="5" spans="1:48" ht="15.95" customHeight="1">
      <c r="A5" s="297" t="s">
        <v>2</v>
      </c>
      <c r="B5" s="299" t="s">
        <v>3</v>
      </c>
      <c r="C5" s="301" t="s">
        <v>4</v>
      </c>
      <c r="D5" s="302"/>
      <c r="E5" s="302"/>
      <c r="F5" s="302"/>
      <c r="G5" s="305" t="s">
        <v>5</v>
      </c>
      <c r="H5" s="306"/>
      <c r="I5" s="306"/>
      <c r="J5" s="306"/>
      <c r="K5" s="309" t="s">
        <v>6</v>
      </c>
      <c r="L5" s="310"/>
      <c r="M5" s="310"/>
      <c r="N5" s="310"/>
      <c r="O5" s="313" t="s">
        <v>7</v>
      </c>
      <c r="P5" s="314"/>
      <c r="Q5" s="314"/>
      <c r="R5" s="314"/>
      <c r="S5" s="230" t="s">
        <v>8</v>
      </c>
      <c r="T5" s="230"/>
      <c r="U5" s="230"/>
      <c r="V5" s="230"/>
      <c r="W5" s="317"/>
      <c r="X5" s="318" t="s">
        <v>71</v>
      </c>
      <c r="Y5" s="319"/>
      <c r="Z5" s="320"/>
      <c r="AB5" s="267" t="s">
        <v>72</v>
      </c>
      <c r="AC5" s="268"/>
      <c r="AD5" s="268"/>
      <c r="AE5" s="268"/>
      <c r="AF5" s="268"/>
      <c r="AG5" s="268"/>
      <c r="AH5" s="268"/>
      <c r="AI5" s="268"/>
      <c r="AJ5" s="268"/>
      <c r="AK5" s="268"/>
      <c r="AL5" s="269"/>
      <c r="AN5" s="276" t="s">
        <v>10</v>
      </c>
      <c r="AO5" s="277"/>
      <c r="AP5" s="278"/>
      <c r="AR5" s="285" t="s">
        <v>73</v>
      </c>
      <c r="AS5" s="285"/>
      <c r="AT5" s="285"/>
      <c r="AU5" s="285"/>
      <c r="AV5" s="285"/>
    </row>
    <row r="6" spans="1:48" ht="15.95" customHeight="1">
      <c r="A6" s="298"/>
      <c r="B6" s="300"/>
      <c r="C6" s="303"/>
      <c r="D6" s="304"/>
      <c r="E6" s="304"/>
      <c r="F6" s="304"/>
      <c r="G6" s="307"/>
      <c r="H6" s="308"/>
      <c r="I6" s="308"/>
      <c r="J6" s="308"/>
      <c r="K6" s="311"/>
      <c r="L6" s="312"/>
      <c r="M6" s="312"/>
      <c r="N6" s="312"/>
      <c r="O6" s="315"/>
      <c r="P6" s="316"/>
      <c r="Q6" s="316"/>
      <c r="R6" s="316"/>
      <c r="S6" s="231"/>
      <c r="T6" s="231"/>
      <c r="U6" s="231"/>
      <c r="V6" s="231"/>
      <c r="W6" s="266"/>
      <c r="X6" s="321"/>
      <c r="Y6" s="322"/>
      <c r="Z6" s="323"/>
      <c r="AB6" s="270"/>
      <c r="AC6" s="271"/>
      <c r="AD6" s="271"/>
      <c r="AE6" s="271"/>
      <c r="AF6" s="271"/>
      <c r="AG6" s="271"/>
      <c r="AH6" s="271"/>
      <c r="AI6" s="271"/>
      <c r="AJ6" s="271"/>
      <c r="AK6" s="271"/>
      <c r="AL6" s="272"/>
      <c r="AN6" s="279"/>
      <c r="AO6" s="280"/>
      <c r="AP6" s="281"/>
      <c r="AR6" s="285"/>
      <c r="AS6" s="285"/>
      <c r="AT6" s="285"/>
      <c r="AU6" s="285"/>
      <c r="AV6" s="285"/>
    </row>
    <row r="7" spans="1:48" ht="15.95" customHeight="1">
      <c r="A7" s="298"/>
      <c r="B7" s="300"/>
      <c r="C7" s="286" t="s">
        <v>17</v>
      </c>
      <c r="D7" s="287"/>
      <c r="E7" s="287"/>
      <c r="F7" s="287"/>
      <c r="G7" s="288" t="s">
        <v>17</v>
      </c>
      <c r="H7" s="289"/>
      <c r="I7" s="289"/>
      <c r="J7" s="289"/>
      <c r="K7" s="290" t="s">
        <v>17</v>
      </c>
      <c r="L7" s="291"/>
      <c r="M7" s="291"/>
      <c r="N7" s="291"/>
      <c r="O7" s="292" t="s">
        <v>17</v>
      </c>
      <c r="P7" s="293"/>
      <c r="Q7" s="293"/>
      <c r="R7" s="293"/>
      <c r="S7" s="208" t="s">
        <v>17</v>
      </c>
      <c r="T7" s="208"/>
      <c r="U7" s="208"/>
      <c r="V7" s="208"/>
      <c r="W7" s="266"/>
      <c r="X7" s="294" t="s">
        <v>196</v>
      </c>
      <c r="Y7" s="295"/>
      <c r="Z7" s="296"/>
      <c r="AB7" s="273"/>
      <c r="AC7" s="274"/>
      <c r="AD7" s="274"/>
      <c r="AE7" s="274"/>
      <c r="AF7" s="274"/>
      <c r="AG7" s="274"/>
      <c r="AH7" s="274"/>
      <c r="AI7" s="274"/>
      <c r="AJ7" s="274"/>
      <c r="AK7" s="274"/>
      <c r="AL7" s="275"/>
      <c r="AN7" s="282"/>
      <c r="AO7" s="283"/>
      <c r="AP7" s="284"/>
      <c r="AR7" s="285"/>
      <c r="AS7" s="285"/>
      <c r="AT7" s="285"/>
      <c r="AU7" s="285"/>
      <c r="AV7" s="285"/>
    </row>
    <row r="8" spans="1:48" ht="65.099999999999994" customHeight="1">
      <c r="A8" s="298"/>
      <c r="B8" s="300"/>
      <c r="C8" s="119" t="s">
        <v>24</v>
      </c>
      <c r="D8" s="120" t="s">
        <v>25</v>
      </c>
      <c r="E8" s="120" t="s">
        <v>26</v>
      </c>
      <c r="F8" s="119" t="s">
        <v>27</v>
      </c>
      <c r="G8" s="121" t="s">
        <v>24</v>
      </c>
      <c r="H8" s="122" t="s">
        <v>25</v>
      </c>
      <c r="I8" s="122" t="s">
        <v>26</v>
      </c>
      <c r="J8" s="121" t="s">
        <v>27</v>
      </c>
      <c r="K8" s="123" t="s">
        <v>24</v>
      </c>
      <c r="L8" s="124" t="s">
        <v>25</v>
      </c>
      <c r="M8" s="124" t="s">
        <v>26</v>
      </c>
      <c r="N8" s="123" t="s">
        <v>27</v>
      </c>
      <c r="O8" s="125" t="s">
        <v>24</v>
      </c>
      <c r="P8" s="126" t="s">
        <v>25</v>
      </c>
      <c r="Q8" s="126" t="s">
        <v>26</v>
      </c>
      <c r="R8" s="125" t="s">
        <v>27</v>
      </c>
      <c r="S8" s="127" t="s">
        <v>24</v>
      </c>
      <c r="T8" s="128" t="s">
        <v>25</v>
      </c>
      <c r="U8" s="128" t="s">
        <v>26</v>
      </c>
      <c r="V8" s="127" t="s">
        <v>27</v>
      </c>
      <c r="W8" s="266"/>
      <c r="X8" s="142" t="s">
        <v>25</v>
      </c>
      <c r="Y8" s="143" t="s">
        <v>122</v>
      </c>
      <c r="Z8" s="143" t="s">
        <v>123</v>
      </c>
      <c r="AB8" s="63" t="s">
        <v>2</v>
      </c>
      <c r="AC8" s="63" t="s">
        <v>3</v>
      </c>
      <c r="AD8" s="118" t="s">
        <v>24</v>
      </c>
      <c r="AE8" s="131" t="s">
        <v>25</v>
      </c>
      <c r="AF8" s="131" t="s">
        <v>26</v>
      </c>
      <c r="AG8" s="118" t="s">
        <v>27</v>
      </c>
      <c r="AH8" s="131" t="s">
        <v>71</v>
      </c>
      <c r="AI8" s="131" t="s">
        <v>74</v>
      </c>
      <c r="AJ8" s="265"/>
      <c r="AK8" s="118" t="s">
        <v>196</v>
      </c>
      <c r="AL8" s="118" t="s">
        <v>197</v>
      </c>
      <c r="AN8" s="71" t="s">
        <v>21</v>
      </c>
      <c r="AO8" s="71" t="s">
        <v>22</v>
      </c>
      <c r="AP8" s="71" t="s">
        <v>23</v>
      </c>
      <c r="AR8" s="63" t="s">
        <v>3</v>
      </c>
      <c r="AS8" s="118" t="s">
        <v>24</v>
      </c>
      <c r="AT8" s="131" t="s">
        <v>25</v>
      </c>
      <c r="AU8" s="131" t="s">
        <v>26</v>
      </c>
      <c r="AV8" s="118" t="s">
        <v>27</v>
      </c>
    </row>
    <row r="9" spans="1:48" ht="17.25" customHeight="1">
      <c r="A9" s="252">
        <v>1</v>
      </c>
      <c r="B9" s="105" t="s">
        <v>31</v>
      </c>
      <c r="C9" s="11" cm="1">
        <f t="array" aca="1" ref="C9" ca="1">50 + ((TK!C9 - MIN(_xlfn._xlws.FILTER(TK!$C$9:'TK'!$C$30, MOD(ROW(TK!$C$9:'TK'!$C$30),2)=1)))/(MAX(_xlfn._xlws.FILTER(TK!$C$9:'TK'!$C$30, MOD(ROW(TK!$C$9:'TK'!$C$30),2)=1))-MIN(_xlfn._xlws.FILTER(TK!$C$9:'TK'!$C$30, MOD(ROW(TK!$C$9:'TK'!$C$30),2)=1)))) * (98-50)</f>
        <v>98</v>
      </c>
      <c r="D9" s="11" cm="1">
        <f t="array" aca="1" ref="D9" ca="1">50 + ((TK!D9 - MIN(_xlfn._xlws.FILTER(TK!$D$9:'TK'!$D$30, MOD(ROW(TK!$D$9:'TK'!$D$30),2)=1)))/(MAX(_xlfn._xlws.FILTER(TK!$D$9:'TK'!$D$30, MOD(ROW(TK!$D$9:'TK'!$D$30),2)=1))-MIN(_xlfn._xlws.FILTER(TK!$D$9:'TK'!$D$30, MOD(ROW(TK!$D$9:'TK'!$D$30),2)=1))))*(98-50)</f>
        <v>98</v>
      </c>
      <c r="E9" s="11" cm="1">
        <f t="array" aca="1" ref="E9" ca="1">50 + ((TK!$E$9 - MIN(_xlfn._xlws.FILTER(TK!$E$9:'TK'!$E$30, MOD(ROW(TK!$E$9:'TK'!$E$30),2)=1)))/(MAX(_xlfn._xlws.FILTER(TK!$E$9:'TK'!$E$30, MOD(ROW(TK!$E$9:'TK'!$E$30),2)=1))-MIN(_xlfn._xlws.FILTER(TK!$E$9:'TK'!$E$30, MOD(ROW(TK!$E$9:'TK'!$E$30),2)=1))))*(98-50)</f>
        <v>98</v>
      </c>
      <c r="F9" s="11" cm="1">
        <f t="array" aca="1" ref="F9" ca="1">50 + ((TK!F9 - MIN(_xlfn._xlws.FILTER(TK!$F$9:'TK'!$F$30, MOD(ROW(TK!$F$9:'TK'!$F$30),2)=1)))/(MAX(_xlfn._xlws.FILTER(TK!$F$9:'TK'!$F$30, MOD(ROW(TK!$F$9:'TK'!$F$30),2)=1))-MIN(_xlfn._xlws.FILTER(TK!$F$9:'TK'!$F$30, MOD(ROW(TK!$F$9:'TK'!$F$30),2)=1))))*(98-50)</f>
        <v>66</v>
      </c>
      <c r="G9" s="30" cm="1">
        <f t="array" aca="1" ref="G9" ca="1">50 + ((TK!J9 - MIN(_xlfn._xlws.FILTER(TK!$J$9:'TK'!$J$30, MOD(ROW(TK!$J$9:'TK'!$J$30),2)=1)))/(MAX(_xlfn._xlws.FILTER(TK!$J$9:'TK'!$J$30, MOD(ROW(TK!$J$9:'TK'!$J$30),2)=1))-MIN(_xlfn._xlws.FILTER(TK!$J$9:'TK'!$J$30, MOD(ROW(TK!$J$9:'TK'!$J$30),2)=1))))*(98-50)</f>
        <v>78.8</v>
      </c>
      <c r="H9" s="30" cm="1">
        <f t="array" aca="1" ref="H9" ca="1">50 + ((TK!K9 - MIN(_xlfn._xlws.FILTER(TK!$K$9:'TK'!$K$30, MOD(ROW(TK!$K$9:'TK'!$K$30),2)=1)))/(MAX(_xlfn._xlws.FILTER(TK!$K$9:'TK'!$K$30, MOD(ROW(TK!$K$9:'TK'!$K$30),2)=1))-MIN(_xlfn._xlws.FILTER(TK!$K$9:'TK'!$K$30, MOD(ROW(TK!$K$9:'TK'!$K$30),2)=1))))*(98-50)</f>
        <v>82</v>
      </c>
      <c r="I9" s="30" cm="1">
        <f t="array" aca="1" ref="I9" ca="1">50 + ((TK!L9 - MIN(_xlfn._xlws.FILTER(TK!$L$9:'TK'!$L$30, MOD(ROW(TK!$L$9:'TK'!$L$30),2)=1)))/(MAX(_xlfn._xlws.FILTER(TK!$L$9:'TK'!$L$30, MOD(ROW(TK!$L$9:'TK'!$L$30),2)=1))-MIN(_xlfn._xlws.FILTER(TK!$L$9:'TK'!$L$30, MOD(ROW(TK!$L$9:'TK'!$L$30),2)=1))))*(98-50)</f>
        <v>50</v>
      </c>
      <c r="J9" s="30" cm="1">
        <f t="array" aca="1" ref="J9" ca="1">50 + ((TK!M9 - MIN(_xlfn._xlws.FILTER(TK!$M$9:'TK'!$M$30, MOD(ROW(TK!$M$9:'TK'!$M$30),2)=1)))/(MAX(_xlfn._xlws.FILTER(TK!$M$9:'TK'!$M$30, MOD(ROW(TK!$M$9:'TK'!$M$30),2)=1))-MIN(_xlfn._xlws.FILTER(TK!$M$9:'TK'!$M$30, MOD(ROW(TK!$M$9:'TK'!$M$30),2)=1))))*(98-50)</f>
        <v>50</v>
      </c>
      <c r="K9" s="34" cm="1">
        <f t="array" aca="1" ref="K9" ca="1">50 + ((TK!Q9 - MIN(_xlfn._xlws.FILTER(TK!$Q$9:'TK'!$Q$30, MOD(ROW(TK!$Q$9:'TK'!$Q$30),2)=1)))/(MAX(_xlfn._xlws.FILTER(TK!$Q$9:'TK'!$Q$30, MOD(ROW(TK!$Q$9:'TK'!$Q$30),2)=1))-MIN(_xlfn._xlws.FILTER(TK!$Q$9:'TK'!$Q$30, MOD(ROW(TK!$Q$9:'TK'!$Q$30),2)=1))))*(98-50)</f>
        <v>88.4</v>
      </c>
      <c r="L9" s="34" cm="1">
        <f t="array" aca="1" ref="L9" ca="1">50 + ((TK!R9 - MIN(_xlfn._xlws.FILTER(TK!$R$9:'TK'!$R$30, MOD(ROW(TK!$R$9:'TK'!$R$30),2)=1)))/(MAX(_xlfn._xlws.FILTER(TK!$R$9:'TK'!$R$30, MOD(ROW(TK!$R$9:'TK'!$R$30),2)=1))-MIN(_xlfn._xlws.FILTER(TK!$R$9:'TK'!$R$30, MOD(ROW(TK!$R$9:'TK'!$R$30),2)=1))))*(98-50)</f>
        <v>90</v>
      </c>
      <c r="M9" s="34" cm="1">
        <f t="array" aca="1" ref="M9" ca="1">50 + ((TK!S9 - MIN(_xlfn._xlws.FILTER(TK!$S$9:'TK'!$S$30, MOD(ROW(TK!$S$9:'TK'!$S$30),2)=1)))/(MAX(_xlfn._xlws.FILTER(TK!$S$9:'TK'!$S$30, MOD(ROW(TK!$S$9:'TK'!$S$30),2)=1))-MIN(_xlfn._xlws.FILTER(TK!$S$9:'TK'!$S$30, MOD(ROW(TK!$S$9:'TK'!$S$30),2)=1))))*(98-50)</f>
        <v>74</v>
      </c>
      <c r="N9" s="34" cm="1">
        <f t="array" aca="1" ref="N9" ca="1">50 + ((TK!T9 - MIN(_xlfn._xlws.FILTER(TK!$T$9:'TK'!$T$30, MOD(ROW(TK!$T$9:'TK'!$T$30),2)=1)))/(MAX(_xlfn._xlws.FILTER(TK!$T$9:'TK'!$T$30, MOD(ROW(TK!$T$9:'TK'!$T$30),2)=1))-MIN(_xlfn._xlws.FILTER(TK!$T$9:'TK'!$T$30, MOD(ROW(TK!$T$9:'TK'!$T$30),2)=1))))*(98-50)</f>
        <v>86</v>
      </c>
      <c r="O9" s="38" cm="1">
        <f t="array" aca="1" ref="O9" ca="1">50 + ((TK!X9 - MIN(_xlfn._xlws.FILTER(TK!$X$9:'TK'!$X$30, MOD(ROW(TK!$X$9:'TK'!$X$30),2)=1)))/(MAX(_xlfn._xlws.FILTER(TK!$X$9:'TK'!$X$30, MOD(ROW(TK!$X$9:'TK'!$X$30),2)=1))-MIN(_xlfn._xlws.FILTER(TK!$X$9:'TK'!$X$30, MOD(ROW(TK!$X$9:'TK'!$X$30),2)=1))))*(98-50)</f>
        <v>88.4</v>
      </c>
      <c r="P9" s="38" cm="1">
        <f t="array" aca="1" ref="P9" ca="1">50 + ((TK!Y9 - MIN(_xlfn._xlws.FILTER(TK!$Y$9:'TK'!$Y$30, MOD(ROW(TK!$Y$9:'TK'!$Y$30),2)=1)))/(MAX(_xlfn._xlws.FILTER(TK!$Y$9:'TK'!$Y$30, MOD(ROW(TK!$Y$9:'TK'!$Y$30),2)=1))-MIN(_xlfn._xlws.FILTER(TK!$Y$9:'TK'!$Y$30, MOD(ROW(TK!$Y$9:'TK'!$Y$30),2)=1))))*(98-50)</f>
        <v>78.8</v>
      </c>
      <c r="Q9" s="38" cm="1">
        <f t="array" aca="1" ref="Q9" ca="1">50 + ((TK!Z9 - MIN(_xlfn._xlws.FILTER(TK!$Z$9:'TK'!$Z$30, MOD(ROW(TK!$Z$9:'TK'!$Z$30),2)=1)))/(MAX(_xlfn._xlws.FILTER(TK!$Z$9:'TK'!$Z$30, MOD(ROW(TK!$Z$9:'TK'!$Z$30),2)=1))-MIN(_xlfn._xlws.FILTER(TK!$Z$9:'TK'!$Z$30, MOD(ROW(TK!$Z$9:'TK'!$Z$30),2)=1))))*(98-50)</f>
        <v>98</v>
      </c>
      <c r="R9" s="38" cm="1">
        <f t="array" aca="1" ref="R9" ca="1">50 + ((TK!AA9 - MIN(_xlfn._xlws.FILTER(TK!$AA$9:'TK'!$AA$30, MOD(ROW(TK!$AA$9:'TK'!$AA$30),2)=1)))/(MAX(_xlfn._xlws.FILTER(TK!$AA$9:'TK'!$AA$30, MOD(ROW(TK!$AA$9:'TK'!$AA$30),2)=1))-MIN(_xlfn._xlws.FILTER(TK!$AA$9:'TK'!$AA$30, MOD(ROW(TK!$AA$9:'TK'!$AA$30),2)=1))))*(98-50)</f>
        <v>74</v>
      </c>
      <c r="S9" s="40" cm="1">
        <f t="array" aca="1" ref="S9" ca="1">50 + ((TK!AE9 - MIN(_xlfn._xlws.FILTER(TK!$AE$9:'TK'!$AE$30, MOD(ROW(TK!$AE$9:'TK'!$AE$30),2)=1)))/(MAX(_xlfn._xlws.FILTER(TK!$AE$9:'TK'!$AE$30, MOD(ROW(TK!$AE$9:'TK'!$AE$30),2)=1))-MIN(_xlfn._xlws.FILTER(TK!$AE$9:'TK'!$AE$30, MOD(ROW(TK!$AE$9:'TK'!$AE$30),2)=1))))*(98-50)</f>
        <v>50</v>
      </c>
      <c r="T9" s="40" cm="1">
        <f t="array" aca="1" ref="T9" ca="1">50 + ((TK!AF9 - MIN(_xlfn._xlws.FILTER(TK!$AF$9:'TK'!$AF$30, MOD(ROW(TK!$AF$9:'TK'!$AF$30),2)=1)))/(MAX(_xlfn._xlws.FILTER(TK!$AF$9:'TK'!$AF$30, MOD(ROW(TK!$AF$9:'TK'!$AF$30),2)=1))-MIN(_xlfn._xlws.FILTER(TK!$AF$9:'TK'!$AF$30, MOD(ROW(TK!$AF$9:'TK'!$AF$30),2)=1))))*(98-50)</f>
        <v>50</v>
      </c>
      <c r="U9" s="40" cm="1">
        <f t="array" aca="1" ref="U9" ca="1">50 + ((TK!AG9 - MIN(_xlfn._xlws.FILTER(TK!$AG$9:'TK'!$AG$30, MOD(ROW(TK!$AG$9:'TK'!$AG$30),2)=1)))/(MAX(_xlfn._xlws.FILTER(TK!$AG$9:'TK'!$AG$30, MOD(ROW(TK!$AG$9:'TK'!$AG$30),2)=1))-MIN(_xlfn._xlws.FILTER(TK!$AG$9:'TK'!$AG$30, MOD(ROW(TK!$AG$9:'TK'!$AG$30),2)=1))))*(98-50)</f>
        <v>62</v>
      </c>
      <c r="V9" s="40" cm="1">
        <f t="array" aca="1" ref="V9" ca="1">50 + ((TK!AH9 - MIN(_xlfn._xlws.FILTER(TK!$AH$9:'TK'!$AH$30, MOD(ROW(TK!$AH$9:'TK'!$AH$30),2)=1)))/(MAX(_xlfn._xlws.FILTER(TK!$AH$9:'TK'!$AH$30, MOD(ROW(TK!$AH$9:'TK'!$AH$30),2)=1))-MIN(_xlfn._xlws.FILTER(TK!$AH$9:'TK'!$AH$30, MOD(ROW(TK!$AH$9:'TK'!$AH$30),2)=1))))*(98-50)</f>
        <v>62</v>
      </c>
      <c r="W9" s="266"/>
      <c r="X9" s="253">
        <f>SUM(TK!G9:G10,TK!N9:N10,TK!U9:U10,TK!AB9:AB10,TK!AI9:AI10)</f>
        <v>358</v>
      </c>
      <c r="Y9" s="253">
        <f>SUM(TK!H9:H10,TK!O9:O10,TK!V9:V10,TK!AC9:AC10,TK!AJ9:AJ10)</f>
        <v>337</v>
      </c>
      <c r="Z9" s="253">
        <f>SUM(TK!I9:I10,TK!P9:P10,TK!W9:W10,TK!AD9:AD10,TK!AK9:AK10)</f>
        <v>352</v>
      </c>
      <c r="AB9" s="252">
        <v>1</v>
      </c>
      <c r="AC9" s="106" t="s">
        <v>31</v>
      </c>
      <c r="AD9" s="108">
        <f ca="1">IF(MIN(C9,G9,K9,O9,S9)=0, "Null", IF(COUNT(C9,G9,K9,O9,S9)=5, SUM(C9,G9,K9,O9,S9) - MIN(C9,G9,K9,O9,S9) - MAX(C9,G9,K9,O9,S9), "Null"))*$AS$9</f>
        <v>1278</v>
      </c>
      <c r="AE9" s="108">
        <f ca="1">IF(MIN(D9,H9,L9,P9,T9)=0, "Null", IF(COUNT(D9,H9,L9,P9,T9)=5, SUM(D9,H9,L9,P9,T9) - MIN(D9,H9,L9,P9,T9) - MAX(D9,H9,L9,P9,T9), "Null"))*$AT$9</f>
        <v>1003.2</v>
      </c>
      <c r="AF9" s="108">
        <f ca="1">IF(MIN(E9,I9,M9,Q9,U9)=0, "Null", IF(COUNT(E9,I9,M9,Q9,U9)=5, SUM(E9,I9,M9,Q9,U9) - MIN(E9,I9,M9,Q9,U9) - MAX(E9,I9,M9,Q9,U9), "Null"))*$AU$9</f>
        <v>702</v>
      </c>
      <c r="AG9" s="108">
        <f ca="1">IF(MIN(F9,J9,N9,R9,V9)=0, "Null", IF(COUNT(F9,J9,N9,R9,V9)=5, SUM(F9,J9,N9,R9,V9) - MIN(F9,J9,N9,R9,V9) - MAX(F9,J9,N9,R9,V9), "Null"))*$AV$9</f>
        <v>606</v>
      </c>
      <c r="AH9" s="109" cm="1">
        <f t="array" aca="1" ref="AH9" ca="1">IF(SUMPRODUCT(--(ISTEXT(AD9:AG9)+ISBLANK(AD9:AG9)+(AD9:AG9=0)))&gt;0,"Error",SUM(AD9,AE9,AF9,AG9))</f>
        <v>3589.2</v>
      </c>
      <c r="AI9" s="490">
        <f ca="1">IF(OR(ISTEXT(AH9),ISTEXT(AH10)),"NULL",SUM(AH9:AH10))</f>
        <v>7333.4649350649352</v>
      </c>
      <c r="AJ9" s="489"/>
      <c r="AK9" s="253">
        <f>SUM(TK!G9:I10,TK!N9:P10,TK!U9:W10,TK!AB9:AD10,TK!AI9:AK10)</f>
        <v>1047</v>
      </c>
      <c r="AL9" s="253">
        <f>RANK(AK9,$AK$9:$AK$30,0)</f>
        <v>2</v>
      </c>
      <c r="AN9" s="248" t="str">
        <f>IF(AND(TK!AP9&gt;=4, TK!AP9&lt;=18), "Penampilan " &amp; TK!AP9 &amp; " Menit", "Penampilan Lebih dari 19 Menit")</f>
        <v>Penampilan 6 Menit</v>
      </c>
      <c r="AO9" s="248" t="str">
        <f>IF(TK!AQ9=51,"Kelebihan 1 Peserta", IF(TK!AQ9=52,"Kelebihan 2 Peserta",IF(TK!AQ9=53,"Kelebihan 3 Peserta",IF(TK!AQ9=54,"Kelebihan 4 Peserta",IF(TK!AQ9=55,"Kelebihan 5 Peserta",IF(TK!AQ9&gt;55,"Lebih dari 5 Peserta","Aman"))))))</f>
        <v>Aman</v>
      </c>
      <c r="AP9" s="248" t="str">
        <f>_xlfn.TEXTJOIN(", ",TRUE,AN9,AO9)</f>
        <v>Penampilan 6 Menit, Aman</v>
      </c>
      <c r="AR9" s="42" t="s">
        <v>31</v>
      </c>
      <c r="AS9" s="42">
        <v>5</v>
      </c>
      <c r="AT9" s="42">
        <v>4</v>
      </c>
      <c r="AU9" s="42">
        <v>3</v>
      </c>
      <c r="AV9" s="42">
        <v>3</v>
      </c>
    </row>
    <row r="10" spans="1:48" ht="17.25" customHeight="1">
      <c r="A10" s="213"/>
      <c r="B10" s="107" t="s">
        <v>39</v>
      </c>
      <c r="C10" s="27" cm="1">
        <f t="array" aca="1" ref="C10" ca="1">50 + ((TK!C10 - MIN(_xlfn._xlws.FILTER(TK!$C$9:'TK'!$C$30, MOD(ROW(TK!$C$9:'TK'!$C$30),2)=0)))/(MAX(_xlfn._xlws.FILTER(TK!$C$9:'TK'!$C$30, MOD(ROW(TK!$C$9:'TK'!$C$30),2)=0))-MIN(_xlfn._xlws.FILTER(TK!$C$9:'TK'!$C$30, MOD(ROW(TK!$C$9:'TK'!$C$30),2)=0)))) * (98-50)</f>
        <v>98</v>
      </c>
      <c r="D10" s="27" cm="1">
        <f t="array" aca="1" ref="D10" ca="1">50 + ((TK!D10 - MIN(_xlfn._xlws.FILTER(TK!$D$9:'TK'!$D$30,MOD(ROW(TK!$D$9:'TK'!$D$30),2)=0)))/(MAX(_xlfn._xlws.FILTER(TK!$D$9:'TK'!$D$30, MOD(ROW(TK!$D$9:'TK'!$D$30),2)=0))-MIN(_xlfn._xlws.FILTER(TK!$D$9:'TK'!$D$30,MOD(ROW(TK!$D$9:'TK'!$D$30),2)=0)))) * (98-50)</f>
        <v>98</v>
      </c>
      <c r="E10" s="27" cm="1">
        <f t="array" aca="1" ref="E10" ca="1">50 + ((TK!E10 - MIN(_xlfn._xlws.FILTER(TK!$E$9:'TK'!$E$30, MOD(ROW(TK!$E$9:'TK'!$E$30),2)=0)))/(MAX(_xlfn._xlws.FILTER(TK!$E$9:'TK'!$E$30, MOD(ROW(TK!$E$9:'TK'!$E$30),2)=0))-MIN(_xlfn._xlws.FILTER(TK!$E$9:'TK'!$E$30, MOD(ROW(TK!$E$9:'TK'!$E$30),2)=0))))*(98-50)</f>
        <v>98</v>
      </c>
      <c r="F10" s="27" cm="1">
        <f t="array" aca="1" ref="F10" ca="1">50 + ((TK!F10 - MIN(_xlfn._xlws.FILTER(TK!$F$9:'TK'!$F$30, MOD(ROW(TK!$F$9:'TK'!$F$30),2)=0)))/(MAX(_xlfn._xlws.FILTER(TK!$F$9:'TK'!$F$30, MOD(ROW(TK!$F$9:'TK'!$F$30),2)=0))-MIN(_xlfn._xlws.FILTER(TK!$F$9:'TK'!$F$30, MOD(ROW(TK!$F$9:'TK'!$F$30),2)=0))))*(98-50)</f>
        <v>66</v>
      </c>
      <c r="G10" s="31" cm="1">
        <f t="array" aca="1" ref="G10" ca="1">50 + ((TK!J10 - MIN(_xlfn._xlws.FILTER(TK!$J$9:'TK'!$J$30, MOD(ROW(TK!$J$9:'TK'!$J$30),2)=0)))/(MAX(_xlfn._xlws.FILTER(TK!$J$9:'TK'!$J$30, MOD(ROW(TK!$J$9:'TK'!$J$30),2)=0))-MIN(_xlfn._xlws.FILTER(TK!$J$9:'TK'!$J$30, MOD(ROW(TK!$J$9:'TK'!$J$30),2)=0))))*(98-50)</f>
        <v>84.285714285714278</v>
      </c>
      <c r="H10" s="31" cm="1">
        <f t="array" aca="1" ref="H10" ca="1">50 + ((TK!K10 - MIN(_xlfn._xlws.FILTER(TK!$K$9:'TK'!$K$30, MOD(ROW(TK!$K$9:'TK'!$K$30),2)=0)))/(MAX(_xlfn._xlws.FILTER(TK!$K$9:'TK'!$K$30, MOD(ROW(TK!$K$9:'TK'!$K$30),2)=0))-MIN(_xlfn._xlws.FILTER(TK!$K$9:'TK'!$K$30, MOD(ROW(TK!$K$9:'TK'!$K$30),2)=0))))*(98-50)</f>
        <v>84.909090909090907</v>
      </c>
      <c r="I10" s="31" cm="1">
        <f t="array" aca="1" ref="I10" ca="1">50 + ((TK!L10 - MIN(_xlfn._xlws.FILTER(TK!$L$9:'TK'!$L$30, MOD(ROW(TK!$L$9:'TK'!$L$30),2)=0)))/(MAX(_xlfn._xlws.FILTER(TK!$L$9:'TK'!$L$30, MOD(ROW(TK!$L$9:'TK'!$L$30),2)=0))-MIN(_xlfn._xlws.FILTER(TK!$L$9:'TK'!$L$30, MOD(ROW(TK!$L$9:'TK'!$L$30),2)=0))))*(98-50)</f>
        <v>50</v>
      </c>
      <c r="J10" s="31" cm="1">
        <f t="array" aca="1" ref="J10" ca="1">50 + ((TK!M10 - MIN(_xlfn._xlws.FILTER(TK!$M$9:'TK'!$M$30, MOD(ROW(TK!$M$9:'TK'!$M$30),2)=0)))/(MAX(_xlfn._xlws.FILTER(TK!$M$9:'TK'!$M$30, MOD(ROW(TK!$M$9:'TK'!$M$30),2)=0))-MIN(_xlfn._xlws.FILTER(TK!$M$9:'TK'!$M$30, MOD(ROW(TK!$M$9:'TK'!$M$30),2)=0))))*(98-50)</f>
        <v>74</v>
      </c>
      <c r="K10" s="35" cm="1">
        <f t="array" aca="1" ref="K10" ca="1">50 + ((TK!Q10 -MIN(_xlfn._xlws.FILTER(TK!$Q$9:'TK'!$Q$30, MOD(ROW(TK!$Q$9:'TK'!$Q$30),2)=0)))/(MAX(_xlfn._xlws.FILTER(TK!$Q$9:'TK'!$Q$30, MOD(ROW(TK!$Q$9:'TK'!$Q$30),2)=0))-MIN(_xlfn._xlws.FILTER(TK!$Q$9:'TK'!$Q$30, MOD(ROW(TK!$Q$9:'TK'!$Q$30),2)=0))))*(98-50)</f>
        <v>98</v>
      </c>
      <c r="L10" s="35" cm="1">
        <f t="array" aca="1" ref="L10" ca="1">50 + ((TK!R10 - MIN(_xlfn._xlws.FILTER(TK!$R$9:'TK'!$R$30, MOD(ROW(TK!$R$9:'TK'!$R$30),2)=0)))/(MAX(_xlfn._xlws.FILTER(TK!$R$9:'TK'!$R$30, MOD(ROW(TK!$R$9:'TK'!$R$30),2)=0))-MIN(_xlfn._xlws.FILTER(TK!$R$9:'TK'!$R$30, MOD(ROW(TK!$R$9:'TK'!$R$30),2)=0))))*(98-50)</f>
        <v>91.142857142857139</v>
      </c>
      <c r="M10" s="35" cm="1">
        <f t="array" aca="1" ref="M10" ca="1">50 + ((TK!S10 - MIN(_xlfn._xlws.FILTER(TK!$S$9:'TK'!$S$30, MOD(ROW(TK!$S$9:'TK'!$S$30),2)=0)))/(MAX(_xlfn._xlws.FILTER(TK!$S$9:'TK'!$S$30, MOD(ROW(TK!$S$9:'TK'!$S$30),2)=0))-MIN(_xlfn._xlws.FILTER(TK!$S$9:'TK'!$S$30, MOD(ROW(TK!$S$9:'TK'!$S$30),2)=0))))*(98-50)</f>
        <v>88.4</v>
      </c>
      <c r="N10" s="35" cm="1">
        <f t="array" aca="1" ref="N10" ca="1">50 + ((TK!T10 - MIN(_xlfn._xlws.FILTER(TK!$T$9:'TK'!$T$30, MOD(ROW(TK!$T$9:'TK'!$T$30),2)=0)))/(MAX(_xlfn._xlws.FILTER(TK!$T$9:'TK'!$T$30, MOD(ROW(TK!$T$9:'TK'!$T$30),2)=0))-MIN(_xlfn._xlws.FILTER(TK!$T$9:'TK'!$T$30, MOD(ROW(TK!$T$9:'TK'!$T$30),2)=0))))*(98-50)</f>
        <v>98</v>
      </c>
      <c r="O10" s="38" cm="1">
        <f t="array" aca="1" ref="O10" ca="1">50 + ((TK!X10 - MIN(_xlfn._xlws.FILTER(TK!$X$9:'TK'!$X$30, MOD(ROW(TK!$X$9:'TK'!$X$30),2)=0)))/(MAX(_xlfn._xlws.FILTER(TK!$X$9:'TK'!$X$30, MOD(ROW(TK!$X$9:'TK'!$X$30),2)=0))-MIN(_xlfn._xlws.FILTER(TK!$X$9:'TK'!$X$30, MOD(ROW(TK!$X$9:'TK'!$X$30),2)=0))))*(98-50)</f>
        <v>98</v>
      </c>
      <c r="P10" s="38" cm="1">
        <f t="array" aca="1" ref="P10" ca="1">50 + ((TK!Y10 - MIN(_xlfn._xlws.FILTER(TK!$Y$9:'TK'!$Y$30, MOD(ROW(TK!$Y$9:'TK'!$Y$30),2)=0)))/(MAX(_xlfn._xlws.FILTER(TK!$Y$9:'TK'!$Y$30, MOD(ROW(TK!$Y$9:'TK'!$Y$30),2)=0))-MIN(_xlfn._xlws.FILTER(TK!$Y$9:'TK'!$Y$30, MOD(ROW(TK!$Y$9:'TK'!$Y$30),2)=0))))*(98-50)</f>
        <v>82</v>
      </c>
      <c r="Q10" s="38" cm="1">
        <f t="array" aca="1" ref="Q10" ca="1">50 + ((TK!Z10 - MIN(_xlfn._xlws.FILTER(TK!$Z$9:'TK'!$Z$30, MOD(ROW(TK!$Z$9:'TK'!$Z$30),2)=0)))/(MAX(_xlfn._xlws.FILTER(TK!$Z$9:'TK'!$Z$30, MOD(ROW(TK!$Z$9:'TK'!$Z$30),2)=0))-MIN(_xlfn._xlws.FILTER(TK!$Z$9:'TK'!$Z$30, MOD(ROW(TK!$Z$9:'TK'!$Z$30),2)=0))))*(98-50)</f>
        <v>86</v>
      </c>
      <c r="R10" s="38" cm="1">
        <f t="array" aca="1" ref="R10" ca="1">50 + ((TK!AA10 - MIN(_xlfn._xlws.FILTER(TK!$AA$9:'TK'!$AA$30, MOD(ROW(TK!$AA$9:'TK'!$AA$30),2)=0)))/(MAX(_xlfn._xlws.FILTER(TK!$AA$9:'TK'!$AA$30, MOD(ROW(TK!$AA$9:'TK'!$AA$30),2)=0))-MIN(_xlfn._xlws.FILTER(TK!$AA$9:'TK'!$AA$30, MOD(ROW(TK!$AA$9:'TK'!$AA$30),2)=0))))*(98-50)</f>
        <v>74</v>
      </c>
      <c r="S10" s="40" cm="1">
        <f t="array" aca="1" ref="S10" ca="1">50 + ((TK!AE10 - MIN(_xlfn._xlws.FILTER(TK!$AE$9:'TK'!$AE$30, MOD(ROW(TK!$AE$9:'TK'!$AE$30),2)=0)))/(MAX(_xlfn._xlws.FILTER(TK!$AE$9:'TK'!$AE$30, MOD(ROW(TK!$AE$9:'TK'!$AE$30),2)=0))-MIN(_xlfn._xlws.FILTER(TK!$AE$9:'TK'!$AE$30, MOD(ROW(TK!$AE$9:'TK'!$AE$30),2)=0))))*(98-50)</f>
        <v>60.434782608695656</v>
      </c>
      <c r="T10" s="40" cm="1">
        <f t="array" aca="1" ref="T10" ca="1">50 + ((TK!AF10 - MIN(_xlfn._xlws.FILTER(TK!$AF$9:'TK'!$AF$30, MOD(ROW(TK!$AF$9:'TK'!$AF$30),2)=0)))/(MAX(_xlfn._xlws.FILTER(TK!$AF$9:'TK'!$AF$30, MOD(ROW(TK!$AF$9:'TK'!$AF$30),2)=0))-MIN(_xlfn._xlws.FILTER(TK!$AF$9:'TK'!$AF$30, MOD(ROW(TK!$AF$9:'TK'!$AF$30),2)=0))))*(98-50)</f>
        <v>61.428571428571431</v>
      </c>
      <c r="U10" s="40" cm="1">
        <f t="array" aca="1" ref="U10" ca="1">50 + ((TK!AG10 - MIN(_xlfn._xlws.FILTER(TK!$AG$9:'TK'!$AG$30, MOD(ROW(TK!$AG$9:'TK'!$AG$30),2)=0)))/(MAX(_xlfn._xlws.FILTER(TK!$AG$9:'TK'!$AG$30, MOD(ROW(TK!$AG$9:'TK'!$AG$30),2)=0))-MIN(_xlfn._xlws.FILTER(TK!$AG$9:'TK'!$AG$30, MOD(ROW(TK!$AG$9:'TK'!$AG$30),2)=0))))*(98-50)</f>
        <v>61.428571428571431</v>
      </c>
      <c r="V10" s="40" cm="1">
        <f t="array" aca="1" ref="V10" ca="1">50 + ((TK!AH10 - MIN(_xlfn._xlws.FILTER(TK!$AH$9:'TK'!$AH$30, MOD(ROW(TK!$AH$9:'TK'!$AH$30),2)=0)))/(MAX(_xlfn._xlws.FILTER(TK!$AH$9:'TK'!$AH$30, MOD(ROW(TK!$AH$9:'TK'!$AH$30),2)=0))-MIN(_xlfn._xlws.FILTER(TK!$AH$9:'TK'!$AH$30, MOD(ROW(TK!$AH$9:'TK'!$AH$30),2)=0))))*(98-50)</f>
        <v>72.857142857142861</v>
      </c>
      <c r="W10" s="266"/>
      <c r="X10" s="254"/>
      <c r="Y10" s="254"/>
      <c r="Z10" s="254"/>
      <c r="AB10" s="213"/>
      <c r="AC10" s="106" t="s">
        <v>39</v>
      </c>
      <c r="AD10" s="108">
        <f ca="1">IF(MIN(C10,G10,K10,O10,S10)=0, "Null", IF(COUNT(C10,G10,K10,O10,S10)=5, SUM(C10,G10,K10,O10,S10) - MIN(C10,G10,K10,O10,S10) - MAX(C10,G10,K10,O10,S10), "Null"))*$AS$10</f>
        <v>1121.1428571428573</v>
      </c>
      <c r="AE10" s="108">
        <f ca="1">IF(MIN(D10,H10,L10,P10,T10)=0, "Null", IF(COUNT(D10,H10,L10,P10,T10)=5, SUM(D10,H10,L10,P10,T10) - MIN(D10,H10,L10,P10,T10) - MAX(D10,H10,L10,P10,T10), "Null"))*$AT$10</f>
        <v>1032.2077922077922</v>
      </c>
      <c r="AF10" s="108">
        <f ca="1">IF(MIN(E10,I10,M10,Q10,U10)=0, "Null", IF(COUNT(E10,I10,M10,Q10,U10)=5, SUM(E10,I10,M10,Q10,U10) - MIN(E10,I10,M10,Q10,U10) - MAX(E10,I10,M10,Q10,U10), "Null"))*$AU$10</f>
        <v>707.48571428571427</v>
      </c>
      <c r="AG10" s="108">
        <f ca="1">IF(MIN(F10,J10,N10,R10,V10)=0, "Null", IF(COUNT(F10,J10,N10,R10,V10)=5, SUM(F10,J10,N10,R10,V10) - MIN(F10,J10,N10,R10,V10) - MAX(F10,J10,N10,R10,V10), "Null"))*$AV$10</f>
        <v>883.42857142857156</v>
      </c>
      <c r="AH10" s="109" cm="1">
        <f t="array" aca="1" ref="AH10" ca="1">IF(SUMPRODUCT(--(ISTEXT(AD10:AG10)+ISBLANK(AD10:AG10)+(AD10:AG10=0)))&gt;0,"Error",SUM(AD10,AE10,AF10,AG10))</f>
        <v>3744.2649350649353</v>
      </c>
      <c r="AI10" s="491"/>
      <c r="AJ10" s="489"/>
      <c r="AK10" s="254"/>
      <c r="AL10" s="254"/>
      <c r="AN10" s="249"/>
      <c r="AO10" s="264"/>
      <c r="AP10" s="249"/>
      <c r="AR10" s="42" t="s">
        <v>39</v>
      </c>
      <c r="AS10" s="42">
        <v>4</v>
      </c>
      <c r="AT10" s="42">
        <v>4</v>
      </c>
      <c r="AU10" s="42">
        <v>3</v>
      </c>
      <c r="AV10" s="42">
        <v>4</v>
      </c>
    </row>
    <row r="11" spans="1:48" ht="17.25" customHeight="1">
      <c r="A11" s="199">
        <v>2</v>
      </c>
      <c r="B11" s="1" t="s">
        <v>31</v>
      </c>
      <c r="C11" s="25" cm="1">
        <f t="array" aca="1" ref="C11" ca="1">50 + ((TK!C11 - MIN(_xlfn._xlws.FILTER(TK!$C$9:'TK'!$C$30, MOD(ROW(TK!$C$9:'TK'!$C$30),2)=1)))/(MAX(_xlfn._xlws.FILTER(TK!$C$9:'TK'!$C$30, MOD(ROW(TK!$C$9:'TK'!$C$30),2)=1))-MIN(_xlfn._xlws.FILTER(TK!$C$9:'TK'!$C$30, MOD(ROW(TK!$C$9:'TK'!$C$30),2)=1)))) * (98-50)</f>
        <v>50</v>
      </c>
      <c r="D11" s="25" cm="1">
        <f t="array" aca="1" ref="D11" ca="1">50 + ((TK!D11 - MIN(_xlfn._xlws.FILTER(TK!$D$9:'TK'!$D$30, MOD(ROW(TK!$D$9:'TK'!$D$30),2)=1)))/(MAX(_xlfn._xlws.FILTER(TK!$D$9:'TK'!$D$30, MOD(ROW(TK!$D$9:'TK'!$D$30),2)=1))-MIN(_xlfn._xlws.FILTER(TK!$D$9:'TK'!$D$30, MOD(ROW(TK!$D$9:'TK'!$D$30),2)=1))))*(98-50)</f>
        <v>98</v>
      </c>
      <c r="E11" s="25" cm="1">
        <f t="array" aca="1" ref="E11" ca="1">50 + ((TK!$E$11 - MIN(_xlfn._xlws.FILTER(TK!$E$9:'TK'!$E$30, MOD(ROW(TK!$E$9:'TK'!$E$30),2)=1)))/(MAX(_xlfn._xlws.FILTER(TK!$E$9:'TK'!$E$30, MOD(ROW(TK!$E$9:'TK'!$E$30),2)=1))-MIN(_xlfn._xlws.FILTER(TK!$E$9:'TK'!$E$30, MOD(ROW(TK!$E$9:'TK'!$E$30),2)=1))))*(98-50)</f>
        <v>98</v>
      </c>
      <c r="F11" s="25" cm="1">
        <f t="array" aca="1" ref="F11" ca="1">50 + ((TK!F11 - MIN(_xlfn._xlws.FILTER(TK!$F$9:'TK'!$F$30, MOD(ROW(TK!$F$9:'TK'!$F$30),2)=1)))/(MAX(_xlfn._xlws.FILTER(TK!$F$9:'TK'!$F$30, MOD(ROW(TK!$F$9:'TK'!$F$30),2)=1))-MIN(_xlfn._xlws.FILTER(TK!$F$9:'TK'!$F$30, MOD(ROW(TK!$F$9:'TK'!$F$30),2)=1))))*(98-50)</f>
        <v>82</v>
      </c>
      <c r="G11" s="32" cm="1">
        <f t="array" aca="1" ref="G11" ca="1">50 + ((TK!J11 - MIN(_xlfn._xlws.FILTER(TK!$J$9:'TK'!$J$30, MOD(ROW(TK!$J$9:'TK'!$J$30),2)=1)))/(MAX(_xlfn._xlws.FILTER(TK!$J$9:'TK'!$J$30, MOD(ROW(TK!$J$9:'TK'!$J$30),2)=1))-MIN(_xlfn._xlws.FILTER(TK!$J$9:'TK'!$J$30, MOD(ROW(TK!$J$9:'TK'!$J$30),2)=1))))*(98-50)</f>
        <v>88.4</v>
      </c>
      <c r="H11" s="32" cm="1">
        <f t="array" aca="1" ref="H11" ca="1">50 + ((TK!K11 - MIN(_xlfn._xlws.FILTER(TK!$K$9:'TK'!$K$30, MOD(ROW(TK!$K$9:'TK'!$K$30),2)=1)))/(MAX(_xlfn._xlws.FILTER(TK!$K$9:'TK'!$K$30, MOD(ROW(TK!$K$9:'TK'!$K$30),2)=1))-MIN(_xlfn._xlws.FILTER(TK!$K$9:'TK'!$K$30, MOD(ROW(TK!$K$9:'TK'!$K$30),2)=1))))*(98-50)</f>
        <v>98</v>
      </c>
      <c r="I11" s="32" cm="1">
        <f t="array" aca="1" ref="I11" ca="1">50 + ((TK!L11 - MIN(_xlfn._xlws.FILTER(TK!$L$9:'TK'!$L$30, MOD(ROW(TK!$L$9:'TK'!$L$30),2)=1)))/(MAX(_xlfn._xlws.FILTER(TK!$L$9:'TK'!$L$30, MOD(ROW(TK!$L$9:'TK'!$L$30),2)=1))-MIN(_xlfn._xlws.FILTER(TK!$L$9:'TK'!$L$30, MOD(ROW(TK!$L$9:'TK'!$L$30),2)=1))))*(98-50)</f>
        <v>66</v>
      </c>
      <c r="J11" s="32" cm="1">
        <f t="array" aca="1" ref="J11" ca="1">50 + ((TK!M11 - MIN(_xlfn._xlws.FILTER(TK!$M$9:'TK'!$M$30, MOD(ROW(TK!$M$9:'TK'!$M$30),2)=1)))/(MAX(_xlfn._xlws.FILTER(TK!$M$9:'TK'!$M$30, MOD(ROW(TK!$M$9:'TK'!$M$30),2)=1))-MIN(_xlfn._xlws.FILTER(TK!$M$9:'TK'!$M$30, MOD(ROW(TK!$M$9:'TK'!$M$30),2)=1))))*(98-50)</f>
        <v>98</v>
      </c>
      <c r="K11" s="36" cm="1">
        <f t="array" aca="1" ref="K11" ca="1">50 + ((TK!Q11 - MIN(_xlfn._xlws.FILTER(TK!$Q$9:'TK'!$Q$30, MOD(ROW(TK!$Q$9:'TK'!$Q$30),2)=1)))/(MAX(_xlfn._xlws.FILTER(TK!$Q$9:'TK'!$Q$30, MOD(ROW(TK!$Q$9:'TK'!$Q$30),2)=1))-MIN(_xlfn._xlws.FILTER(TK!$Q$9:'TK'!$Q$30, MOD(ROW(TK!$Q$9:'TK'!$Q$30),2)=1))))*(98-50)</f>
        <v>69.2</v>
      </c>
      <c r="L11" s="36" cm="1">
        <f t="array" aca="1" ref="L11" ca="1">50 + ((TK!R11 - MIN(_xlfn._xlws.FILTER(TK!$R$9:'TK'!$R$30, MOD(ROW(TK!$R$9:'TK'!$R$30),2)=1)))/(MAX(_xlfn._xlws.FILTER(TK!$R$9:'TK'!$R$30, MOD(ROW(TK!$R$9:'TK'!$R$30),2)=1))-MIN(_xlfn._xlws.FILTER(TK!$R$9:'TK'!$R$30, MOD(ROW(TK!$R$9:'TK'!$R$30),2)=1))))*(98-50)</f>
        <v>74</v>
      </c>
      <c r="M11" s="36" cm="1">
        <f t="array" aca="1" ref="M11" ca="1">50 + ((TK!S11 - MIN(_xlfn._xlws.FILTER(TK!$S$9:'TK'!$S$30, MOD(ROW(TK!$S$9:'TK'!$S$30),2)=1)))/(MAX(_xlfn._xlws.FILTER(TK!$S$9:'TK'!$S$30, MOD(ROW(TK!$S$9:'TK'!$S$30),2)=1))-MIN(_xlfn._xlws.FILTER(TK!$S$9:'TK'!$S$30, MOD(ROW(TK!$S$9:'TK'!$S$30),2)=1))))*(98-50)</f>
        <v>74</v>
      </c>
      <c r="N11" s="36" cm="1">
        <f t="array" aca="1" ref="N11" ca="1">50 + ((TK!T11 - MIN(_xlfn._xlws.FILTER(TK!$T$9:'TK'!$T$30, MOD(ROW(TK!$T$9:'TK'!$T$30),2)=1)))/(MAX(_xlfn._xlws.FILTER(TK!$T$9:'TK'!$T$30, MOD(ROW(TK!$T$9:'TK'!$T$30),2)=1))-MIN(_xlfn._xlws.FILTER(TK!$T$9:'TK'!$T$30, MOD(ROW(TK!$T$9:'TK'!$T$30),2)=1))))*(98-50)</f>
        <v>74</v>
      </c>
      <c r="O11" s="39" cm="1">
        <f t="array" aca="1" ref="O11" ca="1">50 + ((TK!X11 - MIN(_xlfn._xlws.FILTER(TK!$X$9:'TK'!$X$30, MOD(ROW(TK!$X$9:'TK'!$X$30),2)=1)))/(MAX(_xlfn._xlws.FILTER(TK!$X$9:'TK'!$X$30, MOD(ROW(TK!$X$9:'TK'!$X$30),2)=1))-MIN(_xlfn._xlws.FILTER(TK!$X$9:'TK'!$X$30, MOD(ROW(TK!$X$9:'TK'!$X$30),2)=1))))*(98-50)</f>
        <v>50</v>
      </c>
      <c r="P11" s="39" cm="1">
        <f t="array" aca="1" ref="P11" ca="1">50 + ((TK!Y11 - MIN(_xlfn._xlws.FILTER(TK!$Y$9:'TK'!$Y$30, MOD(ROW(TK!$Y$9:'TK'!$Y$30),2)=1)))/(MAX(_xlfn._xlws.FILTER(TK!$Y$9:'TK'!$Y$30, MOD(ROW(TK!$Y$9:'TK'!$Y$30),2)=1))-MIN(_xlfn._xlws.FILTER(TK!$Y$9:'TK'!$Y$30, MOD(ROW(TK!$Y$9:'TK'!$Y$30),2)=1))))*(98-50)</f>
        <v>59.6</v>
      </c>
      <c r="Q11" s="39" cm="1">
        <f t="array" aca="1" ref="Q11" ca="1">50 + ((TK!Z11 - MIN(_xlfn._xlws.FILTER(TK!$Z$9:'TK'!$Z$30, MOD(ROW(TK!$Z$9:'TK'!$Z$30),2)=1)))/(MAX(_xlfn._xlws.FILTER(TK!$Z$9:'TK'!$Z$30, MOD(ROW(TK!$Z$9:'TK'!$Z$30),2)=1))-MIN(_xlfn._xlws.FILTER(TK!$Z$9:'TK'!$Z$30, MOD(ROW(TK!$Z$9:'TK'!$Z$30),2)=1))))*(98-50)</f>
        <v>66</v>
      </c>
      <c r="R11" s="39" cm="1">
        <f t="array" aca="1" ref="R11" ca="1">50 + ((TK!AA11 - MIN(_xlfn._xlws.FILTER(TK!$AA$9:'TK'!$AA$30, MOD(ROW(TK!$AA$9:'TK'!$AA$30),2)=1)))/(MAX(_xlfn._xlws.FILTER(TK!$AA$9:'TK'!$AA$30, MOD(ROW(TK!$AA$9:'TK'!$AA$30),2)=1))-MIN(_xlfn._xlws.FILTER(TK!$AA$9:'TK'!$AA$30, MOD(ROW(TK!$AA$9:'TK'!$AA$30),2)=1))))*(98-50)</f>
        <v>74</v>
      </c>
      <c r="S11" s="46" cm="1">
        <f t="array" aca="1" ref="S11" ca="1">50 + ((TK!AE11 - MIN(_xlfn._xlws.FILTER(TK!$AE$9:'TK'!$AE$30, MOD(ROW(TK!$AE$9:'TK'!$AE$30),2)=1)))/(MAX(_xlfn._xlws.FILTER(TK!$AE$9:'TK'!$AE$30, MOD(ROW(TK!$AE$9:'TK'!$AE$30),2)=1))-MIN(_xlfn._xlws.FILTER(TK!$AE$9:'TK'!$AE$30, MOD(ROW(TK!$AE$9:'TK'!$AE$30),2)=1))))*(98-50)</f>
        <v>50</v>
      </c>
      <c r="T11" s="46" cm="1">
        <f t="array" aca="1" ref="T11" ca="1">50 + ((TK!AF11 - MIN(_xlfn._xlws.FILTER(TK!$AF$9:'TK'!$AF$30, MOD(ROW(TK!$AF$9:'TK'!$AF$30),2)=1)))/(MAX(_xlfn._xlws.FILTER(TK!$AF$9:'TK'!$AF$30, MOD(ROW(TK!$AF$9:'TK'!$AF$30),2)=1))-MIN(_xlfn._xlws.FILTER(TK!$AF$9:'TK'!$AF$30, MOD(ROW(TK!$AF$9:'TK'!$AF$30),2)=1))))*(98-50)</f>
        <v>66</v>
      </c>
      <c r="U11" s="46" cm="1">
        <f t="array" aca="1" ref="U11" ca="1">50 + ((TK!AG11 - MIN(_xlfn._xlws.FILTER(TK!$AG$9:'TK'!$AG$30, MOD(ROW(TK!$AG$9:'TK'!$AG$30),2)=1)))/(MAX(_xlfn._xlws.FILTER(TK!$AG$9:'TK'!$AG$30, MOD(ROW(TK!$AG$9:'TK'!$AG$30),2)=1))-MIN(_xlfn._xlws.FILTER(TK!$AG$9:'TK'!$AG$30, MOD(ROW(TK!$AG$9:'TK'!$AG$30),2)=1))))*(98-50)</f>
        <v>50</v>
      </c>
      <c r="V11" s="46" cm="1">
        <f t="array" aca="1" ref="V11" ca="1">50 + ((TK!AH11 - MIN(_xlfn._xlws.FILTER(TK!$AH$9:'TK'!$AH$30, MOD(ROW(TK!$AH$9:'TK'!$AH$30),2)=1)))/(MAX(_xlfn._xlws.FILTER(TK!$AH$9:'TK'!$AH$30, MOD(ROW(TK!$AH$9:'TK'!$AH$30),2)=1))-MIN(_xlfn._xlws.FILTER(TK!$AH$9:'TK'!$AH$30, MOD(ROW(TK!$AH$9:'TK'!$AH$30),2)=1))))*(98-50)</f>
        <v>74</v>
      </c>
      <c r="W11" s="266"/>
      <c r="X11" s="250">
        <f>SUM(TK!G11:G12,TK!N11:N12,TK!U11:U12,TK!AB11:AB12,TK!AI11:AI12)</f>
        <v>319</v>
      </c>
      <c r="Y11" s="250">
        <f>SUM(TK!H11:H12,TK!O11:O12,TK!V11:V12,TK!AC11:AC12,TK!AJ11:AJ12)</f>
        <v>323</v>
      </c>
      <c r="Z11" s="250">
        <f>SUM(TK!I11:I12,TK!P11:P12,TK!W11:W12,TK!AD11:AD12,TK!AK11:AK12)</f>
        <v>335</v>
      </c>
      <c r="AB11" s="199">
        <v>2</v>
      </c>
      <c r="AC11" s="42" t="s">
        <v>31</v>
      </c>
      <c r="AD11" s="44">
        <f ca="1">IF(MIN(C11,G11,K11,O11,S11)=0, "Null", IF(COUNT(C11,G11,K11,O11,S11)=5, SUM(C11,G11,K11,O11,S11) - MIN(C11,G11,K11,O11,S11) - MAX(C11,G11,K11,O11,S11), "Null"))*$AS$9</f>
        <v>846.00000000000011</v>
      </c>
      <c r="AE11" s="44">
        <f ca="1">IF(MIN(D11,H11,L11,P11,T11)=0, "Null", IF(COUNT(D11,H11,L11,P11,T11)=5, SUM(D11,H11,L11,P11,T11) - MIN(D11,H11,L11,P11,T11) - MAX(D11,H11,L11,P11,T11), "Null"))*$AT$9</f>
        <v>952</v>
      </c>
      <c r="AF11" s="44">
        <f ca="1">IF(MIN(E11,I11,M11,Q11,U11)=0, "Null", IF(COUNT(E11,I11,M11,Q11,U11)=5, SUM(E11,I11,M11,Q11,U11) - MIN(E11,I11,M11,Q11,U11) - MAX(E11,I11,M11,Q11,U11), "Null"))*$AU$9</f>
        <v>618</v>
      </c>
      <c r="AG11" s="44">
        <f ca="1">IF(MIN(F11,J11,N11,R11,V11)=0, "Null", IF(COUNT(F11,J11,N11,R11,V11)=5, SUM(F11,J11,N11,R11,V11) - MIN(F11,J11,N11,R11,V11) - MAX(F11,J11,N11,R11,V11), "Null"))*$AV$9</f>
        <v>690</v>
      </c>
      <c r="AH11" s="45" cm="1">
        <f t="array" aca="1" ref="AH11" ca="1">IF(SUMPRODUCT(--(ISTEXT(AD11:AG11)+ISBLANK(AD11:AG11)+(AD11:AG11=0)))&gt;0,"Error",SUM(AD11,AE11,AF11,AG11))</f>
        <v>3106</v>
      </c>
      <c r="AI11" s="492">
        <f t="shared" ref="AI11" ca="1" si="0">IF(OR(ISTEXT(AH11),ISTEXT(AH12)),"NULL",SUM(AH11:AH12))</f>
        <v>6354.0883116883124</v>
      </c>
      <c r="AJ11" s="489"/>
      <c r="AK11" s="250">
        <f>SUM(TK!G11:I12,TK!N11:P12,TK!U11:W12,TK!AB11:AD12,TK!AI11:AK12)</f>
        <v>977</v>
      </c>
      <c r="AL11" s="250">
        <f>RANK(AK11,$AK$9:$AK$30,0)</f>
        <v>6</v>
      </c>
      <c r="AN11" s="255" t="str">
        <f>IF(AND(TK!AP11&gt;=4, TK!AP11&lt;=18), "Penampilan " &amp; TK!AP11 &amp; " Menit", "Penampilan Lebih dari 19 Menit")</f>
        <v>Penampilan 10 Menit</v>
      </c>
      <c r="AO11" s="257" t="str">
        <f>IF(TK!AQ11=51,"Kelebihan 1 Peserta", IF(TK!AQ11=52,"Kelebihan 2 Peserta",IF(TK!AQ11=53,"Kelebihan 3 Peserta",IF(TK!AQ11=54,"Kelebihan 4 Peserta",IF(TK!AQ11=55,"Kelebihan 5 Peserta",IF(TK!AQ11&gt;55,"Lebih dari 5 Peserta","Aman"))))))</f>
        <v>Aman</v>
      </c>
      <c r="AP11" s="255" t="str">
        <f t="shared" ref="AP11" si="1">_xlfn.TEXTJOIN(", ",TRUE,AN11,AO11)</f>
        <v>Penampilan 10 Menit, Aman</v>
      </c>
    </row>
    <row r="12" spans="1:48" ht="17.25" customHeight="1">
      <c r="A12" s="236"/>
      <c r="B12" s="28" t="s">
        <v>39</v>
      </c>
      <c r="C12" s="29" cm="1">
        <f t="array" aca="1" ref="C12" ca="1">50 + ((TK!C12 - MIN(_xlfn._xlws.FILTER(TK!$C$9:'TK'!$C$30, MOD(ROW(TK!$C$9:'TK'!$C$30),2)=0)))/(MAX(_xlfn._xlws.FILTER(TK!$C$9:'TK'!$C$30, MOD(ROW(TK!$C$9:'TK'!$C$30),2)=0))-MIN(_xlfn._xlws.FILTER(TK!$C$9:'TK'!$C$30, MOD(ROW(TK!$C$9:'TK'!$C$30),2)=0)))) * (98-50)</f>
        <v>74</v>
      </c>
      <c r="D12" s="29" cm="1">
        <f t="array" aca="1" ref="D12" ca="1">50 + ((TK!D12 - MIN(_xlfn._xlws.FILTER(TK!$D$9:'TK'!$D$30,MOD(ROW(TK!$D$9:'TK'!$D$30),2)=0)))/(MAX(_xlfn._xlws.FILTER(TK!$D$9:'TK'!$D$30, MOD(ROW(TK!$D$9:'TK'!$D$30),2)=0))-MIN(_xlfn._xlws.FILTER(TK!$D$9:'TK'!$D$30,MOD(ROW(TK!$D$9:'TK'!$D$30),2)=0)))) * (98-50)</f>
        <v>98</v>
      </c>
      <c r="E12" s="29" cm="1">
        <f t="array" aca="1" ref="E12" ca="1">50 + ((TK!E12 - MIN(_xlfn._xlws.FILTER(TK!$E$9:'TK'!$E$30, MOD(ROW(TK!$E$9:'TK'!$E$30),2)=0)))/(MAX(_xlfn._xlws.FILTER(TK!$E$9:'TK'!$E$30, MOD(ROW(TK!$E$9:'TK'!$E$30),2)=0))-MIN(_xlfn._xlws.FILTER(TK!$E$9:'TK'!$E$30, MOD(ROW(TK!$E$9:'TK'!$E$30),2)=0))))*(98-50)</f>
        <v>98</v>
      </c>
      <c r="F12" s="29" cm="1">
        <f t="array" aca="1" ref="F12" ca="1">50 + ((TK!F12 - MIN(_xlfn._xlws.FILTER(TK!$F$9:'TK'!$F$30, MOD(ROW(TK!$F$9:'TK'!$F$30),2)=0)))/(MAX(_xlfn._xlws.FILTER(TK!$F$9:'TK'!$F$30, MOD(ROW(TK!$F$9:'TK'!$F$30),2)=0))-MIN(_xlfn._xlws.FILTER(TK!$F$9:'TK'!$F$30, MOD(ROW(TK!$F$9:'TK'!$F$30),2)=0))))*(98-50)</f>
        <v>50</v>
      </c>
      <c r="G12" s="33" cm="1">
        <f t="array" aca="1" ref="G12" ca="1">50 + ((TK!J12 - MIN(_xlfn._xlws.FILTER(TK!$J$9:'TK'!$J$30, MOD(ROW(TK!$J$9:'TK'!$J$30),2)=0)))/(MAX(_xlfn._xlws.FILTER(TK!$J$9:'TK'!$J$30, MOD(ROW(TK!$J$9:'TK'!$J$30),2)=0))-MIN(_xlfn._xlws.FILTER(TK!$J$9:'TK'!$J$30, MOD(ROW(TK!$J$9:'TK'!$J$30),2)=0))))*(98-50)</f>
        <v>77.428571428571431</v>
      </c>
      <c r="H12" s="33" cm="1">
        <f t="array" aca="1" ref="H12" ca="1">50 + ((TK!K12 - MIN(_xlfn._xlws.FILTER(TK!$K$9:'TK'!$K$30, MOD(ROW(TK!$K$9:'TK'!$K$30),2)=0)))/(MAX(_xlfn._xlws.FILTER(TK!$K$9:'TK'!$K$30, MOD(ROW(TK!$K$9:'TK'!$K$30),2)=0))-MIN(_xlfn._xlws.FILTER(TK!$K$9:'TK'!$K$30, MOD(ROW(TK!$K$9:'TK'!$K$30),2)=0))))*(98-50)</f>
        <v>93.636363636363626</v>
      </c>
      <c r="I12" s="33" cm="1">
        <f t="array" aca="1" ref="I12" ca="1">50 + ((TK!L12 - MIN(_xlfn._xlws.FILTER(TK!$L$9:'TK'!$L$30, MOD(ROW(TK!$L$9:'TK'!$L$30),2)=0)))/(MAX(_xlfn._xlws.FILTER(TK!$L$9:'TK'!$L$30, MOD(ROW(TK!$L$9:'TK'!$L$30),2)=0))-MIN(_xlfn._xlws.FILTER(TK!$L$9:'TK'!$L$30, MOD(ROW(TK!$L$9:'TK'!$L$30),2)=0))))*(98-50)</f>
        <v>76.666666666666671</v>
      </c>
      <c r="J12" s="33" cm="1">
        <f t="array" aca="1" ref="J12" ca="1">50 + ((TK!M12 - MIN(_xlfn._xlws.FILTER(TK!$M$9:'TK'!$M$30, MOD(ROW(TK!$M$9:'TK'!$M$30),2)=0)))/(MAX(_xlfn._xlws.FILTER(TK!$M$9:'TK'!$M$30, MOD(ROW(TK!$M$9:'TK'!$M$30),2)=0))-MIN(_xlfn._xlws.FILTER(TK!$M$9:'TK'!$M$30, MOD(ROW(TK!$M$9:'TK'!$M$30),2)=0))))*(98-50)</f>
        <v>98</v>
      </c>
      <c r="K12" s="37" cm="1">
        <f t="array" aca="1" ref="K12" ca="1">50 + ((TK!Q12 -MIN(_xlfn._xlws.FILTER(TK!$Q$9:'TK'!$Q$30, MOD(ROW(TK!$Q$9:'TK'!$Q$30),2)=0)))/(MAX(_xlfn._xlws.FILTER(TK!$Q$9:'TK'!$Q$30, MOD(ROW(TK!$Q$9:'TK'!$Q$30),2)=0))-MIN(_xlfn._xlws.FILTER(TK!$Q$9:'TK'!$Q$30, MOD(ROW(TK!$Q$9:'TK'!$Q$30),2)=0))))*(98-50)</f>
        <v>63.714285714285715</v>
      </c>
      <c r="L12" s="37" cm="1">
        <f t="array" aca="1" ref="L12" ca="1">50 + ((TK!R12 - MIN(_xlfn._xlws.FILTER(TK!$R$9:'TK'!$R$30, MOD(ROW(TK!$R$9:'TK'!$R$30),2)=0)))/(MAX(_xlfn._xlws.FILTER(TK!$R$9:'TK'!$R$30, MOD(ROW(TK!$R$9:'TK'!$R$30),2)=0))-MIN(_xlfn._xlws.FILTER(TK!$R$9:'TK'!$R$30, MOD(ROW(TK!$R$9:'TK'!$R$30),2)=0))))*(98-50)</f>
        <v>63.714285714285715</v>
      </c>
      <c r="M12" s="37" cm="1">
        <f t="array" aca="1" ref="M12" ca="1">50 + ((TK!S12 - MIN(_xlfn._xlws.FILTER(TK!$S$9:'TK'!$S$30, MOD(ROW(TK!$S$9:'TK'!$S$30),2)=0)))/(MAX(_xlfn._xlws.FILTER(TK!$S$9:'TK'!$S$30, MOD(ROW(TK!$S$9:'TK'!$S$30),2)=0))-MIN(_xlfn._xlws.FILTER(TK!$S$9:'TK'!$S$30, MOD(ROW(TK!$S$9:'TK'!$S$30),2)=0))))*(98-50)</f>
        <v>78.8</v>
      </c>
      <c r="N12" s="37" cm="1">
        <f t="array" aca="1" ref="N12" ca="1">50 + ((TK!T12 - MIN(_xlfn._xlws.FILTER(TK!$T$9:'TK'!$T$30, MOD(ROW(TK!$T$9:'TK'!$T$30),2)=0)))/(MAX(_xlfn._xlws.FILTER(TK!$T$9:'TK'!$T$30, MOD(ROW(TK!$T$9:'TK'!$T$30),2)=0))-MIN(_xlfn._xlws.FILTER(TK!$T$9:'TK'!$T$30, MOD(ROW(TK!$T$9:'TK'!$T$30),2)=0))))*(98-50)</f>
        <v>82</v>
      </c>
      <c r="O12" s="39" cm="1">
        <f t="array" aca="1" ref="O12" ca="1">50 + ((TK!X12 - MIN(_xlfn._xlws.FILTER(TK!$X$9:'TK'!$X$30, MOD(ROW(TK!$X$9:'TK'!$X$30),2)=0)))/(MAX(_xlfn._xlws.FILTER(TK!$X$9:'TK'!$X$30, MOD(ROW(TK!$X$9:'TK'!$X$30),2)=0))-MIN(_xlfn._xlws.FILTER(TK!$X$9:'TK'!$X$30, MOD(ROW(TK!$X$9:'TK'!$X$30),2)=0))))*(98-50)</f>
        <v>50</v>
      </c>
      <c r="P12" s="39" cm="1">
        <f t="array" aca="1" ref="P12" ca="1">50 + ((TK!Y12 - MIN(_xlfn._xlws.FILTER(TK!$Y$9:'TK'!$Y$30, MOD(ROW(TK!$Y$9:'TK'!$Y$30),2)=0)))/(MAX(_xlfn._xlws.FILTER(TK!$Y$9:'TK'!$Y$30, MOD(ROW(TK!$Y$9:'TK'!$Y$30),2)=0))-MIN(_xlfn._xlws.FILTER(TK!$Y$9:'TK'!$Y$30, MOD(ROW(TK!$Y$9:'TK'!$Y$30),2)=0))))*(98-50)</f>
        <v>66</v>
      </c>
      <c r="Q12" s="39" cm="1">
        <f t="array" aca="1" ref="Q12" ca="1">50 + ((TK!Z12 - MIN(_xlfn._xlws.FILTER(TK!$Z$9:'TK'!$Z$30, MOD(ROW(TK!$Z$9:'TK'!$Z$30),2)=0)))/(MAX(_xlfn._xlws.FILTER(TK!$Z$9:'TK'!$Z$30, MOD(ROW(TK!$Z$9:'TK'!$Z$30),2)=0))-MIN(_xlfn._xlws.FILTER(TK!$Z$9:'TK'!$Z$30, MOD(ROW(TK!$Z$9:'TK'!$Z$30),2)=0))))*(98-50)</f>
        <v>74</v>
      </c>
      <c r="R12" s="39" cm="1">
        <f t="array" aca="1" ref="R12" ca="1">50 + ((TK!AA12 - MIN(_xlfn._xlws.FILTER(TK!$AA$9:'TK'!$AA$30, MOD(ROW(TK!$AA$9:'TK'!$AA$30),2)=0)))/(MAX(_xlfn._xlws.FILTER(TK!$AA$9:'TK'!$AA$30, MOD(ROW(TK!$AA$9:'TK'!$AA$30),2)=0))-MIN(_xlfn._xlws.FILTER(TK!$AA$9:'TK'!$AA$30, MOD(ROW(TK!$AA$9:'TK'!$AA$30),2)=0))))*(98-50)</f>
        <v>74</v>
      </c>
      <c r="S12" s="46" cm="1">
        <f t="array" aca="1" ref="S12" ca="1">50 + ((TK!AE12 - MIN(_xlfn._xlws.FILTER(TK!$AE$9:'TK'!$AE$30, MOD(ROW(TK!$AE$9:'TK'!$AE$30),2)=0)))/(MAX(_xlfn._xlws.FILTER(TK!$AE$9:'TK'!$AE$30, MOD(ROW(TK!$AE$9:'TK'!$AE$30),2)=0))-MIN(_xlfn._xlws.FILTER(TK!$AE$9:'TK'!$AE$30, MOD(ROW(TK!$AE$9:'TK'!$AE$30),2)=0))))*(98-50)</f>
        <v>50</v>
      </c>
      <c r="T12" s="46" cm="1">
        <f t="array" aca="1" ref="T12" ca="1">50 + ((TK!AF12 - MIN(_xlfn._xlws.FILTER(TK!$AF$9:'TK'!$AF$30, MOD(ROW(TK!$AF$9:'TK'!$AF$30),2)=0)))/(MAX(_xlfn._xlws.FILTER(TK!$AF$9:'TK'!$AF$30, MOD(ROW(TK!$AF$9:'TK'!$AF$30),2)=0))-MIN(_xlfn._xlws.FILTER(TK!$AF$9:'TK'!$AF$30, MOD(ROW(TK!$AF$9:'TK'!$AF$30),2)=0))))*(98-50)</f>
        <v>50</v>
      </c>
      <c r="U12" s="46" cm="1">
        <f t="array" aca="1" ref="U12" ca="1">50 + ((TK!AG12 - MIN(_xlfn._xlws.FILTER(TK!$AG$9:'TK'!$AG$30, MOD(ROW(TK!$AG$9:'TK'!$AG$30),2)=0)))/(MAX(_xlfn._xlws.FILTER(TK!$AG$9:'TK'!$AG$30, MOD(ROW(TK!$AG$9:'TK'!$AG$30),2)=0))-MIN(_xlfn._xlws.FILTER(TK!$AG$9:'TK'!$AG$30, MOD(ROW(TK!$AG$9:'TK'!$AG$30),2)=0))))*(98-50)</f>
        <v>50</v>
      </c>
      <c r="V12" s="46" cm="1">
        <f t="array" aca="1" ref="V12" ca="1">50 + ((TK!AH12 - MIN(_xlfn._xlws.FILTER(TK!$AH$9:'TK'!$AH$30, MOD(ROW(TK!$AH$9:'TK'!$AH$30),2)=0)))/(MAX(_xlfn._xlws.FILTER(TK!$AH$9:'TK'!$AH$30, MOD(ROW(TK!$AH$9:'TK'!$AH$30),2)=0))-MIN(_xlfn._xlws.FILTER(TK!$AH$9:'TK'!$AH$30, MOD(ROW(TK!$AH$9:'TK'!$AH$30),2)=0))))*(98-50)</f>
        <v>72.857142857142861</v>
      </c>
      <c r="W12" s="266"/>
      <c r="X12" s="251"/>
      <c r="Y12" s="251"/>
      <c r="Z12" s="251"/>
      <c r="AB12" s="236"/>
      <c r="AC12" s="42" t="s">
        <v>39</v>
      </c>
      <c r="AD12" s="44">
        <f ca="1">IF(MIN(C12,G12,K12,O12,S12)=0, "Null", IF(COUNT(C12,G12,K12,O12,S12)=5, SUM(C12,G12,K12,O12,S12) - MIN(C12,G12,K12,O12,S12) - MAX(C12,G12,K12,O12,S12), "Null"))*$AS$10</f>
        <v>750.85714285714289</v>
      </c>
      <c r="AE12" s="44">
        <f ca="1">IF(MIN(D12,H12,L12,P12,T12)=0, "Null", IF(COUNT(D12,H12,L12,P12,T12)=5, SUM(D12,H12,L12,P12,T12) - MIN(D12,H12,L12,P12,T12) - MAX(D12,H12,L12,P12,T12), "Null"))*$AT$10</f>
        <v>893.40259740259739</v>
      </c>
      <c r="AF12" s="44">
        <f ca="1">IF(MIN(E12,I12,M12,Q12,U12)=0, "Null", IF(COUNT(E12,I12,M12,Q12,U12)=5, SUM(E12,I12,M12,Q12,U12) - MIN(E12,I12,M12,Q12,U12) - MAX(E12,I12,M12,Q12,U12), "Null"))*$AU$10</f>
        <v>688.40000000000009</v>
      </c>
      <c r="AG12" s="44">
        <f ca="1">IF(MIN(F12,J12,N12,R12,V12)=0, "Null", IF(COUNT(F12,J12,N12,R12,V12)=5, SUM(F12,J12,N12,R12,V12) - MIN(F12,J12,N12,R12,V12) - MAX(F12,J12,N12,R12,V12), "Null"))*$AV$10</f>
        <v>915.42857142857156</v>
      </c>
      <c r="AH12" s="45" cm="1">
        <f t="array" aca="1" ref="AH12" ca="1">IF(SUMPRODUCT(--(ISTEXT(AD12:AG12)+ISBLANK(AD12:AG12)+(AD12:AG12=0)))&gt;0,"Error",SUM(AD12,AE12,AF12,AG12))</f>
        <v>3248.0883116883119</v>
      </c>
      <c r="AI12" s="493"/>
      <c r="AJ12" s="489"/>
      <c r="AK12" s="251"/>
      <c r="AL12" s="251"/>
      <c r="AN12" s="256"/>
      <c r="AO12" s="258"/>
      <c r="AP12" s="256"/>
    </row>
    <row r="13" spans="1:48" ht="17.25" customHeight="1">
      <c r="A13" s="252">
        <v>3</v>
      </c>
      <c r="B13" s="5" t="s">
        <v>31</v>
      </c>
      <c r="C13" s="11" cm="1">
        <f t="array" aca="1" ref="C13" ca="1">50 + ((TK!C13 - MIN(_xlfn._xlws.FILTER(TK!$C$9:'TK'!$C$30, MOD(ROW(TK!$C$9:'TK'!$C$30),2)=1)))/(MAX(_xlfn._xlws.FILTER(TK!$C$9:'TK'!$C$30, MOD(ROW(TK!$C$9:'TK'!$C$30),2)=1))-MIN(_xlfn._xlws.FILTER(TK!$C$9:'TK'!$C$30, MOD(ROW(TK!$C$9:'TK'!$C$30),2)=1)))) * (98-50)</f>
        <v>74</v>
      </c>
      <c r="D13" s="11" cm="1">
        <f t="array" aca="1" ref="D13" ca="1">50 + ((TK!D13 - MIN(_xlfn._xlws.FILTER(TK!$D$9:'TK'!$D$30, MOD(ROW(TK!$D$9:'TK'!$D$30),2)=1)))/(MAX(_xlfn._xlws.FILTER(TK!$D$9:'TK'!$D$30, MOD(ROW(TK!$D$9:'TK'!$D$30),2)=1))-MIN(_xlfn._xlws.FILTER(TK!$D$9:'TK'!$D$30, MOD(ROW(TK!$D$9:'TK'!$D$30),2)=1))))*(98-50)</f>
        <v>98</v>
      </c>
      <c r="E13" s="11" cm="1">
        <f t="array" aca="1" ref="E13" ca="1">50 + ((TK!$E$13 - MIN(_xlfn._xlws.FILTER(TK!$E$9:'TK'!$E$30, MOD(ROW(TK!$E$9:'TK'!$E$30),2)=1)))/(MAX(_xlfn._xlws.FILTER(TK!$E$9:'TK'!$E$30, MOD(ROW(TK!$E$9:'TK'!$E$30),2)=1))-MIN(_xlfn._xlws.FILTER(TK!$E$9:'TK'!$E$30, MOD(ROW(TK!$E$9:'TK'!$E$30),2)=1))))*(98-50)</f>
        <v>98</v>
      </c>
      <c r="F13" s="11" cm="1">
        <f t="array" aca="1" ref="F13" ca="1">50 + ((TK!F13 - MIN(_xlfn._xlws.FILTER(TK!$F$9:'TK'!$F$30, MOD(ROW(TK!$F$9:'TK'!$F$30),2)=1)))/(MAX(_xlfn._xlws.FILTER(TK!$F$9:'TK'!$F$30, MOD(ROW(TK!$F$9:'TK'!$F$30),2)=1))-MIN(_xlfn._xlws.FILTER(TK!$F$9:'TK'!$F$30, MOD(ROW(TK!$F$9:'TK'!$F$30),2)=1))))*(98-50)</f>
        <v>66</v>
      </c>
      <c r="G13" s="30" cm="1">
        <f t="array" aca="1" ref="G13" ca="1">50 + ((TK!J13 - MIN(_xlfn._xlws.FILTER(TK!$J$9:'TK'!$J$30, MOD(ROW(TK!$J$9:'TK'!$J$30),2)=1)))/(MAX(_xlfn._xlws.FILTER(TK!$J$9:'TK'!$J$30, MOD(ROW(TK!$J$9:'TK'!$J$30),2)=1))-MIN(_xlfn._xlws.FILTER(TK!$J$9:'TK'!$J$30, MOD(ROW(TK!$J$9:'TK'!$J$30),2)=1))))*(98-50)</f>
        <v>50</v>
      </c>
      <c r="H13" s="30" cm="1">
        <f t="array" aca="1" ref="H13" ca="1">50 + ((TK!K13 - MIN(_xlfn._xlws.FILTER(TK!$K$9:'TK'!$K$30, MOD(ROW(TK!$K$9:'TK'!$K$30),2)=1)))/(MAX(_xlfn._xlws.FILTER(TK!$K$9:'TK'!$K$30, MOD(ROW(TK!$K$9:'TK'!$K$30),2)=1))-MIN(_xlfn._xlws.FILTER(TK!$K$9:'TK'!$K$30, MOD(ROW(TK!$K$9:'TK'!$K$30),2)=1))))*(98-50)</f>
        <v>66</v>
      </c>
      <c r="I13" s="30" cm="1">
        <f t="array" aca="1" ref="I13" ca="1">50 + ((TK!L13 - MIN(_xlfn._xlws.FILTER(TK!$L$9:'TK'!$L$30, MOD(ROW(TK!$L$9:'TK'!$L$30),2)=1)))/(MAX(_xlfn._xlws.FILTER(TK!$L$9:'TK'!$L$30, MOD(ROW(TK!$L$9:'TK'!$L$30),2)=1))-MIN(_xlfn._xlws.FILTER(TK!$L$9:'TK'!$L$30, MOD(ROW(TK!$L$9:'TK'!$L$30),2)=1))))*(98-50)</f>
        <v>66</v>
      </c>
      <c r="J13" s="30" cm="1">
        <f t="array" aca="1" ref="J13" ca="1">50 + ((TK!M13 - MIN(_xlfn._xlws.FILTER(TK!$M$9:'TK'!$M$30, MOD(ROW(TK!$M$9:'TK'!$M$30),2)=1)))/(MAX(_xlfn._xlws.FILTER(TK!$M$9:'TK'!$M$30, MOD(ROW(TK!$M$9:'TK'!$M$30),2)=1))-MIN(_xlfn._xlws.FILTER(TK!$M$9:'TK'!$M$30, MOD(ROW(TK!$M$9:'TK'!$M$30),2)=1))))*(98-50)</f>
        <v>82</v>
      </c>
      <c r="K13" s="34" cm="1">
        <f t="array" aca="1" ref="K13" ca="1">50 + ((TK!Q13 - MIN(_xlfn._xlws.FILTER(TK!$Q$9:'TK'!$Q$30, MOD(ROW(TK!$Q$9:'TK'!$Q$30),2)=1)))/(MAX(_xlfn._xlws.FILTER(TK!$Q$9:'TK'!$Q$30, MOD(ROW(TK!$Q$9:'TK'!$Q$30),2)=1))-MIN(_xlfn._xlws.FILTER(TK!$Q$9:'TK'!$Q$30, MOD(ROW(TK!$Q$9:'TK'!$Q$30),2)=1))))*(98-50)</f>
        <v>59.6</v>
      </c>
      <c r="L13" s="34" cm="1">
        <f t="array" aca="1" ref="L13" ca="1">50 + ((TK!R13 - MIN(_xlfn._xlws.FILTER(TK!$R$9:'TK'!$R$30, MOD(ROW(TK!$R$9:'TK'!$R$30),2)=1)))/(MAX(_xlfn._xlws.FILTER(TK!$R$9:'TK'!$R$30, MOD(ROW(TK!$R$9:'TK'!$R$30),2)=1))-MIN(_xlfn._xlws.FILTER(TK!$R$9:'TK'!$R$30, MOD(ROW(TK!$R$9:'TK'!$R$30),2)=1))))*(98-50)</f>
        <v>82</v>
      </c>
      <c r="M13" s="34" cm="1">
        <f t="array" aca="1" ref="M13" ca="1">50 + ((TK!S13 - MIN(_xlfn._xlws.FILTER(TK!$S$9:'TK'!$S$30, MOD(ROW(TK!$S$9:'TK'!$S$30),2)=1)))/(MAX(_xlfn._xlws.FILTER(TK!$S$9:'TK'!$S$30, MOD(ROW(TK!$S$9:'TK'!$S$30),2)=1))-MIN(_xlfn._xlws.FILTER(TK!$S$9:'TK'!$S$30, MOD(ROW(TK!$S$9:'TK'!$S$30),2)=1))))*(98-50)</f>
        <v>62</v>
      </c>
      <c r="N13" s="34" cm="1">
        <f t="array" aca="1" ref="N13" ca="1">50 + ((TK!T13 - MIN(_xlfn._xlws.FILTER(TK!$T$9:'TK'!$T$30, MOD(ROW(TK!$T$9:'TK'!$T$30),2)=1)))/(MAX(_xlfn._xlws.FILTER(TK!$T$9:'TK'!$T$30, MOD(ROW(TK!$T$9:'TK'!$T$30),2)=1))-MIN(_xlfn._xlws.FILTER(TK!$T$9:'TK'!$T$30, MOD(ROW(TK!$T$9:'TK'!$T$30),2)=1))))*(98-50)</f>
        <v>62</v>
      </c>
      <c r="O13" s="38" cm="1">
        <f t="array" aca="1" ref="O13" ca="1">50 + ((TK!X13 - MIN(_xlfn._xlws.FILTER(TK!$X$9:'TK'!$X$30, MOD(ROW(TK!$X$9:'TK'!$X$30),2)=1)))/(MAX(_xlfn._xlws.FILTER(TK!$X$9:'TK'!$X$30, MOD(ROW(TK!$X$9:'TK'!$X$30),2)=1))-MIN(_xlfn._xlws.FILTER(TK!$X$9:'TK'!$X$30, MOD(ROW(TK!$X$9:'TK'!$X$30),2)=1))))*(98-50)</f>
        <v>59.6</v>
      </c>
      <c r="P13" s="38" cm="1">
        <f t="array" aca="1" ref="P13" ca="1">50 + ((TK!Y13 - MIN(_xlfn._xlws.FILTER(TK!$Y$9:'TK'!$Y$30, MOD(ROW(TK!$Y$9:'TK'!$Y$30),2)=1)))/(MAX(_xlfn._xlws.FILTER(TK!$Y$9:'TK'!$Y$30, MOD(ROW(TK!$Y$9:'TK'!$Y$30),2)=1))-MIN(_xlfn._xlws.FILTER(TK!$Y$9:'TK'!$Y$30, MOD(ROW(TK!$Y$9:'TK'!$Y$30),2)=1))))*(98-50)</f>
        <v>50</v>
      </c>
      <c r="Q13" s="38" cm="1">
        <f t="array" aca="1" ref="Q13" ca="1">50 + ((TK!Z13 - MIN(_xlfn._xlws.FILTER(TK!$Z$9:'TK'!$Z$30, MOD(ROW(TK!$Z$9:'TK'!$Z$30),2)=1)))/(MAX(_xlfn._xlws.FILTER(TK!$Z$9:'TK'!$Z$30, MOD(ROW(TK!$Z$9:'TK'!$Z$30),2)=1))-MIN(_xlfn._xlws.FILTER(TK!$Z$9:'TK'!$Z$30, MOD(ROW(TK!$Z$9:'TK'!$Z$30),2)=1))))*(98-50)</f>
        <v>50</v>
      </c>
      <c r="R13" s="38" cm="1">
        <f t="array" aca="1" ref="R13" ca="1">50 + ((TK!AA13 - MIN(_xlfn._xlws.FILTER(TK!$AA$9:'TK'!$AA$30, MOD(ROW(TK!$AA$9:'TK'!$AA$30),2)=1)))/(MAX(_xlfn._xlws.FILTER(TK!$AA$9:'TK'!$AA$30, MOD(ROW(TK!$AA$9:'TK'!$AA$30),2)=1))-MIN(_xlfn._xlws.FILTER(TK!$AA$9:'TK'!$AA$30, MOD(ROW(TK!$AA$9:'TK'!$AA$30),2)=1))))*(98-50)</f>
        <v>50</v>
      </c>
      <c r="S13" s="40" cm="1">
        <f t="array" aca="1" ref="S13" ca="1">50 + ((TK!AE13 - MIN(_xlfn._xlws.FILTER(TK!$AE$9:'TK'!$AE$30, MOD(ROW(TK!$AE$9:'TK'!$AE$30),2)=1)))/(MAX(_xlfn._xlws.FILTER(TK!$AE$9:'TK'!$AE$30, MOD(ROW(TK!$AE$9:'TK'!$AE$30),2)=1))-MIN(_xlfn._xlws.FILTER(TK!$AE$9:'TK'!$AE$30, MOD(ROW(TK!$AE$9:'TK'!$AE$30),2)=1))))*(98-50)</f>
        <v>74</v>
      </c>
      <c r="T13" s="40" cm="1">
        <f t="array" aca="1" ref="T13" ca="1">50 + ((TK!AF13 - MIN(_xlfn._xlws.FILTER(TK!$AF$9:'TK'!$AF$30, MOD(ROW(TK!$AF$9:'TK'!$AF$30),2)=1)))/(MAX(_xlfn._xlws.FILTER(TK!$AF$9:'TK'!$AF$30, MOD(ROW(TK!$AF$9:'TK'!$AF$30),2)=1))-MIN(_xlfn._xlws.FILTER(TK!$AF$9:'TK'!$AF$30, MOD(ROW(TK!$AF$9:'TK'!$AF$30),2)=1))))*(98-50)</f>
        <v>82</v>
      </c>
      <c r="U13" s="40" cm="1">
        <f t="array" aca="1" ref="U13" ca="1">50 + ((TK!AG13 - MIN(_xlfn._xlws.FILTER(TK!$AG$9:'TK'!$AG$30, MOD(ROW(TK!$AG$9:'TK'!$AG$30),2)=1)))/(MAX(_xlfn._xlws.FILTER(TK!$AG$9:'TK'!$AG$30, MOD(ROW(TK!$AG$9:'TK'!$AG$30),2)=1))-MIN(_xlfn._xlws.FILTER(TK!$AG$9:'TK'!$AG$30, MOD(ROW(TK!$AG$9:'TK'!$AG$30),2)=1))))*(98-50)</f>
        <v>86</v>
      </c>
      <c r="V13" s="40" cm="1">
        <f t="array" aca="1" ref="V13" ca="1">50 + ((TK!AH13 - MIN(_xlfn._xlws.FILTER(TK!$AH$9:'TK'!$AH$30, MOD(ROW(TK!$AH$9:'TK'!$AH$30),2)=1)))/(MAX(_xlfn._xlws.FILTER(TK!$AH$9:'TK'!$AH$30, MOD(ROW(TK!$AH$9:'TK'!$AH$30),2)=1))-MIN(_xlfn._xlws.FILTER(TK!$AH$9:'TK'!$AH$30, MOD(ROW(TK!$AH$9:'TK'!$AH$30),2)=1))))*(98-50)</f>
        <v>74</v>
      </c>
      <c r="W13" s="266"/>
      <c r="X13" s="253">
        <f>SUM(TK!G13:G14,TK!N13:N14,TK!U13:U14,TK!AB13:AB14,TK!AI13:AI14)</f>
        <v>150</v>
      </c>
      <c r="Y13" s="253">
        <f>SUM(TK!H13:H14,TK!O13:O14,TK!V13:V14,TK!AC13:AC14,TK!AJ13:AJ14)</f>
        <v>150</v>
      </c>
      <c r="Z13" s="253">
        <f>SUM(TK!I13:I14,TK!P13:P14,TK!W13:W14,TK!AD13:AD14,TK!AK13:AK14)</f>
        <v>150</v>
      </c>
      <c r="AB13" s="252">
        <v>3</v>
      </c>
      <c r="AC13" s="106" t="s">
        <v>31</v>
      </c>
      <c r="AD13" s="108">
        <f ca="1">IF(MIN(C13,G13,K13,O13,S13)=0, "Null", IF(COUNT(C13,G13,K13,O13,S13)=5, SUM(C13,G13,K13,O13,S13) - MIN(C13,G13,K13,O13,S13) - MAX(C13,G13,K13,O13,S13), "Null"))*$AS$9</f>
        <v>966</v>
      </c>
      <c r="AE13" s="108">
        <f ca="1">IF(MIN(D13,H13,L13,P13,T13)=0, "Null", IF(COUNT(D13,H13,L13,P13,T13)=5, SUM(D13,H13,L13,P13,T13) - MIN(D13,H13,L13,P13,T13) - MAX(D13,H13,L13,P13,T13), "Null"))*$AT$9</f>
        <v>920</v>
      </c>
      <c r="AF13" s="108">
        <f ca="1">IF(MIN(E13,I13,M13,Q13,U13)=0, "Null", IF(COUNT(E13,I13,M13,Q13,U13)=5, SUM(E13,I13,M13,Q13,U13) - MIN(E13,I13,M13,Q13,U13) - MAX(E13,I13,M13,Q13,U13), "Null"))*$AU$9</f>
        <v>642</v>
      </c>
      <c r="AG13" s="108">
        <f ca="1">IF(MIN(F13,J13,N13,R13,V13)=0, "Null", IF(COUNT(F13,J13,N13,R13,V13)=5, SUM(F13,J13,N13,R13,V13) - MIN(F13,J13,N13,R13,V13) - MAX(F13,J13,N13,R13,V13), "Null"))*$AV$9</f>
        <v>606</v>
      </c>
      <c r="AH13" s="109" cm="1">
        <f t="array" aca="1" ref="AH13" ca="1">IF(SUMPRODUCT(--(ISTEXT(AD13:AG13)+ISBLANK(AD13:AG13)+(AD13:AG13=0)))&gt;0,"Error",SUM(AD13,AE13,AF13,AG13))</f>
        <v>3134</v>
      </c>
      <c r="AI13" s="490">
        <f t="shared" ref="AI13" ca="1" si="2">IF(OR(ISTEXT(AH13),ISTEXT(AH14)),"NULL",SUM(AH13:AH14))</f>
        <v>5721.1925465838503</v>
      </c>
      <c r="AJ13" s="489"/>
      <c r="AK13" s="253">
        <f>SUM(TK!G13:I14,TK!N13:P14,TK!U13:W14,TK!AB13:AD14,TK!AI13:AK14)</f>
        <v>450</v>
      </c>
      <c r="AL13" s="253">
        <f>RANK(AK13,$AK$9:$AK$30,0)</f>
        <v>11</v>
      </c>
      <c r="AN13" s="248" t="str">
        <f>IF(AND(TK!AP13&gt;=4, TK!AP13&lt;=18), "Penampilan " &amp; TK!AP13 &amp; " Menit", "Kosong")</f>
        <v>Penampilan 7 Menit</v>
      </c>
      <c r="AO13" s="248" t="str">
        <f>IF(TK!AQ13=51,"Kelebihan 1 Peserta", IF(TK!AQ13=52,"Kelebihan 2 Peserta",IF(TK!AQ13=53,"Kelebihan 3 Peserta",IF(TK!AQ13=54,"Kelebihan 4 Peserta",IF(TK!AQ13=55,"Kelebihan 5 Peserta",IF(TK!AQ13&gt;55,"Lebih dari 5 Peserta","Aman"))))))</f>
        <v>Aman</v>
      </c>
      <c r="AP13" s="248" t="str">
        <f t="shared" ref="AP13" si="3">_xlfn.TEXTJOIN(", ",TRUE,AN13,AO13)</f>
        <v>Penampilan 7 Menit, Aman</v>
      </c>
    </row>
    <row r="14" spans="1:48" ht="17.25" customHeight="1">
      <c r="A14" s="213"/>
      <c r="B14" s="107" t="s">
        <v>39</v>
      </c>
      <c r="C14" s="27" cm="1">
        <f t="array" aca="1" ref="C14" ca="1">50 + ((TK!C14 - MIN(_xlfn._xlws.FILTER(TK!$C$9:'TK'!$C$30, MOD(ROW(TK!$C$9:'TK'!$C$30),2)=0)))/(MAX(_xlfn._xlws.FILTER(TK!$C$9:'TK'!$C$30, MOD(ROW(TK!$C$9:'TK'!$C$30),2)=0))-MIN(_xlfn._xlws.FILTER(TK!$C$9:'TK'!$C$30, MOD(ROW(TK!$C$9:'TK'!$C$30),2)=0)))) * (98-50)</f>
        <v>74</v>
      </c>
      <c r="D14" s="27" cm="1">
        <f t="array" aca="1" ref="D14" ca="1">50 + ((TK!D14 - MIN(_xlfn._xlws.FILTER(TK!$D$9:'TK'!$D$30,MOD(ROW(TK!$D$9:'TK'!$D$30),2)=0)))/(MAX(_xlfn._xlws.FILTER(TK!$D$9:'TK'!$D$30, MOD(ROW(TK!$D$9:'TK'!$D$30),2)=0))-MIN(_xlfn._xlws.FILTER(TK!$D$9:'TK'!$D$30,MOD(ROW(TK!$D$9:'TK'!$D$30),2)=0)))) * (98-50)</f>
        <v>50</v>
      </c>
      <c r="E14" s="27" cm="1">
        <f t="array" aca="1" ref="E14" ca="1">50 + ((TK!E14 - MIN(_xlfn._xlws.FILTER(TK!$E$9:'TK'!$E$30, MOD(ROW(TK!$E$9:'TK'!$E$30),2)=0)))/(MAX(_xlfn._xlws.FILTER(TK!$E$9:'TK'!$E$30, MOD(ROW(TK!$E$9:'TK'!$E$30),2)=0))-MIN(_xlfn._xlws.FILTER(TK!$E$9:'TK'!$E$30, MOD(ROW(TK!$E$9:'TK'!$E$30),2)=0))))*(98-50)</f>
        <v>66</v>
      </c>
      <c r="F14" s="27" cm="1">
        <f t="array" aca="1" ref="F14" ca="1">50 + ((TK!F14 - MIN(_xlfn._xlws.FILTER(TK!$F$9:'TK'!$F$30, MOD(ROW(TK!$F$9:'TK'!$F$30),2)=0)))/(MAX(_xlfn._xlws.FILTER(TK!$F$9:'TK'!$F$30, MOD(ROW(TK!$F$9:'TK'!$F$30),2)=0))-MIN(_xlfn._xlws.FILTER(TK!$F$9:'TK'!$F$30, MOD(ROW(TK!$F$9:'TK'!$F$30),2)=0))))*(98-50)</f>
        <v>50</v>
      </c>
      <c r="G14" s="31" cm="1">
        <f t="array" aca="1" ref="G14" ca="1">50 + ((TK!J14 - MIN(_xlfn._xlws.FILTER(TK!$J$9:'TK'!$J$30, MOD(ROW(TK!$J$9:'TK'!$J$30),2)=0)))/(MAX(_xlfn._xlws.FILTER(TK!$J$9:'TK'!$J$30, MOD(ROW(TK!$J$9:'TK'!$J$30),2)=0))-MIN(_xlfn._xlws.FILTER(TK!$J$9:'TK'!$J$30, MOD(ROW(TK!$J$9:'TK'!$J$30),2)=0))))*(98-50)</f>
        <v>50</v>
      </c>
      <c r="H14" s="31" cm="1">
        <f t="array" aca="1" ref="H14" ca="1">50 + ((TK!K14 - MIN(_xlfn._xlws.FILTER(TK!$K$9:'TK'!$K$30, MOD(ROW(TK!$K$9:'TK'!$K$30),2)=0)))/(MAX(_xlfn._xlws.FILTER(TK!$K$9:'TK'!$K$30, MOD(ROW(TK!$K$9:'TK'!$K$30),2)=0))-MIN(_xlfn._xlws.FILTER(TK!$K$9:'TK'!$K$30, MOD(ROW(TK!$K$9:'TK'!$K$30),2)=0))))*(98-50)</f>
        <v>50</v>
      </c>
      <c r="I14" s="31" cm="1">
        <f t="array" aca="1" ref="I14" ca="1">50 + ((TK!L14 - MIN(_xlfn._xlws.FILTER(TK!$L$9:'TK'!$L$30, MOD(ROW(TK!$L$9:'TK'!$L$30),2)=0)))/(MAX(_xlfn._xlws.FILTER(TK!$L$9:'TK'!$L$30, MOD(ROW(TK!$L$9:'TK'!$L$30),2)=0))-MIN(_xlfn._xlws.FILTER(TK!$L$9:'TK'!$L$30, MOD(ROW(TK!$L$9:'TK'!$L$30),2)=0))))*(98-50)</f>
        <v>50</v>
      </c>
      <c r="J14" s="31" cm="1">
        <f t="array" aca="1" ref="J14" ca="1">50 + ((TK!M14 - MIN(_xlfn._xlws.FILTER(TK!$M$9:'TK'!$M$30, MOD(ROW(TK!$M$9:'TK'!$M$30),2)=0)))/(MAX(_xlfn._xlws.FILTER(TK!$M$9:'TK'!$M$30, MOD(ROW(TK!$M$9:'TK'!$M$30),2)=0))-MIN(_xlfn._xlws.FILTER(TK!$M$9:'TK'!$M$30, MOD(ROW(TK!$M$9:'TK'!$M$30),2)=0))))*(98-50)</f>
        <v>50</v>
      </c>
      <c r="K14" s="35" cm="1">
        <f t="array" aca="1" ref="K14" ca="1">50 + ((TK!Q14 -MIN(_xlfn._xlws.FILTER(TK!$Q$9:'TK'!$Q$30, MOD(ROW(TK!$Q$9:'TK'!$Q$30),2)=0)))/(MAX(_xlfn._xlws.FILTER(TK!$Q$9:'TK'!$Q$30, MOD(ROW(TK!$Q$9:'TK'!$Q$30),2)=0))-MIN(_xlfn._xlws.FILTER(TK!$Q$9:'TK'!$Q$30, MOD(ROW(TK!$Q$9:'TK'!$Q$30),2)=0))))*(98-50)</f>
        <v>63.714285714285715</v>
      </c>
      <c r="L14" s="35" cm="1">
        <f t="array" aca="1" ref="L14" ca="1">50 + ((TK!R14 - MIN(_xlfn._xlws.FILTER(TK!$R$9:'TK'!$R$30, MOD(ROW(TK!$R$9:'TK'!$R$30),2)=0)))/(MAX(_xlfn._xlws.FILTER(TK!$R$9:'TK'!$R$30, MOD(ROW(TK!$R$9:'TK'!$R$30),2)=0))-MIN(_xlfn._xlws.FILTER(TK!$R$9:'TK'!$R$30, MOD(ROW(TK!$R$9:'TK'!$R$30),2)=0))))*(98-50)</f>
        <v>70.571428571428569</v>
      </c>
      <c r="M14" s="35" cm="1">
        <f t="array" aca="1" ref="M14" ca="1">50 + ((TK!S14 - MIN(_xlfn._xlws.FILTER(TK!$S$9:'TK'!$S$30, MOD(ROW(TK!$S$9:'TK'!$S$30),2)=0)))/(MAX(_xlfn._xlws.FILTER(TK!$S$9:'TK'!$S$30, MOD(ROW(TK!$S$9:'TK'!$S$30),2)=0))-MIN(_xlfn._xlws.FILTER(TK!$S$9:'TK'!$S$30, MOD(ROW(TK!$S$9:'TK'!$S$30),2)=0))))*(98-50)</f>
        <v>78.8</v>
      </c>
      <c r="N14" s="35" cm="1">
        <f t="array" aca="1" ref="N14" ca="1">50 + ((TK!T14 - MIN(_xlfn._xlws.FILTER(TK!$T$9:'TK'!$T$30, MOD(ROW(TK!$T$9:'TK'!$T$30),2)=0)))/(MAX(_xlfn._xlws.FILTER(TK!$T$9:'TK'!$T$30, MOD(ROW(TK!$T$9:'TK'!$T$30),2)=0))-MIN(_xlfn._xlws.FILTER(TK!$T$9:'TK'!$T$30, MOD(ROW(TK!$T$9:'TK'!$T$30),2)=0))))*(98-50)</f>
        <v>74</v>
      </c>
      <c r="O14" s="38" cm="1">
        <f t="array" aca="1" ref="O14" ca="1">50 + ((TK!X14 - MIN(_xlfn._xlws.FILTER(TK!$X$9:'TK'!$X$30, MOD(ROW(TK!$X$9:'TK'!$X$30),2)=0)))/(MAX(_xlfn._xlws.FILTER(TK!$X$9:'TK'!$X$30, MOD(ROW(TK!$X$9:'TK'!$X$30),2)=0))-MIN(_xlfn._xlws.FILTER(TK!$X$9:'TK'!$X$30, MOD(ROW(TK!$X$9:'TK'!$X$30),2)=0))))*(98-50)</f>
        <v>50</v>
      </c>
      <c r="P14" s="38" cm="1">
        <f t="array" aca="1" ref="P14" ca="1">50 + ((TK!Y14 - MIN(_xlfn._xlws.FILTER(TK!$Y$9:'TK'!$Y$30, MOD(ROW(TK!$Y$9:'TK'!$Y$30),2)=0)))/(MAX(_xlfn._xlws.FILTER(TK!$Y$9:'TK'!$Y$30, MOD(ROW(TK!$Y$9:'TK'!$Y$30),2)=0))-MIN(_xlfn._xlws.FILTER(TK!$Y$9:'TK'!$Y$30, MOD(ROW(TK!$Y$9:'TK'!$Y$30),2)=0))))*(98-50)</f>
        <v>50</v>
      </c>
      <c r="Q14" s="38" cm="1">
        <f t="array" aca="1" ref="Q14" ca="1">50 + ((TK!Z14 - MIN(_xlfn._xlws.FILTER(TK!$Z$9:'TK'!$Z$30, MOD(ROW(TK!$Z$9:'TK'!$Z$30),2)=0)))/(MAX(_xlfn._xlws.FILTER(TK!$Z$9:'TK'!$Z$30, MOD(ROW(TK!$Z$9:'TK'!$Z$30),2)=0))-MIN(_xlfn._xlws.FILTER(TK!$Z$9:'TK'!$Z$30, MOD(ROW(TK!$Z$9:'TK'!$Z$30),2)=0))))*(98-50)</f>
        <v>50</v>
      </c>
      <c r="R14" s="38" cm="1">
        <f t="array" aca="1" ref="R14" ca="1">50 + ((TK!AA14 - MIN(_xlfn._xlws.FILTER(TK!$AA$9:'TK'!$AA$30, MOD(ROW(TK!$AA$9:'TK'!$AA$30),2)=0)))/(MAX(_xlfn._xlws.FILTER(TK!$AA$9:'TK'!$AA$30, MOD(ROW(TK!$AA$9:'TK'!$AA$30),2)=0))-MIN(_xlfn._xlws.FILTER(TK!$AA$9:'TK'!$AA$30, MOD(ROW(TK!$AA$9:'TK'!$AA$30),2)=0))))*(98-50)</f>
        <v>50</v>
      </c>
      <c r="S14" s="40" cm="1">
        <f t="array" aca="1" ref="S14" ca="1">50 + ((TK!AE14 - MIN(_xlfn._xlws.FILTER(TK!$AE$9:'TK'!$AE$30, MOD(ROW(TK!$AE$9:'TK'!$AE$30),2)=0)))/(MAX(_xlfn._xlws.FILTER(TK!$AE$9:'TK'!$AE$30, MOD(ROW(TK!$AE$9:'TK'!$AE$30),2)=0))-MIN(_xlfn._xlws.FILTER(TK!$AE$9:'TK'!$AE$30, MOD(ROW(TK!$AE$9:'TK'!$AE$30),2)=0))))*(98-50)</f>
        <v>70.869565217391312</v>
      </c>
      <c r="T14" s="40" cm="1">
        <f t="array" aca="1" ref="T14" ca="1">50 + ((TK!AF14 - MIN(_xlfn._xlws.FILTER(TK!$AF$9:'TK'!$AF$30, MOD(ROW(TK!$AF$9:'TK'!$AF$30),2)=0)))/(MAX(_xlfn._xlws.FILTER(TK!$AF$9:'TK'!$AF$30, MOD(ROW(TK!$AF$9:'TK'!$AF$30),2)=0))-MIN(_xlfn._xlws.FILTER(TK!$AF$9:'TK'!$AF$30, MOD(ROW(TK!$AF$9:'TK'!$AF$30),2)=0))))*(98-50)</f>
        <v>72.857142857142861</v>
      </c>
      <c r="U14" s="40" cm="1">
        <f t="array" aca="1" ref="U14" ca="1">50 + ((TK!AG14 - MIN(_xlfn._xlws.FILTER(TK!$AG$9:'TK'!$AG$30, MOD(ROW(TK!$AG$9:'TK'!$AG$30),2)=0)))/(MAX(_xlfn._xlws.FILTER(TK!$AG$9:'TK'!$AG$30, MOD(ROW(TK!$AG$9:'TK'!$AG$30),2)=0))-MIN(_xlfn._xlws.FILTER(TK!$AG$9:'TK'!$AG$30, MOD(ROW(TK!$AG$9:'TK'!$AG$30),2)=0))))*(98-50)</f>
        <v>72.857142857142861</v>
      </c>
      <c r="V14" s="40" cm="1">
        <f t="array" aca="1" ref="V14" ca="1">50 + ((TK!AH14 - MIN(_xlfn._xlws.FILTER(TK!$AH$9:'TK'!$AH$30, MOD(ROW(TK!$AH$9:'TK'!$AH$30),2)=0)))/(MAX(_xlfn._xlws.FILTER(TK!$AH$9:'TK'!$AH$30, MOD(ROW(TK!$AH$9:'TK'!$AH$30),2)=0))-MIN(_xlfn._xlws.FILTER(TK!$AH$9:'TK'!$AH$30, MOD(ROW(TK!$AH$9:'TK'!$AH$30),2)=0))))*(98-50)</f>
        <v>50</v>
      </c>
      <c r="W14" s="266"/>
      <c r="X14" s="254"/>
      <c r="Y14" s="254"/>
      <c r="Z14" s="254"/>
      <c r="AB14" s="213"/>
      <c r="AC14" s="106" t="s">
        <v>39</v>
      </c>
      <c r="AD14" s="108">
        <f ca="1">IF(MIN(C14,G14,K14,O14,S14)=0, "Null", IF(COUNT(C14,G14,K14,O14,S14)=5, SUM(C14,G14,K14,O14,S14) - MIN(C14,G14,K14,O14,S14) - MAX(C14,G14,K14,O14,S14), "Null"))*$AS$10</f>
        <v>738.33540372670814</v>
      </c>
      <c r="AE14" s="108">
        <f ca="1">IF(MIN(D14,H14,L14,P14,T14)=0, "Null", IF(COUNT(D14,H14,L14,P14,T14)=5, SUM(D14,H14,L14,P14,T14) - MIN(D14,H14,L14,P14,T14) - MAX(D14,H14,L14,P14,T14), "Null"))*$AT$10</f>
        <v>682.28571428571433</v>
      </c>
      <c r="AF14" s="108">
        <f ca="1">IF(MIN(E14,I14,M14,Q14,U14)=0, "Null", IF(COUNT(E14,I14,M14,Q14,U14)=5, SUM(E14,I14,M14,Q14,U14) - MIN(E14,I14,M14,Q14,U14) - MAX(E14,I14,M14,Q14,U14), "Null"))*$AU$10</f>
        <v>566.57142857142844</v>
      </c>
      <c r="AG14" s="108">
        <f ca="1">IF(MIN(F14,J14,N14,R14,V14)=0, "Null", IF(COUNT(F14,J14,N14,R14,V14)=5, SUM(F14,J14,N14,R14,V14) - MIN(F14,J14,N14,R14,V14) - MAX(F14,J14,N14,R14,V14), "Null"))*$AV$10</f>
        <v>600</v>
      </c>
      <c r="AH14" s="109" cm="1">
        <f t="array" aca="1" ref="AH14" ca="1">IF(SUMPRODUCT(--(ISTEXT(AD14:AG14)+ISBLANK(AD14:AG14)+(AD14:AG14=0)))&gt;0,"Error",SUM(AD14,AE14,AF14,AG14))</f>
        <v>2587.1925465838508</v>
      </c>
      <c r="AI14" s="491"/>
      <c r="AJ14" s="489"/>
      <c r="AK14" s="254"/>
      <c r="AL14" s="254"/>
      <c r="AN14" s="249"/>
      <c r="AO14" s="264"/>
      <c r="AP14" s="249"/>
    </row>
    <row r="15" spans="1:48" ht="17.25" customHeight="1">
      <c r="A15" s="199">
        <v>4</v>
      </c>
      <c r="B15" s="1" t="s">
        <v>31</v>
      </c>
      <c r="C15" s="25" cm="1">
        <f t="array" aca="1" ref="C15" ca="1">50 + ((TK!C15 - MIN(_xlfn._xlws.FILTER(TK!$C$9:'TK'!$C$30, MOD(ROW(TK!$C$9:'TK'!$C$30),2)=1)))/(MAX(_xlfn._xlws.FILTER(TK!$C$9:'TK'!$C$30, MOD(ROW(TK!$C$9:'TK'!$C$30),2)=1))-MIN(_xlfn._xlws.FILTER(TK!$C$9:'TK'!$C$30, MOD(ROW(TK!$C$9:'TK'!$C$30),2)=1)))) * (98-50)</f>
        <v>50</v>
      </c>
      <c r="D15" s="25" cm="1">
        <f t="array" aca="1" ref="D15" ca="1">50 + ((TK!D15 - MIN(_xlfn._xlws.FILTER(TK!$D$9:'TK'!$D$30, MOD(ROW(TK!$D$9:'TK'!$D$30),2)=1)))/(MAX(_xlfn._xlws.FILTER(TK!$D$9:'TK'!$D$30, MOD(ROW(TK!$D$9:'TK'!$D$30),2)=1))-MIN(_xlfn._xlws.FILTER(TK!$D$9:'TK'!$D$30, MOD(ROW(TK!$D$9:'TK'!$D$30),2)=1)))) * (98-50)</f>
        <v>98</v>
      </c>
      <c r="E15" s="25" cm="1">
        <f t="array" aca="1" ref="E15" ca="1">50 + ((TK!$E$15 - MIN(_xlfn._xlws.FILTER(TK!$E$9:'TK'!$E$30, MOD(ROW(TK!$E$9:'TK'!$E$30),2)=1)))/(MAX(_xlfn._xlws.FILTER(TK!$E$9:'TK'!$E$30, MOD(ROW(TK!$E$9:'TK'!$E$30),2)=1))-MIN(_xlfn._xlws.FILTER(TK!$E$9:'TK'!$E$30, MOD(ROW(TK!$E$9:'TK'!$E$30),2)=1))))*(98-50)</f>
        <v>98</v>
      </c>
      <c r="F15" s="25" cm="1">
        <f t="array" aca="1" ref="F15" ca="1">50 + ((TK!F15 - MIN(_xlfn._xlws.FILTER(TK!$F$9:'TK'!$F$30, MOD(ROW(TK!$F$9:'TK'!$F$30),2)=1)))/(MAX(_xlfn._xlws.FILTER(TK!$F$9:'TK'!$F$30, MOD(ROW(TK!$F$9:'TK'!$F$30),2)=1))-MIN(_xlfn._xlws.FILTER(TK!$F$9:'TK'!$F$30, MOD(ROW(TK!$F$9:'TK'!$F$30),2)=1))))*(98-50)</f>
        <v>98</v>
      </c>
      <c r="G15" s="32" cm="1">
        <f t="array" aca="1" ref="G15" ca="1">50 + ((TK!J15 - MIN(_xlfn._xlws.FILTER(TK!$J$9:'TK'!$J$30, MOD(ROW(TK!$J$9:'TK'!$J$30),2)=1)))/(MAX(_xlfn._xlws.FILTER(TK!$J$9:'TK'!$J$30, MOD(ROW(TK!$J$9:'TK'!$J$30),2)=1))-MIN(_xlfn._xlws.FILTER(TK!$J$9:'TK'!$J$30, MOD(ROW(TK!$J$9:'TK'!$J$30),2)=1))))*(98-50)</f>
        <v>69.2</v>
      </c>
      <c r="H15" s="32" cm="1">
        <f t="array" aca="1" ref="H15" ca="1">50 + ((TK!K15 - MIN(_xlfn._xlws.FILTER(TK!$K$9:'TK'!$K$30, MOD(ROW(TK!$K$9:'TK'!$K$30),2)=1)))/(MAX(_xlfn._xlws.FILTER(TK!$K$9:'TK'!$K$30, MOD(ROW(TK!$K$9:'TK'!$K$30),2)=1))-MIN(_xlfn._xlws.FILTER(TK!$K$9:'TK'!$K$30, MOD(ROW(TK!$K$9:'TK'!$K$30),2)=1))))*(98-50)</f>
        <v>85.199999999999989</v>
      </c>
      <c r="I15" s="32" cm="1">
        <f t="array" aca="1" ref="I15" ca="1">50 + ((TK!L15 - MIN(_xlfn._xlws.FILTER(TK!$L$9:'TK'!$L$30, MOD(ROW(TK!$L$9:'TK'!$L$30),2)=1)))/(MAX(_xlfn._xlws.FILTER(TK!$L$9:'TK'!$L$30, MOD(ROW(TK!$L$9:'TK'!$L$30),2)=1))-MIN(_xlfn._xlws.FILTER(TK!$L$9:'TK'!$L$30, MOD(ROW(TK!$L$9:'TK'!$L$30),2)=1))))*(98-50)</f>
        <v>82</v>
      </c>
      <c r="J15" s="32" cm="1">
        <f t="array" aca="1" ref="J15" ca="1">50 + ((TK!M15 - MIN(_xlfn._xlws.FILTER(TK!$M$9:'TK'!$M$30, MOD(ROW(TK!$M$9:'TK'!$M$30),2)=1)))/(MAX(_xlfn._xlws.FILTER(TK!$M$9:'TK'!$M$30, MOD(ROW(TK!$M$9:'TK'!$M$30),2)=1))-MIN(_xlfn._xlws.FILTER(TK!$M$9:'TK'!$M$30, MOD(ROW(TK!$M$9:'TK'!$M$30),2)=1))))*(98-50)</f>
        <v>91.6</v>
      </c>
      <c r="K15" s="36" cm="1">
        <f t="array" aca="1" ref="K15" ca="1">50 + ((TK!Q15 - MIN(_xlfn._xlws.FILTER(TK!$Q$9:'TK'!$Q$30, MOD(ROW(TK!$Q$9:'TK'!$Q$30),2)=1)))/(MAX(_xlfn._xlws.FILTER(TK!$Q$9:'TK'!$Q$30, MOD(ROW(TK!$Q$9:'TK'!$Q$30),2)=1))-MIN(_xlfn._xlws.FILTER(TK!$Q$9:'TK'!$Q$30, MOD(ROW(TK!$Q$9:'TK'!$Q$30),2)=1))))*(98-50)</f>
        <v>88.4</v>
      </c>
      <c r="L15" s="36" cm="1">
        <f t="array" aca="1" ref="L15" ca="1">50 + ((TK!R15 - MIN(_xlfn._xlws.FILTER(TK!$R$9:'TK'!$R$30, MOD(ROW(TK!$R$9:'TK'!$R$30),2)=1)))/(MAX(_xlfn._xlws.FILTER(TK!$R$9:'TK'!$R$30, MOD(ROW(TK!$R$9:'TK'!$R$30),2)=1))-MIN(_xlfn._xlws.FILTER(TK!$R$9:'TK'!$R$30, MOD(ROW(TK!$R$9:'TK'!$R$30),2)=1))))*(98-50)</f>
        <v>98</v>
      </c>
      <c r="M15" s="36" cm="1">
        <f t="array" aca="1" ref="M15" ca="1">50 + ((TK!S15 - MIN(_xlfn._xlws.FILTER(TK!$S$9:'TK'!$S$30, MOD(ROW(TK!$S$9:'TK'!$S$30),2)=1)))/(MAX(_xlfn._xlws.FILTER(TK!$S$9:'TK'!$S$30, MOD(ROW(TK!$S$9:'TK'!$S$30),2)=1))-MIN(_xlfn._xlws.FILTER(TK!$S$9:'TK'!$S$30, MOD(ROW(TK!$S$9:'TK'!$S$30),2)=1))))*(98-50)</f>
        <v>74</v>
      </c>
      <c r="N15" s="36" cm="1">
        <f t="array" aca="1" ref="N15" ca="1">50 + ((TK!T15 - MIN(_xlfn._xlws.FILTER(TK!$T$9:'TK'!$T$30, MOD(ROW(TK!$T$9:'TK'!$T$30),2)=1)))/(MAX(_xlfn._xlws.FILTER(TK!$T$9:'TK'!$T$30, MOD(ROW(TK!$T$9:'TK'!$T$30),2)=1))-MIN(_xlfn._xlws.FILTER(TK!$T$9:'TK'!$T$30, MOD(ROW(TK!$T$9:'TK'!$T$30),2)=1))))*(98-50)</f>
        <v>86</v>
      </c>
      <c r="O15" s="39" cm="1">
        <f t="array" aca="1" ref="O15" ca="1">50 + ((TK!X15 - MIN(_xlfn._xlws.FILTER(TK!$X$9:'TK'!$X$30, MOD(ROW(TK!$X$9:'TK'!$X$30),2)=1)))/(MAX(_xlfn._xlws.FILTER(TK!$X$9:'TK'!$X$30, MOD(ROW(TK!$X$9:'TK'!$X$30),2)=1))-MIN(_xlfn._xlws.FILTER(TK!$X$9:'TK'!$X$30, MOD(ROW(TK!$X$9:'TK'!$X$30),2)=1))))*(98-50)</f>
        <v>88.4</v>
      </c>
      <c r="P15" s="39" cm="1">
        <f t="array" aca="1" ref="P15" ca="1">50 + ((TK!Y15 - MIN(_xlfn._xlws.FILTER(TK!$Y$9:'TK'!$Y$30, MOD(ROW(TK!$Y$9:'TK'!$Y$30),2)=1)))/(MAX(_xlfn._xlws.FILTER(TK!$Y$9:'TK'!$Y$30, MOD(ROW(TK!$Y$9:'TK'!$Y$30),2)=1))-MIN(_xlfn._xlws.FILTER(TK!$Y$9:'TK'!$Y$30, MOD(ROW(TK!$Y$9:'TK'!$Y$30),2)=1))))*(98-50)</f>
        <v>88.4</v>
      </c>
      <c r="Q15" s="39" cm="1">
        <f t="array" aca="1" ref="Q15" ca="1">50 + ((TK!Z15 - MIN(_xlfn._xlws.FILTER(TK!$Z$9:'TK'!$Z$30, MOD(ROW(TK!$Z$9:'TK'!$Z$30),2)=1)))/(MAX(_xlfn._xlws.FILTER(TK!$Z$9:'TK'!$Z$30, MOD(ROW(TK!$Z$9:'TK'!$Z$30),2)=1))-MIN(_xlfn._xlws.FILTER(TK!$Z$9:'TK'!$Z$30, MOD(ROW(TK!$Z$9:'TK'!$Z$30),2)=1))))*(98-50)</f>
        <v>82</v>
      </c>
      <c r="R15" s="39" cm="1">
        <f t="array" aca="1" ref="R15" ca="1">50 + ((TK!AA15 - MIN(_xlfn._xlws.FILTER(TK!$AA$9:'TK'!$AA$30, MOD(ROW(TK!$AA$9:'TK'!$AA$30),2)=1)))/(MAX(_xlfn._xlws.FILTER(TK!$AA$9:'TK'!$AA$30, MOD(ROW(TK!$AA$9:'TK'!$AA$30),2)=1))-MIN(_xlfn._xlws.FILTER(TK!$AA$9:'TK'!$AA$30, MOD(ROW(TK!$AA$9:'TK'!$AA$30),2)=1))))*(98-50)</f>
        <v>98</v>
      </c>
      <c r="S15" s="47" cm="1">
        <f t="array" aca="1" ref="S15" ca="1">50 + ((TK!AE15 - MIN(_xlfn._xlws.FILTER(TK!$AE$9:'TK'!$AE$30, MOD(ROW(TK!$AE$9:'TK'!$AE$30),2)=1)))/(MAX(_xlfn._xlws.FILTER(TK!$AE$9:'TK'!$AE$30, MOD(ROW(TK!$AE$9:'TK'!$AE$30),2)=1))-MIN(_xlfn._xlws.FILTER(TK!$AE$9:'TK'!$AE$30, MOD(ROW(TK!$AE$9:'TK'!$AE$30),2)=1))))*(98-50)</f>
        <v>62</v>
      </c>
      <c r="T15" s="46" cm="1">
        <f t="array" aca="1" ref="T15" ca="1">50 + ((TK!AF15 - MIN(_xlfn._xlws.FILTER(TK!$AF$9:'TK'!$AF$30, MOD(ROW(TK!$AF$9:'TK'!$AF$30),2)=1)))/(MAX(_xlfn._xlws.FILTER(TK!$AF$9:'TK'!$AF$30, MOD(ROW(TK!$AF$9:'TK'!$AF$30),2)=1))-MIN(_xlfn._xlws.FILTER(TK!$AF$9:'TK'!$AF$30, MOD(ROW(TK!$AF$9:'TK'!$AF$30),2)=1))))*(98-50)</f>
        <v>82</v>
      </c>
      <c r="U15" s="46" cm="1">
        <f t="array" aca="1" ref="U15" ca="1">50 + ((TK!AG15 - MIN(_xlfn._xlws.FILTER(TK!$AG$9:'TK'!$AG$30, MOD(ROW(TK!$AG$9:'TK'!$AG$30),2)=1)))/(MAX(_xlfn._xlws.FILTER(TK!$AG$9:'TK'!$AG$30, MOD(ROW(TK!$AG$9:'TK'!$AG$30),2)=1))-MIN(_xlfn._xlws.FILTER(TK!$AG$9:'TK'!$AG$30, MOD(ROW(TK!$AG$9:'TK'!$AG$30),2)=1))))*(98-50)</f>
        <v>74</v>
      </c>
      <c r="V15" s="46" cm="1">
        <f t="array" aca="1" ref="V15" ca="1">50 + ((TK!AH15 - MIN(_xlfn._xlws.FILTER(TK!$AH$9:'TK'!$AH$30, MOD(ROW(TK!$AH$9:'TK'!$AH$30),2)=1)))/(MAX(_xlfn._xlws.FILTER(TK!$AH$9:'TK'!$AH$30, MOD(ROW(TK!$AH$9:'TK'!$AH$30),2)=1))-MIN(_xlfn._xlws.FILTER(TK!$AH$9:'TK'!$AH$30, MOD(ROW(TK!$AH$9:'TK'!$AH$30),2)=1))))*(98-50)</f>
        <v>98</v>
      </c>
      <c r="W15" s="266"/>
      <c r="X15" s="250">
        <f>SUM(TK!G15:G16,TK!N15:N16,TK!U15:U16,TK!AB15:AB16,TK!AI15:AI16)</f>
        <v>160</v>
      </c>
      <c r="Y15" s="250">
        <f>SUM(TK!H15:H16,TK!O15:O16,TK!V15:V16,TK!AC15:AC16,TK!AJ15:AJ16)</f>
        <v>170</v>
      </c>
      <c r="Z15" s="250">
        <f>SUM(TK!I15:I16,TK!P15:P16,TK!W15:W16,TK!AD15:AD16,TK!AK15:AK16)</f>
        <v>170</v>
      </c>
      <c r="AB15" s="199">
        <v>4</v>
      </c>
      <c r="AC15" s="42" t="s">
        <v>31</v>
      </c>
      <c r="AD15" s="44">
        <f ca="1">IF(MIN(C15,G15,K15,O15,S15)=0, "Null", IF(COUNT(C15,G15,K15,O15,S15)=5, SUM(C15,G15,K15,O15,S15) - MIN(C15,G15,K15,O15,S15) - MAX(C15,G15,K15,O15,S15), "Null"))*$AS$9</f>
        <v>1098</v>
      </c>
      <c r="AE15" s="44">
        <f ca="1">IF(MIN(D15,H15,L15,P15,T15)=0, "Null", IF(COUNT(D15,H15,L15,P15,T15)=5, SUM(D15,H15,L15,P15,T15) - MIN(D15,H15,L15,P15,T15) - MAX(D15,H15,L15,P15,T15), "Null"))*$AT$9</f>
        <v>1086.4000000000001</v>
      </c>
      <c r="AF15" s="44">
        <f ca="1">IF(MIN(E15,I15,M15,Q15,U15)=0, "Null", IF(COUNT(E15,I15,M15,Q15,U15)=5, SUM(E15,I15,M15,Q15,U15) - MIN(E15,I15,M15,Q15,U15) - MAX(E15,I15,M15,Q15,U15), "Null"))*$AU$9</f>
        <v>714</v>
      </c>
      <c r="AG15" s="44">
        <f ca="1">IF(MIN(F15,J15,N15,R15,V15)=0, "Null", IF(COUNT(F15,J15,N15,R15,V15)=5, SUM(F15,J15,N15,R15,V15) - MIN(F15,J15,N15,R15,V15) - MAX(F15,J15,N15,R15,V15), "Null"))*$AV$9</f>
        <v>862.80000000000007</v>
      </c>
      <c r="AH15" s="45" cm="1">
        <f t="array" aca="1" ref="AH15" ca="1">IF(SUMPRODUCT(--(ISTEXT(AD15:AG15)+ISBLANK(AD15:AG15)+(AD15:AG15=0)))&gt;0,"Error",SUM(AD15,AE15,AF15,AG15))</f>
        <v>3761.2000000000003</v>
      </c>
      <c r="AI15" s="492">
        <f t="shared" ref="AI15" ca="1" si="4">IF(OR(ISTEXT(AH15),ISTEXT(AH16)),"NULL",SUM(AH15:AH16))</f>
        <v>7589.3714285714286</v>
      </c>
      <c r="AJ15" s="489"/>
      <c r="AK15" s="250">
        <f>SUM(TK!G15:I16,TK!N15:P16,TK!U15:W16,TK!AB15:AD16,TK!AI15:AK16)</f>
        <v>500</v>
      </c>
      <c r="AL15" s="250">
        <f>RANK(AK15,$AK$9:$AK$30,0)</f>
        <v>9</v>
      </c>
      <c r="AN15" s="255" t="str">
        <f>IF(AND(TK!AP15&gt;=4, TK!AP15&lt;=18), "Penampilan " &amp; TK!AP15 &amp; " Menit", "Kosong")</f>
        <v>Penampilan 5 Menit</v>
      </c>
      <c r="AO15" s="257" t="str">
        <f>IF(TK!AQ15=51,"Kelebihan 1 Peserta", IF(TK!AQ15=52,"Kelebihan 2 Peserta",IF(TK!AQ15=53,"Kelebihan 3 Peserta",IF(TK!AQ15=54,"Kelebihan 4 Peserta",IF(TK!AQ15=55,"Kelebihan 5 Peserta",IF(TK!AQ15&gt;55,"Lebih dari 5 Peserta","Aman"))))))</f>
        <v>Aman</v>
      </c>
      <c r="AP15" s="255" t="str">
        <f t="shared" ref="AP15" si="5">_xlfn.TEXTJOIN(", ",TRUE,AN15,AO15)</f>
        <v>Penampilan 5 Menit, Aman</v>
      </c>
    </row>
    <row r="16" spans="1:48" ht="17.25" customHeight="1">
      <c r="A16" s="236"/>
      <c r="B16" s="28" t="s">
        <v>39</v>
      </c>
      <c r="C16" s="29" cm="1">
        <f t="array" aca="1" ref="C16" ca="1">50 + ((TK!C16 - MIN(_xlfn._xlws.FILTER(TK!$C$9:'TK'!$C$30, MOD(ROW(TK!$C$9:'TK'!$C$30),2)=0)))/(MAX(_xlfn._xlws.FILTER(TK!$C$9:'TK'!$C$30, MOD(ROW(TK!$C$9:'TK'!$C$30),2)=0))-MIN(_xlfn._xlws.FILTER(TK!$C$9:'TK'!$C$30, MOD(ROW(TK!$C$9:'TK'!$C$30),2)=0)))) * (98-50)</f>
        <v>74</v>
      </c>
      <c r="D16" s="29" cm="1">
        <f t="array" aca="1" ref="D16" ca="1">50 + ((TK!D16 - MIN(_xlfn._xlws.FILTER(TK!$D$9:'TK'!$D$30,MOD(ROW(TK!$D$9:'TK'!$D$30),2)=0)))/(MAX(_xlfn._xlws.FILTER(TK!$D$9:'TK'!$D$30, MOD(ROW(TK!$D$9:'TK'!$D$30),2)=0))-MIN(_xlfn._xlws.FILTER(TK!$D$9:'TK'!$D$30,MOD(ROW(TK!$D$9:'TK'!$D$30),2)=0)))) * (98-50)</f>
        <v>74</v>
      </c>
      <c r="E16" s="29" cm="1">
        <f t="array" aca="1" ref="E16" ca="1">50 + ((TK!E16 - MIN(_xlfn._xlws.FILTER(TK!$E$9:'TK'!$E$30, MOD(ROW(TK!$E$9:'TK'!$E$30),2)=0)))/(MAX(_xlfn._xlws.FILTER(TK!$E$9:'TK'!$E$30, MOD(ROW(TK!$E$9:'TK'!$E$30),2)=0))-MIN(_xlfn._xlws.FILTER(TK!$E$9:'TK'!$E$30, MOD(ROW(TK!$E$9:'TK'!$E$30),2)=0))))*(98-50)</f>
        <v>98</v>
      </c>
      <c r="F16" s="29" cm="1">
        <f t="array" aca="1" ref="F16" ca="1">50 + ((TK!F16 - MIN(_xlfn._xlws.FILTER(TK!$F$9:'TK'!$F$30, MOD(ROW(TK!$F$9:'TK'!$F$30),2)=0)))/(MAX(_xlfn._xlws.FILTER(TK!$F$9:'TK'!$F$30, MOD(ROW(TK!$F$9:'TK'!$F$30),2)=0))-MIN(_xlfn._xlws.FILTER(TK!$F$9:'TK'!$F$30, MOD(ROW(TK!$F$9:'TK'!$F$30),2)=0))))*(98-50)</f>
        <v>98</v>
      </c>
      <c r="G16" s="33" cm="1">
        <f t="array" aca="1" ref="G16" ca="1">50 + ((TK!J16 - MIN(_xlfn._xlws.FILTER(TK!$J$9:'TK'!$J$30, MOD(ROW(TK!$J$9:'TK'!$J$30),2)=0)))/(MAX(_xlfn._xlws.FILTER(TK!$J$9:'TK'!$J$30, MOD(ROW(TK!$J$9:'TK'!$J$30),2)=0))-MIN(_xlfn._xlws.FILTER(TK!$J$9:'TK'!$J$30, MOD(ROW(TK!$J$9:'TK'!$J$30),2)=0))))*(98-50)</f>
        <v>84.285714285714278</v>
      </c>
      <c r="H16" s="33" cm="1">
        <f t="array" aca="1" ref="H16" ca="1">50 + ((TK!K16 - MIN(_xlfn._xlws.FILTER(TK!$K$9:'TK'!$K$30, MOD(ROW(TK!$K$9:'TK'!$K$30),2)=0)))/(MAX(_xlfn._xlws.FILTER(TK!$K$9:'TK'!$K$30, MOD(ROW(TK!$K$9:'TK'!$K$30),2)=0))-MIN(_xlfn._xlws.FILTER(TK!$K$9:'TK'!$K$30, MOD(ROW(TK!$K$9:'TK'!$K$30),2)=0))))*(98-50)</f>
        <v>98</v>
      </c>
      <c r="I16" s="33" cm="1">
        <f t="array" aca="1" ref="I16" ca="1">50 + ((TK!L16 - MIN(_xlfn._xlws.FILTER(TK!$L$9:'TK'!$L$30, MOD(ROW(TK!$L$9:'TK'!$L$30),2)=0)))/(MAX(_xlfn._xlws.FILTER(TK!$L$9:'TK'!$L$30, MOD(ROW(TK!$L$9:'TK'!$L$30),2)=0))-MIN(_xlfn._xlws.FILTER(TK!$L$9:'TK'!$L$30, MOD(ROW(TK!$L$9:'TK'!$L$30),2)=0))))*(98-50)</f>
        <v>76.666666666666671</v>
      </c>
      <c r="J16" s="33" cm="1">
        <f t="array" aca="1" ref="J16" ca="1">50 + ((TK!M16 - MIN(_xlfn._xlws.FILTER(TK!$M$9:'TK'!$M$30, MOD(ROW(TK!$M$9:'TK'!$M$30),2)=0)))/(MAX(_xlfn._xlws.FILTER(TK!$M$9:'TK'!$M$30, MOD(ROW(TK!$M$9:'TK'!$M$30),2)=0))-MIN(_xlfn._xlws.FILTER(TK!$M$9:'TK'!$M$30, MOD(ROW(TK!$M$9:'TK'!$M$30),2)=0))))*(98-50)</f>
        <v>88.4</v>
      </c>
      <c r="K16" s="37" cm="1">
        <f t="array" aca="1" ref="K16" ca="1">50 + ((TK!Q16 -MIN(_xlfn._xlws.FILTER(TK!$Q$9:'TK'!$Q$30, MOD(ROW(TK!$Q$9:'TK'!$Q$30),2)=0)))/(MAX(_xlfn._xlws.FILTER(TK!$Q$9:'TK'!$Q$30, MOD(ROW(TK!$Q$9:'TK'!$Q$30),2)=0))-MIN(_xlfn._xlws.FILTER(TK!$Q$9:'TK'!$Q$30, MOD(ROW(TK!$Q$9:'TK'!$Q$30),2)=0))))*(98-50)</f>
        <v>91.142857142857139</v>
      </c>
      <c r="L16" s="37" cm="1">
        <f t="array" aca="1" ref="L16" ca="1">50 + ((TK!R16 - MIN(_xlfn._xlws.FILTER(TK!$R$9:'TK'!$R$30, MOD(ROW(TK!$R$9:'TK'!$R$30),2)=0)))/(MAX(_xlfn._xlws.FILTER(TK!$R$9:'TK'!$R$30, MOD(ROW(TK!$R$9:'TK'!$R$30),2)=0))-MIN(_xlfn._xlws.FILTER(TK!$R$9:'TK'!$R$30, MOD(ROW(TK!$R$9:'TK'!$R$30),2)=0))))*(98-50)</f>
        <v>91.142857142857139</v>
      </c>
      <c r="M16" s="37" cm="1">
        <f t="array" aca="1" ref="M16" ca="1">50 + ((TK!S16 - MIN(_xlfn._xlws.FILTER(TK!$S$9:'TK'!$S$30, MOD(ROW(TK!$S$9:'TK'!$S$30),2)=0)))/(MAX(_xlfn._xlws.FILTER(TK!$S$9:'TK'!$S$30, MOD(ROW(TK!$S$9:'TK'!$S$30),2)=0))-MIN(_xlfn._xlws.FILTER(TK!$S$9:'TK'!$S$30, MOD(ROW(TK!$S$9:'TK'!$S$30),2)=0))))*(98-50)</f>
        <v>98</v>
      </c>
      <c r="N16" s="37" cm="1">
        <f t="array" aca="1" ref="N16" ca="1">50 + ((TK!T16 - MIN(_xlfn._xlws.FILTER(TK!$T$9:'TK'!$T$30, MOD(ROW(TK!$T$9:'TK'!$T$30),2)=0)))/(MAX(_xlfn._xlws.FILTER(TK!$T$9:'TK'!$T$30, MOD(ROW(TK!$T$9:'TK'!$T$30),2)=0))-MIN(_xlfn._xlws.FILTER(TK!$T$9:'TK'!$T$30, MOD(ROW(TK!$T$9:'TK'!$T$30),2)=0))))*(98-50)</f>
        <v>90</v>
      </c>
      <c r="O16" s="39" cm="1">
        <f t="array" aca="1" ref="O16" ca="1">50 + ((TK!X16 - MIN(_xlfn._xlws.FILTER(TK!$X$9:'TK'!$X$30, MOD(ROW(TK!$X$9:'TK'!$X$30),2)=0)))/(MAX(_xlfn._xlws.FILTER(TK!$X$9:'TK'!$X$30, MOD(ROW(TK!$X$9:'TK'!$X$30),2)=0))-MIN(_xlfn._xlws.FILTER(TK!$X$9:'TK'!$X$30, MOD(ROW(TK!$X$9:'TK'!$X$30),2)=0))))*(98-50)</f>
        <v>98</v>
      </c>
      <c r="P16" s="39" cm="1">
        <f t="array" aca="1" ref="P16" ca="1">50 + ((TK!Y16 - MIN(_xlfn._xlws.FILTER(TK!$Y$9:'TK'!$Y$30, MOD(ROW(TK!$Y$9:'TK'!$Y$30),2)=0)))/(MAX(_xlfn._xlws.FILTER(TK!$Y$9:'TK'!$Y$30, MOD(ROW(TK!$Y$9:'TK'!$Y$30),2)=0))-MIN(_xlfn._xlws.FILTER(TK!$Y$9:'TK'!$Y$30, MOD(ROW(TK!$Y$9:'TK'!$Y$30),2)=0))))*(98-50)</f>
        <v>66</v>
      </c>
      <c r="Q16" s="39" cm="1">
        <f t="array" aca="1" ref="Q16" ca="1">50 + ((TK!Z16 - MIN(_xlfn._xlws.FILTER(TK!$Z$9:'TK'!$Z$30, MOD(ROW(TK!$Z$9:'TK'!$Z$30),2)=0)))/(MAX(_xlfn._xlws.FILTER(TK!$Z$9:'TK'!$Z$30, MOD(ROW(TK!$Z$9:'TK'!$Z$30),2)=0))-MIN(_xlfn._xlws.FILTER(TK!$Z$9:'TK'!$Z$30, MOD(ROW(TK!$Z$9:'TK'!$Z$30),2)=0))))*(98-50)</f>
        <v>86</v>
      </c>
      <c r="R16" s="39" cm="1">
        <f t="array" aca="1" ref="R16" ca="1">50 + ((TK!AA16 - MIN(_xlfn._xlws.FILTER(TK!$AA$9:'TK'!$AA$30, MOD(ROW(TK!$AA$9:'TK'!$AA$30),2)=0)))/(MAX(_xlfn._xlws.FILTER(TK!$AA$9:'TK'!$AA$30, MOD(ROW(TK!$AA$9:'TK'!$AA$30),2)=0))-MIN(_xlfn._xlws.FILTER(TK!$AA$9:'TK'!$AA$30, MOD(ROW(TK!$AA$9:'TK'!$AA$30),2)=0))))*(98-50)</f>
        <v>86</v>
      </c>
      <c r="S16" s="46" cm="1">
        <f t="array" aca="1" ref="S16" ca="1">50 + ((TK!AE16 - MIN(_xlfn._xlws.FILTER(TK!$AE$9:'TK'!$AE$30, MOD(ROW(TK!$AE$9:'TK'!$AE$30),2)=0)))/(MAX(_xlfn._xlws.FILTER(TK!$AE$9:'TK'!$AE$30, MOD(ROW(TK!$AE$9:'TK'!$AE$30),2)=0))-MIN(_xlfn._xlws.FILTER(TK!$AE$9:'TK'!$AE$30, MOD(ROW(TK!$AE$9:'TK'!$AE$30),2)=0))))*(98-50)</f>
        <v>70.869565217391312</v>
      </c>
      <c r="T16" s="46" cm="1">
        <f t="array" aca="1" ref="T16" ca="1">50 + ((TK!AF16 - MIN(_xlfn._xlws.FILTER(TK!$AF$9:'TK'!$AF$30, MOD(ROW(TK!$AF$9:'TK'!$AF$30),2)=0)))/(MAX(_xlfn._xlws.FILTER(TK!$AF$9:'TK'!$AF$30, MOD(ROW(TK!$AF$9:'TK'!$AF$30),2)=0))-MIN(_xlfn._xlws.FILTER(TK!$AF$9:'TK'!$AF$30, MOD(ROW(TK!$AF$9:'TK'!$AF$30),2)=0))))*(98-50)</f>
        <v>72.857142857142861</v>
      </c>
      <c r="U16" s="46" cm="1">
        <f t="array" aca="1" ref="U16" ca="1">50 + ((TK!AG16 - MIN(_xlfn._xlws.FILTER(TK!$AG$9:'TK'!$AG$30, MOD(ROW(TK!$AG$9:'TK'!$AG$30),2)=0)))/(MAX(_xlfn._xlws.FILTER(TK!$AG$9:'TK'!$AG$30, MOD(ROW(TK!$AG$9:'TK'!$AG$30),2)=0))-MIN(_xlfn._xlws.FILTER(TK!$AG$9:'TK'!$AG$30, MOD(ROW(TK!$AG$9:'TK'!$AG$30),2)=0))))*(98-50)</f>
        <v>72.857142857142861</v>
      </c>
      <c r="V16" s="46" cm="1">
        <f t="array" aca="1" ref="V16" ca="1">50 + ((TK!AH16 - MIN(_xlfn._xlws.FILTER(TK!$AH$9:'TK'!$AH$30, MOD(ROW(TK!$AH$9:'TK'!$AH$30),2)=0)))/(MAX(_xlfn._xlws.FILTER(TK!$AH$9:'TK'!$AH$30, MOD(ROW(TK!$AH$9:'TK'!$AH$30),2)=0))-MIN(_xlfn._xlws.FILTER(TK!$AH$9:'TK'!$AH$30, MOD(ROW(TK!$AH$9:'TK'!$AH$30),2)=0))))*(98-50)</f>
        <v>95.714285714285708</v>
      </c>
      <c r="W16" s="266"/>
      <c r="X16" s="251"/>
      <c r="Y16" s="251"/>
      <c r="Z16" s="251"/>
      <c r="AB16" s="236"/>
      <c r="AC16" s="42" t="s">
        <v>39</v>
      </c>
      <c r="AD16" s="44">
        <f ca="1">IF(MIN(C16,G16,K16,O16,S16)=0, "Null", IF(COUNT(C16,G16,K16,O16,S16)=5, SUM(C16,G16,K16,O16,S16) - MIN(C16,G16,K16,O16,S16) - MAX(C16,G16,K16,O16,S16), "Null"))*$AS$10</f>
        <v>997.71428571428578</v>
      </c>
      <c r="AE16" s="44">
        <f ca="1">IF(MIN(D16,H16,L16,P16,T16)=0, "Null", IF(COUNT(D16,H16,L16,P16,T16)=5, SUM(D16,H16,L16,P16,T16) - MIN(D16,H16,L16,P16,T16) - MAX(D16,H16,L16,P16,T16), "Null"))*$AT$10</f>
        <v>952</v>
      </c>
      <c r="AF16" s="44">
        <f ca="1">IF(MIN(E16,I16,M16,Q16,U16)=0, "Null", IF(COUNT(E16,I16,M16,Q16,U16)=5, SUM(E16,I16,M16,Q16,U16) - MIN(E16,I16,M16,Q16,U16) - MAX(E16,I16,M16,Q16,U16), "Null"))*$AU$10</f>
        <v>781.99999999999989</v>
      </c>
      <c r="AG16" s="44">
        <f ca="1">IF(MIN(F16,J16,N16,R16,V16)=0, "Null", IF(COUNT(F16,J16,N16,R16,V16)=5, SUM(F16,J16,N16,R16,V16) - MIN(F16,J16,N16,R16,V16) - MAX(F16,J16,N16,R16,V16), "Null"))*$AV$10</f>
        <v>1096.4571428571428</v>
      </c>
      <c r="AH16" s="45" cm="1">
        <f t="array" aca="1" ref="AH16" ca="1">IF(SUMPRODUCT(--(ISTEXT(AD16:AG16)+ISBLANK(AD16:AG16)+(AD16:AG16=0)))&gt;0,"Error",SUM(AD16,AE16,AF16,AG16))</f>
        <v>3828.1714285714288</v>
      </c>
      <c r="AI16" s="493"/>
      <c r="AJ16" s="489"/>
      <c r="AK16" s="251"/>
      <c r="AL16" s="251"/>
      <c r="AN16" s="256"/>
      <c r="AO16" s="258"/>
      <c r="AP16" s="256"/>
    </row>
    <row r="17" spans="1:42" ht="17.25" customHeight="1">
      <c r="A17" s="252">
        <v>5</v>
      </c>
      <c r="B17" s="5" t="s">
        <v>31</v>
      </c>
      <c r="C17" s="11" cm="1">
        <f t="array" aca="1" ref="C17" ca="1">50 + ((TK!C17 - MIN(_xlfn._xlws.FILTER(TK!$C$9:'TK'!$C$30, MOD(ROW(TK!$C$9:'TK'!$C$30),2)=1)))/(MAX(_xlfn._xlws.FILTER(TK!$C$9:'TK'!$C$30, MOD(ROW(TK!$C$9:'TK'!$C$30),2)=1))-MIN(_xlfn._xlws.FILTER(TK!$C$9:'TK'!$C$30, MOD(ROW(TK!$C$9:'TK'!$C$30),2)=1)))) * (98-50)</f>
        <v>50</v>
      </c>
      <c r="D17" s="11" cm="1">
        <f t="array" aca="1" ref="D17" ca="1">50 + ((TK!D17 - MIN(_xlfn._xlws.FILTER(TK!$D$9:'TK'!$D$30, MOD(ROW(TK!$D$9:'TK'!$D$30),2)=1)))/(MAX(_xlfn._xlws.FILTER(TK!$D$9:'TK'!$D$30, MOD(ROW(TK!$D$9:'TK'!$D$30),2)=1))-MIN(_xlfn._xlws.FILTER(TK!$D$9:'TK'!$D$30, MOD(ROW(TK!$D$9:'TK'!$D$30),2)=1)))) * (98-50)</f>
        <v>98</v>
      </c>
      <c r="E17" s="11" cm="1">
        <f t="array" aca="1" ref="E17" ca="1">50 + ((TK!E17 - MIN(_xlfn._xlws.FILTER(TK!$E$9:'TK'!$E$30, MOD(ROW(TK!$E$9:'TK'!$E$30),2)=1)))/(MAX(_xlfn._xlws.FILTER(TK!$E$9:'TK'!$E$30, MOD(ROW(TK!$E$9:'TK'!$E$30),2)=1))-MIN(_xlfn._xlws.FILTER(TK!$E$9:'TK'!$E$30, MOD(ROW(TK!$E$9:'TK'!$E$30),2)=1))))*(98-50)</f>
        <v>66</v>
      </c>
      <c r="F17" s="11" cm="1">
        <f t="array" aca="1" ref="F17" ca="1">50 + ((TK!F17 - MIN(_xlfn._xlws.FILTER(TK!$F$9:'TK'!$F$30, MOD(ROW(TK!$F$9:'TK'!$F$30),2)=1)))/(MAX(_xlfn._xlws.FILTER(TK!$F$9:'TK'!$F$30, MOD(ROW(TK!$F$9:'TK'!$F$30),2)=1))-MIN(_xlfn._xlws.FILTER(TK!$F$9:'TK'!$F$30, MOD(ROW(TK!$F$9:'TK'!$F$30),2)=1))))*(98-50)</f>
        <v>50</v>
      </c>
      <c r="G17" s="30" cm="1">
        <f t="array" aca="1" ref="G17" ca="1">50 + ((TK!J17 - MIN(_xlfn._xlws.FILTER(TK!$J$9:'TK'!$J$30, MOD(ROW(TK!$J$9:'TK'!$J$30),2)=1)))/(MAX(_xlfn._xlws.FILTER(TK!$J$9:'TK'!$J$30, MOD(ROW(TK!$J$9:'TK'!$J$30),2)=1))-MIN(_xlfn._xlws.FILTER(TK!$J$9:'TK'!$J$30, MOD(ROW(TK!$J$9:'TK'!$J$30),2)=1))))*(98-50)</f>
        <v>78.8</v>
      </c>
      <c r="H17" s="30" cm="1">
        <f t="array" aca="1" ref="H17" ca="1">50 + ((TK!K17 - MIN(_xlfn._xlws.FILTER(TK!$K$9:'TK'!$K$30, MOD(ROW(TK!$K$9:'TK'!$K$30),2)=1)))/(MAX(_xlfn._xlws.FILTER(TK!$K$9:'TK'!$K$30, MOD(ROW(TK!$K$9:'TK'!$K$30),2)=1))-MIN(_xlfn._xlws.FILTER(TK!$K$9:'TK'!$K$30, MOD(ROW(TK!$K$9:'TK'!$K$30),2)=1))))*(98-50)</f>
        <v>94.8</v>
      </c>
      <c r="I17" s="30" cm="1">
        <f t="array" aca="1" ref="I17" ca="1">50 + ((TK!L17 - MIN(_xlfn._xlws.FILTER(TK!$L$9:'TK'!$L$30, MOD(ROW(TK!$L$9:'TK'!$L$30),2)=1)))/(MAX(_xlfn._xlws.FILTER(TK!$L$9:'TK'!$L$30, MOD(ROW(TK!$L$9:'TK'!$L$30),2)=1))-MIN(_xlfn._xlws.FILTER(TK!$L$9:'TK'!$L$30, MOD(ROW(TK!$L$9:'TK'!$L$30),2)=1))))*(98-50)</f>
        <v>82</v>
      </c>
      <c r="J17" s="30" cm="1">
        <f t="array" aca="1" ref="J17" ca="1">50 + ((TK!M17 - MIN(_xlfn._xlws.FILTER(TK!$M$9:'TK'!$M$30, MOD(ROW(TK!$M$9:'TK'!$M$30),2)=1)))/(MAX(_xlfn._xlws.FILTER(TK!$M$9:'TK'!$M$30, MOD(ROW(TK!$M$9:'TK'!$M$30),2)=1))-MIN(_xlfn._xlws.FILTER(TK!$M$9:'TK'!$M$30, MOD(ROW(TK!$M$9:'TK'!$M$30),2)=1))))*(98-50)</f>
        <v>91.6</v>
      </c>
      <c r="K17" s="34" cm="1">
        <f t="array" aca="1" ref="K17" ca="1">50 + ((TK!Q17 - MIN(_xlfn._xlws.FILTER(TK!$Q$9:'TK'!$Q$30, MOD(ROW(TK!$Q$9:'TK'!$Q$30),2)=1)))/(MAX(_xlfn._xlws.FILTER(TK!$Q$9:'TK'!$Q$30, MOD(ROW(TK!$Q$9:'TK'!$Q$30),2)=1))-MIN(_xlfn._xlws.FILTER(TK!$Q$9:'TK'!$Q$30, MOD(ROW(TK!$Q$9:'TK'!$Q$30),2)=1))))*(98-50)</f>
        <v>98</v>
      </c>
      <c r="L17" s="34" cm="1">
        <f t="array" aca="1" ref="L17" ca="1">50 + ((TK!R17 - MIN(_xlfn._xlws.FILTER(TK!$R$9:'TK'!$R$30, MOD(ROW(TK!$R$9:'TK'!$R$30),2)=1)))/(MAX(_xlfn._xlws.FILTER(TK!$R$9:'TK'!$R$30, MOD(ROW(TK!$R$9:'TK'!$R$30),2)=1))-MIN(_xlfn._xlws.FILTER(TK!$R$9:'TK'!$R$30, MOD(ROW(TK!$R$9:'TK'!$R$30),2)=1))))*(98-50)</f>
        <v>98</v>
      </c>
      <c r="M17" s="34" cm="1">
        <f t="array" aca="1" ref="M17" ca="1">50 + ((TK!S17 - MIN(_xlfn._xlws.FILTER(TK!$S$9:'TK'!$S$30, MOD(ROW(TK!$S$9:'TK'!$S$30),2)=1)))/(MAX(_xlfn._xlws.FILTER(TK!$S$9:'TK'!$S$30, MOD(ROW(TK!$S$9:'TK'!$S$30),2)=1))-MIN(_xlfn._xlws.FILTER(TK!$S$9:'TK'!$S$30, MOD(ROW(TK!$S$9:'TK'!$S$30),2)=1))))*(98-50)</f>
        <v>74</v>
      </c>
      <c r="N17" s="34" cm="1">
        <f t="array" aca="1" ref="N17" ca="1">50 + ((TK!T17 - MIN(_xlfn._xlws.FILTER(TK!$T$9:'TK'!$T$30, MOD(ROW(TK!$T$9:'TK'!$T$30),2)=1)))/(MAX(_xlfn._xlws.FILTER(TK!$T$9:'TK'!$T$30, MOD(ROW(TK!$T$9:'TK'!$T$30),2)=1))-MIN(_xlfn._xlws.FILTER(TK!$T$9:'TK'!$T$30, MOD(ROW(TK!$T$9:'TK'!$T$30),2)=1))))*(98-50)</f>
        <v>98</v>
      </c>
      <c r="O17" s="38" cm="1">
        <f t="array" aca="1" ref="O17" ca="1">50 + ((TK!X17 - MIN(_xlfn._xlws.FILTER(TK!$X$9:'TK'!$X$30, MOD(ROW(TK!$X$9:'TK'!$X$30),2)=1)))/(MAX(_xlfn._xlws.FILTER(TK!$X$9:'TK'!$X$30, MOD(ROW(TK!$X$9:'TK'!$X$30),2)=1))-MIN(_xlfn._xlws.FILTER(TK!$X$9:'TK'!$X$30, MOD(ROW(TK!$X$9:'TK'!$X$30),2)=1))))*(98-50)</f>
        <v>98</v>
      </c>
      <c r="P17" s="38" cm="1">
        <f t="array" aca="1" ref="P17" ca="1">50 + ((TK!Y17 - MIN(_xlfn._xlws.FILTER(TK!$Y$9:'TK'!$Y$30, MOD(ROW(TK!$Y$9:'TK'!$Y$30),2)=1)))/(MAX(_xlfn._xlws.FILTER(TK!$Y$9:'TK'!$Y$30, MOD(ROW(TK!$Y$9:'TK'!$Y$30),2)=1))-MIN(_xlfn._xlws.FILTER(TK!$Y$9:'TK'!$Y$30, MOD(ROW(TK!$Y$9:'TK'!$Y$30),2)=1))))*(98-50)</f>
        <v>98</v>
      </c>
      <c r="Q17" s="38" cm="1">
        <f t="array" aca="1" ref="Q17" ca="1">50 + ((TK!Z17 - MIN(_xlfn._xlws.FILTER(TK!$Z$9:'TK'!$Z$30, MOD(ROW(TK!$Z$9:'TK'!$Z$30),2)=1)))/(MAX(_xlfn._xlws.FILTER(TK!$Z$9:'TK'!$Z$30, MOD(ROW(TK!$Z$9:'TK'!$Z$30),2)=1))-MIN(_xlfn._xlws.FILTER(TK!$Z$9:'TK'!$Z$30, MOD(ROW(TK!$Z$9:'TK'!$Z$30),2)=1))))*(98-50)</f>
        <v>98</v>
      </c>
      <c r="R17" s="38" cm="1">
        <f t="array" aca="1" ref="R17" ca="1">50 + ((TK!AA17 - MIN(_xlfn._xlws.FILTER(TK!$AA$9:'TK'!$AA$30, MOD(ROW(TK!$AA$9:'TK'!$AA$30),2)=1)))/(MAX(_xlfn._xlws.FILTER(TK!$AA$9:'TK'!$AA$30, MOD(ROW(TK!$AA$9:'TK'!$AA$30),2)=1))-MIN(_xlfn._xlws.FILTER(TK!$AA$9:'TK'!$AA$30, MOD(ROW(TK!$AA$9:'TK'!$AA$30),2)=1))))*(98-50)</f>
        <v>74</v>
      </c>
      <c r="S17" s="40" cm="1">
        <f t="array" aca="1" ref="S17" ca="1">50 + ((TK!AE17 - MIN(_xlfn._xlws.FILTER(TK!$AE$9:'TK'!$AE$30, MOD(ROW(TK!$AE$9:'TK'!$AE$30),2)=1)))/(MAX(_xlfn._xlws.FILTER(TK!$AE$9:'TK'!$AE$30, MOD(ROW(TK!$AE$9:'TK'!$AE$30),2)=1))-MIN(_xlfn._xlws.FILTER(TK!$AE$9:'TK'!$AE$30, MOD(ROW(TK!$AE$9:'TK'!$AE$30),2)=1))))*(98-50)</f>
        <v>98</v>
      </c>
      <c r="T17" s="40" cm="1">
        <f t="array" aca="1" ref="T17" ca="1">50 + ((TK!AF17 - MIN(_xlfn._xlws.FILTER(TK!$AF$9:'TK'!$AF$30, MOD(ROW(TK!$AF$9:'TK'!$AF$30),2)=1)))/(MAX(_xlfn._xlws.FILTER(TK!$AF$9:'TK'!$AF$30, MOD(ROW(TK!$AF$9:'TK'!$AF$30),2)=1))-MIN(_xlfn._xlws.FILTER(TK!$AF$9:'TK'!$AF$30, MOD(ROW(TK!$AF$9:'TK'!$AF$30),2)=1))))*(98-50)</f>
        <v>98</v>
      </c>
      <c r="U17" s="40" cm="1">
        <f t="array" aca="1" ref="U17" ca="1">50 + ((TK!AG17 - MIN(_xlfn._xlws.FILTER(TK!$AG$9:'TK'!$AG$30, MOD(ROW(TK!$AG$9:'TK'!$AG$30),2)=1)))/(MAX(_xlfn._xlws.FILTER(TK!$AG$9:'TK'!$AG$30, MOD(ROW(TK!$AG$9:'TK'!$AG$30),2)=1))-MIN(_xlfn._xlws.FILTER(TK!$AG$9:'TK'!$AG$30, MOD(ROW(TK!$AG$9:'TK'!$AG$30),2)=1))))*(98-50)</f>
        <v>98</v>
      </c>
      <c r="V17" s="40" cm="1">
        <f t="array" aca="1" ref="V17" ca="1">50 + ((TK!AH17 - MIN(_xlfn._xlws.FILTER(TK!$AH$9:'TK'!$AH$30, MOD(ROW(TK!$AH$9:'TK'!$AH$30),2)=1)))/(MAX(_xlfn._xlws.FILTER(TK!$AH$9:'TK'!$AH$30, MOD(ROW(TK!$AH$9:'TK'!$AH$30),2)=1))-MIN(_xlfn._xlws.FILTER(TK!$AH$9:'TK'!$AH$30, MOD(ROW(TK!$AH$9:'TK'!$AH$30),2)=1))))*(98-50)</f>
        <v>98</v>
      </c>
      <c r="W17" s="266"/>
      <c r="X17" s="253">
        <f>SUM(TK!G17:G18,TK!N17:N18,TK!U17:U18,TK!AB17:AB18,TK!AI17:AI18)</f>
        <v>341</v>
      </c>
      <c r="Y17" s="253">
        <f>SUM(TK!H17:H18,TK!O17:O18,TK!V17:V18,TK!AC17:AC18,TK!AJ17:AJ18)</f>
        <v>353</v>
      </c>
      <c r="Z17" s="253">
        <f>SUM(TK!I17:I18,TK!P17:P18,TK!W17:W18,TK!AD17:AD18,TK!AK17:AK18)</f>
        <v>347</v>
      </c>
      <c r="AB17" s="252">
        <v>5</v>
      </c>
      <c r="AC17" s="106" t="s">
        <v>31</v>
      </c>
      <c r="AD17" s="108">
        <f ca="1">IF(MIN(C17,G17,K17,O17,S17)=0, "Null", IF(COUNT(C17,G17,K17,O17,S17)=5, SUM(C17,G17,K17,O17,S17) - MIN(C17,G17,K17,O17,S17) - MAX(C17,G17,K17,O17,S17), "Null"))*$AS$9</f>
        <v>1374</v>
      </c>
      <c r="AE17" s="108">
        <f ca="1">IF(MIN(D17,H17,L17,P17,T17)=0, "Null", IF(COUNT(D17,H17,L17,P17,T17)=5, SUM(D17,H17,L17,P17,T17) - MIN(D17,H17,L17,P17,T17) - MAX(D17,H17,L17,P17,T17), "Null"))*$AT$9</f>
        <v>1176</v>
      </c>
      <c r="AF17" s="108">
        <f ca="1">IF(MIN(E17,I17,M17,Q17,U17)=0, "Null", IF(COUNT(E17,I17,M17,Q17,U17)=5, SUM(E17,I17,M17,Q17,U17) - MIN(E17,I17,M17,Q17,U17) - MAX(E17,I17,M17,Q17,U17), "Null"))*$AU$9</f>
        <v>762</v>
      </c>
      <c r="AG17" s="108">
        <f ca="1">IF(MIN(F17,J17,N17,R17,V17)=0, "Null", IF(COUNT(F17,J17,N17,R17,V17)=5, SUM(F17,J17,N17,R17,V17) - MIN(F17,J17,N17,R17,V17) - MAX(F17,J17,N17,R17,V17), "Null"))*$AV$9</f>
        <v>790.80000000000007</v>
      </c>
      <c r="AH17" s="109" cm="1">
        <f t="array" aca="1" ref="AH17" ca="1">IF(SUMPRODUCT(--(ISTEXT(AD17:AG17)+ISBLANK(AD17:AG17)+(AD17:AG17=0)))&gt;0,"Error",SUM(AD17,AE17,AF17,AG17))</f>
        <v>4102.8</v>
      </c>
      <c r="AI17" s="490">
        <f t="shared" ref="AI17" ca="1" si="6">IF(OR(ISTEXT(AH17),ISTEXT(AH18)),"NULL",SUM(AH17:AH18))</f>
        <v>7884.8578204404294</v>
      </c>
      <c r="AJ17" s="489"/>
      <c r="AK17" s="253">
        <f>SUM(TK!G17:I18,TK!N17:P18,TK!U17:W18,TK!AB17:AD18,TK!AI17:AK18)</f>
        <v>1041</v>
      </c>
      <c r="AL17" s="253">
        <f>RANK(AK17,$AK$9:$AK$30,0)</f>
        <v>3</v>
      </c>
      <c r="AN17" s="248" t="str">
        <f>IF(AND(TK!AP17&gt;=4, TK!AP17&lt;=18), "Penampilan " &amp; TK!AP17 &amp; " Menit", "Kosong")</f>
        <v>Penampilan 8 Menit</v>
      </c>
      <c r="AO17" s="248" t="str">
        <f>IF(TK!AQ17=51,"Kelebihan 1 Peserta", IF(TK!AQ17=52,"Kelebihan 2 Peserta",IF(TK!AQ17=53,"Kelebihan 3 Peserta",IF(TK!AQ17=54,"Kelebihan 4 Peserta",IF(TK!AQ17=55,"Kelebihan 5 Peserta",IF(TK!AQ17&gt;55,"Lebih dari 5 Peserta","Aman"))))))</f>
        <v>Aman</v>
      </c>
      <c r="AP17" s="248" t="str">
        <f>_xlfn.TEXTJOIN(", ",TRUE,AN17,AO17)</f>
        <v>Penampilan 8 Menit, Aman</v>
      </c>
    </row>
    <row r="18" spans="1:42" ht="17.25" customHeight="1">
      <c r="A18" s="213"/>
      <c r="B18" s="107" t="s">
        <v>39</v>
      </c>
      <c r="C18" s="27" cm="1">
        <f t="array" aca="1" ref="C18" ca="1">50 + ((TK!C18 - MIN(_xlfn._xlws.FILTER(TK!$C$9:'TK'!$C$30, MOD(ROW(TK!$C$9:'TK'!$C$30),2)=0)))/(MAX(_xlfn._xlws.FILTER(TK!$C$9:'TK'!$C$30, MOD(ROW(TK!$C$9:'TK'!$C$30),2)=0))-MIN(_xlfn._xlws.FILTER(TK!$C$9:'TK'!$C$30, MOD(ROW(TK!$C$9:'TK'!$C$30),2)=0)))) * (98-50)</f>
        <v>74</v>
      </c>
      <c r="D18" s="27" cm="1">
        <f t="array" aca="1" ref="D18" ca="1">50 + ((TK!D18 - MIN(_xlfn._xlws.FILTER(TK!$D$9:'TK'!$D$30,MOD(ROW(TK!$D$9:'TK'!$D$30),2)=0)))/(MAX(_xlfn._xlws.FILTER(TK!$D$9:'TK'!$D$30, MOD(ROW(TK!$D$9:'TK'!$D$30),2)=0))-MIN(_xlfn._xlws.FILTER(TK!$D$9:'TK'!$D$30,MOD(ROW(TK!$D$9:'TK'!$D$30),2)=0)))) * (98-50)</f>
        <v>50</v>
      </c>
      <c r="E18" s="27" cm="1">
        <f t="array" aca="1" ref="E18" ca="1">50 + ((TK!E18 - MIN(_xlfn._xlws.FILTER(TK!$E$9:'TK'!$E$30, MOD(ROW(TK!$E$9:'TK'!$E$30),2)=0)))/(MAX(_xlfn._xlws.FILTER(TK!$E$9:'TK'!$E$30, MOD(ROW(TK!$E$9:'TK'!$E$30),2)=0))-MIN(_xlfn._xlws.FILTER(TK!$E$9:'TK'!$E$30, MOD(ROW(TK!$E$9:'TK'!$E$30),2)=0))))*(98-50)</f>
        <v>66</v>
      </c>
      <c r="F18" s="27" cm="1">
        <f t="array" aca="1" ref="F18" ca="1">50 + ((TK!F18 - MIN(_xlfn._xlws.FILTER(TK!$F$9:'TK'!$F$30, MOD(ROW(TK!$F$9:'TK'!$F$30),2)=0)))/(MAX(_xlfn._xlws.FILTER(TK!$F$9:'TK'!$F$30, MOD(ROW(TK!$F$9:'TK'!$F$30),2)=0))-MIN(_xlfn._xlws.FILTER(TK!$F$9:'TK'!$F$30, MOD(ROW(TK!$F$9:'TK'!$F$30),2)=0))))*(98-50)</f>
        <v>50</v>
      </c>
      <c r="G18" s="31" cm="1">
        <f t="array" aca="1" ref="G18" ca="1">50 + ((TK!J18 - MIN(_xlfn._xlws.FILTER(TK!$J$9:'TK'!$J$30, MOD(ROW(TK!$J$9:'TK'!$J$30),2)=0)))/(MAX(_xlfn._xlws.FILTER(TK!$J$9:'TK'!$J$30, MOD(ROW(TK!$J$9:'TK'!$J$30),2)=0))-MIN(_xlfn._xlws.FILTER(TK!$J$9:'TK'!$J$30, MOD(ROW(TK!$J$9:'TK'!$J$30),2)=0))))*(98-50)</f>
        <v>67.142857142857139</v>
      </c>
      <c r="H18" s="31" cm="1">
        <f t="array" aca="1" ref="H18" ca="1">50 + ((TK!K18 - MIN(_xlfn._xlws.FILTER(TK!$K$9:'TK'!$K$30, MOD(ROW(TK!$K$9:'TK'!$K$30),2)=0)))/(MAX(_xlfn._xlws.FILTER(TK!$K$9:'TK'!$K$30, MOD(ROW(TK!$K$9:'TK'!$K$30),2)=0))-MIN(_xlfn._xlws.FILTER(TK!$K$9:'TK'!$K$30, MOD(ROW(TK!$K$9:'TK'!$K$30),2)=0))))*(98-50)</f>
        <v>71.818181818181813</v>
      </c>
      <c r="I18" s="31" cm="1">
        <f t="array" aca="1" ref="I18" ca="1">50 + ((TK!L18 - MIN(_xlfn._xlws.FILTER(TK!$L$9:'TK'!$L$30, MOD(ROW(TK!$L$9:'TK'!$L$30),2)=0)))/(MAX(_xlfn._xlws.FILTER(TK!$L$9:'TK'!$L$30, MOD(ROW(TK!$L$9:'TK'!$L$30),2)=0))-MIN(_xlfn._xlws.FILTER(TK!$L$9:'TK'!$L$30, MOD(ROW(TK!$L$9:'TK'!$L$30),2)=0))))*(98-50)</f>
        <v>76.666666666666671</v>
      </c>
      <c r="J18" s="31" cm="1">
        <f t="array" aca="1" ref="J18" ca="1">50 + ((TK!M18 - MIN(_xlfn._xlws.FILTER(TK!$M$9:'TK'!$M$30, MOD(ROW(TK!$M$9:'TK'!$M$30),2)=0)))/(MAX(_xlfn._xlws.FILTER(TK!$M$9:'TK'!$M$30, MOD(ROW(TK!$M$9:'TK'!$M$30),2)=0))-MIN(_xlfn._xlws.FILTER(TK!$M$9:'TK'!$M$30, MOD(ROW(TK!$M$9:'TK'!$M$30),2)=0))))*(98-50)</f>
        <v>74</v>
      </c>
      <c r="K18" s="35" cm="1">
        <f t="array" aca="1" ref="K18" ca="1">50 + ((TK!Q18 -MIN(_xlfn._xlws.FILTER(TK!$Q$9:'TK'!$Q$30, MOD(ROW(TK!$Q$9:'TK'!$Q$30),2)=0)))/(MAX(_xlfn._xlws.FILTER(TK!$Q$9:'TK'!$Q$30, MOD(ROW(TK!$Q$9:'TK'!$Q$30),2)=0))-MIN(_xlfn._xlws.FILTER(TK!$Q$9:'TK'!$Q$30, MOD(ROW(TK!$Q$9:'TK'!$Q$30),2)=0))))*(98-50)</f>
        <v>98</v>
      </c>
      <c r="L18" s="35" cm="1">
        <f t="array" aca="1" ref="L18" ca="1">50 + ((TK!R18 - MIN(_xlfn._xlws.FILTER(TK!$R$9:'TK'!$R$30, MOD(ROW(TK!$R$9:'TK'!$R$30),2)=0)))/(MAX(_xlfn._xlws.FILTER(TK!$R$9:'TK'!$R$30, MOD(ROW(TK!$R$9:'TK'!$R$30),2)=0))-MIN(_xlfn._xlws.FILTER(TK!$R$9:'TK'!$R$30, MOD(ROW(TK!$R$9:'TK'!$R$30),2)=0))))*(98-50)</f>
        <v>91.142857142857139</v>
      </c>
      <c r="M18" s="35" cm="1">
        <f t="array" aca="1" ref="M18" ca="1">50 + ((TK!S18 - MIN(_xlfn._xlws.FILTER(TK!$S$9:'TK'!$S$30, MOD(ROW(TK!$S$9:'TK'!$S$30),2)=0)))/(MAX(_xlfn._xlws.FILTER(TK!$S$9:'TK'!$S$30, MOD(ROW(TK!$S$9:'TK'!$S$30),2)=0))-MIN(_xlfn._xlws.FILTER(TK!$S$9:'TK'!$S$30, MOD(ROW(TK!$S$9:'TK'!$S$30),2)=0))))*(98-50)</f>
        <v>78.8</v>
      </c>
      <c r="N18" s="35" cm="1">
        <f t="array" aca="1" ref="N18" ca="1">50 + ((TK!T18 - MIN(_xlfn._xlws.FILTER(TK!$T$9:'TK'!$T$30, MOD(ROW(TK!$T$9:'TK'!$T$30),2)=0)))/(MAX(_xlfn._xlws.FILTER(TK!$T$9:'TK'!$T$30, MOD(ROW(TK!$T$9:'TK'!$T$30),2)=0))-MIN(_xlfn._xlws.FILTER(TK!$T$9:'TK'!$T$30, MOD(ROW(TK!$T$9:'TK'!$T$30),2)=0))))*(98-50)</f>
        <v>98</v>
      </c>
      <c r="O18" s="38" cm="1">
        <f t="array" aca="1" ref="O18" ca="1">50 + ((TK!X18 - MIN(_xlfn._xlws.FILTER(TK!$X$9:'TK'!$X$30, MOD(ROW(TK!$X$9:'TK'!$X$30),2)=0)))/(MAX(_xlfn._xlws.FILTER(TK!$X$9:'TK'!$X$30, MOD(ROW(TK!$X$9:'TK'!$X$30),2)=0))-MIN(_xlfn._xlws.FILTER(TK!$X$9:'TK'!$X$30, MOD(ROW(TK!$X$9:'TK'!$X$30),2)=0))))*(98-50)</f>
        <v>98</v>
      </c>
      <c r="P18" s="38" cm="1">
        <f t="array" aca="1" ref="P18" ca="1">50 + ((TK!Y18 - MIN(_xlfn._xlws.FILTER(TK!$Y$9:'TK'!$Y$30, MOD(ROW(TK!$Y$9:'TK'!$Y$30),2)=0)))/(MAX(_xlfn._xlws.FILTER(TK!$Y$9:'TK'!$Y$30, MOD(ROW(TK!$Y$9:'TK'!$Y$30),2)=0))-MIN(_xlfn._xlws.FILTER(TK!$Y$9:'TK'!$Y$30, MOD(ROW(TK!$Y$9:'TK'!$Y$30),2)=0))))*(98-50)</f>
        <v>82</v>
      </c>
      <c r="Q18" s="38" cm="1">
        <f t="array" aca="1" ref="Q18" ca="1">50 + ((TK!Z18 - MIN(_xlfn._xlws.FILTER(TK!$Z$9:'TK'!$Z$30, MOD(ROW(TK!$Z$9:'TK'!$Z$30),2)=0)))/(MAX(_xlfn._xlws.FILTER(TK!$Z$9:'TK'!$Z$30, MOD(ROW(TK!$Z$9:'TK'!$Z$30),2)=0))-MIN(_xlfn._xlws.FILTER(TK!$Z$9:'TK'!$Z$30, MOD(ROW(TK!$Z$9:'TK'!$Z$30),2)=0))))*(98-50)</f>
        <v>86</v>
      </c>
      <c r="R18" s="38" cm="1">
        <f t="array" aca="1" ref="R18" ca="1">50 + ((TK!AA18 - MIN(_xlfn._xlws.FILTER(TK!$AA$9:'TK'!$AA$30, MOD(ROW(TK!$AA$9:'TK'!$AA$30),2)=0)))/(MAX(_xlfn._xlws.FILTER(TK!$AA$9:'TK'!$AA$30, MOD(ROW(TK!$AA$9:'TK'!$AA$30),2)=0))-MIN(_xlfn._xlws.FILTER(TK!$AA$9:'TK'!$AA$30, MOD(ROW(TK!$AA$9:'TK'!$AA$30),2)=0))))*(98-50)</f>
        <v>86</v>
      </c>
      <c r="S18" s="40" cm="1">
        <f t="array" aca="1" ref="S18" ca="1">50 + ((TK!AE18 - MIN(_xlfn._xlws.FILTER(TK!$AE$9:'TK'!$AE$30, MOD(ROW(TK!$AE$9:'TK'!$AE$30),2)=0)))/(MAX(_xlfn._xlws.FILTER(TK!$AE$9:'TK'!$AE$30, MOD(ROW(TK!$AE$9:'TK'!$AE$30),2)=0))-MIN(_xlfn._xlws.FILTER(TK!$AE$9:'TK'!$AE$30, MOD(ROW(TK!$AE$9:'TK'!$AE$30),2)=0))))*(98-50)</f>
        <v>91.739130434782609</v>
      </c>
      <c r="T18" s="40" cm="1">
        <f t="array" aca="1" ref="T18" ca="1">50 + ((TK!AF18 - MIN(_xlfn._xlws.FILTER(TK!$AF$9:'TK'!$AF$30, MOD(ROW(TK!$AF$9:'TK'!$AF$30),2)=0)))/(MAX(_xlfn._xlws.FILTER(TK!$AF$9:'TK'!$AF$30, MOD(ROW(TK!$AF$9:'TK'!$AF$30),2)=0))-MIN(_xlfn._xlws.FILTER(TK!$AF$9:'TK'!$AF$30, MOD(ROW(TK!$AF$9:'TK'!$AF$30),2)=0))))*(98-50)</f>
        <v>95.714285714285708</v>
      </c>
      <c r="U18" s="40" cm="1">
        <f t="array" aca="1" ref="U18" ca="1">50 + ((TK!AG18 - MIN(_xlfn._xlws.FILTER(TK!$AG$9:'TK'!$AG$30, MOD(ROW(TK!$AG$9:'TK'!$AG$30),2)=0)))/(MAX(_xlfn._xlws.FILTER(TK!$AG$9:'TK'!$AG$30, MOD(ROW(TK!$AG$9:'TK'!$AG$30),2)=0))-MIN(_xlfn._xlws.FILTER(TK!$AG$9:'TK'!$AG$30, MOD(ROW(TK!$AG$9:'TK'!$AG$30),2)=0))))*(98-50)</f>
        <v>95.714285714285708</v>
      </c>
      <c r="V18" s="40" cm="1">
        <f t="array" aca="1" ref="V18" ca="1">50 + ((TK!AH18 - MIN(_xlfn._xlws.FILTER(TK!$AH$9:'TK'!$AH$30, MOD(ROW(TK!$AH$9:'TK'!$AH$30),2)=0)))/(MAX(_xlfn._xlws.FILTER(TK!$AH$9:'TK'!$AH$30, MOD(ROW(TK!$AH$9:'TK'!$AH$30),2)=0))-MIN(_xlfn._xlws.FILTER(TK!$AH$9:'TK'!$AH$30, MOD(ROW(TK!$AH$9:'TK'!$AH$30),2)=0))))*(98-50)</f>
        <v>95.714285714285708</v>
      </c>
      <c r="W18" s="266"/>
      <c r="X18" s="254"/>
      <c r="Y18" s="254"/>
      <c r="Z18" s="254"/>
      <c r="AB18" s="213"/>
      <c r="AC18" s="106" t="s">
        <v>39</v>
      </c>
      <c r="AD18" s="108">
        <f ca="1">IF(MIN(C18,G18,K18,O18,S18)=0, "Null", IF(COUNT(C18,G18,K18,O18,S18)=5, SUM(C18,G18,K18,O18,S18) - MIN(C18,G18,K18,O18,S18) - MAX(C18,G18,K18,O18,S18), "Null"))*$AS$10</f>
        <v>1054.9565217391305</v>
      </c>
      <c r="AE18" s="108">
        <f ca="1">IF(MIN(D18,H18,L18,P18,T18)=0, "Null", IF(COUNT(D18,H18,L18,P18,T18)=5, SUM(D18,H18,L18,P18,T18) - MIN(D18,H18,L18,P18,T18) - MAX(D18,H18,L18,P18,T18), "Null"))*$AT$10</f>
        <v>979.84415584415592</v>
      </c>
      <c r="AF18" s="108">
        <f ca="1">IF(MIN(E18,I18,M18,Q18,U18)=0, "Null", IF(COUNT(E18,I18,M18,Q18,U18)=5, SUM(E18,I18,M18,Q18,U18) - MIN(E18,I18,M18,Q18,U18) - MAX(E18,I18,M18,Q18,U18), "Null"))*$AU$10</f>
        <v>724.40000000000009</v>
      </c>
      <c r="AG18" s="108">
        <f ca="1">IF(MIN(F18,J18,N18,R18,V18)=0, "Null", IF(COUNT(F18,J18,N18,R18,V18)=5, SUM(F18,J18,N18,R18,V18) - MIN(F18,J18,N18,R18,V18) - MAX(F18,J18,N18,R18,V18), "Null"))*$AV$10</f>
        <v>1022.8571428571429</v>
      </c>
      <c r="AH18" s="109" cm="1">
        <f t="array" aca="1" ref="AH18" ca="1">IF(SUMPRODUCT(--(ISTEXT(AD18:AG18)+ISBLANK(AD18:AG18)+(AD18:AG18=0)))&gt;0,"Error",SUM(AD18,AE18,AF18,AG18))</f>
        <v>3782.0578204404292</v>
      </c>
      <c r="AI18" s="491"/>
      <c r="AJ18" s="489"/>
      <c r="AK18" s="254"/>
      <c r="AL18" s="254"/>
      <c r="AN18" s="249"/>
      <c r="AO18" s="264"/>
      <c r="AP18" s="249"/>
    </row>
    <row r="19" spans="1:42" ht="17.25" customHeight="1">
      <c r="A19" s="199">
        <v>6</v>
      </c>
      <c r="B19" s="1" t="s">
        <v>31</v>
      </c>
      <c r="C19" s="25" cm="1">
        <f t="array" aca="1" ref="C19" ca="1">50 + ((TK!C19 - MIN(_xlfn._xlws.FILTER(TK!$C$9:'TK'!$C$30, MOD(ROW(TK!$C$9:'TK'!$C$30),2)=1)))/(MAX(_xlfn._xlws.FILTER(TK!$C$9:'TK'!$C$30, MOD(ROW(TK!$C$9:'TK'!$C$30),2)=1))-MIN(_xlfn._xlws.FILTER(TK!$C$9:'TK'!$C$30, MOD(ROW(TK!$C$9:'TK'!$C$30),2)=1)))) * (98-50)</f>
        <v>50</v>
      </c>
      <c r="D19" s="25" cm="1">
        <f t="array" aca="1" ref="D19" ca="1">50 + ((TK!D19 - MIN(_xlfn._xlws.FILTER(TK!$D$9:'TK'!$D$30, MOD(ROW(TK!$D$9:'TK'!$D$30),2)=1)))/(MAX(_xlfn._xlws.FILTER(TK!$D$9:'TK'!$D$30, MOD(ROW(TK!$D$9:'TK'!$D$30),2)=1))-MIN(_xlfn._xlws.FILTER(TK!$D$9:'TK'!$D$30, MOD(ROW(TK!$D$9:'TK'!$D$30),2)=1)))) * (98-50)</f>
        <v>98</v>
      </c>
      <c r="E19" s="25" cm="1">
        <f t="array" aca="1" ref="E19" ca="1">50 + ((TK!$E$19 - MIN(_xlfn._xlws.FILTER(TK!$E$9:'TK'!$E$30, MOD(ROW(TK!$E$9:'TK'!$E$30),2)=1)))/(MAX(_xlfn._xlws.FILTER(TK!$E$9:'TK'!$E$30, MOD(ROW(TK!$E$9:'TK'!$E$30),2)=1))-MIN(_xlfn._xlws.FILTER(TK!$E$9:'TK'!$E$30, MOD(ROW(TK!$E$9:'TK'!$E$30),2)=1))))*(98-50)</f>
        <v>66</v>
      </c>
      <c r="F19" s="25" cm="1">
        <f t="array" aca="1" ref="F19" ca="1">50 + ((TK!F19 - MIN(_xlfn._xlws.FILTER(TK!$F$9:'TK'!$F$30, MOD(ROW(TK!$F$9:'TK'!$F$30),2)=1)))/(MAX(_xlfn._xlws.FILTER(TK!$F$9:'TK'!$F$30, MOD(ROW(TK!$F$9:'TK'!$F$30),2)=1))-MIN(_xlfn._xlws.FILTER(TK!$F$9:'TK'!$F$30, MOD(ROW(TK!$F$9:'TK'!$F$30),2)=1))))*(98-50)</f>
        <v>50</v>
      </c>
      <c r="G19" s="32" cm="1">
        <f t="array" aca="1" ref="G19" ca="1">50 + ((TK!J19 - MIN(_xlfn._xlws.FILTER(TK!$J$9:'TK'!$J$30, MOD(ROW(TK!$J$9:'TK'!$J$30),2)=1)))/(MAX(_xlfn._xlws.FILTER(TK!$J$9:'TK'!$J$30, MOD(ROW(TK!$J$9:'TK'!$J$30),2)=1))-MIN(_xlfn._xlws.FILTER(TK!$J$9:'TK'!$J$30, MOD(ROW(TK!$J$9:'TK'!$J$30),2)=1))))*(98-50)</f>
        <v>88.4</v>
      </c>
      <c r="H19" s="32" cm="1">
        <f t="array" aca="1" ref="H19" ca="1">50 + ((TK!K19 - MIN(_xlfn._xlws.FILTER(TK!$K$9:'TK'!$K$30, MOD(ROW(TK!$K$9:'TK'!$K$30),2)=1)))/(MAX(_xlfn._xlws.FILTER(TK!$K$9:'TK'!$K$30, MOD(ROW(TK!$K$9:'TK'!$K$30),2)=1))-MIN(_xlfn._xlws.FILTER(TK!$K$9:'TK'!$K$30, MOD(ROW(TK!$K$9:'TK'!$K$30),2)=1))))*(98-50)</f>
        <v>82</v>
      </c>
      <c r="I19" s="32" cm="1">
        <f t="array" aca="1" ref="I19" ca="1">50 + ((TK!L19 - MIN(_xlfn._xlws.FILTER(TK!$L$9:'TK'!$L$30, MOD(ROW(TK!$L$9:'TK'!$L$30),2)=1)))/(MAX(_xlfn._xlws.FILTER(TK!$L$9:'TK'!$L$30, MOD(ROW(TK!$L$9:'TK'!$L$30),2)=1))-MIN(_xlfn._xlws.FILTER(TK!$L$9:'TK'!$L$30, MOD(ROW(TK!$L$9:'TK'!$L$30),2)=1))))*(98-50)</f>
        <v>91.6</v>
      </c>
      <c r="J19" s="32" cm="1">
        <f t="array" aca="1" ref="J19" ca="1">50 + ((TK!M19 - MIN(_xlfn._xlws.FILTER(TK!$M$9:'TK'!$M$30, MOD(ROW(TK!$M$9:'TK'!$M$30),2)=1)))/(MAX(_xlfn._xlws.FILTER(TK!$M$9:'TK'!$M$30, MOD(ROW(TK!$M$9:'TK'!$M$30),2)=1))-MIN(_xlfn._xlws.FILTER(TK!$M$9:'TK'!$M$30, MOD(ROW(TK!$M$9:'TK'!$M$30),2)=1))))*(98-50)</f>
        <v>91.6</v>
      </c>
      <c r="K19" s="36" cm="1">
        <f t="array" aca="1" ref="K19" ca="1">50 + ((TK!Q19 - MIN(_xlfn._xlws.FILTER(TK!$Q$9:'TK'!$Q$30, MOD(ROW(TK!$Q$9:'TK'!$Q$30),2)=1)))/(MAX(_xlfn._xlws.FILTER(TK!$Q$9:'TK'!$Q$30, MOD(ROW(TK!$Q$9:'TK'!$Q$30),2)=1))-MIN(_xlfn._xlws.FILTER(TK!$Q$9:'TK'!$Q$30, MOD(ROW(TK!$Q$9:'TK'!$Q$30),2)=1))))*(98-50)</f>
        <v>88.4</v>
      </c>
      <c r="L19" s="36" cm="1">
        <f t="array" aca="1" ref="L19" ca="1">50 + ((TK!R19 - MIN(_xlfn._xlws.FILTER(TK!$R$9:'TK'!$R$30, MOD(ROW(TK!$R$9:'TK'!$R$30),2)=1)))/(MAX(_xlfn._xlws.FILTER(TK!$R$9:'TK'!$R$30, MOD(ROW(TK!$R$9:'TK'!$R$30),2)=1))-MIN(_xlfn._xlws.FILTER(TK!$R$9:'TK'!$R$30, MOD(ROW(TK!$R$9:'TK'!$R$30),2)=1))))*(98-50)</f>
        <v>82</v>
      </c>
      <c r="M19" s="36" cm="1">
        <f t="array" aca="1" ref="M19" ca="1">50 + ((TK!S19 - MIN(_xlfn._xlws.FILTER(TK!$S$9:'TK'!$S$30, MOD(ROW(TK!$S$9:'TK'!$S$30),2)=1)))/(MAX(_xlfn._xlws.FILTER(TK!$S$9:'TK'!$S$30, MOD(ROW(TK!$S$9:'TK'!$S$30),2)=1))-MIN(_xlfn._xlws.FILTER(TK!$S$9:'TK'!$S$30, MOD(ROW(TK!$S$9:'TK'!$S$30),2)=1))))*(98-50)</f>
        <v>98</v>
      </c>
      <c r="N19" s="36" cm="1">
        <f t="array" aca="1" ref="N19" ca="1">50 + ((TK!T19 - MIN(_xlfn._xlws.FILTER(TK!$T$9:'TK'!$T$30, MOD(ROW(TK!$T$9:'TK'!$T$30),2)=1)))/(MAX(_xlfn._xlws.FILTER(TK!$T$9:'TK'!$T$30, MOD(ROW(TK!$T$9:'TK'!$T$30),2)=1))-MIN(_xlfn._xlws.FILTER(TK!$T$9:'TK'!$T$30, MOD(ROW(TK!$T$9:'TK'!$T$30),2)=1))))*(98-50)</f>
        <v>86</v>
      </c>
      <c r="O19" s="39" cm="1">
        <f t="array" aca="1" ref="O19" ca="1">50 + ((TK!X19 - MIN(_xlfn._xlws.FILTER(TK!$X$9:'TK'!$X$30, MOD(ROW(TK!$X$9:'TK'!$X$30),2)=1)))/(MAX(_xlfn._xlws.FILTER(TK!$X$9:'TK'!$X$30, MOD(ROW(TK!$X$9:'TK'!$X$30),2)=1))-MIN(_xlfn._xlws.FILTER(TK!$X$9:'TK'!$X$30, MOD(ROW(TK!$X$9:'TK'!$X$30),2)=1))))*(98-50)</f>
        <v>88.4</v>
      </c>
      <c r="P19" s="39" cm="1">
        <f t="array" aca="1" ref="P19" ca="1">50 + ((TK!Y19 - MIN(_xlfn._xlws.FILTER(TK!$Y$9:'TK'!$Y$30, MOD(ROW(TK!$Y$9:'TK'!$Y$30),2)=1)))/(MAX(_xlfn._xlws.FILTER(TK!$Y$9:'TK'!$Y$30, MOD(ROW(TK!$Y$9:'TK'!$Y$30),2)=1))-MIN(_xlfn._xlws.FILTER(TK!$Y$9:'TK'!$Y$30, MOD(ROW(TK!$Y$9:'TK'!$Y$30),2)=1))))*(98-50)</f>
        <v>88.4</v>
      </c>
      <c r="Q19" s="39" cm="1">
        <f t="array" aca="1" ref="Q19" ca="1">50 + ((TK!Z19 - MIN(_xlfn._xlws.FILTER(TK!$Z$9:'TK'!$Z$30, MOD(ROW(TK!$Z$9:'TK'!$Z$30),2)=1)))/(MAX(_xlfn._xlws.FILTER(TK!$Z$9:'TK'!$Z$30, MOD(ROW(TK!$Z$9:'TK'!$Z$30),2)=1))-MIN(_xlfn._xlws.FILTER(TK!$Z$9:'TK'!$Z$30, MOD(ROW(TK!$Z$9:'TK'!$Z$30),2)=1))))*(98-50)</f>
        <v>82</v>
      </c>
      <c r="R19" s="39" cm="1">
        <f t="array" aca="1" ref="R19" ca="1">50 + ((TK!AA19 - MIN(_xlfn._xlws.FILTER(TK!$AA$9:'TK'!$AA$30, MOD(ROW(TK!$AA$9:'TK'!$AA$30),2)=1)))/(MAX(_xlfn._xlws.FILTER(TK!$AA$9:'TK'!$AA$30, MOD(ROW(TK!$AA$9:'TK'!$AA$30),2)=1))-MIN(_xlfn._xlws.FILTER(TK!$AA$9:'TK'!$AA$30, MOD(ROW(TK!$AA$9:'TK'!$AA$30),2)=1))))*(98-50)</f>
        <v>98</v>
      </c>
      <c r="S19" s="46" cm="1">
        <f t="array" aca="1" ref="S19" ca="1">50 + ((TK!AE19 - MIN(_xlfn._xlws.FILTER(TK!$AE$9:'TK'!$AE$30, MOD(ROW(TK!$AE$9:'TK'!$AE$30),2)=1)))/(MAX(_xlfn._xlws.FILTER(TK!$AE$9:'TK'!$AE$30, MOD(ROW(TK!$AE$9:'TK'!$AE$30),2)=1))-MIN(_xlfn._xlws.FILTER(TK!$AE$9:'TK'!$AE$30, MOD(ROW(TK!$AE$9:'TK'!$AE$30),2)=1))))*(98-50)</f>
        <v>98</v>
      </c>
      <c r="T19" s="46" cm="1">
        <f t="array" aca="1" ref="T19" ca="1">50 + ((TK!AF19 - MIN(_xlfn._xlws.FILTER(TK!$AF$9:'TK'!$AF$30, MOD(ROW(TK!$AF$9:'TK'!$AF$30),2)=1)))/(MAX(_xlfn._xlws.FILTER(TK!$AF$9:'TK'!$AF$30, MOD(ROW(TK!$AF$9:'TK'!$AF$30),2)=1))-MIN(_xlfn._xlws.FILTER(TK!$AF$9:'TK'!$AF$30, MOD(ROW(TK!$AF$9:'TK'!$AF$30),2)=1))))*(98-50)</f>
        <v>98</v>
      </c>
      <c r="U19" s="46" cm="1">
        <f t="array" aca="1" ref="U19" ca="1">50 + ((TK!AG19 - MIN(_xlfn._xlws.FILTER(TK!$AG$9:'TK'!$AG$30, MOD(ROW(TK!$AG$9:'TK'!$AG$30),2)=1)))/(MAX(_xlfn._xlws.FILTER(TK!$AG$9:'TK'!$AG$30, MOD(ROW(TK!$AG$9:'TK'!$AG$30),2)=1))-MIN(_xlfn._xlws.FILTER(TK!$AG$9:'TK'!$AG$30, MOD(ROW(TK!$AG$9:'TK'!$AG$30),2)=1))))*(98-50)</f>
        <v>98</v>
      </c>
      <c r="V19" s="46" cm="1">
        <f t="array" aca="1" ref="V19" ca="1">50 + ((TK!AH19 - MIN(_xlfn._xlws.FILTER(TK!$AH$9:'TK'!$AH$30, MOD(ROW(TK!$AH$9:'TK'!$AH$30),2)=1)))/(MAX(_xlfn._xlws.FILTER(TK!$AH$9:'TK'!$AH$30, MOD(ROW(TK!$AH$9:'TK'!$AH$30),2)=1))-MIN(_xlfn._xlws.FILTER(TK!$AH$9:'TK'!$AH$30, MOD(ROW(TK!$AH$9:'TK'!$AH$30),2)=1))))*(98-50)</f>
        <v>98</v>
      </c>
      <c r="W19" s="266"/>
      <c r="X19" s="250">
        <f>SUM(TK!G19:G20,TK!N19:N20,TK!U19:U20,TK!AB19:AB20,TK!AI19:AI20)</f>
        <v>326</v>
      </c>
      <c r="Y19" s="250">
        <f>SUM(TK!H19:H20,TK!O19:O20,TK!V19:V20,TK!AC19:AC20,TK!AJ19:AJ20)</f>
        <v>330</v>
      </c>
      <c r="Z19" s="250">
        <f>SUM(TK!I19:I20,TK!P19:P20,TK!W19:W20,TK!AD19:AD20,TK!AK19:AK20)</f>
        <v>334</v>
      </c>
      <c r="AB19" s="199">
        <v>6</v>
      </c>
      <c r="AC19" s="42" t="s">
        <v>31</v>
      </c>
      <c r="AD19" s="44">
        <f ca="1">IF(MIN(C19,G19,K19,O19,S19)=0, "Null", IF(COUNT(C19,G19,K19,O19,S19)=5, SUM(C19,G19,K19,O19,S19) - MIN(C19,G19,K19,O19,S19) - MAX(C19,G19,K19,O19,S19), "Null"))*$AS$9</f>
        <v>1326.0000000000002</v>
      </c>
      <c r="AE19" s="44">
        <f ca="1">IF(MIN(D19,H19,L19,P19,T19)=0, "Null", IF(COUNT(D19,H19,L19,P19,T19)=5, SUM(D19,H19,L19,P19,T19) - MIN(D19,H19,L19,P19,T19) - MAX(D19,H19,L19,P19,T19), "Null"))*$AT$9</f>
        <v>1073.5999999999999</v>
      </c>
      <c r="AF19" s="44">
        <f ca="1">IF(MIN(E19,I19,M19,Q19,U19)=0, "Null", IF(COUNT(E19,I19,M19,Q19,U19)=5, SUM(E19,I19,M19,Q19,U19) - MIN(E19,I19,M19,Q19,U19) - MAX(E19,I19,M19,Q19,U19), "Null"))*$AU$9</f>
        <v>814.80000000000007</v>
      </c>
      <c r="AG19" s="44">
        <f ca="1">IF(MIN(F19,J19,N19,R19,V19)=0, "Null", IF(COUNT(F19,J19,N19,R19,V19)=5, SUM(F19,J19,N19,R19,V19) - MIN(F19,J19,N19,R19,V19) - MAX(F19,J19,N19,R19,V19), "Null"))*$AV$9</f>
        <v>826.80000000000007</v>
      </c>
      <c r="AH19" s="45" cm="1">
        <f t="array" aca="1" ref="AH19" ca="1">IF(SUMPRODUCT(--(ISTEXT(AD19:AG19)+ISBLANK(AD19:AG19)+(AD19:AG19=0)))&gt;0,"Error",SUM(AD19,AE19,AF19,AG19))</f>
        <v>4041.2000000000007</v>
      </c>
      <c r="AI19" s="492">
        <f t="shared" ref="AI19" ca="1" si="7">IF(OR(ISTEXT(AH19),ISTEXT(AH20)),"NULL",SUM(AH19:AH20))</f>
        <v>8346.6136645962724</v>
      </c>
      <c r="AJ19" s="489"/>
      <c r="AK19" s="250">
        <f>SUM(TK!G19:I20,TK!N19:P20,TK!U19:W20,TK!AB19:AD20,TK!AI19:AK20)</f>
        <v>990</v>
      </c>
      <c r="AL19" s="250">
        <f>RANK(AK19,$AK$9:$AK$30,0)</f>
        <v>5</v>
      </c>
      <c r="AN19" s="255" t="str">
        <f>IF(AND(TK!AP19&gt;=4, TK!AP19&lt;=18), "Penampilan " &amp; TK!AP19 &amp; " Menit", "Kosong")</f>
        <v>Penampilan 10 Menit</v>
      </c>
      <c r="AO19" s="257" t="str">
        <f>IF(TK!AQ19=51,"Kelebihan 1 Peserta", IF(TK!AQ19=52,"Kelebihan 2 Peserta",IF(TK!AQ19=53,"Kelebihan 3 Peserta",IF(TK!AQ19=54,"Kelebihan 4 Peserta",IF(TK!AQ19=55,"Kelebihan 5 Peserta",IF(TK!AQ19&gt;55,"Lebih dari 5 Peserta","Aman"))))))</f>
        <v>Aman</v>
      </c>
      <c r="AP19" s="255" t="str">
        <f t="shared" ref="AP19" si="8">_xlfn.TEXTJOIN(", ",TRUE,AN19,AO19)</f>
        <v>Penampilan 10 Menit, Aman</v>
      </c>
    </row>
    <row r="20" spans="1:42" ht="17.25" customHeight="1">
      <c r="A20" s="236"/>
      <c r="B20" s="28" t="s">
        <v>39</v>
      </c>
      <c r="C20" s="29" cm="1">
        <f t="array" aca="1" ref="C20" ca="1">50 + ((TK!C20 - MIN(_xlfn._xlws.FILTER(TK!$C$9:'TK'!$C$30, MOD(ROW(TK!$C$9:'TK'!$C$30),2)=0)))/(MAX(_xlfn._xlws.FILTER(TK!$C$9:'TK'!$C$30, MOD(ROW(TK!$C$9:'TK'!$C$30),2)=0))-MIN(_xlfn._xlws.FILTER(TK!$C$9:'TK'!$C$30, MOD(ROW(TK!$C$9:'TK'!$C$30),2)=0)))) * (98-50)</f>
        <v>74</v>
      </c>
      <c r="D20" s="29" cm="1">
        <f t="array" aca="1" ref="D20" ca="1">50 + ((TK!D20 - MIN(_xlfn._xlws.FILTER(TK!$D$9:'TK'!$D$30,MOD(ROW(TK!$D$9:'TK'!$D$30),2)=0)))/(MAX(_xlfn._xlws.FILTER(TK!$D$9:'TK'!$D$30, MOD(ROW(TK!$D$9:'TK'!$D$30),2)=0))-MIN(_xlfn._xlws.FILTER(TK!$D$9:'TK'!$D$30,MOD(ROW(TK!$D$9:'TK'!$D$30),2)=0)))) * (98-50)</f>
        <v>50</v>
      </c>
      <c r="E20" s="29" cm="1">
        <f t="array" aca="1" ref="E20" ca="1">50 + ((TK!E20 - MIN(_xlfn._xlws.FILTER(TK!$E$9:'TK'!$E$30, MOD(ROW(TK!$E$9:'TK'!$E$30),2)=0)))/(MAX(_xlfn._xlws.FILTER(TK!$E$9:'TK'!$E$30, MOD(ROW(TK!$E$9:'TK'!$E$30),2)=0))-MIN(_xlfn._xlws.FILTER(TK!$E$9:'TK'!$E$30, MOD(ROW(TK!$E$9:'TK'!$E$30),2)=0))))*(98-50)</f>
        <v>66</v>
      </c>
      <c r="F20" s="29" cm="1">
        <f t="array" aca="1" ref="F20" ca="1">50 + ((TK!F20 - MIN(_xlfn._xlws.FILTER(TK!$F$9:'TK'!$F$30, MOD(ROW(TK!$F$9:'TK'!$F$30),2)=0)))/(MAX(_xlfn._xlws.FILTER(TK!$F$9:'TK'!$F$30, MOD(ROW(TK!$F$9:'TK'!$F$30),2)=0))-MIN(_xlfn._xlws.FILTER(TK!$F$9:'TK'!$F$30, MOD(ROW(TK!$F$9:'TK'!$F$30),2)=0))))*(98-50)</f>
        <v>50</v>
      </c>
      <c r="G20" s="33" cm="1">
        <f t="array" aca="1" ref="G20" ca="1">50 + ((TK!J20 - MIN(_xlfn._xlws.FILTER(TK!$J$9:'TK'!$J$30, MOD(ROW(TK!$J$9:'TK'!$J$30),2)=0)))/(MAX(_xlfn._xlws.FILTER(TK!$J$9:'TK'!$J$30, MOD(ROW(TK!$J$9:'TK'!$J$30),2)=0))-MIN(_xlfn._xlws.FILTER(TK!$J$9:'TK'!$J$30, MOD(ROW(TK!$J$9:'TK'!$J$30),2)=0))))*(98-50)</f>
        <v>98</v>
      </c>
      <c r="H20" s="33" cm="1">
        <f t="array" aca="1" ref="H20" ca="1">50 + ((TK!K20 - MIN(_xlfn._xlws.FILTER(TK!$K$9:'TK'!$K$30, MOD(ROW(TK!$K$9:'TK'!$K$30),2)=0)))/(MAX(_xlfn._xlws.FILTER(TK!$K$9:'TK'!$K$30, MOD(ROW(TK!$K$9:'TK'!$K$30),2)=0))-MIN(_xlfn._xlws.FILTER(TK!$K$9:'TK'!$K$30, MOD(ROW(TK!$K$9:'TK'!$K$30),2)=0))))*(98-50)</f>
        <v>98</v>
      </c>
      <c r="I20" s="33" cm="1">
        <f t="array" aca="1" ref="I20" ca="1">50 + ((TK!L20 - MIN(_xlfn._xlws.FILTER(TK!$L$9:'TK'!$L$30, MOD(ROW(TK!$L$9:'TK'!$L$30),2)=0)))/(MAX(_xlfn._xlws.FILTER(TK!$L$9:'TK'!$L$30, MOD(ROW(TK!$L$9:'TK'!$L$30),2)=0))-MIN(_xlfn._xlws.FILTER(TK!$L$9:'TK'!$L$30, MOD(ROW(TK!$L$9:'TK'!$L$30),2)=0))))*(98-50)</f>
        <v>92.666666666666657</v>
      </c>
      <c r="J20" s="33" cm="1">
        <f t="array" aca="1" ref="J20" ca="1">50 + ((TK!M20 - MIN(_xlfn._xlws.FILTER(TK!$M$9:'TK'!$M$30, MOD(ROW(TK!$M$9:'TK'!$M$30),2)=0)))/(MAX(_xlfn._xlws.FILTER(TK!$M$9:'TK'!$M$30, MOD(ROW(TK!$M$9:'TK'!$M$30),2)=0))-MIN(_xlfn._xlws.FILTER(TK!$M$9:'TK'!$M$30, MOD(ROW(TK!$M$9:'TK'!$M$30),2)=0))))*(98-50)</f>
        <v>88.4</v>
      </c>
      <c r="K20" s="37" cm="1">
        <f t="array" aca="1" ref="K20" ca="1">50 + ((TK!Q20 -MIN(_xlfn._xlws.FILTER(TK!$Q$9:'TK'!$Q$30, MOD(ROW(TK!$Q$9:'TK'!$Q$30),2)=0)))/(MAX(_xlfn._xlws.FILTER(TK!$Q$9:'TK'!$Q$30, MOD(ROW(TK!$Q$9:'TK'!$Q$30),2)=0))-MIN(_xlfn._xlws.FILTER(TK!$Q$9:'TK'!$Q$30, MOD(ROW(TK!$Q$9:'TK'!$Q$30),2)=0))))*(98-50)</f>
        <v>98</v>
      </c>
      <c r="L20" s="37" cm="1">
        <f t="array" aca="1" ref="L20" ca="1">50 + ((TK!R20 - MIN(_xlfn._xlws.FILTER(TK!$R$9:'TK'!$R$30, MOD(ROW(TK!$R$9:'TK'!$R$30),2)=0)))/(MAX(_xlfn._xlws.FILTER(TK!$R$9:'TK'!$R$30, MOD(ROW(TK!$R$9:'TK'!$R$30),2)=0))-MIN(_xlfn._xlws.FILTER(TK!$R$9:'TK'!$R$30, MOD(ROW(TK!$R$9:'TK'!$R$30),2)=0))))*(98-50)</f>
        <v>98</v>
      </c>
      <c r="M20" s="37" cm="1">
        <f t="array" aca="1" ref="M20" ca="1">50 + ((TK!S20 - MIN(_xlfn._xlws.FILTER(TK!$S$9:'TK'!$S$30, MOD(ROW(TK!$S$9:'TK'!$S$30),2)=0)))/(MAX(_xlfn._xlws.FILTER(TK!$S$9:'TK'!$S$30, MOD(ROW(TK!$S$9:'TK'!$S$30),2)=0))-MIN(_xlfn._xlws.FILTER(TK!$S$9:'TK'!$S$30, MOD(ROW(TK!$S$9:'TK'!$S$30),2)=0))))*(98-50)</f>
        <v>98</v>
      </c>
      <c r="N20" s="37" cm="1">
        <f t="array" aca="1" ref="N20" ca="1">50 + ((TK!T20 - MIN(_xlfn._xlws.FILTER(TK!$T$9:'TK'!$T$30, MOD(ROW(TK!$T$9:'TK'!$T$30),2)=0)))/(MAX(_xlfn._xlws.FILTER(TK!$T$9:'TK'!$T$30, MOD(ROW(TK!$T$9:'TK'!$T$30),2)=0))-MIN(_xlfn._xlws.FILTER(TK!$T$9:'TK'!$T$30, MOD(ROW(TK!$T$9:'TK'!$T$30),2)=0))))*(98-50)</f>
        <v>98</v>
      </c>
      <c r="O20" s="39" cm="1">
        <f t="array" aca="1" ref="O20" ca="1">50 + ((TK!X20 - MIN(_xlfn._xlws.FILTER(TK!$X$9:'TK'!$X$30, MOD(ROW(TK!$X$9:'TK'!$X$30),2)=0)))/(MAX(_xlfn._xlws.FILTER(TK!$X$9:'TK'!$X$30, MOD(ROW(TK!$X$9:'TK'!$X$30),2)=0))-MIN(_xlfn._xlws.FILTER(TK!$X$9:'TK'!$X$30, MOD(ROW(TK!$X$9:'TK'!$X$30),2)=0))))*(98-50)</f>
        <v>98</v>
      </c>
      <c r="P20" s="39" cm="1">
        <f t="array" aca="1" ref="P20" ca="1">50 + ((TK!Y20 - MIN(_xlfn._xlws.FILTER(TK!$Y$9:'TK'!$Y$30, MOD(ROW(TK!$Y$9:'TK'!$Y$30),2)=0)))/(MAX(_xlfn._xlws.FILTER(TK!$Y$9:'TK'!$Y$30, MOD(ROW(TK!$Y$9:'TK'!$Y$30),2)=0))-MIN(_xlfn._xlws.FILTER(TK!$Y$9:'TK'!$Y$30, MOD(ROW(TK!$Y$9:'TK'!$Y$30),2)=0))))*(98-50)</f>
        <v>98</v>
      </c>
      <c r="Q20" s="39" cm="1">
        <f t="array" aca="1" ref="Q20" ca="1">50 + ((TK!Z20 - MIN(_xlfn._xlws.FILTER(TK!$Z$9:'TK'!$Z$30, MOD(ROW(TK!$Z$9:'TK'!$Z$30),2)=0)))/(MAX(_xlfn._xlws.FILTER(TK!$Z$9:'TK'!$Z$30, MOD(ROW(TK!$Z$9:'TK'!$Z$30),2)=0))-MIN(_xlfn._xlws.FILTER(TK!$Z$9:'TK'!$Z$30, MOD(ROW(TK!$Z$9:'TK'!$Z$30),2)=0))))*(98-50)</f>
        <v>98</v>
      </c>
      <c r="R20" s="39" cm="1">
        <f t="array" aca="1" ref="R20" ca="1">50 + ((TK!AA20 - MIN(_xlfn._xlws.FILTER(TK!$AA$9:'TK'!$AA$30, MOD(ROW(TK!$AA$9:'TK'!$AA$30),2)=0)))/(MAX(_xlfn._xlws.FILTER(TK!$AA$9:'TK'!$AA$30, MOD(ROW(TK!$AA$9:'TK'!$AA$30),2)=0))-MIN(_xlfn._xlws.FILTER(TK!$AA$9:'TK'!$AA$30, MOD(ROW(TK!$AA$9:'TK'!$AA$30),2)=0))))*(98-50)</f>
        <v>98</v>
      </c>
      <c r="S20" s="46" cm="1">
        <f t="array" aca="1" ref="S20" ca="1">50 + ((TK!AE20 - MIN(_xlfn._xlws.FILTER(TK!$AE$9:'TK'!$AE$30, MOD(ROW(TK!$AE$9:'TK'!$AE$30),2)=0)))/(MAX(_xlfn._xlws.FILTER(TK!$AE$9:'TK'!$AE$30, MOD(ROW(TK!$AE$9:'TK'!$AE$30),2)=0))-MIN(_xlfn._xlws.FILTER(TK!$AE$9:'TK'!$AE$30, MOD(ROW(TK!$AE$9:'TK'!$AE$30),2)=0))))*(98-50)</f>
        <v>91.739130434782609</v>
      </c>
      <c r="T20" s="46" cm="1">
        <f t="array" aca="1" ref="T20" ca="1">50 + ((TK!AF20 - MIN(_xlfn._xlws.FILTER(TK!$AF$9:'TK'!$AF$30, MOD(ROW(TK!$AF$9:'TK'!$AF$30),2)=0)))/(MAX(_xlfn._xlws.FILTER(TK!$AF$9:'TK'!$AF$30, MOD(ROW(TK!$AF$9:'TK'!$AF$30),2)=0))-MIN(_xlfn._xlws.FILTER(TK!$AF$9:'TK'!$AF$30, MOD(ROW(TK!$AF$9:'TK'!$AF$30),2)=0))))*(98-50)</f>
        <v>95.714285714285708</v>
      </c>
      <c r="U20" s="46" cm="1">
        <f t="array" aca="1" ref="U20" ca="1">50 + ((TK!AG20 - MIN(_xlfn._xlws.FILTER(TK!$AG$9:'TK'!$AG$30, MOD(ROW(TK!$AG$9:'TK'!$AG$30),2)=0)))/(MAX(_xlfn._xlws.FILTER(TK!$AG$9:'TK'!$AG$30, MOD(ROW(TK!$AG$9:'TK'!$AG$30),2)=0))-MIN(_xlfn._xlws.FILTER(TK!$AG$9:'TK'!$AG$30, MOD(ROW(TK!$AG$9:'TK'!$AG$30),2)=0))))*(98-50)</f>
        <v>95.714285714285708</v>
      </c>
      <c r="V20" s="46" cm="1">
        <f t="array" aca="1" ref="V20" ca="1">50 + ((TK!AH20 - MIN(_xlfn._xlws.FILTER(TK!$AH$9:'TK'!$AH$30, MOD(ROW(TK!$AH$9:'TK'!$AH$30),2)=0)))/(MAX(_xlfn._xlws.FILTER(TK!$AH$9:'TK'!$AH$30, MOD(ROW(TK!$AH$9:'TK'!$AH$30),2)=0))-MIN(_xlfn._xlws.FILTER(TK!$AH$9:'TK'!$AH$30, MOD(ROW(TK!$AH$9:'TK'!$AH$30),2)=0))))*(98-50)</f>
        <v>95.714285714285708</v>
      </c>
      <c r="W20" s="266"/>
      <c r="X20" s="251"/>
      <c r="Y20" s="251"/>
      <c r="Z20" s="251"/>
      <c r="AB20" s="236"/>
      <c r="AC20" s="42" t="s">
        <v>39</v>
      </c>
      <c r="AD20" s="44">
        <f ca="1">IF(MIN(C20,G20,K20,O20,S20)=0, "Null", IF(COUNT(C20,G20,K20,O20,S20)=5, SUM(C20,G20,K20,O20,S20) - MIN(C20,G20,K20,O20,S20) - MAX(C20,G20,K20,O20,S20), "Null"))*$AS$10</f>
        <v>1150.9565217391305</v>
      </c>
      <c r="AE20" s="44">
        <f ca="1">IF(MIN(D20,H20,L20,P20,T20)=0, "Null", IF(COUNT(D20,H20,L20,P20,T20)=5, SUM(D20,H20,L20,P20,T20) - MIN(D20,H20,L20,P20,T20) - MAX(D20,H20,L20,P20,T20), "Null"))*$AT$10</f>
        <v>1166.8571428571429</v>
      </c>
      <c r="AF20" s="44">
        <f ca="1">IF(MIN(E20,I20,M20,Q20,U20)=0, "Null", IF(COUNT(E20,I20,M20,Q20,U20)=5, SUM(E20,I20,M20,Q20,U20) - MIN(E20,I20,M20,Q20,U20) - MAX(E20,I20,M20,Q20,U20), "Null"))*$AU$10</f>
        <v>859.14285714285711</v>
      </c>
      <c r="AG20" s="44">
        <f ca="1">IF(MIN(F20,J20,N20,R20,V20)=0, "Null", IF(COUNT(F20,J20,N20,R20,V20)=5, SUM(F20,J20,N20,R20,V20) - MIN(F20,J20,N20,R20,V20) - MAX(F20,J20,N20,R20,V20), "Null"))*$AV$10</f>
        <v>1128.4571428571428</v>
      </c>
      <c r="AH20" s="45" cm="1">
        <f t="array" aca="1" ref="AH20" ca="1">IF(SUMPRODUCT(--(ISTEXT(AD20:AG20)+ISBLANK(AD20:AG20)+(AD20:AG20=0)))&gt;0,"Error",SUM(AD20,AE20,AF20,AG20))</f>
        <v>4305.4136645962726</v>
      </c>
      <c r="AI20" s="493"/>
      <c r="AJ20" s="489"/>
      <c r="AK20" s="251"/>
      <c r="AL20" s="251"/>
      <c r="AN20" s="256"/>
      <c r="AO20" s="258"/>
      <c r="AP20" s="256"/>
    </row>
    <row r="21" spans="1:42" ht="17.25" customHeight="1">
      <c r="A21" s="252">
        <v>7</v>
      </c>
      <c r="B21" s="5" t="s">
        <v>31</v>
      </c>
      <c r="C21" s="11" cm="1">
        <f t="array" aca="1" ref="C21" ca="1">50 + ((TK!C21 - MIN(_xlfn._xlws.FILTER(TK!$C$9:'TK'!$C$30, MOD(ROW(TK!$C$9:'TK'!$C$30),2)=1)))/(MAX(_xlfn._xlws.FILTER(TK!$C$9:'TK'!$C$30, MOD(ROW(TK!$C$9:'TK'!$C$30),2)=1))-MIN(_xlfn._xlws.FILTER(TK!$C$9:'TK'!$C$30, MOD(ROW(TK!$C$9:'TK'!$C$30),2)=1)))) * (98-50)</f>
        <v>50</v>
      </c>
      <c r="D21" s="11" cm="1">
        <f t="array" aca="1" ref="D21" ca="1">50 + ((TK!D21 - MIN(_xlfn._xlws.FILTER(TK!$D$9:'TK'!$D$30, MOD(ROW(TK!$D$9:'TK'!$D$30),2)=1)))/(MAX(_xlfn._xlws.FILTER(TK!$D$9:'TK'!$D$30, MOD(ROW(TK!$D$9:'TK'!$D$30),2)=1))-MIN(_xlfn._xlws.FILTER(TK!$D$9:'TK'!$D$30, MOD(ROW(TK!$D$9:'TK'!$D$30),2)=1)))) * (98-50)</f>
        <v>50</v>
      </c>
      <c r="E21" s="11" cm="1">
        <f t="array" aca="1" ref="E21" ca="1">50 + ((TK!E21 - MIN(_xlfn._xlws.FILTER(TK!$E$9:'TK'!$E$30, MOD(ROW(TK!$E$9:'TK'!$E$30),2)=1)))/(MAX(_xlfn._xlws.FILTER(TK!$E$9:'TK'!$E$30, MOD(ROW(TK!$E$9:'TK'!$E$30),2)=1))-MIN(_xlfn._xlws.FILTER(TK!$E$9:'TK'!$E$30, MOD(ROW(TK!$E$9:'TK'!$E$30),2)=1))))*(98-50)</f>
        <v>50</v>
      </c>
      <c r="F21" s="11" cm="1">
        <f t="array" aca="1" ref="F21" ca="1">50 + ((TK!F21 - MIN(_xlfn._xlws.FILTER(TK!$F$9:'TK'!$F$30, MOD(ROW(TK!$F$9:'TK'!$F$30),2)=1)))/(MAX(_xlfn._xlws.FILTER(TK!$F$9:'TK'!$F$30, MOD(ROW(TK!$F$9:'TK'!$F$30),2)=1))-MIN(_xlfn._xlws.FILTER(TK!$F$9:'TK'!$F$30, MOD(ROW(TK!$F$9:'TK'!$F$30),2)=1))))*(98-50)</f>
        <v>50</v>
      </c>
      <c r="G21" s="30" cm="1">
        <f t="array" aca="1" ref="G21" ca="1">50 + ((TK!J21 - MIN(_xlfn._xlws.FILTER(TK!$J$9:'TK'!$J$30, MOD(ROW(TK!$J$9:'TK'!$J$30),2)=1)))/(MAX(_xlfn._xlws.FILTER(TK!$J$9:'TK'!$J$30, MOD(ROW(TK!$J$9:'TK'!$J$30),2)=1))-MIN(_xlfn._xlws.FILTER(TK!$J$9:'TK'!$J$30, MOD(ROW(TK!$J$9:'TK'!$J$30),2)=1))))*(98-50)</f>
        <v>54.8</v>
      </c>
      <c r="H21" s="30" cm="1">
        <f t="array" aca="1" ref="H21" ca="1">50 + ((TK!K21 - MIN(_xlfn._xlws.FILTER(TK!$K$9:'TK'!$K$30, MOD(ROW(TK!$K$9:'TK'!$K$30),2)=1)))/(MAX(_xlfn._xlws.FILTER(TK!$K$9:'TK'!$K$30, MOD(ROW(TK!$K$9:'TK'!$K$30),2)=1))-MIN(_xlfn._xlws.FILTER(TK!$K$9:'TK'!$K$30, MOD(ROW(TK!$K$9:'TK'!$K$30),2)=1))))*(98-50)</f>
        <v>50</v>
      </c>
      <c r="I21" s="30" cm="1">
        <f t="array" aca="1" ref="I21" ca="1">50 + ((TK!L21 - MIN(_xlfn._xlws.FILTER(TK!$L$9:'TK'!$L$30, MOD(ROW(TK!$L$9:'TK'!$L$30),2)=1)))/(MAX(_xlfn._xlws.FILTER(TK!$L$9:'TK'!$L$30, MOD(ROW(TK!$L$9:'TK'!$L$30),2)=1))-MIN(_xlfn._xlws.FILTER(TK!$L$9:'TK'!$L$30, MOD(ROW(TK!$L$9:'TK'!$L$30),2)=1))))*(98-50)</f>
        <v>66</v>
      </c>
      <c r="J21" s="30" cm="1">
        <f t="array" aca="1" ref="J21" ca="1">50 + ((TK!M21 - MIN(_xlfn._xlws.FILTER(TK!$M$9:'TK'!$M$30, MOD(ROW(TK!$M$9:'TK'!$M$30),2)=1)))/(MAX(_xlfn._xlws.FILTER(TK!$M$9:'TK'!$M$30, MOD(ROW(TK!$M$9:'TK'!$M$30),2)=1))-MIN(_xlfn._xlws.FILTER(TK!$M$9:'TK'!$M$30, MOD(ROW(TK!$M$9:'TK'!$M$30),2)=1))))*(98-50)</f>
        <v>66</v>
      </c>
      <c r="K21" s="34" cm="1">
        <f t="array" aca="1" ref="K21" ca="1">50 + ((TK!Q21 - MIN(_xlfn._xlws.FILTER(TK!$Q$9:'TK'!$Q$30, MOD(ROW(TK!$Q$9:'TK'!$Q$30),2)=1)))/(MAX(_xlfn._xlws.FILTER(TK!$Q$9:'TK'!$Q$30, MOD(ROW(TK!$Q$9:'TK'!$Q$30),2)=1))-MIN(_xlfn._xlws.FILTER(TK!$Q$9:'TK'!$Q$30, MOD(ROW(TK!$Q$9:'TK'!$Q$30),2)=1))))*(98-50)</f>
        <v>50</v>
      </c>
      <c r="L21" s="34" cm="1">
        <f t="array" aca="1" ref="L21" ca="1">50 + ((TK!R21 - MIN(_xlfn._xlws.FILTER(TK!$R$9:'TK'!$R$30, MOD(ROW(TK!$R$9:'TK'!$R$30),2)=1)))/(MAX(_xlfn._xlws.FILTER(TK!$R$9:'TK'!$R$30, MOD(ROW(TK!$R$9:'TK'!$R$30),2)=1))-MIN(_xlfn._xlws.FILTER(TK!$R$9:'TK'!$R$30, MOD(ROW(TK!$R$9:'TK'!$R$30),2)=1))))*(98-50)</f>
        <v>50</v>
      </c>
      <c r="M21" s="34" cm="1">
        <f t="array" aca="1" ref="M21" ca="1">50 + ((TK!S21 - MIN(_xlfn._xlws.FILTER(TK!$S$9:'TK'!$S$30, MOD(ROW(TK!$S$9:'TK'!$S$30),2)=1)))/(MAX(_xlfn._xlws.FILTER(TK!$S$9:'TK'!$S$30, MOD(ROW(TK!$S$9:'TK'!$S$30),2)=1))-MIN(_xlfn._xlws.FILTER(TK!$S$9:'TK'!$S$30, MOD(ROW(TK!$S$9:'TK'!$S$30),2)=1))))*(98-50)</f>
        <v>50</v>
      </c>
      <c r="N21" s="34" cm="1">
        <f t="array" aca="1" ref="N21" ca="1">50 + ((TK!T21 - MIN(_xlfn._xlws.FILTER(TK!$T$9:'TK'!$T$30, MOD(ROW(TK!$T$9:'TK'!$T$30),2)=1)))/(MAX(_xlfn._xlws.FILTER(TK!$T$9:'TK'!$T$30, MOD(ROW(TK!$T$9:'TK'!$T$30),2)=1))-MIN(_xlfn._xlws.FILTER(TK!$T$9:'TK'!$T$30, MOD(ROW(TK!$T$9:'TK'!$T$30),2)=1))))*(98-50)</f>
        <v>50</v>
      </c>
      <c r="O21" s="38" cm="1">
        <f t="array" aca="1" ref="O21" ca="1">50 + ((TK!X21 - MIN(_xlfn._xlws.FILTER(TK!$X$9:'TK'!$X$30, MOD(ROW(TK!$X$9:'TK'!$X$30),2)=1)))/(MAX(_xlfn._xlws.FILTER(TK!$X$9:'TK'!$X$30, MOD(ROW(TK!$X$9:'TK'!$X$30),2)=1))-MIN(_xlfn._xlws.FILTER(TK!$X$9:'TK'!$X$30, MOD(ROW(TK!$X$9:'TK'!$X$30),2)=1))))*(98-50)</f>
        <v>78.8</v>
      </c>
      <c r="P21" s="38" cm="1">
        <f t="array" aca="1" ref="P21" ca="1">50 + ((TK!Y21 - MIN(_xlfn._xlws.FILTER(TK!$Y$9:'TK'!$Y$30, MOD(ROW(TK!$Y$9:'TK'!$Y$30),2)=1)))/(MAX(_xlfn._xlws.FILTER(TK!$Y$9:'TK'!$Y$30, MOD(ROW(TK!$Y$9:'TK'!$Y$30),2)=1))-MIN(_xlfn._xlws.FILTER(TK!$Y$9:'TK'!$Y$30, MOD(ROW(TK!$Y$9:'TK'!$Y$30),2)=1))))*(98-50)</f>
        <v>69.2</v>
      </c>
      <c r="Q21" s="38" cm="1">
        <f t="array" aca="1" ref="Q21" ca="1">50 + ((TK!Z21 - MIN(_xlfn._xlws.FILTER(TK!$Z$9:'TK'!$Z$30, MOD(ROW(TK!$Z$9:'TK'!$Z$30),2)=1)))/(MAX(_xlfn._xlws.FILTER(TK!$Z$9:'TK'!$Z$30, MOD(ROW(TK!$Z$9:'TK'!$Z$30),2)=1))-MIN(_xlfn._xlws.FILTER(TK!$Z$9:'TK'!$Z$30, MOD(ROW(TK!$Z$9:'TK'!$Z$30),2)=1))))*(98-50)</f>
        <v>66</v>
      </c>
      <c r="R21" s="38" cm="1">
        <f t="array" aca="1" ref="R21" ca="1">50 + ((TK!AA21 - MIN(_xlfn._xlws.FILTER(TK!$AA$9:'TK'!$AA$30, MOD(ROW(TK!$AA$9:'TK'!$AA$30),2)=1)))/(MAX(_xlfn._xlws.FILTER(TK!$AA$9:'TK'!$AA$30, MOD(ROW(TK!$AA$9:'TK'!$AA$30),2)=1))-MIN(_xlfn._xlws.FILTER(TK!$AA$9:'TK'!$AA$30, MOD(ROW(TK!$AA$9:'TK'!$AA$30),2)=1))))*(98-50)</f>
        <v>50</v>
      </c>
      <c r="S21" s="40" cm="1">
        <f t="array" aca="1" ref="S21" ca="1">50 + ((TK!AE21 - MIN(_xlfn._xlws.FILTER(TK!$AE$9:'TK'!$AE$30, MOD(ROW(TK!$AE$9:'TK'!$AE$30),2)=1)))/(MAX(_xlfn._xlws.FILTER(TK!$AE$9:'TK'!$AE$30, MOD(ROW(TK!$AE$9:'TK'!$AE$30),2)=1))-MIN(_xlfn._xlws.FILTER(TK!$AE$9:'TK'!$AE$30, MOD(ROW(TK!$AE$9:'TK'!$AE$30),2)=1))))*(98-50)</f>
        <v>62</v>
      </c>
      <c r="T21" s="40" cm="1">
        <f t="array" aca="1" ref="T21" ca="1">50 + ((TK!AF21 - MIN(_xlfn._xlws.FILTER(TK!$AF$9:'TK'!$AF$30, MOD(ROW(TK!$AF$9:'TK'!$AF$30),2)=1)))/(MAX(_xlfn._xlws.FILTER(TK!$AF$9:'TK'!$AF$30, MOD(ROW(TK!$AF$9:'TK'!$AF$30),2)=1))-MIN(_xlfn._xlws.FILTER(TK!$AF$9:'TK'!$AF$30, MOD(ROW(TK!$AF$9:'TK'!$AF$30),2)=1))))*(98-50)</f>
        <v>66</v>
      </c>
      <c r="U21" s="40" cm="1">
        <f t="array" aca="1" ref="U21" ca="1">50 + ((TK!AG21 - MIN(_xlfn._xlws.FILTER(TK!$AG$9:'TK'!$AG$30, MOD(ROW(TK!$AG$9:'TK'!$AG$30),2)=1)))/(MAX(_xlfn._xlws.FILTER(TK!$AG$9:'TK'!$AG$30, MOD(ROW(TK!$AG$9:'TK'!$AG$30),2)=1))-MIN(_xlfn._xlws.FILTER(TK!$AG$9:'TK'!$AG$30, MOD(ROW(TK!$AG$9:'TK'!$AG$30),2)=1))))*(98-50)</f>
        <v>74</v>
      </c>
      <c r="V21" s="40" cm="1">
        <f t="array" aca="1" ref="V21" ca="1">50 + ((TK!AH21 - MIN(_xlfn._xlws.FILTER(TK!$AH$9:'TK'!$AH$30, MOD(ROW(TK!$AH$9:'TK'!$AH$30),2)=1)))/(MAX(_xlfn._xlws.FILTER(TK!$AH$9:'TK'!$AH$30, MOD(ROW(TK!$AH$9:'TK'!$AH$30),2)=1))-MIN(_xlfn._xlws.FILTER(TK!$AH$9:'TK'!$AH$30, MOD(ROW(TK!$AH$9:'TK'!$AH$30),2)=1))))*(98-50)</f>
        <v>50</v>
      </c>
      <c r="W21" s="266"/>
      <c r="X21" s="253">
        <f>SUM(TK!G21:G22,TK!N21:N22,TK!U21:U22,TK!AB21:AB22,TK!AI21:AI22)</f>
        <v>304</v>
      </c>
      <c r="Y21" s="253">
        <f>SUM(TK!H21:H22,TK!O21:O22,TK!V21:V22,TK!AC21:AC22,TK!AJ21:AJ22)</f>
        <v>306</v>
      </c>
      <c r="Z21" s="253">
        <f>SUM(TK!I21:I22,TK!P21:P22,TK!W21:W22,TK!AD21:AD22,TK!AK21:AK22)</f>
        <v>310</v>
      </c>
      <c r="AB21" s="252">
        <v>7</v>
      </c>
      <c r="AC21" s="106" t="s">
        <v>31</v>
      </c>
      <c r="AD21" s="108">
        <f ca="1">IF(MIN(C21,G21,K21,O21,S21)=0, "Null", IF(COUNT(C21,G21,K21,O21,S21)=5, SUM(C21,G21,K21,O21,S21) - MIN(C21,G21,K21,O21,S21) - MAX(C21,G21,K21,O21,S21), "Null"))*$AS$9</f>
        <v>834</v>
      </c>
      <c r="AE21" s="108">
        <f ca="1">IF(MIN(D21,H21,L21,P21,T21)=0, "Null", IF(COUNT(D21,H21,L21,P21,T21)=5, SUM(D21,H21,L21,P21,T21) - MIN(D21,H21,L21,P21,T21) - MAX(D21,H21,L21,P21,T21), "Null"))*$AT$9</f>
        <v>664</v>
      </c>
      <c r="AF21" s="108">
        <f ca="1">IF(MIN(E21,I21,M21,Q21,U21)=0, "Null", IF(COUNT(E21,I21,M21,Q21,U21)=5, SUM(E21,I21,M21,Q21,U21) - MIN(E21,I21,M21,Q21,U21) - MAX(E21,I21,M21,Q21,U21), "Null"))*$AU$9</f>
        <v>546</v>
      </c>
      <c r="AG21" s="108">
        <f ca="1">IF(MIN(F21,J21,N21,R21,V21)=0, "Null", IF(COUNT(F21,J21,N21,R21,V21)=5, SUM(F21,J21,N21,R21,V21) - MIN(F21,J21,N21,R21,V21) - MAX(F21,J21,N21,R21,V21), "Null"))*$AV$9</f>
        <v>450</v>
      </c>
      <c r="AH21" s="109" cm="1">
        <f t="array" aca="1" ref="AH21" ca="1">IF(SUMPRODUCT(--(ISTEXT(AD21:AG21)+ISBLANK(AD21:AG21)+(AD21:AG21=0)))&gt;0,"Error",SUM(AD21,AE21,AF21,AG21))</f>
        <v>2494</v>
      </c>
      <c r="AI21" s="490">
        <f t="shared" ref="AI21" ca="1" si="9">IF(OR(ISTEXT(AH21),ISTEXT(AH22)),"NULL",SUM(AH21:AH22))</f>
        <v>4966.3105590062114</v>
      </c>
      <c r="AJ21" s="489"/>
      <c r="AK21" s="253">
        <f>SUM(TK!G21:I22,TK!N21:P22,TK!U21:W22,TK!AB21:AD22,TK!AI21:AK22)</f>
        <v>920</v>
      </c>
      <c r="AL21" s="253">
        <f>RANK(AK21,$AK$9:$AK$30,0)</f>
        <v>8</v>
      </c>
      <c r="AN21" s="248" t="str">
        <f>IF(AND(TK!AP21&gt;=4, TK!AP21&lt;=18), "Penampilan " &amp; TK!AP21 &amp; " Menit", "Kosong")</f>
        <v>Penampilan 7 Menit</v>
      </c>
      <c r="AO21" s="248" t="str">
        <f>IF(TK!AQ21=51,"Kelebihan 1 Peserta", IF(TK!AQ21=52,"Kelebihan 2 Peserta",IF(TK!AQ21=53,"Kelebihan 3 Peserta",IF(TK!AQ21=54,"Kelebihan 4 Peserta",IF(TK!AQ21=55,"Kelebihan 5 Peserta",IF(TK!AQ21&gt;55,"Lebih dari 5 Peserta","Aman"))))))</f>
        <v>Aman</v>
      </c>
      <c r="AP21" s="248" t="str">
        <f t="shared" ref="AP21" si="10">_xlfn.TEXTJOIN(", ",TRUE,AN21,AO21)</f>
        <v>Penampilan 7 Menit, Aman</v>
      </c>
    </row>
    <row r="22" spans="1:42" ht="17.25" customHeight="1">
      <c r="A22" s="213"/>
      <c r="B22" s="107" t="s">
        <v>39</v>
      </c>
      <c r="C22" s="27" cm="1">
        <f t="array" aca="1" ref="C22" ca="1">50 + ((TK!C22 - MIN(_xlfn._xlws.FILTER(TK!$C$9:'TK'!$C$30, MOD(ROW(TK!$C$9:'TK'!$C$30),2)=0)))/(MAX(_xlfn._xlws.FILTER(TK!$C$9:'TK'!$C$30, MOD(ROW(TK!$C$9:'TK'!$C$30),2)=0))-MIN(_xlfn._xlws.FILTER(TK!$C$9:'TK'!$C$30, MOD(ROW(TK!$C$9:'TK'!$C$30),2)=0)))) * (98-50)</f>
        <v>50</v>
      </c>
      <c r="D22" s="27" cm="1">
        <f t="array" aca="1" ref="D22" ca="1">50 + ((TK!D22 - MIN(_xlfn._xlws.FILTER(TK!$D$9:'TK'!$D$30,MOD(ROW(TK!$D$9:'TK'!$D$30),2)=0)))/(MAX(_xlfn._xlws.FILTER(TK!$D$9:'TK'!$D$30, MOD(ROW(TK!$D$9:'TK'!$D$30),2)=0))-MIN(_xlfn._xlws.FILTER(TK!$D$9:'TK'!$D$30,MOD(ROW(TK!$D$9:'TK'!$D$30),2)=0)))) * (98-50)</f>
        <v>50</v>
      </c>
      <c r="E22" s="27" cm="1">
        <f t="array" aca="1" ref="E22" ca="1">50 + ((TK!E22 - MIN(_xlfn._xlws.FILTER(TK!$E$9:'TK'!$E$30, MOD(ROW(TK!$E$9:'TK'!$E$30),2)=0)))/(MAX(_xlfn._xlws.FILTER(TK!$E$9:'TK'!$E$30, MOD(ROW(TK!$E$9:'TK'!$E$30),2)=0))-MIN(_xlfn._xlws.FILTER(TK!$E$9:'TK'!$E$30, MOD(ROW(TK!$E$9:'TK'!$E$30),2)=0))))*(98-50)</f>
        <v>50</v>
      </c>
      <c r="F22" s="27" cm="1">
        <f t="array" aca="1" ref="F22" ca="1">50 + ((TK!F22 - MIN(_xlfn._xlws.FILTER(TK!$F$9:'TK'!$F$30, MOD(ROW(TK!$F$9:'TK'!$F$30),2)=0)))/(MAX(_xlfn._xlws.FILTER(TK!$F$9:'TK'!$F$30, MOD(ROW(TK!$F$9:'TK'!$F$30),2)=0))-MIN(_xlfn._xlws.FILTER(TK!$F$9:'TK'!$F$30, MOD(ROW(TK!$F$9:'TK'!$F$30),2)=0))))*(98-50)</f>
        <v>50</v>
      </c>
      <c r="G22" s="31" cm="1">
        <f t="array" aca="1" ref="G22" ca="1">50 + ((TK!J22 - MIN(_xlfn._xlws.FILTER(TK!$J$9:'TK'!$J$30, MOD(ROW(TK!$J$9:'TK'!$J$30),2)=0)))/(MAX(_xlfn._xlws.FILTER(TK!$J$9:'TK'!$J$30, MOD(ROW(TK!$J$9:'TK'!$J$30),2)=0))-MIN(_xlfn._xlws.FILTER(TK!$J$9:'TK'!$J$30, MOD(ROW(TK!$J$9:'TK'!$J$30),2)=0))))*(98-50)</f>
        <v>67.142857142857139</v>
      </c>
      <c r="H22" s="31" cm="1">
        <f t="array" aca="1" ref="H22" ca="1">50 + ((TK!K22 - MIN(_xlfn._xlws.FILTER(TK!$K$9:'TK'!$K$30, MOD(ROW(TK!$K$9:'TK'!$K$30),2)=0)))/(MAX(_xlfn._xlws.FILTER(TK!$K$9:'TK'!$K$30, MOD(ROW(TK!$K$9:'TK'!$K$30),2)=0))-MIN(_xlfn._xlws.FILTER(TK!$K$9:'TK'!$K$30, MOD(ROW(TK!$K$9:'TK'!$K$30),2)=0))))*(98-50)</f>
        <v>50</v>
      </c>
      <c r="I22" s="31" cm="1">
        <f t="array" aca="1" ref="I22" ca="1">50 + ((TK!L22 - MIN(_xlfn._xlws.FILTER(TK!$L$9:'TK'!$L$30, MOD(ROW(TK!$L$9:'TK'!$L$30),2)=0)))/(MAX(_xlfn._xlws.FILTER(TK!$L$9:'TK'!$L$30, MOD(ROW(TK!$L$9:'TK'!$L$30),2)=0))-MIN(_xlfn._xlws.FILTER(TK!$L$9:'TK'!$L$30, MOD(ROW(TK!$L$9:'TK'!$L$30),2)=0))))*(98-50)</f>
        <v>50</v>
      </c>
      <c r="J22" s="31" cm="1">
        <f t="array" aca="1" ref="J22" ca="1">50 + ((TK!M22 - MIN(_xlfn._xlws.FILTER(TK!$M$9:'TK'!$M$30, MOD(ROW(TK!$M$9:'TK'!$M$30),2)=0)))/(MAX(_xlfn._xlws.FILTER(TK!$M$9:'TK'!$M$30, MOD(ROW(TK!$M$9:'TK'!$M$30),2)=0))-MIN(_xlfn._xlws.FILTER(TK!$M$9:'TK'!$M$30, MOD(ROW(TK!$M$9:'TK'!$M$30),2)=0))))*(98-50)</f>
        <v>50</v>
      </c>
      <c r="K22" s="35" cm="1">
        <f t="array" aca="1" ref="K22" ca="1">50 + ((TK!Q22 -MIN(_xlfn._xlws.FILTER(TK!$Q$9:'TK'!$Q$30, MOD(ROW(TK!$Q$9:'TK'!$Q$30),2)=0)))/(MAX(_xlfn._xlws.FILTER(TK!$Q$9:'TK'!$Q$30, MOD(ROW(TK!$Q$9:'TK'!$Q$30),2)=0))-MIN(_xlfn._xlws.FILTER(TK!$Q$9:'TK'!$Q$30, MOD(ROW(TK!$Q$9:'TK'!$Q$30),2)=0))))*(98-50)</f>
        <v>50</v>
      </c>
      <c r="L22" s="35" cm="1">
        <f t="array" aca="1" ref="L22" ca="1">50 + ((TK!R22 - MIN(_xlfn._xlws.FILTER(TK!$R$9:'TK'!$R$30, MOD(ROW(TK!$R$9:'TK'!$R$30),2)=0)))/(MAX(_xlfn._xlws.FILTER(TK!$R$9:'TK'!$R$30, MOD(ROW(TK!$R$9:'TK'!$R$30),2)=0))-MIN(_xlfn._xlws.FILTER(TK!$R$9:'TK'!$R$30, MOD(ROW(TK!$R$9:'TK'!$R$30),2)=0))))*(98-50)</f>
        <v>50</v>
      </c>
      <c r="M22" s="35" cm="1">
        <f t="array" aca="1" ref="M22" ca="1">50 + ((TK!S22 - MIN(_xlfn._xlws.FILTER(TK!$S$9:'TK'!$S$30, MOD(ROW(TK!$S$9:'TK'!$S$30),2)=0)))/(MAX(_xlfn._xlws.FILTER(TK!$S$9:'TK'!$S$30, MOD(ROW(TK!$S$9:'TK'!$S$30),2)=0))-MIN(_xlfn._xlws.FILTER(TK!$S$9:'TK'!$S$30, MOD(ROW(TK!$S$9:'TK'!$S$30),2)=0))))*(98-50)</f>
        <v>50</v>
      </c>
      <c r="N22" s="35" cm="1">
        <f t="array" aca="1" ref="N22" ca="1">50 + ((TK!T22 - MIN(_xlfn._xlws.FILTER(TK!$T$9:'TK'!$T$30, MOD(ROW(TK!$T$9:'TK'!$T$30),2)=0)))/(MAX(_xlfn._xlws.FILTER(TK!$T$9:'TK'!$T$30, MOD(ROW(TK!$T$9:'TK'!$T$30),2)=0))-MIN(_xlfn._xlws.FILTER(TK!$T$9:'TK'!$T$30, MOD(ROW(TK!$T$9:'TK'!$T$30),2)=0))))*(98-50)</f>
        <v>58</v>
      </c>
      <c r="O22" s="38" cm="1">
        <f t="array" aca="1" ref="O22" ca="1">50 + ((TK!X22 - MIN(_xlfn._xlws.FILTER(TK!$X$9:'TK'!$X$30, MOD(ROW(TK!$X$9:'TK'!$X$30),2)=0)))/(MAX(_xlfn._xlws.FILTER(TK!$X$9:'TK'!$X$30, MOD(ROW(TK!$X$9:'TK'!$X$30),2)=0))-MIN(_xlfn._xlws.FILTER(TK!$X$9:'TK'!$X$30, MOD(ROW(TK!$X$9:'TK'!$X$30),2)=0))))*(98-50)</f>
        <v>98</v>
      </c>
      <c r="P22" s="38" cm="1">
        <f t="array" aca="1" ref="P22" ca="1">50 + ((TK!Y22 - MIN(_xlfn._xlws.FILTER(TK!$Y$9:'TK'!$Y$30, MOD(ROW(TK!$Y$9:'TK'!$Y$30),2)=0)))/(MAX(_xlfn._xlws.FILTER(TK!$Y$9:'TK'!$Y$30, MOD(ROW(TK!$Y$9:'TK'!$Y$30),2)=0))-MIN(_xlfn._xlws.FILTER(TK!$Y$9:'TK'!$Y$30, MOD(ROW(TK!$Y$9:'TK'!$Y$30),2)=0))))*(98-50)</f>
        <v>74</v>
      </c>
      <c r="Q22" s="38" cm="1">
        <f t="array" aca="1" ref="Q22" ca="1">50 + ((TK!Z22 - MIN(_xlfn._xlws.FILTER(TK!$Z$9:'TK'!$Z$30, MOD(ROW(TK!$Z$9:'TK'!$Z$30),2)=0)))/(MAX(_xlfn._xlws.FILTER(TK!$Z$9:'TK'!$Z$30, MOD(ROW(TK!$Z$9:'TK'!$Z$30),2)=0))-MIN(_xlfn._xlws.FILTER(TK!$Z$9:'TK'!$Z$30, MOD(ROW(TK!$Z$9:'TK'!$Z$30),2)=0))))*(98-50)</f>
        <v>74</v>
      </c>
      <c r="R22" s="38" cm="1">
        <f t="array" aca="1" ref="R22" ca="1">50 + ((TK!AA22 - MIN(_xlfn._xlws.FILTER(TK!$AA$9:'TK'!$AA$30, MOD(ROW(TK!$AA$9:'TK'!$AA$30),2)=0)))/(MAX(_xlfn._xlws.FILTER(TK!$AA$9:'TK'!$AA$30, MOD(ROW(TK!$AA$9:'TK'!$AA$30),2)=0))-MIN(_xlfn._xlws.FILTER(TK!$AA$9:'TK'!$AA$30, MOD(ROW(TK!$AA$9:'TK'!$AA$30),2)=0))))*(98-50)</f>
        <v>62</v>
      </c>
      <c r="S22" s="40" cm="1">
        <f t="array" aca="1" ref="S22" ca="1">50 + ((TK!AE22 - MIN(_xlfn._xlws.FILTER(TK!$AE$9:'TK'!$AE$30, MOD(ROW(TK!$AE$9:'TK'!$AE$30),2)=0)))/(MAX(_xlfn._xlws.FILTER(TK!$AE$9:'TK'!$AE$30, MOD(ROW(TK!$AE$9:'TK'!$AE$30),2)=0))-MIN(_xlfn._xlws.FILTER(TK!$AE$9:'TK'!$AE$30, MOD(ROW(TK!$AE$9:'TK'!$AE$30),2)=0))))*(98-50)</f>
        <v>60.434782608695656</v>
      </c>
      <c r="T22" s="40" cm="1">
        <f t="array" aca="1" ref="T22" ca="1">50 + ((TK!AF22 - MIN(_xlfn._xlws.FILTER(TK!$AF$9:'TK'!$AF$30, MOD(ROW(TK!$AF$9:'TK'!$AF$30),2)=0)))/(MAX(_xlfn._xlws.FILTER(TK!$AF$9:'TK'!$AF$30, MOD(ROW(TK!$AF$9:'TK'!$AF$30),2)=0))-MIN(_xlfn._xlws.FILTER(TK!$AF$9:'TK'!$AF$30, MOD(ROW(TK!$AF$9:'TK'!$AF$30),2)=0))))*(98-50)</f>
        <v>61.428571428571431</v>
      </c>
      <c r="U22" s="40" cm="1">
        <f t="array" aca="1" ref="U22" ca="1">50 + ((TK!AG22 - MIN(_xlfn._xlws.FILTER(TK!$AG$9:'TK'!$AG$30, MOD(ROW(TK!$AG$9:'TK'!$AG$30),2)=0)))/(MAX(_xlfn._xlws.FILTER(TK!$AG$9:'TK'!$AG$30, MOD(ROW(TK!$AG$9:'TK'!$AG$30),2)=0))-MIN(_xlfn._xlws.FILTER(TK!$AG$9:'TK'!$AG$30, MOD(ROW(TK!$AG$9:'TK'!$AG$30),2)=0))))*(98-50)</f>
        <v>61.428571428571431</v>
      </c>
      <c r="V22" s="40" cm="1">
        <f t="array" aca="1" ref="V22" ca="1">50 + ((TK!AH22 - MIN(_xlfn._xlws.FILTER(TK!$AH$9:'TK'!$AH$30, MOD(ROW(TK!$AH$9:'TK'!$AH$30),2)=0)))/(MAX(_xlfn._xlws.FILTER(TK!$AH$9:'TK'!$AH$30, MOD(ROW(TK!$AH$9:'TK'!$AH$30),2)=0))-MIN(_xlfn._xlws.FILTER(TK!$AH$9:'TK'!$AH$30, MOD(ROW(TK!$AH$9:'TK'!$AH$30),2)=0))))*(98-50)</f>
        <v>50</v>
      </c>
      <c r="W22" s="266"/>
      <c r="X22" s="254"/>
      <c r="Y22" s="254"/>
      <c r="Z22" s="254"/>
      <c r="AB22" s="213"/>
      <c r="AC22" s="106" t="s">
        <v>39</v>
      </c>
      <c r="AD22" s="108">
        <f ca="1">IF(MIN(C22,G22,K22,O22,S22)=0, "Null", IF(COUNT(C22,G22,K22,O22,S22)=5, SUM(C22,G22,K22,O22,S22) - MIN(C22,G22,K22,O22,S22) - MAX(C22,G22,K22,O22,S22), "Null"))*$AS$10</f>
        <v>710.31055900621095</v>
      </c>
      <c r="AE22" s="108">
        <f ca="1">IF(MIN(D22,H22,L22,P22,T22)=0, "Null", IF(COUNT(D22,H22,L22,P22,T22)=5, SUM(D22,H22,L22,P22,T22) - MIN(D22,H22,L22,P22,T22) - MAX(D22,H22,L22,P22,T22), "Null"))*$AT$10</f>
        <v>645.71428571428578</v>
      </c>
      <c r="AF22" s="108">
        <f ca="1">IF(MIN(E22,I22,M22,Q22,U22)=0, "Null", IF(COUNT(E22,I22,M22,Q22,U22)=5, SUM(E22,I22,M22,Q22,U22) - MIN(E22,I22,M22,Q22,U22) - MAX(E22,I22,M22,Q22,U22), "Null"))*$AU$10</f>
        <v>484.28571428571433</v>
      </c>
      <c r="AG22" s="108">
        <f ca="1">IF(MIN(F22,J22,N22,R22,V22)=0, "Null", IF(COUNT(F22,J22,N22,R22,V22)=5, SUM(F22,J22,N22,R22,V22) - MIN(F22,J22,N22,R22,V22) - MAX(F22,J22,N22,R22,V22), "Null"))*$AV$10</f>
        <v>632</v>
      </c>
      <c r="AH22" s="109" cm="1">
        <f t="array" aca="1" ref="AH22" ca="1">IF(SUMPRODUCT(--(ISTEXT(AD22:AG22)+ISBLANK(AD22:AG22)+(AD22:AG22=0)))&gt;0,"Error",SUM(AD22,AE22,AF22,AG22))</f>
        <v>2472.310559006211</v>
      </c>
      <c r="AI22" s="491"/>
      <c r="AJ22" s="489"/>
      <c r="AK22" s="254"/>
      <c r="AL22" s="254"/>
      <c r="AN22" s="249"/>
      <c r="AO22" s="264"/>
      <c r="AP22" s="249"/>
    </row>
    <row r="23" spans="1:42" ht="17.25" customHeight="1">
      <c r="A23" s="199">
        <v>8</v>
      </c>
      <c r="B23" s="1" t="s">
        <v>31</v>
      </c>
      <c r="C23" s="25" cm="1">
        <f t="array" aca="1" ref="C23" ca="1">50 + ((TK!C23 - MIN(_xlfn._xlws.FILTER(TK!$C$9:'TK'!$C$30, MOD(ROW(TK!$C$9:'TK'!$C$30),2)=1)))/(MAX(_xlfn._xlws.FILTER(TK!$C$9:'TK'!$C$30, MOD(ROW(TK!$C$9:'TK'!$C$30),2)=1))-MIN(_xlfn._xlws.FILTER(TK!$C$9:'TK'!$C$30, MOD(ROW(TK!$C$9:'TK'!$C$30),2)=1)))) * (98-50)</f>
        <v>74</v>
      </c>
      <c r="D23" s="25" cm="1">
        <f t="array" aca="1" ref="D23" ca="1">50 + ((TK!D23 - MIN(_xlfn._xlws.FILTER(TK!$D$9:'TK'!$D$30, MOD(ROW(TK!$D$9:'TK'!$D$30),2)=1)))/(MAX(_xlfn._xlws.FILTER(TK!$D$9:'TK'!$D$30, MOD(ROW(TK!$D$9:'TK'!$D$30),2)=1))-MIN(_xlfn._xlws.FILTER(TK!$D$9:'TK'!$D$30, MOD(ROW(TK!$D$9:'TK'!$D$30),2)=1)))) * (98-50)</f>
        <v>50</v>
      </c>
      <c r="E23" s="25" cm="1">
        <f t="array" aca="1" ref="E23" ca="1">50 + ((TK!$E$23 - MIN(_xlfn._xlws.FILTER(TK!$E$9:'TK'!$E$30, MOD(ROW(TK!$E$9:'TK'!$E$30),2)=1)))/(MAX(_xlfn._xlws.FILTER(TK!$E$9:'TK'!$E$30, MOD(ROW(TK!$E$9:'TK'!$E$30),2)=1))-MIN(_xlfn._xlws.FILTER(TK!$E$9:'TK'!$E$30, MOD(ROW(TK!$E$9:'TK'!$E$30),2)=1))))*(98-50)</f>
        <v>82</v>
      </c>
      <c r="F23" s="25" cm="1">
        <f t="array" aca="1" ref="F23" ca="1">50 + ((TK!F23 - MIN(_xlfn._xlws.FILTER(TK!$F$9:'TK'!$F$30, MOD(ROW(TK!$F$9:'TK'!$F$30),2)=1)))/(MAX(_xlfn._xlws.FILTER(TK!$F$9:'TK'!$F$30, MOD(ROW(TK!$F$9:'TK'!$F$30),2)=1))-MIN(_xlfn._xlws.FILTER(TK!$F$9:'TK'!$F$30, MOD(ROW(TK!$F$9:'TK'!$F$30),2)=1))))*(98-50)</f>
        <v>66</v>
      </c>
      <c r="G23" s="32" cm="1">
        <f t="array" aca="1" ref="G23" ca="1">50 + ((TK!J23 - MIN(_xlfn._xlws.FILTER(TK!$J$9:'TK'!$J$30, MOD(ROW(TK!$J$9:'TK'!$J$30),2)=1)))/(MAX(_xlfn._xlws.FILTER(TK!$J$9:'TK'!$J$30, MOD(ROW(TK!$J$9:'TK'!$J$30),2)=1))-MIN(_xlfn._xlws.FILTER(TK!$J$9:'TK'!$J$30, MOD(ROW(TK!$J$9:'TK'!$J$30),2)=1))))*(98-50)</f>
        <v>64.400000000000006</v>
      </c>
      <c r="H23" s="32" cm="1">
        <f t="array" aca="1" ref="H23" ca="1">50 + ((TK!K23 - MIN(_xlfn._xlws.FILTER(TK!$K$9:'TK'!$K$30, MOD(ROW(TK!$K$9:'TK'!$K$30),2)=1)))/(MAX(_xlfn._xlws.FILTER(TK!$K$9:'TK'!$K$30, MOD(ROW(TK!$K$9:'TK'!$K$30),2)=1))-MIN(_xlfn._xlws.FILTER(TK!$K$9:'TK'!$K$30, MOD(ROW(TK!$K$9:'TK'!$K$30),2)=1))))*(98-50)</f>
        <v>75.599999999999994</v>
      </c>
      <c r="I23" s="32" cm="1">
        <f t="array" aca="1" ref="I23" ca="1">50 + ((TK!L23 - MIN(_xlfn._xlws.FILTER(TK!$L$9:'TK'!$L$30, MOD(ROW(TK!$L$9:'TK'!$L$30),2)=1)))/(MAX(_xlfn._xlws.FILTER(TK!$L$9:'TK'!$L$30, MOD(ROW(TK!$L$9:'TK'!$L$30),2)=1))-MIN(_xlfn._xlws.FILTER(TK!$L$9:'TK'!$L$30, MOD(ROW(TK!$L$9:'TK'!$L$30),2)=1))))*(98-50)</f>
        <v>82</v>
      </c>
      <c r="J23" s="32" cm="1">
        <f t="array" aca="1" ref="J23" ca="1">50 + ((TK!M23 - MIN(_xlfn._xlws.FILTER(TK!$M$9:'TK'!$M$30, MOD(ROW(TK!$M$9:'TK'!$M$30),2)=1)))/(MAX(_xlfn._xlws.FILTER(TK!$M$9:'TK'!$M$30, MOD(ROW(TK!$M$9:'TK'!$M$30),2)=1))-MIN(_xlfn._xlws.FILTER(TK!$M$9:'TK'!$M$30, MOD(ROW(TK!$M$9:'TK'!$M$30),2)=1))))*(98-50)</f>
        <v>75.599999999999994</v>
      </c>
      <c r="K23" s="36" cm="1">
        <f t="array" aca="1" ref="K23" ca="1">50 + ((TK!Q23 - MIN(_xlfn._xlws.FILTER(TK!$Q$9:'TK'!$Q$30, MOD(ROW(TK!$Q$9:'TK'!$Q$30),2)=1)))/(MAX(_xlfn._xlws.FILTER(TK!$Q$9:'TK'!$Q$30, MOD(ROW(TK!$Q$9:'TK'!$Q$30),2)=1))-MIN(_xlfn._xlws.FILTER(TK!$Q$9:'TK'!$Q$30, MOD(ROW(TK!$Q$9:'TK'!$Q$30),2)=1))))*(98-50)</f>
        <v>59.6</v>
      </c>
      <c r="L23" s="36" cm="1">
        <f t="array" aca="1" ref="L23" ca="1">50 + ((TK!R23 - MIN(_xlfn._xlws.FILTER(TK!$R$9:'TK'!$R$30, MOD(ROW(TK!$R$9:'TK'!$R$30),2)=1)))/(MAX(_xlfn._xlws.FILTER(TK!$R$9:'TK'!$R$30, MOD(ROW(TK!$R$9:'TK'!$R$30),2)=1))-MIN(_xlfn._xlws.FILTER(TK!$R$9:'TK'!$R$30, MOD(ROW(TK!$R$9:'TK'!$R$30),2)=1))))*(98-50)</f>
        <v>58</v>
      </c>
      <c r="M23" s="36" cm="1">
        <f t="array" aca="1" ref="M23" ca="1">50 + ((TK!S23 - MIN(_xlfn._xlws.FILTER(TK!$S$9:'TK'!$S$30, MOD(ROW(TK!$S$9:'TK'!$S$30),2)=1)))/(MAX(_xlfn._xlws.FILTER(TK!$S$9:'TK'!$S$30, MOD(ROW(TK!$S$9:'TK'!$S$30),2)=1))-MIN(_xlfn._xlws.FILTER(TK!$S$9:'TK'!$S$30, MOD(ROW(TK!$S$9:'TK'!$S$30),2)=1))))*(98-50)</f>
        <v>62</v>
      </c>
      <c r="N23" s="36" cm="1">
        <f t="array" aca="1" ref="N23" ca="1">50 + ((TK!T23 - MIN(_xlfn._xlws.FILTER(TK!$T$9:'TK'!$T$30, MOD(ROW(TK!$T$9:'TK'!$T$30),2)=1)))/(MAX(_xlfn._xlws.FILTER(TK!$T$9:'TK'!$T$30, MOD(ROW(TK!$T$9:'TK'!$T$30),2)=1))-MIN(_xlfn._xlws.FILTER(TK!$T$9:'TK'!$T$30, MOD(ROW(TK!$T$9:'TK'!$T$30),2)=1))))*(98-50)</f>
        <v>50</v>
      </c>
      <c r="O23" s="39" cm="1">
        <f t="array" aca="1" ref="O23" ca="1">50 + ((TK!X23 - MIN(_xlfn._xlws.FILTER(TK!$X$9:'TK'!$X$30, MOD(ROW(TK!$X$9:'TK'!$X$30),2)=1)))/(MAX(_xlfn._xlws.FILTER(TK!$X$9:'TK'!$X$30, MOD(ROW(TK!$X$9:'TK'!$X$30),2)=1))-MIN(_xlfn._xlws.FILTER(TK!$X$9:'TK'!$X$30, MOD(ROW(TK!$X$9:'TK'!$X$30),2)=1))))*(98-50)</f>
        <v>78.8</v>
      </c>
      <c r="P23" s="39" cm="1">
        <f t="array" aca="1" ref="P23" ca="1">50 + ((TK!Y23 - MIN(_xlfn._xlws.FILTER(TK!$Y$9:'TK'!$Y$30, MOD(ROW(TK!$Y$9:'TK'!$Y$30),2)=1)))/(MAX(_xlfn._xlws.FILTER(TK!$Y$9:'TK'!$Y$30, MOD(ROW(TK!$Y$9:'TK'!$Y$30),2)=1))-MIN(_xlfn._xlws.FILTER(TK!$Y$9:'TK'!$Y$30, MOD(ROW(TK!$Y$9:'TK'!$Y$30),2)=1))))*(98-50)</f>
        <v>69.2</v>
      </c>
      <c r="Q23" s="39" cm="1">
        <f t="array" aca="1" ref="Q23" ca="1">50 + ((TK!Z23 - MIN(_xlfn._xlws.FILTER(TK!$Z$9:'TK'!$Z$30, MOD(ROW(TK!$Z$9:'TK'!$Z$30),2)=1)))/(MAX(_xlfn._xlws.FILTER(TK!$Z$9:'TK'!$Z$30, MOD(ROW(TK!$Z$9:'TK'!$Z$30),2)=1))-MIN(_xlfn._xlws.FILTER(TK!$Z$9:'TK'!$Z$30, MOD(ROW(TK!$Z$9:'TK'!$Z$30),2)=1))))*(98-50)</f>
        <v>82</v>
      </c>
      <c r="R23" s="39" cm="1">
        <f t="array" aca="1" ref="R23" ca="1">50 + ((TK!AA23 - MIN(_xlfn._xlws.FILTER(TK!$AA$9:'TK'!$AA$30, MOD(ROW(TK!$AA$9:'TK'!$AA$30),2)=1)))/(MAX(_xlfn._xlws.FILTER(TK!$AA$9:'TK'!$AA$30, MOD(ROW(TK!$AA$9:'TK'!$AA$30),2)=1))-MIN(_xlfn._xlws.FILTER(TK!$AA$9:'TK'!$AA$30, MOD(ROW(TK!$AA$9:'TK'!$AA$30),2)=1))))*(98-50)</f>
        <v>74</v>
      </c>
      <c r="S23" s="46" cm="1">
        <f t="array" aca="1" ref="S23" ca="1">50 + ((TK!AE23 - MIN(_xlfn._xlws.FILTER(TK!$AE$9:'TK'!$AE$30, MOD(ROW(TK!$AE$9:'TK'!$AE$30),2)=1)))/(MAX(_xlfn._xlws.FILTER(TK!$AE$9:'TK'!$AE$30, MOD(ROW(TK!$AE$9:'TK'!$AE$30),2)=1))-MIN(_xlfn._xlws.FILTER(TK!$AE$9:'TK'!$AE$30, MOD(ROW(TK!$AE$9:'TK'!$AE$30),2)=1))))*(98-50)</f>
        <v>50</v>
      </c>
      <c r="T23" s="46" cm="1">
        <f t="array" aca="1" ref="T23" ca="1">50 + ((TK!AF23 - MIN(_xlfn._xlws.FILTER(TK!$AF$9:'TK'!$AF$30, MOD(ROW(TK!$AF$9:'TK'!$AF$30),2)=1)))/(MAX(_xlfn._xlws.FILTER(TK!$AF$9:'TK'!$AF$30, MOD(ROW(TK!$AF$9:'TK'!$AF$30),2)=1))-MIN(_xlfn._xlws.FILTER(TK!$AF$9:'TK'!$AF$30, MOD(ROW(TK!$AF$9:'TK'!$AF$30),2)=1))))*(98-50)</f>
        <v>66</v>
      </c>
      <c r="U23" s="46" cm="1">
        <f t="array" aca="1" ref="U23" ca="1">50 + ((TK!AG23 - MIN(_xlfn._xlws.FILTER(TK!$AG$9:'TK'!$AG$30, MOD(ROW(TK!$AG$9:'TK'!$AG$30),2)=1)))/(MAX(_xlfn._xlws.FILTER(TK!$AG$9:'TK'!$AG$30, MOD(ROW(TK!$AG$9:'TK'!$AG$30),2)=1))-MIN(_xlfn._xlws.FILTER(TK!$AG$9:'TK'!$AG$30, MOD(ROW(TK!$AG$9:'TK'!$AG$30),2)=1))))*(98-50)</f>
        <v>74</v>
      </c>
      <c r="V23" s="47" cm="1">
        <f t="array" aca="1" ref="V23" ca="1">50 + ((TK!AH23- MIN(_xlfn._xlws.FILTER(TK!$AH$9:'TK'!$AH$30, MOD(ROW(TK!$AH$9:'TK'!$AH$30),2)=1)))/(MAX(_xlfn._xlws.FILTER(TK!$AH$9:'TK'!$AH$30, MOD(ROW(TK!$AH$9:'TK'!$AH$30),2)=1))-MIN(_xlfn._xlws.FILTER(TK!$AH$9:'TK'!$AH$30, MOD(ROW(TK!$AH$9:'TK'!$AH$30),2)=1))))*(98-50)</f>
        <v>50</v>
      </c>
      <c r="W23" s="266"/>
      <c r="X23" s="250">
        <f>SUM(TK!G23:G24,TK!N23:N24,TK!U23:U24,TK!AB23:AB24,TK!AI23:AI24)</f>
        <v>160</v>
      </c>
      <c r="Y23" s="250">
        <f>SUM(TK!H23:H24,TK!O23:O24,TK!V23:V24,TK!AC23:AC24,TK!AJ23:AJ24)</f>
        <v>160</v>
      </c>
      <c r="Z23" s="250">
        <f>SUM(TK!I23:I24,TK!P23:P24,TK!W23:W24,TK!AD23:AD24,TK!AK23:AK24)</f>
        <v>160</v>
      </c>
      <c r="AB23" s="199">
        <v>8</v>
      </c>
      <c r="AC23" s="42" t="s">
        <v>31</v>
      </c>
      <c r="AD23" s="44">
        <f ca="1">IF(MIN(C23,G23,K23,O23,S23)=0, "Null", IF(COUNT(C23,G23,K23,O23,S23)=5, SUM(C23,G23,K23,O23,S23) - MIN(C23,G23,K23,O23,S23) - MAX(C23,G23,K23,O23,S23), "Null"))*$AS$9</f>
        <v>990</v>
      </c>
      <c r="AE23" s="44">
        <f ca="1">IF(MIN(D23,H23,L23,P23,T23)=0, "Null", IF(COUNT(D23,H23,L23,P23,T23)=5, SUM(D23,H23,L23,P23,T23) - MIN(D23,H23,L23,P23,T23) - MAX(D23,H23,L23,P23,T23), "Null"))*$AT$9</f>
        <v>772.80000000000007</v>
      </c>
      <c r="AF23" s="44">
        <f ca="1">IF(MIN(E23,I23,M23,Q23,U23)=0, "Null", IF(COUNT(E23,I23,M23,Q23,U23)=5, SUM(E23,I23,M23,Q23,U23) - MIN(E23,I23,M23,Q23,U23) - MAX(E23,I23,M23,Q23,U23), "Null"))*$AU$9</f>
        <v>714</v>
      </c>
      <c r="AG23" s="44">
        <f ca="1">IF(MIN(F23,J23,N23,R23,V23)=0, "Null", IF(COUNT(F23,J23,N23,R23,V23)=5, SUM(F23,J23,N23,R23,V23) - MIN(F23,J23,N23,R23,V23) - MAX(F23,J23,N23,R23,V23), "Null"))*$AV$9</f>
        <v>570.00000000000011</v>
      </c>
      <c r="AH23" s="45" cm="1">
        <f t="array" aca="1" ref="AH23" ca="1">IF(SUMPRODUCT(--(ISTEXT(AD23:AG23)+ISBLANK(AD23:AG23)+(AD23:AG23=0)))&gt;0,"Error",SUM(AD23,AE23,AF23,AG23))</f>
        <v>3046.8</v>
      </c>
      <c r="AI23" s="492">
        <f t="shared" ref="AI23" ca="1" si="11">IF(OR(ISTEXT(AH23),ISTEXT(AH24)),"NULL",SUM(AH23:AH24))</f>
        <v>6003.3142857142857</v>
      </c>
      <c r="AJ23" s="489"/>
      <c r="AK23" s="250">
        <f>SUM(TK!G23:I24,TK!N23:P24,TK!U23:W24,TK!AB23:AD24,TK!AI23:AK24)</f>
        <v>480</v>
      </c>
      <c r="AL23" s="250">
        <f>RANK(AK23,$AK$9:$AK$30,0)</f>
        <v>10</v>
      </c>
      <c r="AN23" s="255" t="str">
        <f>IF(AND(TK!AP23&gt;=4, TK!AP23&lt;=18), "Penampilan " &amp; TK!AP23 &amp; " Menit", "Kosong")</f>
        <v>Penampilan 7 Menit</v>
      </c>
      <c r="AO23" s="257" t="str">
        <f>IF(TK!AQ23=51,"Kelebihan 1 Peserta", IF(TK!AQ23=52,"Kelebihan 2 Peserta",IF(TK!AQ23=53,"Kelebihan 3 Peserta",IF(TK!AQ23=54,"Kelebihan 4 Peserta",IF(TK!AQ23=55,"Kelebihan 5 Peserta",IF(TK!AQ23&gt;55,"Lebih dari 5 Peserta","Aman"))))))</f>
        <v>Aman</v>
      </c>
      <c r="AP23" s="255" t="str">
        <f t="shared" ref="AP23" si="12">_xlfn.TEXTJOIN(", ",TRUE,AN23,AO23)</f>
        <v>Penampilan 7 Menit, Aman</v>
      </c>
    </row>
    <row r="24" spans="1:42" ht="17.25" customHeight="1">
      <c r="A24" s="236"/>
      <c r="B24" s="28" t="s">
        <v>39</v>
      </c>
      <c r="C24" s="29" cm="1">
        <f t="array" aca="1" ref="C24" ca="1">50 + ((TK!C24 - MIN(_xlfn._xlws.FILTER(TK!$C$9:'TK'!$C$30, MOD(ROW(TK!$C$9:'TK'!$C$30),2)=0)))/(MAX(_xlfn._xlws.FILTER(TK!$C$9:'TK'!$C$30, MOD(ROW(TK!$C$9:'TK'!$C$30),2)=0))-MIN(_xlfn._xlws.FILTER(TK!$C$9:'TK'!$C$30, MOD(ROW(TK!$C$9:'TK'!$C$30),2)=0)))) * (98-50)</f>
        <v>98</v>
      </c>
      <c r="D24" s="29" cm="1">
        <f t="array" aca="1" ref="D24" ca="1">50 + ((TK!D24 - MIN(_xlfn._xlws.FILTER(TK!$D$9:'TK'!$D$30,MOD(ROW(TK!$D$9:'TK'!$D$30),2)=0)))/(MAX(_xlfn._xlws.FILTER(TK!$D$9:'TK'!$D$30, MOD(ROW(TK!$D$9:'TK'!$D$30),2)=0))-MIN(_xlfn._xlws.FILTER(TK!$D$9:'TK'!$D$30,MOD(ROW(TK!$D$9:'TK'!$D$30),2)=0)))) * (98-50)</f>
        <v>50</v>
      </c>
      <c r="E24" s="29" cm="1">
        <f t="array" aca="1" ref="E24" ca="1">50 + ((TK!E24 - MIN(_xlfn._xlws.FILTER(TK!$E$9:'TK'!$E$30, MOD(ROW(TK!$E$9:'TK'!$E$30),2)=0)))/(MAX(_xlfn._xlws.FILTER(TK!$E$9:'TK'!$E$30, MOD(ROW(TK!$E$9:'TK'!$E$30),2)=0))-MIN(_xlfn._xlws.FILTER(TK!$E$9:'TK'!$E$30, MOD(ROW(TK!$E$9:'TK'!$E$30),2)=0))))*(98-50)</f>
        <v>82</v>
      </c>
      <c r="F24" s="29" cm="1">
        <f t="array" aca="1" ref="F24" ca="1">50 + ((TK!F24 - MIN(_xlfn._xlws.FILTER(TK!$F$9:'TK'!$F$30, MOD(ROW(TK!$F$9:'TK'!$F$30),2)=0)))/(MAX(_xlfn._xlws.FILTER(TK!$F$9:'TK'!$F$30, MOD(ROW(TK!$F$9:'TK'!$F$30),2)=0))-MIN(_xlfn._xlws.FILTER(TK!$F$9:'TK'!$F$30, MOD(ROW(TK!$F$9:'TK'!$F$30),2)=0))))*(98-50)</f>
        <v>66</v>
      </c>
      <c r="G24" s="33" cm="1">
        <f t="array" aca="1" ref="G24" ca="1">50 + ((TK!J24 - MIN(_xlfn._xlws.FILTER(TK!$J$9:'TK'!$J$30, MOD(ROW(TK!$J$9:'TK'!$J$30),2)=0)))/(MAX(_xlfn._xlws.FILTER(TK!$J$9:'TK'!$J$30, MOD(ROW(TK!$J$9:'TK'!$J$30),2)=0))-MIN(_xlfn._xlws.FILTER(TK!$J$9:'TK'!$J$30, MOD(ROW(TK!$J$9:'TK'!$J$30),2)=0))))*(98-50)</f>
        <v>70.571428571428569</v>
      </c>
      <c r="H24" s="33" cm="1">
        <f t="array" aca="1" ref="H24" ca="1">50 + ((TK!K24 - MIN(_xlfn._xlws.FILTER(TK!$K$9:'TK'!$K$30, MOD(ROW(TK!$K$9:'TK'!$K$30),2)=0)))/(MAX(_xlfn._xlws.FILTER(TK!$K$9:'TK'!$K$30, MOD(ROW(TK!$K$9:'TK'!$K$30),2)=0))-MIN(_xlfn._xlws.FILTER(TK!$K$9:'TK'!$K$30, MOD(ROW(TK!$K$9:'TK'!$K$30),2)=0))))*(98-50)</f>
        <v>84.909090909090907</v>
      </c>
      <c r="I24" s="33" cm="1">
        <f t="array" aca="1" ref="I24" ca="1">50 + ((TK!L24 - MIN(_xlfn._xlws.FILTER(TK!$L$9:'TK'!$L$30, MOD(ROW(TK!$L$9:'TK'!$L$30),2)=0)))/(MAX(_xlfn._xlws.FILTER(TK!$L$9:'TK'!$L$30, MOD(ROW(TK!$L$9:'TK'!$L$30),2)=0))-MIN(_xlfn._xlws.FILTER(TK!$L$9:'TK'!$L$30, MOD(ROW(TK!$L$9:'TK'!$L$30),2)=0))))*(98-50)</f>
        <v>76.666666666666671</v>
      </c>
      <c r="J24" s="33" cm="1">
        <f t="array" aca="1" ref="J24" ca="1">50 + ((TK!M24 - MIN(_xlfn._xlws.FILTER(TK!$M$9:'TK'!$M$30, MOD(ROW(TK!$M$9:'TK'!$M$30),2)=0)))/(MAX(_xlfn._xlws.FILTER(TK!$M$9:'TK'!$M$30, MOD(ROW(TK!$M$9:'TK'!$M$30),2)=0))-MIN(_xlfn._xlws.FILTER(TK!$M$9:'TK'!$M$30, MOD(ROW(TK!$M$9:'TK'!$M$30),2)=0))))*(98-50)</f>
        <v>69.2</v>
      </c>
      <c r="K24" s="37" cm="1">
        <f t="array" aca="1" ref="K24" ca="1">50 + ((TK!Q24 -MIN(_xlfn._xlws.FILTER(TK!$Q$9:'TK'!$Q$30, MOD(ROW(TK!$Q$9:'TK'!$Q$30),2)=0)))/(MAX(_xlfn._xlws.FILTER(TK!$Q$9:'TK'!$Q$30, MOD(ROW(TK!$Q$9:'TK'!$Q$30),2)=0))-MIN(_xlfn._xlws.FILTER(TK!$Q$9:'TK'!$Q$30, MOD(ROW(TK!$Q$9:'TK'!$Q$30),2)=0))))*(98-50)</f>
        <v>56.857142857142854</v>
      </c>
      <c r="L24" s="37" cm="1">
        <f t="array" aca="1" ref="L24" ca="1">50 + ((TK!R24 - MIN(_xlfn._xlws.FILTER(TK!$R$9:'TK'!$R$30, MOD(ROW(TK!$R$9:'TK'!$R$30),2)=0)))/(MAX(_xlfn._xlws.FILTER(TK!$R$9:'TK'!$R$30, MOD(ROW(TK!$R$9:'TK'!$R$30),2)=0))-MIN(_xlfn._xlws.FILTER(TK!$R$9:'TK'!$R$30, MOD(ROW(TK!$R$9:'TK'!$R$30),2)=0))))*(98-50)</f>
        <v>50</v>
      </c>
      <c r="M24" s="37" cm="1">
        <f t="array" aca="1" ref="M24" ca="1">50 + ((TK!S24 - MIN(_xlfn._xlws.FILTER(TK!$S$9:'TK'!$S$30, MOD(ROW(TK!$S$9:'TK'!$S$30),2)=0)))/(MAX(_xlfn._xlws.FILTER(TK!$S$9:'TK'!$S$30, MOD(ROW(TK!$S$9:'TK'!$S$30),2)=0))-MIN(_xlfn._xlws.FILTER(TK!$S$9:'TK'!$S$30, MOD(ROW(TK!$S$9:'TK'!$S$30),2)=0))))*(98-50)</f>
        <v>59.6</v>
      </c>
      <c r="N24" s="37" cm="1">
        <f t="array" aca="1" ref="N24" ca="1">50 + ((TK!T24 - MIN(_xlfn._xlws.FILTER(TK!$T$9:'TK'!$T$30, MOD(ROW(TK!$T$9:'TK'!$T$30),2)=0)))/(MAX(_xlfn._xlws.FILTER(TK!$T$9:'TK'!$T$30, MOD(ROW(TK!$T$9:'TK'!$T$30),2)=0))-MIN(_xlfn._xlws.FILTER(TK!$T$9:'TK'!$T$30, MOD(ROW(TK!$T$9:'TK'!$T$30),2)=0))))*(98-50)</f>
        <v>50</v>
      </c>
      <c r="O24" s="39" cm="1">
        <f t="array" aca="1" ref="O24" ca="1">50 + ((TK!X24 - MIN(_xlfn._xlws.FILTER(TK!$X$9:'TK'!$X$30, MOD(ROW(TK!$X$9:'TK'!$X$30),2)=0)))/(MAX(_xlfn._xlws.FILTER(TK!$X$9:'TK'!$X$30, MOD(ROW(TK!$X$9:'TK'!$X$30),2)=0))-MIN(_xlfn._xlws.FILTER(TK!$X$9:'TK'!$X$30, MOD(ROW(TK!$X$9:'TK'!$X$30),2)=0))))*(98-50)</f>
        <v>82</v>
      </c>
      <c r="P24" s="39" cm="1">
        <f t="array" aca="1" ref="P24" ca="1">50 + ((TK!Y24 - MIN(_xlfn._xlws.FILTER(TK!$Y$9:'TK'!$Y$30, MOD(ROW(TK!$Y$9:'TK'!$Y$30),2)=0)))/(MAX(_xlfn._xlws.FILTER(TK!$Y$9:'TK'!$Y$30, MOD(ROW(TK!$Y$9:'TK'!$Y$30),2)=0))-MIN(_xlfn._xlws.FILTER(TK!$Y$9:'TK'!$Y$30, MOD(ROW(TK!$Y$9:'TK'!$Y$30),2)=0))))*(98-50)</f>
        <v>74</v>
      </c>
      <c r="Q24" s="39" cm="1">
        <f t="array" aca="1" ref="Q24" ca="1">50 + ((TK!Z24 - MIN(_xlfn._xlws.FILTER(TK!$Z$9:'TK'!$Z$30, MOD(ROW(TK!$Z$9:'TK'!$Z$30),2)=0)))/(MAX(_xlfn._xlws.FILTER(TK!$Z$9:'TK'!$Z$30, MOD(ROW(TK!$Z$9:'TK'!$Z$30),2)=0))-MIN(_xlfn._xlws.FILTER(TK!$Z$9:'TK'!$Z$30, MOD(ROW(TK!$Z$9:'TK'!$Z$30),2)=0))))*(98-50)</f>
        <v>74</v>
      </c>
      <c r="R24" s="39" cm="1">
        <f t="array" aca="1" ref="R24" ca="1">50 + ((TK!AA24 - MIN(_xlfn._xlws.FILTER(TK!$AA$9:'TK'!$AA$30, MOD(ROW(TK!$AA$9:'TK'!$AA$30),2)=0)))/(MAX(_xlfn._xlws.FILTER(TK!$AA$9:'TK'!$AA$30, MOD(ROW(TK!$AA$9:'TK'!$AA$30),2)=0))-MIN(_xlfn._xlws.FILTER(TK!$AA$9:'TK'!$AA$30, MOD(ROW(TK!$AA$9:'TK'!$AA$30),2)=0))))*(98-50)</f>
        <v>74</v>
      </c>
      <c r="S24" s="46" cm="1">
        <f t="array" aca="1" ref="S24" ca="1">50 + ((TK!AE24 - MIN(_xlfn._xlws.FILTER(TK!$AE$9:'TK'!$AE$30, MOD(ROW(TK!$AE$9:'TK'!$AE$30),2)=0)))/(MAX(_xlfn._xlws.FILTER(TK!$AE$9:'TK'!$AE$30, MOD(ROW(TK!$AE$9:'TK'!$AE$30),2)=0))-MIN(_xlfn._xlws.FILTER(TK!$AE$9:'TK'!$AE$30, MOD(ROW(TK!$AE$9:'TK'!$AE$30),2)=0))))*(98-50)</f>
        <v>50</v>
      </c>
      <c r="T24" s="46" cm="1">
        <f t="array" aca="1" ref="T24" ca="1">50 + ((TK!AF24 - MIN(_xlfn._xlws.FILTER(TK!$AF$9:'TK'!$AF$30, MOD(ROW(TK!$AF$9:'TK'!$AF$30),2)=0)))/(MAX(_xlfn._xlws.FILTER(TK!$AF$9:'TK'!$AF$30, MOD(ROW(TK!$AF$9:'TK'!$AF$30),2)=0))-MIN(_xlfn._xlws.FILTER(TK!$AF$9:'TK'!$AF$30, MOD(ROW(TK!$AF$9:'TK'!$AF$30),2)=0))))*(98-50)</f>
        <v>61.428571428571431</v>
      </c>
      <c r="U24" s="46" cm="1">
        <f t="array" aca="1" ref="U24" ca="1">50 + ((TK!AG24 - MIN(_xlfn._xlws.FILTER(TK!$AG$9:'TK'!$AG$30, MOD(ROW(TK!$AG$9:'TK'!$AG$30),2)=0)))/(MAX(_xlfn._xlws.FILTER(TK!$AG$9:'TK'!$AG$30, MOD(ROW(TK!$AG$9:'TK'!$AG$30),2)=0))-MIN(_xlfn._xlws.FILTER(TK!$AG$9:'TK'!$AG$30, MOD(ROW(TK!$AG$9:'TK'!$AG$30),2)=0))))*(98-50)</f>
        <v>61.428571428571431</v>
      </c>
      <c r="V24" s="46" cm="1">
        <f t="array" aca="1" ref="V24" ca="1">50 + ((TK!AH24 - MIN(_xlfn._xlws.FILTER(TK!$AH$9:'TK'!$AH$30, MOD(ROW(TK!$AH$9:'TK'!$AH$30),2)=0)))/(MAX(_xlfn._xlws.FILTER(TK!$AH$9:'TK'!$AH$30, MOD(ROW(TK!$AH$9:'TK'!$AH$30),2)=0))-MIN(_xlfn._xlws.FILTER(TK!$AH$9:'TK'!$AH$30, MOD(ROW(TK!$AH$9:'TK'!$AH$30),2)=0))))*(98-50)</f>
        <v>50</v>
      </c>
      <c r="W24" s="266"/>
      <c r="X24" s="251"/>
      <c r="Y24" s="251"/>
      <c r="Z24" s="251"/>
      <c r="AB24" s="236"/>
      <c r="AC24" s="42" t="s">
        <v>39</v>
      </c>
      <c r="AD24" s="44">
        <f ca="1">IF(MIN(C24,G24,K24,O24,S24)=0, "Null", IF(COUNT(C24,G24,K24,O24,S24)=5, SUM(C24,G24,K24,O24,S24) - MIN(C24,G24,K24,O24,S24) - MAX(C24,G24,K24,O24,S24), "Null"))*$AS$10</f>
        <v>837.71428571428578</v>
      </c>
      <c r="AE24" s="44">
        <f ca="1">IF(MIN(D24,H24,L24,P24,T24)=0, "Null", IF(COUNT(D24,H24,L24,P24,T24)=5, SUM(D24,H24,L24,P24,T24) - MIN(D24,H24,L24,P24,T24) - MAX(D24,H24,L24,P24,T24), "Null"))*$AT$10</f>
        <v>741.71428571428567</v>
      </c>
      <c r="AF24" s="44">
        <f ca="1">IF(MIN(E24,I24,M24,Q24,U24)=0, "Null", IF(COUNT(E24,I24,M24,Q24,U24)=5, SUM(E24,I24,M24,Q24,U24) - MIN(E24,I24,M24,Q24,U24) - MAX(E24,I24,M24,Q24,U24), "Null"))*$AU$10</f>
        <v>636.28571428571422</v>
      </c>
      <c r="AG24" s="44">
        <f ca="1">IF(MIN(F24,J24,N24,R24,V24)=0, "Null", IF(COUNT(F24,J24,N24,R24,V24)=5, SUM(F24,J24,N24,R24,V24) - MIN(F24,J24,N24,R24,V24) - MAX(F24,J24,N24,R24,V24), "Null"))*$AV$10</f>
        <v>740.8</v>
      </c>
      <c r="AH24" s="45" cm="1">
        <f t="array" aca="1" ref="AH24" ca="1">IF(SUMPRODUCT(--(ISTEXT(AD24:AG24)+ISBLANK(AD24:AG24)+(AD24:AG24=0)))&gt;0,"Error",SUM(AD24,AE24,AF24,AG24))</f>
        <v>2956.5142857142855</v>
      </c>
      <c r="AI24" s="493"/>
      <c r="AJ24" s="489"/>
      <c r="AK24" s="251"/>
      <c r="AL24" s="251"/>
      <c r="AN24" s="256"/>
      <c r="AO24" s="258"/>
      <c r="AP24" s="256"/>
    </row>
    <row r="25" spans="1:42" ht="17.25" customHeight="1">
      <c r="A25" s="252">
        <v>9</v>
      </c>
      <c r="B25" s="5" t="s">
        <v>31</v>
      </c>
      <c r="C25" s="11" cm="1">
        <f t="array" aca="1" ref="C25" ca="1">50 + ((TK!C25 - MIN(_xlfn._xlws.FILTER(TK!$C$9:'TK'!$C$30, MOD(ROW(TK!$C$9:'TK'!$C$30),2)=1)))/(MAX(_xlfn._xlws.FILTER(TK!$C$9:'TK'!$C$30, MOD(ROW(TK!$C$9:'TK'!$C$30),2)=1))-MIN(_xlfn._xlws.FILTER(TK!$C$9:'TK'!$C$30, MOD(ROW(TK!$C$9:'TK'!$C$30),2)=1)))) * (98-50)</f>
        <v>50</v>
      </c>
      <c r="D25" s="11" cm="1">
        <f t="array" aca="1" ref="D25" ca="1">50 + ((TK!D25 - MIN(_xlfn._xlws.FILTER(TK!$D$9:'TK'!$D$30, MOD(ROW(TK!$D$9:'TK'!$D$30),2)=1)))/(MAX(_xlfn._xlws.FILTER(TK!$D$9:'TK'!$D$30, MOD(ROW(TK!$D$9:'TK'!$D$30),2)=1))-MIN(_xlfn._xlws.FILTER(TK!$D$9:'TK'!$D$30, MOD(ROW(TK!$D$9:'TK'!$D$30),2)=1)))) * (98-50)</f>
        <v>98</v>
      </c>
      <c r="E25" s="11" cm="1">
        <f t="array" aca="1" ref="E25" ca="1">50 + ((TK!$E$25 - MIN(_xlfn._xlws.FILTER(TK!$E$9:'TK'!$E$30, MOD(ROW(TK!$E$9:'TK'!$E$30),2)=1)))/(MAX(_xlfn._xlws.FILTER(TK!$E$9:'TK'!$E$30, MOD(ROW(TK!$E$9:'TK'!$E$30),2)=1))-MIN(_xlfn._xlws.FILTER(TK!$E$9:'TK'!$E$30, MOD(ROW(TK!$E$9:'TK'!$E$30),2)=1))))*(98-50)</f>
        <v>66</v>
      </c>
      <c r="F25" s="11" cm="1">
        <f t="array" aca="1" ref="F25" ca="1">50 + ((TK!F25 - MIN(_xlfn._xlws.FILTER(TK!$F$9:'TK'!$F$30, MOD(ROW(TK!$F$9:'TK'!$F$30),2)=1)))/(MAX(_xlfn._xlws.FILTER(TK!$F$9:'TK'!$F$30, MOD(ROW(TK!$F$9:'TK'!$F$30),2)=1))-MIN(_xlfn._xlws.FILTER(TK!$F$9:'TK'!$F$30, MOD(ROW(TK!$F$9:'TK'!$F$30),2)=1))))*(98-50)</f>
        <v>50</v>
      </c>
      <c r="G25" s="30" cm="1">
        <f t="array" aca="1" ref="G25" ca="1">50 + ((TK!J25 - MIN(_xlfn._xlws.FILTER(TK!$J$9:'TK'!$J$30, MOD(ROW(TK!$J$9:'TK'!$J$30),2)=1)))/(MAX(_xlfn._xlws.FILTER(TK!$J$9:'TK'!$J$30, MOD(ROW(TK!$J$9:'TK'!$J$30),2)=1))-MIN(_xlfn._xlws.FILTER(TK!$J$9:'TK'!$J$30, MOD(ROW(TK!$J$9:'TK'!$J$30),2)=1))))*(98-50)</f>
        <v>93.2</v>
      </c>
      <c r="H25" s="30" cm="1">
        <f t="array" aca="1" ref="H25" ca="1">50 + ((TK!K25 - MIN(_xlfn._xlws.FILTER(TK!$K$9:'TK'!$K$30, MOD(ROW(TK!$K$9:'TK'!$K$30),2)=1)))/(MAX(_xlfn._xlws.FILTER(TK!$K$9:'TK'!$K$30, MOD(ROW(TK!$K$9:'TK'!$K$30),2)=1))-MIN(_xlfn._xlws.FILTER(TK!$K$9:'TK'!$K$30, MOD(ROW(TK!$K$9:'TK'!$K$30),2)=1))))*(98-50)</f>
        <v>85.199999999999989</v>
      </c>
      <c r="I25" s="30" cm="1">
        <f t="array" aca="1" ref="I25" ca="1">50 + ((TK!L25 - MIN(_xlfn._xlws.FILTER(TK!$L$9:'TK'!$L$30, MOD(ROW(TK!$L$9:'TK'!$L$30),2)=1)))/(MAX(_xlfn._xlws.FILTER(TK!$L$9:'TK'!$L$30, MOD(ROW(TK!$L$9:'TK'!$L$30),2)=1))-MIN(_xlfn._xlws.FILTER(TK!$L$9:'TK'!$L$30, MOD(ROW(TK!$L$9:'TK'!$L$30),2)=1))))*(98-50)</f>
        <v>91.6</v>
      </c>
      <c r="J25" s="30" cm="1">
        <f t="array" aca="1" ref="J25" ca="1">50 + ((TK!M25 - MIN(_xlfn._xlws.FILTER(TK!$M$9:'TK'!$M$30, MOD(ROW(TK!$M$9:'TK'!$M$30),2)=1)))/(MAX(_xlfn._xlws.FILTER(TK!$M$9:'TK'!$M$30, MOD(ROW(TK!$M$9:'TK'!$M$30),2)=1))-MIN(_xlfn._xlws.FILTER(TK!$M$9:'TK'!$M$30, MOD(ROW(TK!$M$9:'TK'!$M$30),2)=1))))*(98-50)</f>
        <v>88.4</v>
      </c>
      <c r="K25" s="34" cm="1">
        <f t="array" aca="1" ref="K25" ca="1">50 + ((TK!Q25 - MIN(_xlfn._xlws.FILTER(TK!$Q$9:'TK'!$Q$30, MOD(ROW(TK!$Q$9:'TK'!$Q$30),2)=1)))/(MAX(_xlfn._xlws.FILTER(TK!$Q$9:'TK'!$Q$30, MOD(ROW(TK!$Q$9:'TK'!$Q$30),2)=1))-MIN(_xlfn._xlws.FILTER(TK!$Q$9:'TK'!$Q$30, MOD(ROW(TK!$Q$9:'TK'!$Q$30),2)=1))))*(98-50)</f>
        <v>88.4</v>
      </c>
      <c r="L25" s="34" cm="1">
        <f t="array" aca="1" ref="L25" ca="1">50 + ((TK!R25 - MIN(_xlfn._xlws.FILTER(TK!$R$9:'TK'!$R$30, MOD(ROW(TK!$R$9:'TK'!$R$30),2)=1)))/(MAX(_xlfn._xlws.FILTER(TK!$R$9:'TK'!$R$30, MOD(ROW(TK!$R$9:'TK'!$R$30),2)=1))-MIN(_xlfn._xlws.FILTER(TK!$R$9:'TK'!$R$30, MOD(ROW(TK!$R$9:'TK'!$R$30),2)=1))))*(98-50)</f>
        <v>82</v>
      </c>
      <c r="M25" s="34" cm="1">
        <f t="array" aca="1" ref="M25" ca="1">50 + ((TK!S25 - MIN(_xlfn._xlws.FILTER(TK!$S$9:'TK'!$S$30, MOD(ROW(TK!$S$9:'TK'!$S$30),2)=1)))/(MAX(_xlfn._xlws.FILTER(TK!$S$9:'TK'!$S$30, MOD(ROW(TK!$S$9:'TK'!$S$30),2)=1))-MIN(_xlfn._xlws.FILTER(TK!$S$9:'TK'!$S$30, MOD(ROW(TK!$S$9:'TK'!$S$30),2)=1))))*(98-50)</f>
        <v>74</v>
      </c>
      <c r="N25" s="34" cm="1">
        <f t="array" aca="1" ref="N25" ca="1">50 + ((TK!T25 - MIN(_xlfn._xlws.FILTER(TK!$T$9:'TK'!$T$30, MOD(ROW(TK!$T$9:'TK'!$T$30),2)=1)))/(MAX(_xlfn._xlws.FILTER(TK!$T$9:'TK'!$T$30, MOD(ROW(TK!$T$9:'TK'!$T$30),2)=1))-MIN(_xlfn._xlws.FILTER(TK!$T$9:'TK'!$T$30, MOD(ROW(TK!$T$9:'TK'!$T$30),2)=1))))*(98-50)</f>
        <v>86</v>
      </c>
      <c r="O25" s="38" cm="1">
        <f t="array" aca="1" ref="O25" ca="1">50 + ((TK!X25 - MIN(_xlfn._xlws.FILTER(TK!$X$9:'TK'!$X$30, MOD(ROW(TK!$X$9:'TK'!$X$30),2)=1)))/(MAX(_xlfn._xlws.FILTER(TK!$X$9:'TK'!$X$30, MOD(ROW(TK!$X$9:'TK'!$X$30),2)=1))-MIN(_xlfn._xlws.FILTER(TK!$X$9:'TK'!$X$30, MOD(ROW(TK!$X$9:'TK'!$X$30),2)=1))))*(98-50)</f>
        <v>78.8</v>
      </c>
      <c r="P25" s="38" cm="1">
        <f t="array" aca="1" ref="P25" ca="1">50 + ((TK!Y25 - MIN(_xlfn._xlws.FILTER(TK!$Y$9:'TK'!$Y$30, MOD(ROW(TK!$Y$9:'TK'!$Y$30),2)=1)))/(MAX(_xlfn._xlws.FILTER(TK!$Y$9:'TK'!$Y$30, MOD(ROW(TK!$Y$9:'TK'!$Y$30),2)=1))-MIN(_xlfn._xlws.FILTER(TK!$Y$9:'TK'!$Y$30, MOD(ROW(TK!$Y$9:'TK'!$Y$30),2)=1))))*(98-50)</f>
        <v>78.8</v>
      </c>
      <c r="Q25" s="38" cm="1">
        <f t="array" aca="1" ref="Q25" ca="1">50 + ((TK!Z25 - MIN(_xlfn._xlws.FILTER(TK!$Z$9:'TK'!$Z$30, MOD(ROW(TK!$Z$9:'TK'!$Z$30),2)=1)))/(MAX(_xlfn._xlws.FILTER(TK!$Z$9:'TK'!$Z$30, MOD(ROW(TK!$Z$9:'TK'!$Z$30),2)=1))-MIN(_xlfn._xlws.FILTER(TK!$Z$9:'TK'!$Z$30, MOD(ROW(TK!$Z$9:'TK'!$Z$30),2)=1))))*(98-50)</f>
        <v>66</v>
      </c>
      <c r="R25" s="38" cm="1">
        <f t="array" aca="1" ref="R25" ca="1">50 + ((TK!AA25 - MIN(_xlfn._xlws.FILTER(TK!$AA$9:'TK'!$AA$30, MOD(ROW(TK!$AA$9:'TK'!$AA$30),2)=1)))/(MAX(_xlfn._xlws.FILTER(TK!$AA$9:'TK'!$AA$30, MOD(ROW(TK!$AA$9:'TK'!$AA$30),2)=1))-MIN(_xlfn._xlws.FILTER(TK!$AA$9:'TK'!$AA$30, MOD(ROW(TK!$AA$9:'TK'!$AA$30),2)=1))))*(98-50)</f>
        <v>50</v>
      </c>
      <c r="S25" s="40" cm="1">
        <f t="array" aca="1" ref="S25" ca="1">50 + ((TK!AE25 - MIN(_xlfn._xlws.FILTER(TK!$AE$9:'TK'!$AE$30, MOD(ROW(TK!$AE$9:'TK'!$AE$30),2)=1)))/(MAX(_xlfn._xlws.FILTER(TK!$AE$9:'TK'!$AE$30, MOD(ROW(TK!$AE$9:'TK'!$AE$30),2)=1))-MIN(_xlfn._xlws.FILTER(TK!$AE$9:'TK'!$AE$30, MOD(ROW(TK!$AE$9:'TK'!$AE$30),2)=1))))*(98-50)</f>
        <v>98</v>
      </c>
      <c r="T25" s="40" cm="1">
        <f t="array" aca="1" ref="T25" ca="1">50 + ((TK!AF25 - MIN(_xlfn._xlws.FILTER(TK!$AF$9:'TK'!$AF$30, MOD(ROW(TK!$AF$9:'TK'!$AF$30),2)=1)))/(MAX(_xlfn._xlws.FILTER(TK!$AF$9:'TK'!$AF$30, MOD(ROW(TK!$AF$9:'TK'!$AF$30),2)=1))-MIN(_xlfn._xlws.FILTER(TK!$AF$9:'TK'!$AF$30, MOD(ROW(TK!$AF$9:'TK'!$AF$30),2)=1))))*(98-50)</f>
        <v>98</v>
      </c>
      <c r="U25" s="40" cm="1">
        <f t="array" aca="1" ref="U25" ca="1">50 + ((TK!AG25 - MIN(_xlfn._xlws.FILTER(TK!$AG$9:'TK'!$AG$30, MOD(ROW(TK!$AG$9:'TK'!$AG$30),2)=1)))/(MAX(_xlfn._xlws.FILTER(TK!$AG$9:'TK'!$AG$30, MOD(ROW(TK!$AG$9:'TK'!$AG$30),2)=1))-MIN(_xlfn._xlws.FILTER(TK!$AG$9:'TK'!$AG$30, MOD(ROW(TK!$AG$9:'TK'!$AG$30),2)=1))))*(98-50)</f>
        <v>98</v>
      </c>
      <c r="V25" s="40" cm="1">
        <f t="array" aca="1" ref="V25" ca="1">50 + ((TK!AH25 - MIN(_xlfn._xlws.FILTER(TK!$AH$9:'TK'!$AH$30, MOD(ROW(TK!$AH$9:'TK'!$AH$30),2)=1)))/(MAX(_xlfn._xlws.FILTER(TK!$AH$9:'TK'!$AH$30, MOD(ROW(TK!$AH$9:'TK'!$AH$30),2)=1))-MIN(_xlfn._xlws.FILTER(TK!$AH$9:'TK'!$AH$30, MOD(ROW(TK!$AH$9:'TK'!$AH$30),2)=1))))*(98-50)</f>
        <v>98</v>
      </c>
      <c r="W25" s="266"/>
      <c r="X25" s="253">
        <f>SUM(TK!G25:G26,TK!N25:N26,TK!U25:U26,TK!AB25:AB26,TK!AI25:AI26)</f>
        <v>318</v>
      </c>
      <c r="Y25" s="253">
        <f>SUM(TK!H25:H26,TK!O25:O26,TK!V25:V26,TK!AC25:AC26,TK!AJ25:AJ26)</f>
        <v>308</v>
      </c>
      <c r="Z25" s="253">
        <f>SUM(TK!I25:I26,TK!P25:P26,TK!W25:W26,TK!AD25:AD26,TK!AK25:AK26)</f>
        <v>311</v>
      </c>
      <c r="AB25" s="252">
        <v>9</v>
      </c>
      <c r="AC25" s="106" t="s">
        <v>31</v>
      </c>
      <c r="AD25" s="108">
        <f ca="1">IF(MIN(C25,G25,K25,O25,S25)=0, "Null", IF(COUNT(C25,G25,K25,O25,S25)=5, SUM(C25,G25,K25,O25,S25) - MIN(C25,G25,K25,O25,S25) - MAX(C25,G25,K25,O25,S25), "Null"))*$AS$9</f>
        <v>1302</v>
      </c>
      <c r="AE25" s="108">
        <f ca="1">IF(MIN(D25,H25,L25,P25,T25)=0, "Null", IF(COUNT(D25,H25,L25,P25,T25)=5, SUM(D25,H25,L25,P25,T25) - MIN(D25,H25,L25,P25,T25) - MAX(D25,H25,L25,P25,T25), "Null"))*$AT$9</f>
        <v>1060.8</v>
      </c>
      <c r="AF25" s="108">
        <f ca="1">IF(MIN(E25,I25,M25,Q25,U25)=0, "Null", IF(COUNT(E25,I25,M25,Q25,U25)=5, SUM(E25,I25,M25,Q25,U25) - MIN(E25,I25,M25,Q25,U25) - MAX(E25,I25,M25,Q25,U25), "Null"))*$AU$9</f>
        <v>694.80000000000007</v>
      </c>
      <c r="AG25" s="108">
        <f ca="1">IF(MIN(F25,J25,N25,R25,V25)=0, "Null", IF(COUNT(F25,J25,N25,R25,V25)=5, SUM(F25,J25,N25,R25,V25) - MIN(F25,J25,N25,R25,V25) - MAX(F25,J25,N25,R25,V25), "Null"))*$AV$9</f>
        <v>673.19999999999993</v>
      </c>
      <c r="AH25" s="109" cm="1">
        <f t="array" aca="1" ref="AH25" ca="1">IF(SUMPRODUCT(--(ISTEXT(AD25:AG25)+ISBLANK(AD25:AG25)+(AD25:AG25=0)))&gt;0,"Error",SUM(AD25,AE25,AF25,AG25))</f>
        <v>3730.8</v>
      </c>
      <c r="AI25" s="490">
        <f t="shared" ref="AI25" ca="1" si="13">IF(OR(ISTEXT(AH25),ISTEXT(AH26)),"NULL",SUM(AH25:AH26))</f>
        <v>7587.5279503105594</v>
      </c>
      <c r="AJ25" s="489"/>
      <c r="AK25" s="253">
        <f>SUM(TK!G25:I26,TK!N25:P26,TK!U25:W26,TK!AB25:AD26,TK!AI25:AK26)</f>
        <v>937</v>
      </c>
      <c r="AL25" s="253">
        <f>RANK(AK25,$AK$9:$AK$30,0)</f>
        <v>7</v>
      </c>
      <c r="AN25" s="248" t="str">
        <f>IF(AND(TK!AP25&gt;=4, TK!AP25&lt;=18), "Penampilan " &amp; TK!AP25 &amp; " Menit", "Kosong")</f>
        <v>Penampilan 9 Menit</v>
      </c>
      <c r="AO25" s="248" t="str">
        <f>IF(TK!AQ25=51,"Kelebihan 1 Peserta", IF(TK!AQ25=52,"Kelebihan 2 Peserta",IF(TK!AQ25=53,"Kelebihan 3 Peserta",IF(TK!AQ25=54,"Kelebihan 4 Peserta",IF(TK!AQ25=55,"Kelebihan 5 Peserta",IF(TK!AQ25&gt;55,"Lebih dari 5 Peserta","Aman"))))))</f>
        <v>Aman</v>
      </c>
      <c r="AP25" s="248" t="str">
        <f t="shared" ref="AP25" si="14">_xlfn.TEXTJOIN(", ",TRUE,AN25,AO25)</f>
        <v>Penampilan 9 Menit, Aman</v>
      </c>
    </row>
    <row r="26" spans="1:42" ht="17.25" customHeight="1">
      <c r="A26" s="213"/>
      <c r="B26" s="107" t="s">
        <v>39</v>
      </c>
      <c r="C26" s="27" cm="1">
        <f t="array" aca="1" ref="C26" ca="1">50 + ((TK!C26 - MIN(_xlfn._xlws.FILTER(TK!$C$9:'TK'!$C$30, MOD(ROW(TK!$C$9:'TK'!$C$30),2)=0)))/(MAX(_xlfn._xlws.FILTER(TK!$C$9:'TK'!$C$30, MOD(ROW(TK!$C$9:'TK'!$C$30),2)=0))-MIN(_xlfn._xlws.FILTER(TK!$C$9:'TK'!$C$30, MOD(ROW(TK!$C$9:'TK'!$C$30),2)=0)))) * (98-50)</f>
        <v>74</v>
      </c>
      <c r="D26" s="27" cm="1">
        <f t="array" aca="1" ref="D26" ca="1">50 + ((TK!D26 - MIN(_xlfn._xlws.FILTER(TK!$D$9:'TK'!$D$30,MOD(ROW(TK!$D$9:'TK'!$D$30),2)=0)))/(MAX(_xlfn._xlws.FILTER(TK!$D$9:'TK'!$D$30, MOD(ROW(TK!$D$9:'TK'!$D$30),2)=0))-MIN(_xlfn._xlws.FILTER(TK!$D$9:'TK'!$D$30,MOD(ROW(TK!$D$9:'TK'!$D$30),2)=0)))) * (98-50)</f>
        <v>74</v>
      </c>
      <c r="E26" s="27" cm="1">
        <f t="array" aca="1" ref="E26" ca="1">50 + ((TK!E26 - MIN(_xlfn._xlws.FILTER(TK!$E$9:'TK'!$E$30, MOD(ROW(TK!$E$9:'TK'!$E$30),2)=0)))/(MAX(_xlfn._xlws.FILTER(TK!$E$9:'TK'!$E$30, MOD(ROW(TK!$E$9:'TK'!$E$30),2)=0))-MIN(_xlfn._xlws.FILTER(TK!$E$9:'TK'!$E$30, MOD(ROW(TK!$E$9:'TK'!$E$30),2)=0))))*(98-50)</f>
        <v>66</v>
      </c>
      <c r="F26" s="27" cm="1">
        <f t="array" aca="1" ref="F26" ca="1">50 + ((TK!F26 - MIN(_xlfn._xlws.FILTER(TK!$F$9:'TK'!$F$30, MOD(ROW(TK!$F$9:'TK'!$F$30),2)=0)))/(MAX(_xlfn._xlws.FILTER(TK!$F$9:'TK'!$F$30, MOD(ROW(TK!$F$9:'TK'!$F$30),2)=0))-MIN(_xlfn._xlws.FILTER(TK!$F$9:'TK'!$F$30, MOD(ROW(TK!$F$9:'TK'!$F$30),2)=0))))*(98-50)</f>
        <v>50</v>
      </c>
      <c r="G26" s="31" cm="1">
        <f t="array" aca="1" ref="G26" ca="1">50 + ((TK!J26 - MIN(_xlfn._xlws.FILTER(TK!$J$9:'TK'!$J$30, MOD(ROW(TK!$J$9:'TK'!$J$30),2)=0)))/(MAX(_xlfn._xlws.FILTER(TK!$J$9:'TK'!$J$30, MOD(ROW(TK!$J$9:'TK'!$J$30),2)=0))-MIN(_xlfn._xlws.FILTER(TK!$J$9:'TK'!$J$30, MOD(ROW(TK!$J$9:'TK'!$J$30),2)=0))))*(98-50)</f>
        <v>94.571428571428569</v>
      </c>
      <c r="H26" s="31" cm="1">
        <f t="array" aca="1" ref="H26" ca="1">50 + ((TK!K26 - MIN(_xlfn._xlws.FILTER(TK!$K$9:'TK'!$K$30, MOD(ROW(TK!$K$9:'TK'!$K$30),2)=0)))/(MAX(_xlfn._xlws.FILTER(TK!$K$9:'TK'!$K$30, MOD(ROW(TK!$K$9:'TK'!$K$30),2)=0))-MIN(_xlfn._xlws.FILTER(TK!$K$9:'TK'!$K$30, MOD(ROW(TK!$K$9:'TK'!$K$30),2)=0))))*(98-50)</f>
        <v>98</v>
      </c>
      <c r="I26" s="31" cm="1">
        <f t="array" aca="1" ref="I26" ca="1">50 + ((TK!L26 - MIN(_xlfn._xlws.FILTER(TK!$L$9:'TK'!$L$30, MOD(ROW(TK!$L$9:'TK'!$L$30),2)=0)))/(MAX(_xlfn._xlws.FILTER(TK!$L$9:'TK'!$L$30, MOD(ROW(TK!$L$9:'TK'!$L$30),2)=0))-MIN(_xlfn._xlws.FILTER(TK!$L$9:'TK'!$L$30, MOD(ROW(TK!$L$9:'TK'!$L$30),2)=0))))*(98-50)</f>
        <v>98</v>
      </c>
      <c r="J26" s="31" cm="1">
        <f t="array" aca="1" ref="J26" ca="1">50 + ((TK!M26 - MIN(_xlfn._xlws.FILTER(TK!$M$9:'TK'!$M$30, MOD(ROW(TK!$M$9:'TK'!$M$30),2)=0)))/(MAX(_xlfn._xlws.FILTER(TK!$M$9:'TK'!$M$30, MOD(ROW(TK!$M$9:'TK'!$M$30),2)=0))-MIN(_xlfn._xlws.FILTER(TK!$M$9:'TK'!$M$30, MOD(ROW(TK!$M$9:'TK'!$M$30),2)=0))))*(98-50)</f>
        <v>78.8</v>
      </c>
      <c r="K26" s="35" cm="1">
        <f t="array" aca="1" ref="K26" ca="1">50 + ((TK!Q26 -MIN(_xlfn._xlws.FILTER(TK!$Q$9:'TK'!$Q$30, MOD(ROW(TK!$Q$9:'TK'!$Q$30),2)=0)))/(MAX(_xlfn._xlws.FILTER(TK!$Q$9:'TK'!$Q$30, MOD(ROW(TK!$Q$9:'TK'!$Q$30),2)=0))-MIN(_xlfn._xlws.FILTER(TK!$Q$9:'TK'!$Q$30, MOD(ROW(TK!$Q$9:'TK'!$Q$30),2)=0))))*(98-50)</f>
        <v>98</v>
      </c>
      <c r="L26" s="35" cm="1">
        <f t="array" aca="1" ref="L26" ca="1">50 + ((TK!R26 - MIN(_xlfn._xlws.FILTER(TK!$R$9:'TK'!$R$30, MOD(ROW(TK!$R$9:'TK'!$R$30),2)=0)))/(MAX(_xlfn._xlws.FILTER(TK!$R$9:'TK'!$R$30, MOD(ROW(TK!$R$9:'TK'!$R$30),2)=0))-MIN(_xlfn._xlws.FILTER(TK!$R$9:'TK'!$R$30, MOD(ROW(TK!$R$9:'TK'!$R$30),2)=0))))*(98-50)</f>
        <v>84.285714285714278</v>
      </c>
      <c r="M26" s="35" cm="1">
        <f t="array" aca="1" ref="M26" ca="1">50 + ((TK!S26 - MIN(_xlfn._xlws.FILTER(TK!$S$9:'TK'!$S$30, MOD(ROW(TK!$S$9:'TK'!$S$30),2)=0)))/(MAX(_xlfn._xlws.FILTER(TK!$S$9:'TK'!$S$30, MOD(ROW(TK!$S$9:'TK'!$S$30),2)=0))-MIN(_xlfn._xlws.FILTER(TK!$S$9:'TK'!$S$30, MOD(ROW(TK!$S$9:'TK'!$S$30),2)=0))))*(98-50)</f>
        <v>98</v>
      </c>
      <c r="N26" s="35" cm="1">
        <f t="array" aca="1" ref="N26" ca="1">50 + ((TK!T26 - MIN(_xlfn._xlws.FILTER(TK!$T$9:'TK'!$T$30, MOD(ROW(TK!$T$9:'TK'!$T$30),2)=0)))/(MAX(_xlfn._xlws.FILTER(TK!$T$9:'TK'!$T$30, MOD(ROW(TK!$T$9:'TK'!$T$30),2)=0))-MIN(_xlfn._xlws.FILTER(TK!$T$9:'TK'!$T$30, MOD(ROW(TK!$T$9:'TK'!$T$30),2)=0))))*(98-50)</f>
        <v>90</v>
      </c>
      <c r="O26" s="38" cm="1">
        <f t="array" aca="1" ref="O26" ca="1">50 + ((TK!X26 - MIN(_xlfn._xlws.FILTER(TK!$X$9:'TK'!$X$30, MOD(ROW(TK!$X$9:'TK'!$X$30),2)=0)))/(MAX(_xlfn._xlws.FILTER(TK!$X$9:'TK'!$X$30, MOD(ROW(TK!$X$9:'TK'!$X$30),2)=0))-MIN(_xlfn._xlws.FILTER(TK!$X$9:'TK'!$X$30, MOD(ROW(TK!$X$9:'TK'!$X$30),2)=0))))*(98-50)</f>
        <v>98</v>
      </c>
      <c r="P26" s="38" cm="1">
        <f t="array" aca="1" ref="P26" ca="1">50 + ((TK!Y26 - MIN(_xlfn._xlws.FILTER(TK!$Y$9:'TK'!$Y$30, MOD(ROW(TK!$Y$9:'TK'!$Y$30),2)=0)))/(MAX(_xlfn._xlws.FILTER(TK!$Y$9:'TK'!$Y$30, MOD(ROW(TK!$Y$9:'TK'!$Y$30),2)=0))-MIN(_xlfn._xlws.FILTER(TK!$Y$9:'TK'!$Y$30, MOD(ROW(TK!$Y$9:'TK'!$Y$30),2)=0))))*(98-50)</f>
        <v>74</v>
      </c>
      <c r="Q26" s="38" cm="1">
        <f t="array" aca="1" ref="Q26" ca="1">50 + ((TK!Z26- MIN(_xlfn._xlws.FILTER(TK!$Z$9:'TK'!$Z$30, MOD(ROW(TK!$Z$9:'TK'!$Z$30),2)=0)))/(MAX(_xlfn._xlws.FILTER(TK!$Z$9:'TK'!$Z$30, MOD(ROW(TK!$Z$9:'TK'!$Z$30),2)=0))-MIN(_xlfn._xlws.FILTER(TK!$Z$9:'TK'!$Z$30, MOD(ROW(TK!$Z$9:'TK'!$Z$30),2)=0))))*(98-50)</f>
        <v>74</v>
      </c>
      <c r="R26" s="38" cm="1">
        <f t="array" aca="1" ref="R26" ca="1">50 + ((TK!AA26 - MIN(_xlfn._xlws.FILTER(TK!$AA$9:'TK'!$AA$30, MOD(ROW(TK!$AA$9:'TK'!$AA$30),2)=0)))/(MAX(_xlfn._xlws.FILTER(TK!$AA$9:'TK'!$AA$30, MOD(ROW(TK!$AA$9:'TK'!$AA$30),2)=0))-MIN(_xlfn._xlws.FILTER(TK!$AA$9:'TK'!$AA$30, MOD(ROW(TK!$AA$9:'TK'!$AA$30),2)=0))))*(98-50)</f>
        <v>62</v>
      </c>
      <c r="S26" s="40" cm="1">
        <f t="array" aca="1" ref="S26" ca="1">50 + ((TK!AE26 - MIN(_xlfn._xlws.FILTER(TK!$AE$9:'TK'!$AE$30, MOD(ROW(TK!$AE$9:'TK'!$AE$30),2)=0)))/(MAX(_xlfn._xlws.FILTER(TK!$AE$9:'TK'!$AE$30, MOD(ROW(TK!$AE$9:'TK'!$AE$30),2)=0))-MIN(_xlfn._xlws.FILTER(TK!$AE$9:'TK'!$AE$30, MOD(ROW(TK!$AE$9:'TK'!$AE$30),2)=0))))*(98-50)</f>
        <v>91.739130434782609</v>
      </c>
      <c r="T26" s="40" cm="1">
        <f t="array" aca="1" ref="T26" ca="1">50 + ((TK!AF26 - MIN(_xlfn._xlws.FILTER(TK!$AF$9:'TK'!$AF$30, MOD(ROW(TK!$AF$9:'TK'!$AF$30),2)=0)))/(MAX(_xlfn._xlws.FILTER(TK!$AF$9:'TK'!$AF$30, MOD(ROW(TK!$AF$9:'TK'!$AF$30),2)=0))-MIN(_xlfn._xlws.FILTER(TK!$AF$9:'TK'!$AF$30, MOD(ROW(TK!$AF$9:'TK'!$AF$30),2)=0))))*(98-50)</f>
        <v>95.714285714285708</v>
      </c>
      <c r="U26" s="40" cm="1">
        <f t="array" aca="1" ref="U26" ca="1">50 + ((TK!AG26 - MIN(_xlfn._xlws.FILTER(TK!$AG$9:'TK'!$AG$30, MOD(ROW(TK!$AG$9:'TK'!$AG$30),2)=0)))/(MAX(_xlfn._xlws.FILTER(TK!$AG$9:'TK'!$AG$30, MOD(ROW(TK!$AG$9:'TK'!$AG$30),2)=0))-MIN(_xlfn._xlws.FILTER(TK!$AG$9:'TK'!$AG$30, MOD(ROW(TK!$AG$9:'TK'!$AG$30),2)=0))))*(98-50)</f>
        <v>95.714285714285708</v>
      </c>
      <c r="V26" s="40" cm="1">
        <f t="array" aca="1" ref="V26" ca="1">50 + ((TK!AH26 - MIN(_xlfn._xlws.FILTER(TK!$AH$9:'TK'!$AH$30, MOD(ROW(TK!$AH$9:'TK'!$AH$30),2)=0)))/(MAX(_xlfn._xlws.FILTER(TK!$AH$9:'TK'!$AH$30, MOD(ROW(TK!$AH$9:'TK'!$AH$30),2)=0))-MIN(_xlfn._xlws.FILTER(TK!$AH$9:'TK'!$AH$30, MOD(ROW(TK!$AH$9:'TK'!$AH$30),2)=0))))*(98-50)</f>
        <v>84.285714285714278</v>
      </c>
      <c r="W26" s="266"/>
      <c r="X26" s="254"/>
      <c r="Y26" s="254"/>
      <c r="Z26" s="254"/>
      <c r="AB26" s="213"/>
      <c r="AC26" s="106" t="s">
        <v>39</v>
      </c>
      <c r="AD26" s="108">
        <f ca="1">IF(MIN(C26,G26,K26,O26,S26)=0, "Null", IF(COUNT(C26,G26,K26,O26,S26)=5, SUM(C26,G26,K26,O26,S26) - MIN(C26,G26,K26,O26,S26) - MAX(C26,G26,K26,O26,S26), "Null"))*$AS$10</f>
        <v>1137.2422360248447</v>
      </c>
      <c r="AE26" s="108">
        <f ca="1">IF(MIN(D26,H26,L26,P26,T26)=0, "Null", IF(COUNT(D26,H26,L26,P26,T26)=5, SUM(D26,H26,L26,P26,T26) - MIN(D26,H26,L26,P26,T26) - MAX(D26,H26,L26,P26,T26), "Null"))*$AT$10</f>
        <v>1016</v>
      </c>
      <c r="AF26" s="108">
        <f ca="1">IF(MIN(E26,I26,M26,Q26,U26)=0, "Null", IF(COUNT(E26,I26,M26,Q26,U26)=5, SUM(E26,I26,M26,Q26,U26) - MIN(E26,I26,M26,Q26,U26) - MAX(E26,I26,M26,Q26,U26), "Null"))*$AU$10</f>
        <v>803.14285714285711</v>
      </c>
      <c r="AG26" s="108">
        <f ca="1">IF(MIN(F26,J26,N26,R26,V26)=0, "Null", IF(COUNT(F26,J26,N26,R26,V26)=5, SUM(F26,J26,N26,R26,V26) - MIN(F26,J26,N26,R26,V26) - MAX(F26,J26,N26,R26,V26), "Null"))*$AV$10</f>
        <v>900.34285714285716</v>
      </c>
      <c r="AH26" s="109" cm="1">
        <f t="array" aca="1" ref="AH26" ca="1">IF(SUMPRODUCT(--(ISTEXT(AD26:AG26)+ISBLANK(AD26:AG26)+(AD26:AG26=0)))&gt;0,"Error",SUM(AD26,AE26,AF26,AG26))</f>
        <v>3856.7279503105588</v>
      </c>
      <c r="AI26" s="491"/>
      <c r="AJ26" s="489"/>
      <c r="AK26" s="254"/>
      <c r="AL26" s="254"/>
      <c r="AN26" s="249"/>
      <c r="AO26" s="264"/>
      <c r="AP26" s="249"/>
    </row>
    <row r="27" spans="1:42" ht="17.25" customHeight="1">
      <c r="A27" s="199">
        <v>10</v>
      </c>
      <c r="B27" s="1" t="s">
        <v>31</v>
      </c>
      <c r="C27" s="25" cm="1">
        <f t="array" aca="1" ref="C27" ca="1">50 + ((TK!C27 - MIN(_xlfn._xlws.FILTER(TK!$C$9:'TK'!$C$30, MOD(ROW(TK!$C$9:'TK'!$C$30),2)=1)))/(MAX(_xlfn._xlws.FILTER(TK!$C$9:'TK'!$C$30, MOD(ROW(TK!$C$9:'TK'!$C$30),2)=1))-MIN(_xlfn._xlws.FILTER(TK!$C$9:'TK'!$C$30, MOD(ROW(TK!$C$9:'TK'!$C$30),2)=1)))) * (98-50)</f>
        <v>50</v>
      </c>
      <c r="D27" s="25" cm="1">
        <f t="array" aca="1" ref="D27" ca="1">50 + ((TK!D27 - MIN(_xlfn._xlws.FILTER(TK!$D$9:'TK'!$D$30, MOD(ROW(TK!$D$9:'TK'!$D$30),2)=1)))/(MAX(_xlfn._xlws.FILTER(TK!$D$9:'TK'!$D$30, MOD(ROW(TK!$D$9:'TK'!$D$30),2)=1))-MIN(_xlfn._xlws.FILTER(TK!$D$9:'TK'!$D$30, MOD(ROW(TK!$D$9:'TK'!$D$30),2)=1)))) * (98-50)</f>
        <v>50</v>
      </c>
      <c r="E27" s="25" cm="1">
        <f t="array" aca="1" ref="E27" ca="1">50 + ((TK!$E$27 - MIN(_xlfn._xlws.FILTER(TK!$E$9:'TK'!$E$30, MOD(ROW(TK!$E$9:'TK'!$E$30),2)=1)))/(MAX(_xlfn._xlws.FILTER(TK!$E$9:'TK'!$E$30, MOD(ROW(TK!$E$9:'TK'!$E$30),2)=1))-MIN(_xlfn._xlws.FILTER(TK!$E$9:'TK'!$E$30, MOD(ROW(TK!$E$9:'TK'!$E$30),2)=1))))*(98-50)</f>
        <v>66</v>
      </c>
      <c r="F27" s="25" cm="1">
        <f t="array" aca="1" ref="F27" ca="1">50 + ((TK!F27 - MIN(_xlfn._xlws.FILTER(TK!$F$9:'TK'!$F$30, MOD(ROW(TK!$F$9:'TK'!$F$30),2)=1)))/(MAX(_xlfn._xlws.FILTER(TK!$F$9:'TK'!$F$30, MOD(ROW(TK!$F$9:'TK'!$F$30),2)=1))-MIN(_xlfn._xlws.FILTER(TK!$F$9:'TK'!$F$30, MOD(ROW(TK!$F$9:'TK'!$F$30),2)=1))))*(98-50)</f>
        <v>66</v>
      </c>
      <c r="G27" s="32" cm="1">
        <f t="array" aca="1" ref="G27" ca="1">50 + ((TK!J27 - MIN(_xlfn._xlws.FILTER(TK!$J$9:'TK'!$J$30, MOD(ROW(TK!$J$9:'TK'!$J$30),2)=1)))/(MAX(_xlfn._xlws.FILTER(TK!$J$9:'TK'!$J$30, MOD(ROW(TK!$J$9:'TK'!$J$30),2)=1))-MIN(_xlfn._xlws.FILTER(TK!$J$9:'TK'!$J$30, MOD(ROW(TK!$J$9:'TK'!$J$30),2)=1))))*(98-50)</f>
        <v>93.2</v>
      </c>
      <c r="H27" s="32" cm="1">
        <f t="array" aca="1" ref="H27" ca="1">50 + ((TK!K27 - MIN(_xlfn._xlws.FILTER(TK!$K$9:'TK'!$K$30, MOD(ROW(TK!$K$9:'TK'!$K$30),2)=1)))/(MAX(_xlfn._xlws.FILTER(TK!$K$9:'TK'!$K$30, MOD(ROW(TK!$K$9:'TK'!$K$30),2)=1))-MIN(_xlfn._xlws.FILTER(TK!$K$9:'TK'!$K$30, MOD(ROW(TK!$K$9:'TK'!$K$30),2)=1))))*(98-50)</f>
        <v>85.199999999999989</v>
      </c>
      <c r="I27" s="32" cm="1">
        <f t="array" aca="1" ref="I27" ca="1">50 + ((TK!L27 - MIN(_xlfn._xlws.FILTER(TK!$L$9:'TK'!$L$30, MOD(ROW(TK!$L$9:'TK'!$L$30),2)=1)))/(MAX(_xlfn._xlws.FILTER(TK!$L$9:'TK'!$L$30, MOD(ROW(TK!$L$9:'TK'!$L$30),2)=1))-MIN(_xlfn._xlws.FILTER(TK!$L$9:'TK'!$L$30, MOD(ROW(TK!$L$9:'TK'!$L$30),2)=1))))*(98-50)</f>
        <v>82</v>
      </c>
      <c r="J27" s="32" cm="1">
        <f t="array" aca="1" ref="J27" ca="1">50 + ((TK!M27 - MIN(_xlfn._xlws.FILTER(TK!$M$9:'TK'!$M$30, MOD(ROW(TK!$M$9:'TK'!$M$30),2)=1)))/(MAX(_xlfn._xlws.FILTER(TK!$M$9:'TK'!$M$30, MOD(ROW(TK!$M$9:'TK'!$M$30),2)=1))-MIN(_xlfn._xlws.FILTER(TK!$M$9:'TK'!$M$30, MOD(ROW(TK!$M$9:'TK'!$M$30),2)=1))))*(98-50)</f>
        <v>88.4</v>
      </c>
      <c r="K27" s="36" cm="1">
        <f t="array" aca="1" ref="K27" ca="1">50 + ((TK!Q27 - MIN(_xlfn._xlws.FILTER(TK!$Q$9:'TK'!$Q$30, MOD(ROW(TK!$Q$9:'TK'!$Q$30),2)=1)))/(MAX(_xlfn._xlws.FILTER(TK!$Q$9:'TK'!$Q$30, MOD(ROW(TK!$Q$9:'TK'!$Q$30),2)=1))-MIN(_xlfn._xlws.FILTER(TK!$Q$9:'TK'!$Q$30, MOD(ROW(TK!$Q$9:'TK'!$Q$30),2)=1))))*(98-50)</f>
        <v>98</v>
      </c>
      <c r="L27" s="36" cm="1">
        <f t="array" aca="1" ref="L27" ca="1">50 + ((TK!R27 - MIN(_xlfn._xlws.FILTER(TK!$R$9:'TK'!$R$30, MOD(ROW(TK!$R$9:'TK'!$R$30),2)=1)))/(MAX(_xlfn._xlws.FILTER(TK!$R$9:'TK'!$R$30, MOD(ROW(TK!$R$9:'TK'!$R$30),2)=1))-MIN(_xlfn._xlws.FILTER(TK!$R$9:'TK'!$R$30, MOD(ROW(TK!$R$9:'TK'!$R$30),2)=1))))*(98-50)</f>
        <v>90</v>
      </c>
      <c r="M27" s="36" cm="1">
        <f t="array" aca="1" ref="M27" ca="1">50 + ((TK!S27 - MIN(_xlfn._xlws.FILTER(TK!$S$9:'TK'!$S$30, MOD(ROW(TK!$S$9:'TK'!$S$30),2)=1)))/(MAX(_xlfn._xlws.FILTER(TK!$S$9:'TK'!$S$30, MOD(ROW(TK!$S$9:'TK'!$S$30),2)=1))-MIN(_xlfn._xlws.FILTER(TK!$S$9:'TK'!$S$30, MOD(ROW(TK!$S$9:'TK'!$S$30),2)=1))))*(98-50)</f>
        <v>74</v>
      </c>
      <c r="N27" s="36" cm="1">
        <f t="array" aca="1" ref="N27" ca="1">50 + ((TK!T27 - MIN(_xlfn._xlws.FILTER(TK!$T$9:'TK'!$T$30, MOD(ROW(TK!$T$9:'TK'!$T$30),2)=1)))/(MAX(_xlfn._xlws.FILTER(TK!$T$9:'TK'!$T$30, MOD(ROW(TK!$T$9:'TK'!$T$30),2)=1))-MIN(_xlfn._xlws.FILTER(TK!$T$9:'TK'!$T$30, MOD(ROW(TK!$T$9:'TK'!$T$30),2)=1))))*(98-50)</f>
        <v>86</v>
      </c>
      <c r="O27" s="39" cm="1">
        <f t="array" aca="1" ref="O27" ca="1">50 + ((TK!X27 - MIN(_xlfn._xlws.FILTER(TK!$X$9:'TK'!$X$30, MOD(ROW(TK!$X$9:'TK'!$X$30),2)=1)))/(MAX(_xlfn._xlws.FILTER(TK!$X$9:'TK'!$X$30, MOD(ROW(TK!$X$9:'TK'!$X$30),2)=1))-MIN(_xlfn._xlws.FILTER(TK!$X$9:'TK'!$X$30, MOD(ROW(TK!$X$9:'TK'!$X$30),2)=1))))*(98-50)</f>
        <v>78.8</v>
      </c>
      <c r="P27" s="39" cm="1">
        <f t="array" aca="1" ref="P27" ca="1">50 + ((TK!Y27 - MIN(_xlfn._xlws.FILTER(TK!$Y$9:'TK'!$Y$30, MOD(ROW(TK!$Y$9:'TK'!$Y$30),2)=1)))/(MAX(_xlfn._xlws.FILTER(TK!$Y$9:'TK'!$Y$30, MOD(ROW(TK!$Y$9:'TK'!$Y$30),2)=1))-MIN(_xlfn._xlws.FILTER(TK!$Y$9:'TK'!$Y$30, MOD(ROW(TK!$Y$9:'TK'!$Y$30),2)=1))))*(98-50)</f>
        <v>78.8</v>
      </c>
      <c r="Q27" s="39" cm="1">
        <f t="array" aca="1" ref="Q27" ca="1">50 + ((TK!Z27 - MIN(_xlfn._xlws.FILTER(TK!$Z$9:'TK'!$Z$30, MOD(ROW(TK!$Z$9:'TK'!$Z$30),2)=1)))/(MAX(_xlfn._xlws.FILTER(TK!$Z$9:'TK'!$Z$30, MOD(ROW(TK!$Z$9:'TK'!$Z$30),2)=1))-MIN(_xlfn._xlws.FILTER(TK!$Z$9:'TK'!$Z$30, MOD(ROW(TK!$Z$9:'TK'!$Z$30),2)=1))))*(98-50)</f>
        <v>66</v>
      </c>
      <c r="R27" s="39" cm="1">
        <f t="array" aca="1" ref="R27" ca="1">50 + ((TK!AA27 - MIN(_xlfn._xlws.FILTER(TK!$AA$9:'TK'!$AA$30, MOD(ROW(TK!$AA$9:'TK'!$AA$30),2)=1)))/(MAX(_xlfn._xlws.FILTER(TK!$AA$9:'TK'!$AA$30, MOD(ROW(TK!$AA$9:'TK'!$AA$30),2)=1))-MIN(_xlfn._xlws.FILTER(TK!$AA$9:'TK'!$AA$30, MOD(ROW(TK!$AA$9:'TK'!$AA$30),2)=1))))*(98-50)</f>
        <v>74</v>
      </c>
      <c r="S27" s="46" cm="1">
        <f t="array" aca="1" ref="S27" ca="1">50 + ((TK!AE27 - MIN(_xlfn._xlws.FILTER(TK!$AE$9:'TK'!$AE$30, MOD(ROW(TK!$AE$9:'TK'!$AE$30),2)=1)))/(MAX(_xlfn._xlws.FILTER(TK!$AE$9:'TK'!$AE$30, MOD(ROW(TK!$AE$9:'TK'!$AE$30),2)=1))-MIN(_xlfn._xlws.FILTER(TK!$AE$9:'TK'!$AE$30, MOD(ROW(TK!$AE$9:'TK'!$AE$30),2)=1))))*(98-50)</f>
        <v>98</v>
      </c>
      <c r="T27" s="46" cm="1">
        <f t="array" aca="1" ref="T27" ca="1">50 + ((TK!AF27 - MIN(_xlfn._xlws.FILTER(TK!$AF$9:'TK'!$AF$30, MOD(ROW(TK!$AF$9:'TK'!$AF$30),2)=1)))/(MAX(_xlfn._xlws.FILTER(TK!$AF$9:'TK'!$AF$30, MOD(ROW(TK!$AF$9:'TK'!$AF$30),2)=1))-MIN(_xlfn._xlws.FILTER(TK!$AF$9:'TK'!$AF$30, MOD(ROW(TK!$AF$9:'TK'!$AF$30),2)=1))))*(98-50)</f>
        <v>98</v>
      </c>
      <c r="U27" s="46" cm="1">
        <f t="array" aca="1" ref="U27" ca="1">50 + ((TK!AG27 - MIN(_xlfn._xlws.FILTER(TK!$AG$9:'TK'!$AG$30, MOD(ROW(TK!$AG$9:'TK'!$AG$30),2)=1)))/(MAX(_xlfn._xlws.FILTER(TK!$AG$9:'TK'!$AG$30, MOD(ROW(TK!$AG$9:'TK'!$AG$30),2)=1))-MIN(_xlfn._xlws.FILTER(TK!$AG$9:'TK'!$AG$30, MOD(ROW(TK!$AG$9:'TK'!$AG$30),2)=1))))*(98-50)</f>
        <v>98</v>
      </c>
      <c r="V27" s="46" cm="1">
        <f t="array" aca="1" ref="V27" ca="1">50 + ((TK!AH27 - MIN(_xlfn._xlws.FILTER(TK!$AH$9:'TK'!$AH$30, MOD(ROW(TK!$AH$9:'TK'!$AH$30),2)=1)))/(MAX(_xlfn._xlws.FILTER(TK!$AH$9:'TK'!$AH$30, MOD(ROW(TK!$AH$9:'TK'!$AH$30),2)=1))-MIN(_xlfn._xlws.FILTER(TK!$AH$9:'TK'!$AH$30, MOD(ROW(TK!$AH$9:'TK'!$AH$30),2)=1))))*(98-50)</f>
        <v>98</v>
      </c>
      <c r="W27" s="266"/>
      <c r="X27" s="250">
        <f>SUM(TK!G27:G28,TK!N27:N28,TK!U27:U28,TK!AB27:AB28,TK!AI27:AI28)</f>
        <v>346</v>
      </c>
      <c r="Y27" s="250">
        <f>SUM(TK!H27:H28,TK!O27:O28,TK!V27:V28,TK!AC27:AC28,TK!AJ27:AJ28)</f>
        <v>343</v>
      </c>
      <c r="Z27" s="250">
        <f>SUM(TK!I27:I28,TK!P27:P28,TK!W27:W28,TK!AD27:AD28,TK!AK27:AK28)</f>
        <v>341</v>
      </c>
      <c r="AB27" s="199">
        <v>10</v>
      </c>
      <c r="AC27" s="42" t="s">
        <v>31</v>
      </c>
      <c r="AD27" s="44">
        <f ca="1">IF(MIN(C27,G27,K27,O27,S27)=0, "Null", IF(COUNT(C27,G27,K27,O27,S27)=5, SUM(C27,G27,K27,O27,S27) - MIN(C27,G27,K27,O27,S27) - MAX(C27,G27,K27,O27,S27), "Null"))*$AS$9</f>
        <v>1350</v>
      </c>
      <c r="AE27" s="44">
        <f ca="1">IF(MIN(D27,H27,L27,P27,T27)=0, "Null", IF(COUNT(D27,H27,L27,P27,T27)=5, SUM(D27,H27,L27,P27,T27) - MIN(D27,H27,L27,P27,T27) - MAX(D27,H27,L27,P27,T27), "Null"))*$AT$9</f>
        <v>1016</v>
      </c>
      <c r="AF27" s="44">
        <f ca="1">IF(MIN(E27,I27,M27,Q27,U27)=0, "Null", IF(COUNT(E27,I27,M27,Q27,U27)=5, SUM(E27,I27,M27,Q27,U27) - MIN(E27,I27,M27,Q27,U27) - MAX(E27,I27,M27,Q27,U27), "Null"))*$AU$9</f>
        <v>666</v>
      </c>
      <c r="AG27" s="44">
        <f ca="1">IF(MIN(F27,J27,N27,R27,V27)=0, "Null", IF(COUNT(F27,J27,N27,R27,V27)=5, SUM(F27,J27,N27,R27,V27) - MIN(F27,J27,N27,R27,V27) - MAX(F27,J27,N27,R27,V27), "Null"))*$AV$9</f>
        <v>745.19999999999993</v>
      </c>
      <c r="AH27" s="45" cm="1">
        <f t="array" aca="1" ref="AH27" ca="1">IF(SUMPRODUCT(--(ISTEXT(AD27:AG27)+ISBLANK(AD27:AG27)+(AD27:AG27=0)))&gt;0,"Error",SUM(AD27,AE27,AF27,AG27))</f>
        <v>3777.2</v>
      </c>
      <c r="AI27" s="492">
        <f t="shared" ref="AI27" ca="1" si="15">IF(OR(ISTEXT(AH27),ISTEXT(AH28)),"NULL",SUM(AH27:AH28))</f>
        <v>7359.0025974025966</v>
      </c>
      <c r="AJ27" s="489"/>
      <c r="AK27" s="250">
        <f>SUM(TK!G27:I28,TK!N27:P28,TK!U27:W28,TK!AB27:AD28,TK!AI27:AK28)</f>
        <v>1030</v>
      </c>
      <c r="AL27" s="250">
        <f>RANK(AK27,$AK$9:$AK$30,0)</f>
        <v>4</v>
      </c>
      <c r="AN27" s="255" t="str">
        <f>IF(AND(TK!AP27&gt;=4, TK!AP27&lt;=18), "Penampilan " &amp; TK!AP27 &amp; " Menit", "Kosong")</f>
        <v>Penampilan 9 Menit</v>
      </c>
      <c r="AO27" s="257" t="str">
        <f>IF(TK!AQ27=51,"Kelebihan 1 Peserta", IF(TK!AQ27=52,"Kelebihan 2 Peserta",IF(TK!AQ27=53,"Kelebihan 3 Peserta",IF(TK!AQ27=54,"Kelebihan 4 Peserta",IF(TK!AQ27=55,"Kelebihan 5 Peserta",IF(TK!AQ27&gt;55,"Lebih dari 5 Peserta","Aman"))))))</f>
        <v>Aman</v>
      </c>
      <c r="AP27" s="255" t="str">
        <f t="shared" ref="AP27" si="16">_xlfn.TEXTJOIN(", ",TRUE,AN27,AO27)</f>
        <v>Penampilan 9 Menit, Aman</v>
      </c>
    </row>
    <row r="28" spans="1:42" ht="17.25" customHeight="1">
      <c r="A28" s="236"/>
      <c r="B28" s="28" t="s">
        <v>39</v>
      </c>
      <c r="C28" s="29" cm="1">
        <f t="array" aca="1" ref="C28" ca="1">50 + ((TK!C28 - MIN(_xlfn._xlws.FILTER(TK!$C$9:'TK'!$C$30, MOD(ROW(TK!$C$9:'TK'!$C$30),2)=0)))/(MAX(_xlfn._xlws.FILTER(TK!$C$9:'TK'!$C$30, MOD(ROW(TK!$C$9:'TK'!$C$30),2)=0))-MIN(_xlfn._xlws.FILTER(TK!$C$9:'TK'!$C$30, MOD(ROW(TK!$C$9:'TK'!$C$30),2)=0)))) * (98-50)</f>
        <v>74</v>
      </c>
      <c r="D28" s="29" cm="1">
        <f t="array" aca="1" ref="D28" ca="1">50 + ((TK!D28 - MIN(_xlfn._xlws.FILTER(TK!$D$9:'TK'!$D$30,MOD(ROW(TK!$D$9:'TK'!$D$30),2)=0)))/(MAX(_xlfn._xlws.FILTER(TK!$D$9:'TK'!$D$30, MOD(ROW(TK!$D$9:'TK'!$D$30),2)=0))-MIN(_xlfn._xlws.FILTER(TK!$D$9:'TK'!$D$30,MOD(ROW(TK!$D$9:'TK'!$D$30),2)=0)))) * (98-50)</f>
        <v>50</v>
      </c>
      <c r="E28" s="29" cm="1">
        <f t="array" aca="1" ref="E28" ca="1">50 + ((TK!E28 - MIN(_xlfn._xlws.FILTER(TK!$E$9:'TK'!$E$30, MOD(ROW(TK!$E$9:'TK'!$E$30),2)=0)))/(MAX(_xlfn._xlws.FILTER(TK!$E$9:'TK'!$E$30, MOD(ROW(TK!$E$9:'TK'!$E$30),2)=0))-MIN(_xlfn._xlws.FILTER(TK!$E$9:'TK'!$E$30, MOD(ROW(TK!$E$9:'TK'!$E$30),2)=0))))*(98-50)</f>
        <v>66</v>
      </c>
      <c r="F28" s="29" cm="1">
        <f t="array" aca="1" ref="F28" ca="1">50 + ((TK!F28 - MIN(_xlfn._xlws.FILTER(TK!$F$9:'TK'!$F$30, MOD(ROW(TK!$F$9:'TK'!$F$30),2)=0)))/(MAX(_xlfn._xlws.FILTER(TK!$F$9:'TK'!$F$30, MOD(ROW(TK!$F$9:'TK'!$F$30),2)=0))-MIN(_xlfn._xlws.FILTER(TK!$F$9:'TK'!$F$30, MOD(ROW(TK!$F$9:'TK'!$F$30),2)=0))))*(98-50)</f>
        <v>50</v>
      </c>
      <c r="G28" s="33" cm="1">
        <f t="array" aca="1" ref="G28" ca="1">50 + ((TK!J28 - MIN(_xlfn._xlws.FILTER(TK!$J$9:'TK'!$J$30, MOD(ROW(TK!$J$9:'TK'!$J$30),2)=0)))/(MAX(_xlfn._xlws.FILTER(TK!$J$9:'TK'!$J$30, MOD(ROW(TK!$J$9:'TK'!$J$30),2)=0))-MIN(_xlfn._xlws.FILTER(TK!$J$9:'TK'!$J$30, MOD(ROW(TK!$J$9:'TK'!$J$30),2)=0))))*(98-50)</f>
        <v>80.857142857142861</v>
      </c>
      <c r="H28" s="33" cm="1">
        <f t="array" aca="1" ref="H28" ca="1">50 + ((TK!K28 - MIN(_xlfn._xlws.FILTER(TK!$K$9:'TK'!$K$30, MOD(ROW(TK!$K$9:'TK'!$K$30),2)=0)))/(MAX(_xlfn._xlws.FILTER(TK!$K$9:'TK'!$K$30, MOD(ROW(TK!$K$9:'TK'!$K$30),2)=0))-MIN(_xlfn._xlws.FILTER(TK!$K$9:'TK'!$K$30, MOD(ROW(TK!$K$9:'TK'!$K$30),2)=0))))*(98-50)</f>
        <v>93.636363636363626</v>
      </c>
      <c r="I28" s="33" cm="1">
        <f t="array" aca="1" ref="I28" ca="1">50 + ((TK!L28 - MIN(_xlfn._xlws.FILTER(TK!$L$9:'TK'!$L$30, MOD(ROW(TK!$L$9:'TK'!$L$30),2)=0)))/(MAX(_xlfn._xlws.FILTER(TK!$L$9:'TK'!$L$30, MOD(ROW(TK!$L$9:'TK'!$L$30),2)=0))-MIN(_xlfn._xlws.FILTER(TK!$L$9:'TK'!$L$30, MOD(ROW(TK!$L$9:'TK'!$L$30),2)=0))))*(98-50)</f>
        <v>92.666666666666657</v>
      </c>
      <c r="J28" s="33" cm="1">
        <f t="array" aca="1" ref="J28" ca="1">50 + ((TK!M28 - MIN(_xlfn._xlws.FILTER(TK!$M$9:'TK'!$M$30, MOD(ROW(TK!$M$9:'TK'!$M$30),2)=0)))/(MAX(_xlfn._xlws.FILTER(TK!$M$9:'TK'!$M$30, MOD(ROW(TK!$M$9:'TK'!$M$30),2)=0))-MIN(_xlfn._xlws.FILTER(TK!$M$9:'TK'!$M$30, MOD(ROW(TK!$M$9:'TK'!$M$30),2)=0))))*(98-50)</f>
        <v>74</v>
      </c>
      <c r="K28" s="37" cm="1">
        <f t="array" aca="1" ref="K28" ca="1">50 + ((TK!Q28 -MIN(_xlfn._xlws.FILTER(TK!$Q$9:'TK'!$Q$30, MOD(ROW(TK!$Q$9:'TK'!$Q$30),2)=0)))/(MAX(_xlfn._xlws.FILTER(TK!$Q$9:'TK'!$Q$30, MOD(ROW(TK!$Q$9:'TK'!$Q$30),2)=0))-MIN(_xlfn._xlws.FILTER(TK!$Q$9:'TK'!$Q$30, MOD(ROW(TK!$Q$9:'TK'!$Q$30),2)=0))))*(98-50)</f>
        <v>84.285714285714278</v>
      </c>
      <c r="L28" s="37" cm="1">
        <f t="array" aca="1" ref="L28" ca="1">50 + ((TK!R28 - MIN(_xlfn._xlws.FILTER(TK!$R$9:'TK'!$R$30, MOD(ROW(TK!$R$9:'TK'!$R$30),2)=0)))/(MAX(_xlfn._xlws.FILTER(TK!$R$9:'TK'!$R$30, MOD(ROW(TK!$R$9:'TK'!$R$30),2)=0))-MIN(_xlfn._xlws.FILTER(TK!$R$9:'TK'!$R$30, MOD(ROW(TK!$R$9:'TK'!$R$30),2)=0))))*(98-50)</f>
        <v>70.571428571428569</v>
      </c>
      <c r="M28" s="37" cm="1">
        <f t="array" aca="1" ref="M28" ca="1">50 + ((TK!S28 - MIN(_xlfn._xlws.FILTER(TK!$S$9:'TK'!$S$30, MOD(ROW(TK!$S$9:'TK'!$S$30),2)=0)))/(MAX(_xlfn._xlws.FILTER(TK!$S$9:'TK'!$S$30, MOD(ROW(TK!$S$9:'TK'!$S$30),2)=0))-MIN(_xlfn._xlws.FILTER(TK!$S$9:'TK'!$S$30, MOD(ROW(TK!$S$9:'TK'!$S$30),2)=0))))*(98-50)</f>
        <v>78.8</v>
      </c>
      <c r="N28" s="37" cm="1">
        <f t="array" aca="1" ref="N28" ca="1">50 + ((TK!T28 - MIN(_xlfn._xlws.FILTER(TK!$T$9:'TK'!$T$30, MOD(ROW(TK!$T$9:'TK'!$T$30),2)=0)))/(MAX(_xlfn._xlws.FILTER(TK!$T$9:'TK'!$T$30, MOD(ROW(TK!$T$9:'TK'!$T$30),2)=0))-MIN(_xlfn._xlws.FILTER(TK!$T$9:'TK'!$T$30, MOD(ROW(TK!$T$9:'TK'!$T$30),2)=0))))*(98-50)</f>
        <v>82</v>
      </c>
      <c r="O28" s="39" cm="1">
        <f t="array" aca="1" ref="O28" ca="1">50 + ((TK!X28 - MIN(_xlfn._xlws.FILTER(TK!$X$9:'TK'!$X$30, MOD(ROW(TK!$X$9:'TK'!$X$30),2)=0)))/(MAX(_xlfn._xlws.FILTER(TK!$X$9:'TK'!$X$30, MOD(ROW(TK!$X$9:'TK'!$X$30),2)=0))-MIN(_xlfn._xlws.FILTER(TK!$X$9:'TK'!$X$30, MOD(ROW(TK!$X$9:'TK'!$X$30),2)=0))))*(98-50)</f>
        <v>82</v>
      </c>
      <c r="P28" s="39" cm="1">
        <f t="array" aca="1" ref="P28" ca="1">50 + ((TK!Y28 - MIN(_xlfn._xlws.FILTER(TK!$Y$9:'TK'!$Y$30, MOD(ROW(TK!$Y$9:'TK'!$Y$30),2)=0)))/(MAX(_xlfn._xlws.FILTER(TK!$Y$9:'TK'!$Y$30, MOD(ROW(TK!$Y$9:'TK'!$Y$30),2)=0))-MIN(_xlfn._xlws.FILTER(TK!$Y$9:'TK'!$Y$30, MOD(ROW(TK!$Y$9:'TK'!$Y$30),2)=0))))*(98-50)</f>
        <v>82</v>
      </c>
      <c r="Q28" s="39" cm="1">
        <f t="array" aca="1" ref="Q28" ca="1">50 + ((TK!Z28 - MIN(_xlfn._xlws.FILTER(TK!$Z$9:'TK'!$Z$30, MOD(ROW(TK!$Z$9:'TK'!$Z$30),2)=0)))/(MAX(_xlfn._xlws.FILTER(TK!$Z$9:'TK'!$Z$30, MOD(ROW(TK!$Z$9:'TK'!$Z$30),2)=0))-MIN(_xlfn._xlws.FILTER(TK!$Z$9:'TK'!$Z$30, MOD(ROW(TK!$Z$9:'TK'!$Z$30),2)=0))))*(98-50)</f>
        <v>74</v>
      </c>
      <c r="R28" s="39" cm="1">
        <f t="array" aca="1" ref="R28" ca="1">50 + ((TK!AA28 - MIN(_xlfn._xlws.FILTER(TK!$AA$9:'TK'!$AA$30, MOD(ROW(TK!$AA$9:'TK'!$AA$30),2)=0)))/(MAX(_xlfn._xlws.FILTER(TK!$AA$9:'TK'!$AA$30, MOD(ROW(TK!$AA$9:'TK'!$AA$30),2)=0))-MIN(_xlfn._xlws.FILTER(TK!$AA$9:'TK'!$AA$30, MOD(ROW(TK!$AA$9:'TK'!$AA$30),2)=0))))*(98-50)</f>
        <v>62</v>
      </c>
      <c r="S28" s="46" cm="1">
        <f t="array" aca="1" ref="S28" ca="1">50 + ((TK!AE28 - MIN(_xlfn._xlws.FILTER(TK!$AE$9:'TK'!$AE$30, MOD(ROW(TK!$AE$9:'TK'!$AE$30),2)=0)))/(MAX(_xlfn._xlws.FILTER(TK!$AE$9:'TK'!$AE$30, MOD(ROW(TK!$AE$9:'TK'!$AE$30),2)=0))-MIN(_xlfn._xlws.FILTER(TK!$AE$9:'TK'!$AE$30, MOD(ROW(TK!$AE$9:'TK'!$AE$30),2)=0))))*(98-50)</f>
        <v>93.826086956521735</v>
      </c>
      <c r="T28" s="46" cm="1">
        <f t="array" aca="1" ref="T28" ca="1">50 + ((TK!AF28 - MIN(_xlfn._xlws.FILTER(TK!$AF$9:'TK'!$AF$30, MOD(ROW(TK!$AF$9:'TK'!$AF$30),2)=0)))/(MAX(_xlfn._xlws.FILTER(TK!$AF$9:'TK'!$AF$30, MOD(ROW(TK!$AF$9:'TK'!$AF$30),2)=0))-MIN(_xlfn._xlws.FILTER(TK!$AF$9:'TK'!$AF$30, MOD(ROW(TK!$AF$9:'TK'!$AF$30),2)=0))))*(98-50)</f>
        <v>95.714285714285708</v>
      </c>
      <c r="U28" s="46" cm="1">
        <f t="array" aca="1" ref="U28" ca="1">50 + ((TK!AG28 - MIN(_xlfn._xlws.FILTER(TK!$AG$9:'TK'!$AG$30, MOD(ROW(TK!$AG$9:'TK'!$AG$30),2)=0)))/(MAX(_xlfn._xlws.FILTER(TK!$AG$9:'TK'!$AG$30, MOD(ROW(TK!$AG$9:'TK'!$AG$30),2)=0))-MIN(_xlfn._xlws.FILTER(TK!$AG$9:'TK'!$AG$30, MOD(ROW(TK!$AG$9:'TK'!$AG$30),2)=0))))*(98-50)</f>
        <v>95.714285714285708</v>
      </c>
      <c r="V28" s="46" cm="1">
        <f t="array" aca="1" ref="V28" ca="1">50 + ((TK!AH28 - MIN(_xlfn._xlws.FILTER(TK!$AH$9:'TK'!$AH$30, MOD(ROW(TK!$AH$9:'TK'!$AH$30),2)=0)))/(MAX(_xlfn._xlws.FILTER(TK!$AH$9:'TK'!$AH$30, MOD(ROW(TK!$AH$9:'TK'!$AH$30),2)=0))-MIN(_xlfn._xlws.FILTER(TK!$AH$9:'TK'!$AH$30, MOD(ROW(TK!$AH$9:'TK'!$AH$30),2)=0))))*(98-50)</f>
        <v>98</v>
      </c>
      <c r="W28" s="266"/>
      <c r="X28" s="251"/>
      <c r="Y28" s="251"/>
      <c r="Z28" s="251"/>
      <c r="AB28" s="236"/>
      <c r="AC28" s="42" t="s">
        <v>39</v>
      </c>
      <c r="AD28" s="44">
        <f ca="1">IF(MIN(C28,G28,K28,O28,S28)=0, "Null", IF(COUNT(C28,G28,K28,O28,S28)=5, SUM(C28,G28,K28,O28,S28) - MIN(C28,G28,K28,O28,S28) - MAX(C28,G28,K28,O28,S28), "Null"))*$AS$10</f>
        <v>988.57142857142844</v>
      </c>
      <c r="AE28" s="44">
        <f ca="1">IF(MIN(D28,H28,L28,P28,T28)=0, "Null", IF(COUNT(D28,H28,L28,P28,T28)=5, SUM(D28,H28,L28,P28,T28) - MIN(D28,H28,L28,P28,T28) - MAX(D28,H28,L28,P28,T28), "Null"))*$AT$10</f>
        <v>984.83116883116872</v>
      </c>
      <c r="AF28" s="44">
        <f ca="1">IF(MIN(E28,I28,M28,Q28,U28)=0, "Null", IF(COUNT(E28,I28,M28,Q28,U28)=5, SUM(E28,I28,M28,Q28,U28) - MIN(E28,I28,M28,Q28,U28) - MAX(E28,I28,M28,Q28,U28), "Null"))*$AU$10</f>
        <v>736.39999999999986</v>
      </c>
      <c r="AG28" s="44">
        <f ca="1">IF(MIN(F28,J28,N28,R28,V28)=0, "Null", IF(COUNT(F28,J28,N28,R28,V28)=5, SUM(F28,J28,N28,R28,V28) - MIN(F28,J28,N28,R28,V28) - MAX(F28,J28,N28,R28,V28), "Null"))*$AV$10</f>
        <v>872</v>
      </c>
      <c r="AH28" s="45" cm="1">
        <f t="array" aca="1" ref="AH28" ca="1">IF(SUMPRODUCT(--(ISTEXT(AD28:AG28)+ISBLANK(AD28:AG28)+(AD28:AG28=0)))&gt;0,"Error",SUM(AD28,AE28,AF28,AG28))</f>
        <v>3581.8025974025968</v>
      </c>
      <c r="AI28" s="493"/>
      <c r="AJ28" s="489"/>
      <c r="AK28" s="251"/>
      <c r="AL28" s="251"/>
      <c r="AN28" s="256"/>
      <c r="AO28" s="258"/>
      <c r="AP28" s="256"/>
    </row>
    <row r="29" spans="1:42" ht="17.25" customHeight="1">
      <c r="A29" s="252">
        <v>11</v>
      </c>
      <c r="B29" s="5" t="s">
        <v>31</v>
      </c>
      <c r="C29" s="11" cm="1">
        <f t="array" aca="1" ref="C29" ca="1">50 + ((TK!C29 - MIN(_xlfn._xlws.FILTER(TK!$C$9:'TK'!$C$30, MOD(ROW(TK!$C$9:'TK'!$C$30),2)=1)))/(MAX(_xlfn._xlws.FILTER(TK!$C$9:'TK'!$C$30, MOD(ROW(TK!$C$9:'TK'!$C$30),2)=1))-MIN(_xlfn._xlws.FILTER(TK!$C$9:'TK'!$C$30, MOD(ROW(TK!$C$9:'TK'!$C$30),2)=1)))) * (98-50)</f>
        <v>50</v>
      </c>
      <c r="D29" s="11" cm="1">
        <f t="array" aca="1" ref="D29" ca="1">50 + ((TK!D29 - MIN(_xlfn._xlws.FILTER(TK!$D$9:'TK'!$D$30, MOD(ROW(TK!$D$9:'TK'!$D$30),2)=1)))/(MAX(_xlfn._xlws.FILTER(TK!$D$9:'TK'!$D$30, MOD(ROW(TK!$D$9:'TK'!$D$30),2)=1))-MIN(_xlfn._xlws.FILTER(TK!$D$9:'TK'!$D$30, MOD(ROW(TK!$D$9:'TK'!$D$30),2)=1)))) * (98-50)</f>
        <v>98</v>
      </c>
      <c r="E29" s="11" cm="1">
        <f t="array" aca="1" ref="E29" ca="1">50 + ((TK!$E$29 - MIN(_xlfn._xlws.FILTER(TK!$E$9:'TK'!$E$30, MOD(ROW(TK!$E$9:'TK'!$E$30),2)=1)))/(MAX(_xlfn._xlws.FILTER(TK!$E$9:'TK'!$E$30, MOD(ROW(TK!$E$9:'TK'!$E$30),2)=1))-MIN(_xlfn._xlws.FILTER(TK!$E$9:'TK'!$E$30, MOD(ROW(TK!$E$9:'TK'!$E$30),2)=1))))*(98-50)</f>
        <v>82</v>
      </c>
      <c r="F29" s="11" cm="1">
        <f t="array" aca="1" ref="F29" ca="1">50 + ((TK!F29 - MIN(_xlfn._xlws.FILTER(TK!$F$9:'TK'!$F$30, MOD(ROW(TK!$F$9:'TK'!$F$30),2)=1)))/(MAX(_xlfn._xlws.FILTER(TK!$F$9:'TK'!$F$30, MOD(ROW(TK!$F$9:'TK'!$F$30),2)=1))-MIN(_xlfn._xlws.FILTER(TK!$F$9:'TK'!$F$30, MOD(ROW(TK!$F$9:'TK'!$F$30),2)=1))))*(98-50)</f>
        <v>50</v>
      </c>
      <c r="G29" s="30" cm="1">
        <f t="array" aca="1" ref="G29" ca="1">50 + ((TK!J29 - MIN(_xlfn._xlws.FILTER(TK!$J$9:'TK'!$J$30, MOD(ROW(TK!$J$9:'TK'!$J$30),2)=1)))/(MAX(_xlfn._xlws.FILTER(TK!$J$9:'TK'!$J$30, MOD(ROW(TK!$J$9:'TK'!$J$30),2)=1))-MIN(_xlfn._xlws.FILTER(TK!$J$9:'TK'!$J$30, MOD(ROW(TK!$J$9:'TK'!$J$30),2)=1))))*(98-50)</f>
        <v>98</v>
      </c>
      <c r="H29" s="30" cm="1">
        <f t="array" aca="1" ref="H29" ca="1">50 + ((TK!K29 - MIN(_xlfn._xlws.FILTER(TK!$K$9:'TK'!$K$30, MOD(ROW(TK!$K$9:'TK'!$K$30),2)=1)))/(MAX(_xlfn._xlws.FILTER(TK!$K$9:'TK'!$K$30, MOD(ROW(TK!$K$9:'TK'!$K$30),2)=1))-MIN(_xlfn._xlws.FILTER(TK!$K$9:'TK'!$K$30, MOD(ROW(TK!$K$9:'TK'!$K$30),2)=1))))*(98-50)</f>
        <v>85.199999999999989</v>
      </c>
      <c r="I29" s="30" cm="1">
        <f t="array" aca="1" ref="I29" ca="1">50 + ((TK!L29 - MIN(_xlfn._xlws.FILTER(TK!$L$9:'TK'!$L$30, MOD(ROW(TK!$L$9:'TK'!$L$30),2)=1)))/(MAX(_xlfn._xlws.FILTER(TK!$L$9:'TK'!$L$30, MOD(ROW(TK!$L$9:'TK'!$L$30),2)=1))-MIN(_xlfn._xlws.FILTER(TK!$L$9:'TK'!$L$30, MOD(ROW(TK!$L$9:'TK'!$L$30),2)=1))))*(98-50)</f>
        <v>98</v>
      </c>
      <c r="J29" s="30" cm="1">
        <f t="array" aca="1" ref="J29" ca="1">50 + ((TK!M29 - MIN(_xlfn._xlws.FILTER(TK!$M$9:'TK'!$M$30, MOD(ROW(TK!$M$9:'TK'!$M$30),2)=1)))/(MAX(_xlfn._xlws.FILTER(TK!$M$9:'TK'!$M$30, MOD(ROW(TK!$M$9:'TK'!$M$30),2)=1))-MIN(_xlfn._xlws.FILTER(TK!$M$9:'TK'!$M$30, MOD(ROW(TK!$M$9:'TK'!$M$30),2)=1))))*(98-50)</f>
        <v>91.6</v>
      </c>
      <c r="K29" s="34" cm="1">
        <f t="array" aca="1" ref="K29" ca="1">50 + ((TK!Q29 - MIN(_xlfn._xlws.FILTER(TK!$Q$9:'TK'!$Q$30, MOD(ROW(TK!$Q$9:'TK'!$Q$30),2)=1)))/(MAX(_xlfn._xlws.FILTER(TK!$Q$9:'TK'!$Q$30, MOD(ROW(TK!$Q$9:'TK'!$Q$30),2)=1))-MIN(_xlfn._xlws.FILTER(TK!$Q$9:'TK'!$Q$30, MOD(ROW(TK!$Q$9:'TK'!$Q$30),2)=1))))*(98-50)</f>
        <v>98</v>
      </c>
      <c r="L29" s="34" cm="1">
        <f t="array" aca="1" ref="L29" ca="1">50 + ((TK!R29 - MIN(_xlfn._xlws.FILTER(TK!$R$9:'TK'!$R$30, MOD(ROW(TK!$R$9:'TK'!$R$30),2)=1)))/(MAX(_xlfn._xlws.FILTER(TK!$R$9:'TK'!$R$30, MOD(ROW(TK!$R$9:'TK'!$R$30),2)=1))-MIN(_xlfn._xlws.FILTER(TK!$R$9:'TK'!$R$30, MOD(ROW(TK!$R$9:'TK'!$R$30),2)=1))))*(98-50)</f>
        <v>90</v>
      </c>
      <c r="M29" s="34" cm="1">
        <f t="array" aca="1" ref="M29" ca="1">50 + ((TK!S29 - MIN(_xlfn._xlws.FILTER(TK!$S$9:'TK'!$S$30, MOD(ROW(TK!$S$9:'TK'!$S$30),2)=1)))/(MAX(_xlfn._xlws.FILTER(TK!$S$9:'TK'!$S$30, MOD(ROW(TK!$S$9:'TK'!$S$30),2)=1))-MIN(_xlfn._xlws.FILTER(TK!$S$9:'TK'!$S$30, MOD(ROW(TK!$S$9:'TK'!$S$30),2)=1))))*(98-50)</f>
        <v>86</v>
      </c>
      <c r="N29" s="34" cm="1">
        <f t="array" aca="1" ref="N29" ca="1">50 + ((TK!T29 - MIN(_xlfn._xlws.FILTER(TK!$T$9:'TK'!$T$30, MOD(ROW(TK!$T$9:'TK'!$T$30),2)=1)))/(MAX(_xlfn._xlws.FILTER(TK!$T$9:'TK'!$T$30, MOD(ROW(TK!$T$9:'TK'!$T$30),2)=1))-MIN(_xlfn._xlws.FILTER(TK!$T$9:'TK'!$T$30, MOD(ROW(TK!$T$9:'TK'!$T$30),2)=1))))*(98-50)</f>
        <v>74</v>
      </c>
      <c r="O29" s="38" cm="1">
        <f t="array" aca="1" ref="O29" ca="1">50 + ((TK!X29 - MIN(_xlfn._xlws.FILTER(TK!$X$9:'TK'!$X$30, MOD(ROW(TK!$X$9:'TK'!$X$30),2)=1)))/(MAX(_xlfn._xlws.FILTER(TK!$X$9:'TK'!$X$30, MOD(ROW(TK!$X$9:'TK'!$X$30),2)=1))-MIN(_xlfn._xlws.FILTER(TK!$X$9:'TK'!$X$30, MOD(ROW(TK!$X$9:'TK'!$X$30),2)=1))))*(98-50)</f>
        <v>78.8</v>
      </c>
      <c r="P29" s="38" cm="1">
        <f t="array" aca="1" ref="P29" ca="1">50 + ((TK!Y29 - MIN(_xlfn._xlws.FILTER(TK!$Y$9:'TK'!$Y$30, MOD(ROW(TK!$Y$9:'TK'!$Y$30),2)=1)))/(MAX(_xlfn._xlws.FILTER(TK!$Y$9:'TK'!$Y$30, MOD(ROW(TK!$Y$9:'TK'!$Y$30),2)=1))-MIN(_xlfn._xlws.FILTER(TK!$Y$9:'TK'!$Y$30, MOD(ROW(TK!$Y$9:'TK'!$Y$30),2)=1))))*(98-50)</f>
        <v>78.8</v>
      </c>
      <c r="Q29" s="38" cm="1">
        <f t="array" aca="1" ref="Q29" ca="1">50 + ((TK!Z29 - MIN(_xlfn._xlws.FILTER(TK!$Z$9:'TK'!$Z$30, MOD(ROW(TK!$Z$9:'TK'!$Z$30),2)=1)))/(MAX(_xlfn._xlws.FILTER(TK!$Z$9:'TK'!$Z$30, MOD(ROW(TK!$Z$9:'TK'!$Z$30),2)=1))-MIN(_xlfn._xlws.FILTER(TK!$Z$9:'TK'!$Z$30, MOD(ROW(TK!$Z$9:'TK'!$Z$30),2)=1))))*(98-50)</f>
        <v>82</v>
      </c>
      <c r="R29" s="38" cm="1">
        <f t="array" aca="1" ref="R29" ca="1">50 + ((TK!AA29 - MIN(_xlfn._xlws.FILTER(TK!$AA$9:'TK'!$AA$30, MOD(ROW(TK!$AA$9:'TK'!$AA$30),2)=1)))/(MAX(_xlfn._xlws.FILTER(TK!$AA$9:'TK'!$AA$30, MOD(ROW(TK!$AA$9:'TK'!$AA$30),2)=1))-MIN(_xlfn._xlws.FILTER(TK!$AA$9:'TK'!$AA$30, MOD(ROW(TK!$AA$9:'TK'!$AA$30),2)=1))))*(98-50)</f>
        <v>50</v>
      </c>
      <c r="S29" s="40" cm="1">
        <f t="array" aca="1" ref="S29" ca="1">50 + ((TK!AE29 - MIN(_xlfn._xlws.FILTER(TK!$AE$9:'TK'!$AE$30, MOD(ROW(TK!$AE$9:'TK'!$AE$30),2)=1)))/(MAX(_xlfn._xlws.FILTER(TK!$AE$9:'TK'!$AE$30, MOD(ROW(TK!$AE$9:'TK'!$AE$30),2)=1))-MIN(_xlfn._xlws.FILTER(TK!$AE$9:'TK'!$AE$30, MOD(ROW(TK!$AE$9:'TK'!$AE$30),2)=1))))*(98-50)</f>
        <v>86</v>
      </c>
      <c r="T29" s="40" cm="1">
        <f t="array" aca="1" ref="T29" ca="1">50 + ((TK!AF29 - MIN(_xlfn._xlws.FILTER(TK!$AF$9:'TK'!$AF$30, MOD(ROW(TK!$AF$9:'TK'!$AF$30),2)=1)))/(MAX(_xlfn._xlws.FILTER(TK!$AF$9:'TK'!$AF$30, MOD(ROW(TK!$AF$9:'TK'!$AF$30),2)=1))-MIN(_xlfn._xlws.FILTER(TK!$AF$9:'TK'!$AF$30, MOD(ROW(TK!$AF$9:'TK'!$AF$30),2)=1))))*(98-50)</f>
        <v>98</v>
      </c>
      <c r="U29" s="40" cm="1">
        <f t="array" aca="1" ref="U29" ca="1">50 + ((TK!AG29 - MIN(_xlfn._xlws.FILTER(TK!$AG$9:'TK'!$AG$30, MOD(ROW(TK!$AG$9:'TK'!$AG$30),2)=1)))/(MAX(_xlfn._xlws.FILTER(TK!$AG$9:'TK'!$AG$30, MOD(ROW(TK!$AG$9:'TK'!$AG$30),2)=1))-MIN(_xlfn._xlws.FILTER(TK!$AG$9:'TK'!$AG$30, MOD(ROW(TK!$AG$9:'TK'!$AG$30),2)=1))))*(98-50)</f>
        <v>98</v>
      </c>
      <c r="V29" s="40" cm="1">
        <f t="array" aca="1" ref="V29" ca="1">50 + ((TK!AH29 - MIN(_xlfn._xlws.FILTER(TK!$AH$9:'TK'!$AH$30, MOD(ROW(TK!$AH$9:'TK'!$AH$30),2)=1)))/(MAX(_xlfn._xlws.FILTER(TK!$AH$9:'TK'!$AH$30, MOD(ROW(TK!$AH$9:'TK'!$AH$30),2)=1))-MIN(_xlfn._xlws.FILTER(TK!$AH$9:'TK'!$AH$30, MOD(ROW(TK!$AH$9:'TK'!$AH$30),2)=1))))*(98-50)</f>
        <v>98</v>
      </c>
      <c r="W29" s="266"/>
      <c r="X29" s="253">
        <f>SUM(TK!G29:G30,TK!N29:N30,TK!U29:U30,TK!AB29:AB30,TK!AI29:AI30)</f>
        <v>346</v>
      </c>
      <c r="Y29" s="253">
        <f>SUM(TK!H29:H30,TK!O29:O30,TK!V29:V30,TK!AC29:AC30,TK!AJ29:AJ30)</f>
        <v>352</v>
      </c>
      <c r="Z29" s="253">
        <f>SUM(TK!I29:I30,TK!P29:P30,TK!W29:W30,TK!AD29:AD30,TK!AK29:AK30)</f>
        <v>350</v>
      </c>
      <c r="AB29" s="252">
        <v>11</v>
      </c>
      <c r="AC29" s="106" t="s">
        <v>31</v>
      </c>
      <c r="AD29" s="108">
        <f ca="1">IF(MIN(C29,G29,K29,O29,S29)=0, "Null", IF(COUNT(C29,G29,K29,O29,S29)=5, SUM(C29,G29,K29,O29,S29) - MIN(C29,G29,K29,O29,S29) - MAX(C29,G29,K29,O29,S29), "Null"))*$AS$9</f>
        <v>1314</v>
      </c>
      <c r="AE29" s="108">
        <f ca="1">IF(MIN(D29,H29,L29,P29,T29)=0, "Null", IF(COUNT(D29,H29,L29,P29,T29)=5, SUM(D29,H29,L29,P29,T29) - MIN(D29,H29,L29,P29,T29) - MAX(D29,H29,L29,P29,T29), "Null"))*$AT$9</f>
        <v>1092.8</v>
      </c>
      <c r="AF29" s="108">
        <f ca="1">IF(MIN(E29,I29,M29,Q29,U29)=0, "Null", IF(COUNT(E29,I29,M29,Q29,U29)=5, SUM(E29,I29,M29,Q29,U29) - MIN(E29,I29,M29,Q29,U29) - MAX(E29,I29,M29,Q29,U29), "Null"))*$AU$9</f>
        <v>798</v>
      </c>
      <c r="AG29" s="108">
        <f ca="1">IF(MIN(F29,J29,N29,R29,V29)=0, "Null", IF(COUNT(F29,J29,N29,R29,V29)=5, SUM(F29,J29,N29,R29,V29) - MIN(F29,J29,N29,R29,V29) - MAX(F29,J29,N29,R29,V29), "Null"))*$AV$9</f>
        <v>646.80000000000007</v>
      </c>
      <c r="AH29" s="109" cm="1">
        <f t="array" aca="1" ref="AH29" ca="1">IF(SUMPRODUCT(--(ISTEXT(AD29:AG29)+ISBLANK(AD29:AG29)+(AD29:AG29=0)))&gt;0,"Error",SUM(AD29,AE29,AF29,AG29))</f>
        <v>3851.6000000000004</v>
      </c>
      <c r="AI29" s="490">
        <f t="shared" ref="AI29" ca="1" si="17">IF(OR(ISTEXT(AH29),ISTEXT(AH30)),"NULL",SUM(AH29:AH30))</f>
        <v>7581.4025974025981</v>
      </c>
      <c r="AJ29" s="489"/>
      <c r="AK29" s="253">
        <f>SUM(TK!G29:I30,TK!N29:P30,TK!U29:W30,TK!AB29:AD30,TK!AI29:AK30)</f>
        <v>1048</v>
      </c>
      <c r="AL29" s="253">
        <f>RANK(AK29,$AK$9:$AK$30,0)</f>
        <v>1</v>
      </c>
      <c r="AN29" s="248" t="str">
        <f>IF(AND(TK!AP29&gt;=4, TK!AP29&lt;=18), "Penampilan " &amp; TK!AP29 &amp; " Menit", "Kosong")</f>
        <v>Penampilan 9 Menit</v>
      </c>
      <c r="AO29" s="494" t="str">
        <f>IF(TK!AQ29=51,"Kelebihan 1 Peserta", IF(TK!AQ29=52,"Kelebihan 2 Peserta",IF(TK!AQ29=53,"Kelebihan 3 Peserta",IF(TK!AQ29=54,"Kelebihan 4 Peserta",IF(TK!AQ29=55,"Kelebihan 5 Peserta",IF(TK!AQ29&gt;55,"Lebih dari 5 Peserta","Aman"))))))</f>
        <v>Aman</v>
      </c>
      <c r="AP29" s="248" t="str">
        <f t="shared" ref="AP29" si="18">_xlfn.TEXTJOIN(", ",TRUE,AN29,AO29)</f>
        <v>Penampilan 9 Menit, Aman</v>
      </c>
    </row>
    <row r="30" spans="1:42" ht="17.25" customHeight="1">
      <c r="A30" s="213"/>
      <c r="B30" s="107" t="s">
        <v>39</v>
      </c>
      <c r="C30" s="27" cm="1">
        <f t="array" aca="1" ref="C30" ca="1">50 + ((TK!C30 - MIN(_xlfn._xlws.FILTER(TK!$C$9:'TK'!$C$30, MOD(ROW(TK!$C$9:'TK'!$C$30),2)=0)))/(MAX(_xlfn._xlws.FILTER(TK!$C$9:'TK'!$C$30, MOD(ROW(TK!$C$9:'TK'!$C$30),2)=0))-MIN(_xlfn._xlws.FILTER(TK!$C$9:'TK'!$C$30, MOD(ROW(TK!$C$9:'TK'!$C$30),2)=0)))) * (98-50)</f>
        <v>74</v>
      </c>
      <c r="D30" s="27" cm="1">
        <f t="array" aca="1" ref="D30" ca="1">50 + ((TK!D30 - MIN(_xlfn._xlws.FILTER(TK!$D$9:'TK'!$D$30,MOD(ROW(TK!$D$9:'TK'!$D$30),2)=0)))/(MAX(_xlfn._xlws.FILTER(TK!$D$9:'TK'!$D$30, MOD(ROW(TK!$D$9:'TK'!$D$30),2)=0))-MIN(_xlfn._xlws.FILTER(TK!$D$9:'TK'!$D$30,MOD(ROW(TK!$D$9:'TK'!$D$30),2)=0)))) * (98-50)</f>
        <v>50</v>
      </c>
      <c r="E30" s="27" cm="1">
        <f t="array" aca="1" ref="E30" ca="1">50 + ((TK!E30 - MIN(_xlfn._xlws.FILTER(TK!$E$9:'TK'!$E$30, MOD(ROW(TK!$E$9:'TK'!$E$30),2)=0)))/(MAX(_xlfn._xlws.FILTER(TK!$E$9:'TK'!$E$30, MOD(ROW(TK!$E$9:'TK'!$E$30),2)=0))-MIN(_xlfn._xlws.FILTER(TK!$E$9:'TK'!$E$30, MOD(ROW(TK!$E$9:'TK'!$E$30),2)=0))))*(98-50)</f>
        <v>66</v>
      </c>
      <c r="F30" s="27" cm="1">
        <f t="array" aca="1" ref="F30" ca="1">50 + ((TK!F30 - MIN(_xlfn._xlws.FILTER(TK!$F$9:'TK'!$F$30, MOD(ROW(TK!$F$9:'TK'!$F$30),2)=0)))/(MAX(_xlfn._xlws.FILTER(TK!$F$9:'TK'!$F$30, MOD(ROW(TK!$F$9:'TK'!$F$30),2)=0))-MIN(_xlfn._xlws.FILTER(TK!$F$9:'TK'!$F$30, MOD(ROW(TK!$F$9:'TK'!$F$30),2)=0))))*(98-50)</f>
        <v>50</v>
      </c>
      <c r="G30" s="31" cm="1">
        <f t="array" aca="1" ref="G30" ca="1">50 + ((TK!J30 - MIN(_xlfn._xlws.FILTER(TK!$J$9:'TK'!$J$30, MOD(ROW(TK!$J$9:'TK'!$J$30),2)=0)))/(MAX(_xlfn._xlws.FILTER(TK!$J$9:'TK'!$J$30, MOD(ROW(TK!$J$9:'TK'!$J$30),2)=0))-MIN(_xlfn._xlws.FILTER(TK!$J$9:'TK'!$J$30, MOD(ROW(TK!$J$9:'TK'!$J$30),2)=0))))*(98-50)</f>
        <v>77.428571428571431</v>
      </c>
      <c r="H30" s="31" cm="1">
        <f t="array" aca="1" ref="H30" ca="1">50 + ((TK!K30 - MIN(_xlfn._xlws.FILTER(TK!$K$9:'TK'!$K$30, MOD(ROW(TK!$K$9:'TK'!$K$30),2)=0)))/(MAX(_xlfn._xlws.FILTER(TK!$K$9:'TK'!$K$30, MOD(ROW(TK!$K$9:'TK'!$K$30),2)=0))-MIN(_xlfn._xlws.FILTER(TK!$K$9:'TK'!$K$30, MOD(ROW(TK!$K$9:'TK'!$K$30),2)=0))))*(98-50)</f>
        <v>93.636363636363626</v>
      </c>
      <c r="I30" s="31" cm="1">
        <f t="array" aca="1" ref="I30" ca="1">50 + ((TK!L30 - MIN(_xlfn._xlws.FILTER(TK!$L$9:'TK'!$L$30, MOD(ROW(TK!$L$9:'TK'!$L$30),2)=0)))/(MAX(_xlfn._xlws.FILTER(TK!$L$9:'TK'!$L$30, MOD(ROW(TK!$L$9:'TK'!$L$30),2)=0))-MIN(_xlfn._xlws.FILTER(TK!$L$9:'TK'!$L$30, MOD(ROW(TK!$L$9:'TK'!$L$30),2)=0))))*(98-50)</f>
        <v>92.666666666666657</v>
      </c>
      <c r="J30" s="31" cm="1">
        <f t="array" aca="1" ref="J30" ca="1">50 + ((TK!M30 - MIN(_xlfn._xlws.FILTER(TK!$M$9:'TK'!$M$30, MOD(ROW(TK!$M$9:'TK'!$M$30),2)=0)))/(MAX(_xlfn._xlws.FILTER(TK!$M$9:'TK'!$M$30, MOD(ROW(TK!$M$9:'TK'!$M$30),2)=0))-MIN(_xlfn._xlws.FILTER(TK!$M$9:'TK'!$M$30, MOD(ROW(TK!$M$9:'TK'!$M$30),2)=0))))*(98-50)</f>
        <v>78.8</v>
      </c>
      <c r="K30" s="35" cm="1">
        <f t="array" aca="1" ref="K30" ca="1">50 + ((TK!Q30 -MIN(_xlfn._xlws.FILTER(TK!$Q$9:'TK'!$Q$30, MOD(ROW(TK!$Q$9:'TK'!$Q$30),2)=0)))/(MAX(_xlfn._xlws.FILTER(TK!$Q$9:'TK'!$Q$30, MOD(ROW(TK!$Q$9:'TK'!$Q$30),2)=0))-MIN(_xlfn._xlws.FILTER(TK!$Q$9:'TK'!$Q$30, MOD(ROW(TK!$Q$9:'TK'!$Q$30),2)=0))))*(98-50)</f>
        <v>98</v>
      </c>
      <c r="L30" s="35" cm="1">
        <f t="array" aca="1" ref="L30" ca="1">50 + ((TK!R30 - MIN(_xlfn._xlws.FILTER(TK!$R$9:'TK'!$R$30, MOD(ROW(TK!$R$9:'TK'!$R$30),2)=0)))/(MAX(_xlfn._xlws.FILTER(TK!$R$9:'TK'!$R$30, MOD(ROW(TK!$R$9:'TK'!$R$30),2)=0))-MIN(_xlfn._xlws.FILTER(TK!$R$9:'TK'!$R$30, MOD(ROW(TK!$R$9:'TK'!$R$30),2)=0))))*(98-50)</f>
        <v>84.285714285714278</v>
      </c>
      <c r="M30" s="35" cm="1">
        <f t="array" aca="1" ref="M30" ca="1">50 + ((TK!S30 - MIN(_xlfn._xlws.FILTER(TK!$S$9:'TK'!$S$30, MOD(ROW(TK!$S$9:'TK'!$S$30),2)=0)))/(MAX(_xlfn._xlws.FILTER(TK!$S$9:'TK'!$S$30, MOD(ROW(TK!$S$9:'TK'!$S$30),2)=0))-MIN(_xlfn._xlws.FILTER(TK!$S$9:'TK'!$S$30, MOD(ROW(TK!$S$9:'TK'!$S$30),2)=0))))*(98-50)</f>
        <v>88.4</v>
      </c>
      <c r="N30" s="35" cm="1">
        <f t="array" aca="1" ref="N30" ca="1">50 + ((TK!T30 - MIN(_xlfn._xlws.FILTER(TK!$T$9:'TK'!$T$30, MOD(ROW(TK!$T$9:'TK'!$T$30),2)=0)))/(MAX(_xlfn._xlws.FILTER(TK!$T$9:'TK'!$T$30, MOD(ROW(TK!$T$9:'TK'!$T$30),2)=0))-MIN(_xlfn._xlws.FILTER(TK!$T$9:'TK'!$T$30, MOD(ROW(TK!$T$9:'TK'!$T$30),2)=0))))*(98-50)</f>
        <v>82</v>
      </c>
      <c r="O30" s="38" cm="1">
        <f t="array" aca="1" ref="O30" ca="1">50 + ((TK!X30 - MIN(_xlfn._xlws.FILTER(TK!$X$9:'TK'!$X$30, MOD(ROW(TK!$X$9:'TK'!$X$30),2)=0)))/(MAX(_xlfn._xlws.FILTER(TK!$X$9:'TK'!$X$30, MOD(ROW(TK!$X$9:'TK'!$X$30),2)=0))-MIN(_xlfn._xlws.FILTER(TK!$X$9:'TK'!$X$30, MOD(ROW(TK!$X$9:'TK'!$X$30),2)=0))))*(98-50)</f>
        <v>82</v>
      </c>
      <c r="P30" s="38" cm="1">
        <f t="array" aca="1" ref="P30" ca="1">50 + ((TK!Y30 - MIN(_xlfn._xlws.FILTER(TK!$Y$9:'TK'!$Y$30, MOD(ROW(TK!$Y$9:'TK'!$Y$30),2)=0)))/(MAX(_xlfn._xlws.FILTER(TK!$Y$9:'TK'!$Y$30, MOD(ROW(TK!$Y$9:'TK'!$Y$30),2)=0))-MIN(_xlfn._xlws.FILTER(TK!$Y$9:'TK'!$Y$30, MOD(ROW(TK!$Y$9:'TK'!$Y$30),2)=0))))*(98-50)</f>
        <v>74</v>
      </c>
      <c r="Q30" s="38" cm="1">
        <f t="array" aca="1" ref="Q30" ca="1">50 + ((TK!Z30 - MIN(_xlfn._xlws.FILTER(TK!$Z$9:'TK'!$Z$30, MOD(ROW(TK!$Z$9:'TK'!$Z$30),2)=0)))/(MAX(_xlfn._xlws.FILTER(TK!$Z$9:'TK'!$Z$30, MOD(ROW(TK!$Z$9:'TK'!$Z$30),2)=0))-MIN(_xlfn._xlws.FILTER(TK!$Z$9:'TK'!$Z$30, MOD(ROW(TK!$Z$9:'TK'!$Z$30),2)=0))))*(98-50)</f>
        <v>86</v>
      </c>
      <c r="R30" s="38" cm="1">
        <f t="array" aca="1" ref="R30" ca="1">50 + ((TK!AA30 - MIN(_xlfn._xlws.FILTER(TK!$AA$9:'TK'!$AA$30, MOD(ROW(TK!$AA$9:'TK'!$AA$30),2)=0)))/(MAX(_xlfn._xlws.FILTER(TK!$AA$9:'TK'!$AA$30, MOD(ROW(TK!$AA$9:'TK'!$AA$30),2)=0))-MIN(_xlfn._xlws.FILTER(TK!$AA$9:'TK'!$AA$30, MOD(ROW(TK!$AA$9:'TK'!$AA$30),2)=0))))*(98-50)</f>
        <v>62</v>
      </c>
      <c r="S30" s="40" cm="1">
        <f t="array" aca="1" ref="S30" ca="1">50 + ((TK!AE30 - MIN(_xlfn._xlws.FILTER(TK!$AE$9:'TK'!$AE$30, MOD(ROW(TK!$AE$9:'TK'!$AE$30),2)=0)))/(MAX(_xlfn._xlws.FILTER(TK!$AE$9:'TK'!$AE$30, MOD(ROW(TK!$AE$9:'TK'!$AE$30),2)=0))-MIN(_xlfn._xlws.FILTER(TK!$AE$9:'TK'!$AE$30, MOD(ROW(TK!$AE$9:'TK'!$AE$30),2)=0))))*(98-50)</f>
        <v>98</v>
      </c>
      <c r="T30" s="40" cm="1">
        <f t="array" aca="1" ref="T30" ca="1">50 + ((TK!AF30 - MIN(_xlfn._xlws.FILTER(TK!$AF$9:'TK'!$AF$30, MOD(ROW(TK!$AF$9:'TK'!$AF$30),2)=0)))/(MAX(_xlfn._xlws.FILTER(TK!$AF$9:'TK'!$AF$30, MOD(ROW(TK!$AF$9:'TK'!$AF$30),2)=0))-MIN(_xlfn._xlws.FILTER(TK!$AF$9:'TK'!$AF$30, MOD(ROW(TK!$AF$9:'TK'!$AF$30),2)=0))))*(98-50)</f>
        <v>98</v>
      </c>
      <c r="U30" s="40" cm="1">
        <f t="array" aca="1" ref="U30" ca="1">50 + ((TK!AG30 - MIN(_xlfn._xlws.FILTER(TK!$AG$9:'TK'!$AG$30, MOD(ROW(TK!$AG$9:'TK'!$AG$30),2)=0)))/(MAX(_xlfn._xlws.FILTER(TK!$AG$9:'TK'!$AG$30, MOD(ROW(TK!$AG$9:'TK'!$AG$30),2)=0))-MIN(_xlfn._xlws.FILTER(TK!$AG$9:'TK'!$AG$30, MOD(ROW(TK!$AG$9:'TK'!$AG$30),2)=0))))*(98-50)</f>
        <v>98</v>
      </c>
      <c r="V30" s="40" cm="1">
        <f t="array" aca="1" ref="V30" ca="1">50 + ((TK!AH30 - MIN(_xlfn._xlws.FILTER(TK!$AH$9:'TK'!$AH$30, MOD(ROW(TK!$AH$9:'TK'!$AH$30),2)=0)))/(MAX(_xlfn._xlws.FILTER(TK!$AH$9:'TK'!$AH$30, MOD(ROW(TK!$AH$9:'TK'!$AH$30),2)=0))-MIN(_xlfn._xlws.FILTER(TK!$AH$9:'TK'!$AH$30, MOD(ROW(TK!$AH$9:'TK'!$AH$30),2)=0))))*(98-50)</f>
        <v>91.142857142857139</v>
      </c>
      <c r="W30" s="266"/>
      <c r="X30" s="254"/>
      <c r="Y30" s="254"/>
      <c r="Z30" s="254"/>
      <c r="AB30" s="213"/>
      <c r="AC30" s="106" t="s">
        <v>39</v>
      </c>
      <c r="AD30" s="108">
        <f ca="1">IF(MIN(C30,G30,K30,O30,S30)=0, "Null", IF(COUNT(C30,G30,K30,O30,S30)=5, SUM(C30,G30,K30,O30,S30) - MIN(C30,G30,K30,O30,S30) - MAX(C30,G30,K30,O30,S30), "Null"))*$AS$10</f>
        <v>1029.7142857142858</v>
      </c>
      <c r="AE30" s="108">
        <f ca="1">IF(MIN(D30,H30,L30,P30,T30)=0, "Null", IF(COUNT(D30,H30,L30,P30,T30)=5, SUM(D30,H30,L30,P30,T30) - MIN(D30,H30,L30,P30,T30) - MAX(D30,H30,L30,P30,T30), "Null"))*$AT$10</f>
        <v>1007.6883116883116</v>
      </c>
      <c r="AF30" s="108">
        <f ca="1">IF(MIN(E30,I30,M30,Q30,U30)=0, "Null", IF(COUNT(E30,I30,M30,Q30,U30)=5, SUM(E30,I30,M30,Q30,U30) - MIN(E30,I30,M30,Q30,U30) - MAX(E30,I30,M30,Q30,U30), "Null"))*$AU$10</f>
        <v>801.2</v>
      </c>
      <c r="AG30" s="108">
        <f ca="1">IF(MIN(F30,J30,N30,R30,V30)=0, "Null", IF(COUNT(F30,J30,N30,R30,V30)=5, SUM(F30,J30,N30,R30,V30) - MIN(F30,J30,N30,R30,V30) - MAX(F30,J30,N30,R30,V30), "Null"))*$AV$10</f>
        <v>891.20000000000016</v>
      </c>
      <c r="AH30" s="109" cm="1">
        <f t="array" aca="1" ref="AH30" ca="1">IF(SUMPRODUCT(--(ISTEXT(AD30:AG30)+ISBLANK(AD30:AG30)+(AD30:AG30=0)))&gt;0,"Error",SUM(AD30,AE30,AF30,AG30))</f>
        <v>3729.8025974025977</v>
      </c>
      <c r="AI30" s="491"/>
      <c r="AJ30" s="489"/>
      <c r="AK30" s="254"/>
      <c r="AL30" s="254"/>
      <c r="AN30" s="249"/>
      <c r="AO30" s="495"/>
      <c r="AP30" s="249"/>
    </row>
    <row r="31" spans="1:42">
      <c r="A31" s="174" t="s">
        <v>69</v>
      </c>
      <c r="B31" s="174"/>
      <c r="C31" s="245" t="str" cm="1">
        <f t="array" aca="1" ref="C31" ca="1">IFERROR(IF(SUMPRODUCT(--(ISTEXT(TK!C9:F30))+(ISBLANK(TK!C9:F30))+(TK!C9:F30&lt;30)+(C9:F30&lt;50))&gt;0, "Error", "Selesai"), "Error")</f>
        <v>Selesai</v>
      </c>
      <c r="D31" s="246"/>
      <c r="E31" s="246"/>
      <c r="F31" s="247"/>
      <c r="G31" s="245" t="str" cm="1">
        <f t="array" aca="1" ref="G31" ca="1">IFERROR(IF(SUMPRODUCT(--(ISTEXT(TK!J9:M30))+(ISBLANK(TK!J9:M30))+(TK!J9:M30&lt;30)+(G9:J30&lt;50))&gt;0, "Error", "Selesai"), "Error")</f>
        <v>Selesai</v>
      </c>
      <c r="H31" s="246"/>
      <c r="I31" s="246"/>
      <c r="J31" s="247"/>
      <c r="K31" s="245" t="str" cm="1">
        <f t="array" aca="1" ref="K31" ca="1">IFERROR(IF(SUMPRODUCT(--(ISTEXT(TK!Q9:T30))+(ISBLANK(TK!Q9:T30))+(TK!Q9:T30&lt;30)+(K9:N30&lt;50))&gt;0, "Error", "Selesai"), "Error")</f>
        <v>Selesai</v>
      </c>
      <c r="L31" s="246"/>
      <c r="M31" s="246"/>
      <c r="N31" s="247"/>
      <c r="O31" s="245" t="str" cm="1">
        <f t="array" aca="1" ref="O31" ca="1">IFERROR(IF(SUMPRODUCT(--(ISTEXT(TK!X9:AA30))+(ISBLANK(TK!X9:AA30))+(TK!X9:AA30&lt;30)+(O9:R30&lt;50))&gt;0, "Error", "Selesai"), "Error")</f>
        <v>Selesai</v>
      </c>
      <c r="P31" s="246"/>
      <c r="Q31" s="246"/>
      <c r="R31" s="247"/>
      <c r="S31" s="245" t="str" cm="1">
        <f t="array" aca="1" ref="S31" ca="1">IFERROR(IF(SUMPRODUCT(--(ISTEXT(TK!AE9:AH30))+(ISBLANK(TK!AE9:AH30))+(TK!AE9:AH30&lt;30)+(S9:V30&lt;50))&gt;0, "Error", "Selesai"), "Error")</f>
        <v>Selesai</v>
      </c>
      <c r="T31" s="246"/>
      <c r="U31" s="246"/>
      <c r="V31" s="247"/>
      <c r="AB31" s="174" t="s">
        <v>69</v>
      </c>
      <c r="AC31" s="174"/>
      <c r="AD31" s="243" t="str" cm="1">
        <f t="array" aca="1" ref="AD31" ca="1">IFERROR(IF(SUMPRODUCT(--(ISTEXT(AD9:AH30))+(ISBLANK(AD9:AH30))+(AD9:AH30=0))&gt;0, "Error", "Selesai"), "Error")</f>
        <v>Selesai</v>
      </c>
      <c r="AE31" s="243"/>
      <c r="AF31" s="243"/>
      <c r="AG31" s="243"/>
      <c r="AH31" s="243"/>
    </row>
    <row r="33" spans="1:7">
      <c r="A33" s="244" t="s">
        <v>76</v>
      </c>
      <c r="B33" s="244"/>
      <c r="C33" s="244"/>
      <c r="D33" s="244"/>
      <c r="E33" s="244"/>
      <c r="F33" s="2"/>
      <c r="G33" s="2"/>
    </row>
    <row r="34" spans="1:7">
      <c r="A34" s="244"/>
      <c r="B34" s="244"/>
      <c r="C34" s="244"/>
      <c r="D34" s="244"/>
      <c r="E34" s="244"/>
      <c r="F34" s="2"/>
      <c r="G34" s="2"/>
    </row>
    <row r="35" spans="1:7" ht="32.25">
      <c r="A35" s="60" t="s">
        <v>2</v>
      </c>
      <c r="B35" s="60" t="s">
        <v>77</v>
      </c>
      <c r="C35" s="61" t="s">
        <v>78</v>
      </c>
      <c r="D35" s="62" t="s">
        <v>79</v>
      </c>
      <c r="E35" s="62" t="s">
        <v>80</v>
      </c>
      <c r="F35" s="4"/>
      <c r="G35" s="4"/>
    </row>
    <row r="36" spans="1:7" ht="15.75" customHeight="1">
      <c r="A36" s="240">
        <v>1</v>
      </c>
      <c r="B36" s="237">
        <f ca="1">AI9</f>
        <v>7333.4649350649352</v>
      </c>
      <c r="C36" s="238">
        <f ca="1">RANK(B36,$B$36:$B$57,0)</f>
        <v>7</v>
      </c>
      <c r="D36" s="237">
        <f ca="1">MAX($B$36:$B$57)</f>
        <v>8346.6136645962724</v>
      </c>
      <c r="E36" s="237">
        <f ca="1">MIN($B$36:$B$57)</f>
        <v>4966.3105590062114</v>
      </c>
    </row>
    <row r="37" spans="1:7" ht="15.75" customHeight="1">
      <c r="A37" s="241"/>
      <c r="B37" s="237"/>
      <c r="C37" s="238"/>
      <c r="D37" s="187"/>
      <c r="E37" s="187"/>
    </row>
    <row r="38" spans="1:7">
      <c r="A38" s="199">
        <v>2</v>
      </c>
      <c r="B38" s="237">
        <f ca="1">AI11</f>
        <v>6354.0883116883124</v>
      </c>
      <c r="C38" s="238">
        <f ca="1">RANK(B38,$B$36:$B$57,0)</f>
        <v>8</v>
      </c>
      <c r="D38" s="239" t="s">
        <v>81</v>
      </c>
      <c r="E38" s="239" t="s">
        <v>82</v>
      </c>
    </row>
    <row r="39" spans="1:7" ht="15.75" customHeight="1">
      <c r="A39" s="236"/>
      <c r="B39" s="237"/>
      <c r="C39" s="238"/>
      <c r="D39" s="192"/>
      <c r="E39" s="192"/>
    </row>
    <row r="40" spans="1:7" ht="15.75" customHeight="1">
      <c r="A40" s="240">
        <v>3</v>
      </c>
      <c r="B40" s="237">
        <f ca="1">AI13</f>
        <v>5721.1925465838503</v>
      </c>
      <c r="C40" s="238">
        <f ca="1">RANK(B40,$B$36:$B$57,0)</f>
        <v>10</v>
      </c>
      <c r="D40" s="242" cm="1">
        <f t="array" aca="1" ref="D40" ca="1">MAX(_xlfn._xlws.FILTER($AH$9:$AH$30, MOD(ROW($AH$9:$AH$30),2)=1))</f>
        <v>4102.8</v>
      </c>
      <c r="E40" s="242" cm="1">
        <f t="array" aca="1" ref="E40" ca="1">MAX(_xlfn._xlws.FILTER($AH$9:$AH$30, MOD(ROW($AH$9:$AH$30),2)=0))</f>
        <v>4305.4136645962726</v>
      </c>
    </row>
    <row r="41" spans="1:7" ht="15.75" customHeight="1">
      <c r="A41" s="241"/>
      <c r="B41" s="237"/>
      <c r="C41" s="238"/>
      <c r="D41" s="237"/>
      <c r="E41" s="237"/>
    </row>
    <row r="42" spans="1:7" ht="15.75" customHeight="1">
      <c r="A42" s="199">
        <v>4</v>
      </c>
      <c r="B42" s="237">
        <f ca="1">AI15</f>
        <v>7589.3714285714286</v>
      </c>
      <c r="C42" s="238">
        <f ca="1">RANK(B42,$B$36:$B$57,0)</f>
        <v>3</v>
      </c>
      <c r="D42" s="239" t="s">
        <v>83</v>
      </c>
      <c r="E42" s="239" t="s">
        <v>84</v>
      </c>
    </row>
    <row r="43" spans="1:7" ht="15.75" customHeight="1">
      <c r="A43" s="236"/>
      <c r="B43" s="237"/>
      <c r="C43" s="238"/>
      <c r="D43" s="192"/>
      <c r="E43" s="192"/>
    </row>
    <row r="44" spans="1:7" ht="15.75" customHeight="1">
      <c r="A44" s="240">
        <v>5</v>
      </c>
      <c r="B44" s="237">
        <f ca="1">AI17</f>
        <v>7884.8578204404294</v>
      </c>
      <c r="C44" s="238">
        <f ca="1">RANK(B44,$B$36:$B$57,0)</f>
        <v>2</v>
      </c>
      <c r="D44" s="242" cm="1">
        <f t="array" aca="1" ref="D44" ca="1">MIN(_xlfn._xlws.FILTER($AH$9:$AH$30, MOD(ROW($AH$9:$AH$30),2)=1))</f>
        <v>2494</v>
      </c>
      <c r="E44" s="242" cm="1">
        <f t="array" aca="1" ref="E44" ca="1">MIN(_xlfn._xlws.FILTER($AH$9:$AH$30, MOD(ROW($AH$9:$AH$30),2)=0))</f>
        <v>2472.310559006211</v>
      </c>
    </row>
    <row r="45" spans="1:7" ht="15.75" customHeight="1">
      <c r="A45" s="241"/>
      <c r="B45" s="237"/>
      <c r="C45" s="238"/>
      <c r="D45" s="237"/>
      <c r="E45" s="237"/>
    </row>
    <row r="46" spans="1:7" ht="15.75" customHeight="1">
      <c r="A46" s="199">
        <v>6</v>
      </c>
      <c r="B46" s="237">
        <f ca="1">AI19</f>
        <v>8346.6136645962724</v>
      </c>
      <c r="C46" s="238">
        <f ca="1">RANK(B46,$B$36:$B$57,0)</f>
        <v>1</v>
      </c>
      <c r="D46" s="239" t="s">
        <v>198</v>
      </c>
      <c r="E46" s="239" t="s">
        <v>199</v>
      </c>
    </row>
    <row r="47" spans="1:7" ht="15.75" customHeight="1">
      <c r="A47" s="236"/>
      <c r="B47" s="237"/>
      <c r="C47" s="238"/>
      <c r="D47" s="192"/>
      <c r="E47" s="192"/>
    </row>
    <row r="48" spans="1:7" ht="15.75" customHeight="1">
      <c r="A48" s="240">
        <v>7</v>
      </c>
      <c r="B48" s="237">
        <f ca="1">AI21</f>
        <v>4966.3105590062114</v>
      </c>
      <c r="C48" s="238">
        <f ca="1">RANK(B48,$B$36:$B$57,0)</f>
        <v>11</v>
      </c>
      <c r="D48" s="187">
        <f>MAX($AK$9:$AK$30)</f>
        <v>1048</v>
      </c>
      <c r="E48" s="187">
        <f>MIN(AK9:AK30)</f>
        <v>450</v>
      </c>
    </row>
    <row r="49" spans="1:5" ht="15.75" customHeight="1">
      <c r="A49" s="241"/>
      <c r="B49" s="237"/>
      <c r="C49" s="238"/>
      <c r="D49" s="187"/>
      <c r="E49" s="187"/>
    </row>
    <row r="50" spans="1:5" ht="15.75" customHeight="1">
      <c r="A50" s="199">
        <v>8</v>
      </c>
      <c r="B50" s="237">
        <f ca="1">AI23</f>
        <v>6003.3142857142857</v>
      </c>
      <c r="C50" s="187">
        <f ca="1">RANK(B50,$B$36:$B$57,0)</f>
        <v>9</v>
      </c>
    </row>
    <row r="51" spans="1:5" ht="15.75" customHeight="1">
      <c r="A51" s="236"/>
      <c r="B51" s="237"/>
      <c r="C51" s="187"/>
    </row>
    <row r="52" spans="1:5" ht="15.75" customHeight="1">
      <c r="A52" s="240">
        <v>9</v>
      </c>
      <c r="B52" s="237">
        <f ca="1">AI25</f>
        <v>7587.5279503105594</v>
      </c>
      <c r="C52" s="187">
        <f ca="1">RANK(B52,$B$36:$B$57,0)</f>
        <v>4</v>
      </c>
    </row>
    <row r="53" spans="1:5" ht="15.75" customHeight="1">
      <c r="A53" s="241"/>
      <c r="B53" s="237"/>
      <c r="C53" s="187"/>
    </row>
    <row r="54" spans="1:5" ht="15.75" customHeight="1">
      <c r="A54" s="199">
        <v>10</v>
      </c>
      <c r="B54" s="237">
        <f ca="1">AI27</f>
        <v>7359.0025974025966</v>
      </c>
      <c r="C54" s="187">
        <f ca="1">RANK(B54,$B$36:$B$57,0)</f>
        <v>6</v>
      </c>
    </row>
    <row r="55" spans="1:5" ht="15.75" customHeight="1">
      <c r="A55" s="236"/>
      <c r="B55" s="237"/>
      <c r="C55" s="187"/>
    </row>
    <row r="56" spans="1:5" ht="15.75" customHeight="1">
      <c r="A56" s="240">
        <v>11</v>
      </c>
      <c r="B56" s="237">
        <f ca="1">AI29</f>
        <v>7581.4025974025981</v>
      </c>
      <c r="C56" s="187">
        <f ca="1">RANK(B56,$B$36:$B$57,0)</f>
        <v>5</v>
      </c>
    </row>
    <row r="57" spans="1:5" ht="15.75" customHeight="1">
      <c r="A57" s="241"/>
      <c r="B57" s="237"/>
      <c r="C57" s="187"/>
    </row>
  </sheetData>
  <sheetProtection algorithmName="SHA-512" hashValue="P2Nz4rLI1Ltwm84ahkCkSYdXkAaDXzk7nmaG+HlT98WZN8srxXYJwqn5OennIvE+WeFwwqhjBOKKkeTMQPEZfQ==" saltValue="XOvQ3O/b3M1hSVg2oxxcmA==" spinCount="100000" sheet="1" objects="1" scenarios="1" selectLockedCells="1" selectUnlockedCells="1"/>
  <mergeCells count="197">
    <mergeCell ref="AD31:AH31"/>
    <mergeCell ref="AB31:AC31"/>
    <mergeCell ref="A31:B31"/>
    <mergeCell ref="C31:F31"/>
    <mergeCell ref="G31:J31"/>
    <mergeCell ref="K31:N31"/>
    <mergeCell ref="O31:R31"/>
    <mergeCell ref="S31:V31"/>
    <mergeCell ref="AR5:AV7"/>
    <mergeCell ref="AI27:AI28"/>
    <mergeCell ref="AB19:AB20"/>
    <mergeCell ref="AB21:AB22"/>
    <mergeCell ref="AB23:AB24"/>
    <mergeCell ref="AB25:AB26"/>
    <mergeCell ref="AB27:AB28"/>
    <mergeCell ref="Y21:Y22"/>
    <mergeCell ref="Z21:Z22"/>
    <mergeCell ref="S5:V6"/>
    <mergeCell ref="C7:F7"/>
    <mergeCell ref="G7:J7"/>
    <mergeCell ref="A29:A30"/>
    <mergeCell ref="A15:A16"/>
    <mergeCell ref="A17:A18"/>
    <mergeCell ref="A19:A20"/>
    <mergeCell ref="A33:E34"/>
    <mergeCell ref="D44:D45"/>
    <mergeCell ref="E44:E45"/>
    <mergeCell ref="D46:D47"/>
    <mergeCell ref="E46:E47"/>
    <mergeCell ref="D48:D49"/>
    <mergeCell ref="E48:E49"/>
    <mergeCell ref="D38:D39"/>
    <mergeCell ref="E38:E39"/>
    <mergeCell ref="D40:D41"/>
    <mergeCell ref="E40:E41"/>
    <mergeCell ref="D42:D43"/>
    <mergeCell ref="E42:E43"/>
    <mergeCell ref="D36:D37"/>
    <mergeCell ref="E36:E37"/>
    <mergeCell ref="A36:A37"/>
    <mergeCell ref="C54:C55"/>
    <mergeCell ref="C56:C57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B52:B53"/>
    <mergeCell ref="B54:B55"/>
    <mergeCell ref="B56:B57"/>
    <mergeCell ref="B36:B37"/>
    <mergeCell ref="B38:B39"/>
    <mergeCell ref="B40:B41"/>
    <mergeCell ref="B42:B43"/>
    <mergeCell ref="B44:B45"/>
    <mergeCell ref="B46:B47"/>
    <mergeCell ref="B48:B49"/>
    <mergeCell ref="B50:B51"/>
    <mergeCell ref="A50:A51"/>
    <mergeCell ref="A52:A53"/>
    <mergeCell ref="A54:A55"/>
    <mergeCell ref="A56:A57"/>
    <mergeCell ref="A38:A39"/>
    <mergeCell ref="A40:A41"/>
    <mergeCell ref="A42:A43"/>
    <mergeCell ref="A44:A45"/>
    <mergeCell ref="A46:A47"/>
    <mergeCell ref="A48:A49"/>
    <mergeCell ref="O7:R7"/>
    <mergeCell ref="S7:V7"/>
    <mergeCell ref="AI19:AI20"/>
    <mergeCell ref="AI21:AI22"/>
    <mergeCell ref="A21:A22"/>
    <mergeCell ref="A23:A24"/>
    <mergeCell ref="A25:A26"/>
    <mergeCell ref="A27:A28"/>
    <mergeCell ref="A9:A10"/>
    <mergeCell ref="A11:A12"/>
    <mergeCell ref="A13:A14"/>
    <mergeCell ref="A5:A8"/>
    <mergeCell ref="B5:B8"/>
    <mergeCell ref="AB17:AB18"/>
    <mergeCell ref="Y9:Y10"/>
    <mergeCell ref="X9:X10"/>
    <mergeCell ref="X23:X24"/>
    <mergeCell ref="Y23:Y24"/>
    <mergeCell ref="Z23:Z24"/>
    <mergeCell ref="X25:X26"/>
    <mergeCell ref="Y25:Y26"/>
    <mergeCell ref="Z25:Z26"/>
    <mergeCell ref="AB9:AB10"/>
    <mergeCell ref="AB11:AB12"/>
    <mergeCell ref="AN5:AP7"/>
    <mergeCell ref="AP19:AP20"/>
    <mergeCell ref="AN21:AN22"/>
    <mergeCell ref="AO21:AO22"/>
    <mergeCell ref="AP21:AP22"/>
    <mergeCell ref="AN13:AN14"/>
    <mergeCell ref="AO13:AO14"/>
    <mergeCell ref="AP13:AP14"/>
    <mergeCell ref="AN9:AN10"/>
    <mergeCell ref="AO9:AO10"/>
    <mergeCell ref="AP9:AP10"/>
    <mergeCell ref="AN11:AN12"/>
    <mergeCell ref="AO11:AO12"/>
    <mergeCell ref="AP11:AP12"/>
    <mergeCell ref="AP15:AP16"/>
    <mergeCell ref="AP17:AP18"/>
    <mergeCell ref="AB13:AB14"/>
    <mergeCell ref="AB15:AB16"/>
    <mergeCell ref="AN27:AN28"/>
    <mergeCell ref="AO27:AO28"/>
    <mergeCell ref="AK27:AK28"/>
    <mergeCell ref="AK29:AK30"/>
    <mergeCell ref="AL29:AL30"/>
    <mergeCell ref="AL27:AL28"/>
    <mergeCell ref="AN15:AN16"/>
    <mergeCell ref="AO15:AO16"/>
    <mergeCell ref="AN17:AN18"/>
    <mergeCell ref="AO17:AO18"/>
    <mergeCell ref="AO25:AO26"/>
    <mergeCell ref="AL17:AL18"/>
    <mergeCell ref="AP25:AP26"/>
    <mergeCell ref="AP27:AP28"/>
    <mergeCell ref="AN29:AN30"/>
    <mergeCell ref="AO29:AO30"/>
    <mergeCell ref="AP29:AP30"/>
    <mergeCell ref="AN23:AN24"/>
    <mergeCell ref="AO23:AO24"/>
    <mergeCell ref="AP23:AP24"/>
    <mergeCell ref="AN25:AN26"/>
    <mergeCell ref="AI11:AI12"/>
    <mergeCell ref="AN19:AN20"/>
    <mergeCell ref="AO19:AO20"/>
    <mergeCell ref="AK23:AK24"/>
    <mergeCell ref="AK25:AK26"/>
    <mergeCell ref="AL25:AL26"/>
    <mergeCell ref="AL23:AL24"/>
    <mergeCell ref="AL19:AL20"/>
    <mergeCell ref="AL21:AL22"/>
    <mergeCell ref="AI23:AI24"/>
    <mergeCell ref="AI25:AI26"/>
    <mergeCell ref="AI13:AI14"/>
    <mergeCell ref="AI15:AI16"/>
    <mergeCell ref="AI17:AI18"/>
    <mergeCell ref="AB5:AL7"/>
    <mergeCell ref="AK9:AK10"/>
    <mergeCell ref="AK11:AK12"/>
    <mergeCell ref="AK13:AK14"/>
    <mergeCell ref="AK15:AK16"/>
    <mergeCell ref="X11:X12"/>
    <mergeCell ref="Z9:Z10"/>
    <mergeCell ref="AJ8:AJ30"/>
    <mergeCell ref="Z11:Z12"/>
    <mergeCell ref="Y11:Y12"/>
    <mergeCell ref="AK19:AK20"/>
    <mergeCell ref="AK21:AK22"/>
    <mergeCell ref="AK17:AK18"/>
    <mergeCell ref="AL9:AL10"/>
    <mergeCell ref="AL11:AL12"/>
    <mergeCell ref="AL13:AL14"/>
    <mergeCell ref="AL15:AL16"/>
    <mergeCell ref="AI29:AI30"/>
    <mergeCell ref="X29:X30"/>
    <mergeCell ref="Y29:Y30"/>
    <mergeCell ref="Z29:Z30"/>
    <mergeCell ref="X27:X28"/>
    <mergeCell ref="AB29:AB30"/>
    <mergeCell ref="AI9:AI10"/>
    <mergeCell ref="Y27:Y28"/>
    <mergeCell ref="Z27:Z28"/>
    <mergeCell ref="A2:Z4"/>
    <mergeCell ref="W5:W30"/>
    <mergeCell ref="X21:X22"/>
    <mergeCell ref="Z19:Z20"/>
    <mergeCell ref="Y19:Y20"/>
    <mergeCell ref="X19:X20"/>
    <mergeCell ref="Z17:Z18"/>
    <mergeCell ref="Y17:Y18"/>
    <mergeCell ref="X17:X18"/>
    <mergeCell ref="Z15:Z16"/>
    <mergeCell ref="Y15:Y16"/>
    <mergeCell ref="X15:X16"/>
    <mergeCell ref="Z13:Z14"/>
    <mergeCell ref="Y13:Y14"/>
    <mergeCell ref="X13:X14"/>
    <mergeCell ref="X5:Z6"/>
    <mergeCell ref="X7:Z7"/>
    <mergeCell ref="C5:F6"/>
    <mergeCell ref="G5:J6"/>
    <mergeCell ref="K5:N6"/>
    <mergeCell ref="O5:R6"/>
    <mergeCell ref="K7:N7"/>
  </mergeCells>
  <conditionalFormatting sqref="AL9 AL29 AL27 AL25 AL11 AL13 AL15 AL17 AL19 AL21 AL23">
    <cfRule type="cellIs" dxfId="158" priority="12" operator="lessThan">
      <formula>2</formula>
    </cfRule>
  </conditionalFormatting>
  <conditionalFormatting sqref="C9:V30">
    <cfRule type="cellIs" dxfId="157" priority="6" operator="lessThan">
      <formula>50</formula>
    </cfRule>
  </conditionalFormatting>
  <conditionalFormatting sqref="A5:AP7 A31:AP57 A8:B8 W8:AP8 A9:AM30 AO9:AP30">
    <cfRule type="containsErrors" dxfId="156" priority="5">
      <formula>ISERROR(A5)</formula>
    </cfRule>
  </conditionalFormatting>
  <conditionalFormatting sqref="AK9 AK11 AK13 AK15 AK17 AK19 AK21 AK23 AK25 AK27 AK29">
    <cfRule type="top10" dxfId="155" priority="31" rank="1"/>
  </conditionalFormatting>
  <conditionalFormatting sqref="B36:B5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B5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6:C57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6:C57">
    <cfRule type="colorScale" priority="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8:V8">
    <cfRule type="containsErrors" dxfId="154" priority="4">
      <formula>ISERROR(C8)</formula>
    </cfRule>
  </conditionalFormatting>
  <conditionalFormatting sqref="AN9:AN30">
    <cfRule type="containsErrors" dxfId="153" priority="3">
      <formula>ISERROR(AN9)</formula>
    </cfRule>
  </conditionalFormatting>
  <conditionalFormatting sqref="B36:B5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C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1CC90AFC-E498-4C46-B821-6E6644178570}">
            <xm:f>NOT(ISERROR(SEARCH("Peserta",AO9)))</xm:f>
            <xm:f>"Peserta"</xm:f>
            <x14:dxf>
              <fill>
                <patternFill>
                  <bgColor rgb="FFFFC7CE"/>
                </patternFill>
              </fill>
            </x14:dxf>
          </x14:cfRule>
          <xm:sqref>AO9:AP30</xm:sqref>
        </x14:conditionalFormatting>
        <x14:conditionalFormatting xmlns:xm="http://schemas.microsoft.com/office/excel/2006/main">
          <x14:cfRule type="containsText" priority="8" operator="containsText" id="{ED45F85E-9B8A-4153-814F-F8A997B5F168}">
            <xm:f>NOT(ISERROR(SEARCH("Selesai",A31)))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A31:XFD31</xm:sqref>
        </x14:conditionalFormatting>
        <x14:conditionalFormatting xmlns:xm="http://schemas.microsoft.com/office/excel/2006/main">
          <x14:cfRule type="containsText" priority="7" operator="containsText" id="{120845FE-5C4C-4B99-91FA-49AF7A5FDC0B}">
            <xm:f>NOT(ISERROR(SEARCH("Error",A31)))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A31:XFD31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488A-B0B8-DC47-BA2D-2A54763292B7}">
  <sheetPr>
    <tabColor theme="6" tint="0.59999389629810485"/>
  </sheetPr>
  <dimension ref="A1:W44"/>
  <sheetViews>
    <sheetView topLeftCell="A4" zoomScale="85" workbookViewId="0">
      <pane xSplit="2" ySplit="3" topLeftCell="C7" activePane="bottomRight" state="frozen"/>
      <selection pane="bottomRight" activeCell="T22" sqref="T22"/>
      <selection pane="bottomLeft"/>
      <selection pane="topRight"/>
    </sheetView>
  </sheetViews>
  <sheetFormatPr defaultColWidth="11" defaultRowHeight="15.75" customHeight="1"/>
  <cols>
    <col min="2" max="2" width="44" customWidth="1"/>
    <col min="3" max="3" width="26.125" customWidth="1"/>
    <col min="4" max="5" width="29.125" customWidth="1"/>
    <col min="6" max="6" width="25.375" customWidth="1"/>
    <col min="7" max="14" width="9.375" customWidth="1"/>
    <col min="15" max="16" width="12.875" customWidth="1"/>
    <col min="17" max="19" width="9.5" customWidth="1"/>
    <col min="20" max="20" width="10.375" customWidth="1"/>
    <col min="21" max="21" width="8.25" customWidth="1"/>
    <col min="22" max="23" width="38.125" customWidth="1"/>
    <col min="24" max="24" width="33.5" customWidth="1"/>
    <col min="25" max="25" width="17.875" customWidth="1"/>
    <col min="26" max="26" width="21.875" customWidth="1"/>
    <col min="27" max="27" width="24.875" customWidth="1"/>
    <col min="28" max="28" width="19.625" customWidth="1"/>
    <col min="29" max="29" width="19.5" customWidth="1"/>
  </cols>
  <sheetData>
    <row r="1" spans="1:23" ht="26.25">
      <c r="A1" s="48" t="s">
        <v>87</v>
      </c>
    </row>
    <row r="3" spans="1:23">
      <c r="A3" s="49">
        <v>1</v>
      </c>
      <c r="B3" s="49">
        <v>2</v>
      </c>
      <c r="C3" s="49">
        <v>3</v>
      </c>
      <c r="D3" s="49">
        <v>4</v>
      </c>
      <c r="E3" s="49">
        <v>5</v>
      </c>
      <c r="F3" s="49">
        <v>6</v>
      </c>
      <c r="G3" s="49">
        <v>8</v>
      </c>
      <c r="H3" s="49">
        <v>9</v>
      </c>
      <c r="I3" s="49">
        <v>10</v>
      </c>
      <c r="J3" s="49">
        <v>11</v>
      </c>
      <c r="K3" s="49">
        <v>12</v>
      </c>
      <c r="L3" s="49">
        <v>13</v>
      </c>
      <c r="M3" s="49">
        <v>14</v>
      </c>
      <c r="N3" s="49">
        <v>15</v>
      </c>
      <c r="O3" s="49">
        <v>16</v>
      </c>
      <c r="P3" s="49">
        <v>17</v>
      </c>
      <c r="Q3" s="59">
        <v>18</v>
      </c>
      <c r="R3" s="49">
        <v>19</v>
      </c>
      <c r="S3" s="59">
        <v>20</v>
      </c>
      <c r="T3" s="49">
        <v>21</v>
      </c>
      <c r="U3" s="49">
        <v>22</v>
      </c>
      <c r="V3" s="59">
        <v>23</v>
      </c>
      <c r="W3" s="49">
        <v>24</v>
      </c>
    </row>
    <row r="4" spans="1:23">
      <c r="A4" s="324" t="s">
        <v>2</v>
      </c>
      <c r="B4" s="324" t="s">
        <v>88</v>
      </c>
      <c r="C4" s="324" t="s">
        <v>13</v>
      </c>
      <c r="D4" s="324" t="s">
        <v>14</v>
      </c>
      <c r="E4" s="324" t="s">
        <v>15</v>
      </c>
      <c r="F4" s="324" t="s">
        <v>145</v>
      </c>
      <c r="G4" s="327" t="s">
        <v>31</v>
      </c>
      <c r="H4" s="328"/>
      <c r="I4" s="328"/>
      <c r="J4" s="329"/>
      <c r="K4" s="333" t="s">
        <v>39</v>
      </c>
      <c r="L4" s="334"/>
      <c r="M4" s="334"/>
      <c r="N4" s="335"/>
      <c r="O4" s="324" t="s">
        <v>89</v>
      </c>
      <c r="P4" s="339" t="s">
        <v>90</v>
      </c>
      <c r="Q4" s="342" t="s">
        <v>200</v>
      </c>
      <c r="R4" s="342"/>
      <c r="S4" s="342"/>
      <c r="T4" s="342"/>
      <c r="U4" s="342"/>
      <c r="V4" s="343" t="s">
        <v>9</v>
      </c>
      <c r="W4" s="324" t="s">
        <v>23</v>
      </c>
    </row>
    <row r="5" spans="1:23" ht="15.95" customHeight="1">
      <c r="A5" s="325"/>
      <c r="B5" s="325"/>
      <c r="C5" s="325"/>
      <c r="D5" s="325"/>
      <c r="E5" s="325"/>
      <c r="F5" s="325"/>
      <c r="G5" s="330"/>
      <c r="H5" s="331"/>
      <c r="I5" s="331"/>
      <c r="J5" s="332"/>
      <c r="K5" s="336"/>
      <c r="L5" s="337"/>
      <c r="M5" s="337"/>
      <c r="N5" s="338"/>
      <c r="O5" s="325"/>
      <c r="P5" s="340"/>
      <c r="Q5" s="342"/>
      <c r="R5" s="342"/>
      <c r="S5" s="342"/>
      <c r="T5" s="342"/>
      <c r="U5" s="342"/>
      <c r="V5" s="344"/>
      <c r="W5" s="325"/>
    </row>
    <row r="6" spans="1:23" ht="15.95" customHeight="1">
      <c r="A6" s="326"/>
      <c r="B6" s="326"/>
      <c r="C6" s="326"/>
      <c r="D6" s="326"/>
      <c r="E6" s="326"/>
      <c r="F6" s="326"/>
      <c r="G6" s="50" t="s">
        <v>92</v>
      </c>
      <c r="H6" s="50" t="s">
        <v>93</v>
      </c>
      <c r="I6" s="50" t="s">
        <v>94</v>
      </c>
      <c r="J6" s="50" t="s">
        <v>95</v>
      </c>
      <c r="K6" s="58" t="s">
        <v>92</v>
      </c>
      <c r="L6" s="58" t="s">
        <v>93</v>
      </c>
      <c r="M6" s="58" t="s">
        <v>94</v>
      </c>
      <c r="N6" s="58" t="s">
        <v>95</v>
      </c>
      <c r="O6" s="326"/>
      <c r="P6" s="341"/>
      <c r="Q6" s="64" t="s">
        <v>92</v>
      </c>
      <c r="R6" s="64" t="s">
        <v>93</v>
      </c>
      <c r="S6" s="64" t="s">
        <v>94</v>
      </c>
      <c r="T6" s="64" t="s">
        <v>74</v>
      </c>
      <c r="U6" s="64" t="s">
        <v>90</v>
      </c>
      <c r="V6" s="345"/>
      <c r="W6" s="326"/>
    </row>
    <row r="7" spans="1:23" ht="32.25" customHeight="1">
      <c r="A7" s="55">
        <v>1</v>
      </c>
      <c r="B7" s="56" t="str">
        <f>TK!AU9</f>
        <v>TK Darul Hikam</v>
      </c>
      <c r="C7" s="56" t="str">
        <f>TK!AV9</f>
        <v>TK / SEDERAJAT</v>
      </c>
      <c r="D7" s="57" t="str">
        <f>TK!AW9</f>
        <v>Ambilkan Bulan</v>
      </c>
      <c r="E7" s="57" t="str">
        <f>TK!AX9</f>
        <v>Lihat Kebunku</v>
      </c>
      <c r="F7" s="57" t="str">
        <f>TK!AY9</f>
        <v>Shannon Alexandra Vici</v>
      </c>
      <c r="G7" s="52">
        <f ca="1">'CF TK'!AD9</f>
        <v>1278</v>
      </c>
      <c r="H7" s="52">
        <f ca="1">'CF TK'!AE9</f>
        <v>1003.2</v>
      </c>
      <c r="I7" s="52">
        <f ca="1">'CF TK'!AF9</f>
        <v>702</v>
      </c>
      <c r="J7" s="52">
        <f ca="1">'CF TK'!AG9</f>
        <v>606</v>
      </c>
      <c r="K7" s="65">
        <f ca="1">'CF TK'!AD10</f>
        <v>1121.1428571428573</v>
      </c>
      <c r="L7" s="65">
        <f ca="1">'CF TK'!AE10</f>
        <v>1032.2077922077922</v>
      </c>
      <c r="M7" s="65">
        <f ca="1">'CF TK'!AF10</f>
        <v>707.48571428571427</v>
      </c>
      <c r="N7" s="65">
        <f ca="1">'CF TK'!AG10</f>
        <v>883.42857142857156</v>
      </c>
      <c r="O7" s="67">
        <f ca="1">'CF TK'!B36</f>
        <v>7333.4649350649352</v>
      </c>
      <c r="P7" s="67">
        <f ca="1">'CF TK'!C36</f>
        <v>7</v>
      </c>
      <c r="Q7" s="69">
        <f>'CF TK'!X9</f>
        <v>358</v>
      </c>
      <c r="R7" s="69">
        <f>'CF TK'!Y9</f>
        <v>337</v>
      </c>
      <c r="S7" s="69">
        <f>'CF TK'!Z9</f>
        <v>352</v>
      </c>
      <c r="T7" s="69">
        <f>'CF TK'!AK9</f>
        <v>1047</v>
      </c>
      <c r="U7" s="69">
        <f>'CF TK'!AL9</f>
        <v>2</v>
      </c>
      <c r="V7" s="57" t="str">
        <f>TK!AL9</f>
        <v>penempatan suara 2 (Ters) kurang tepat, sedikit tidak nyambung, balancing suara harus diperhatikan lagi, dicoba dengan pengembangan dan penambahan angklung nada rendah sedikit saja dulu, untuk mengembangkan akoord.</v>
      </c>
      <c r="W7" s="72" t="str">
        <f>'CF TK'!AP9</f>
        <v>Penampilan 6 Menit, Aman</v>
      </c>
    </row>
    <row r="8" spans="1:23" ht="32.25" customHeight="1">
      <c r="A8" s="54">
        <v>2</v>
      </c>
      <c r="B8" s="53" t="str">
        <f>TK!AU11</f>
        <v>TK Taruna Bakti</v>
      </c>
      <c r="C8" s="53" t="str">
        <f>TK!AV11</f>
        <v>TK / SEDERAJAT</v>
      </c>
      <c r="D8" s="6" t="str">
        <f>TK!AW11</f>
        <v>Ambilkan Bulan</v>
      </c>
      <c r="E8" s="6" t="str">
        <f>TK!AX11</f>
        <v>Apuse</v>
      </c>
      <c r="F8" s="6" t="str">
        <f>TK!AY11</f>
        <v>Kimmy Soraya Islami Kusnadi</v>
      </c>
      <c r="G8" s="51">
        <f ca="1">'CF TK'!AD11</f>
        <v>846.00000000000011</v>
      </c>
      <c r="H8" s="51">
        <f ca="1">'CF TK'!AE11</f>
        <v>952</v>
      </c>
      <c r="I8" s="51">
        <f ca="1">'CF TK'!AF11</f>
        <v>618</v>
      </c>
      <c r="J8" s="51">
        <f ca="1">'CF TK'!AG11</f>
        <v>690</v>
      </c>
      <c r="K8" s="66">
        <f ca="1">'CF TK'!AD12</f>
        <v>750.85714285714289</v>
      </c>
      <c r="L8" s="66">
        <f ca="1">'CF TK'!AE12</f>
        <v>893.40259740259739</v>
      </c>
      <c r="M8" s="66">
        <f ca="1">'CF TK'!AF12</f>
        <v>688.40000000000009</v>
      </c>
      <c r="N8" s="66">
        <f ca="1">'CF TK'!AG12</f>
        <v>915.42857142857156</v>
      </c>
      <c r="O8" s="68">
        <f ca="1">'CF TK'!B38</f>
        <v>6354.0883116883124</v>
      </c>
      <c r="P8" s="68">
        <f ca="1">'CF TK'!C38</f>
        <v>8</v>
      </c>
      <c r="Q8" s="86">
        <f>'CF TK'!X11</f>
        <v>319</v>
      </c>
      <c r="R8" s="86">
        <f>'CF TK'!Y11</f>
        <v>323</v>
      </c>
      <c r="S8" s="86">
        <f>'CF TK'!Z11</f>
        <v>335</v>
      </c>
      <c r="T8" s="87">
        <f>'CF TK'!AK11</f>
        <v>977</v>
      </c>
      <c r="U8" s="86">
        <f>'CF TK'!AL11</f>
        <v>6</v>
      </c>
      <c r="V8" s="114" t="str">
        <f>TK!AL11</f>
        <v>perlu dicoba pengembangan arransement dengan menambahkan akkord untuk mendasari lagu dan vokal, keutuhan nada dan teknik perlu ditingkatkan</v>
      </c>
      <c r="W8" s="73" t="str">
        <f>'CF TK'!AP11</f>
        <v>Penampilan 10 Menit, Aman</v>
      </c>
    </row>
    <row r="9" spans="1:23" ht="32.25" customHeight="1">
      <c r="A9" s="55">
        <v>3</v>
      </c>
      <c r="B9" s="56" t="str">
        <f>TK!AU13</f>
        <v>RA Al Barokah</v>
      </c>
      <c r="C9" s="56" t="str">
        <f>TK!AV13</f>
        <v>TK / SEDERAJAT</v>
      </c>
      <c r="D9" s="57" t="str">
        <f>TK!AW13</f>
        <v>Ambilkan Bulan</v>
      </c>
      <c r="E9" s="57" t="str">
        <f>TK!AX13</f>
        <v>Sipatokaan</v>
      </c>
      <c r="F9" s="57" t="str">
        <f>TK!AY13</f>
        <v>-</v>
      </c>
      <c r="G9" s="52">
        <f ca="1">'CF TK'!AD13</f>
        <v>966</v>
      </c>
      <c r="H9" s="52">
        <f ca="1">'CF TK'!AE13</f>
        <v>920</v>
      </c>
      <c r="I9" s="52">
        <f ca="1">'CF TK'!AF13</f>
        <v>642</v>
      </c>
      <c r="J9" s="52">
        <f ca="1">'CF TK'!AG13</f>
        <v>606</v>
      </c>
      <c r="K9" s="65">
        <f ca="1">'CF TK'!AD14</f>
        <v>738.33540372670814</v>
      </c>
      <c r="L9" s="65">
        <f ca="1">'CF TK'!AE14</f>
        <v>682.28571428571433</v>
      </c>
      <c r="M9" s="65">
        <f ca="1">'CF TK'!AF14</f>
        <v>566.57142857142844</v>
      </c>
      <c r="N9" s="65">
        <f ca="1">'CF TK'!AG14</f>
        <v>600</v>
      </c>
      <c r="O9" s="67">
        <f ca="1">'CF TK'!B40</f>
        <v>5721.1925465838503</v>
      </c>
      <c r="P9" s="67">
        <f ca="1">'CF TK'!C40</f>
        <v>10</v>
      </c>
      <c r="Q9" s="69">
        <f>'CF TK'!X13</f>
        <v>150</v>
      </c>
      <c r="R9" s="69">
        <f>'CF TK'!Y13</f>
        <v>150</v>
      </c>
      <c r="S9" s="69">
        <f>'CF TK'!Z13</f>
        <v>150</v>
      </c>
      <c r="T9" s="70">
        <f>'CF TK'!AK13</f>
        <v>450</v>
      </c>
      <c r="U9" s="69">
        <f>'CF TK'!AL13</f>
        <v>11</v>
      </c>
      <c r="V9" s="57" t="str">
        <f>TK!AL13</f>
        <v>keutuhan nada dan teknik permainan angklung perlu ditingkatkan, pengaturan dua suara sudah baik,</v>
      </c>
      <c r="W9" s="72" t="str">
        <f>'CF TK'!AP13</f>
        <v>Penampilan 7 Menit, Aman</v>
      </c>
    </row>
    <row r="10" spans="1:23" ht="32.25" customHeight="1">
      <c r="A10" s="54">
        <v>4</v>
      </c>
      <c r="B10" s="53" t="str">
        <f>TK!AU15</f>
        <v>TK Bianglala</v>
      </c>
      <c r="C10" s="53" t="str">
        <f>TK!AV15</f>
        <v>TK / SEDERAJAT</v>
      </c>
      <c r="D10" s="6" t="str">
        <f>TK!AW15</f>
        <v>Ambilkan Bulan</v>
      </c>
      <c r="E10" s="6" t="str">
        <f>TK!AX15</f>
        <v>Lihat Kebunku</v>
      </c>
      <c r="F10" s="6" t="str">
        <f>TK!AY15</f>
        <v>-</v>
      </c>
      <c r="G10" s="51">
        <f ca="1">'CF TK'!AD15</f>
        <v>1098</v>
      </c>
      <c r="H10" s="51">
        <f ca="1">'CF TK'!AE15</f>
        <v>1086.4000000000001</v>
      </c>
      <c r="I10" s="51">
        <f ca="1">'CF TK'!AF15</f>
        <v>714</v>
      </c>
      <c r="J10" s="51">
        <f ca="1">'CF TK'!AG15</f>
        <v>862.80000000000007</v>
      </c>
      <c r="K10" s="66">
        <f ca="1">'CF TK'!AD16</f>
        <v>997.71428571428578</v>
      </c>
      <c r="L10" s="66">
        <f ca="1">'CF TK'!AE16</f>
        <v>952</v>
      </c>
      <c r="M10" s="66">
        <f ca="1">'CF TK'!AF16</f>
        <v>781.99999999999989</v>
      </c>
      <c r="N10" s="66">
        <f ca="1">'CF TK'!AG16</f>
        <v>1096.4571428571428</v>
      </c>
      <c r="O10" s="68">
        <f ca="1">'CF TK'!B42</f>
        <v>7589.3714285714286</v>
      </c>
      <c r="P10" s="68">
        <f ca="1">'CF TK'!C42</f>
        <v>3</v>
      </c>
      <c r="Q10" s="86">
        <f>'CF TK'!X15</f>
        <v>160</v>
      </c>
      <c r="R10" s="86">
        <f>'CF TK'!Y15</f>
        <v>170</v>
      </c>
      <c r="S10" s="86">
        <f>'CF TK'!Z15</f>
        <v>170</v>
      </c>
      <c r="T10" s="87">
        <f>'CF TK'!AK15</f>
        <v>500</v>
      </c>
      <c r="U10" s="86">
        <f>'CF TK'!AL15</f>
        <v>9</v>
      </c>
      <c r="V10" s="114" t="str">
        <f>TK!AL15</f>
        <v>Balancing nada perlu ditingkatkan, penjiwaan lagu perlu ditingkatkan, bisa dikembangkan dengan angklung chord,</v>
      </c>
      <c r="W10" s="73" t="str">
        <f>'CF TK'!AP15</f>
        <v>Penampilan 5 Menit, Aman</v>
      </c>
    </row>
    <row r="11" spans="1:23" ht="32.25" customHeight="1">
      <c r="A11" s="55">
        <v>5</v>
      </c>
      <c r="B11" s="56" t="str">
        <f>TK!AU17</f>
        <v>TK Al muslim</v>
      </c>
      <c r="C11" s="56" t="str">
        <f>TK!AV17</f>
        <v>TK / SEDERAJAT</v>
      </c>
      <c r="D11" s="57" t="str">
        <f>TK!AW17</f>
        <v>Ambilkan Bulan</v>
      </c>
      <c r="E11" s="57" t="str">
        <f>TK!AX17</f>
        <v xml:space="preserve">Bintang Kejora </v>
      </c>
      <c r="F11" s="57" t="str">
        <f>TK!AY17</f>
        <v>Freya Eltsany Aiza</v>
      </c>
      <c r="G11" s="52">
        <f ca="1">'CF TK'!AD17</f>
        <v>1374</v>
      </c>
      <c r="H11" s="52">
        <f ca="1">'CF TK'!AE17</f>
        <v>1176</v>
      </c>
      <c r="I11" s="52">
        <f ca="1">'CF TK'!AF17</f>
        <v>762</v>
      </c>
      <c r="J11" s="52">
        <f ca="1">'CF TK'!AG17</f>
        <v>790.80000000000007</v>
      </c>
      <c r="K11" s="65">
        <f ca="1">'CF TK'!AD18</f>
        <v>1054.9565217391305</v>
      </c>
      <c r="L11" s="65">
        <f ca="1">'CF TK'!AE18</f>
        <v>979.84415584415592</v>
      </c>
      <c r="M11" s="65">
        <f ca="1">'CF TK'!AF18</f>
        <v>724.40000000000009</v>
      </c>
      <c r="N11" s="65">
        <f ca="1">'CF TK'!AG18</f>
        <v>1022.8571428571429</v>
      </c>
      <c r="O11" s="67">
        <f ca="1">'CF TK'!B44</f>
        <v>7884.8578204404294</v>
      </c>
      <c r="P11" s="67">
        <f ca="1">'CF TK'!C44</f>
        <v>2</v>
      </c>
      <c r="Q11" s="69">
        <f>'CF TK'!X17</f>
        <v>341</v>
      </c>
      <c r="R11" s="69">
        <f>'CF TK'!Y17</f>
        <v>353</v>
      </c>
      <c r="S11" s="69">
        <f>'CF TK'!Z17</f>
        <v>347</v>
      </c>
      <c r="T11" s="70">
        <f>'CF TK'!AK17</f>
        <v>1041</v>
      </c>
      <c r="U11" s="69">
        <f>'CF TK'!AL17</f>
        <v>3</v>
      </c>
      <c r="V11" s="57" t="str">
        <f>TK!AL17</f>
        <v>kaya dengan teknik, pemilihan lagu perlu disesuaikan kembali, staccato cukup baik untuk tingkat TK</v>
      </c>
      <c r="W11" s="72" t="str">
        <f>'CF TK'!AP17</f>
        <v>Penampilan 8 Menit, Aman</v>
      </c>
    </row>
    <row r="12" spans="1:23" ht="32.25" customHeight="1">
      <c r="A12" s="54">
        <v>6</v>
      </c>
      <c r="B12" s="53" t="str">
        <f>TK!AU19</f>
        <v>Telkom rancaekek</v>
      </c>
      <c r="C12" s="53" t="str">
        <f>TK!AV19</f>
        <v>TK / SEDERAJAT</v>
      </c>
      <c r="D12" s="6" t="str">
        <f>TK!AW19</f>
        <v>Ambilkan Bulan</v>
      </c>
      <c r="E12" s="6" t="str">
        <f>TK!AX19</f>
        <v>Rayuan Pulau Kelapa</v>
      </c>
      <c r="F12" s="6" t="str">
        <f>TK!AY19</f>
        <v>Muhammad Adzkhan Xavier</v>
      </c>
      <c r="G12" s="51">
        <f ca="1">'CF TK'!AD19</f>
        <v>1326.0000000000002</v>
      </c>
      <c r="H12" s="51">
        <f ca="1">'CF TK'!AE19</f>
        <v>1073.5999999999999</v>
      </c>
      <c r="I12" s="51">
        <f ca="1">'CF TK'!AF19</f>
        <v>814.80000000000007</v>
      </c>
      <c r="J12" s="51">
        <f ca="1">'CF TK'!AG19</f>
        <v>826.80000000000007</v>
      </c>
      <c r="K12" s="66">
        <f ca="1">'CF TK'!AD20</f>
        <v>1150.9565217391305</v>
      </c>
      <c r="L12" s="66">
        <f ca="1">'CF TK'!AE20</f>
        <v>1166.8571428571429</v>
      </c>
      <c r="M12" s="66">
        <f ca="1">'CF TK'!AF20</f>
        <v>859.14285714285711</v>
      </c>
      <c r="N12" s="66">
        <f ca="1">'CF TK'!AG20</f>
        <v>1128.4571428571428</v>
      </c>
      <c r="O12" s="68">
        <f ca="1">'CF TK'!B46</f>
        <v>8346.6136645962724</v>
      </c>
      <c r="P12" s="68">
        <f ca="1">'CF TK'!C46</f>
        <v>1</v>
      </c>
      <c r="Q12" s="86">
        <f>'CF TK'!X19</f>
        <v>326</v>
      </c>
      <c r="R12" s="86">
        <f>'CF TK'!Y19</f>
        <v>330</v>
      </c>
      <c r="S12" s="86">
        <f>'CF TK'!Z19</f>
        <v>334</v>
      </c>
      <c r="T12" s="87">
        <f>'CF TK'!AK19</f>
        <v>990</v>
      </c>
      <c r="U12" s="86">
        <f>'CF TK'!AL19</f>
        <v>5</v>
      </c>
      <c r="V12" s="114" t="str">
        <f>TK!AL19</f>
        <v>harmoni dimainkan sesuai lagu, getaran hampir sempurna,</v>
      </c>
      <c r="W12" s="73" t="str">
        <f>'CF TK'!AP19</f>
        <v>Penampilan 10 Menit, Aman</v>
      </c>
    </row>
    <row r="13" spans="1:23" ht="32.25" customHeight="1">
      <c r="A13" s="55">
        <v>7</v>
      </c>
      <c r="B13" s="56" t="str">
        <f>TK!AU21</f>
        <v>TK Bhayangkari</v>
      </c>
      <c r="C13" s="56" t="str">
        <f>TK!AV21</f>
        <v>TK / SEDERAJAT</v>
      </c>
      <c r="D13" s="57" t="str">
        <f>TK!AW21</f>
        <v>Ambilkan Bulan</v>
      </c>
      <c r="E13" s="57" t="str">
        <f>TK!AX21</f>
        <v>Laskar Pelangi</v>
      </c>
      <c r="F13" s="57" t="str">
        <f>TK!AY21</f>
        <v>Kamila Hania Alfathunissa</v>
      </c>
      <c r="G13" s="52">
        <f ca="1">'CF TK'!AD21</f>
        <v>834</v>
      </c>
      <c r="H13" s="52">
        <f ca="1">'CF TK'!AE21</f>
        <v>664</v>
      </c>
      <c r="I13" s="52">
        <f ca="1">'CF TK'!AF21</f>
        <v>546</v>
      </c>
      <c r="J13" s="52">
        <f ca="1">'CF TK'!AG21</f>
        <v>450</v>
      </c>
      <c r="K13" s="65">
        <f ca="1">'CF TK'!AD22</f>
        <v>710.31055900621095</v>
      </c>
      <c r="L13" s="65">
        <f ca="1">'CF TK'!AE22</f>
        <v>645.71428571428578</v>
      </c>
      <c r="M13" s="65">
        <f ca="1">'CF TK'!AF22</f>
        <v>484.28571428571433</v>
      </c>
      <c r="N13" s="65">
        <f ca="1">'CF TK'!AG22</f>
        <v>632</v>
      </c>
      <c r="O13" s="67">
        <f ca="1">'CF TK'!B48</f>
        <v>4966.3105590062114</v>
      </c>
      <c r="P13" s="67">
        <f ca="1">'CF TK'!C48</f>
        <v>11</v>
      </c>
      <c r="Q13" s="69">
        <f>'CF TK'!X21</f>
        <v>304</v>
      </c>
      <c r="R13" s="69">
        <f>'CF TK'!Y21</f>
        <v>306</v>
      </c>
      <c r="S13" s="69">
        <f>'CF TK'!Z21</f>
        <v>310</v>
      </c>
      <c r="T13" s="70">
        <f>'CF TK'!AK21</f>
        <v>920</v>
      </c>
      <c r="U13" s="69">
        <f>'CF TK'!AL21</f>
        <v>8</v>
      </c>
      <c r="V13" s="57" t="str">
        <f>TK!AL21</f>
        <v>teknik bermain angklung perlu ditingkatkan</v>
      </c>
      <c r="W13" s="72" t="str">
        <f>'CF TK'!AP21</f>
        <v>Penampilan 7 Menit, Aman</v>
      </c>
    </row>
    <row r="14" spans="1:23" ht="32.25" customHeight="1">
      <c r="A14" s="54">
        <v>8</v>
      </c>
      <c r="B14" s="53" t="str">
        <f>TK!AU23</f>
        <v>TK Maria Bintang Laut</v>
      </c>
      <c r="C14" s="53" t="str">
        <f>TK!AV23</f>
        <v>TK / SEDERAJAT</v>
      </c>
      <c r="D14" s="6" t="str">
        <f>TK!AW23</f>
        <v>Ambilkan Bulan</v>
      </c>
      <c r="E14" s="6" t="str">
        <f>TK!AX23</f>
        <v>Bulan Sabit</v>
      </c>
      <c r="F14" s="6" t="str">
        <f>TK!AY23</f>
        <v>-</v>
      </c>
      <c r="G14" s="51">
        <f ca="1">'CF TK'!AD23</f>
        <v>990</v>
      </c>
      <c r="H14" s="51">
        <f ca="1">'CF TK'!AE23</f>
        <v>772.80000000000007</v>
      </c>
      <c r="I14" s="51">
        <f ca="1">'CF TK'!AF23</f>
        <v>714</v>
      </c>
      <c r="J14" s="51">
        <f ca="1">'CF TK'!AG23</f>
        <v>570.00000000000011</v>
      </c>
      <c r="K14" s="66">
        <f ca="1">'CF TK'!AD24</f>
        <v>837.71428571428578</v>
      </c>
      <c r="L14" s="66">
        <f ca="1">'CF TK'!AE24</f>
        <v>741.71428571428567</v>
      </c>
      <c r="M14" s="66">
        <f ca="1">'CF TK'!AF24</f>
        <v>636.28571428571422</v>
      </c>
      <c r="N14" s="66">
        <f ca="1">'CF TK'!AG24</f>
        <v>740.8</v>
      </c>
      <c r="O14" s="68">
        <f ca="1">'CF TK'!B50</f>
        <v>6003.3142857142857</v>
      </c>
      <c r="P14" s="68">
        <f ca="1">'CF TK'!C50</f>
        <v>9</v>
      </c>
      <c r="Q14" s="86">
        <f>'CF TK'!X23</f>
        <v>160</v>
      </c>
      <c r="R14" s="86">
        <f>'CF TK'!Y23</f>
        <v>160</v>
      </c>
      <c r="S14" s="86">
        <f>'CF TK'!Z23</f>
        <v>160</v>
      </c>
      <c r="T14" s="87">
        <f>'CF TK'!AK23</f>
        <v>480</v>
      </c>
      <c r="U14" s="86">
        <f>'CF TK'!AL23</f>
        <v>10</v>
      </c>
      <c r="V14" s="114" t="str">
        <f>TK!AL23</f>
        <v>perlu dicoba dengan teknik melodi vocal, nada angklung masih ada yang belum nyambung,</v>
      </c>
      <c r="W14" s="73" t="str">
        <f>'CF TK'!AP23</f>
        <v>Penampilan 7 Menit, Aman</v>
      </c>
    </row>
    <row r="15" spans="1:23" ht="32.25" customHeight="1">
      <c r="A15" s="55">
        <v>9</v>
      </c>
      <c r="B15" s="56" t="str">
        <f>TK!AU25</f>
        <v>TK Sukahaji Cileunyi</v>
      </c>
      <c r="C15" s="56" t="str">
        <f>TK!AV25</f>
        <v>TK / SEDERAJAT</v>
      </c>
      <c r="D15" s="57" t="str">
        <f>TK!AW25</f>
        <v>Ambilkan Bulan</v>
      </c>
      <c r="E15" s="57" t="str">
        <f>TK!AX25</f>
        <v>Andaikan Aku Punya Sayap</v>
      </c>
      <c r="F15" s="57" t="str">
        <f>TK!AY25</f>
        <v>Zhakira Nabila Ibrahim</v>
      </c>
      <c r="G15" s="52">
        <f ca="1">'CF TK'!AD25</f>
        <v>1302</v>
      </c>
      <c r="H15" s="52">
        <f ca="1">'CF TK'!AE25</f>
        <v>1060.8</v>
      </c>
      <c r="I15" s="52">
        <f ca="1">'CF TK'!AF25</f>
        <v>694.80000000000007</v>
      </c>
      <c r="J15" s="52">
        <f ca="1">'CF TK'!AG25</f>
        <v>673.19999999999993</v>
      </c>
      <c r="K15" s="65">
        <f ca="1">'CF TK'!AD26</f>
        <v>1137.2422360248447</v>
      </c>
      <c r="L15" s="65">
        <f ca="1">'CF TK'!AE26</f>
        <v>1016</v>
      </c>
      <c r="M15" s="65">
        <f ca="1">'CF TK'!AF26</f>
        <v>803.14285714285711</v>
      </c>
      <c r="N15" s="65">
        <f ca="1">'CF TK'!AG26</f>
        <v>900.34285714285716</v>
      </c>
      <c r="O15" s="67">
        <f ca="1">'CF TK'!B52</f>
        <v>7587.5279503105594</v>
      </c>
      <c r="P15" s="67">
        <f ca="1">'CF TK'!C52</f>
        <v>4</v>
      </c>
      <c r="Q15" s="69">
        <f>'CF TK'!X25</f>
        <v>318</v>
      </c>
      <c r="R15" s="69">
        <f>'CF TK'!Y25</f>
        <v>308</v>
      </c>
      <c r="S15" s="69">
        <f>'CF TK'!Z25</f>
        <v>311</v>
      </c>
      <c r="T15" s="70">
        <f>'CF TK'!AK25</f>
        <v>937</v>
      </c>
      <c r="U15" s="69">
        <f>'CF TK'!AL25</f>
        <v>7</v>
      </c>
      <c r="V15" s="57" t="str">
        <f>TK!AL25</f>
        <v>teknik dan metode permainan angklung sudah baik</v>
      </c>
      <c r="W15" s="72" t="str">
        <f>'CF TK'!AP25</f>
        <v>Penampilan 9 Menit, Aman</v>
      </c>
    </row>
    <row r="16" spans="1:23" ht="32.25" customHeight="1">
      <c r="A16" s="54">
        <v>10</v>
      </c>
      <c r="B16" s="53" t="str">
        <f>TK!AU27</f>
        <v>TK asmaul husna</v>
      </c>
      <c r="C16" s="53" t="str">
        <f>TK!AV27</f>
        <v>TK / SEDERAJAT</v>
      </c>
      <c r="D16" s="6" t="str">
        <f>TK!AW27</f>
        <v>Ambilkan Bulan</v>
      </c>
      <c r="E16" s="6" t="str">
        <f>TK!AX27</f>
        <v>Menabung</v>
      </c>
      <c r="F16" s="6" t="str">
        <f>TK!AY27</f>
        <v>Nayyara Yamaniyyah</v>
      </c>
      <c r="G16" s="51">
        <f ca="1">'CF TK'!AD27</f>
        <v>1350</v>
      </c>
      <c r="H16" s="51">
        <f ca="1">'CF TK'!AE27</f>
        <v>1016</v>
      </c>
      <c r="I16" s="51">
        <f ca="1">'CF TK'!AF27</f>
        <v>666</v>
      </c>
      <c r="J16" s="51">
        <f ca="1">'CF TK'!AG27</f>
        <v>745.19999999999993</v>
      </c>
      <c r="K16" s="66">
        <f ca="1">'CF TK'!AD28</f>
        <v>988.57142857142844</v>
      </c>
      <c r="L16" s="66">
        <f ca="1">'CF TK'!AE28</f>
        <v>984.83116883116872</v>
      </c>
      <c r="M16" s="66">
        <f ca="1">'CF TK'!AF28</f>
        <v>736.39999999999986</v>
      </c>
      <c r="N16" s="66">
        <f ca="1">'CF TK'!AG28</f>
        <v>872</v>
      </c>
      <c r="O16" s="68">
        <f ca="1">'CF TK'!B54</f>
        <v>7359.0025974025966</v>
      </c>
      <c r="P16" s="68">
        <f ca="1">'CF TK'!C54</f>
        <v>6</v>
      </c>
      <c r="Q16" s="86">
        <f>'CF TK'!X27</f>
        <v>346</v>
      </c>
      <c r="R16" s="86">
        <f>'CF TK'!Y27</f>
        <v>343</v>
      </c>
      <c r="S16" s="86">
        <f>'CF TK'!Z27</f>
        <v>341</v>
      </c>
      <c r="T16" s="87">
        <f>'CF TK'!AK27</f>
        <v>1030</v>
      </c>
      <c r="U16" s="86">
        <f>'CF TK'!AL27</f>
        <v>4</v>
      </c>
      <c r="V16" s="114" t="str">
        <f>TK!AL27</f>
        <v>Harmony, balancing dan unity sudah bagus</v>
      </c>
      <c r="W16" s="73" t="str">
        <f>'CF TK'!AP27</f>
        <v>Penampilan 9 Menit, Aman</v>
      </c>
    </row>
    <row r="17" spans="1:23" ht="32.25" customHeight="1">
      <c r="A17" s="55">
        <v>11</v>
      </c>
      <c r="B17" s="56" t="str">
        <f>TK!AU29</f>
        <v>TK Zaid bin sabit</v>
      </c>
      <c r="C17" s="56" t="str">
        <f>TK!AV29</f>
        <v>TK / SEDERAJAT</v>
      </c>
      <c r="D17" s="57" t="str">
        <f>TK!AW29</f>
        <v>Ambilkan Bulan</v>
      </c>
      <c r="E17" s="57" t="str">
        <f>TK!AX29</f>
        <v>Lukisan Indonesia</v>
      </c>
      <c r="F17" s="57" t="str">
        <f>TK!AY29</f>
        <v>Keenar Asqala Hanum</v>
      </c>
      <c r="G17" s="52">
        <f ca="1">'CF TK'!AD29</f>
        <v>1314</v>
      </c>
      <c r="H17" s="52">
        <f ca="1">'CF TK'!AE29</f>
        <v>1092.8</v>
      </c>
      <c r="I17" s="52">
        <f ca="1">'CF TK'!AF29</f>
        <v>798</v>
      </c>
      <c r="J17" s="52">
        <f ca="1">'CF TK'!AG29</f>
        <v>646.80000000000007</v>
      </c>
      <c r="K17" s="65">
        <f ca="1">'CF TK'!AD30</f>
        <v>1029.7142857142858</v>
      </c>
      <c r="L17" s="65">
        <f ca="1">'CF TK'!AE30</f>
        <v>1007.6883116883116</v>
      </c>
      <c r="M17" s="65">
        <f ca="1">'CF TK'!AF30</f>
        <v>801.2</v>
      </c>
      <c r="N17" s="65">
        <f ca="1">'CF TK'!AG30</f>
        <v>891.20000000000016</v>
      </c>
      <c r="O17" s="67">
        <f ca="1">'CF TK'!B56</f>
        <v>7581.4025974025981</v>
      </c>
      <c r="P17" s="67">
        <f ca="1">'CF TK'!C56</f>
        <v>5</v>
      </c>
      <c r="Q17" s="69">
        <f>'CF TK'!X29</f>
        <v>346</v>
      </c>
      <c r="R17" s="69">
        <f>'CF TK'!Y29</f>
        <v>352</v>
      </c>
      <c r="S17" s="69">
        <f>'CF TK'!Z29</f>
        <v>350</v>
      </c>
      <c r="T17" s="70">
        <f>'CF TK'!AK29</f>
        <v>1048</v>
      </c>
      <c r="U17" s="69">
        <f>'CF TK'!AL29</f>
        <v>1</v>
      </c>
      <c r="V17" s="57" t="str">
        <f>TK!AL29</f>
        <v>balancing angklung perlu ditingkatkan</v>
      </c>
      <c r="W17" s="72" t="str">
        <f>'CF TK'!AP29</f>
        <v>Penampilan 9 Menit, Aman</v>
      </c>
    </row>
    <row r="18" spans="1:23" ht="27.95" customHeight="1">
      <c r="F18" s="82" t="s">
        <v>96</v>
      </c>
      <c r="G18" s="83" cm="1">
        <f t="array" aca="1" ref="G18" ca="1">IF(SUMPRODUCT(--(ISTEXT(G7:G17)+ISBLANK(G7:G17)+(G7:G17=0)))&gt;0,"Error",AVERAGE(G7:G17))</f>
        <v>1152.5454545454545</v>
      </c>
      <c r="H18" s="83" cm="1">
        <f t="array" aca="1" ref="H18" ca="1">IF(SUMPRODUCT(--(ISTEXT(H7:H17)+ISBLANK(H7:H17)+(H7:H17=0)))&gt;0,"Error",AVERAGE(H7:H17))</f>
        <v>983.41818181818189</v>
      </c>
      <c r="I18" s="83" cm="1">
        <f t="array" aca="1" ref="I18" ca="1">IF(SUMPRODUCT(--(ISTEXT(I7:I17)+ISBLANK(I7:I17)+(I7:I17=0)))&gt;0,"Error",AVERAGE(I7:I17))</f>
        <v>697.41818181818189</v>
      </c>
      <c r="J18" s="83" cm="1">
        <f t="array" aca="1" ref="J18" ca="1">IF(SUMPRODUCT(--(ISTEXT(J7:J17)+ISBLANK(J7:J17)+(J7:J17=0)))&gt;0,"Error",AVERAGE(J7:J17))</f>
        <v>678.87272727272727</v>
      </c>
      <c r="K18" s="83" cm="1">
        <f t="array" aca="1" ref="K18" ca="1">IF(SUMPRODUCT(--(ISTEXT(K7:K17)+ISBLANK(K7:K17)+(K7:K17=0)))&gt;0,"Error",AVERAGE(K7:K17))</f>
        <v>956.13777526821025</v>
      </c>
      <c r="L18" s="83" cm="1">
        <f t="array" aca="1" ref="L18" ca="1">IF(SUMPRODUCT(--(ISTEXT(L7:L17)+ISBLANK(L7:L17)+(L7:L17=0)))&gt;0,"Error",AVERAGE(L7:L17))</f>
        <v>918.4132231404958</v>
      </c>
      <c r="M18" s="83" cm="1">
        <f t="array" aca="1" ref="M18" ca="1">IF(SUMPRODUCT(--(ISTEXT(M7:M17)+ISBLANK(M7:M17)+(M7:M17=0)))&gt;0,"Error",AVERAGE(M7:M17))</f>
        <v>708.11948051948048</v>
      </c>
      <c r="N18" s="83" cm="1">
        <f t="array" aca="1" ref="N18" ca="1">IF(SUMPRODUCT(--(ISTEXT(N7:N17)+ISBLANK(N7:N17)+(N7:N17=0)))&gt;0,"Error",AVERAGE(N7:N17))</f>
        <v>880.27012987012995</v>
      </c>
      <c r="O18" s="83" cm="1">
        <f t="array" aca="1" ref="O18" ca="1">IF(SUMPRODUCT(--(ISTEXT(O7:O17)+ISBLANK(O7:O17)+(O7:O17=0)))&gt;0,"Error",AVERAGE(O7:O17))</f>
        <v>6975.1951542528614</v>
      </c>
      <c r="Q18" s="83" cm="1">
        <f t="array" ref="Q18">IF(SUMPRODUCT(--(ISTEXT(Q7:Q17)+ISBLANK(Q7:Q17)+(Q7:Q17=0)))&gt;0,"Error",AVERAGE(Q7:Q8,Q11,Q12,Q13,Q15:Q17))</f>
        <v>332.25</v>
      </c>
      <c r="R18" s="83" cm="1">
        <f t="array" ref="R18">IF(SUMPRODUCT(--(ISTEXT(R7:R17)+ISBLANK(R7:R17)+(R7:R17=0)))&gt;0,"Error",AVERAGE(R7:R8,R11,R12,R13,R15:R17))</f>
        <v>331.5</v>
      </c>
      <c r="S18" s="83" cm="1">
        <f t="array" ref="S18">IF(SUMPRODUCT(--(ISTEXT(S7:S17)+ISBLANK(S7:S17)+(S7:S17=0)))&gt;0,"Error",AVERAGE(S7:S8,S11:S13,S15:S17))</f>
        <v>335</v>
      </c>
      <c r="T18" s="83" cm="1">
        <f t="array" ref="T18">IF(SUMPRODUCT(--(ISTEXT(T7:T17)+ISBLANK(T7:T17)+(T7:T17=0)))&gt;0,"Error",AVERAGE(T7:T8,T11:T13,T15:T17))</f>
        <v>998.75</v>
      </c>
    </row>
    <row r="19" spans="1:23" ht="27.95" customHeight="1"/>
    <row r="33" spans="1:1"/>
    <row r="34" spans="1:1">
      <c r="A34" t="s">
        <v>97</v>
      </c>
    </row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</sheetData>
  <sheetProtection algorithmName="SHA-512" hashValue="YlCUQuSb9wrTgy6KrRL4B87UbWucCVxuli3uXBev6MP8WoOrIaMLcZ9cR5aNDCZnmSlF2ueaU1WnKffNy5CDKA==" saltValue="pTHbHkaAUVEs2Sx8KVmkvg==" spinCount="100000" sheet="1" objects="1" scenarios="1" selectLockedCells="1" selectUnlockedCells="1"/>
  <mergeCells count="13">
    <mergeCell ref="F4:F6"/>
    <mergeCell ref="A4:A6"/>
    <mergeCell ref="B4:B6"/>
    <mergeCell ref="C4:C6"/>
    <mergeCell ref="D4:D6"/>
    <mergeCell ref="E4:E6"/>
    <mergeCell ref="G4:J5"/>
    <mergeCell ref="K4:N5"/>
    <mergeCell ref="V4:V6"/>
    <mergeCell ref="W4:W6"/>
    <mergeCell ref="O4:O6"/>
    <mergeCell ref="P4:P6"/>
    <mergeCell ref="Q4:U5"/>
  </mergeCells>
  <conditionalFormatting sqref="U7:U17">
    <cfRule type="cellIs" dxfId="149" priority="18" operator="equal">
      <formula>1</formula>
    </cfRule>
  </conditionalFormatting>
  <conditionalFormatting sqref="P7:P17">
    <cfRule type="cellIs" dxfId="148" priority="10" operator="equal">
      <formula>5</formula>
    </cfRule>
    <cfRule type="cellIs" dxfId="147" priority="11" operator="equal">
      <formula>4</formula>
    </cfRule>
    <cfRule type="cellIs" dxfId="146" priority="12" operator="equal">
      <formula>3</formula>
    </cfRule>
    <cfRule type="cellIs" dxfId="145" priority="13" operator="equal">
      <formula>2</formula>
    </cfRule>
    <cfRule type="cellIs" dxfId="144" priority="14" operator="equal">
      <formula>1</formula>
    </cfRule>
  </conditionalFormatting>
  <conditionalFormatting sqref="F18:O18 Q18:T18">
    <cfRule type="cellIs" dxfId="143" priority="5" operator="equal">
      <formula>"Null"</formula>
    </cfRule>
    <cfRule type="cellIs" dxfId="142" priority="6" operator="equal">
      <formula>"Error"</formula>
    </cfRule>
  </conditionalFormatting>
  <conditionalFormatting sqref="G18:O18 Q18:T18">
    <cfRule type="cellIs" dxfId="141" priority="7" operator="equal">
      <formula>" "</formula>
    </cfRule>
  </conditionalFormatting>
  <conditionalFormatting sqref="A1:XFD1048576">
    <cfRule type="containsErrors" dxfId="140" priority="3">
      <formula>ISERROR(A1)</formula>
    </cfRule>
  </conditionalFormatting>
  <conditionalFormatting sqref="O7:O1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T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2E7BE85-7CC1-4A2C-9524-3527D8830EED}">
            <xm:f>NOT(ISERROR(SEARCH("Peserta",W7)))</xm:f>
            <xm:f>"Peserta"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W7:W17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5B46-7123-FD4B-A8E9-AB8881365C16}">
  <sheetPr>
    <tabColor theme="6" tint="0.59999389629810485"/>
    <pageSetUpPr fitToPage="1"/>
  </sheetPr>
  <dimension ref="A1:L50"/>
  <sheetViews>
    <sheetView topLeftCell="A18" workbookViewId="0">
      <selection activeCell="K53" sqref="K53"/>
    </sheetView>
  </sheetViews>
  <sheetFormatPr defaultColWidth="11" defaultRowHeight="15.95"/>
  <cols>
    <col min="1" max="1" width="14.25" customWidth="1"/>
    <col min="2" max="2" width="2" customWidth="1"/>
    <col min="3" max="3" width="2.875" customWidth="1"/>
    <col min="4" max="4" width="14.5" customWidth="1"/>
    <col min="8" max="8" width="9.125" customWidth="1"/>
    <col min="9" max="9" width="17.25" customWidth="1"/>
    <col min="10" max="10" width="6.875" customWidth="1"/>
    <col min="11" max="11" width="18" customWidth="1"/>
  </cols>
  <sheetData>
    <row r="1" spans="1:12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2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  <c r="K2" s="427" t="s">
        <v>100</v>
      </c>
      <c r="L2" s="429">
        <v>6</v>
      </c>
    </row>
    <row r="3" spans="1:12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  <c r="K3" s="428"/>
      <c r="L3" s="430"/>
    </row>
    <row r="4" spans="1:12" ht="15.75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2" ht="15.75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2" ht="6.75" customHeight="1"/>
    <row r="7" spans="1:12" ht="15.75">
      <c r="A7" s="75" t="s">
        <v>104</v>
      </c>
      <c r="B7" s="76" t="s">
        <v>105</v>
      </c>
      <c r="C7" s="95">
        <f>$L$2</f>
        <v>6</v>
      </c>
      <c r="K7" s="427" t="s">
        <v>106</v>
      </c>
      <c r="L7" s="429">
        <f>MAX('CF TK'!A9:A30)</f>
        <v>11</v>
      </c>
    </row>
    <row r="8" spans="1:12" ht="15.75">
      <c r="A8" s="75" t="s">
        <v>107</v>
      </c>
      <c r="B8" s="76" t="s">
        <v>105</v>
      </c>
      <c r="C8" t="str">
        <f>_xlfn.XLOOKUP($L$2,LTK!$A$7:$A$17,LTK!$B$7:$B$17)</f>
        <v>Telkom rancaekek</v>
      </c>
      <c r="G8" s="431" t="s">
        <v>89</v>
      </c>
      <c r="H8" s="432"/>
      <c r="I8" s="435" t="s">
        <v>90</v>
      </c>
      <c r="K8" s="428"/>
      <c r="L8" s="430"/>
    </row>
    <row r="9" spans="1:12" ht="15.75">
      <c r="A9" s="75" t="s">
        <v>108</v>
      </c>
      <c r="B9" s="76" t="s">
        <v>105</v>
      </c>
      <c r="C9" t="str">
        <f>_xlfn.XLOOKUP($L$2,LTK!$A$7:$A$17,LTK!$C$7:$C$17)</f>
        <v>TK / SEDERAJAT</v>
      </c>
      <c r="G9" s="433"/>
      <c r="H9" s="434"/>
      <c r="I9" s="436"/>
    </row>
    <row r="10" spans="1:12" ht="15.75" customHeight="1">
      <c r="A10" s="75" t="s">
        <v>109</v>
      </c>
      <c r="B10" s="76" t="s">
        <v>110</v>
      </c>
      <c r="C10" s="95">
        <v>1</v>
      </c>
      <c r="D10" t="str">
        <f>_xlfn.XLOOKUP($L$2,LTK!$A$7:$A$17,LTK!$D$7:$D$17)</f>
        <v>Ambilkan Bulan</v>
      </c>
      <c r="G10" s="437">
        <f ca="1">_xlfn.XLOOKUP($L$2,LTK!$A$7:$A$17,LTK!$O$7:$O$17)</f>
        <v>8346.6136645962724</v>
      </c>
      <c r="H10" s="437"/>
      <c r="I10" s="438">
        <f ca="1">_xlfn.XLOOKUP($L$2,LTK!$A$7:$A$17,LTK!$P$7:$P$17)</f>
        <v>1</v>
      </c>
    </row>
    <row r="11" spans="1:12" ht="15.75" customHeight="1">
      <c r="A11" s="75"/>
      <c r="B11" s="76"/>
      <c r="C11" s="95">
        <v>2</v>
      </c>
      <c r="D11" t="str">
        <f>_xlfn.XLOOKUP($L$2,LTK!$A$7:$A$17,LTK!$E$7:$E$17)</f>
        <v>Rayuan Pulau Kelapa</v>
      </c>
      <c r="G11" s="437"/>
      <c r="H11" s="437"/>
      <c r="I11" s="438"/>
    </row>
    <row r="12" spans="1:12" ht="15.75" customHeight="1">
      <c r="A12" s="75"/>
      <c r="B12" s="76"/>
      <c r="G12" s="439" t="s">
        <v>111</v>
      </c>
      <c r="H12" s="439"/>
      <c r="I12" s="438"/>
    </row>
    <row r="13" spans="1:12" ht="18" customHeight="1">
      <c r="A13" t="s">
        <v>196</v>
      </c>
      <c r="B13" s="76" t="s">
        <v>105</v>
      </c>
      <c r="C13" s="75" t="str">
        <f>_xlfn.XLOOKUP($L$2,LTK!$A$7:$A$17,LTK!$F$7:$F$17)</f>
        <v>Muhammad Adzkhan Xavier</v>
      </c>
      <c r="G13" s="440">
        <f ca="1">LTK!$O$18</f>
        <v>6975.1951542528614</v>
      </c>
      <c r="H13" s="440"/>
      <c r="I13" s="438"/>
    </row>
    <row r="14" spans="1:12" ht="15.75" customHeight="1">
      <c r="G14" s="439" t="s">
        <v>112</v>
      </c>
      <c r="H14" s="439"/>
      <c r="I14" s="438"/>
    </row>
    <row r="15" spans="1:12" ht="18">
      <c r="G15" s="441">
        <f ca="1">'CF TK'!$D$36</f>
        <v>8346.6136645962724</v>
      </c>
      <c r="H15" s="441"/>
      <c r="I15" s="438"/>
    </row>
    <row r="16" spans="1:12" ht="15.95" customHeight="1">
      <c r="G16" s="439" t="s">
        <v>113</v>
      </c>
      <c r="H16" s="439"/>
      <c r="I16" s="438"/>
    </row>
    <row r="17" spans="1:9" ht="18">
      <c r="G17" s="442">
        <f ca="1">'CF TK'!$E$36</f>
        <v>4966.3105590062114</v>
      </c>
      <c r="H17" s="442"/>
      <c r="I17" s="438"/>
    </row>
    <row r="18" spans="1:9" ht="22.5" customHeight="1">
      <c r="A18" s="414" t="s">
        <v>114</v>
      </c>
      <c r="B18" s="414"/>
      <c r="C18" s="414"/>
      <c r="D18" s="414"/>
      <c r="E18" s="414"/>
      <c r="F18" s="75"/>
      <c r="G18" s="74"/>
      <c r="H18" s="77"/>
    </row>
    <row r="19" spans="1:9" ht="15.75">
      <c r="A19" s="78"/>
      <c r="B19" s="415" t="s">
        <v>115</v>
      </c>
      <c r="C19" s="416"/>
      <c r="D19" s="417"/>
      <c r="E19" s="421" t="s">
        <v>116</v>
      </c>
      <c r="F19" s="422"/>
      <c r="G19" s="422"/>
      <c r="H19" s="423"/>
    </row>
    <row r="20" spans="1:9" ht="15.75">
      <c r="A20" s="78"/>
      <c r="B20" s="418"/>
      <c r="C20" s="419"/>
      <c r="D20" s="420"/>
      <c r="E20" s="79" t="s">
        <v>31</v>
      </c>
      <c r="F20" s="80" t="s">
        <v>117</v>
      </c>
      <c r="G20" s="79" t="s">
        <v>39</v>
      </c>
      <c r="H20" s="81" t="s">
        <v>117</v>
      </c>
    </row>
    <row r="21" spans="1:9" ht="15.75">
      <c r="A21" s="78"/>
      <c r="B21" s="424" t="s">
        <v>118</v>
      </c>
      <c r="C21" s="425"/>
      <c r="D21" s="425"/>
      <c r="E21" s="84">
        <f ca="1">_xlfn.XLOOKUP($L$2,LTK!$A$7:$A$17,LTK!$G$7:$G$17)</f>
        <v>1326.0000000000002</v>
      </c>
      <c r="F21" s="85">
        <f ca="1">LTK!$G$18</f>
        <v>1152.5454545454545</v>
      </c>
      <c r="G21" s="84">
        <f ca="1">_xlfn.XLOOKUP($L$2,LTK!$A$7:$A$17,LTK!$K$7:$K$17)</f>
        <v>1150.9565217391305</v>
      </c>
      <c r="H21" s="85">
        <f ca="1">LTK!$K$18</f>
        <v>956.13777526821025</v>
      </c>
    </row>
    <row r="22" spans="1:9" ht="15.75">
      <c r="A22" s="78"/>
      <c r="B22" s="400" t="s">
        <v>25</v>
      </c>
      <c r="C22" s="401"/>
      <c r="D22" s="401"/>
      <c r="E22" s="84">
        <f ca="1">_xlfn.XLOOKUP($L$2,LTK!$A$7:$A$17,LTK!$H$7:$H$17)</f>
        <v>1073.5999999999999</v>
      </c>
      <c r="F22" s="85">
        <f ca="1">LTK!$H$18</f>
        <v>983.41818181818189</v>
      </c>
      <c r="G22" s="84">
        <f ca="1">_xlfn.XLOOKUP($L$2,LTK!$A$7:$A$17,LTK!$L$7:$L$17)</f>
        <v>1166.8571428571429</v>
      </c>
      <c r="H22" s="85">
        <f ca="1">LTK!$L$18</f>
        <v>918.4132231404958</v>
      </c>
    </row>
    <row r="23" spans="1:9" ht="15.75">
      <c r="A23" s="78"/>
      <c r="B23" s="400" t="s">
        <v>26</v>
      </c>
      <c r="C23" s="401"/>
      <c r="D23" s="401"/>
      <c r="E23" s="84">
        <f ca="1">_xlfn.XLOOKUP($L$2,LTK!$A$7:$A$17,LTK!$I$7:$I$17)</f>
        <v>814.80000000000007</v>
      </c>
      <c r="F23" s="85">
        <f ca="1">LTK!$I$18</f>
        <v>697.41818181818189</v>
      </c>
      <c r="G23" s="84">
        <f ca="1">_xlfn.XLOOKUP($L$2,LTK!$A$7:$A$17,LTK!$M$7:$M$17)</f>
        <v>859.14285714285711</v>
      </c>
      <c r="H23" s="85">
        <f ca="1">LTK!$M$18</f>
        <v>708.11948051948048</v>
      </c>
    </row>
    <row r="24" spans="1:9" ht="15.75">
      <c r="A24" s="78"/>
      <c r="B24" s="400" t="s">
        <v>119</v>
      </c>
      <c r="C24" s="401"/>
      <c r="D24" s="401"/>
      <c r="E24" s="84">
        <f ca="1">_xlfn.XLOOKUP($L$2,LTK!$A$7:$A$17,LTK!$J$7:$J$17)</f>
        <v>826.80000000000007</v>
      </c>
      <c r="F24" s="85">
        <f ca="1">LTK!$J$18</f>
        <v>678.87272727272727</v>
      </c>
      <c r="G24" s="84">
        <f ca="1">_xlfn.XLOOKUP($L$2,LTK!$A$7:$A$17,LTK!$N$7:$N$17)</f>
        <v>1128.4571428571428</v>
      </c>
      <c r="H24" s="85">
        <f ca="1">LTK!$N$18</f>
        <v>880.27012987012995</v>
      </c>
    </row>
    <row r="25" spans="1:9" ht="15.75">
      <c r="A25" s="78"/>
      <c r="B25" s="402" t="s">
        <v>120</v>
      </c>
      <c r="C25" s="403"/>
      <c r="D25" s="404"/>
      <c r="E25" s="94">
        <f ca="1">SUM($E$21:$E$24)</f>
        <v>4041.2000000000007</v>
      </c>
      <c r="F25" s="397"/>
      <c r="G25" s="94">
        <f ca="1">SUM($G$21:$G$24)</f>
        <v>4305.4136645962726</v>
      </c>
      <c r="H25" s="405"/>
    </row>
    <row r="26" spans="1:9" ht="15.75">
      <c r="A26" s="78"/>
      <c r="B26" s="408" t="s">
        <v>79</v>
      </c>
      <c r="C26" s="409"/>
      <c r="D26" s="410"/>
      <c r="E26" s="91">
        <f ca="1">'CF TK'!$D$40</f>
        <v>4102.8</v>
      </c>
      <c r="F26" s="398"/>
      <c r="G26" s="92">
        <f ca="1">'CF TK'!$E$40</f>
        <v>4305.4136645962726</v>
      </c>
      <c r="H26" s="406"/>
    </row>
    <row r="27" spans="1:9" ht="15.75">
      <c r="B27" s="411" t="s">
        <v>80</v>
      </c>
      <c r="C27" s="412"/>
      <c r="D27" s="413"/>
      <c r="E27" s="90">
        <f ca="1">'CF TK'!$D$44</f>
        <v>2494</v>
      </c>
      <c r="F27" s="399"/>
      <c r="G27" s="93">
        <f ca="1">'CF TK'!$E$44</f>
        <v>2472.310559006211</v>
      </c>
      <c r="H27" s="407"/>
      <c r="I27" s="7"/>
    </row>
    <row r="28" spans="1:9" ht="15.75"/>
    <row r="29" spans="1:9" ht="22.5" customHeight="1">
      <c r="A29" s="496" t="s">
        <v>201</v>
      </c>
      <c r="B29" s="496"/>
      <c r="C29" s="496"/>
      <c r="D29" s="496"/>
      <c r="E29" s="496"/>
      <c r="F29" s="75"/>
      <c r="G29" s="75"/>
      <c r="H29" s="75"/>
      <c r="I29" s="75"/>
    </row>
    <row r="30" spans="1:9" ht="15.75">
      <c r="A30" s="394" t="s">
        <v>25</v>
      </c>
      <c r="B30" s="394"/>
      <c r="C30" s="394"/>
      <c r="D30" s="394" t="s">
        <v>122</v>
      </c>
      <c r="E30" s="394"/>
      <c r="F30" s="395" t="s">
        <v>123</v>
      </c>
      <c r="G30" s="396"/>
      <c r="H30" s="394" t="s">
        <v>120</v>
      </c>
      <c r="I30" s="394"/>
    </row>
    <row r="31" spans="1:9" ht="15.75">
      <c r="A31" s="388">
        <f>_xlfn.XLOOKUP($L$2,LTK!$A$7:$A$17,LTK!$Q$7:$Q$17)</f>
        <v>326</v>
      </c>
      <c r="B31" s="388"/>
      <c r="C31" s="388"/>
      <c r="D31" s="388">
        <f>_xlfn.XLOOKUP($L$2,LTK!$A$7:$A$17,LTK!$R$7:$R$17)</f>
        <v>330</v>
      </c>
      <c r="E31" s="388"/>
      <c r="F31" s="388">
        <f>_xlfn.XLOOKUP($L$2,LTK!$A$7:$A$17,LTK!$S$7:$S$17)</f>
        <v>334</v>
      </c>
      <c r="G31" s="389"/>
      <c r="H31" s="390">
        <f>_xlfn.XLOOKUP($L$2,LTK!$A$7:$A$17,LTK!$T$7:$T$17)</f>
        <v>990</v>
      </c>
      <c r="I31" s="390"/>
    </row>
    <row r="32" spans="1:9" ht="15.75">
      <c r="F32" s="391" t="s">
        <v>111</v>
      </c>
      <c r="G32" s="392"/>
      <c r="H32" s="393">
        <f>LTK!$T$18</f>
        <v>998.75</v>
      </c>
      <c r="I32" s="393"/>
    </row>
    <row r="33" spans="1:9" ht="15.75">
      <c r="F33" s="379" t="s">
        <v>79</v>
      </c>
      <c r="G33" s="380"/>
      <c r="H33" s="381">
        <f>'CF TK'!$D$48</f>
        <v>1048</v>
      </c>
      <c r="I33" s="381"/>
    </row>
    <row r="34" spans="1:9" ht="15.75">
      <c r="F34" s="382" t="s">
        <v>80</v>
      </c>
      <c r="G34" s="383"/>
      <c r="H34" s="384">
        <f>'CF TK'!$E$48</f>
        <v>450</v>
      </c>
      <c r="I34" s="384"/>
    </row>
    <row r="35" spans="1:9" ht="15.75"/>
    <row r="36" spans="1:9" ht="15.75">
      <c r="A36" s="75" t="s">
        <v>124</v>
      </c>
      <c r="B36" s="75"/>
      <c r="C36" s="75"/>
      <c r="D36" s="75"/>
      <c r="E36" s="75"/>
      <c r="F36" s="75"/>
      <c r="G36" s="75"/>
      <c r="H36" s="75"/>
      <c r="I36" s="75"/>
    </row>
    <row r="37" spans="1:9" ht="15.75">
      <c r="A37" s="385" t="s">
        <v>9</v>
      </c>
      <c r="B37" s="386"/>
      <c r="C37" s="386"/>
      <c r="D37" s="386"/>
      <c r="E37" s="386"/>
      <c r="F37" s="386"/>
      <c r="G37" s="386" t="s">
        <v>23</v>
      </c>
      <c r="H37" s="386"/>
      <c r="I37" s="387"/>
    </row>
    <row r="38" spans="1:9" ht="15.75">
      <c r="A38" s="348" t="str">
        <f>_xlfn.XLOOKUP($L$2,LTK!$A$7:$A$17,LTK!$V$7:$V$17)</f>
        <v>harmoni dimainkan sesuai lagu, getaran hampir sempurna,</v>
      </c>
      <c r="B38" s="349"/>
      <c r="C38" s="349"/>
      <c r="D38" s="349"/>
      <c r="E38" s="349"/>
      <c r="F38" s="350"/>
      <c r="G38" s="357" t="str">
        <f>_xlfn.XLOOKUP($L$2,'CF TK'!$A$9:$A$30,'CF TK'!$AN$9:$AN$30)</f>
        <v>Penampilan 10 Menit</v>
      </c>
      <c r="H38" s="349"/>
      <c r="I38" s="358"/>
    </row>
    <row r="39" spans="1:9" ht="15.75">
      <c r="A39" s="351"/>
      <c r="B39" s="352"/>
      <c r="C39" s="352"/>
      <c r="D39" s="352"/>
      <c r="E39" s="352"/>
      <c r="F39" s="353"/>
      <c r="G39" s="359"/>
      <c r="H39" s="352"/>
      <c r="I39" s="360"/>
    </row>
    <row r="40" spans="1:9" ht="15.75">
      <c r="A40" s="351"/>
      <c r="B40" s="352"/>
      <c r="C40" s="352"/>
      <c r="D40" s="352"/>
      <c r="E40" s="352"/>
      <c r="F40" s="353"/>
      <c r="G40" s="359"/>
      <c r="H40" s="352"/>
      <c r="I40" s="360"/>
    </row>
    <row r="41" spans="1:9" ht="15.75">
      <c r="A41" s="351"/>
      <c r="B41" s="352"/>
      <c r="C41" s="352"/>
      <c r="D41" s="352"/>
      <c r="E41" s="352"/>
      <c r="F41" s="353"/>
      <c r="G41" s="359"/>
      <c r="H41" s="352"/>
      <c r="I41" s="360"/>
    </row>
    <row r="42" spans="1:9" ht="15.75">
      <c r="A42" s="351"/>
      <c r="B42" s="352"/>
      <c r="C42" s="352"/>
      <c r="D42" s="352"/>
      <c r="E42" s="352"/>
      <c r="F42" s="353"/>
      <c r="G42" s="359"/>
      <c r="H42" s="352"/>
      <c r="I42" s="360"/>
    </row>
    <row r="43" spans="1:9" ht="15.75">
      <c r="A43" s="354"/>
      <c r="B43" s="355"/>
      <c r="C43" s="355"/>
      <c r="D43" s="355"/>
      <c r="E43" s="355"/>
      <c r="F43" s="356"/>
      <c r="G43" s="361"/>
      <c r="H43" s="355"/>
      <c r="I43" s="362"/>
    </row>
    <row r="44" spans="1:9" ht="15.75">
      <c r="A44" s="75"/>
      <c r="B44" s="75"/>
      <c r="C44" s="75"/>
      <c r="D44" s="75"/>
      <c r="E44" s="75"/>
      <c r="F44" s="75"/>
      <c r="G44" s="75"/>
      <c r="H44" s="74"/>
      <c r="I44" s="89"/>
    </row>
    <row r="45" spans="1:9" ht="24.75" customHeight="1">
      <c r="A45" s="363" t="s">
        <v>125</v>
      </c>
      <c r="B45" s="364"/>
      <c r="C45" s="365"/>
      <c r="D45" s="372" t="s">
        <v>126</v>
      </c>
      <c r="E45" s="372"/>
      <c r="F45" s="373" t="s">
        <v>127</v>
      </c>
      <c r="G45" s="374"/>
      <c r="H45" s="375" t="s">
        <v>128</v>
      </c>
      <c r="I45" s="376"/>
    </row>
    <row r="46" spans="1:9" ht="24.75" customHeight="1">
      <c r="A46" s="366"/>
      <c r="B46" s="367"/>
      <c r="C46" s="368"/>
      <c r="D46" s="372"/>
      <c r="E46" s="372"/>
      <c r="F46" s="346" t="s">
        <v>129</v>
      </c>
      <c r="G46" s="347"/>
      <c r="H46" s="377"/>
      <c r="I46" s="378"/>
    </row>
    <row r="47" spans="1:9" ht="24.75" customHeight="1">
      <c r="A47" s="366"/>
      <c r="B47" s="367"/>
      <c r="C47" s="368"/>
      <c r="D47" s="372" t="s">
        <v>130</v>
      </c>
      <c r="E47" s="372"/>
      <c r="F47" s="373" t="s">
        <v>131</v>
      </c>
      <c r="G47" s="374"/>
      <c r="H47" s="375" t="s">
        <v>128</v>
      </c>
      <c r="I47" s="376"/>
    </row>
    <row r="48" spans="1:9" ht="24.75" customHeight="1">
      <c r="A48" s="369"/>
      <c r="B48" s="370"/>
      <c r="C48" s="371"/>
      <c r="D48" s="372"/>
      <c r="E48" s="372"/>
      <c r="F48" s="346" t="s">
        <v>132</v>
      </c>
      <c r="G48" s="347"/>
      <c r="H48" s="377"/>
      <c r="I48" s="378"/>
    </row>
    <row r="49" ht="15.75"/>
    <row r="50" ht="15.75"/>
  </sheetData>
  <sheetProtection algorithmName="SHA-512" hashValue="3PIS4+QAWCF6MPMPpuDUA0OxVmJ+eBAEGwfv/FUZxN7mspMkXY2zxYTwUrPYlyTBNa5C+dSEoVWfe58YebySxg==" saltValue="Ec43xpYysEA86KCcHgAC4g==" spinCount="100000" sheet="1" objects="1" scenarios="1" selectLockedCells="1" selectUnlockedCells="1"/>
  <mergeCells count="59">
    <mergeCell ref="H25:H27"/>
    <mergeCell ref="B23:D23"/>
    <mergeCell ref="B24:D24"/>
    <mergeCell ref="B26:D26"/>
    <mergeCell ref="A18:E18"/>
    <mergeCell ref="B19:D20"/>
    <mergeCell ref="E19:H19"/>
    <mergeCell ref="B21:D21"/>
    <mergeCell ref="B22:D22"/>
    <mergeCell ref="B25:D25"/>
    <mergeCell ref="B27:D27"/>
    <mergeCell ref="A1:I1"/>
    <mergeCell ref="A2:I2"/>
    <mergeCell ref="A3:I3"/>
    <mergeCell ref="A4:I4"/>
    <mergeCell ref="A5:I5"/>
    <mergeCell ref="L2:L3"/>
    <mergeCell ref="G8:H9"/>
    <mergeCell ref="I8:I9"/>
    <mergeCell ref="G10:H11"/>
    <mergeCell ref="G14:H14"/>
    <mergeCell ref="I10:I17"/>
    <mergeCell ref="G12:H12"/>
    <mergeCell ref="G13:H13"/>
    <mergeCell ref="G17:H17"/>
    <mergeCell ref="G15:H15"/>
    <mergeCell ref="G16:H16"/>
    <mergeCell ref="K2:K3"/>
    <mergeCell ref="K7:K8"/>
    <mergeCell ref="L7:L8"/>
    <mergeCell ref="A30:C30"/>
    <mergeCell ref="D30:E30"/>
    <mergeCell ref="F30:G30"/>
    <mergeCell ref="A29:E29"/>
    <mergeCell ref="F25:F27"/>
    <mergeCell ref="F45:G45"/>
    <mergeCell ref="H45:I46"/>
    <mergeCell ref="F46:G46"/>
    <mergeCell ref="A31:C31"/>
    <mergeCell ref="D31:E31"/>
    <mergeCell ref="F31:G31"/>
    <mergeCell ref="F34:G34"/>
    <mergeCell ref="H32:I32"/>
    <mergeCell ref="D47:E48"/>
    <mergeCell ref="F32:G32"/>
    <mergeCell ref="F33:G33"/>
    <mergeCell ref="H30:I30"/>
    <mergeCell ref="H31:I31"/>
    <mergeCell ref="H33:I33"/>
    <mergeCell ref="H34:I34"/>
    <mergeCell ref="F47:G47"/>
    <mergeCell ref="H47:I48"/>
    <mergeCell ref="F48:G48"/>
    <mergeCell ref="A37:F37"/>
    <mergeCell ref="G37:I37"/>
    <mergeCell ref="A38:F43"/>
    <mergeCell ref="G38:I43"/>
    <mergeCell ref="A45:C48"/>
    <mergeCell ref="D45:E46"/>
  </mergeCells>
  <hyperlinks>
    <hyperlink ref="A5" r:id="rId1" display="http://lmap9.kabumi-upi.org/" xr:uid="{5EB41C69-4F19-4F74-BDED-9A5758D051EA}"/>
  </hyperlinks>
  <pageMargins left="0.7" right="0.7" top="0.75" bottom="0.75" header="0.3" footer="0.3"/>
  <pageSetup paperSize="9" fitToHeight="0"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489E-3766-4B32-9201-5B6209162472}">
  <sheetPr>
    <tabColor theme="6" tint="0.59999389629810485"/>
    <pageSetUpPr fitToPage="1"/>
  </sheetPr>
  <dimension ref="A1:S47"/>
  <sheetViews>
    <sheetView topLeftCell="A24" workbookViewId="0">
      <selection activeCell="H44" sqref="H44:I47"/>
    </sheetView>
  </sheetViews>
  <sheetFormatPr defaultColWidth="11" defaultRowHeight="15.75"/>
  <cols>
    <col min="1" max="1" width="12.75" customWidth="1"/>
    <col min="2" max="2" width="10.75" customWidth="1"/>
    <col min="3" max="7" width="12.625" customWidth="1"/>
    <col min="8" max="8" width="10.75" customWidth="1"/>
    <col min="9" max="9" width="13.625" customWidth="1"/>
    <col min="10" max="10" width="6.875" customWidth="1"/>
    <col min="11" max="11" width="18" customWidth="1"/>
  </cols>
  <sheetData>
    <row r="1" spans="1:11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1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</row>
    <row r="3" spans="1:11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</row>
    <row r="4" spans="1:11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1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1" ht="24.75" customHeight="1"/>
    <row r="7" spans="1:11" ht="23.25" customHeight="1">
      <c r="A7" s="467" t="s">
        <v>202</v>
      </c>
      <c r="B7" s="467"/>
      <c r="C7" s="467"/>
      <c r="D7" s="467"/>
      <c r="E7" s="467"/>
      <c r="F7" s="467"/>
      <c r="G7" s="467"/>
      <c r="H7" s="467"/>
      <c r="I7" s="467"/>
    </row>
    <row r="8" spans="1:11" ht="23.25" customHeight="1">
      <c r="A8" s="467"/>
      <c r="B8" s="467"/>
      <c r="C8" s="467"/>
      <c r="D8" s="467"/>
      <c r="E8" s="467"/>
      <c r="F8" s="467"/>
      <c r="G8" s="467"/>
      <c r="H8" s="467"/>
      <c r="I8" s="467"/>
    </row>
    <row r="9" spans="1:11">
      <c r="A9" s="103"/>
      <c r="B9" s="103"/>
      <c r="C9" s="103"/>
      <c r="D9" s="103"/>
      <c r="E9" s="103"/>
      <c r="F9" s="103"/>
      <c r="G9" s="103"/>
      <c r="H9" s="103"/>
      <c r="I9" s="103"/>
    </row>
    <row r="10" spans="1:11">
      <c r="B10" s="75" t="s">
        <v>203</v>
      </c>
      <c r="C10" s="75"/>
      <c r="D10" s="75"/>
      <c r="E10" s="75"/>
      <c r="F10" s="75"/>
      <c r="G10" s="75"/>
      <c r="H10" s="75"/>
      <c r="I10" s="75"/>
    </row>
    <row r="11" spans="1:11" ht="36.75" customHeight="1">
      <c r="B11" s="98" t="s">
        <v>90</v>
      </c>
      <c r="C11" s="100" t="s">
        <v>2</v>
      </c>
      <c r="D11" s="449" t="s">
        <v>107</v>
      </c>
      <c r="E11" s="449"/>
      <c r="F11" s="449"/>
      <c r="G11" s="449"/>
      <c r="H11" s="449"/>
      <c r="K11" s="24"/>
    </row>
    <row r="12" spans="1:11" ht="20.25" customHeight="1">
      <c r="B12" s="154">
        <v>1</v>
      </c>
      <c r="C12" s="164">
        <f ca="1">_xlfn.XLOOKUP(B12,LTK!$P$7:$P$17,LTK!$A$7:$A$17)</f>
        <v>6</v>
      </c>
      <c r="D12" s="464" t="str">
        <f ca="1">_xlfn.XLOOKUP(C12,LTK!$A$7:$A$17,LTK!$B$7:$B$17)</f>
        <v>Telkom rancaekek</v>
      </c>
      <c r="E12" s="464"/>
      <c r="F12" s="464"/>
      <c r="G12" s="464"/>
      <c r="H12" s="464"/>
    </row>
    <row r="13" spans="1:11" ht="20.25" customHeight="1">
      <c r="B13" s="153">
        <v>2</v>
      </c>
      <c r="C13" s="164">
        <f ca="1">_xlfn.XLOOKUP(B13,LTK!$P$7:$P$17,LTK!$A$7:$A$17)</f>
        <v>5</v>
      </c>
      <c r="D13" s="451" t="str">
        <f ca="1">_xlfn.XLOOKUP(C13,LTK!$A$7:$A$17,LTK!$B$7:$B$17)</f>
        <v>TK Al muslim</v>
      </c>
      <c r="E13" s="451"/>
      <c r="F13" s="451"/>
      <c r="G13" s="451"/>
      <c r="H13" s="451"/>
    </row>
    <row r="14" spans="1:11" ht="20.25" customHeight="1">
      <c r="B14" s="156">
        <v>3</v>
      </c>
      <c r="C14" s="168">
        <f ca="1">_xlfn.XLOOKUP(B14,LTK!$P$7:$P$17,LTK!$A$7:$A$17)</f>
        <v>4</v>
      </c>
      <c r="D14" s="451" t="str">
        <f ca="1">_xlfn.XLOOKUP(C14,LTK!$A$7:$A$17,LTK!$B$7:$B$17)</f>
        <v>TK Bianglala</v>
      </c>
      <c r="E14" s="451"/>
      <c r="F14" s="451"/>
      <c r="G14" s="451"/>
      <c r="H14" s="451"/>
    </row>
    <row r="16" spans="1:11">
      <c r="B16" s="75" t="s">
        <v>204</v>
      </c>
      <c r="C16" s="75"/>
      <c r="D16" s="75"/>
    </row>
    <row r="17" spans="2:19" ht="33" customHeight="1">
      <c r="B17" s="99" t="s">
        <v>90</v>
      </c>
      <c r="C17" s="100" t="s">
        <v>2</v>
      </c>
      <c r="D17" s="449" t="s">
        <v>107</v>
      </c>
      <c r="E17" s="449"/>
      <c r="F17" s="449"/>
      <c r="G17" s="449"/>
      <c r="H17" s="449"/>
    </row>
    <row r="18" spans="2:19" ht="20.25" customHeight="1">
      <c r="B18" s="155">
        <v>1</v>
      </c>
      <c r="C18" s="164">
        <f ca="1">_xlfn.XLOOKUP(IF(B18=1,4,1),LTK!$P$7:$P$17,LTK!$A$7:$A$17)</f>
        <v>9</v>
      </c>
      <c r="D18" s="451" t="str">
        <f ca="1">_xlfn.XLOOKUP(C18,LTK!$A$7:$A$17,LTK!$B$7:$B$17)</f>
        <v>TK Sukahaji Cileunyi</v>
      </c>
      <c r="E18" s="451"/>
      <c r="F18" s="451"/>
      <c r="G18" s="451"/>
      <c r="H18" s="451"/>
      <c r="S18" s="89"/>
    </row>
    <row r="19" spans="2:19" ht="20.25" customHeight="1">
      <c r="B19" s="157">
        <v>2</v>
      </c>
      <c r="C19" s="168">
        <f ca="1">_xlfn.XLOOKUP(IF(B19=2,5,2),LTK!$P$7:$P$17,LTK!$A$7:$A$17)</f>
        <v>11</v>
      </c>
      <c r="D19" s="451" t="str">
        <f ca="1">_xlfn.XLOOKUP(C19,LTK!$A$7:$A$17,LTK!$B$7:$B$17)</f>
        <v>TK Zaid bin sabit</v>
      </c>
      <c r="E19" s="451"/>
      <c r="F19" s="451"/>
      <c r="G19" s="451"/>
      <c r="H19" s="451"/>
      <c r="S19" s="89"/>
    </row>
    <row r="20" spans="2:19">
      <c r="B20" s="75"/>
      <c r="C20" s="75"/>
      <c r="D20" s="75"/>
      <c r="F20" s="75"/>
      <c r="G20" s="75"/>
      <c r="H20" s="75"/>
      <c r="I20" s="89"/>
    </row>
    <row r="21" spans="2:19" ht="15.75" customHeight="1">
      <c r="B21" s="507" t="s">
        <v>205</v>
      </c>
      <c r="C21" s="507"/>
      <c r="D21" s="75"/>
      <c r="E21" s="75"/>
      <c r="F21" s="75"/>
      <c r="G21" s="75"/>
      <c r="H21" s="75"/>
      <c r="I21" s="89"/>
    </row>
    <row r="22" spans="2:19">
      <c r="B22" s="98" t="s">
        <v>90</v>
      </c>
      <c r="C22" s="100" t="s">
        <v>2</v>
      </c>
      <c r="D22" s="449" t="s">
        <v>107</v>
      </c>
      <c r="E22" s="449"/>
      <c r="F22" s="449"/>
      <c r="G22" s="449"/>
      <c r="H22" s="449"/>
      <c r="I22" s="89"/>
    </row>
    <row r="23" spans="2:19" ht="20.25" customHeight="1">
      <c r="B23" s="160">
        <v>1</v>
      </c>
      <c r="C23" s="164">
        <f ca="1">_xlfn.XLOOKUP(IF(B23=1,6,1),LTK!$P$7:$P$17,LTK!$A$7:$A$17)</f>
        <v>10</v>
      </c>
      <c r="D23" s="464" t="str">
        <f ca="1">_xlfn.XLOOKUP(C23,LTK!$A$7:$A$17,LTK!$B$7:$B$17)</f>
        <v>TK asmaul husna</v>
      </c>
      <c r="E23" s="464"/>
      <c r="F23" s="464"/>
      <c r="G23" s="464"/>
      <c r="H23" s="464"/>
      <c r="I23" s="89"/>
    </row>
    <row r="24" spans="2:19" ht="20.25" customHeight="1">
      <c r="B24" s="158">
        <v>2</v>
      </c>
      <c r="C24" s="164">
        <f ca="1">_xlfn.XLOOKUP(IF(B24=2,7,2),LTK!$P$7:$P$17,LTK!$A$7:$A$17)</f>
        <v>1</v>
      </c>
      <c r="D24" s="451" t="str">
        <f ca="1">_xlfn.XLOOKUP(C24,LTK!$A$7:$A$17,LTK!$B$7:$B$17)</f>
        <v>TK Darul Hikam</v>
      </c>
      <c r="E24" s="451"/>
      <c r="F24" s="451"/>
      <c r="G24" s="451"/>
      <c r="H24" s="451"/>
      <c r="I24" s="89"/>
    </row>
    <row r="25" spans="2:19" ht="20.25" customHeight="1">
      <c r="B25" s="159">
        <v>3</v>
      </c>
      <c r="C25" s="168">
        <f ca="1">_xlfn.XLOOKUP(IF(B25=3,8,3),LTK!$P$7:$P$17,LTK!$A$7:$A$17)</f>
        <v>2</v>
      </c>
      <c r="D25" s="451" t="str">
        <f ca="1">_xlfn.XLOOKUP(C25,LTK!$A$7:$A$17,LTK!$B$7:$B$17)</f>
        <v>TK Taruna Bakti</v>
      </c>
      <c r="E25" s="451"/>
      <c r="F25" s="451"/>
      <c r="G25" s="451"/>
      <c r="H25" s="451"/>
      <c r="I25" s="89"/>
    </row>
    <row r="26" spans="2:19">
      <c r="B26" s="75"/>
      <c r="C26" s="75"/>
      <c r="D26" s="75"/>
      <c r="F26" s="75"/>
      <c r="G26" s="75"/>
      <c r="H26" s="75"/>
      <c r="I26" s="89"/>
    </row>
    <row r="27" spans="2:19">
      <c r="B27" s="75" t="s">
        <v>206</v>
      </c>
      <c r="C27" s="75"/>
      <c r="D27" s="75"/>
      <c r="E27" s="75"/>
      <c r="F27" s="75"/>
      <c r="G27" s="75"/>
      <c r="H27" s="75"/>
      <c r="I27" s="89"/>
    </row>
    <row r="28" spans="2:19">
      <c r="B28" s="98" t="s">
        <v>90</v>
      </c>
      <c r="C28" s="100" t="s">
        <v>2</v>
      </c>
      <c r="D28" s="449" t="s">
        <v>107</v>
      </c>
      <c r="E28" s="449"/>
      <c r="F28" s="449"/>
      <c r="G28" s="449"/>
      <c r="H28" s="449"/>
      <c r="I28" s="89"/>
    </row>
    <row r="29" spans="2:19" ht="20.25" customHeight="1">
      <c r="B29" s="161">
        <v>1</v>
      </c>
      <c r="C29" s="164">
        <f ca="1">_xlfn.XLOOKUP(IF(B29=1,9,1),LTK!$P$7:$P$17,LTK!$A$7:$A$17)</f>
        <v>8</v>
      </c>
      <c r="D29" s="464" t="str">
        <f ca="1">_xlfn.XLOOKUP(C29,LTK!$A$7:$A$17,LTK!$B$7:$B$17)</f>
        <v>TK Maria Bintang Laut</v>
      </c>
      <c r="E29" s="464"/>
      <c r="F29" s="464"/>
      <c r="G29" s="464"/>
      <c r="H29" s="464"/>
      <c r="I29" s="89"/>
    </row>
    <row r="30" spans="2:19" ht="20.25" customHeight="1">
      <c r="B30" s="162">
        <v>2</v>
      </c>
      <c r="C30" s="164">
        <f ca="1">_xlfn.XLOOKUP(IF(B30=2,10,2),LTK!$P$7:$P$17,LTK!$A$7:$A$17)</f>
        <v>3</v>
      </c>
      <c r="D30" s="451" t="str">
        <f ca="1">_xlfn.XLOOKUP(C30,LTK!$A$7:$A$17,LTK!$B$7:$B$17)</f>
        <v>RA Al Barokah</v>
      </c>
      <c r="E30" s="451"/>
      <c r="F30" s="451"/>
      <c r="G30" s="451"/>
      <c r="H30" s="451"/>
      <c r="I30" s="89"/>
    </row>
    <row r="31" spans="2:19" ht="20.25" customHeight="1">
      <c r="B31" s="163">
        <v>3</v>
      </c>
      <c r="C31" s="168">
        <f ca="1">_xlfn.XLOOKUP(IF(B31=3,11,3),LTK!$P$7:$P$17,LTK!$A$7:$A$17)</f>
        <v>7</v>
      </c>
      <c r="D31" s="451" t="str">
        <f ca="1">_xlfn.XLOOKUP(C31,LTK!$A$7:$A$17,LTK!$B$7:$B$17)</f>
        <v>TK Bhayangkari</v>
      </c>
      <c r="E31" s="451"/>
      <c r="F31" s="451"/>
      <c r="G31" s="451"/>
      <c r="H31" s="451"/>
      <c r="I31" s="89"/>
    </row>
    <row r="32" spans="2:19">
      <c r="B32" s="75"/>
      <c r="C32" s="75"/>
      <c r="D32" s="75"/>
      <c r="F32" s="75"/>
      <c r="G32" s="75"/>
      <c r="H32" s="75"/>
      <c r="I32" s="89"/>
    </row>
    <row r="33" spans="1:9" ht="16.5" customHeight="1">
      <c r="B33" s="507" t="s">
        <v>207</v>
      </c>
      <c r="C33" s="507"/>
      <c r="D33" s="75"/>
      <c r="F33" s="75"/>
      <c r="G33" s="75"/>
      <c r="H33" s="75"/>
    </row>
    <row r="34" spans="1:9" ht="33.75" customHeight="1">
      <c r="B34" s="104" t="s">
        <v>90</v>
      </c>
      <c r="C34" s="505" t="s">
        <v>107</v>
      </c>
      <c r="D34" s="506"/>
      <c r="E34" s="506"/>
      <c r="F34" s="449" t="s">
        <v>137</v>
      </c>
      <c r="G34" s="449"/>
      <c r="H34" s="449"/>
    </row>
    <row r="35" spans="1:9" ht="20.25" customHeight="1">
      <c r="B35" s="451">
        <v>1</v>
      </c>
      <c r="C35" s="451" t="str">
        <f>_xlfn.XLOOKUP(B35,LTK!$U$7:$U$17,LTK!$B$7:$B$17)</f>
        <v>TK Zaid bin sabit</v>
      </c>
      <c r="D35" s="451"/>
      <c r="E35" s="453"/>
      <c r="F35" s="451" t="str">
        <f>_xlfn.XLOOKUP(B35,LTK!$U$7:$U$17,LTK!$F$7:$F$17)</f>
        <v>Keenar Asqala Hanum</v>
      </c>
      <c r="G35" s="451"/>
      <c r="H35" s="451"/>
    </row>
    <row r="36" spans="1:9" ht="20.25" customHeight="1">
      <c r="B36" s="451"/>
      <c r="C36" s="451"/>
      <c r="D36" s="451"/>
      <c r="E36" s="453"/>
      <c r="F36" s="451"/>
      <c r="G36" s="451"/>
      <c r="H36" s="451"/>
      <c r="I36" s="89"/>
    </row>
    <row r="37" spans="1:9" ht="20.25" customHeight="1">
      <c r="B37" s="102"/>
      <c r="C37" s="102"/>
      <c r="D37" s="102"/>
      <c r="E37" s="102"/>
      <c r="F37" s="102"/>
      <c r="G37" s="102"/>
      <c r="H37" s="102"/>
      <c r="I37" s="89"/>
    </row>
    <row r="38" spans="1:9">
      <c r="A38" s="75"/>
      <c r="B38" s="75"/>
      <c r="C38" s="75" t="s">
        <v>138</v>
      </c>
      <c r="D38" s="75"/>
      <c r="E38" s="75"/>
      <c r="F38" s="75"/>
      <c r="G38" s="75"/>
      <c r="H38" s="75"/>
      <c r="I38" s="89"/>
    </row>
    <row r="39" spans="1:9" ht="31.5" customHeight="1">
      <c r="C39" s="101" t="s">
        <v>139</v>
      </c>
      <c r="D39" s="101" t="s">
        <v>140</v>
      </c>
      <c r="E39" s="101" t="s">
        <v>141</v>
      </c>
      <c r="F39" s="101" t="s">
        <v>142</v>
      </c>
      <c r="G39" s="101" t="s">
        <v>143</v>
      </c>
    </row>
    <row r="40" spans="1:9" ht="27" customHeight="1">
      <c r="C40" s="508" t="s">
        <v>128</v>
      </c>
      <c r="D40" s="450" t="s">
        <v>128</v>
      </c>
      <c r="E40" s="450" t="s">
        <v>128</v>
      </c>
      <c r="F40" s="450" t="s">
        <v>128</v>
      </c>
      <c r="G40" s="450" t="s">
        <v>128</v>
      </c>
    </row>
    <row r="41" spans="1:9" ht="36.75" customHeight="1">
      <c r="C41" s="509"/>
      <c r="D41" s="450"/>
      <c r="E41" s="450"/>
      <c r="F41" s="450"/>
      <c r="G41" s="450"/>
    </row>
    <row r="42" spans="1:9" ht="19.5" customHeight="1"/>
    <row r="44" spans="1:9">
      <c r="A44" s="446" t="s">
        <v>125</v>
      </c>
      <c r="B44" s="446"/>
      <c r="C44" s="446"/>
      <c r="D44" s="447" t="s">
        <v>130</v>
      </c>
      <c r="E44" s="447"/>
      <c r="F44" s="497" t="s">
        <v>131</v>
      </c>
      <c r="G44" s="498"/>
      <c r="H44" s="510" t="s">
        <v>128</v>
      </c>
      <c r="I44" s="511"/>
    </row>
    <row r="45" spans="1:9" ht="12" customHeight="1">
      <c r="A45" s="446"/>
      <c r="B45" s="446"/>
      <c r="C45" s="446"/>
      <c r="D45" s="447"/>
      <c r="E45" s="447"/>
      <c r="F45" s="499"/>
      <c r="G45" s="500"/>
      <c r="H45" s="512"/>
      <c r="I45" s="513"/>
    </row>
    <row r="46" spans="1:9">
      <c r="A46" s="446"/>
      <c r="B46" s="446"/>
      <c r="C46" s="446"/>
      <c r="D46" s="447"/>
      <c r="E46" s="447"/>
      <c r="F46" s="501" t="s">
        <v>132</v>
      </c>
      <c r="G46" s="502"/>
      <c r="H46" s="512"/>
      <c r="I46" s="513"/>
    </row>
    <row r="47" spans="1:9" ht="29.25" customHeight="1">
      <c r="A47" s="446"/>
      <c r="B47" s="446"/>
      <c r="C47" s="446"/>
      <c r="D47" s="447"/>
      <c r="E47" s="447"/>
      <c r="F47" s="503"/>
      <c r="G47" s="504"/>
      <c r="H47" s="514"/>
      <c r="I47" s="515"/>
    </row>
  </sheetData>
  <sheetProtection algorithmName="SHA-512" hashValue="RKFWvHaFHVxmf7iXAF+PYVc/0cYZy5fyjs1bJ4CxP+hH68YxXG886p0EiSPP6cIgfpyR72lGVIsBaYDNDVfQ0Q==" saltValue="oz3TTlogF4Czew7SdgQ0pw==" spinCount="100000" sheet="1" objects="1" scenarios="1" selectLockedCells="1" selectUnlockedCells="1"/>
  <mergeCells count="38">
    <mergeCell ref="F35:H36"/>
    <mergeCell ref="H44:I47"/>
    <mergeCell ref="D11:H11"/>
    <mergeCell ref="D17:H17"/>
    <mergeCell ref="D22:H22"/>
    <mergeCell ref="D28:H28"/>
    <mergeCell ref="F34:H34"/>
    <mergeCell ref="D12:H12"/>
    <mergeCell ref="D13:H13"/>
    <mergeCell ref="D14:H14"/>
    <mergeCell ref="D18:H18"/>
    <mergeCell ref="D19:H19"/>
    <mergeCell ref="D23:H23"/>
    <mergeCell ref="D24:H24"/>
    <mergeCell ref="D25:H25"/>
    <mergeCell ref="D29:H29"/>
    <mergeCell ref="D31:H31"/>
    <mergeCell ref="A5:I5"/>
    <mergeCell ref="A1:I1"/>
    <mergeCell ref="A2:I2"/>
    <mergeCell ref="A3:I3"/>
    <mergeCell ref="A4:I4"/>
    <mergeCell ref="A44:C47"/>
    <mergeCell ref="D44:E47"/>
    <mergeCell ref="F44:G45"/>
    <mergeCell ref="F46:G47"/>
    <mergeCell ref="A7:I8"/>
    <mergeCell ref="B35:B36"/>
    <mergeCell ref="C35:E36"/>
    <mergeCell ref="C34:E34"/>
    <mergeCell ref="B33:C33"/>
    <mergeCell ref="B21:C21"/>
    <mergeCell ref="E40:E41"/>
    <mergeCell ref="F40:F41"/>
    <mergeCell ref="G40:G41"/>
    <mergeCell ref="C40:C41"/>
    <mergeCell ref="D40:D41"/>
    <mergeCell ref="D30:H30"/>
  </mergeCells>
  <hyperlinks>
    <hyperlink ref="A5" r:id="rId1" display="http://lmap9.kabumi-upi.org/" xr:uid="{EDF9AA2F-855C-403F-8E88-CD530C494DE4}"/>
  </hyperlinks>
  <pageMargins left="0.7" right="0.7" top="0.75" bottom="0.75" header="0.3" footer="0.3"/>
  <pageSetup paperSize="9" fitToHeight="0" orientation="portrait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277E-0EB3-4AC1-A7F8-F6C039BE01B6}">
  <sheetPr>
    <tabColor theme="5" tint="0.59999389629810485"/>
  </sheetPr>
  <dimension ref="A1:AY42"/>
  <sheetViews>
    <sheetView topLeftCell="A6" zoomScale="94" zoomScaleNormal="139" workbookViewId="0">
      <pane xSplit="2" ySplit="3" topLeftCell="C9" activePane="bottomRight" state="frozen"/>
      <selection pane="bottomRight"/>
      <selection pane="bottomLeft"/>
      <selection pane="topRight"/>
    </sheetView>
  </sheetViews>
  <sheetFormatPr defaultColWidth="11" defaultRowHeight="15.75" customHeight="1"/>
  <cols>
    <col min="1" max="1" width="8.375" customWidth="1"/>
    <col min="2" max="2" width="10" customWidth="1"/>
    <col min="3" max="6" width="9.5" customWidth="1"/>
    <col min="7" max="9" width="9.375" customWidth="1"/>
    <col min="10" max="13" width="9.5" customWidth="1"/>
    <col min="14" max="16" width="9.375" customWidth="1"/>
    <col min="17" max="20" width="9.5" customWidth="1"/>
    <col min="21" max="23" width="9.375" customWidth="1"/>
    <col min="24" max="27" width="9.5" customWidth="1"/>
    <col min="28" max="30" width="9.375" customWidth="1"/>
    <col min="31" max="34" width="9.5" customWidth="1"/>
    <col min="35" max="37" width="9.375" customWidth="1"/>
    <col min="38" max="39" width="9"/>
    <col min="40" max="41" width="22.875" customWidth="1"/>
    <col min="42" max="43" width="9.5" customWidth="1"/>
    <col min="44" max="44" width="17" customWidth="1"/>
    <col min="45" max="45" width="22.625" customWidth="1"/>
    <col min="46" max="46" width="10.125" customWidth="1"/>
    <col min="47" max="47" width="66.5" customWidth="1"/>
    <col min="48" max="48" width="27.375" customWidth="1"/>
    <col min="49" max="50" width="58.625" customWidth="1"/>
    <col min="51" max="51" width="52.5" customWidth="1"/>
    <col min="52" max="52" width="29.375" customWidth="1"/>
  </cols>
  <sheetData>
    <row r="1" spans="1:51"/>
    <row r="2" spans="1:51" ht="11.25" customHeight="1">
      <c r="A2" s="216" t="s">
        <v>208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T2" s="217" t="s">
        <v>1</v>
      </c>
      <c r="AU2" s="217"/>
      <c r="AV2" s="217"/>
      <c r="AW2" s="217"/>
      <c r="AX2" s="217"/>
      <c r="AY2" s="217"/>
    </row>
    <row r="3" spans="1:51" ht="11.2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T3" s="217"/>
      <c r="AU3" s="217"/>
      <c r="AV3" s="217"/>
      <c r="AW3" s="217"/>
      <c r="AX3" s="217"/>
      <c r="AY3" s="217"/>
    </row>
    <row r="4" spans="1:51" ht="11.2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6"/>
      <c r="AM4" s="216"/>
      <c r="AN4" s="216"/>
      <c r="AO4" s="216"/>
      <c r="AP4" s="216"/>
      <c r="AQ4" s="216"/>
      <c r="AR4" s="216"/>
    </row>
    <row r="5" spans="1:51" ht="15.95" customHeight="1">
      <c r="A5" s="218" t="s">
        <v>2</v>
      </c>
      <c r="B5" s="220" t="s">
        <v>3</v>
      </c>
      <c r="C5" s="222" t="s">
        <v>4</v>
      </c>
      <c r="D5" s="222"/>
      <c r="E5" s="222"/>
      <c r="F5" s="222"/>
      <c r="G5" s="222"/>
      <c r="H5" s="222"/>
      <c r="I5" s="222"/>
      <c r="J5" s="224" t="s">
        <v>5</v>
      </c>
      <c r="K5" s="224"/>
      <c r="L5" s="224"/>
      <c r="M5" s="224"/>
      <c r="N5" s="224"/>
      <c r="O5" s="224"/>
      <c r="P5" s="224"/>
      <c r="Q5" s="226" t="s">
        <v>6</v>
      </c>
      <c r="R5" s="226"/>
      <c r="S5" s="226"/>
      <c r="T5" s="226"/>
      <c r="U5" s="226"/>
      <c r="V5" s="226"/>
      <c r="W5" s="226"/>
      <c r="X5" s="228" t="s">
        <v>7</v>
      </c>
      <c r="Y5" s="228"/>
      <c r="Z5" s="228"/>
      <c r="AA5" s="228"/>
      <c r="AB5" s="228"/>
      <c r="AC5" s="228"/>
      <c r="AD5" s="228"/>
      <c r="AE5" s="230" t="s">
        <v>8</v>
      </c>
      <c r="AF5" s="230"/>
      <c r="AG5" s="230"/>
      <c r="AH5" s="230"/>
      <c r="AI5" s="230"/>
      <c r="AJ5" s="230"/>
      <c r="AK5" s="230"/>
      <c r="AL5" s="209" t="s">
        <v>9</v>
      </c>
      <c r="AM5" s="209"/>
      <c r="AN5" s="209"/>
      <c r="AO5" s="209"/>
      <c r="AP5" s="209" t="s">
        <v>10</v>
      </c>
      <c r="AQ5" s="209"/>
      <c r="AR5" s="209"/>
      <c r="AT5" s="211" t="s">
        <v>11</v>
      </c>
      <c r="AU5" s="212" t="s">
        <v>12</v>
      </c>
      <c r="AV5" s="212" t="s">
        <v>13</v>
      </c>
      <c r="AW5" s="212" t="s">
        <v>14</v>
      </c>
      <c r="AX5" s="212" t="s">
        <v>15</v>
      </c>
      <c r="AY5" s="212" t="s">
        <v>16</v>
      </c>
    </row>
    <row r="6" spans="1:51" ht="15.95" customHeight="1">
      <c r="A6" s="219"/>
      <c r="B6" s="221"/>
      <c r="C6" s="223"/>
      <c r="D6" s="223"/>
      <c r="E6" s="223"/>
      <c r="F6" s="223"/>
      <c r="G6" s="223"/>
      <c r="H6" s="223"/>
      <c r="I6" s="223"/>
      <c r="J6" s="225"/>
      <c r="K6" s="225"/>
      <c r="L6" s="225"/>
      <c r="M6" s="225"/>
      <c r="N6" s="225"/>
      <c r="O6" s="225"/>
      <c r="P6" s="225"/>
      <c r="Q6" s="227"/>
      <c r="R6" s="227"/>
      <c r="S6" s="227"/>
      <c r="T6" s="227"/>
      <c r="U6" s="227"/>
      <c r="V6" s="227"/>
      <c r="W6" s="227"/>
      <c r="X6" s="229"/>
      <c r="Y6" s="229"/>
      <c r="Z6" s="229"/>
      <c r="AA6" s="229"/>
      <c r="AB6" s="229"/>
      <c r="AC6" s="229"/>
      <c r="AD6" s="229"/>
      <c r="AE6" s="231"/>
      <c r="AF6" s="231"/>
      <c r="AG6" s="231"/>
      <c r="AH6" s="231"/>
      <c r="AI6" s="231"/>
      <c r="AJ6" s="231"/>
      <c r="AK6" s="231"/>
      <c r="AL6" s="210"/>
      <c r="AM6" s="210"/>
      <c r="AN6" s="210"/>
      <c r="AO6" s="210"/>
      <c r="AP6" s="210"/>
      <c r="AQ6" s="210"/>
      <c r="AR6" s="210"/>
      <c r="AT6" s="211"/>
      <c r="AU6" s="212"/>
      <c r="AV6" s="212"/>
      <c r="AW6" s="212"/>
      <c r="AX6" s="212"/>
      <c r="AY6" s="212"/>
    </row>
    <row r="7" spans="1:51" ht="15.95" customHeight="1">
      <c r="A7" s="219"/>
      <c r="B7" s="221"/>
      <c r="C7" s="234" t="s">
        <v>17</v>
      </c>
      <c r="D7" s="234"/>
      <c r="E7" s="234"/>
      <c r="F7" s="234"/>
      <c r="G7" s="206" t="s">
        <v>18</v>
      </c>
      <c r="H7" s="206"/>
      <c r="I7" s="206"/>
      <c r="J7" s="235" t="s">
        <v>17</v>
      </c>
      <c r="K7" s="235"/>
      <c r="L7" s="235"/>
      <c r="M7" s="235"/>
      <c r="N7" s="206" t="s">
        <v>18</v>
      </c>
      <c r="O7" s="206"/>
      <c r="P7" s="206"/>
      <c r="Q7" s="205" t="s">
        <v>17</v>
      </c>
      <c r="R7" s="205"/>
      <c r="S7" s="205"/>
      <c r="T7" s="205"/>
      <c r="U7" s="206" t="s">
        <v>18</v>
      </c>
      <c r="V7" s="206"/>
      <c r="W7" s="206"/>
      <c r="X7" s="207" t="s">
        <v>17</v>
      </c>
      <c r="Y7" s="207"/>
      <c r="Z7" s="207"/>
      <c r="AA7" s="207"/>
      <c r="AB7" s="206" t="s">
        <v>18</v>
      </c>
      <c r="AC7" s="206"/>
      <c r="AD7" s="206"/>
      <c r="AE7" s="208" t="s">
        <v>17</v>
      </c>
      <c r="AF7" s="208"/>
      <c r="AG7" s="208"/>
      <c r="AH7" s="208"/>
      <c r="AI7" s="206" t="s">
        <v>18</v>
      </c>
      <c r="AJ7" s="206"/>
      <c r="AK7" s="206"/>
      <c r="AL7" s="214" t="s">
        <v>19</v>
      </c>
      <c r="AM7" s="214"/>
      <c r="AN7" s="214"/>
      <c r="AO7" s="214" t="s">
        <v>20</v>
      </c>
      <c r="AP7" s="232" t="s">
        <v>21</v>
      </c>
      <c r="AQ7" s="232" t="s">
        <v>22</v>
      </c>
      <c r="AR7" s="214" t="s">
        <v>23</v>
      </c>
      <c r="AT7" s="211"/>
      <c r="AU7" s="212"/>
      <c r="AV7" s="212"/>
      <c r="AW7" s="212"/>
      <c r="AX7" s="212"/>
      <c r="AY7" s="212"/>
    </row>
    <row r="8" spans="1:51" ht="65.099999999999994" customHeight="1">
      <c r="A8" s="219"/>
      <c r="B8" s="221"/>
      <c r="C8" s="132" t="s">
        <v>24</v>
      </c>
      <c r="D8" s="133" t="s">
        <v>25</v>
      </c>
      <c r="E8" s="133" t="s">
        <v>26</v>
      </c>
      <c r="F8" s="132" t="s">
        <v>27</v>
      </c>
      <c r="G8" s="116" t="s">
        <v>28</v>
      </c>
      <c r="H8" s="117" t="s">
        <v>29</v>
      </c>
      <c r="I8" s="116" t="s">
        <v>30</v>
      </c>
      <c r="J8" s="134" t="s">
        <v>24</v>
      </c>
      <c r="K8" s="135" t="s">
        <v>25</v>
      </c>
      <c r="L8" s="135" t="s">
        <v>26</v>
      </c>
      <c r="M8" s="134" t="s">
        <v>27</v>
      </c>
      <c r="N8" s="116" t="s">
        <v>28</v>
      </c>
      <c r="O8" s="117" t="s">
        <v>29</v>
      </c>
      <c r="P8" s="116" t="s">
        <v>30</v>
      </c>
      <c r="Q8" s="136" t="s">
        <v>24</v>
      </c>
      <c r="R8" s="137" t="s">
        <v>25</v>
      </c>
      <c r="S8" s="137" t="s">
        <v>26</v>
      </c>
      <c r="T8" s="136" t="s">
        <v>27</v>
      </c>
      <c r="U8" s="116" t="s">
        <v>28</v>
      </c>
      <c r="V8" s="117" t="s">
        <v>29</v>
      </c>
      <c r="W8" s="116" t="s">
        <v>30</v>
      </c>
      <c r="X8" s="138" t="s">
        <v>24</v>
      </c>
      <c r="Y8" s="139" t="s">
        <v>25</v>
      </c>
      <c r="Z8" s="139" t="s">
        <v>26</v>
      </c>
      <c r="AA8" s="138" t="s">
        <v>27</v>
      </c>
      <c r="AB8" s="116" t="s">
        <v>28</v>
      </c>
      <c r="AC8" s="117" t="s">
        <v>29</v>
      </c>
      <c r="AD8" s="116" t="s">
        <v>30</v>
      </c>
      <c r="AE8" s="140" t="s">
        <v>24</v>
      </c>
      <c r="AF8" s="141" t="s">
        <v>25</v>
      </c>
      <c r="AG8" s="141" t="s">
        <v>26</v>
      </c>
      <c r="AH8" s="140" t="s">
        <v>27</v>
      </c>
      <c r="AI8" s="116" t="s">
        <v>28</v>
      </c>
      <c r="AJ8" s="117" t="s">
        <v>29</v>
      </c>
      <c r="AK8" s="116" t="s">
        <v>30</v>
      </c>
      <c r="AL8" s="214"/>
      <c r="AM8" s="214"/>
      <c r="AN8" s="214"/>
      <c r="AO8" s="214"/>
      <c r="AP8" s="232"/>
      <c r="AQ8" s="232"/>
      <c r="AR8" s="214"/>
      <c r="AT8" s="211"/>
      <c r="AU8" s="212"/>
      <c r="AV8" s="212"/>
      <c r="AW8" s="212"/>
      <c r="AX8" s="212"/>
      <c r="AY8" s="212"/>
    </row>
    <row r="9" spans="1:51" ht="17.25" customHeight="1">
      <c r="A9" s="530">
        <v>1</v>
      </c>
      <c r="B9" s="105" t="s">
        <v>31</v>
      </c>
      <c r="C9" s="9">
        <v>80</v>
      </c>
      <c r="D9" s="9">
        <v>80</v>
      </c>
      <c r="E9" s="9">
        <v>80</v>
      </c>
      <c r="F9" s="9">
        <v>80</v>
      </c>
      <c r="G9" s="177">
        <v>78</v>
      </c>
      <c r="H9" s="177">
        <v>78</v>
      </c>
      <c r="I9" s="177">
        <v>78</v>
      </c>
      <c r="J9" s="26">
        <v>62</v>
      </c>
      <c r="K9" s="14">
        <v>61</v>
      </c>
      <c r="L9" s="14">
        <v>68</v>
      </c>
      <c r="M9" s="14">
        <v>85</v>
      </c>
      <c r="N9" s="177">
        <v>70</v>
      </c>
      <c r="O9" s="177">
        <v>72</v>
      </c>
      <c r="P9" s="177">
        <v>68</v>
      </c>
      <c r="Q9" s="15">
        <v>72</v>
      </c>
      <c r="R9" s="15">
        <v>70</v>
      </c>
      <c r="S9" s="15">
        <v>70</v>
      </c>
      <c r="T9" s="15">
        <v>70</v>
      </c>
      <c r="U9" s="177">
        <v>72</v>
      </c>
      <c r="V9" s="177">
        <v>72</v>
      </c>
      <c r="W9" s="177">
        <v>73</v>
      </c>
      <c r="X9" s="43">
        <v>60</v>
      </c>
      <c r="Y9" s="18">
        <v>62</v>
      </c>
      <c r="Z9" s="18">
        <v>61</v>
      </c>
      <c r="AA9" s="18">
        <v>62</v>
      </c>
      <c r="AB9" s="177">
        <v>61</v>
      </c>
      <c r="AC9" s="177">
        <v>61</v>
      </c>
      <c r="AD9" s="177">
        <v>62</v>
      </c>
      <c r="AE9" s="147">
        <v>80</v>
      </c>
      <c r="AF9" s="146">
        <v>78</v>
      </c>
      <c r="AG9" s="21">
        <v>78</v>
      </c>
      <c r="AH9" s="21">
        <v>78</v>
      </c>
      <c r="AI9" s="177">
        <v>80</v>
      </c>
      <c r="AJ9" s="177">
        <v>80</v>
      </c>
      <c r="AK9" s="177">
        <v>78</v>
      </c>
      <c r="AL9" s="531" t="s">
        <v>209</v>
      </c>
      <c r="AM9" s="532"/>
      <c r="AN9" s="533"/>
      <c r="AO9" s="534" t="s">
        <v>210</v>
      </c>
      <c r="AP9" s="534">
        <v>8</v>
      </c>
      <c r="AQ9" s="534">
        <v>45</v>
      </c>
      <c r="AR9" s="534"/>
      <c r="AT9" s="520">
        <v>1</v>
      </c>
      <c r="AU9" s="518" t="s">
        <v>211</v>
      </c>
      <c r="AV9" s="516" t="s">
        <v>212</v>
      </c>
      <c r="AW9" s="253" t="s">
        <v>213</v>
      </c>
      <c r="AX9" s="253" t="s">
        <v>214</v>
      </c>
      <c r="AY9" s="253" t="s">
        <v>215</v>
      </c>
    </row>
    <row r="10" spans="1:51" ht="17.25" customHeight="1">
      <c r="A10" s="213"/>
      <c r="B10" s="5" t="s">
        <v>39</v>
      </c>
      <c r="C10" s="8">
        <v>85</v>
      </c>
      <c r="D10" s="8">
        <v>80</v>
      </c>
      <c r="E10" s="8">
        <v>80</v>
      </c>
      <c r="F10" s="8">
        <v>80</v>
      </c>
      <c r="G10" s="178"/>
      <c r="H10" s="178"/>
      <c r="I10" s="178"/>
      <c r="J10" s="13">
        <v>65</v>
      </c>
      <c r="K10" s="13">
        <v>70</v>
      </c>
      <c r="L10" s="13">
        <v>71</v>
      </c>
      <c r="M10" s="13">
        <v>82</v>
      </c>
      <c r="N10" s="178"/>
      <c r="O10" s="178"/>
      <c r="P10" s="178"/>
      <c r="Q10" s="16">
        <v>74</v>
      </c>
      <c r="R10" s="16">
        <v>73</v>
      </c>
      <c r="S10" s="16">
        <v>72</v>
      </c>
      <c r="T10" s="16">
        <v>72</v>
      </c>
      <c r="U10" s="178"/>
      <c r="V10" s="178"/>
      <c r="W10" s="178"/>
      <c r="X10" s="19">
        <v>63</v>
      </c>
      <c r="Y10" s="19">
        <v>65</v>
      </c>
      <c r="Z10" s="19">
        <v>65</v>
      </c>
      <c r="AA10" s="19">
        <v>66</v>
      </c>
      <c r="AB10" s="178"/>
      <c r="AC10" s="178"/>
      <c r="AD10" s="178"/>
      <c r="AE10" s="22">
        <v>82</v>
      </c>
      <c r="AF10" s="22">
        <v>80</v>
      </c>
      <c r="AG10" s="22">
        <v>78</v>
      </c>
      <c r="AH10" s="22">
        <v>80</v>
      </c>
      <c r="AI10" s="178"/>
      <c r="AJ10" s="178"/>
      <c r="AK10" s="178"/>
      <c r="AL10" s="472"/>
      <c r="AM10" s="473"/>
      <c r="AN10" s="474"/>
      <c r="AO10" s="264"/>
      <c r="AP10" s="264"/>
      <c r="AQ10" s="264"/>
      <c r="AR10" s="264"/>
      <c r="AT10" s="521"/>
      <c r="AU10" s="519"/>
      <c r="AV10" s="517"/>
      <c r="AW10" s="254"/>
      <c r="AX10" s="254"/>
      <c r="AY10" s="254"/>
    </row>
    <row r="11" spans="1:51" ht="17.25" customHeight="1">
      <c r="A11" s="199">
        <v>2</v>
      </c>
      <c r="B11" s="1" t="s">
        <v>31</v>
      </c>
      <c r="C11" s="10">
        <v>82</v>
      </c>
      <c r="D11" s="10">
        <v>82</v>
      </c>
      <c r="E11" s="10">
        <v>82</v>
      </c>
      <c r="F11" s="10">
        <v>80</v>
      </c>
      <c r="G11" s="486">
        <v>82</v>
      </c>
      <c r="H11" s="486">
        <v>80</v>
      </c>
      <c r="I11" s="486">
        <v>82</v>
      </c>
      <c r="J11" s="12">
        <v>70</v>
      </c>
      <c r="K11" s="12">
        <v>63</v>
      </c>
      <c r="L11" s="12">
        <v>71</v>
      </c>
      <c r="M11" s="12">
        <v>85</v>
      </c>
      <c r="N11" s="486">
        <v>80</v>
      </c>
      <c r="O11" s="486">
        <v>78</v>
      </c>
      <c r="P11" s="486">
        <v>80</v>
      </c>
      <c r="Q11" s="17">
        <v>74</v>
      </c>
      <c r="R11" s="17">
        <v>72</v>
      </c>
      <c r="S11" s="17">
        <v>72</v>
      </c>
      <c r="T11" s="17">
        <v>72</v>
      </c>
      <c r="U11" s="486">
        <v>74</v>
      </c>
      <c r="V11" s="486">
        <v>72</v>
      </c>
      <c r="W11" s="486">
        <v>73</v>
      </c>
      <c r="X11" s="20">
        <v>61</v>
      </c>
      <c r="Y11" s="20">
        <v>63</v>
      </c>
      <c r="Z11" s="20">
        <v>62</v>
      </c>
      <c r="AA11" s="20">
        <v>62</v>
      </c>
      <c r="AB11" s="486">
        <v>62</v>
      </c>
      <c r="AC11" s="486">
        <v>66</v>
      </c>
      <c r="AD11" s="486">
        <v>60</v>
      </c>
      <c r="AE11" s="23">
        <v>82</v>
      </c>
      <c r="AF11" s="23">
        <v>76</v>
      </c>
      <c r="AG11" s="23">
        <v>80</v>
      </c>
      <c r="AH11" s="23">
        <v>78</v>
      </c>
      <c r="AI11" s="486">
        <v>78</v>
      </c>
      <c r="AJ11" s="486">
        <v>78</v>
      </c>
      <c r="AK11" s="486">
        <v>80</v>
      </c>
      <c r="AL11" s="524" t="s">
        <v>216</v>
      </c>
      <c r="AM11" s="525"/>
      <c r="AN11" s="526"/>
      <c r="AO11" s="257" t="s">
        <v>217</v>
      </c>
      <c r="AP11" s="257">
        <v>8</v>
      </c>
      <c r="AQ11" s="257">
        <v>45</v>
      </c>
      <c r="AR11" s="257"/>
      <c r="AT11" s="535">
        <v>2</v>
      </c>
      <c r="AU11" s="537" t="s">
        <v>218</v>
      </c>
      <c r="AV11" s="539" t="s">
        <v>212</v>
      </c>
      <c r="AW11" s="522" t="s">
        <v>213</v>
      </c>
      <c r="AX11" s="250" t="s">
        <v>219</v>
      </c>
      <c r="AY11" s="250" t="s">
        <v>220</v>
      </c>
    </row>
    <row r="12" spans="1:51" ht="17.25" customHeight="1">
      <c r="A12" s="236"/>
      <c r="B12" s="1" t="s">
        <v>39</v>
      </c>
      <c r="C12" s="10">
        <v>85</v>
      </c>
      <c r="D12" s="10">
        <v>82</v>
      </c>
      <c r="E12" s="10">
        <v>82</v>
      </c>
      <c r="F12" s="10">
        <v>80</v>
      </c>
      <c r="G12" s="194"/>
      <c r="H12" s="194"/>
      <c r="I12" s="194"/>
      <c r="J12" s="12">
        <v>65</v>
      </c>
      <c r="K12" s="12">
        <v>64</v>
      </c>
      <c r="L12" s="12">
        <v>80</v>
      </c>
      <c r="M12" s="12">
        <v>85</v>
      </c>
      <c r="N12" s="194"/>
      <c r="O12" s="194"/>
      <c r="P12" s="194"/>
      <c r="Q12" s="17">
        <v>74</v>
      </c>
      <c r="R12" s="17">
        <v>71</v>
      </c>
      <c r="S12" s="17">
        <v>73</v>
      </c>
      <c r="T12" s="17">
        <v>74</v>
      </c>
      <c r="U12" s="194"/>
      <c r="V12" s="194"/>
      <c r="W12" s="194"/>
      <c r="X12" s="20">
        <v>63</v>
      </c>
      <c r="Y12" s="20">
        <v>63</v>
      </c>
      <c r="Z12" s="20">
        <v>64</v>
      </c>
      <c r="AA12" s="20">
        <v>65</v>
      </c>
      <c r="AB12" s="194"/>
      <c r="AC12" s="194"/>
      <c r="AD12" s="194"/>
      <c r="AE12" s="23">
        <v>78</v>
      </c>
      <c r="AF12" s="23">
        <v>78</v>
      </c>
      <c r="AG12" s="23">
        <v>80</v>
      </c>
      <c r="AH12" s="23">
        <v>82</v>
      </c>
      <c r="AI12" s="194"/>
      <c r="AJ12" s="194"/>
      <c r="AK12" s="194"/>
      <c r="AL12" s="527"/>
      <c r="AM12" s="528"/>
      <c r="AN12" s="529"/>
      <c r="AO12" s="258"/>
      <c r="AP12" s="258"/>
      <c r="AQ12" s="258"/>
      <c r="AR12" s="258"/>
      <c r="AT12" s="536"/>
      <c r="AU12" s="538"/>
      <c r="AV12" s="540"/>
      <c r="AW12" s="523"/>
      <c r="AX12" s="251"/>
      <c r="AY12" s="251"/>
    </row>
    <row r="13" spans="1:51" ht="17.25" customHeight="1">
      <c r="A13" s="252">
        <v>3</v>
      </c>
      <c r="B13" s="5" t="s">
        <v>31</v>
      </c>
      <c r="C13" s="8">
        <v>85</v>
      </c>
      <c r="D13" s="8">
        <v>82</v>
      </c>
      <c r="E13" s="8">
        <v>82</v>
      </c>
      <c r="F13" s="8">
        <v>80</v>
      </c>
      <c r="G13" s="485">
        <v>82</v>
      </c>
      <c r="H13" s="485">
        <v>80</v>
      </c>
      <c r="I13" s="485">
        <v>80</v>
      </c>
      <c r="J13" s="13">
        <v>65</v>
      </c>
      <c r="K13" s="13">
        <v>66</v>
      </c>
      <c r="L13" s="13">
        <v>70</v>
      </c>
      <c r="M13" s="13">
        <v>80</v>
      </c>
      <c r="N13" s="485">
        <v>78</v>
      </c>
      <c r="O13" s="485">
        <v>70</v>
      </c>
      <c r="P13" s="485">
        <v>75</v>
      </c>
      <c r="Q13" s="16">
        <v>73</v>
      </c>
      <c r="R13" s="16">
        <v>72</v>
      </c>
      <c r="S13" s="16">
        <v>72</v>
      </c>
      <c r="T13" s="16">
        <v>72</v>
      </c>
      <c r="U13" s="485">
        <v>72</v>
      </c>
      <c r="V13" s="485">
        <v>70</v>
      </c>
      <c r="W13" s="485">
        <v>70</v>
      </c>
      <c r="X13" s="19">
        <v>63</v>
      </c>
      <c r="Y13" s="19">
        <v>63</v>
      </c>
      <c r="Z13" s="19">
        <v>64</v>
      </c>
      <c r="AA13" s="19">
        <v>65</v>
      </c>
      <c r="AB13" s="485">
        <v>65</v>
      </c>
      <c r="AC13" s="485">
        <v>65</v>
      </c>
      <c r="AD13" s="485">
        <v>65</v>
      </c>
      <c r="AE13" s="22">
        <v>80</v>
      </c>
      <c r="AF13" s="22">
        <v>76</v>
      </c>
      <c r="AG13" s="22">
        <v>74</v>
      </c>
      <c r="AH13" s="22">
        <v>74</v>
      </c>
      <c r="AI13" s="485">
        <v>75</v>
      </c>
      <c r="AJ13" s="485">
        <v>78</v>
      </c>
      <c r="AK13" s="485">
        <v>70</v>
      </c>
      <c r="AL13" s="541" t="s">
        <v>221</v>
      </c>
      <c r="AM13" s="542"/>
      <c r="AN13" s="543"/>
      <c r="AO13" s="263" t="s">
        <v>222</v>
      </c>
      <c r="AP13" s="263">
        <v>7</v>
      </c>
      <c r="AQ13" s="263">
        <v>45</v>
      </c>
      <c r="AR13" s="263"/>
      <c r="AT13" s="520">
        <v>3</v>
      </c>
      <c r="AU13" s="518" t="s">
        <v>223</v>
      </c>
      <c r="AV13" s="516" t="s">
        <v>212</v>
      </c>
      <c r="AW13" s="253" t="s">
        <v>213</v>
      </c>
      <c r="AX13" s="253" t="s">
        <v>224</v>
      </c>
      <c r="AY13" s="253" t="s">
        <v>225</v>
      </c>
    </row>
    <row r="14" spans="1:51" ht="17.25" customHeight="1">
      <c r="A14" s="213"/>
      <c r="B14" s="5" t="s">
        <v>39</v>
      </c>
      <c r="C14" s="8">
        <v>85</v>
      </c>
      <c r="D14" s="8">
        <v>82</v>
      </c>
      <c r="E14" s="8">
        <v>82</v>
      </c>
      <c r="F14" s="8">
        <v>80</v>
      </c>
      <c r="G14" s="178"/>
      <c r="H14" s="178"/>
      <c r="I14" s="178"/>
      <c r="J14" s="13">
        <v>68</v>
      </c>
      <c r="K14" s="13">
        <v>80</v>
      </c>
      <c r="L14" s="13">
        <v>72</v>
      </c>
      <c r="M14" s="13">
        <v>80</v>
      </c>
      <c r="N14" s="178"/>
      <c r="O14" s="178"/>
      <c r="P14" s="178"/>
      <c r="Q14" s="16">
        <v>73</v>
      </c>
      <c r="R14" s="16">
        <v>72</v>
      </c>
      <c r="S14" s="16">
        <v>73</v>
      </c>
      <c r="T14" s="16">
        <v>73</v>
      </c>
      <c r="U14" s="178"/>
      <c r="V14" s="178"/>
      <c r="W14" s="178"/>
      <c r="X14" s="19">
        <v>64</v>
      </c>
      <c r="Y14" s="19">
        <v>65</v>
      </c>
      <c r="Z14" s="19">
        <v>65</v>
      </c>
      <c r="AA14" s="19">
        <v>66</v>
      </c>
      <c r="AB14" s="178"/>
      <c r="AC14" s="178"/>
      <c r="AD14" s="178"/>
      <c r="AE14" s="22">
        <v>74</v>
      </c>
      <c r="AF14" s="22">
        <v>78</v>
      </c>
      <c r="AG14" s="22">
        <v>76</v>
      </c>
      <c r="AH14" s="22">
        <v>78</v>
      </c>
      <c r="AI14" s="178"/>
      <c r="AJ14" s="178"/>
      <c r="AK14" s="178"/>
      <c r="AL14" s="544"/>
      <c r="AM14" s="545"/>
      <c r="AN14" s="546"/>
      <c r="AO14" s="264"/>
      <c r="AP14" s="264"/>
      <c r="AQ14" s="264"/>
      <c r="AR14" s="264"/>
      <c r="AT14" s="521"/>
      <c r="AU14" s="519"/>
      <c r="AV14" s="517"/>
      <c r="AW14" s="254"/>
      <c r="AX14" s="254"/>
      <c r="AY14" s="254"/>
    </row>
    <row r="15" spans="1:51" ht="17.25" customHeight="1">
      <c r="A15" s="199">
        <v>4</v>
      </c>
      <c r="B15" s="1" t="s">
        <v>31</v>
      </c>
      <c r="C15" s="10">
        <v>85</v>
      </c>
      <c r="D15" s="10">
        <v>85</v>
      </c>
      <c r="E15" s="10">
        <v>85</v>
      </c>
      <c r="F15" s="10">
        <v>80</v>
      </c>
      <c r="G15" s="486">
        <v>85</v>
      </c>
      <c r="H15" s="486">
        <v>85</v>
      </c>
      <c r="I15" s="486">
        <v>85</v>
      </c>
      <c r="J15" s="12">
        <v>62</v>
      </c>
      <c r="K15" s="12">
        <v>64</v>
      </c>
      <c r="L15" s="12">
        <v>65</v>
      </c>
      <c r="M15" s="12">
        <v>80</v>
      </c>
      <c r="N15" s="486">
        <v>75</v>
      </c>
      <c r="O15" s="486">
        <v>76</v>
      </c>
      <c r="P15" s="486">
        <v>76</v>
      </c>
      <c r="Q15" s="17">
        <v>72</v>
      </c>
      <c r="R15" s="17">
        <v>71</v>
      </c>
      <c r="S15" s="17">
        <v>72</v>
      </c>
      <c r="T15" s="17">
        <v>72</v>
      </c>
      <c r="U15" s="486">
        <v>75</v>
      </c>
      <c r="V15" s="486">
        <v>73</v>
      </c>
      <c r="W15" s="486">
        <v>74</v>
      </c>
      <c r="X15" s="20">
        <v>60</v>
      </c>
      <c r="Y15" s="20">
        <v>61</v>
      </c>
      <c r="Z15" s="20">
        <v>61</v>
      </c>
      <c r="AA15" s="20">
        <v>62</v>
      </c>
      <c r="AB15" s="486">
        <v>63</v>
      </c>
      <c r="AC15" s="486">
        <v>63</v>
      </c>
      <c r="AD15" s="486">
        <v>62</v>
      </c>
      <c r="AE15" s="23">
        <v>78</v>
      </c>
      <c r="AF15" s="23">
        <v>76</v>
      </c>
      <c r="AG15" s="23">
        <v>76</v>
      </c>
      <c r="AH15" s="23">
        <v>82</v>
      </c>
      <c r="AI15" s="486">
        <v>82</v>
      </c>
      <c r="AJ15" s="486">
        <v>80</v>
      </c>
      <c r="AK15" s="486">
        <v>80</v>
      </c>
      <c r="AL15" s="475" t="s">
        <v>226</v>
      </c>
      <c r="AM15" s="476"/>
      <c r="AN15" s="477"/>
      <c r="AO15" s="257" t="s">
        <v>227</v>
      </c>
      <c r="AP15" s="257">
        <v>8</v>
      </c>
      <c r="AQ15" s="257">
        <v>45</v>
      </c>
      <c r="AR15" s="257"/>
      <c r="AT15" s="535">
        <v>4</v>
      </c>
      <c r="AU15" s="537" t="s">
        <v>228</v>
      </c>
      <c r="AV15" s="539" t="s">
        <v>212</v>
      </c>
      <c r="AW15" s="522" t="s">
        <v>213</v>
      </c>
      <c r="AX15" s="250" t="s">
        <v>229</v>
      </c>
      <c r="AY15" s="250" t="s">
        <v>230</v>
      </c>
    </row>
    <row r="16" spans="1:51" ht="17.25" customHeight="1">
      <c r="A16" s="547"/>
      <c r="B16" s="112" t="s">
        <v>39</v>
      </c>
      <c r="C16" s="10">
        <v>84</v>
      </c>
      <c r="D16" s="10">
        <v>84</v>
      </c>
      <c r="E16" s="10">
        <v>85</v>
      </c>
      <c r="F16" s="10">
        <v>80</v>
      </c>
      <c r="G16" s="194"/>
      <c r="H16" s="194"/>
      <c r="I16" s="194"/>
      <c r="J16" s="12">
        <v>72</v>
      </c>
      <c r="K16" s="12">
        <v>78</v>
      </c>
      <c r="L16" s="12">
        <v>70</v>
      </c>
      <c r="M16" s="12">
        <v>82</v>
      </c>
      <c r="N16" s="194"/>
      <c r="O16" s="194"/>
      <c r="P16" s="194"/>
      <c r="Q16" s="17">
        <v>74</v>
      </c>
      <c r="R16" s="17">
        <v>72</v>
      </c>
      <c r="S16" s="17">
        <v>74</v>
      </c>
      <c r="T16" s="17">
        <v>74</v>
      </c>
      <c r="U16" s="194"/>
      <c r="V16" s="194"/>
      <c r="W16" s="194"/>
      <c r="X16" s="20">
        <v>62</v>
      </c>
      <c r="Y16" s="20">
        <v>64</v>
      </c>
      <c r="Z16" s="20">
        <v>64</v>
      </c>
      <c r="AA16" s="20">
        <v>63</v>
      </c>
      <c r="AB16" s="194"/>
      <c r="AC16" s="194"/>
      <c r="AD16" s="194"/>
      <c r="AE16" s="23">
        <v>82</v>
      </c>
      <c r="AF16" s="148">
        <v>84</v>
      </c>
      <c r="AG16" s="23">
        <v>86</v>
      </c>
      <c r="AH16" s="23">
        <v>84</v>
      </c>
      <c r="AI16" s="194"/>
      <c r="AJ16" s="194"/>
      <c r="AK16" s="194"/>
      <c r="AL16" s="478"/>
      <c r="AM16" s="479"/>
      <c r="AN16" s="480"/>
      <c r="AO16" s="258"/>
      <c r="AP16" s="258"/>
      <c r="AQ16" s="258"/>
      <c r="AR16" s="258"/>
      <c r="AT16" s="536"/>
      <c r="AU16" s="538"/>
      <c r="AV16" s="540"/>
      <c r="AW16" s="523"/>
      <c r="AX16" s="251"/>
      <c r="AY16" s="251"/>
    </row>
    <row r="17" spans="1:51" ht="17.25" customHeight="1">
      <c r="A17" s="520">
        <v>5</v>
      </c>
      <c r="B17" s="107" t="s">
        <v>31</v>
      </c>
      <c r="C17" s="110">
        <v>83</v>
      </c>
      <c r="D17" s="8">
        <v>82</v>
      </c>
      <c r="E17" s="8">
        <v>82</v>
      </c>
      <c r="F17" s="8">
        <v>80</v>
      </c>
      <c r="G17" s="485">
        <v>87</v>
      </c>
      <c r="H17" s="485">
        <v>85</v>
      </c>
      <c r="I17" s="485">
        <v>85</v>
      </c>
      <c r="J17" s="13">
        <v>70</v>
      </c>
      <c r="K17" s="13">
        <v>62</v>
      </c>
      <c r="L17" s="13">
        <v>62</v>
      </c>
      <c r="M17" s="13">
        <v>86</v>
      </c>
      <c r="N17" s="485">
        <v>80</v>
      </c>
      <c r="O17" s="485">
        <v>82</v>
      </c>
      <c r="P17" s="485">
        <v>80</v>
      </c>
      <c r="Q17" s="16">
        <v>71</v>
      </c>
      <c r="R17" s="16">
        <v>69</v>
      </c>
      <c r="S17" s="16">
        <v>68</v>
      </c>
      <c r="T17" s="16">
        <v>70</v>
      </c>
      <c r="U17" s="485">
        <v>75</v>
      </c>
      <c r="V17" s="485">
        <v>75</v>
      </c>
      <c r="W17" s="485">
        <v>74</v>
      </c>
      <c r="X17" s="19">
        <v>60</v>
      </c>
      <c r="Y17" s="19">
        <v>61</v>
      </c>
      <c r="Z17" s="19">
        <v>61</v>
      </c>
      <c r="AA17" s="19">
        <v>62</v>
      </c>
      <c r="AB17" s="485">
        <v>64</v>
      </c>
      <c r="AC17" s="485">
        <v>64</v>
      </c>
      <c r="AD17" s="485">
        <v>65</v>
      </c>
      <c r="AE17" s="22">
        <v>76</v>
      </c>
      <c r="AF17" s="22">
        <v>74</v>
      </c>
      <c r="AG17" s="22">
        <v>74</v>
      </c>
      <c r="AH17" s="22">
        <v>82</v>
      </c>
      <c r="AI17" s="485">
        <v>82</v>
      </c>
      <c r="AJ17" s="485">
        <v>82</v>
      </c>
      <c r="AK17" s="485">
        <v>84</v>
      </c>
      <c r="AL17" s="481" t="s">
        <v>231</v>
      </c>
      <c r="AM17" s="482"/>
      <c r="AN17" s="483"/>
      <c r="AO17" s="263" t="s">
        <v>232</v>
      </c>
      <c r="AP17" s="263">
        <v>5</v>
      </c>
      <c r="AQ17" s="263">
        <v>43</v>
      </c>
      <c r="AR17" s="263"/>
      <c r="AT17" s="520">
        <v>5</v>
      </c>
      <c r="AU17" s="518" t="s">
        <v>233</v>
      </c>
      <c r="AV17" s="516" t="s">
        <v>212</v>
      </c>
      <c r="AW17" s="253" t="s">
        <v>213</v>
      </c>
      <c r="AX17" s="253" t="s">
        <v>177</v>
      </c>
      <c r="AY17" s="253" t="s">
        <v>163</v>
      </c>
    </row>
    <row r="18" spans="1:51" ht="17.25" customHeight="1">
      <c r="A18" s="521"/>
      <c r="B18" s="107" t="s">
        <v>39</v>
      </c>
      <c r="C18" s="110">
        <v>83</v>
      </c>
      <c r="D18" s="8">
        <v>82</v>
      </c>
      <c r="E18" s="8">
        <v>82</v>
      </c>
      <c r="F18" s="8">
        <v>85</v>
      </c>
      <c r="G18" s="178"/>
      <c r="H18" s="178"/>
      <c r="I18" s="178"/>
      <c r="J18" s="13">
        <v>70</v>
      </c>
      <c r="K18" s="13">
        <v>70</v>
      </c>
      <c r="L18" s="13">
        <v>71</v>
      </c>
      <c r="M18" s="13">
        <v>84</v>
      </c>
      <c r="N18" s="178"/>
      <c r="O18" s="178"/>
      <c r="P18" s="178"/>
      <c r="Q18" s="16">
        <v>73</v>
      </c>
      <c r="R18" s="16">
        <v>71</v>
      </c>
      <c r="S18" s="16">
        <v>70</v>
      </c>
      <c r="T18" s="16">
        <v>73</v>
      </c>
      <c r="U18" s="178"/>
      <c r="V18" s="178"/>
      <c r="W18" s="178"/>
      <c r="X18" s="19">
        <v>63</v>
      </c>
      <c r="Y18" s="19">
        <v>63</v>
      </c>
      <c r="Z18" s="19">
        <v>64</v>
      </c>
      <c r="AA18" s="19">
        <v>64</v>
      </c>
      <c r="AB18" s="178"/>
      <c r="AC18" s="178"/>
      <c r="AD18" s="178"/>
      <c r="AE18" s="22">
        <v>78</v>
      </c>
      <c r="AF18" s="22">
        <v>76</v>
      </c>
      <c r="AG18" s="22">
        <v>82</v>
      </c>
      <c r="AH18" s="22">
        <v>84</v>
      </c>
      <c r="AI18" s="178"/>
      <c r="AJ18" s="178"/>
      <c r="AK18" s="178"/>
      <c r="AL18" s="472"/>
      <c r="AM18" s="473"/>
      <c r="AN18" s="474"/>
      <c r="AO18" s="264"/>
      <c r="AP18" s="264"/>
      <c r="AQ18" s="264"/>
      <c r="AR18" s="264"/>
      <c r="AT18" s="521"/>
      <c r="AU18" s="519"/>
      <c r="AV18" s="517"/>
      <c r="AW18" s="254"/>
      <c r="AX18" s="254"/>
      <c r="AY18" s="254"/>
    </row>
    <row r="19" spans="1:51" ht="17.25" customHeight="1">
      <c r="A19" s="535">
        <v>6</v>
      </c>
      <c r="B19" s="28" t="s">
        <v>31</v>
      </c>
      <c r="C19" s="111">
        <v>78</v>
      </c>
      <c r="D19" s="10">
        <v>78</v>
      </c>
      <c r="E19" s="10">
        <v>80</v>
      </c>
      <c r="F19" s="10">
        <v>80</v>
      </c>
      <c r="G19" s="486">
        <v>30</v>
      </c>
      <c r="H19" s="486">
        <v>30</v>
      </c>
      <c r="I19" s="486">
        <v>30</v>
      </c>
      <c r="J19" s="12">
        <v>60</v>
      </c>
      <c r="K19" s="12">
        <v>60</v>
      </c>
      <c r="L19" s="12">
        <v>60</v>
      </c>
      <c r="M19" s="12">
        <v>81</v>
      </c>
      <c r="N19" s="486">
        <v>30</v>
      </c>
      <c r="O19" s="486">
        <v>30</v>
      </c>
      <c r="P19" s="486">
        <v>30</v>
      </c>
      <c r="Q19" s="17">
        <v>66</v>
      </c>
      <c r="R19" s="17">
        <v>67</v>
      </c>
      <c r="S19" s="17">
        <v>65</v>
      </c>
      <c r="T19" s="17">
        <v>65</v>
      </c>
      <c r="U19" s="486">
        <v>30</v>
      </c>
      <c r="V19" s="486">
        <v>30</v>
      </c>
      <c r="W19" s="486">
        <v>30</v>
      </c>
      <c r="X19" s="20">
        <v>58</v>
      </c>
      <c r="Y19" s="20">
        <v>59</v>
      </c>
      <c r="Z19" s="20">
        <v>56</v>
      </c>
      <c r="AA19" s="20">
        <v>56</v>
      </c>
      <c r="AB19" s="486">
        <v>30</v>
      </c>
      <c r="AC19" s="486">
        <v>30</v>
      </c>
      <c r="AD19" s="486">
        <v>30</v>
      </c>
      <c r="AE19" s="23">
        <v>70</v>
      </c>
      <c r="AF19" s="23">
        <v>70</v>
      </c>
      <c r="AG19" s="23">
        <v>68</v>
      </c>
      <c r="AH19" s="23">
        <v>70</v>
      </c>
      <c r="AI19" s="486">
        <v>30</v>
      </c>
      <c r="AJ19" s="486">
        <v>30</v>
      </c>
      <c r="AK19" s="486">
        <v>30</v>
      </c>
      <c r="AL19" s="475" t="s">
        <v>234</v>
      </c>
      <c r="AM19" s="476"/>
      <c r="AN19" s="477"/>
      <c r="AO19" s="257"/>
      <c r="AP19" s="257">
        <v>6</v>
      </c>
      <c r="AQ19" s="257">
        <v>44</v>
      </c>
      <c r="AR19" s="257" t="s">
        <v>235</v>
      </c>
      <c r="AT19" s="535">
        <v>6</v>
      </c>
      <c r="AU19" s="537" t="s">
        <v>236</v>
      </c>
      <c r="AV19" s="539" t="s">
        <v>212</v>
      </c>
      <c r="AW19" s="522" t="s">
        <v>213</v>
      </c>
      <c r="AX19" s="250" t="s">
        <v>237</v>
      </c>
      <c r="AY19" s="250" t="s">
        <v>238</v>
      </c>
    </row>
    <row r="20" spans="1:51" ht="17.25" customHeight="1">
      <c r="A20" s="536"/>
      <c r="B20" s="28" t="s">
        <v>39</v>
      </c>
      <c r="C20" s="111">
        <v>80</v>
      </c>
      <c r="D20" s="10">
        <v>80</v>
      </c>
      <c r="E20" s="10">
        <v>80</v>
      </c>
      <c r="F20" s="10">
        <v>83</v>
      </c>
      <c r="G20" s="194"/>
      <c r="H20" s="194"/>
      <c r="I20" s="194"/>
      <c r="J20" s="12">
        <v>65</v>
      </c>
      <c r="K20" s="12">
        <v>62</v>
      </c>
      <c r="L20" s="12">
        <v>65</v>
      </c>
      <c r="M20" s="12">
        <v>84</v>
      </c>
      <c r="N20" s="194"/>
      <c r="O20" s="194"/>
      <c r="P20" s="194"/>
      <c r="Q20" s="17">
        <v>70</v>
      </c>
      <c r="R20" s="17">
        <v>70</v>
      </c>
      <c r="S20" s="17">
        <v>68</v>
      </c>
      <c r="T20" s="17">
        <v>70</v>
      </c>
      <c r="U20" s="194"/>
      <c r="V20" s="194"/>
      <c r="W20" s="194"/>
      <c r="X20" s="20">
        <v>61</v>
      </c>
      <c r="Y20" s="20">
        <v>61</v>
      </c>
      <c r="Z20" s="20">
        <v>60</v>
      </c>
      <c r="AA20" s="20">
        <v>62</v>
      </c>
      <c r="AB20" s="194"/>
      <c r="AC20" s="194"/>
      <c r="AD20" s="194"/>
      <c r="AE20" s="23">
        <v>76</v>
      </c>
      <c r="AF20" s="23">
        <v>74</v>
      </c>
      <c r="AG20" s="23">
        <v>68</v>
      </c>
      <c r="AH20" s="23">
        <v>72</v>
      </c>
      <c r="AI20" s="194"/>
      <c r="AJ20" s="194"/>
      <c r="AK20" s="194"/>
      <c r="AL20" s="478"/>
      <c r="AM20" s="479"/>
      <c r="AN20" s="480"/>
      <c r="AO20" s="258"/>
      <c r="AP20" s="258"/>
      <c r="AQ20" s="258"/>
      <c r="AR20" s="258"/>
      <c r="AT20" s="536"/>
      <c r="AU20" s="538"/>
      <c r="AV20" s="540"/>
      <c r="AW20" s="523"/>
      <c r="AX20" s="251"/>
      <c r="AY20" s="251"/>
    </row>
    <row r="21" spans="1:51" ht="17.25" customHeight="1">
      <c r="A21" s="520">
        <v>7</v>
      </c>
      <c r="B21" s="107" t="s">
        <v>31</v>
      </c>
      <c r="C21" s="110">
        <v>82</v>
      </c>
      <c r="D21" s="8">
        <v>83</v>
      </c>
      <c r="E21" s="8">
        <v>82</v>
      </c>
      <c r="F21" s="8">
        <v>80</v>
      </c>
      <c r="G21" s="485">
        <v>87</v>
      </c>
      <c r="H21" s="485">
        <v>85</v>
      </c>
      <c r="I21" s="485">
        <v>85</v>
      </c>
      <c r="J21" s="13">
        <v>82</v>
      </c>
      <c r="K21" s="13">
        <v>81</v>
      </c>
      <c r="L21" s="13">
        <v>80</v>
      </c>
      <c r="M21" s="13">
        <v>85</v>
      </c>
      <c r="N21" s="485">
        <v>82</v>
      </c>
      <c r="O21" s="485">
        <v>84</v>
      </c>
      <c r="P21" s="485">
        <v>85</v>
      </c>
      <c r="Q21" s="16">
        <v>71</v>
      </c>
      <c r="R21" s="16">
        <v>71</v>
      </c>
      <c r="S21" s="16">
        <v>71</v>
      </c>
      <c r="T21" s="16">
        <v>72</v>
      </c>
      <c r="U21" s="485">
        <v>73</v>
      </c>
      <c r="V21" s="485">
        <v>73</v>
      </c>
      <c r="W21" s="485">
        <v>70</v>
      </c>
      <c r="X21" s="19">
        <v>61</v>
      </c>
      <c r="Y21" s="19">
        <v>61</v>
      </c>
      <c r="Z21" s="19">
        <v>60</v>
      </c>
      <c r="AA21" s="19">
        <v>61</v>
      </c>
      <c r="AB21" s="485">
        <v>65</v>
      </c>
      <c r="AC21" s="485">
        <v>65</v>
      </c>
      <c r="AD21" s="485">
        <v>66</v>
      </c>
      <c r="AE21" s="22">
        <v>82</v>
      </c>
      <c r="AF21" s="22">
        <v>82</v>
      </c>
      <c r="AG21" s="22">
        <v>80</v>
      </c>
      <c r="AH21" s="22">
        <v>80</v>
      </c>
      <c r="AI21" s="485">
        <v>84</v>
      </c>
      <c r="AJ21" s="485">
        <v>84</v>
      </c>
      <c r="AK21" s="485">
        <v>86</v>
      </c>
      <c r="AL21" s="481" t="s">
        <v>239</v>
      </c>
      <c r="AM21" s="482"/>
      <c r="AN21" s="483"/>
      <c r="AO21" s="263" t="s">
        <v>240</v>
      </c>
      <c r="AP21" s="263">
        <v>9</v>
      </c>
      <c r="AQ21" s="263">
        <v>45</v>
      </c>
      <c r="AR21" s="263"/>
      <c r="AT21" s="520">
        <v>7</v>
      </c>
      <c r="AU21" s="518" t="s">
        <v>241</v>
      </c>
      <c r="AV21" s="516" t="s">
        <v>212</v>
      </c>
      <c r="AW21" s="253" t="s">
        <v>213</v>
      </c>
      <c r="AX21" s="253" t="s">
        <v>242</v>
      </c>
      <c r="AY21" s="253" t="s">
        <v>243</v>
      </c>
    </row>
    <row r="22" spans="1:51" ht="17.25" customHeight="1">
      <c r="A22" s="521"/>
      <c r="B22" s="107" t="s">
        <v>39</v>
      </c>
      <c r="C22" s="110">
        <v>82</v>
      </c>
      <c r="D22" s="8">
        <v>83</v>
      </c>
      <c r="E22" s="8">
        <v>82</v>
      </c>
      <c r="F22" s="8">
        <v>85</v>
      </c>
      <c r="G22" s="178"/>
      <c r="H22" s="178"/>
      <c r="I22" s="178"/>
      <c r="J22" s="13">
        <v>86</v>
      </c>
      <c r="K22" s="13">
        <v>86</v>
      </c>
      <c r="L22" s="13">
        <v>87</v>
      </c>
      <c r="M22" s="13">
        <v>90</v>
      </c>
      <c r="N22" s="178"/>
      <c r="O22" s="178"/>
      <c r="P22" s="178"/>
      <c r="Q22" s="16">
        <v>74</v>
      </c>
      <c r="R22" s="16">
        <v>73</v>
      </c>
      <c r="S22" s="16">
        <v>70</v>
      </c>
      <c r="T22" s="16">
        <v>74</v>
      </c>
      <c r="U22" s="178"/>
      <c r="V22" s="178"/>
      <c r="W22" s="178"/>
      <c r="X22" s="19">
        <v>62</v>
      </c>
      <c r="Y22" s="19">
        <v>62</v>
      </c>
      <c r="Z22" s="19">
        <v>64</v>
      </c>
      <c r="AA22" s="19">
        <v>64</v>
      </c>
      <c r="AB22" s="178"/>
      <c r="AC22" s="178"/>
      <c r="AD22" s="178"/>
      <c r="AE22" s="22">
        <v>80</v>
      </c>
      <c r="AF22" s="22">
        <v>84</v>
      </c>
      <c r="AG22" s="22">
        <v>82</v>
      </c>
      <c r="AH22" s="22">
        <v>86</v>
      </c>
      <c r="AI22" s="178"/>
      <c r="AJ22" s="178"/>
      <c r="AK22" s="178"/>
      <c r="AL22" s="472"/>
      <c r="AM22" s="473"/>
      <c r="AN22" s="474"/>
      <c r="AO22" s="264"/>
      <c r="AP22" s="264"/>
      <c r="AQ22" s="264"/>
      <c r="AR22" s="264"/>
      <c r="AT22" s="521"/>
      <c r="AU22" s="519"/>
      <c r="AV22" s="517"/>
      <c r="AW22" s="254"/>
      <c r="AX22" s="254"/>
      <c r="AY22" s="254"/>
    </row>
    <row r="23" spans="1:51" ht="17.25" customHeight="1">
      <c r="A23" s="535">
        <v>8</v>
      </c>
      <c r="B23" s="28" t="s">
        <v>31</v>
      </c>
      <c r="C23" s="111">
        <v>84</v>
      </c>
      <c r="D23" s="10">
        <v>82</v>
      </c>
      <c r="E23" s="10">
        <v>83</v>
      </c>
      <c r="F23" s="10">
        <v>80</v>
      </c>
      <c r="G23" s="486">
        <v>83</v>
      </c>
      <c r="H23" s="486">
        <v>83</v>
      </c>
      <c r="I23" s="486">
        <v>83</v>
      </c>
      <c r="J23" s="12">
        <v>80</v>
      </c>
      <c r="K23" s="12">
        <v>78</v>
      </c>
      <c r="L23" s="12">
        <v>72</v>
      </c>
      <c r="M23" s="12">
        <v>80</v>
      </c>
      <c r="N23" s="486">
        <v>70</v>
      </c>
      <c r="O23" s="486">
        <v>70</v>
      </c>
      <c r="P23" s="486">
        <v>72</v>
      </c>
      <c r="Q23" s="17">
        <v>72</v>
      </c>
      <c r="R23" s="17">
        <v>69</v>
      </c>
      <c r="S23" s="17">
        <v>69</v>
      </c>
      <c r="T23" s="17">
        <v>70</v>
      </c>
      <c r="U23" s="486">
        <v>72</v>
      </c>
      <c r="V23" s="486">
        <v>73</v>
      </c>
      <c r="W23" s="486">
        <v>72</v>
      </c>
      <c r="X23" s="20">
        <v>62</v>
      </c>
      <c r="Y23" s="20">
        <v>63</v>
      </c>
      <c r="Z23" s="20">
        <v>60</v>
      </c>
      <c r="AA23" s="20">
        <v>61</v>
      </c>
      <c r="AB23" s="486">
        <v>62</v>
      </c>
      <c r="AC23" s="486">
        <v>62</v>
      </c>
      <c r="AD23" s="486">
        <v>63</v>
      </c>
      <c r="AE23" s="23">
        <v>74</v>
      </c>
      <c r="AF23" s="23">
        <v>74</v>
      </c>
      <c r="AG23" s="23">
        <v>74</v>
      </c>
      <c r="AH23" s="23">
        <v>72</v>
      </c>
      <c r="AI23" s="486">
        <v>76</v>
      </c>
      <c r="AJ23" s="486">
        <v>78</v>
      </c>
      <c r="AK23" s="486">
        <v>74</v>
      </c>
      <c r="AL23" s="475" t="s">
        <v>244</v>
      </c>
      <c r="AM23" s="476"/>
      <c r="AN23" s="477"/>
      <c r="AO23" s="257" t="s">
        <v>245</v>
      </c>
      <c r="AP23" s="257">
        <v>5</v>
      </c>
      <c r="AQ23" s="257">
        <v>45</v>
      </c>
      <c r="AR23" s="257"/>
      <c r="AT23" s="535">
        <v>8</v>
      </c>
      <c r="AU23" s="537" t="s">
        <v>246</v>
      </c>
      <c r="AV23" s="539" t="s">
        <v>212</v>
      </c>
      <c r="AW23" s="522" t="s">
        <v>213</v>
      </c>
      <c r="AX23" s="250" t="s">
        <v>247</v>
      </c>
      <c r="AY23" s="250" t="s">
        <v>248</v>
      </c>
    </row>
    <row r="24" spans="1:51" ht="17.25" customHeight="1">
      <c r="A24" s="536"/>
      <c r="B24" s="28" t="s">
        <v>39</v>
      </c>
      <c r="C24" s="111">
        <v>83</v>
      </c>
      <c r="D24" s="10">
        <v>82</v>
      </c>
      <c r="E24" s="10">
        <v>82</v>
      </c>
      <c r="F24" s="10">
        <v>80</v>
      </c>
      <c r="G24" s="194"/>
      <c r="H24" s="194"/>
      <c r="I24" s="194"/>
      <c r="J24" s="12">
        <v>75</v>
      </c>
      <c r="K24" s="12">
        <v>72</v>
      </c>
      <c r="L24" s="12">
        <v>72</v>
      </c>
      <c r="M24" s="12">
        <v>82</v>
      </c>
      <c r="N24" s="194"/>
      <c r="O24" s="194"/>
      <c r="P24" s="194"/>
      <c r="Q24" s="17">
        <v>72</v>
      </c>
      <c r="R24" s="17">
        <v>71</v>
      </c>
      <c r="S24" s="17">
        <v>70</v>
      </c>
      <c r="T24" s="17">
        <v>72</v>
      </c>
      <c r="U24" s="194"/>
      <c r="V24" s="194"/>
      <c r="W24" s="194"/>
      <c r="X24" s="20">
        <v>62</v>
      </c>
      <c r="Y24" s="20">
        <v>62</v>
      </c>
      <c r="Z24" s="20">
        <v>63</v>
      </c>
      <c r="AA24" s="20">
        <v>63</v>
      </c>
      <c r="AB24" s="194"/>
      <c r="AC24" s="194"/>
      <c r="AD24" s="194"/>
      <c r="AE24" s="148">
        <v>80</v>
      </c>
      <c r="AF24" s="23">
        <v>76</v>
      </c>
      <c r="AG24" s="23">
        <v>74</v>
      </c>
      <c r="AH24" s="23">
        <v>72</v>
      </c>
      <c r="AI24" s="194"/>
      <c r="AJ24" s="194"/>
      <c r="AK24" s="194"/>
      <c r="AL24" s="478"/>
      <c r="AM24" s="479"/>
      <c r="AN24" s="480"/>
      <c r="AO24" s="258"/>
      <c r="AP24" s="258"/>
      <c r="AQ24" s="258"/>
      <c r="AR24" s="258"/>
      <c r="AT24" s="536"/>
      <c r="AU24" s="538"/>
      <c r="AV24" s="540"/>
      <c r="AW24" s="523"/>
      <c r="AX24" s="251"/>
      <c r="AY24" s="251"/>
    </row>
    <row r="25" spans="1:51" ht="17.25" customHeight="1">
      <c r="A25" s="520">
        <v>9</v>
      </c>
      <c r="B25" s="107" t="s">
        <v>31</v>
      </c>
      <c r="C25" s="110">
        <v>82</v>
      </c>
      <c r="D25" s="8">
        <v>82</v>
      </c>
      <c r="E25" s="8">
        <v>82</v>
      </c>
      <c r="F25" s="8">
        <v>80</v>
      </c>
      <c r="G25" s="485">
        <v>83</v>
      </c>
      <c r="H25" s="485">
        <v>83</v>
      </c>
      <c r="I25" s="485">
        <v>83</v>
      </c>
      <c r="J25" s="13">
        <v>64</v>
      </c>
      <c r="K25" s="13">
        <v>80</v>
      </c>
      <c r="L25" s="13">
        <v>70</v>
      </c>
      <c r="M25" s="13">
        <v>80</v>
      </c>
      <c r="N25" s="485">
        <v>70</v>
      </c>
      <c r="O25" s="485">
        <v>71</v>
      </c>
      <c r="P25" s="485">
        <v>68</v>
      </c>
      <c r="Q25" s="16">
        <v>68</v>
      </c>
      <c r="R25" s="16">
        <v>67</v>
      </c>
      <c r="S25" s="16">
        <v>66</v>
      </c>
      <c r="T25" s="16">
        <v>68</v>
      </c>
      <c r="U25" s="485">
        <v>72</v>
      </c>
      <c r="V25" s="485">
        <v>70</v>
      </c>
      <c r="W25" s="485">
        <v>70</v>
      </c>
      <c r="X25" s="19">
        <v>62</v>
      </c>
      <c r="Y25" s="19">
        <v>62</v>
      </c>
      <c r="Z25" s="19">
        <v>62</v>
      </c>
      <c r="AA25" s="19">
        <v>63</v>
      </c>
      <c r="AB25" s="485">
        <v>61</v>
      </c>
      <c r="AC25" s="485">
        <v>61</v>
      </c>
      <c r="AD25" s="485">
        <v>60</v>
      </c>
      <c r="AE25" s="149">
        <v>80</v>
      </c>
      <c r="AF25" s="22">
        <v>80</v>
      </c>
      <c r="AG25" s="22">
        <v>74</v>
      </c>
      <c r="AH25" s="22">
        <v>80</v>
      </c>
      <c r="AI25" s="485">
        <v>72</v>
      </c>
      <c r="AJ25" s="485">
        <v>70</v>
      </c>
      <c r="AK25" s="485">
        <v>70</v>
      </c>
      <c r="AL25" s="481" t="s">
        <v>249</v>
      </c>
      <c r="AM25" s="482"/>
      <c r="AN25" s="483"/>
      <c r="AO25" s="263" t="s">
        <v>250</v>
      </c>
      <c r="AP25" s="263">
        <v>7</v>
      </c>
      <c r="AQ25" s="263">
        <v>40</v>
      </c>
      <c r="AR25" s="263"/>
      <c r="AT25" s="520">
        <v>9</v>
      </c>
      <c r="AU25" s="518" t="s">
        <v>251</v>
      </c>
      <c r="AV25" s="516" t="s">
        <v>212</v>
      </c>
      <c r="AW25" s="253" t="s">
        <v>213</v>
      </c>
      <c r="AX25" s="253" t="s">
        <v>252</v>
      </c>
      <c r="AY25" s="253" t="s">
        <v>253</v>
      </c>
    </row>
    <row r="26" spans="1:51" ht="17.25" customHeight="1">
      <c r="A26" s="521"/>
      <c r="B26" s="107" t="s">
        <v>39</v>
      </c>
      <c r="C26" s="110">
        <v>84</v>
      </c>
      <c r="D26" s="8">
        <v>83</v>
      </c>
      <c r="E26" s="8">
        <v>82</v>
      </c>
      <c r="F26" s="8">
        <v>87</v>
      </c>
      <c r="G26" s="178"/>
      <c r="H26" s="178"/>
      <c r="I26" s="178"/>
      <c r="J26" s="13">
        <v>62</v>
      </c>
      <c r="K26" s="13">
        <v>84</v>
      </c>
      <c r="L26" s="13">
        <v>80</v>
      </c>
      <c r="M26" s="13">
        <v>82</v>
      </c>
      <c r="N26" s="178"/>
      <c r="O26" s="178"/>
      <c r="P26" s="178"/>
      <c r="Q26" s="16">
        <v>68</v>
      </c>
      <c r="R26" s="16">
        <v>65</v>
      </c>
      <c r="S26" s="16">
        <v>67</v>
      </c>
      <c r="T26" s="16">
        <v>70</v>
      </c>
      <c r="U26" s="178"/>
      <c r="V26" s="178"/>
      <c r="W26" s="178"/>
      <c r="X26" s="19">
        <v>62</v>
      </c>
      <c r="Y26" s="19">
        <v>62</v>
      </c>
      <c r="Z26" s="19">
        <v>61</v>
      </c>
      <c r="AA26" s="19">
        <v>62</v>
      </c>
      <c r="AB26" s="178"/>
      <c r="AC26" s="178"/>
      <c r="AD26" s="178"/>
      <c r="AE26" s="22">
        <v>80</v>
      </c>
      <c r="AF26" s="22">
        <v>78</v>
      </c>
      <c r="AG26" s="22">
        <v>74</v>
      </c>
      <c r="AH26" s="22">
        <v>76</v>
      </c>
      <c r="AI26" s="178"/>
      <c r="AJ26" s="178"/>
      <c r="AK26" s="178"/>
      <c r="AL26" s="472"/>
      <c r="AM26" s="473"/>
      <c r="AN26" s="474"/>
      <c r="AO26" s="264"/>
      <c r="AP26" s="264"/>
      <c r="AQ26" s="264"/>
      <c r="AR26" s="264"/>
      <c r="AT26" s="521"/>
      <c r="AU26" s="519"/>
      <c r="AV26" s="517"/>
      <c r="AW26" s="254"/>
      <c r="AX26" s="254"/>
      <c r="AY26" s="254"/>
    </row>
    <row r="27" spans="1:51" ht="17.25" customHeight="1">
      <c r="A27" s="535">
        <v>10</v>
      </c>
      <c r="B27" s="28" t="s">
        <v>31</v>
      </c>
      <c r="C27" s="111">
        <v>80</v>
      </c>
      <c r="D27" s="10">
        <v>80</v>
      </c>
      <c r="E27" s="10">
        <v>80</v>
      </c>
      <c r="F27" s="10">
        <v>80</v>
      </c>
      <c r="G27" s="486">
        <v>82</v>
      </c>
      <c r="H27" s="486">
        <v>82</v>
      </c>
      <c r="I27" s="486">
        <v>82</v>
      </c>
      <c r="J27" s="12">
        <v>64</v>
      </c>
      <c r="K27" s="12">
        <v>74</v>
      </c>
      <c r="L27" s="12">
        <v>75</v>
      </c>
      <c r="M27" s="12">
        <v>85</v>
      </c>
      <c r="N27" s="486">
        <v>78</v>
      </c>
      <c r="O27" s="486">
        <v>80</v>
      </c>
      <c r="P27" s="486">
        <v>80</v>
      </c>
      <c r="Q27" s="17">
        <v>70</v>
      </c>
      <c r="R27" s="17">
        <v>70</v>
      </c>
      <c r="S27" s="17">
        <v>71</v>
      </c>
      <c r="T27" s="17">
        <v>73</v>
      </c>
      <c r="U27" s="486">
        <v>74</v>
      </c>
      <c r="V27" s="486">
        <v>73</v>
      </c>
      <c r="W27" s="486">
        <v>72</v>
      </c>
      <c r="X27" s="20">
        <v>61</v>
      </c>
      <c r="Y27" s="20">
        <v>61</v>
      </c>
      <c r="Z27" s="20">
        <v>60</v>
      </c>
      <c r="AA27" s="20">
        <v>61</v>
      </c>
      <c r="AB27" s="486">
        <v>60</v>
      </c>
      <c r="AC27" s="486">
        <v>60</v>
      </c>
      <c r="AD27" s="486">
        <v>60</v>
      </c>
      <c r="AE27" s="23">
        <v>76</v>
      </c>
      <c r="AF27" s="23">
        <v>72</v>
      </c>
      <c r="AG27" s="23">
        <v>78</v>
      </c>
      <c r="AH27" s="23">
        <v>80</v>
      </c>
      <c r="AI27" s="486">
        <v>70</v>
      </c>
      <c r="AJ27" s="486">
        <v>72</v>
      </c>
      <c r="AK27" s="486">
        <v>70</v>
      </c>
      <c r="AL27" s="475" t="s">
        <v>254</v>
      </c>
      <c r="AM27" s="476"/>
      <c r="AN27" s="477"/>
      <c r="AO27" s="257" t="s">
        <v>255</v>
      </c>
      <c r="AP27" s="257">
        <v>7</v>
      </c>
      <c r="AQ27" s="257">
        <v>43</v>
      </c>
      <c r="AR27" s="257"/>
      <c r="AT27" s="535">
        <v>10</v>
      </c>
      <c r="AU27" s="537" t="s">
        <v>256</v>
      </c>
      <c r="AV27" s="539" t="s">
        <v>212</v>
      </c>
      <c r="AW27" s="522" t="s">
        <v>213</v>
      </c>
      <c r="AX27" s="250" t="s">
        <v>257</v>
      </c>
      <c r="AY27" s="250" t="s">
        <v>248</v>
      </c>
    </row>
    <row r="28" spans="1:51" ht="17.25" customHeight="1">
      <c r="A28" s="536"/>
      <c r="B28" s="28" t="s">
        <v>39</v>
      </c>
      <c r="C28" s="111">
        <v>80</v>
      </c>
      <c r="D28" s="10">
        <v>80</v>
      </c>
      <c r="E28" s="10">
        <v>80</v>
      </c>
      <c r="F28" s="10">
        <v>82</v>
      </c>
      <c r="G28" s="194"/>
      <c r="H28" s="194"/>
      <c r="I28" s="194"/>
      <c r="J28" s="12">
        <v>60</v>
      </c>
      <c r="K28" s="12">
        <v>62</v>
      </c>
      <c r="L28" s="12">
        <v>66</v>
      </c>
      <c r="M28" s="12">
        <v>84</v>
      </c>
      <c r="N28" s="194"/>
      <c r="O28" s="194"/>
      <c r="P28" s="194"/>
      <c r="Q28" s="17">
        <v>70</v>
      </c>
      <c r="R28" s="17">
        <v>69</v>
      </c>
      <c r="S28" s="17">
        <v>70</v>
      </c>
      <c r="T28" s="17">
        <v>70</v>
      </c>
      <c r="U28" s="194"/>
      <c r="V28" s="194"/>
      <c r="W28" s="194"/>
      <c r="X28" s="20">
        <v>61</v>
      </c>
      <c r="Y28" s="20">
        <v>62</v>
      </c>
      <c r="Z28" s="20">
        <v>60</v>
      </c>
      <c r="AA28" s="20">
        <v>61</v>
      </c>
      <c r="AB28" s="194"/>
      <c r="AC28" s="194"/>
      <c r="AD28" s="194"/>
      <c r="AE28" s="23">
        <v>72</v>
      </c>
      <c r="AF28" s="23">
        <v>68</v>
      </c>
      <c r="AG28" s="23">
        <v>70</v>
      </c>
      <c r="AH28" s="23">
        <v>70</v>
      </c>
      <c r="AI28" s="194"/>
      <c r="AJ28" s="194"/>
      <c r="AK28" s="194"/>
      <c r="AL28" s="478"/>
      <c r="AM28" s="479"/>
      <c r="AN28" s="480"/>
      <c r="AO28" s="258"/>
      <c r="AP28" s="258"/>
      <c r="AQ28" s="258"/>
      <c r="AR28" s="258"/>
      <c r="AT28" s="536"/>
      <c r="AU28" s="538"/>
      <c r="AV28" s="540"/>
      <c r="AW28" s="523"/>
      <c r="AX28" s="251"/>
      <c r="AY28" s="251"/>
    </row>
    <row r="29" spans="1:51" ht="17.25" customHeight="1">
      <c r="A29" s="520">
        <v>11</v>
      </c>
      <c r="B29" s="107" t="s">
        <v>31</v>
      </c>
      <c r="C29" s="110">
        <v>75</v>
      </c>
      <c r="D29" s="8">
        <v>75</v>
      </c>
      <c r="E29" s="8">
        <v>75</v>
      </c>
      <c r="F29" s="8">
        <v>80</v>
      </c>
      <c r="G29" s="485">
        <v>80</v>
      </c>
      <c r="H29" s="485">
        <v>80</v>
      </c>
      <c r="I29" s="485">
        <v>80</v>
      </c>
      <c r="J29" s="13">
        <v>52</v>
      </c>
      <c r="K29" s="13">
        <v>55</v>
      </c>
      <c r="L29" s="13">
        <v>56</v>
      </c>
      <c r="M29" s="13">
        <v>80</v>
      </c>
      <c r="N29" s="485">
        <v>78</v>
      </c>
      <c r="O29" s="485">
        <v>75</v>
      </c>
      <c r="P29" s="485">
        <v>75</v>
      </c>
      <c r="Q29" s="16">
        <v>45</v>
      </c>
      <c r="R29" s="16">
        <v>40</v>
      </c>
      <c r="S29" s="16">
        <v>40</v>
      </c>
      <c r="T29" s="16">
        <v>45</v>
      </c>
      <c r="U29" s="485">
        <v>50</v>
      </c>
      <c r="V29" s="485">
        <v>50</v>
      </c>
      <c r="W29" s="485">
        <v>50</v>
      </c>
      <c r="X29" s="19">
        <v>50</v>
      </c>
      <c r="Y29" s="19">
        <v>52</v>
      </c>
      <c r="Z29" s="19">
        <v>50</v>
      </c>
      <c r="AA29" s="19">
        <v>49</v>
      </c>
      <c r="AB29" s="485">
        <v>30</v>
      </c>
      <c r="AC29" s="485">
        <v>30</v>
      </c>
      <c r="AD29" s="485">
        <v>30</v>
      </c>
      <c r="AE29" s="22">
        <v>60</v>
      </c>
      <c r="AF29" s="22">
        <v>60</v>
      </c>
      <c r="AG29" s="22">
        <v>60</v>
      </c>
      <c r="AH29" s="22">
        <v>70</v>
      </c>
      <c r="AI29" s="485">
        <v>60</v>
      </c>
      <c r="AJ29" s="485">
        <v>60</v>
      </c>
      <c r="AK29" s="485">
        <v>60</v>
      </c>
      <c r="AL29" s="481" t="s">
        <v>258</v>
      </c>
      <c r="AM29" s="482"/>
      <c r="AN29" s="483"/>
      <c r="AO29" s="263" t="s">
        <v>250</v>
      </c>
      <c r="AP29" s="263">
        <v>5</v>
      </c>
      <c r="AQ29" s="263">
        <v>42</v>
      </c>
      <c r="AR29" s="263"/>
      <c r="AT29" s="520">
        <v>11</v>
      </c>
      <c r="AU29" s="518" t="s">
        <v>259</v>
      </c>
      <c r="AV29" s="516" t="s">
        <v>212</v>
      </c>
      <c r="AW29" s="253" t="s">
        <v>213</v>
      </c>
      <c r="AX29" s="253" t="s">
        <v>260</v>
      </c>
      <c r="AY29" s="253" t="s">
        <v>261</v>
      </c>
    </row>
    <row r="30" spans="1:51" ht="17.25" customHeight="1">
      <c r="A30" s="521"/>
      <c r="B30" s="107" t="s">
        <v>39</v>
      </c>
      <c r="C30" s="110">
        <v>75</v>
      </c>
      <c r="D30" s="8">
        <v>75</v>
      </c>
      <c r="E30" s="8">
        <v>75</v>
      </c>
      <c r="F30" s="8">
        <v>80</v>
      </c>
      <c r="G30" s="178"/>
      <c r="H30" s="178"/>
      <c r="I30" s="178"/>
      <c r="J30" s="13">
        <v>54</v>
      </c>
      <c r="K30" s="13">
        <v>55</v>
      </c>
      <c r="L30" s="13">
        <v>60</v>
      </c>
      <c r="M30" s="13">
        <v>80</v>
      </c>
      <c r="N30" s="178"/>
      <c r="O30" s="178"/>
      <c r="P30" s="178"/>
      <c r="Q30" s="16">
        <v>45</v>
      </c>
      <c r="R30" s="16">
        <v>40</v>
      </c>
      <c r="S30" s="16">
        <v>40</v>
      </c>
      <c r="T30" s="16">
        <v>45</v>
      </c>
      <c r="U30" s="178"/>
      <c r="V30" s="178"/>
      <c r="W30" s="178"/>
      <c r="X30" s="19">
        <v>55</v>
      </c>
      <c r="Y30" s="19">
        <v>57</v>
      </c>
      <c r="Z30" s="19">
        <v>58</v>
      </c>
      <c r="AA30" s="19">
        <v>56</v>
      </c>
      <c r="AB30" s="178"/>
      <c r="AC30" s="178"/>
      <c r="AD30" s="178"/>
      <c r="AE30" s="22">
        <v>60</v>
      </c>
      <c r="AF30" s="22">
        <v>60</v>
      </c>
      <c r="AG30" s="22">
        <v>60</v>
      </c>
      <c r="AH30" s="22">
        <v>68</v>
      </c>
      <c r="AI30" s="178"/>
      <c r="AJ30" s="178"/>
      <c r="AK30" s="178"/>
      <c r="AL30" s="472"/>
      <c r="AM30" s="473"/>
      <c r="AN30" s="474"/>
      <c r="AO30" s="264"/>
      <c r="AP30" s="264"/>
      <c r="AQ30" s="264"/>
      <c r="AR30" s="264"/>
      <c r="AT30" s="521"/>
      <c r="AU30" s="519"/>
      <c r="AV30" s="517"/>
      <c r="AW30" s="254"/>
      <c r="AX30" s="254"/>
      <c r="AY30" s="254"/>
    </row>
    <row r="31" spans="1:51" ht="17.25" customHeight="1">
      <c r="A31" s="535">
        <v>12</v>
      </c>
      <c r="B31" s="28" t="s">
        <v>31</v>
      </c>
      <c r="C31" s="111">
        <v>83</v>
      </c>
      <c r="D31" s="10">
        <v>83</v>
      </c>
      <c r="E31" s="10">
        <v>82</v>
      </c>
      <c r="F31" s="10">
        <v>80</v>
      </c>
      <c r="G31" s="486">
        <v>80</v>
      </c>
      <c r="H31" s="486">
        <v>80</v>
      </c>
      <c r="I31" s="486">
        <v>80</v>
      </c>
      <c r="J31" s="12">
        <v>76</v>
      </c>
      <c r="K31" s="12">
        <v>75</v>
      </c>
      <c r="L31" s="12">
        <v>74</v>
      </c>
      <c r="M31" s="12">
        <v>84</v>
      </c>
      <c r="N31" s="486">
        <v>80</v>
      </c>
      <c r="O31" s="486">
        <v>82</v>
      </c>
      <c r="P31" s="486">
        <v>81</v>
      </c>
      <c r="Q31" s="17">
        <v>71</v>
      </c>
      <c r="R31" s="17">
        <v>72</v>
      </c>
      <c r="S31" s="17">
        <v>70</v>
      </c>
      <c r="T31" s="17">
        <v>72</v>
      </c>
      <c r="U31" s="486">
        <v>73</v>
      </c>
      <c r="V31" s="486">
        <v>72</v>
      </c>
      <c r="W31" s="486">
        <v>71</v>
      </c>
      <c r="X31" s="20">
        <v>65</v>
      </c>
      <c r="Y31" s="20">
        <v>66</v>
      </c>
      <c r="Z31" s="20">
        <v>64</v>
      </c>
      <c r="AA31" s="20">
        <v>65</v>
      </c>
      <c r="AB31" s="486">
        <v>64</v>
      </c>
      <c r="AC31" s="486">
        <v>63</v>
      </c>
      <c r="AD31" s="486">
        <v>63</v>
      </c>
      <c r="AE31" s="23">
        <v>84</v>
      </c>
      <c r="AF31" s="23">
        <v>80</v>
      </c>
      <c r="AG31" s="23">
        <v>82</v>
      </c>
      <c r="AH31" s="23">
        <v>80</v>
      </c>
      <c r="AI31" s="486">
        <v>78</v>
      </c>
      <c r="AJ31" s="486">
        <v>70</v>
      </c>
      <c r="AK31" s="486">
        <v>72</v>
      </c>
      <c r="AL31" s="475" t="s">
        <v>262</v>
      </c>
      <c r="AM31" s="476"/>
      <c r="AN31" s="477"/>
      <c r="AO31" s="257" t="s">
        <v>250</v>
      </c>
      <c r="AP31" s="257">
        <v>6</v>
      </c>
      <c r="AQ31" s="257">
        <v>45</v>
      </c>
      <c r="AR31" s="257"/>
      <c r="AT31" s="535">
        <v>12</v>
      </c>
      <c r="AU31" s="537" t="s">
        <v>263</v>
      </c>
      <c r="AV31" s="539" t="s">
        <v>212</v>
      </c>
      <c r="AW31" s="522" t="s">
        <v>213</v>
      </c>
      <c r="AX31" s="250" t="s">
        <v>264</v>
      </c>
      <c r="AY31" s="250" t="s">
        <v>163</v>
      </c>
    </row>
    <row r="32" spans="1:51" ht="17.25" customHeight="1">
      <c r="A32" s="536"/>
      <c r="B32" s="28" t="s">
        <v>39</v>
      </c>
      <c r="C32" s="111">
        <v>83</v>
      </c>
      <c r="D32" s="10">
        <v>83</v>
      </c>
      <c r="E32" s="10">
        <v>80</v>
      </c>
      <c r="F32" s="10">
        <v>80</v>
      </c>
      <c r="G32" s="194"/>
      <c r="H32" s="194"/>
      <c r="I32" s="194"/>
      <c r="J32" s="12">
        <v>82</v>
      </c>
      <c r="K32" s="12">
        <v>85</v>
      </c>
      <c r="L32" s="12">
        <v>74</v>
      </c>
      <c r="M32" s="12">
        <v>80</v>
      </c>
      <c r="N32" s="194"/>
      <c r="O32" s="194"/>
      <c r="P32" s="194"/>
      <c r="Q32" s="17">
        <v>73</v>
      </c>
      <c r="R32" s="17">
        <v>74</v>
      </c>
      <c r="S32" s="17">
        <v>75</v>
      </c>
      <c r="T32" s="17">
        <v>75</v>
      </c>
      <c r="U32" s="194"/>
      <c r="V32" s="194"/>
      <c r="W32" s="194"/>
      <c r="X32" s="20">
        <v>63</v>
      </c>
      <c r="Y32" s="20">
        <v>64</v>
      </c>
      <c r="Z32" s="20">
        <v>63</v>
      </c>
      <c r="AA32" s="20">
        <v>63</v>
      </c>
      <c r="AB32" s="194"/>
      <c r="AC32" s="194"/>
      <c r="AD32" s="194"/>
      <c r="AE32" s="23">
        <v>86</v>
      </c>
      <c r="AF32" s="23">
        <v>84</v>
      </c>
      <c r="AG32" s="23">
        <v>82</v>
      </c>
      <c r="AH32" s="23">
        <v>80</v>
      </c>
      <c r="AI32" s="194"/>
      <c r="AJ32" s="194"/>
      <c r="AK32" s="194"/>
      <c r="AL32" s="478"/>
      <c r="AM32" s="479"/>
      <c r="AN32" s="480"/>
      <c r="AO32" s="258"/>
      <c r="AP32" s="258"/>
      <c r="AQ32" s="258"/>
      <c r="AR32" s="258"/>
      <c r="AT32" s="536"/>
      <c r="AU32" s="538"/>
      <c r="AV32" s="540"/>
      <c r="AW32" s="523"/>
      <c r="AX32" s="251"/>
      <c r="AY32" s="251"/>
    </row>
    <row r="33" spans="1:51" ht="17.25" customHeight="1">
      <c r="A33" s="520">
        <v>13</v>
      </c>
      <c r="B33" s="107" t="s">
        <v>31</v>
      </c>
      <c r="C33" s="110">
        <v>82</v>
      </c>
      <c r="D33" s="8">
        <v>82</v>
      </c>
      <c r="E33" s="8">
        <v>82</v>
      </c>
      <c r="F33" s="3">
        <v>80</v>
      </c>
      <c r="G33" s="485">
        <v>80</v>
      </c>
      <c r="H33" s="485">
        <v>80</v>
      </c>
      <c r="I33" s="485">
        <v>80</v>
      </c>
      <c r="J33" s="13">
        <v>65</v>
      </c>
      <c r="K33" s="13">
        <v>62</v>
      </c>
      <c r="L33" s="13">
        <v>65</v>
      </c>
      <c r="M33" s="13">
        <v>86</v>
      </c>
      <c r="N33" s="485">
        <v>80</v>
      </c>
      <c r="O33" s="485">
        <v>82</v>
      </c>
      <c r="P33" s="485">
        <v>80</v>
      </c>
      <c r="Q33" s="16">
        <v>70</v>
      </c>
      <c r="R33" s="16">
        <v>67</v>
      </c>
      <c r="S33" s="16">
        <v>67</v>
      </c>
      <c r="T33" s="16">
        <v>70</v>
      </c>
      <c r="U33" s="485">
        <v>74</v>
      </c>
      <c r="V33" s="485">
        <v>74</v>
      </c>
      <c r="W33" s="485">
        <v>72</v>
      </c>
      <c r="X33" s="19">
        <v>62</v>
      </c>
      <c r="Y33" s="19">
        <v>62</v>
      </c>
      <c r="Z33" s="19">
        <v>62</v>
      </c>
      <c r="AA33" s="19">
        <v>63</v>
      </c>
      <c r="AB33" s="485">
        <v>62</v>
      </c>
      <c r="AC33" s="485">
        <v>63</v>
      </c>
      <c r="AD33" s="485">
        <v>64</v>
      </c>
      <c r="AE33" s="22">
        <v>78</v>
      </c>
      <c r="AF33" s="22">
        <v>68</v>
      </c>
      <c r="AG33" s="22">
        <v>78</v>
      </c>
      <c r="AH33" s="22">
        <v>80</v>
      </c>
      <c r="AI33" s="485">
        <v>78</v>
      </c>
      <c r="AJ33" s="485">
        <v>80</v>
      </c>
      <c r="AK33" s="485">
        <v>78</v>
      </c>
      <c r="AL33" s="481" t="s">
        <v>265</v>
      </c>
      <c r="AM33" s="482"/>
      <c r="AN33" s="483"/>
      <c r="AO33" s="263"/>
      <c r="AP33" s="263">
        <v>6</v>
      </c>
      <c r="AQ33" s="263">
        <v>43</v>
      </c>
      <c r="AR33" s="263"/>
      <c r="AT33" s="520">
        <v>13</v>
      </c>
      <c r="AU33" s="518" t="s">
        <v>266</v>
      </c>
      <c r="AV33" s="516" t="s">
        <v>212</v>
      </c>
      <c r="AW33" s="253" t="s">
        <v>213</v>
      </c>
      <c r="AX33" s="253" t="s">
        <v>267</v>
      </c>
      <c r="AY33" s="548" t="s">
        <v>268</v>
      </c>
    </row>
    <row r="34" spans="1:51" ht="17.25" customHeight="1">
      <c r="A34" s="521"/>
      <c r="B34" s="107" t="s">
        <v>39</v>
      </c>
      <c r="C34" s="110">
        <v>83</v>
      </c>
      <c r="D34" s="8">
        <v>83</v>
      </c>
      <c r="E34" s="8">
        <v>82</v>
      </c>
      <c r="F34" s="8">
        <v>83</v>
      </c>
      <c r="G34" s="178"/>
      <c r="H34" s="178"/>
      <c r="I34" s="178"/>
      <c r="J34" s="13">
        <v>65</v>
      </c>
      <c r="K34" s="13">
        <v>64</v>
      </c>
      <c r="L34" s="13">
        <v>66</v>
      </c>
      <c r="M34" s="13">
        <v>85</v>
      </c>
      <c r="N34" s="178"/>
      <c r="O34" s="178"/>
      <c r="P34" s="178"/>
      <c r="Q34" s="16">
        <v>70</v>
      </c>
      <c r="R34" s="16">
        <v>65</v>
      </c>
      <c r="S34" s="16">
        <v>65</v>
      </c>
      <c r="T34" s="16">
        <v>70</v>
      </c>
      <c r="U34" s="178"/>
      <c r="V34" s="178"/>
      <c r="W34" s="178"/>
      <c r="X34" s="19">
        <v>62</v>
      </c>
      <c r="Y34" s="19">
        <v>61</v>
      </c>
      <c r="Z34" s="19">
        <v>61</v>
      </c>
      <c r="AA34" s="19">
        <v>62</v>
      </c>
      <c r="AB34" s="178"/>
      <c r="AC34" s="178"/>
      <c r="AD34" s="178"/>
      <c r="AE34" s="22">
        <v>80</v>
      </c>
      <c r="AF34" s="22">
        <v>68</v>
      </c>
      <c r="AG34" s="22">
        <v>68</v>
      </c>
      <c r="AH34" s="22">
        <v>78</v>
      </c>
      <c r="AI34" s="178"/>
      <c r="AJ34" s="178"/>
      <c r="AK34" s="178"/>
      <c r="AL34" s="472"/>
      <c r="AM34" s="473"/>
      <c r="AN34" s="474"/>
      <c r="AO34" s="264"/>
      <c r="AP34" s="264"/>
      <c r="AQ34" s="264"/>
      <c r="AR34" s="264"/>
      <c r="AT34" s="521"/>
      <c r="AU34" s="519"/>
      <c r="AV34" s="517"/>
      <c r="AW34" s="254"/>
      <c r="AX34" s="254"/>
      <c r="AY34" s="549"/>
    </row>
    <row r="35" spans="1:51" ht="17.25" customHeight="1">
      <c r="A35" s="535">
        <v>14</v>
      </c>
      <c r="B35" s="28" t="s">
        <v>31</v>
      </c>
      <c r="C35" s="111">
        <v>80</v>
      </c>
      <c r="D35" s="10">
        <v>80</v>
      </c>
      <c r="E35" s="10">
        <v>80</v>
      </c>
      <c r="F35" s="10">
        <v>80</v>
      </c>
      <c r="G35" s="486">
        <v>80</v>
      </c>
      <c r="H35" s="486">
        <v>80</v>
      </c>
      <c r="I35" s="486">
        <v>80</v>
      </c>
      <c r="J35" s="12">
        <v>64</v>
      </c>
      <c r="K35" s="12">
        <v>64</v>
      </c>
      <c r="L35" s="12">
        <v>64</v>
      </c>
      <c r="M35" s="12">
        <v>80</v>
      </c>
      <c r="N35" s="486">
        <v>72</v>
      </c>
      <c r="O35" s="486">
        <v>70</v>
      </c>
      <c r="P35" s="486">
        <v>72</v>
      </c>
      <c r="Q35" s="17">
        <v>72</v>
      </c>
      <c r="R35" s="17">
        <v>69</v>
      </c>
      <c r="S35" s="17">
        <v>69</v>
      </c>
      <c r="T35" s="17">
        <v>70</v>
      </c>
      <c r="U35" s="486">
        <v>72</v>
      </c>
      <c r="V35" s="486">
        <v>70</v>
      </c>
      <c r="W35" s="486">
        <v>71</v>
      </c>
      <c r="X35" s="20">
        <v>63</v>
      </c>
      <c r="Y35" s="20">
        <v>63</v>
      </c>
      <c r="Z35" s="20">
        <v>64</v>
      </c>
      <c r="AA35" s="20">
        <v>64</v>
      </c>
      <c r="AB35" s="486">
        <v>63</v>
      </c>
      <c r="AC35" s="486">
        <v>64</v>
      </c>
      <c r="AD35" s="486">
        <v>64</v>
      </c>
      <c r="AE35" s="23">
        <v>78</v>
      </c>
      <c r="AF35" s="23">
        <v>80</v>
      </c>
      <c r="AG35" s="23">
        <v>78</v>
      </c>
      <c r="AH35" s="23">
        <v>76</v>
      </c>
      <c r="AI35" s="486">
        <v>70</v>
      </c>
      <c r="AJ35" s="486">
        <v>74</v>
      </c>
      <c r="AK35" s="486">
        <v>76</v>
      </c>
      <c r="AL35" s="475" t="s">
        <v>269</v>
      </c>
      <c r="AM35" s="476"/>
      <c r="AN35" s="477"/>
      <c r="AO35" s="257"/>
      <c r="AP35" s="257">
        <v>5</v>
      </c>
      <c r="AQ35" s="257">
        <v>44</v>
      </c>
      <c r="AR35" s="257"/>
      <c r="AT35" s="535">
        <v>14</v>
      </c>
      <c r="AU35" s="537" t="s">
        <v>270</v>
      </c>
      <c r="AV35" s="550" t="s">
        <v>212</v>
      </c>
      <c r="AW35" s="522" t="s">
        <v>213</v>
      </c>
      <c r="AX35" s="250" t="s">
        <v>257</v>
      </c>
      <c r="AY35" s="250" t="s">
        <v>163</v>
      </c>
    </row>
    <row r="36" spans="1:51" ht="17.25" customHeight="1">
      <c r="A36" s="536"/>
      <c r="B36" s="28" t="s">
        <v>39</v>
      </c>
      <c r="C36" s="152">
        <v>80</v>
      </c>
      <c r="D36" s="10">
        <v>80</v>
      </c>
      <c r="E36" s="10">
        <v>80</v>
      </c>
      <c r="F36" s="10">
        <v>80</v>
      </c>
      <c r="G36" s="552"/>
      <c r="H36" s="552"/>
      <c r="I36" s="552"/>
      <c r="J36" s="12">
        <v>65</v>
      </c>
      <c r="K36" s="12">
        <v>68</v>
      </c>
      <c r="L36" s="12">
        <v>70</v>
      </c>
      <c r="M36" s="12">
        <v>80</v>
      </c>
      <c r="N36" s="552"/>
      <c r="O36" s="552"/>
      <c r="P36" s="552"/>
      <c r="Q36" s="17">
        <v>72</v>
      </c>
      <c r="R36" s="17">
        <v>68</v>
      </c>
      <c r="S36" s="17">
        <v>68</v>
      </c>
      <c r="T36" s="17">
        <v>70</v>
      </c>
      <c r="U36" s="552"/>
      <c r="V36" s="552"/>
      <c r="W36" s="552"/>
      <c r="X36" s="20">
        <v>63</v>
      </c>
      <c r="Y36" s="20">
        <v>62</v>
      </c>
      <c r="Z36" s="20">
        <v>62</v>
      </c>
      <c r="AA36" s="20">
        <v>63</v>
      </c>
      <c r="AB36" s="552"/>
      <c r="AC36" s="552"/>
      <c r="AD36" s="552"/>
      <c r="AE36" s="23">
        <v>80</v>
      </c>
      <c r="AF36" s="23">
        <v>78</v>
      </c>
      <c r="AG36" s="23">
        <v>76</v>
      </c>
      <c r="AH36" s="23">
        <v>76</v>
      </c>
      <c r="AI36" s="552"/>
      <c r="AJ36" s="552"/>
      <c r="AK36" s="552"/>
      <c r="AL36" s="478"/>
      <c r="AM36" s="479"/>
      <c r="AN36" s="480"/>
      <c r="AO36" s="258"/>
      <c r="AP36" s="258"/>
      <c r="AQ36" s="258"/>
      <c r="AR36" s="258"/>
      <c r="AT36" s="536"/>
      <c r="AU36" s="538"/>
      <c r="AV36" s="551"/>
      <c r="AW36" s="523"/>
      <c r="AX36" s="251"/>
      <c r="AY36" s="251"/>
    </row>
    <row r="37" spans="1:51" ht="15.75" customHeight="1">
      <c r="A37" s="174" t="s">
        <v>69</v>
      </c>
      <c r="B37" s="174"/>
      <c r="C37" s="246" t="str" cm="1">
        <f t="array" ref="C37">IF(SUMPRODUCT(--ISTEXT(C9:I36))&gt;0,"Error: Text in C9:I36",
 IF(SUMPRODUCT(--ISBLANK(C9:F36))&gt;0,"Error: Blanks in C9:F36",
 IF(SUMPRODUCT(--ISBLANK(_xlfn._xlws.FILTER(G9:I36, MOD(ROW(G9:I36),2)=1))),"Error: Blanks in rows of G9:I36",
 IF(SUMPRODUCT(--(ISNUMBER(C9:I36)*(C9:I36&lt;30)))&gt;0,"Error: Numbers &lt; 30 in C9:I36","Selesai"))))</f>
        <v>Selesai</v>
      </c>
      <c r="D37" s="246"/>
      <c r="E37" s="246"/>
      <c r="F37" s="246"/>
      <c r="G37" s="246"/>
      <c r="H37" s="246"/>
      <c r="I37" s="247"/>
      <c r="J37" s="246" t="str" cm="1">
        <f t="array" ref="J37">IF(SUMPRODUCT(--ISTEXT(J9:P36))&gt;0,"Error: Text in J9:P36",
 IF(SUMPRODUCT(--ISBLANK(J9:M36))&gt;0,"Error: Blanks in J9:M36",
 IF(SUMPRODUCT(--ISBLANK(_xlfn._xlws.FILTER(N9:P36, MOD(ROW(N9:P36),2)=1))),"Error: Blanks in rows of N9:P36",
 IF(SUMPRODUCT(--(ISNUMBER(J9:P36)*(J9:P36&lt;30)))&gt;0,"Error: Numbers &lt; 30 in J9:P36","Selesai"))))</f>
        <v>Selesai</v>
      </c>
      <c r="K37" s="246"/>
      <c r="L37" s="246"/>
      <c r="M37" s="246"/>
      <c r="N37" s="246"/>
      <c r="O37" s="246"/>
      <c r="P37" s="247"/>
      <c r="Q37" s="246" t="str" cm="1">
        <f t="array" ref="Q37">IF(SUMPRODUCT(--ISTEXT(Q9:W36))&gt;0,"Error: Text in Q9:W36",
 IF(SUMPRODUCT(--ISBLANK(Q9:T36))&gt;0,"Error: Blanks in Q9:T36",
 IF(SUMPRODUCT(--ISBLANK(_xlfn._xlws.FILTER(U9:W36, MOD(ROW(U9:W36),2)=1))),"Error: Blanks in rows of U9:W36",
 IF(SUMPRODUCT(--(ISNUMBER(Q9:W36)*(Q9:W36&lt;30)))&gt;0,"Error: Numbers &lt; 30 in Q9:W36","Selesai"))))</f>
        <v>Selesai</v>
      </c>
      <c r="R37" s="246"/>
      <c r="S37" s="246"/>
      <c r="T37" s="246"/>
      <c r="U37" s="246"/>
      <c r="V37" s="246"/>
      <c r="W37" s="247"/>
      <c r="X37" s="246" t="str" cm="1">
        <f t="array" ref="X37">IF(SUMPRODUCT(--ISTEXT(X9:AD36))&gt;0,"Error: Text in X9:AD36",
 IF(SUMPRODUCT(--ISBLANK(X9:AA36))&gt;0,"Error: Blanks in X9:AA36",
 IF(SUMPRODUCT(--ISBLANK(_xlfn._xlws.FILTER(AB9:AD36, MOD(ROW(AB9:AD36),2)=1))),"Error: Blanks in rows of AB9:AD36",
 IF(SUMPRODUCT(--(ISNUMBER(X9:AD36)*(X9:AD36&lt;30)))&gt;0,"Error: Numbers &lt; 30 in X9:AD36","Selesai"))))</f>
        <v>Selesai</v>
      </c>
      <c r="Y37" s="246"/>
      <c r="Z37" s="246"/>
      <c r="AA37" s="246"/>
      <c r="AB37" s="246"/>
      <c r="AC37" s="246"/>
      <c r="AD37" s="247"/>
      <c r="AE37" s="246" t="str" cm="1">
        <f t="array" ref="AE37">IF(SUMPRODUCT(--ISTEXT(AE9:AK36))&gt;0,"Error: Text in AE9:AK36",
 IF(SUMPRODUCT(--ISBLANK(AE9:AH36))&gt;0,"Error: Blanks in AE9:AH36",
 IF(SUMPRODUCT(--ISBLANK(_xlfn._xlws.FILTER(AI9:AK36, MOD(ROW(AI9:AK36),2)=1))),"Error: Blanks in rows of AI9:AK36",
 IF(SUMPRODUCT(--(ISNUMBER(AE9:AK36)*(AE9:AK36&lt;30)))&gt;0,"Error: Numbers &lt; 30 in AE9:AK36","Selesai"))))</f>
        <v>Selesai</v>
      </c>
      <c r="AF37" s="246"/>
      <c r="AG37" s="246"/>
      <c r="AH37" s="246"/>
      <c r="AI37" s="246"/>
      <c r="AJ37" s="246"/>
      <c r="AK37" s="247"/>
    </row>
    <row r="38" spans="1:51"/>
    <row r="39" spans="1:51" ht="15.95" customHeight="1"/>
    <row r="40" spans="1:51" ht="15.95" customHeight="1"/>
    <row r="41" spans="1:51" ht="15.95" customHeight="1"/>
    <row r="42" spans="1:51"/>
  </sheetData>
  <sheetProtection algorithmName="SHA-512" hashValue="IyYe0QJUa5L0BeSjhHJTeItPV3WqiBmDIOB+/XVOheY2FVeJ96erlrituL3X2QiooWLByqLi4nJqlENGFQc84A==" saltValue="075iPl3JN5Z6ztgcU6H5nQ==" spinCount="100000" sheet="1" objects="1" scenarios="1" selectLockedCells="1" selectUnlockedCells="1"/>
  <mergeCells count="416">
    <mergeCell ref="AI21:AI22"/>
    <mergeCell ref="AJ21:AJ22"/>
    <mergeCell ref="AI23:AI24"/>
    <mergeCell ref="AJ23:AJ24"/>
    <mergeCell ref="AI25:AI26"/>
    <mergeCell ref="AI15:AI16"/>
    <mergeCell ref="AJ15:AJ16"/>
    <mergeCell ref="AI17:AI18"/>
    <mergeCell ref="AJ17:AJ18"/>
    <mergeCell ref="AI19:AI20"/>
    <mergeCell ref="AJ19:AJ2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X37:AD37"/>
    <mergeCell ref="AE37:AK37"/>
    <mergeCell ref="A37:B37"/>
    <mergeCell ref="C37:I37"/>
    <mergeCell ref="J37:P37"/>
    <mergeCell ref="Q37:W37"/>
    <mergeCell ref="AJ25:AJ26"/>
    <mergeCell ref="AI27:AI28"/>
    <mergeCell ref="AJ27:AJ28"/>
    <mergeCell ref="AI29:AI30"/>
    <mergeCell ref="AJ29:AJ30"/>
    <mergeCell ref="I35:I36"/>
    <mergeCell ref="H35:H36"/>
    <mergeCell ref="G35:G36"/>
    <mergeCell ref="AI35:AI36"/>
    <mergeCell ref="AJ35:AJ36"/>
    <mergeCell ref="AK29:AK30"/>
    <mergeCell ref="AK31:AK32"/>
    <mergeCell ref="AK33:AK34"/>
    <mergeCell ref="AK35:AK36"/>
    <mergeCell ref="AI31:AI32"/>
    <mergeCell ref="AJ31:AJ32"/>
    <mergeCell ref="AI33:AI34"/>
    <mergeCell ref="AJ33:AJ34"/>
    <mergeCell ref="AB11:AB12"/>
    <mergeCell ref="AC11:AC12"/>
    <mergeCell ref="W11:W12"/>
    <mergeCell ref="U13:U14"/>
    <mergeCell ref="V13:V14"/>
    <mergeCell ref="W13:W14"/>
    <mergeCell ref="AD11:AD12"/>
    <mergeCell ref="AB13:AB14"/>
    <mergeCell ref="AC13:AC14"/>
    <mergeCell ref="AD13:AD14"/>
    <mergeCell ref="AW35:AW36"/>
    <mergeCell ref="AX35:AX36"/>
    <mergeCell ref="AY35:AY36"/>
    <mergeCell ref="A35:A36"/>
    <mergeCell ref="AL35:AN36"/>
    <mergeCell ref="AO35:AO36"/>
    <mergeCell ref="AP35:AP36"/>
    <mergeCell ref="AQ35:AQ36"/>
    <mergeCell ref="AR35:AR36"/>
    <mergeCell ref="AV35:AV36"/>
    <mergeCell ref="AU35:AU36"/>
    <mergeCell ref="AT35:AT36"/>
    <mergeCell ref="AD35:AD36"/>
    <mergeCell ref="AC35:AC36"/>
    <mergeCell ref="AB35:AB36"/>
    <mergeCell ref="W35:W36"/>
    <mergeCell ref="V35:V36"/>
    <mergeCell ref="U35:U36"/>
    <mergeCell ref="P35:P36"/>
    <mergeCell ref="O35:O36"/>
    <mergeCell ref="N35:N36"/>
    <mergeCell ref="AT33:AT34"/>
    <mergeCell ref="AU33:AU34"/>
    <mergeCell ref="AV33:AV34"/>
    <mergeCell ref="AW33:AW34"/>
    <mergeCell ref="AX33:AX34"/>
    <mergeCell ref="AY33:AY34"/>
    <mergeCell ref="A33:A34"/>
    <mergeCell ref="AL33:AN34"/>
    <mergeCell ref="AO33:AO34"/>
    <mergeCell ref="AP33:AP34"/>
    <mergeCell ref="AQ33:AQ34"/>
    <mergeCell ref="AR33:AR34"/>
    <mergeCell ref="U33:U34"/>
    <mergeCell ref="V33:V34"/>
    <mergeCell ref="W33:W34"/>
    <mergeCell ref="G33:G34"/>
    <mergeCell ref="H33:H34"/>
    <mergeCell ref="I33:I34"/>
    <mergeCell ref="N33:N34"/>
    <mergeCell ref="O33:O34"/>
    <mergeCell ref="P33:P34"/>
    <mergeCell ref="AB33:AB34"/>
    <mergeCell ref="AC33:AC34"/>
    <mergeCell ref="AD33:AD34"/>
    <mergeCell ref="AT31:AT32"/>
    <mergeCell ref="AU31:AU32"/>
    <mergeCell ref="AV31:AV32"/>
    <mergeCell ref="AW31:AW32"/>
    <mergeCell ref="AX31:AX32"/>
    <mergeCell ref="AY31:AY32"/>
    <mergeCell ref="A31:A32"/>
    <mergeCell ref="AL31:AN32"/>
    <mergeCell ref="AO31:AO32"/>
    <mergeCell ref="AP31:AP32"/>
    <mergeCell ref="AQ31:AQ32"/>
    <mergeCell ref="AR31:AR32"/>
    <mergeCell ref="U31:U32"/>
    <mergeCell ref="V31:V32"/>
    <mergeCell ref="W31:W32"/>
    <mergeCell ref="G31:G32"/>
    <mergeCell ref="H31:H32"/>
    <mergeCell ref="I31:I32"/>
    <mergeCell ref="N31:N32"/>
    <mergeCell ref="O31:O32"/>
    <mergeCell ref="P31:P32"/>
    <mergeCell ref="AB31:AB32"/>
    <mergeCell ref="AC31:AC32"/>
    <mergeCell ref="AD31:AD32"/>
    <mergeCell ref="AT29:AT30"/>
    <mergeCell ref="AU29:AU30"/>
    <mergeCell ref="AV29:AV30"/>
    <mergeCell ref="AW29:AW30"/>
    <mergeCell ref="AX29:AX30"/>
    <mergeCell ref="AY29:AY30"/>
    <mergeCell ref="A29:A30"/>
    <mergeCell ref="AL29:AN30"/>
    <mergeCell ref="AO29:AO30"/>
    <mergeCell ref="AP29:AP30"/>
    <mergeCell ref="AQ29:AQ30"/>
    <mergeCell ref="AR29:AR30"/>
    <mergeCell ref="U29:U30"/>
    <mergeCell ref="V29:V30"/>
    <mergeCell ref="W29:W30"/>
    <mergeCell ref="G29:G30"/>
    <mergeCell ref="H29:H30"/>
    <mergeCell ref="I29:I30"/>
    <mergeCell ref="N29:N30"/>
    <mergeCell ref="O29:O30"/>
    <mergeCell ref="P29:P30"/>
    <mergeCell ref="AB29:AB30"/>
    <mergeCell ref="AC29:AC30"/>
    <mergeCell ref="AD29:AD30"/>
    <mergeCell ref="AT27:AT28"/>
    <mergeCell ref="AU27:AU28"/>
    <mergeCell ref="AV27:AV28"/>
    <mergeCell ref="AW27:AW28"/>
    <mergeCell ref="AX27:AX28"/>
    <mergeCell ref="AY27:AY28"/>
    <mergeCell ref="A27:A28"/>
    <mergeCell ref="AL27:AN28"/>
    <mergeCell ref="AO27:AO28"/>
    <mergeCell ref="AP27:AP28"/>
    <mergeCell ref="AQ27:AQ28"/>
    <mergeCell ref="AR27:AR28"/>
    <mergeCell ref="U27:U28"/>
    <mergeCell ref="V27:V28"/>
    <mergeCell ref="W27:W28"/>
    <mergeCell ref="G27:G28"/>
    <mergeCell ref="H27:H28"/>
    <mergeCell ref="I27:I28"/>
    <mergeCell ref="N27:N28"/>
    <mergeCell ref="O27:O28"/>
    <mergeCell ref="P27:P28"/>
    <mergeCell ref="AB27:AB28"/>
    <mergeCell ref="AC27:AC28"/>
    <mergeCell ref="AD27:AD28"/>
    <mergeCell ref="AT25:AT26"/>
    <mergeCell ref="AU25:AU26"/>
    <mergeCell ref="AV25:AV26"/>
    <mergeCell ref="AW25:AW26"/>
    <mergeCell ref="AX25:AX26"/>
    <mergeCell ref="AY25:AY26"/>
    <mergeCell ref="A25:A26"/>
    <mergeCell ref="AL25:AN26"/>
    <mergeCell ref="AO25:AO26"/>
    <mergeCell ref="AP25:AP26"/>
    <mergeCell ref="AQ25:AQ26"/>
    <mergeCell ref="AR25:AR26"/>
    <mergeCell ref="U25:U26"/>
    <mergeCell ref="V25:V26"/>
    <mergeCell ref="W25:W26"/>
    <mergeCell ref="G25:G26"/>
    <mergeCell ref="H25:H26"/>
    <mergeCell ref="I25:I26"/>
    <mergeCell ref="N25:N26"/>
    <mergeCell ref="O25:O26"/>
    <mergeCell ref="P25:P26"/>
    <mergeCell ref="AB25:AB26"/>
    <mergeCell ref="AC25:AC26"/>
    <mergeCell ref="AD25:AD26"/>
    <mergeCell ref="AT23:AT24"/>
    <mergeCell ref="AU23:AU24"/>
    <mergeCell ref="AV23:AV24"/>
    <mergeCell ref="AW23:AW24"/>
    <mergeCell ref="AX23:AX24"/>
    <mergeCell ref="AY23:AY24"/>
    <mergeCell ref="A23:A24"/>
    <mergeCell ref="AL23:AN24"/>
    <mergeCell ref="AO23:AO24"/>
    <mergeCell ref="AP23:AP24"/>
    <mergeCell ref="AQ23:AQ24"/>
    <mergeCell ref="AR23:AR24"/>
    <mergeCell ref="U23:U24"/>
    <mergeCell ref="V23:V24"/>
    <mergeCell ref="W23:W24"/>
    <mergeCell ref="G23:G24"/>
    <mergeCell ref="H23:H24"/>
    <mergeCell ref="I23:I24"/>
    <mergeCell ref="N23:N24"/>
    <mergeCell ref="O23:O24"/>
    <mergeCell ref="P23:P24"/>
    <mergeCell ref="AB23:AB24"/>
    <mergeCell ref="AC23:AC24"/>
    <mergeCell ref="AD23:AD24"/>
    <mergeCell ref="AT21:AT22"/>
    <mergeCell ref="AU21:AU22"/>
    <mergeCell ref="AV21:AV22"/>
    <mergeCell ref="AW21:AW22"/>
    <mergeCell ref="AX21:AX22"/>
    <mergeCell ref="AY21:AY22"/>
    <mergeCell ref="A21:A22"/>
    <mergeCell ref="AL21:AN22"/>
    <mergeCell ref="AO21:AO22"/>
    <mergeCell ref="AP21:AP22"/>
    <mergeCell ref="AQ21:AQ22"/>
    <mergeCell ref="AR21:AR22"/>
    <mergeCell ref="U21:U22"/>
    <mergeCell ref="V21:V22"/>
    <mergeCell ref="W21:W22"/>
    <mergeCell ref="G21:G22"/>
    <mergeCell ref="H21:H22"/>
    <mergeCell ref="I21:I22"/>
    <mergeCell ref="N21:N22"/>
    <mergeCell ref="O21:O22"/>
    <mergeCell ref="P21:P22"/>
    <mergeCell ref="AB21:AB22"/>
    <mergeCell ref="AC21:AC22"/>
    <mergeCell ref="AD21:AD22"/>
    <mergeCell ref="AT19:AT20"/>
    <mergeCell ref="AU19:AU20"/>
    <mergeCell ref="AV19:AV20"/>
    <mergeCell ref="AW19:AW20"/>
    <mergeCell ref="AX19:AX20"/>
    <mergeCell ref="AY19:AY20"/>
    <mergeCell ref="A19:A20"/>
    <mergeCell ref="AL19:AN20"/>
    <mergeCell ref="AO19:AO20"/>
    <mergeCell ref="AP19:AP20"/>
    <mergeCell ref="AQ19:AQ20"/>
    <mergeCell ref="AR19:AR20"/>
    <mergeCell ref="U19:U20"/>
    <mergeCell ref="V19:V20"/>
    <mergeCell ref="W19:W20"/>
    <mergeCell ref="G19:G20"/>
    <mergeCell ref="H19:H20"/>
    <mergeCell ref="I19:I20"/>
    <mergeCell ref="N19:N20"/>
    <mergeCell ref="O19:O20"/>
    <mergeCell ref="P19:P20"/>
    <mergeCell ref="AB19:AB20"/>
    <mergeCell ref="AC19:AC20"/>
    <mergeCell ref="AD19:AD20"/>
    <mergeCell ref="AT17:AT18"/>
    <mergeCell ref="AU17:AU18"/>
    <mergeCell ref="AV17:AV18"/>
    <mergeCell ref="AW17:AW18"/>
    <mergeCell ref="AX17:AX18"/>
    <mergeCell ref="AY17:AY18"/>
    <mergeCell ref="A17:A18"/>
    <mergeCell ref="AL17:AN18"/>
    <mergeCell ref="AO17:AO18"/>
    <mergeCell ref="AP17:AP18"/>
    <mergeCell ref="AQ17:AQ18"/>
    <mergeCell ref="AR17:AR18"/>
    <mergeCell ref="G17:G18"/>
    <mergeCell ref="H17:H18"/>
    <mergeCell ref="I17:I18"/>
    <mergeCell ref="N17:N18"/>
    <mergeCell ref="O17:O18"/>
    <mergeCell ref="P17:P18"/>
    <mergeCell ref="U17:U18"/>
    <mergeCell ref="V17:V18"/>
    <mergeCell ref="W17:W18"/>
    <mergeCell ref="AB17:AB18"/>
    <mergeCell ref="AC17:AC18"/>
    <mergeCell ref="AD17:AD18"/>
    <mergeCell ref="AT15:AT16"/>
    <mergeCell ref="AU15:AU16"/>
    <mergeCell ref="AV15:AV16"/>
    <mergeCell ref="AW15:AW16"/>
    <mergeCell ref="AX15:AX16"/>
    <mergeCell ref="AY15:AY16"/>
    <mergeCell ref="A15:A16"/>
    <mergeCell ref="AL15:AN16"/>
    <mergeCell ref="AO15:AO16"/>
    <mergeCell ref="AP15:AP16"/>
    <mergeCell ref="AQ15:AQ16"/>
    <mergeCell ref="AR15:AR16"/>
    <mergeCell ref="G15:G16"/>
    <mergeCell ref="H15:H16"/>
    <mergeCell ref="I15:I16"/>
    <mergeCell ref="N15:N16"/>
    <mergeCell ref="O15:O16"/>
    <mergeCell ref="P15:P16"/>
    <mergeCell ref="U15:U16"/>
    <mergeCell ref="V15:V16"/>
    <mergeCell ref="W15:W16"/>
    <mergeCell ref="AB15:AB16"/>
    <mergeCell ref="AC15:AC16"/>
    <mergeCell ref="AD15:AD16"/>
    <mergeCell ref="AT13:AT14"/>
    <mergeCell ref="AU13:AU14"/>
    <mergeCell ref="AV13:AV14"/>
    <mergeCell ref="AW13:AW14"/>
    <mergeCell ref="AX13:AX14"/>
    <mergeCell ref="AY13:AY14"/>
    <mergeCell ref="A13:A14"/>
    <mergeCell ref="AL13:AN14"/>
    <mergeCell ref="AO13:AO14"/>
    <mergeCell ref="AP13:AP14"/>
    <mergeCell ref="AQ13:AQ14"/>
    <mergeCell ref="AR13:AR14"/>
    <mergeCell ref="P13:P14"/>
    <mergeCell ref="O13:O14"/>
    <mergeCell ref="N13:N14"/>
    <mergeCell ref="I13:I14"/>
    <mergeCell ref="H13:H14"/>
    <mergeCell ref="G13:G14"/>
    <mergeCell ref="AJ13:AJ14"/>
    <mergeCell ref="AI13:AI14"/>
    <mergeCell ref="AY11:AY12"/>
    <mergeCell ref="A11:A12"/>
    <mergeCell ref="AL11:AN12"/>
    <mergeCell ref="AO11:AO12"/>
    <mergeCell ref="AP11:AP12"/>
    <mergeCell ref="AQ11:AQ12"/>
    <mergeCell ref="AR11:AR12"/>
    <mergeCell ref="U9:U10"/>
    <mergeCell ref="V9:V10"/>
    <mergeCell ref="W9:W10"/>
    <mergeCell ref="U11:U12"/>
    <mergeCell ref="V11:V12"/>
    <mergeCell ref="A9:A10"/>
    <mergeCell ref="AL9:AN10"/>
    <mergeCell ref="AO9:AO10"/>
    <mergeCell ref="AP9:AP10"/>
    <mergeCell ref="AQ9:AQ10"/>
    <mergeCell ref="AR9:AR10"/>
    <mergeCell ref="AT11:AT12"/>
    <mergeCell ref="AU11:AU12"/>
    <mergeCell ref="AV11:AV12"/>
    <mergeCell ref="P11:P12"/>
    <mergeCell ref="O11:O12"/>
    <mergeCell ref="AI11:AI12"/>
    <mergeCell ref="AB7:AD7"/>
    <mergeCell ref="AE7:AH7"/>
    <mergeCell ref="AP5:AR6"/>
    <mergeCell ref="AT5:AT8"/>
    <mergeCell ref="AU5:AU8"/>
    <mergeCell ref="AV5:AV8"/>
    <mergeCell ref="AW5:AW8"/>
    <mergeCell ref="AX5:AX8"/>
    <mergeCell ref="AY9:AY10"/>
    <mergeCell ref="A2:AR4"/>
    <mergeCell ref="AT2:AY3"/>
    <mergeCell ref="A5:A8"/>
    <mergeCell ref="B5:B8"/>
    <mergeCell ref="C5:I6"/>
    <mergeCell ref="J5:P6"/>
    <mergeCell ref="Q5:W6"/>
    <mergeCell ref="X5:AD6"/>
    <mergeCell ref="AE5:AK6"/>
    <mergeCell ref="AL5:AO6"/>
    <mergeCell ref="AI7:AK7"/>
    <mergeCell ref="AL7:AN8"/>
    <mergeCell ref="AO7:AO8"/>
    <mergeCell ref="AP7:AP8"/>
    <mergeCell ref="AQ7:AQ8"/>
    <mergeCell ref="AR7:AR8"/>
    <mergeCell ref="AY5:AY8"/>
    <mergeCell ref="C7:F7"/>
    <mergeCell ref="G7:I7"/>
    <mergeCell ref="J7:M7"/>
    <mergeCell ref="N7:P7"/>
    <mergeCell ref="Q7:T7"/>
    <mergeCell ref="U7:W7"/>
    <mergeCell ref="X7:AA7"/>
    <mergeCell ref="N11:N12"/>
    <mergeCell ref="I11:I12"/>
    <mergeCell ref="H11:H12"/>
    <mergeCell ref="G11:G12"/>
    <mergeCell ref="AX9:AX10"/>
    <mergeCell ref="AW9:AW10"/>
    <mergeCell ref="AV9:AV10"/>
    <mergeCell ref="AU9:AU10"/>
    <mergeCell ref="AT9:AT10"/>
    <mergeCell ref="AK9:AK10"/>
    <mergeCell ref="AJ9:AJ10"/>
    <mergeCell ref="AI9:AI10"/>
    <mergeCell ref="AD9:AD10"/>
    <mergeCell ref="AC9:AC10"/>
    <mergeCell ref="AB9:AB10"/>
    <mergeCell ref="P9:P10"/>
    <mergeCell ref="O9:O10"/>
    <mergeCell ref="N9:N10"/>
    <mergeCell ref="I9:I10"/>
    <mergeCell ref="H9:H10"/>
    <mergeCell ref="G9:G10"/>
    <mergeCell ref="AW11:AW12"/>
    <mergeCell ref="AX11:AX12"/>
    <mergeCell ref="AJ11:AJ12"/>
  </mergeCells>
  <conditionalFormatting sqref="C10:F36 G15:I15 J10:M10 Q10:T10 J12:M12 Q12:T12 J14:M36 Q14:T36 X10:AA36 AE10:AH36 G23:I23 G17:I17 G19:I19 G21:I21 G31:I31 G25:I25 G27:I27 G29:I29 G35:I35 G33:I33 N15:P15 N23:P23 N17:P17 N19:P19 N21:P21 N31:P31 N25:P25 N27:P27 N29:P29 N35:P35 N33:P33 U15:W15 U23:W23 U17:W17 U19:W19 U21:W21 U31:W31 U25:W25 U27:W27 U29:W29 U35:W35 U33:W33 G11:W11 G13:W13 AB15:AD15 AB23:AD23 AB17:AD17 AB19:AD19 AB21:AD21 AB31:AD31 AB25:AD25 AB27:AD27 AB29:AD29 AB35:AD35 AB33:AD33 AB11:AD11 AB13:AD13 AI15:AK15 AI23:AK23 AI17:AK17 AI19:AK19 AI21:AK21 AI31:AK31 AI25:AK25 AI27:AK27 AI29:AK29 AI35:AK35 AI33:AK33 AI11:AK11 AI13:AK13 C9:AK9">
    <cfRule type="expression" dxfId="138" priority="6">
      <formula>OR(ISTEXT(C9),ISBLANK(C9),(C9=0))</formula>
    </cfRule>
  </conditionalFormatting>
  <conditionalFormatting sqref="AU9:AY36">
    <cfRule type="expression" dxfId="137" priority="5">
      <formula>ISBLANK(AU9)</formula>
    </cfRule>
  </conditionalFormatting>
  <conditionalFormatting sqref="C10:F36 G15:I15 J10:M10 Q10:T10 J12:M12 Q12:T12 J14:M36 Q14:T36 X10:AA36 AE10:AH36 G23:I23 G17:I17 G19:I19 G21:I21 G31:I31 G25:I25 G27:I27 G29:I29 G35:I35 G33:I33 N15:P15 N23:P23 N17:P17 N19:P19 N21:P21 N31:P31 N25:P25 N27:P27 N29:P29 N35:P35 N33:P33 U15:W15 U23:W23 U17:W17 U19:W19 U21:W21 U31:W31 U25:W25 U27:W27 U29:W29 U35:W35 U33:W33 G11:W11 G13:W13 AB15:AD15 AB23:AD23 AB17:AD17 AB19:AD19 AB21:AD21 AB31:AD31 AB25:AD25 AB27:AD27 AB29:AD29 AB35:AD35 AB33:AD33 AB11:AD11 AB13:AD13 AI15:AK15 AI23:AK23 AI17:AK17 AI19:AK19 AI21:AK21 AI31:AK31 AI25:AK25 AI27:AK27 AI29:AK29 AI35:AK35 AI33:AK33 AI11:AK11 AI13:AK13 C9:AK9">
    <cfRule type="cellIs" dxfId="136" priority="2" operator="lessThan">
      <formula>30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1FD62481-10DC-4249-83AE-13482F3A96F3}">
            <xm:f>NOT(ISERROR(SEARCH("Error",C37)))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14:cfRule type="containsText" priority="4" operator="containsText" id="{C745EF98-A375-4741-BC04-9D35CA03132E}">
            <xm:f>NOT(ISERROR(SEARCH("Selesai",C37)))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X37 AE37 J37 Q37 C37</xm:sqref>
        </x14:conditionalFormatting>
        <x14:conditionalFormatting xmlns:xm="http://schemas.microsoft.com/office/excel/2006/main">
          <x14:cfRule type="containsText" priority="1" operator="containsText" id="{20ABF5F7-4543-4E01-929C-D4E4C8947A39}">
            <xm:f>NOT(ISERROR(SEARCH("-",AY9)))</xm:f>
            <xm:f>"-"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AY9:AY36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06CE-B72D-480E-A8F2-0739B5244A69}">
  <sheetPr>
    <tabColor theme="5" tint="0.59999389629810485"/>
  </sheetPr>
  <dimension ref="A2:AV98"/>
  <sheetViews>
    <sheetView zoomScale="94" zoomScaleNormal="139" workbookViewId="0">
      <pane xSplit="2" ySplit="8" topLeftCell="C41" activePane="bottomRight" state="frozen"/>
      <selection pane="bottomRight" activeCell="E54" sqref="E54:E55"/>
      <selection pane="bottomLeft"/>
      <selection pane="topRight"/>
    </sheetView>
  </sheetViews>
  <sheetFormatPr defaultColWidth="11" defaultRowHeight="15.75"/>
  <cols>
    <col min="1" max="1" width="7.875" customWidth="1"/>
    <col min="2" max="2" width="10.625" customWidth="1"/>
    <col min="3" max="22" width="9.5" customWidth="1"/>
    <col min="23" max="23" width="3.375" customWidth="1"/>
    <col min="24" max="26" width="11.875" customWidth="1"/>
    <col min="27" max="30" width="9"/>
    <col min="31" max="31" width="11.25" customWidth="1"/>
    <col min="32" max="32" width="10.375" customWidth="1"/>
    <col min="33" max="35" width="9"/>
    <col min="36" max="36" width="4.25" customWidth="1"/>
    <col min="37" max="38" width="21.125" customWidth="1"/>
    <col min="39" max="39" width="9"/>
    <col min="40" max="41" width="19.875" customWidth="1"/>
    <col min="42" max="42" width="27.5" customWidth="1"/>
    <col min="43" max="65" width="9"/>
  </cols>
  <sheetData>
    <row r="2" spans="1:48" ht="15.95" customHeight="1">
      <c r="A2" s="216" t="s">
        <v>271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41"/>
      <c r="AB2" s="41"/>
      <c r="AC2" s="41"/>
      <c r="AD2" s="41"/>
    </row>
    <row r="3" spans="1:48" ht="15.9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41"/>
      <c r="AB3" s="41"/>
      <c r="AC3" s="41"/>
      <c r="AD3" s="41"/>
    </row>
    <row r="4" spans="1:48" ht="15.7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</row>
    <row r="5" spans="1:48" ht="15.95" customHeight="1">
      <c r="A5" s="297" t="s">
        <v>2</v>
      </c>
      <c r="B5" s="299" t="s">
        <v>3</v>
      </c>
      <c r="C5" s="301" t="s">
        <v>4</v>
      </c>
      <c r="D5" s="302"/>
      <c r="E5" s="302"/>
      <c r="F5" s="302"/>
      <c r="G5" s="305" t="s">
        <v>5</v>
      </c>
      <c r="H5" s="306"/>
      <c r="I5" s="306"/>
      <c r="J5" s="306"/>
      <c r="K5" s="309" t="s">
        <v>6</v>
      </c>
      <c r="L5" s="310"/>
      <c r="M5" s="310"/>
      <c r="N5" s="310"/>
      <c r="O5" s="313" t="s">
        <v>7</v>
      </c>
      <c r="P5" s="314"/>
      <c r="Q5" s="314"/>
      <c r="R5" s="314"/>
      <c r="S5" s="230" t="s">
        <v>8</v>
      </c>
      <c r="T5" s="230"/>
      <c r="U5" s="230"/>
      <c r="V5" s="230"/>
      <c r="W5" s="317"/>
      <c r="X5" s="318" t="s">
        <v>71</v>
      </c>
      <c r="Y5" s="319"/>
      <c r="Z5" s="320"/>
      <c r="AB5" s="267" t="s">
        <v>72</v>
      </c>
      <c r="AC5" s="268"/>
      <c r="AD5" s="268"/>
      <c r="AE5" s="268"/>
      <c r="AF5" s="268"/>
      <c r="AG5" s="268"/>
      <c r="AH5" s="268"/>
      <c r="AI5" s="268"/>
      <c r="AJ5" s="268"/>
      <c r="AK5" s="268"/>
      <c r="AL5" s="269"/>
      <c r="AN5" s="276" t="s">
        <v>10</v>
      </c>
      <c r="AO5" s="277"/>
      <c r="AP5" s="278"/>
      <c r="AR5" s="285" t="s">
        <v>73</v>
      </c>
      <c r="AS5" s="285"/>
      <c r="AT5" s="285"/>
      <c r="AU5" s="285"/>
      <c r="AV5" s="285"/>
    </row>
    <row r="6" spans="1:48" ht="15.95" customHeight="1">
      <c r="A6" s="298"/>
      <c r="B6" s="300"/>
      <c r="C6" s="303"/>
      <c r="D6" s="304"/>
      <c r="E6" s="304"/>
      <c r="F6" s="304"/>
      <c r="G6" s="307"/>
      <c r="H6" s="308"/>
      <c r="I6" s="308"/>
      <c r="J6" s="308"/>
      <c r="K6" s="311"/>
      <c r="L6" s="312"/>
      <c r="M6" s="312"/>
      <c r="N6" s="312"/>
      <c r="O6" s="315"/>
      <c r="P6" s="316"/>
      <c r="Q6" s="316"/>
      <c r="R6" s="316"/>
      <c r="S6" s="231"/>
      <c r="T6" s="231"/>
      <c r="U6" s="231"/>
      <c r="V6" s="231"/>
      <c r="W6" s="266"/>
      <c r="X6" s="321"/>
      <c r="Y6" s="322"/>
      <c r="Z6" s="323"/>
      <c r="AB6" s="270"/>
      <c r="AC6" s="271"/>
      <c r="AD6" s="271"/>
      <c r="AE6" s="271"/>
      <c r="AF6" s="271"/>
      <c r="AG6" s="271"/>
      <c r="AH6" s="271"/>
      <c r="AI6" s="271"/>
      <c r="AJ6" s="271"/>
      <c r="AK6" s="271"/>
      <c r="AL6" s="272"/>
      <c r="AN6" s="279"/>
      <c r="AO6" s="280"/>
      <c r="AP6" s="281"/>
      <c r="AR6" s="285"/>
      <c r="AS6" s="285"/>
      <c r="AT6" s="285"/>
      <c r="AU6" s="285"/>
      <c r="AV6" s="285"/>
    </row>
    <row r="7" spans="1:48" ht="15.95" customHeight="1">
      <c r="A7" s="298"/>
      <c r="B7" s="300"/>
      <c r="C7" s="286" t="s">
        <v>17</v>
      </c>
      <c r="D7" s="287"/>
      <c r="E7" s="287"/>
      <c r="F7" s="287"/>
      <c r="G7" s="288" t="s">
        <v>17</v>
      </c>
      <c r="H7" s="289"/>
      <c r="I7" s="289"/>
      <c r="J7" s="289"/>
      <c r="K7" s="290" t="s">
        <v>17</v>
      </c>
      <c r="L7" s="291"/>
      <c r="M7" s="291"/>
      <c r="N7" s="291"/>
      <c r="O7" s="292" t="s">
        <v>17</v>
      </c>
      <c r="P7" s="293"/>
      <c r="Q7" s="293"/>
      <c r="R7" s="293"/>
      <c r="S7" s="208" t="s">
        <v>17</v>
      </c>
      <c r="T7" s="208"/>
      <c r="U7" s="208"/>
      <c r="V7" s="208"/>
      <c r="W7" s="266"/>
      <c r="X7" s="294" t="s">
        <v>18</v>
      </c>
      <c r="Y7" s="295"/>
      <c r="Z7" s="296"/>
      <c r="AB7" s="273"/>
      <c r="AC7" s="274"/>
      <c r="AD7" s="274"/>
      <c r="AE7" s="274"/>
      <c r="AF7" s="274"/>
      <c r="AG7" s="274"/>
      <c r="AH7" s="274"/>
      <c r="AI7" s="274"/>
      <c r="AJ7" s="274"/>
      <c r="AK7" s="274"/>
      <c r="AL7" s="275"/>
      <c r="AN7" s="282"/>
      <c r="AO7" s="283"/>
      <c r="AP7" s="284"/>
      <c r="AR7" s="285"/>
      <c r="AS7" s="285"/>
      <c r="AT7" s="285"/>
      <c r="AU7" s="285"/>
      <c r="AV7" s="285"/>
    </row>
    <row r="8" spans="1:48" ht="65.099999999999994" customHeight="1">
      <c r="A8" s="298"/>
      <c r="B8" s="300"/>
      <c r="C8" s="119" t="s">
        <v>24</v>
      </c>
      <c r="D8" s="120" t="s">
        <v>25</v>
      </c>
      <c r="E8" s="120" t="s">
        <v>26</v>
      </c>
      <c r="F8" s="119" t="s">
        <v>27</v>
      </c>
      <c r="G8" s="121" t="s">
        <v>24</v>
      </c>
      <c r="H8" s="122" t="s">
        <v>25</v>
      </c>
      <c r="I8" s="122" t="s">
        <v>26</v>
      </c>
      <c r="J8" s="121" t="s">
        <v>27</v>
      </c>
      <c r="K8" s="123" t="s">
        <v>24</v>
      </c>
      <c r="L8" s="124" t="s">
        <v>25</v>
      </c>
      <c r="M8" s="124" t="s">
        <v>26</v>
      </c>
      <c r="N8" s="123" t="s">
        <v>27</v>
      </c>
      <c r="O8" s="125" t="s">
        <v>24</v>
      </c>
      <c r="P8" s="126" t="s">
        <v>25</v>
      </c>
      <c r="Q8" s="126" t="s">
        <v>26</v>
      </c>
      <c r="R8" s="125" t="s">
        <v>27</v>
      </c>
      <c r="S8" s="127" t="s">
        <v>24</v>
      </c>
      <c r="T8" s="128" t="s">
        <v>25</v>
      </c>
      <c r="U8" s="128" t="s">
        <v>26</v>
      </c>
      <c r="V8" s="127" t="s">
        <v>27</v>
      </c>
      <c r="W8" s="266"/>
      <c r="X8" s="129" t="s">
        <v>28</v>
      </c>
      <c r="Y8" s="130" t="s">
        <v>29</v>
      </c>
      <c r="Z8" s="129" t="s">
        <v>30</v>
      </c>
      <c r="AB8" s="63" t="s">
        <v>2</v>
      </c>
      <c r="AC8" s="63" t="s">
        <v>3</v>
      </c>
      <c r="AD8" s="118" t="s">
        <v>24</v>
      </c>
      <c r="AE8" s="131" t="s">
        <v>25</v>
      </c>
      <c r="AF8" s="131" t="s">
        <v>26</v>
      </c>
      <c r="AG8" s="118" t="s">
        <v>27</v>
      </c>
      <c r="AH8" s="131" t="s">
        <v>71</v>
      </c>
      <c r="AI8" s="131" t="s">
        <v>74</v>
      </c>
      <c r="AJ8" s="265"/>
      <c r="AK8" s="118" t="s">
        <v>18</v>
      </c>
      <c r="AL8" s="118" t="s">
        <v>75</v>
      </c>
      <c r="AN8" s="71" t="s">
        <v>21</v>
      </c>
      <c r="AO8" s="71" t="s">
        <v>22</v>
      </c>
      <c r="AP8" s="71" t="s">
        <v>23</v>
      </c>
      <c r="AR8" s="63" t="s">
        <v>3</v>
      </c>
      <c r="AS8" s="118" t="s">
        <v>24</v>
      </c>
      <c r="AT8" s="131" t="s">
        <v>25</v>
      </c>
      <c r="AU8" s="131" t="s">
        <v>26</v>
      </c>
      <c r="AV8" s="118" t="s">
        <v>27</v>
      </c>
    </row>
    <row r="9" spans="1:48" ht="17.25" customHeight="1">
      <c r="A9" s="252">
        <v>1</v>
      </c>
      <c r="B9" s="105" t="s">
        <v>31</v>
      </c>
      <c r="C9" s="11" cm="1">
        <f t="array" aca="1" ref="C9" ca="1">50 + ((SD!C9 - MIN(_xlfn._xlws.FILTER(SD!$C$9:'SD'!$C$36, MOD(ROW(SD!$C$9:'SD'!$C$36),2)=1)))/(MAX(_xlfn._xlws.FILTER(SD!$C$9:'SD'!$C$36, MOD(ROW(SD!$C$9:'SD'!$C$36),2)=1))-MIN(_xlfn._xlws.FILTER(SD!$C$9:'SD'!$C$36, MOD(ROW(SD!$C$9:'SD'!$C$36),2)=1)))) * (98-50)</f>
        <v>74</v>
      </c>
      <c r="D9" s="11" cm="1">
        <f t="array" aca="1" ref="D9" ca="1">50 + ((SD!D9 - MIN(_xlfn._xlws.FILTER(SD!$D$9:'SD'!$D$36, MOD(ROW(SD!$D$9:'SD'!$D$36),2)=1)))/(MAX(_xlfn._xlws.FILTER(SD!$D$9:'SD'!$D$36, MOD(ROW(SD!$D$9:'SD'!$D$36),2)=1))-MIN(_xlfn._xlws.FILTER(SD!$D$9:'SD'!$D$36, MOD(ROW(SD!$D$9:'SD'!$D$36),2)=1))))*(98-50)</f>
        <v>74</v>
      </c>
      <c r="E9" s="11" cm="1">
        <f t="array" aca="1" ref="E9" ca="1">50 + ((SD!$E$9 - MIN(_xlfn._xlws.FILTER(SD!$E$9:'SD'!$E$36, MOD(ROW(SD!$E$9:'SD'!$E$36),2)=1)))/(MAX(_xlfn._xlws.FILTER(SD!$E$9:'SD'!$E$36, MOD(ROW(SD!$E$9:'SD'!$E$36),2)=1))-MIN(_xlfn._xlws.FILTER(SD!$E$9:'SD'!$E$36, MOD(ROW(SD!$E$9:'SD'!$E$36),2)=1))))*(98-50)</f>
        <v>74</v>
      </c>
      <c r="F9" s="151">
        <v>80</v>
      </c>
      <c r="G9" s="30" cm="1">
        <f t="array" aca="1" ref="G9" ca="1">50 + ((SD!J9 - MIN(_xlfn._xlws.FILTER(SD!$J$9:'SD'!$J$36, MOD(ROW(SD!$J$9:'SD'!$J$36),2)=1)))/(MAX(_xlfn._xlws.FILTER(SD!$J$9:'SD'!$J$36, MOD(ROW(SD!$J$9:'SD'!$J$36),2)=1))-MIN(_xlfn._xlws.FILTER(SD!$J$9:'SD'!$J$36, MOD(ROW(SD!$J$9:'SD'!$J$36),2)=1))))*(98-50)</f>
        <v>66</v>
      </c>
      <c r="H9" s="30" cm="1">
        <f t="array" aca="1" ref="H9" ca="1">50 + ((SD!K9 - MIN(_xlfn._xlws.FILTER(SD!$K$9:'SD'!$K$36, MOD(ROW(SD!$K$9:'SD'!$K$36),2)=1)))/(MAX(_xlfn._xlws.FILTER(SD!$K$9:'SD'!$K$36, MOD(ROW(SD!$K$9:'SD'!$K$36),2)=1))-MIN(_xlfn._xlws.FILTER(SD!$K$9:'SD'!$K$36, MOD(ROW(SD!$K$9:'SD'!$K$36),2)=1))))*(98-50)</f>
        <v>61.07692307692308</v>
      </c>
      <c r="I9" s="30" cm="1">
        <f t="array" aca="1" ref="I9" ca="1">50 + ((SD!L9 - MIN(_xlfn._xlws.FILTER(SD!$L$9:'SD'!$L$36, MOD(ROW(SD!$L$9:'SD'!$L$36),2)=1)))/(MAX(_xlfn._xlws.FILTER(SD!$L$9:'SD'!$L$36, MOD(ROW(SD!$L$9:'SD'!$L$36),2)=1))-MIN(_xlfn._xlws.FILTER(SD!$L$9:'SD'!$L$36, MOD(ROW(SD!$L$9:'SD'!$L$36),2)=1))))*(98-50)</f>
        <v>74</v>
      </c>
      <c r="J9" s="30" cm="1">
        <f t="array" aca="1" ref="J9" ca="1">50 + ((SD!M9 - MIN(_xlfn._xlws.FILTER(SD!$M$9:'SD'!$M$36, MOD(ROW(SD!$M$9:'SD'!$M$36),2)=1)))/(MAX(_xlfn._xlws.FILTER(SD!$M$9:'SD'!$M$36, MOD(ROW(SD!$M$9:'SD'!$M$36),2)=1))-MIN(_xlfn._xlws.FILTER(SD!$M$9:'SD'!$M$36, MOD(ROW(SD!$M$9:'SD'!$M$36),2)=1))))*(98-50)</f>
        <v>90</v>
      </c>
      <c r="K9" s="34" cm="1">
        <f t="array" aca="1" ref="K9" ca="1">50 + ((SD!Q9 - MIN(_xlfn._xlws.FILTER(SD!$Q$9:'SD'!$Q$36, MOD(ROW(SD!$Q$9:'SD'!$Q$36),2)=1)))/(MAX(_xlfn._xlws.FILTER(SD!$Q$9:'SD'!$Q$36, MOD(ROW(SD!$Q$9:'SD'!$Q$36),2)=1))-MIN(_xlfn._xlws.FILTER(SD!$Q$9:'SD'!$Q$36, MOD(ROW(SD!$Q$9:'SD'!$Q$36),2)=1))))*(98-50)</f>
        <v>94.689655172413794</v>
      </c>
      <c r="L9" s="34" cm="1">
        <f t="array" aca="1" ref="L9" ca="1">50 + ((SD!R9 - MIN(_xlfn._xlws.FILTER(SD!$R$9:'SD'!$R$36, MOD(ROW(SD!$R$9:'SD'!$R$36),2)=1)))/(MAX(_xlfn._xlws.FILTER(SD!$R$9:'SD'!$R$36, MOD(ROW(SD!$R$9:'SD'!$R$36),2)=1))-MIN(_xlfn._xlws.FILTER(SD!$R$9:'SD'!$R$36, MOD(ROW(SD!$R$9:'SD'!$R$36),2)=1))))*(98-50)</f>
        <v>95</v>
      </c>
      <c r="M9" s="34" cm="1">
        <f t="array" aca="1" ref="M9" ca="1">50 + ((SD!S9 - MIN(_xlfn._xlws.FILTER(SD!$S$9:'SD'!$S$36, MOD(ROW(SD!$S$9:'SD'!$S$36),2)=1)))/(MAX(_xlfn._xlws.FILTER(SD!$S$9:'SD'!$S$36, MOD(ROW(SD!$S$9:'SD'!$S$36),2)=1))-MIN(_xlfn._xlws.FILTER(SD!$S$9:'SD'!$S$36, MOD(ROW(SD!$S$9:'SD'!$S$36),2)=1))))*(98-50)</f>
        <v>95</v>
      </c>
      <c r="N9" s="34" cm="1">
        <f t="array" aca="1" ref="N9" ca="1">50 + ((SD!T9 - MIN(_xlfn._xlws.FILTER(SD!$T$9:'SD'!$T$36, MOD(ROW(SD!$T$9:'SD'!$T$36),2)=1)))/(MAX(_xlfn._xlws.FILTER(SD!$T$9:'SD'!$T$36, MOD(ROW(SD!$T$9:'SD'!$T$36),2)=1))-MIN(_xlfn._xlws.FILTER(SD!$T$9:'SD'!$T$36, MOD(ROW(SD!$T$9:'SD'!$T$36),2)=1))))*(98-50)</f>
        <v>92.857142857142861</v>
      </c>
      <c r="O9" s="38" cm="1">
        <f t="array" aca="1" ref="O9" ca="1">50 + ((SD!X9 - MIN(_xlfn._xlws.FILTER(SD!$X$9:'SD'!$X$36, MOD(ROW(SD!$X$9:'SD'!$X$36),2)=1)))/(MAX(_xlfn._xlws.FILTER(SD!$X$9:'SD'!$X$36, MOD(ROW(SD!$X$9:'SD'!$X$36),2)=1))-MIN(_xlfn._xlws.FILTER(SD!$X$9:'SD'!$X$36, MOD(ROW(SD!$X$9:'SD'!$X$36),2)=1))))*(98-50)</f>
        <v>82</v>
      </c>
      <c r="P9" s="38" cm="1">
        <f t="array" aca="1" ref="P9" ca="1">50 + ((SD!Y9 - MIN(_xlfn._xlws.FILTER(SD!$Y$9:'SD'!$Y$36, MOD(ROW(SD!$Y$9:'SD'!$Y$36),2)=1)))/(MAX(_xlfn._xlws.FILTER(SD!$Y$9:'SD'!$Y$36, MOD(ROW(SD!$Y$9:'SD'!$Y$36),2)=1))-MIN(_xlfn._xlws.FILTER(SD!$Y$9:'SD'!$Y$36, MOD(ROW(SD!$Y$9:'SD'!$Y$36),2)=1))))*(98-50)</f>
        <v>84.285714285714278</v>
      </c>
      <c r="Q9" s="38" cm="1">
        <f t="array" aca="1" ref="Q9" ca="1">50 + ((SD!Z9 - MIN(_xlfn._xlws.FILTER(SD!$Z$9:'SD'!$Z$36, MOD(ROW(SD!$Z$9:'SD'!$Z$36),2)=1)))/(MAX(_xlfn._xlws.FILTER(SD!$Z$9:'SD'!$Z$36, MOD(ROW(SD!$Z$9:'SD'!$Z$36),2)=1))-MIN(_xlfn._xlws.FILTER(SD!$Z$9:'SD'!$Z$36, MOD(ROW(SD!$Z$9:'SD'!$Z$36),2)=1))))*(98-50)</f>
        <v>87.714285714285722</v>
      </c>
      <c r="R9" s="38" cm="1">
        <f t="array" aca="1" ref="R9" ca="1">50 + ((SD!AA9 - MIN(_xlfn._xlws.FILTER(SD!$AA$9:'SD'!$AA$36, MOD(ROW(SD!$AA$9:'SD'!$AA$36),2)=1)))/(MAX(_xlfn._xlws.FILTER(SD!$AA$9:'SD'!$AA$36, MOD(ROW(SD!$AA$9:'SD'!$AA$36),2)=1))-MIN(_xlfn._xlws.FILTER(SD!$AA$9:'SD'!$AA$36, MOD(ROW(SD!$AA$9:'SD'!$AA$36),2)=1))))*(98-50)</f>
        <v>89</v>
      </c>
      <c r="S9" s="40" cm="1">
        <f t="array" aca="1" ref="S9" ca="1">50 + ((SD!AE9 - MIN(_xlfn._xlws.FILTER(SD!$AE$9:'SD'!$AE$36, MOD(ROW(SD!$AE$9:'SD'!$AE$36),2)=1)))/(MAX(_xlfn._xlws.FILTER(SD!$AE$9:'SD'!$AE$36, MOD(ROW(SD!$AE$9:'SD'!$AE$36),2)=1))-MIN(_xlfn._xlws.FILTER(SD!$AE$9:'SD'!$AE$36, MOD(ROW(SD!$AE$9:'SD'!$AE$36),2)=1))))*(98-50)</f>
        <v>90</v>
      </c>
      <c r="T9" s="40" cm="1">
        <f t="array" aca="1" ref="T9" ca="1">50 + ((SD!AF9 - MIN(_xlfn._xlws.FILTER(SD!$AF$9:'SD'!$AF$36, MOD(ROW(SD!$AF$9:'SD'!$AF$36),2)=1)))/(MAX(_xlfn._xlws.FILTER(SD!$AF$9:'SD'!$AF$36, MOD(ROW(SD!$AF$9:'SD'!$AF$36),2)=1))-MIN(_xlfn._xlws.FILTER(SD!$AF$9:'SD'!$AF$36, MOD(ROW(SD!$AF$9:'SD'!$AF$36),2)=1))))*(98-50)</f>
        <v>89.27272727272728</v>
      </c>
      <c r="U9" s="40" cm="1">
        <f t="array" aca="1" ref="U9" ca="1">50 + ((SD!AG9 - MIN(_xlfn._xlws.FILTER(SD!$AG$9:'SD'!$AG$36, MOD(ROW(SD!$AG$9:'SD'!$AG$36),2)=1)))/(MAX(_xlfn._xlws.FILTER(SD!$AG$9:'SD'!$AG$36, MOD(ROW(SD!$AG$9:'SD'!$AG$36),2)=1))-MIN(_xlfn._xlws.FILTER(SD!$AG$9:'SD'!$AG$36, MOD(ROW(SD!$AG$9:'SD'!$AG$36),2)=1))))*(98-50)</f>
        <v>89.27272727272728</v>
      </c>
      <c r="V9" s="40" cm="1">
        <f t="array" aca="1" ref="V9" ca="1">50 + ((SD!AH9 - MIN(_xlfn._xlws.FILTER(SD!$AH$9:'SD'!$AH$36, MOD(ROW(SD!$AH$9:'SD'!$AH$36),2)=1)))/(MAX(_xlfn._xlws.FILTER(SD!$AH$9:'SD'!$AH$36, MOD(ROW(SD!$AH$9:'SD'!$AH$36),2)=1))-MIN(_xlfn._xlws.FILTER(SD!$AH$9:'SD'!$AH$36, MOD(ROW(SD!$AH$9:'SD'!$AH$36),2)=1))))*(98-50)</f>
        <v>82</v>
      </c>
      <c r="W9" s="266"/>
      <c r="X9" s="253">
        <f>SUM(SD!G9:G10,SD!N9:N10,SD!U9:U10,SD!AB9:AB10,SD!AI9:AI10)</f>
        <v>361</v>
      </c>
      <c r="Y9" s="253">
        <f>SUM(SD!H9:H10,SD!O9:O10,SD!V9:V10,SD!AC9:AC10,SD!AJ9:AJ10)</f>
        <v>363</v>
      </c>
      <c r="Z9" s="253">
        <f>SUM(SD!I9:I10,SD!P9:P10,SD!W9:W10,SD!AD9:AD10,SD!AK9:AK10)</f>
        <v>359</v>
      </c>
      <c r="AB9" s="252">
        <v>1</v>
      </c>
      <c r="AC9" s="106" t="s">
        <v>31</v>
      </c>
      <c r="AD9" s="108">
        <f ca="1">IF(MIN(C9,G9,K9,O9,S9)=0, "Null", IF(COUNT(C9,G9,K9,O9,S9)=5, SUM(C9,G9,K9,O9,S9) - MIN(C9,G9,K9,O9,S9) - MAX(C9,G9,K9,O9,S9), "Null"))*$AS$9</f>
        <v>1230</v>
      </c>
      <c r="AE9" s="108">
        <f ca="1">IF(MIN(D9,H9,L9,P9,T9)=0, "Null", IF(COUNT(D9,H9,L9,P9,T9)=5, SUM(D9,H9,L9,P9,T9) - MIN(D9,H9,L9,P9,T9) - MAX(D9,H9,L9,P9,T9), "Null"))*$AT$9</f>
        <v>990.23376623376635</v>
      </c>
      <c r="AF9" s="108">
        <f ca="1">IF(MIN(E9,I9,M9,Q9,U9)=0, "Null", IF(COUNT(E9,I9,M9,Q9,U9)=5, SUM(E9,I9,M9,Q9,U9) - MIN(E9,I9,M9,Q9,U9) - MAX(E9,I9,M9,Q9,U9), "Null"))*$AU$9</f>
        <v>752.96103896103909</v>
      </c>
      <c r="AG9" s="108">
        <f ca="1">IF(MIN(F9,J9,N9,R9,V9)=0, "Null", IF(COUNT(F9,J9,N9,R9,V9)=5, SUM(F9,J9,N9,R9,V9) - MIN(F9,J9,N9,R9,V9) - MAX(F9,J9,N9,R9,V9), "Null"))*$AV$9</f>
        <v>783</v>
      </c>
      <c r="AH9" s="109" cm="1">
        <f t="array" aca="1" ref="AH9" ca="1">IF(SUMPRODUCT(--(ISTEXT(AD9:AG9)+ISBLANK(AD9:AG9)+(AD9:AG9=0)))&gt;0,"Error",SUM(AD9,AE9,AF9,AG9))</f>
        <v>3756.1948051948057</v>
      </c>
      <c r="AI9" s="490">
        <f ca="1">IF(OR(ISTEXT(AH9),ISTEXT(AH10)),"NULL",SUM(AH9:AH10))</f>
        <v>7626.8920687155987</v>
      </c>
      <c r="AJ9" s="489"/>
      <c r="AK9" s="253">
        <f>SUM(SD!G9:I10,SD!N9:P10,SD!U9:W10,SD!AB9:AD10,SD!AI9:AK10)</f>
        <v>1083</v>
      </c>
      <c r="AL9" s="253">
        <f>RANK(AK9,$AK$9:$AK$36,0)</f>
        <v>10</v>
      </c>
      <c r="AN9" s="248" t="str">
        <f>IF(AND(SD!AP9&gt;=4, SD!AP9&lt;=18), "Penampilan " &amp; SD!AP9 &amp; " Menit", "Kosong")</f>
        <v>Penampilan 8 Menit</v>
      </c>
      <c r="AO9" s="263" t="str">
        <f>IF(SD!AQ9=46,"Kelebihan 1 Peserta", IF(SD!AQ9=47,"Kelebihan 2 Peserta",IF(SD!AQ9=48,"Kelebihan 3 Peserta",IF(SD!AQ9=49,"Kelebihan 4 Peserta",IF(SD!AQ9=50,"Kelebihan 5 Peserta",IF(SD!AQ9&gt;50,"Lebih dari 5 Peserta","Aman"))))))</f>
        <v>Aman</v>
      </c>
      <c r="AP9" s="248" t="str">
        <f>_xlfn.TEXTJOIN(", ",TRUE,AN9,AO9)</f>
        <v>Penampilan 8 Menit, Aman</v>
      </c>
      <c r="AR9" s="42" t="s">
        <v>31</v>
      </c>
      <c r="AS9" s="42">
        <v>5</v>
      </c>
      <c r="AT9" s="42">
        <v>4</v>
      </c>
      <c r="AU9" s="42">
        <v>3</v>
      </c>
      <c r="AV9" s="42">
        <v>3</v>
      </c>
    </row>
    <row r="10" spans="1:48" ht="17.25" customHeight="1">
      <c r="A10" s="213"/>
      <c r="B10" s="107" t="s">
        <v>39</v>
      </c>
      <c r="C10" s="27" cm="1">
        <f t="array" aca="1" ref="C10" ca="1">50 + ((SD!C10 - MIN(_xlfn._xlws.FILTER(SD!$C$9:'SD'!$C$36, MOD(ROW(SD!$C$9:'SD'!$C$36),2)=0)))/(MAX(_xlfn._xlws.FILTER(SD!$C$9:'SD'!$C$36, MOD(ROW(SD!$C$9:'SD'!$C$36),2)=0))-MIN(_xlfn._xlws.FILTER(SD!$C$9:'SD'!$C$36, MOD(ROW(SD!$C$9:'SD'!$C$36),2)=0)))) * (98-50)</f>
        <v>98</v>
      </c>
      <c r="D10" s="27" cm="1">
        <f t="array" aca="1" ref="D10" ca="1">50 + ((SD!D10 - MIN(_xlfn._xlws.FILTER(SD!$D$9:'SD'!$D$36,MOD(ROW(SD!$D$9:'SD'!$D$36),2)=0)))/(MAX(_xlfn._xlws.FILTER(SD!$D$9:'SD'!$D$36, MOD(ROW(SD!$D$9:'SD'!$D$36),2)=0))-MIN(_xlfn._xlws.FILTER(SD!$D$9:'SD'!$D$36,MOD(ROW(SD!$D$9:'SD'!$D$36),2)=0)))) * (98-50)</f>
        <v>76.666666666666671</v>
      </c>
      <c r="E10" s="27" cm="1">
        <f t="array" aca="1" ref="E10" ca="1">50 + ((SD!E10 - MIN(_xlfn._xlws.FILTER(SD!$E$9:'SD'!$E$36, MOD(ROW(SD!$E$9:'SD'!$E$36),2)=0)))/(MAX(_xlfn._xlws.FILTER(SD!$E$9:'SD'!$E$36, MOD(ROW(SD!$E$9:'SD'!$E$36),2)=0))-MIN(_xlfn._xlws.FILTER(SD!$E$9:'SD'!$E$36, MOD(ROW(SD!$E$9:'SD'!$E$36),2)=0))))*(98-50)</f>
        <v>74</v>
      </c>
      <c r="F10" s="27" cm="1">
        <f t="array" aca="1" ref="F10" ca="1">50 + ((SD!F10 - MIN(_xlfn._xlws.FILTER(SD!$F$9:'SD'!$F$36, MOD(ROW(SD!$F$9:'SD'!$F$36),2)=0)))/(MAX(_xlfn._xlws.FILTER(SD!$F$9:'SD'!$F$36, MOD(ROW(SD!$F$9:'SD'!$F$36),2)=0))-MIN(_xlfn._xlws.FILTER(SD!$F$9:'SD'!$F$36, MOD(ROW(SD!$F$9:'SD'!$F$36),2)=0))))*(98-50)</f>
        <v>50</v>
      </c>
      <c r="G10" s="31" cm="1">
        <f t="array" aca="1" ref="G10" ca="1">50 + ((SD!J10 - MIN(_xlfn._xlws.FILTER(SD!$J$9:'SD'!$J$36, MOD(ROW(SD!$J$9:'SD'!$J$36),2)=0)))/(MAX(_xlfn._xlws.FILTER(SD!$J$9:'SD'!$J$36, MOD(ROW(SD!$J$9:'SD'!$J$36),2)=0))-MIN(_xlfn._xlws.FILTER(SD!$J$9:'SD'!$J$36, MOD(ROW(SD!$J$9:'SD'!$J$36),2)=0))))*(98-50)</f>
        <v>66.5</v>
      </c>
      <c r="H10" s="31" cm="1">
        <f t="array" aca="1" ref="H10" ca="1">50 + ((SD!K10 - MIN(_xlfn._xlws.FILTER(SD!$K$9:'SD'!$K$36, MOD(ROW(SD!$K$9:'SD'!$K$36),2)=0)))/(MAX(_xlfn._xlws.FILTER(SD!$K$9:'SD'!$K$36, MOD(ROW(SD!$K$9:'SD'!$K$36),2)=0))-MIN(_xlfn._xlws.FILTER(SD!$K$9:'SD'!$K$36, MOD(ROW(SD!$K$9:'SD'!$K$36),2)=0))))*(98-50)</f>
        <v>73.225806451612897</v>
      </c>
      <c r="I10" s="31" cm="1">
        <f t="array" aca="1" ref="I10" ca="1">50 + ((SD!L10 - MIN(_xlfn._xlws.FILTER(SD!$L$9:'SD'!$L$36, MOD(ROW(SD!$L$9:'SD'!$L$36),2)=0)))/(MAX(_xlfn._xlws.FILTER(SD!$L$9:'SD'!$L$36, MOD(ROW(SD!$L$9:'SD'!$L$36),2)=0))-MIN(_xlfn._xlws.FILTER(SD!$L$9:'SD'!$L$36, MOD(ROW(SD!$L$9:'SD'!$L$36),2)=0))))*(98-50)</f>
        <v>69.555555555555557</v>
      </c>
      <c r="J10" s="31" cm="1">
        <f t="array" aca="1" ref="J10" ca="1">50 + ((SD!M10 - MIN(_xlfn._xlws.FILTER(SD!$M$9:'SD'!$M$36, MOD(ROW(SD!$M$9:'SD'!$M$36),2)=0)))/(MAX(_xlfn._xlws.FILTER(SD!$M$9:'SD'!$M$36, MOD(ROW(SD!$M$9:'SD'!$M$36),2)=0))-MIN(_xlfn._xlws.FILTER(SD!$M$9:'SD'!$M$36, MOD(ROW(SD!$M$9:'SD'!$M$36),2)=0))))*(98-50)</f>
        <v>59.6</v>
      </c>
      <c r="K10" s="35" cm="1">
        <f t="array" aca="1" ref="K10" ca="1">50 + ((SD!Q10 -MIN(_xlfn._xlws.FILTER(SD!$Q$9:'SD'!$Q$36, MOD(ROW(SD!$Q$9:'SD'!$Q$36),2)=0)))/(MAX(_xlfn._xlws.FILTER(SD!$Q$9:'SD'!$Q$36, MOD(ROW(SD!$Q$9:'SD'!$Q$36),2)=0))-MIN(_xlfn._xlws.FILTER(SD!$Q$9:'SD'!$Q$36, MOD(ROW(SD!$Q$9:'SD'!$Q$36),2)=0))))*(98-50)</f>
        <v>98</v>
      </c>
      <c r="L10" s="35" cm="1">
        <f t="array" aca="1" ref="L10" ca="1">50 + ((SD!R10 - MIN(_xlfn._xlws.FILTER(SD!$R$9:'SD'!$R$36, MOD(ROW(SD!$R$9:'SD'!$R$36),2)=0)))/(MAX(_xlfn._xlws.FILTER(SD!$R$9:'SD'!$R$36, MOD(ROW(SD!$R$9:'SD'!$R$36),2)=0))-MIN(_xlfn._xlws.FILTER(SD!$R$9:'SD'!$R$36, MOD(ROW(SD!$R$9:'SD'!$R$36),2)=0))))*(98-50)</f>
        <v>96.588235294117652</v>
      </c>
      <c r="M10" s="35" cm="1">
        <f t="array" aca="1" ref="M10" ca="1">50 + ((SD!S10 - MIN(_xlfn._xlws.FILTER(SD!$S$9:'SD'!$S$36, MOD(ROW(SD!$S$9:'SD'!$S$36),2)=0)))/(MAX(_xlfn._xlws.FILTER(SD!$S$9:'SD'!$S$36, MOD(ROW(SD!$S$9:'SD'!$S$36),2)=0))-MIN(_xlfn._xlws.FILTER(SD!$S$9:'SD'!$S$36, MOD(ROW(SD!$S$9:'SD'!$S$36),2)=0))))*(98-50)</f>
        <v>93.885714285714286</v>
      </c>
      <c r="N10" s="35" cm="1">
        <f t="array" aca="1" ref="N10" ca="1">50 + ((SD!T10 - MIN(_xlfn._xlws.FILTER(SD!$T$9:'SD'!$T$36, MOD(ROW(SD!$T$9:'SD'!$T$36),2)=0)))/(MAX(_xlfn._xlws.FILTER(SD!$T$9:'SD'!$T$36, MOD(ROW(SD!$T$9:'SD'!$T$36),2)=0))-MIN(_xlfn._xlws.FILTER(SD!$T$9:'SD'!$T$36, MOD(ROW(SD!$T$9:'SD'!$T$36),2)=0))))*(98-50)</f>
        <v>93.2</v>
      </c>
      <c r="O10" s="38" cm="1">
        <f t="array" aca="1" ref="O10" ca="1">50 + ((SD!X10 - MIN(_xlfn._xlws.FILTER(SD!$X$9:'SD'!$X$36, MOD(ROW(SD!$X$9:'SD'!$X$36),2)=0)))/(MAX(_xlfn._xlws.FILTER(SD!$X$9:'SD'!$X$36, MOD(ROW(SD!$X$9:'SD'!$X$36),2)=0))-MIN(_xlfn._xlws.FILTER(SD!$X$9:'SD'!$X$36, MOD(ROW(SD!$X$9:'SD'!$X$36),2)=0))))*(98-50)</f>
        <v>92.666666666666657</v>
      </c>
      <c r="P10" s="38" cm="1">
        <f t="array" aca="1" ref="P10" ca="1">50 + ((SD!Y10 - MIN(_xlfn._xlws.FILTER(SD!$Y$9:'SD'!$Y$36, MOD(ROW(SD!$Y$9:'SD'!$Y$36),2)=0)))/(MAX(_xlfn._xlws.FILTER(SD!$Y$9:'SD'!$Y$36, MOD(ROW(SD!$Y$9:'SD'!$Y$36),2)=0))-MIN(_xlfn._xlws.FILTER(SD!$Y$9:'SD'!$Y$36, MOD(ROW(SD!$Y$9:'SD'!$Y$36),2)=0))))*(98-50)</f>
        <v>98</v>
      </c>
      <c r="Q10" s="38" cm="1">
        <f t="array" aca="1" ref="Q10" ca="1">50 + ((SD!Z10 - MIN(_xlfn._xlws.FILTER(SD!$Z$9:'SD'!$Z$36, MOD(ROW(SD!$Z$9:'SD'!$Z$36),2)=0)))/(MAX(_xlfn._xlws.FILTER(SD!$Z$9:'SD'!$Z$36, MOD(ROW(SD!$Z$9:'SD'!$Z$36),2)=0))-MIN(_xlfn._xlws.FILTER(SD!$Z$9:'SD'!$Z$36, MOD(ROW(SD!$Z$9:'SD'!$Z$36),2)=0))))*(98-50)</f>
        <v>98</v>
      </c>
      <c r="R10" s="38" cm="1">
        <f t="array" aca="1" ref="R10" ca="1">50 + ((SD!AA10 - MIN(_xlfn._xlws.FILTER(SD!$AA$9:'SD'!$AA$36, MOD(ROW(SD!$AA$9:'SD'!$AA$36),2)=0)))/(MAX(_xlfn._xlws.FILTER(SD!$AA$9:'SD'!$AA$36, MOD(ROW(SD!$AA$9:'SD'!$AA$36),2)=0))-MIN(_xlfn._xlws.FILTER(SD!$AA$9:'SD'!$AA$36, MOD(ROW(SD!$AA$9:'SD'!$AA$36),2)=0))))*(98-50)</f>
        <v>98</v>
      </c>
      <c r="S10" s="40" cm="1">
        <f t="array" aca="1" ref="S10" ca="1">50 + ((SD!AE10 - MIN(_xlfn._xlws.FILTER(SD!$AE$9:'SD'!$AE$36, MOD(ROW(SD!$AE$9:'SD'!$AE$36),2)=0)))/(MAX(_xlfn._xlws.FILTER(SD!$AE$9:'SD'!$AE$36, MOD(ROW(SD!$AE$9:'SD'!$AE$36),2)=0))-MIN(_xlfn._xlws.FILTER(SD!$AE$9:'SD'!$AE$36, MOD(ROW(SD!$AE$9:'SD'!$AE$36),2)=0))))*(98-50)</f>
        <v>90.615384615384613</v>
      </c>
      <c r="T10" s="40" cm="1">
        <f t="array" aca="1" ref="T10" ca="1">50 + ((SD!AF10 - MIN(_xlfn._xlws.FILTER(SD!$AF$9:'SD'!$AF$36, MOD(ROW(SD!$AF$9:'SD'!$AF$36),2)=0)))/(MAX(_xlfn._xlws.FILTER(SD!$AF$9:'SD'!$AF$36, MOD(ROW(SD!$AF$9:'SD'!$AF$36),2)=0))-MIN(_xlfn._xlws.FILTER(SD!$AF$9:'SD'!$AF$36, MOD(ROW(SD!$AF$9:'SD'!$AF$36),2)=0))))*(98-50)</f>
        <v>90</v>
      </c>
      <c r="U10" s="40" cm="1">
        <f t="array" aca="1" ref="U10" ca="1">50 + ((SD!AG10 - MIN(_xlfn._xlws.FILTER(SD!$AG$9:'SD'!$AG$36, MOD(ROW(SD!$AG$9:'SD'!$AG$36),2)=0)))/(MAX(_xlfn._xlws.FILTER(SD!$AG$9:'SD'!$AG$36, MOD(ROW(SD!$AG$9:'SD'!$AG$36),2)=0))-MIN(_xlfn._xlws.FILTER(SD!$AG$9:'SD'!$AG$36, MOD(ROW(SD!$AG$9:'SD'!$AG$36),2)=0))))*(98-50)</f>
        <v>83.230769230769226</v>
      </c>
      <c r="V10" s="40" cm="1">
        <f t="array" aca="1" ref="V10" ca="1">50 + ((SD!AH10 - MIN(_xlfn._xlws.FILTER(SD!$AH$9:'SD'!$AH$36, MOD(ROW(SD!$AH$9:'SD'!$AH$36),2)=0)))/(MAX(_xlfn._xlws.FILTER(SD!$AH$9:'SD'!$AH$36, MOD(ROW(SD!$AH$9:'SD'!$AH$36),2)=0))-MIN(_xlfn._xlws.FILTER(SD!$AH$9:'SD'!$AH$36, MOD(ROW(SD!$AH$9:'SD'!$AH$36),2)=0))))*(98-50)</f>
        <v>82</v>
      </c>
      <c r="W10" s="266"/>
      <c r="X10" s="254"/>
      <c r="Y10" s="254"/>
      <c r="Z10" s="254"/>
      <c r="AB10" s="213"/>
      <c r="AC10" s="106" t="s">
        <v>39</v>
      </c>
      <c r="AD10" s="108">
        <f ca="1">IF(MIN(C10,G10,K10,O10,S10)=0, "Null", IF(COUNT(C10,G10,K10,O10,S10)=5, SUM(C10,G10,K10,O10,S10) - MIN(C10,G10,K10,O10,S10) - MAX(C10,G10,K10,O10,S10), "Null"))*$AS$10</f>
        <v>1125.1282051282051</v>
      </c>
      <c r="AE10" s="108">
        <f ca="1">IF(MIN(D10,H10,L10,P10,T10)=0, "Null", IF(COUNT(D10,H10,L10,P10,T10)=5, SUM(D10,H10,L10,P10,T10) - MIN(D10,H10,L10,P10,T10) - MAX(D10,H10,L10,P10,T10), "Null"))*$AT$10</f>
        <v>1053.0196078431372</v>
      </c>
      <c r="AF10" s="108">
        <f ca="1">IF(MIN(E10,I10,M10,Q10,U10)=0, "Null", IF(COUNT(E10,I10,M10,Q10,U10)=5, SUM(E10,I10,M10,Q10,U10) - MIN(E10,I10,M10,Q10,U10) - MAX(E10,I10,M10,Q10,U10), "Null"))*$AU$10</f>
        <v>753.34945054945058</v>
      </c>
      <c r="AG10" s="108">
        <f ca="1">IF(MIN(F10,J10,N10,R10,V10)=0, "Null", IF(COUNT(F10,J10,N10,R10,V10)=5, SUM(F10,J10,N10,R10,V10) - MIN(F10,J10,N10,R10,V10) - MAX(F10,J10,N10,R10,V10), "Null"))*$AV$10</f>
        <v>939.2</v>
      </c>
      <c r="AH10" s="109" cm="1">
        <f t="array" aca="1" ref="AH10" ca="1">IF(SUMPRODUCT(--(ISTEXT(AD10:AG10)+ISBLANK(AD10:AG10)+(AD10:AG10=0)))&gt;0,"Error",SUM(AD10,AE10,AF10,AG10))</f>
        <v>3870.6972635207931</v>
      </c>
      <c r="AI10" s="491"/>
      <c r="AJ10" s="489"/>
      <c r="AK10" s="254"/>
      <c r="AL10" s="254"/>
      <c r="AN10" s="249"/>
      <c r="AO10" s="264"/>
      <c r="AP10" s="249"/>
      <c r="AR10" s="42" t="s">
        <v>39</v>
      </c>
      <c r="AS10" s="42">
        <v>4</v>
      </c>
      <c r="AT10" s="42">
        <v>4</v>
      </c>
      <c r="AU10" s="42">
        <v>3</v>
      </c>
      <c r="AV10" s="42">
        <v>4</v>
      </c>
    </row>
    <row r="11" spans="1:48" ht="17.25" customHeight="1">
      <c r="A11" s="199">
        <v>2</v>
      </c>
      <c r="B11" s="1" t="s">
        <v>31</v>
      </c>
      <c r="C11" s="25" cm="1">
        <f t="array" aca="1" ref="C11" ca="1">50 + ((SD!C11 - MIN(_xlfn._xlws.FILTER(SD!$C$9:'SD'!$C$36, MOD(ROW(SD!$C$9:'SD'!$C$36),2)=1)))/(MAX(_xlfn._xlws.FILTER(SD!$C$9:'SD'!$C$36, MOD(ROW(SD!$C$9:'SD'!$C$36),2)=1))-MIN(_xlfn._xlws.FILTER(SD!$C$9:'SD'!$C$36, MOD(ROW(SD!$C$9:'SD'!$C$36),2)=1)))) * (98-50)</f>
        <v>83.6</v>
      </c>
      <c r="D11" s="25" cm="1">
        <f t="array" aca="1" ref="D11" ca="1">50 + ((SD!D11 - MIN(_xlfn._xlws.FILTER(SD!$D$9:'SD'!$D$36, MOD(ROW(SD!$D$9:'SD'!$D$36),2)=1)))/(MAX(_xlfn._xlws.FILTER(SD!$D$9:'SD'!$D$36, MOD(ROW(SD!$D$9:'SD'!$D$36),2)=1))-MIN(_xlfn._xlws.FILTER(SD!$D$9:'SD'!$D$36, MOD(ROW(SD!$D$9:'SD'!$D$36),2)=1))))*(98-50)</f>
        <v>83.6</v>
      </c>
      <c r="E11" s="25" cm="1">
        <f t="array" aca="1" ref="E11" ca="1">50 + ((SD!$E$11 - MIN(_xlfn._xlws.FILTER(SD!$E$9:'SD'!$E$36, MOD(ROW(SD!$E$9:'SD'!$E$36),2)=1)))/(MAX(_xlfn._xlws.FILTER(SD!$E$9:'SD'!$E$36, MOD(ROW(SD!$E$9:'SD'!$E$36),2)=1))-MIN(_xlfn._xlws.FILTER(SD!$E$9:'SD'!$E$36, MOD(ROW(SD!$E$9:'SD'!$E$36),2)=1))))*(98-50)</f>
        <v>83.6</v>
      </c>
      <c r="F11" s="150">
        <v>80</v>
      </c>
      <c r="G11" s="32" cm="1">
        <f t="array" aca="1" ref="G11" ca="1">50 + ((SD!J11 - MIN(_xlfn._xlws.FILTER(SD!$J$9:'SD'!$J$36, MOD(ROW(SD!$J$9:'SD'!$J$36),2)=1)))/(MAX(_xlfn._xlws.FILTER(SD!$J$9:'SD'!$J$36, MOD(ROW(SD!$J$9:'SD'!$J$36),2)=1))-MIN(_xlfn._xlws.FILTER(SD!$J$9:'SD'!$J$36, MOD(ROW(SD!$J$9:'SD'!$J$36),2)=1))))*(98-50)</f>
        <v>78.8</v>
      </c>
      <c r="H11" s="32" cm="1">
        <f t="array" aca="1" ref="H11" ca="1">50 + ((SD!K11 - MIN(_xlfn._xlws.FILTER(SD!$K$9:'SD'!$K$36, MOD(ROW(SD!$K$9:'SD'!$K$36),2)=1)))/(MAX(_xlfn._xlws.FILTER(SD!$K$9:'SD'!$K$36, MOD(ROW(SD!$K$9:'SD'!$K$36),2)=1))-MIN(_xlfn._xlws.FILTER(SD!$K$9:'SD'!$K$36, MOD(ROW(SD!$K$9:'SD'!$K$36),2)=1))))*(98-50)</f>
        <v>64.769230769230774</v>
      </c>
      <c r="I11" s="32" cm="1">
        <f t="array" aca="1" ref="I11" ca="1">50 + ((SD!L11 - MIN(_xlfn._xlws.FILTER(SD!$L$9:'SD'!$L$36, MOD(ROW(SD!$L$9:'SD'!$L$36),2)=1)))/(MAX(_xlfn._xlws.FILTER(SD!$L$9:'SD'!$L$36, MOD(ROW(SD!$L$9:'SD'!$L$36),2)=1))-MIN(_xlfn._xlws.FILTER(SD!$L$9:'SD'!$L$36, MOD(ROW(SD!$L$9:'SD'!$L$36),2)=1))))*(98-50)</f>
        <v>80</v>
      </c>
      <c r="J11" s="32" cm="1">
        <f t="array" aca="1" ref="J11" ca="1">50 + ((SD!M11 - MIN(_xlfn._xlws.FILTER(SD!$M$9:'SD'!$M$36, MOD(ROW(SD!$M$9:'SD'!$M$36),2)=1)))/(MAX(_xlfn._xlws.FILTER(SD!$M$9:'SD'!$M$36, MOD(ROW(SD!$M$9:'SD'!$M$36),2)=1))-MIN(_xlfn._xlws.FILTER(SD!$M$9:'SD'!$M$36, MOD(ROW(SD!$M$9:'SD'!$M$36),2)=1))))*(98-50)</f>
        <v>90</v>
      </c>
      <c r="K11" s="36" cm="1">
        <f t="array" aca="1" ref="K11" ca="1">50 + ((SD!Q11 - MIN(_xlfn._xlws.FILTER(SD!$Q$9:'SD'!$Q$36, MOD(ROW(SD!$Q$9:'SD'!$Q$36),2)=1)))/(MAX(_xlfn._xlws.FILTER(SD!$Q$9:'SD'!$Q$36, MOD(ROW(SD!$Q$9:'SD'!$Q$36),2)=1))-MIN(_xlfn._xlws.FILTER(SD!$Q$9:'SD'!$Q$36, MOD(ROW(SD!$Q$9:'SD'!$Q$36),2)=1))))*(98-50)</f>
        <v>98</v>
      </c>
      <c r="L11" s="36" cm="1">
        <f t="array" aca="1" ref="L11" ca="1">50 + ((SD!R11 - MIN(_xlfn._xlws.FILTER(SD!$R$9:'SD'!$R$36, MOD(ROW(SD!$R$9:'SD'!$R$36),2)=1)))/(MAX(_xlfn._xlws.FILTER(SD!$R$9:'SD'!$R$36, MOD(ROW(SD!$R$9:'SD'!$R$36),2)=1))-MIN(_xlfn._xlws.FILTER(SD!$R$9:'SD'!$R$36, MOD(ROW(SD!$R$9:'SD'!$R$36),2)=1))))*(98-50)</f>
        <v>98</v>
      </c>
      <c r="M11" s="36" cm="1">
        <f t="array" aca="1" ref="M11" ca="1">50 + ((SD!S11 - MIN(_xlfn._xlws.FILTER(SD!$S$9:'SD'!$S$36, MOD(ROW(SD!$S$9:'SD'!$S$36),2)=1)))/(MAX(_xlfn._xlws.FILTER(SD!$S$9:'SD'!$S$36, MOD(ROW(SD!$S$9:'SD'!$S$36),2)=1))-MIN(_xlfn._xlws.FILTER(SD!$S$9:'SD'!$S$36, MOD(ROW(SD!$S$9:'SD'!$S$36),2)=1))))*(98-50)</f>
        <v>98</v>
      </c>
      <c r="N11" s="36" cm="1">
        <f t="array" aca="1" ref="N11" ca="1">50 + ((SD!T11 - MIN(_xlfn._xlws.FILTER(SD!$T$9:'SD'!$T$36, MOD(ROW(SD!$T$9:'SD'!$T$36),2)=1)))/(MAX(_xlfn._xlws.FILTER(SD!$T$9:'SD'!$T$36, MOD(ROW(SD!$T$9:'SD'!$T$36),2)=1))-MIN(_xlfn._xlws.FILTER(SD!$T$9:'SD'!$T$36, MOD(ROW(SD!$T$9:'SD'!$T$36),2)=1))))*(98-50)</f>
        <v>96.285714285714278</v>
      </c>
      <c r="O11" s="39" cm="1">
        <f t="array" aca="1" ref="O11" ca="1">50 + ((SD!X11 - MIN(_xlfn._xlws.FILTER(SD!$X$9:'SD'!$X$36, MOD(ROW(SD!$X$9:'SD'!$X$36),2)=1)))/(MAX(_xlfn._xlws.FILTER(SD!$X$9:'SD'!$X$36, MOD(ROW(SD!$X$9:'SD'!$X$36),2)=1))-MIN(_xlfn._xlws.FILTER(SD!$X$9:'SD'!$X$36, MOD(ROW(SD!$X$9:'SD'!$X$36),2)=1))))*(98-50)</f>
        <v>85.199999999999989</v>
      </c>
      <c r="P11" s="39" cm="1">
        <f t="array" aca="1" ref="P11" ca="1">50 + ((SD!Y11 - MIN(_xlfn._xlws.FILTER(SD!$Y$9:'SD'!$Y$36, MOD(ROW(SD!$Y$9:'SD'!$Y$36),2)=1)))/(MAX(_xlfn._xlws.FILTER(SD!$Y$9:'SD'!$Y$36, MOD(ROW(SD!$Y$9:'SD'!$Y$36),2)=1))-MIN(_xlfn._xlws.FILTER(SD!$Y$9:'SD'!$Y$36, MOD(ROW(SD!$Y$9:'SD'!$Y$36),2)=1))))*(98-50)</f>
        <v>87.714285714285722</v>
      </c>
      <c r="Q11" s="39" cm="1">
        <f t="array" aca="1" ref="Q11" ca="1">50 + ((SD!Z11 - MIN(_xlfn._xlws.FILTER(SD!$Z$9:'SD'!$Z$36, MOD(ROW(SD!$Z$9:'SD'!$Z$36),2)=1)))/(MAX(_xlfn._xlws.FILTER(SD!$Z$9:'SD'!$Z$36, MOD(ROW(SD!$Z$9:'SD'!$Z$36),2)=1))-MIN(_xlfn._xlws.FILTER(SD!$Z$9:'SD'!$Z$36, MOD(ROW(SD!$Z$9:'SD'!$Z$36),2)=1))))*(98-50)</f>
        <v>91.142857142857139</v>
      </c>
      <c r="R11" s="39" cm="1">
        <f t="array" aca="1" ref="R11" ca="1">50 + ((SD!AA11 - MIN(_xlfn._xlws.FILTER(SD!$AA$9:'SD'!$AA$36, MOD(ROW(SD!$AA$9:'SD'!$AA$36),2)=1)))/(MAX(_xlfn._xlws.FILTER(SD!$AA$9:'SD'!$AA$36, MOD(ROW(SD!$AA$9:'SD'!$AA$36),2)=1))-MIN(_xlfn._xlws.FILTER(SD!$AA$9:'SD'!$AA$36, MOD(ROW(SD!$AA$9:'SD'!$AA$36),2)=1))))*(98-50)</f>
        <v>89</v>
      </c>
      <c r="S11" s="46" cm="1">
        <f t="array" aca="1" ref="S11" ca="1">50 + ((SD!AE11 - MIN(_xlfn._xlws.FILTER(SD!$AE$9:'SD'!$AE$36, MOD(ROW(SD!$AE$9:'SD'!$AE$36),2)=1)))/(MAX(_xlfn._xlws.FILTER(SD!$AE$9:'SD'!$AE$36, MOD(ROW(SD!$AE$9:'SD'!$AE$36),2)=1))-MIN(_xlfn._xlws.FILTER(SD!$AE$9:'SD'!$AE$36, MOD(ROW(SD!$AE$9:'SD'!$AE$36),2)=1))))*(98-50)</f>
        <v>94</v>
      </c>
      <c r="T11" s="46" cm="1">
        <f t="array" aca="1" ref="T11" ca="1">50 + ((SD!AF11 - MIN(_xlfn._xlws.FILTER(SD!$AF$9:'SD'!$AF$36, MOD(ROW(SD!$AF$9:'SD'!$AF$36),2)=1)))/(MAX(_xlfn._xlws.FILTER(SD!$AF$9:'SD'!$AF$36, MOD(ROW(SD!$AF$9:'SD'!$AF$36),2)=1))-MIN(_xlfn._xlws.FILTER(SD!$AF$9:'SD'!$AF$36, MOD(ROW(SD!$AF$9:'SD'!$AF$36),2)=1))))*(98-50)</f>
        <v>84.909090909090907</v>
      </c>
      <c r="U11" s="46" cm="1">
        <f t="array" aca="1" ref="U11" ca="1">50 + ((SD!AG11 - MIN(_xlfn._xlws.FILTER(SD!$AG$9:'SD'!$AG$36, MOD(ROW(SD!$AG$9:'SD'!$AG$36),2)=1)))/(MAX(_xlfn._xlws.FILTER(SD!$AG$9:'SD'!$AG$36, MOD(ROW(SD!$AG$9:'SD'!$AG$36),2)=1))-MIN(_xlfn._xlws.FILTER(SD!$AG$9:'SD'!$AG$36, MOD(ROW(SD!$AG$9:'SD'!$AG$36),2)=1))))*(98-50)</f>
        <v>93.636363636363626</v>
      </c>
      <c r="V11" s="46" cm="1">
        <f t="array" aca="1" ref="V11" ca="1">50 + ((SD!AH11 - MIN(_xlfn._xlws.FILTER(SD!$AH$9:'SD'!$AH$36, MOD(ROW(SD!$AH$9:'SD'!$AH$36),2)=1)))/(MAX(_xlfn._xlws.FILTER(SD!$AH$9:'SD'!$AH$36, MOD(ROW(SD!$AH$9:'SD'!$AH$36),2)=1))-MIN(_xlfn._xlws.FILTER(SD!$AH$9:'SD'!$AH$36, MOD(ROW(SD!$AH$9:'SD'!$AH$36),2)=1))))*(98-50)</f>
        <v>82</v>
      </c>
      <c r="W11" s="266"/>
      <c r="X11" s="250">
        <f>SUM(SD!G11:G12,SD!N11:N12,SD!U11:U12,SD!AB11:AB12,SD!AI11:AI12)</f>
        <v>376</v>
      </c>
      <c r="Y11" s="250">
        <f>SUM(SD!H11:H12,SD!O11:O12,SD!V11:V12,SD!AC11:AC12,SD!AJ11:AJ12)</f>
        <v>374</v>
      </c>
      <c r="Z11" s="250">
        <f>SUM(SD!I11:I12,SD!P11:P12,SD!W11:W12,SD!AD11:AD12,SD!AK11:AK12)</f>
        <v>375</v>
      </c>
      <c r="AB11" s="199">
        <v>2</v>
      </c>
      <c r="AC11" s="42" t="s">
        <v>31</v>
      </c>
      <c r="AD11" s="44">
        <f ca="1">IF(MIN(C11,G11,K11,O11,S11)=0, "Null", IF(COUNT(C11,G11,K11,O11,S11)=5, SUM(C11,G11,K11,O11,S11) - MIN(C11,G11,K11,O11,S11) - MAX(C11,G11,K11,O11,S11), "Null"))*$AS$9</f>
        <v>1313.9999999999998</v>
      </c>
      <c r="AE11" s="44">
        <f ca="1">IF(MIN(D11,H11,L11,P11,T11)=0, "Null", IF(COUNT(D11,H11,L11,P11,T11)=5, SUM(D11,H11,L11,P11,T11) - MIN(D11,H11,L11,P11,T11) - MAX(D11,H11,L11,P11,T11), "Null"))*$AT$9</f>
        <v>1024.8935064935065</v>
      </c>
      <c r="AF11" s="44">
        <f ca="1">IF(MIN(E11,I11,M11,Q11,U11)=0, "Null", IF(COUNT(E11,I11,M11,Q11,U11)=5, SUM(E11,I11,M11,Q11,U11) - MIN(E11,I11,M11,Q11,U11) - MAX(E11,I11,M11,Q11,U11), "Null"))*$AU$9</f>
        <v>805.13766233766228</v>
      </c>
      <c r="AG11" s="44">
        <f ca="1">IF(MIN(F11,J11,N11,R11,V11)=0, "Null", IF(COUNT(F11,J11,N11,R11,V11)=5, SUM(F11,J11,N11,R11,V11) - MIN(F11,J11,N11,R11,V11) - MAX(F11,J11,N11,R11,V11), "Null"))*$AV$9</f>
        <v>783</v>
      </c>
      <c r="AH11" s="45" cm="1">
        <f t="array" aca="1" ref="AH11" ca="1">IF(SUMPRODUCT(--(ISTEXT(AD11:AG11)+ISBLANK(AD11:AG11)+(AD11:AG11=0)))&gt;0,"Error",SUM(AD11,AE11,AF11,AG11))</f>
        <v>3927.0311688311685</v>
      </c>
      <c r="AI11" s="492">
        <f t="shared" ref="AI11" ca="1" si="0">IF(OR(ISTEXT(AH11),ISTEXT(AH12)),"NULL",SUM(AH11:AH12))</f>
        <v>7868.9520479520479</v>
      </c>
      <c r="AJ11" s="489"/>
      <c r="AK11" s="250">
        <f>SUM(SD!G11:I12,SD!N11:P12,SD!U11:W12,SD!AB11:AD12,SD!AI11:AK12)</f>
        <v>1125</v>
      </c>
      <c r="AL11" s="250">
        <f>RANK(AK11,$AK$9:$AK$36,0)</f>
        <v>5</v>
      </c>
      <c r="AN11" s="255" t="str">
        <f>IF(AND(SD!AP11&gt;=4, SD!AP11&lt;=18), "Penampilan " &amp; SD!AP11 &amp; " Menit", "Kosong")</f>
        <v>Penampilan 8 Menit</v>
      </c>
      <c r="AO11" s="257" t="str">
        <f>IF(SD!AQ11=46,"Kelebihan 1 Peserta", IF(SD!AQ11=47,"Kelebihan 2 Peserta",IF(SD!AQ11=48,"Kelebihan 3 Peserta",IF(SD!AQ11=49,"Kelebihan 4 Peserta",IF(SD!AQ11=50,"Kelebihan 5 Peserta",IF(SD!AQ11&gt;50,"Lebih dari 5 Peserta","Aman"))))))</f>
        <v>Aman</v>
      </c>
      <c r="AP11" s="255" t="str">
        <f t="shared" ref="AP11" si="1">_xlfn.TEXTJOIN(", ",TRUE,AN11,AO11)</f>
        <v>Penampilan 8 Menit, Aman</v>
      </c>
    </row>
    <row r="12" spans="1:48" ht="17.25" customHeight="1">
      <c r="A12" s="236"/>
      <c r="B12" s="28" t="s">
        <v>39</v>
      </c>
      <c r="C12" s="29" cm="1">
        <f t="array" aca="1" ref="C12" ca="1">50 + ((SD!C12 - MIN(_xlfn._xlws.FILTER(SD!$C$9:'SD'!$C$36, MOD(ROW(SD!$C$9:'SD'!$C$36),2)=0)))/(MAX(_xlfn._xlws.FILTER(SD!$C$9:'SD'!$C$36, MOD(ROW(SD!$C$9:'SD'!$C$36),2)=0))-MIN(_xlfn._xlws.FILTER(SD!$C$9:'SD'!$C$36, MOD(ROW(SD!$C$9:'SD'!$C$36),2)=0)))) * (98-50)</f>
        <v>98</v>
      </c>
      <c r="D12" s="29" cm="1">
        <f t="array" aca="1" ref="D12" ca="1">50 + ((SD!D12 - MIN(_xlfn._xlws.FILTER(SD!$D$9:'SD'!$D$36,MOD(ROW(SD!$D$9:'SD'!$D$36),2)=0)))/(MAX(_xlfn._xlws.FILTER(SD!$D$9:'SD'!$D$36, MOD(ROW(SD!$D$9:'SD'!$D$36),2)=0))-MIN(_xlfn._xlws.FILTER(SD!$D$9:'SD'!$D$36,MOD(ROW(SD!$D$9:'SD'!$D$36),2)=0)))) * (98-50)</f>
        <v>87.333333333333343</v>
      </c>
      <c r="E12" s="29" cm="1">
        <f t="array" aca="1" ref="E12" ca="1">50 + ((SD!E12 - MIN(_xlfn._xlws.FILTER(SD!$E$9:'SD'!$E$36, MOD(ROW(SD!$E$9:'SD'!$E$36),2)=0)))/(MAX(_xlfn._xlws.FILTER(SD!$E$9:'SD'!$E$36, MOD(ROW(SD!$E$9:'SD'!$E$36),2)=0))-MIN(_xlfn._xlws.FILTER(SD!$E$9:'SD'!$E$36, MOD(ROW(SD!$E$9:'SD'!$E$36),2)=0))))*(98-50)</f>
        <v>83.6</v>
      </c>
      <c r="F12" s="29" cm="1">
        <f t="array" aca="1" ref="F12" ca="1">50 + ((SD!F12 - MIN(_xlfn._xlws.FILTER(SD!$F$9:'SD'!$F$36, MOD(ROW(SD!$F$9:'SD'!$F$36),2)=0)))/(MAX(_xlfn._xlws.FILTER(SD!$F$9:'SD'!$F$36, MOD(ROW(SD!$F$9:'SD'!$F$36),2)=0))-MIN(_xlfn._xlws.FILTER(SD!$F$9:'SD'!$F$36, MOD(ROW(SD!$F$9:'SD'!$F$36),2)=0))))*(98-50)</f>
        <v>50</v>
      </c>
      <c r="G12" s="33" cm="1">
        <f t="array" aca="1" ref="G12" ca="1">50 + ((SD!J12 - MIN(_xlfn._xlws.FILTER(SD!$J$9:'SD'!$J$36, MOD(ROW(SD!$J$9:'SD'!$J$36),2)=0)))/(MAX(_xlfn._xlws.FILTER(SD!$J$9:'SD'!$J$36, MOD(ROW(SD!$J$9:'SD'!$J$36),2)=0))-MIN(_xlfn._xlws.FILTER(SD!$J$9:'SD'!$J$36, MOD(ROW(SD!$J$9:'SD'!$J$36),2)=0))))*(98-50)</f>
        <v>66.5</v>
      </c>
      <c r="H12" s="33" cm="1">
        <f t="array" aca="1" ref="H12" ca="1">50 + ((SD!K12 - MIN(_xlfn._xlws.FILTER(SD!$K$9:'SD'!$K$36, MOD(ROW(SD!$K$9:'SD'!$K$36),2)=0)))/(MAX(_xlfn._xlws.FILTER(SD!$K$9:'SD'!$K$36, MOD(ROW(SD!$K$9:'SD'!$K$36),2)=0))-MIN(_xlfn._xlws.FILTER(SD!$K$9:'SD'!$K$36, MOD(ROW(SD!$K$9:'SD'!$K$36),2)=0))))*(98-50)</f>
        <v>63.935483870967744</v>
      </c>
      <c r="I12" s="33" cm="1">
        <f t="array" aca="1" ref="I12" ca="1">50 + ((SD!L12 - MIN(_xlfn._xlws.FILTER(SD!$L$9:'SD'!$L$36, MOD(ROW(SD!$L$9:'SD'!$L$36),2)=0)))/(MAX(_xlfn._xlws.FILTER(SD!$L$9:'SD'!$L$36, MOD(ROW(SD!$L$9:'SD'!$L$36),2)=0))-MIN(_xlfn._xlws.FILTER(SD!$L$9:'SD'!$L$36, MOD(ROW(SD!$L$9:'SD'!$L$36),2)=0))))*(98-50)</f>
        <v>85.555555555555557</v>
      </c>
      <c r="J12" s="33" cm="1">
        <f t="array" aca="1" ref="J12" ca="1">50 + ((SD!M12 - MIN(_xlfn._xlws.FILTER(SD!$M$9:'SD'!$M$36, MOD(ROW(SD!$M$9:'SD'!$M$36),2)=0)))/(MAX(_xlfn._xlws.FILTER(SD!$M$9:'SD'!$M$36, MOD(ROW(SD!$M$9:'SD'!$M$36),2)=0))-MIN(_xlfn._xlws.FILTER(SD!$M$9:'SD'!$M$36, MOD(ROW(SD!$M$9:'SD'!$M$36),2)=0))))*(98-50)</f>
        <v>74</v>
      </c>
      <c r="K12" s="37" cm="1">
        <f t="array" aca="1" ref="K12" ca="1">50 + ((SD!Q12 -MIN(_xlfn._xlws.FILTER(SD!$Q$9:'SD'!$Q$36, MOD(ROW(SD!$Q$9:'SD'!$Q$36),2)=0)))/(MAX(_xlfn._xlws.FILTER(SD!$Q$9:'SD'!$Q$36, MOD(ROW(SD!$Q$9:'SD'!$Q$36),2)=0))-MIN(_xlfn._xlws.FILTER(SD!$Q$9:'SD'!$Q$36, MOD(ROW(SD!$Q$9:'SD'!$Q$36),2)=0))))*(98-50)</f>
        <v>98</v>
      </c>
      <c r="L12" s="37" cm="1">
        <f t="array" aca="1" ref="L12" ca="1">50 + ((SD!R12 - MIN(_xlfn._xlws.FILTER(SD!$R$9:'SD'!$R$36, MOD(ROW(SD!$R$9:'SD'!$R$36),2)=0)))/(MAX(_xlfn._xlws.FILTER(SD!$R$9:'SD'!$R$36, MOD(ROW(SD!$R$9:'SD'!$R$36),2)=0))-MIN(_xlfn._xlws.FILTER(SD!$R$9:'SD'!$R$36, MOD(ROW(SD!$R$9:'SD'!$R$36),2)=0))))*(98-50)</f>
        <v>93.764705882352942</v>
      </c>
      <c r="M12" s="37" cm="1">
        <f t="array" aca="1" ref="M12" ca="1">50 + ((SD!S12 - MIN(_xlfn._xlws.FILTER(SD!$S$9:'SD'!$S$36, MOD(ROW(SD!$S$9:'SD'!$S$36),2)=0)))/(MAX(_xlfn._xlws.FILTER(SD!$S$9:'SD'!$S$36, MOD(ROW(SD!$S$9:'SD'!$S$36),2)=0))-MIN(_xlfn._xlws.FILTER(SD!$S$9:'SD'!$S$36, MOD(ROW(SD!$S$9:'SD'!$S$36),2)=0))))*(98-50)</f>
        <v>95.257142857142853</v>
      </c>
      <c r="N12" s="37" cm="1">
        <f t="array" aca="1" ref="N12" ca="1">50 + ((SD!T12 - MIN(_xlfn._xlws.FILTER(SD!$T$9:'SD'!$T$36, MOD(ROW(SD!$T$9:'SD'!$T$36),2)=0)))/(MAX(_xlfn._xlws.FILTER(SD!$T$9:'SD'!$T$36, MOD(ROW(SD!$T$9:'SD'!$T$36),2)=0))-MIN(_xlfn._xlws.FILTER(SD!$T$9:'SD'!$T$36, MOD(ROW(SD!$T$9:'SD'!$T$36),2)=0))))*(98-50)</f>
        <v>96.4</v>
      </c>
      <c r="O12" s="39" cm="1">
        <f t="array" aca="1" ref="O12" ca="1">50 + ((SD!X12 - MIN(_xlfn._xlws.FILTER(SD!$X$9:'SD'!$X$36, MOD(ROW(SD!$X$9:'SD'!$X$36),2)=0)))/(MAX(_xlfn._xlws.FILTER(SD!$X$9:'SD'!$X$36, MOD(ROW(SD!$X$9:'SD'!$X$36),2)=0))-MIN(_xlfn._xlws.FILTER(SD!$X$9:'SD'!$X$36, MOD(ROW(SD!$X$9:'SD'!$X$36),2)=0))))*(98-50)</f>
        <v>92.666666666666657</v>
      </c>
      <c r="P12" s="39" cm="1">
        <f t="array" aca="1" ref="P12" ca="1">50 + ((SD!Y12 - MIN(_xlfn._xlws.FILTER(SD!$Y$9:'SD'!$Y$36, MOD(ROW(SD!$Y$9:'SD'!$Y$36),2)=0)))/(MAX(_xlfn._xlws.FILTER(SD!$Y$9:'SD'!$Y$36, MOD(ROW(SD!$Y$9:'SD'!$Y$36),2)=0))-MIN(_xlfn._xlws.FILTER(SD!$Y$9:'SD'!$Y$36, MOD(ROW(SD!$Y$9:'SD'!$Y$36),2)=0))))*(98-50)</f>
        <v>86</v>
      </c>
      <c r="Q12" s="39" cm="1">
        <f t="array" aca="1" ref="Q12" ca="1">50 + ((SD!Z12 - MIN(_xlfn._xlws.FILTER(SD!$Z$9:'SD'!$Z$36, MOD(ROW(SD!$Z$9:'SD'!$Z$36),2)=0)))/(MAX(_xlfn._xlws.FILTER(SD!$Z$9:'SD'!$Z$36, MOD(ROW(SD!$Z$9:'SD'!$Z$36),2)=0))-MIN(_xlfn._xlws.FILTER(SD!$Z$9:'SD'!$Z$36, MOD(ROW(SD!$Z$9:'SD'!$Z$36),2)=0))))*(98-50)</f>
        <v>91.142857142857139</v>
      </c>
      <c r="R12" s="39" cm="1">
        <f t="array" aca="1" ref="R12" ca="1">50 + ((SD!AA12 - MIN(_xlfn._xlws.FILTER(SD!$AA$9:'SD'!$AA$36, MOD(ROW(SD!$AA$9:'SD'!$AA$36),2)=0)))/(MAX(_xlfn._xlws.FILTER(SD!$AA$9:'SD'!$AA$36, MOD(ROW(SD!$AA$9:'SD'!$AA$36),2)=0))-MIN(_xlfn._xlws.FILTER(SD!$AA$9:'SD'!$AA$36, MOD(ROW(SD!$AA$9:'SD'!$AA$36),2)=0))))*(98-50)</f>
        <v>93.2</v>
      </c>
      <c r="S12" s="46" cm="1">
        <f t="array" aca="1" ref="S12" ca="1">50 + ((SD!AE12 - MIN(_xlfn._xlws.FILTER(SD!$AE$9:'SD'!$AE$36, MOD(ROW(SD!$AE$9:'SD'!$AE$36),2)=0)))/(MAX(_xlfn._xlws.FILTER(SD!$AE$9:'SD'!$AE$36, MOD(ROW(SD!$AE$9:'SD'!$AE$36),2)=0))-MIN(_xlfn._xlws.FILTER(SD!$AE$9:'SD'!$AE$36, MOD(ROW(SD!$AE$9:'SD'!$AE$36),2)=0))))*(98-50)</f>
        <v>83.230769230769226</v>
      </c>
      <c r="T12" s="46" cm="1">
        <f t="array" aca="1" ref="T12" ca="1">50 + ((SD!AF12 - MIN(_xlfn._xlws.FILTER(SD!$AF$9:'SD'!$AF$36, MOD(ROW(SD!$AF$9:'SD'!$AF$36),2)=0)))/(MAX(_xlfn._xlws.FILTER(SD!$AF$9:'SD'!$AF$36, MOD(ROW(SD!$AF$9:'SD'!$AF$36),2)=0))-MIN(_xlfn._xlws.FILTER(SD!$AF$9:'SD'!$AF$36, MOD(ROW(SD!$AF$9:'SD'!$AF$36),2)=0))))*(98-50)</f>
        <v>86</v>
      </c>
      <c r="U12" s="46" cm="1">
        <f t="array" aca="1" ref="U12" ca="1">50 + ((SD!AG12 - MIN(_xlfn._xlws.FILTER(SD!$AG$9:'SD'!$AG$36, MOD(ROW(SD!$AG$9:'SD'!$AG$36),2)=0)))/(MAX(_xlfn._xlws.FILTER(SD!$AG$9:'SD'!$AG$36, MOD(ROW(SD!$AG$9:'SD'!$AG$36),2)=0))-MIN(_xlfn._xlws.FILTER(SD!$AG$9:'SD'!$AG$36, MOD(ROW(SD!$AG$9:'SD'!$AG$36),2)=0))))*(98-50)</f>
        <v>86.923076923076934</v>
      </c>
      <c r="V12" s="46" cm="1">
        <f t="array" aca="1" ref="V12" ca="1">50 + ((SD!AH12 - MIN(_xlfn._xlws.FILTER(SD!$AH$9:'SD'!$AH$36, MOD(ROW(SD!$AH$9:'SD'!$AH$36),2)=0)))/(MAX(_xlfn._xlws.FILTER(SD!$AH$9:'SD'!$AH$36, MOD(ROW(SD!$AH$9:'SD'!$AH$36),2)=0))-MIN(_xlfn._xlws.FILTER(SD!$AH$9:'SD'!$AH$36, MOD(ROW(SD!$AH$9:'SD'!$AH$36),2)=0))))*(98-50)</f>
        <v>87.333333333333343</v>
      </c>
      <c r="W12" s="266"/>
      <c r="X12" s="251"/>
      <c r="Y12" s="251"/>
      <c r="Z12" s="251"/>
      <c r="AB12" s="236"/>
      <c r="AC12" s="42" t="s">
        <v>39</v>
      </c>
      <c r="AD12" s="44">
        <f ca="1">IF(MIN(C12,G12,K12,O12,S12)=0, "Null", IF(COUNT(C12,G12,K12,O12,S12)=5, SUM(C12,G12,K12,O12,S12) - MIN(C12,G12,K12,O12,S12) - MAX(C12,G12,K12,O12,S12), "Null"))*$AS$10</f>
        <v>1095.5897435897434</v>
      </c>
      <c r="AE12" s="44">
        <f ca="1">IF(MIN(D12,H12,L12,P12,T12)=0, "Null", IF(COUNT(D12,H12,L12,P12,T12)=5, SUM(D12,H12,L12,P12,T12) - MIN(D12,H12,L12,P12,T12) - MAX(D12,H12,L12,P12,T12), "Null"))*$AT$10</f>
        <v>1037.3333333333335</v>
      </c>
      <c r="AF12" s="44">
        <f ca="1">IF(MIN(E12,I12,M12,Q12,U12)=0, "Null", IF(COUNT(E12,I12,M12,Q12,U12)=5, SUM(E12,I12,M12,Q12,U12) - MIN(E12,I12,M12,Q12,U12) - MAX(E12,I12,M12,Q12,U12), "Null"))*$AU$10</f>
        <v>790.86446886446868</v>
      </c>
      <c r="AG12" s="44">
        <f ca="1">IF(MIN(F12,J12,N12,R12,V12)=0, "Null", IF(COUNT(F12,J12,N12,R12,V12)=5, SUM(F12,J12,N12,R12,V12) - MIN(F12,J12,N12,R12,V12) - MAX(F12,J12,N12,R12,V12), "Null"))*$AV$10</f>
        <v>1018.1333333333336</v>
      </c>
      <c r="AH12" s="45" cm="1">
        <f t="array" aca="1" ref="AH12" ca="1">IF(SUMPRODUCT(--(ISTEXT(AD12:AG12)+ISBLANK(AD12:AG12)+(AD12:AG12=0)))&gt;0,"Error",SUM(AD12,AE12,AF12,AG12))</f>
        <v>3941.9208791208794</v>
      </c>
      <c r="AI12" s="493"/>
      <c r="AJ12" s="489"/>
      <c r="AK12" s="251"/>
      <c r="AL12" s="251"/>
      <c r="AN12" s="256"/>
      <c r="AO12" s="258"/>
      <c r="AP12" s="256"/>
    </row>
    <row r="13" spans="1:48" ht="17.25" customHeight="1">
      <c r="A13" s="252">
        <v>3</v>
      </c>
      <c r="B13" s="5" t="s">
        <v>31</v>
      </c>
      <c r="C13" s="11" cm="1">
        <f t="array" aca="1" ref="C13" ca="1">50 + ((SD!C13 - MIN(_xlfn._xlws.FILTER(SD!$C$9:'SD'!$C$36, MOD(ROW(SD!$C$9:'SD'!$C$36),2)=1)))/(MAX(_xlfn._xlws.FILTER(SD!$C$9:'SD'!$C$36, MOD(ROW(SD!$C$9:'SD'!$C$36),2)=1))-MIN(_xlfn._xlws.FILTER(SD!$C$9:'SD'!$C$36, MOD(ROW(SD!$C$9:'SD'!$C$36),2)=1)))) * (98-50)</f>
        <v>98</v>
      </c>
      <c r="D13" s="11" cm="1">
        <f t="array" aca="1" ref="D13" ca="1">50 + ((SD!D13 - MIN(_xlfn._xlws.FILTER(SD!$D$9:'SD'!$D$36, MOD(ROW(SD!$D$9:'SD'!$D$36),2)=1)))/(MAX(_xlfn._xlws.FILTER(SD!$D$9:'SD'!$D$36, MOD(ROW(SD!$D$9:'SD'!$D$36),2)=1))-MIN(_xlfn._xlws.FILTER(SD!$D$9:'SD'!$D$36, MOD(ROW(SD!$D$9:'SD'!$D$36),2)=1))))*(98-50)</f>
        <v>83.6</v>
      </c>
      <c r="E13" s="11" cm="1">
        <f t="array" aca="1" ref="E13" ca="1">50 + ((SD!$E$13 - MIN(_xlfn._xlws.FILTER(SD!$E$9:'SD'!$E$36, MOD(ROW(SD!$E$9:'SD'!$E$36),2)=1)))/(MAX(_xlfn._xlws.FILTER(SD!$E$9:'SD'!$E$36, MOD(ROW(SD!$E$9:'SD'!$E$36),2)=1))-MIN(_xlfn._xlws.FILTER(SD!$E$9:'SD'!$E$36, MOD(ROW(SD!$E$9:'SD'!$E$36),2)=1))))*(98-50)</f>
        <v>83.6</v>
      </c>
      <c r="F13" s="11">
        <v>80</v>
      </c>
      <c r="G13" s="30" cm="1">
        <f t="array" aca="1" ref="G13" ca="1">50 + ((SD!J13 - MIN(_xlfn._xlws.FILTER(SD!$J$9:'SD'!$J$36, MOD(ROW(SD!$J$9:'SD'!$J$36),2)=1)))/(MAX(_xlfn._xlws.FILTER(SD!$J$9:'SD'!$J$36, MOD(ROW(SD!$J$9:'SD'!$J$36),2)=1))-MIN(_xlfn._xlws.FILTER(SD!$J$9:'SD'!$J$36, MOD(ROW(SD!$J$9:'SD'!$J$36),2)=1))))*(98-50)</f>
        <v>70.8</v>
      </c>
      <c r="H13" s="30" cm="1">
        <f t="array" aca="1" ref="H13" ca="1">50 + ((SD!K13 - MIN(_xlfn._xlws.FILTER(SD!$K$9:'SD'!$K$36, MOD(ROW(SD!$K$9:'SD'!$K$36),2)=1)))/(MAX(_xlfn._xlws.FILTER(SD!$K$9:'SD'!$K$36, MOD(ROW(SD!$K$9:'SD'!$K$36),2)=1))-MIN(_xlfn._xlws.FILTER(SD!$K$9:'SD'!$K$36, MOD(ROW(SD!$K$9:'SD'!$K$36),2)=1))))*(98-50)</f>
        <v>70.307692307692307</v>
      </c>
      <c r="I13" s="30" cm="1">
        <f t="array" aca="1" ref="I13" ca="1">50 + ((SD!L13 - MIN(_xlfn._xlws.FILTER(SD!$L$9:'SD'!$L$36, MOD(ROW(SD!$L$9:'SD'!$L$36),2)=1)))/(MAX(_xlfn._xlws.FILTER(SD!$L$9:'SD'!$L$36, MOD(ROW(SD!$L$9:'SD'!$L$36),2)=1))-MIN(_xlfn._xlws.FILTER(SD!$L$9:'SD'!$L$36, MOD(ROW(SD!$L$9:'SD'!$L$36),2)=1))))*(98-50)</f>
        <v>78</v>
      </c>
      <c r="J13" s="30" cm="1">
        <f t="array" aca="1" ref="J13" ca="1">50 + ((SD!M13 - MIN(_xlfn._xlws.FILTER(SD!$M$9:'SD'!$M$36, MOD(ROW(SD!$M$9:'SD'!$M$36),2)=1)))/(MAX(_xlfn._xlws.FILTER(SD!$M$9:'SD'!$M$36, MOD(ROW(SD!$M$9:'SD'!$M$36),2)=1))-MIN(_xlfn._xlws.FILTER(SD!$M$9:'SD'!$M$36, MOD(ROW(SD!$M$9:'SD'!$M$36),2)=1))))*(98-50)</f>
        <v>50</v>
      </c>
      <c r="K13" s="34" cm="1">
        <f t="array" aca="1" ref="K13" ca="1">50 + ((SD!Q13 - MIN(_xlfn._xlws.FILTER(SD!$Q$9:'SD'!$Q$36, MOD(ROW(SD!$Q$9:'SD'!$Q$36),2)=1)))/(MAX(_xlfn._xlws.FILTER(SD!$Q$9:'SD'!$Q$36, MOD(ROW(SD!$Q$9:'SD'!$Q$36),2)=1))-MIN(_xlfn._xlws.FILTER(SD!$Q$9:'SD'!$Q$36, MOD(ROW(SD!$Q$9:'SD'!$Q$36),2)=1))))*(98-50)</f>
        <v>96.34482758620689</v>
      </c>
      <c r="L13" s="34" cm="1">
        <f t="array" aca="1" ref="L13" ca="1">50 + ((SD!R13 - MIN(_xlfn._xlws.FILTER(SD!$R$9:'SD'!$R$36, MOD(ROW(SD!$R$9:'SD'!$R$36),2)=1)))/(MAX(_xlfn._xlws.FILTER(SD!$R$9:'SD'!$R$36, MOD(ROW(SD!$R$9:'SD'!$R$36),2)=1))-MIN(_xlfn._xlws.FILTER(SD!$R$9:'SD'!$R$36, MOD(ROW(SD!$R$9:'SD'!$R$36),2)=1))))*(98-50)</f>
        <v>98</v>
      </c>
      <c r="M13" s="34" cm="1">
        <f t="array" aca="1" ref="M13" ca="1">50 + ((SD!S13 - MIN(_xlfn._xlws.FILTER(SD!$S$9:'SD'!$S$36, MOD(ROW(SD!$S$9:'SD'!$S$36),2)=1)))/(MAX(_xlfn._xlws.FILTER(SD!$S$9:'SD'!$S$36, MOD(ROW(SD!$S$9:'SD'!$S$36),2)=1))-MIN(_xlfn._xlws.FILTER(SD!$S$9:'SD'!$S$36, MOD(ROW(SD!$S$9:'SD'!$S$36),2)=1))))*(98-50)</f>
        <v>98</v>
      </c>
      <c r="N13" s="34" cm="1">
        <f t="array" aca="1" ref="N13" ca="1">50 + ((SD!T13 - MIN(_xlfn._xlws.FILTER(SD!$T$9:'SD'!$T$36, MOD(ROW(SD!$T$9:'SD'!$T$36),2)=1)))/(MAX(_xlfn._xlws.FILTER(SD!$T$9:'SD'!$T$36, MOD(ROW(SD!$T$9:'SD'!$T$36),2)=1))-MIN(_xlfn._xlws.FILTER(SD!$T$9:'SD'!$T$36, MOD(ROW(SD!$T$9:'SD'!$T$36),2)=1))))*(98-50)</f>
        <v>96.285714285714278</v>
      </c>
      <c r="O13" s="38" cm="1">
        <f t="array" aca="1" ref="O13" ca="1">50 + ((SD!X13 - MIN(_xlfn._xlws.FILTER(SD!$X$9:'SD'!$X$36, MOD(ROW(SD!$X$9:'SD'!$X$36),2)=1)))/(MAX(_xlfn._xlws.FILTER(SD!$X$9:'SD'!$X$36, MOD(ROW(SD!$X$9:'SD'!$X$36),2)=1))-MIN(_xlfn._xlws.FILTER(SD!$X$9:'SD'!$X$36, MOD(ROW(SD!$X$9:'SD'!$X$36),2)=1))))*(98-50)</f>
        <v>91.6</v>
      </c>
      <c r="P13" s="38" cm="1">
        <f t="array" aca="1" ref="P13" ca="1">50 + ((SD!Y13 - MIN(_xlfn._xlws.FILTER(SD!$Y$9:'SD'!$Y$36, MOD(ROW(SD!$Y$9:'SD'!$Y$36),2)=1)))/(MAX(_xlfn._xlws.FILTER(SD!$Y$9:'SD'!$Y$36, MOD(ROW(SD!$Y$9:'SD'!$Y$36),2)=1))-MIN(_xlfn._xlws.FILTER(SD!$Y$9:'SD'!$Y$36, MOD(ROW(SD!$Y$9:'SD'!$Y$36),2)=1))))*(98-50)</f>
        <v>87.714285714285722</v>
      </c>
      <c r="Q13" s="38" cm="1">
        <f t="array" aca="1" ref="Q13" ca="1">50 + ((SD!Z13 - MIN(_xlfn._xlws.FILTER(SD!$Z$9:'SD'!$Z$36, MOD(ROW(SD!$Z$9:'SD'!$Z$36),2)=1)))/(MAX(_xlfn._xlws.FILTER(SD!$Z$9:'SD'!$Z$36, MOD(ROW(SD!$Z$9:'SD'!$Z$36),2)=1))-MIN(_xlfn._xlws.FILTER(SD!$Z$9:'SD'!$Z$36, MOD(ROW(SD!$Z$9:'SD'!$Z$36),2)=1))))*(98-50)</f>
        <v>98</v>
      </c>
      <c r="R13" s="38" cm="1">
        <f t="array" aca="1" ref="R13" ca="1">50 + ((SD!AA13 - MIN(_xlfn._xlws.FILTER(SD!$AA$9:'SD'!$AA$36, MOD(ROW(SD!$AA$9:'SD'!$AA$36),2)=1)))/(MAX(_xlfn._xlws.FILTER(SD!$AA$9:'SD'!$AA$36, MOD(ROW(SD!$AA$9:'SD'!$AA$36),2)=1))-MIN(_xlfn._xlws.FILTER(SD!$AA$9:'SD'!$AA$36, MOD(ROW(SD!$AA$9:'SD'!$AA$36),2)=1))))*(98-50)</f>
        <v>98</v>
      </c>
      <c r="S13" s="40" cm="1">
        <f t="array" aca="1" ref="S13" ca="1">50 + ((SD!AE13 - MIN(_xlfn._xlws.FILTER(SD!$AE$9:'SD'!$AE$36, MOD(ROW(SD!$AE$9:'SD'!$AE$36),2)=1)))/(MAX(_xlfn._xlws.FILTER(SD!$AE$9:'SD'!$AE$36, MOD(ROW(SD!$AE$9:'SD'!$AE$36),2)=1))-MIN(_xlfn._xlws.FILTER(SD!$AE$9:'SD'!$AE$36, MOD(ROW(SD!$AE$9:'SD'!$AE$36),2)=1))))*(98-50)</f>
        <v>90</v>
      </c>
      <c r="T13" s="40" cm="1">
        <f t="array" aca="1" ref="T13" ca="1">50 + ((SD!AF13 - MIN(_xlfn._xlws.FILTER(SD!$AF$9:'SD'!$AF$36, MOD(ROW(SD!$AF$9:'SD'!$AF$36),2)=1)))/(MAX(_xlfn._xlws.FILTER(SD!$AF$9:'SD'!$AF$36, MOD(ROW(SD!$AF$9:'SD'!$AF$36),2)=1))-MIN(_xlfn._xlws.FILTER(SD!$AF$9:'SD'!$AF$36, MOD(ROW(SD!$AF$9:'SD'!$AF$36),2)=1))))*(98-50)</f>
        <v>84.909090909090907</v>
      </c>
      <c r="U13" s="40" cm="1">
        <f t="array" aca="1" ref="U13" ca="1">50 + ((SD!AG13 - MIN(_xlfn._xlws.FILTER(SD!$AG$9:'SD'!$AG$36, MOD(ROW(SD!$AG$9:'SD'!$AG$36),2)=1)))/(MAX(_xlfn._xlws.FILTER(SD!$AG$9:'SD'!$AG$36, MOD(ROW(SD!$AG$9:'SD'!$AG$36),2)=1))-MIN(_xlfn._xlws.FILTER(SD!$AG$9:'SD'!$AG$36, MOD(ROW(SD!$AG$9:'SD'!$AG$36),2)=1))))*(98-50)</f>
        <v>80.545454545454547</v>
      </c>
      <c r="V13" s="40" cm="1">
        <f t="array" aca="1" ref="V13" ca="1">50 + ((SD!AH13 - MIN(_xlfn._xlws.FILTER(SD!$AH$9:'SD'!$AH$36, MOD(ROW(SD!$AH$9:'SD'!$AH$36),2)=1)))/(MAX(_xlfn._xlws.FILTER(SD!$AH$9:'SD'!$AH$36, MOD(ROW(SD!$AH$9:'SD'!$AH$36),2)=1))-MIN(_xlfn._xlws.FILTER(SD!$AH$9:'SD'!$AH$36, MOD(ROW(SD!$AH$9:'SD'!$AH$36),2)=1))))*(98-50)</f>
        <v>66</v>
      </c>
      <c r="W13" s="266"/>
      <c r="X13" s="253">
        <f>SUM(SD!G13:G14,SD!N13:N14,SD!U13:U14,SD!AB13:AB14,SD!AI13:AI14)</f>
        <v>372</v>
      </c>
      <c r="Y13" s="253">
        <f>SUM(SD!H13:H14,SD!O13:O14,SD!V13:V14,SD!AC13:AC14,SD!AJ13:AJ14)</f>
        <v>363</v>
      </c>
      <c r="Z13" s="253">
        <f>SUM(SD!I13:I14,SD!P13:P14,SD!W13:W14,SD!AD13:AD14,SD!AK13:AK14)</f>
        <v>360</v>
      </c>
      <c r="AB13" s="252">
        <v>3</v>
      </c>
      <c r="AC13" s="106" t="s">
        <v>31</v>
      </c>
      <c r="AD13" s="108">
        <f ca="1">IF(MIN(C13,G13,K13,O13,S13)=0, "Null", IF(COUNT(C13,G13,K13,O13,S13)=5, SUM(C13,G13,K13,O13,S13) - MIN(C13,G13,K13,O13,S13) - MAX(C13,G13,K13,O13,S13), "Null"))*$AS$9</f>
        <v>1389.7241379310346</v>
      </c>
      <c r="AE13" s="108">
        <f ca="1">IF(MIN(D13,H13,L13,P13,T13)=0, "Null", IF(COUNT(D13,H13,L13,P13,T13)=5, SUM(D13,H13,L13,P13,T13) - MIN(D13,H13,L13,P13,T13) - MAX(D13,H13,L13,P13,T13), "Null"))*$AT$9</f>
        <v>1024.8935064935065</v>
      </c>
      <c r="AF13" s="108">
        <f ca="1">IF(MIN(E13,I13,M13,Q13,U13)=0, "Null", IF(COUNT(E13,I13,M13,Q13,U13)=5, SUM(E13,I13,M13,Q13,U13) - MIN(E13,I13,M13,Q13,U13) - MAX(E13,I13,M13,Q13,U13), "Null"))*$AU$9</f>
        <v>786.43636363636369</v>
      </c>
      <c r="AG13" s="108">
        <f ca="1">IF(MIN(F13,J13,N13,R13,V13)=0, "Null", IF(COUNT(F13,J13,N13,R13,V13)=5, SUM(F13,J13,N13,R13,V13) - MIN(F13,J13,N13,R13,V13) - MAX(F13,J13,N13,R13,V13), "Null"))*$AV$9</f>
        <v>726.85714285714289</v>
      </c>
      <c r="AH13" s="109" cm="1">
        <f t="array" aca="1" ref="AH13" ca="1">IF(SUMPRODUCT(--(ISTEXT(AD13:AG13)+ISBLANK(AD13:AG13)+(AD13:AG13=0)))&gt;0,"Error",SUM(AD13,AE13,AF13,AG13))</f>
        <v>3927.9111509180475</v>
      </c>
      <c r="AI13" s="490">
        <f t="shared" ref="AI13" ca="1" si="2">IF(OR(ISTEXT(AH13),ISTEXT(AH14)),"NULL",SUM(AH13:AH14))</f>
        <v>7754.6064818646646</v>
      </c>
      <c r="AJ13" s="489"/>
      <c r="AK13" s="253">
        <f>SUM(SD!G13:I14,SD!N13:P14,SD!U13:W14,SD!AB13:AD14,SD!AI13:AK14)</f>
        <v>1095</v>
      </c>
      <c r="AL13" s="253">
        <f>RANK(AK13,$AK$9:$AK$36,0)</f>
        <v>7</v>
      </c>
      <c r="AN13" s="248" t="str">
        <f>IF(AND(SD!AP13&gt;=4, SD!AP13&lt;=18), "Penampilan " &amp; SD!AP13 &amp; " Menit", "Kosong")</f>
        <v>Penampilan 7 Menit</v>
      </c>
      <c r="AO13" s="263" t="str">
        <f>IF(SD!AQ13=46,"Kelebihan 1 Peserta", IF(SD!AQ13=47,"Kelebihan 2 Peserta",IF(SD!AQ13=48,"Kelebihan 3 Peserta",IF(SD!AQ13=49,"Kelebihan 4 Peserta",IF(SD!AQ13=50,"Kelebihan 5 Peserta",IF(SD!AQ13&gt;50,"Lebih dari 5 Peserta","Aman"))))))</f>
        <v>Aman</v>
      </c>
      <c r="AP13" s="248" t="str">
        <f t="shared" ref="AP13" si="3">_xlfn.TEXTJOIN(", ",TRUE,AN13,AO13)</f>
        <v>Penampilan 7 Menit, Aman</v>
      </c>
    </row>
    <row r="14" spans="1:48" ht="17.25" customHeight="1">
      <c r="A14" s="213"/>
      <c r="B14" s="107" t="s">
        <v>39</v>
      </c>
      <c r="C14" s="27" cm="1">
        <f t="array" aca="1" ref="C14" ca="1">50 + ((SD!C14 - MIN(_xlfn._xlws.FILTER(SD!$C$9:'SD'!$C$36, MOD(ROW(SD!$C$9:'SD'!$C$36),2)=0)))/(MAX(_xlfn._xlws.FILTER(SD!$C$9:'SD'!$C$36, MOD(ROW(SD!$C$9:'SD'!$C$36),2)=0))-MIN(_xlfn._xlws.FILTER(SD!$C$9:'SD'!$C$36, MOD(ROW(SD!$C$9:'SD'!$C$36),2)=0)))) * (98-50)</f>
        <v>98</v>
      </c>
      <c r="D14" s="27" cm="1">
        <f t="array" aca="1" ref="D14" ca="1">50 + ((SD!D14 - MIN(_xlfn._xlws.FILTER(SD!$D$9:'SD'!$D$36,MOD(ROW(SD!$D$9:'SD'!$D$36),2)=0)))/(MAX(_xlfn._xlws.FILTER(SD!$D$9:'SD'!$D$36, MOD(ROW(SD!$D$9:'SD'!$D$36),2)=0))-MIN(_xlfn._xlws.FILTER(SD!$D$9:'SD'!$D$36,MOD(ROW(SD!$D$9:'SD'!$D$36),2)=0)))) * (98-50)</f>
        <v>87.333333333333343</v>
      </c>
      <c r="E14" s="27" cm="1">
        <f t="array" aca="1" ref="E14" ca="1">50 + ((SD!E14 - MIN(_xlfn._xlws.FILTER(SD!$E$9:'SD'!$E$36, MOD(ROW(SD!$E$9:'SD'!$E$36),2)=0)))/(MAX(_xlfn._xlws.FILTER(SD!$E$9:'SD'!$E$36, MOD(ROW(SD!$E$9:'SD'!$E$36),2)=0))-MIN(_xlfn._xlws.FILTER(SD!$E$9:'SD'!$E$36, MOD(ROW(SD!$E$9:'SD'!$E$36),2)=0))))*(98-50)</f>
        <v>83.6</v>
      </c>
      <c r="F14" s="27" cm="1">
        <f t="array" aca="1" ref="F14" ca="1">50 + ((SD!F14 - MIN(_xlfn._xlws.FILTER(SD!$F$9:'SD'!$F$36, MOD(ROW(SD!$F$9:'SD'!$F$36),2)=0)))/(MAX(_xlfn._xlws.FILTER(SD!$F$9:'SD'!$F$36, MOD(ROW(SD!$F$9:'SD'!$F$36),2)=0))-MIN(_xlfn._xlws.FILTER(SD!$F$9:'SD'!$F$36, MOD(ROW(SD!$F$9:'SD'!$F$36),2)=0))))*(98-50)</f>
        <v>50</v>
      </c>
      <c r="G14" s="31" cm="1">
        <f t="array" aca="1" ref="G14" ca="1">50 + ((SD!J14 - MIN(_xlfn._xlws.FILTER(SD!$J$9:'SD'!$J$36, MOD(ROW(SD!$J$9:'SD'!$J$36),2)=0)))/(MAX(_xlfn._xlws.FILTER(SD!$J$9:'SD'!$J$36, MOD(ROW(SD!$J$9:'SD'!$J$36),2)=0))-MIN(_xlfn._xlws.FILTER(SD!$J$9:'SD'!$J$36, MOD(ROW(SD!$J$9:'SD'!$J$36),2)=0))))*(98-50)</f>
        <v>71</v>
      </c>
      <c r="H14" s="31" cm="1">
        <f t="array" aca="1" ref="H14" ca="1">50 + ((SD!K14 - MIN(_xlfn._xlws.FILTER(SD!$K$9:'SD'!$K$36, MOD(ROW(SD!$K$9:'SD'!$K$36),2)=0)))/(MAX(_xlfn._xlws.FILTER(SD!$K$9:'SD'!$K$36, MOD(ROW(SD!$K$9:'SD'!$K$36),2)=0))-MIN(_xlfn._xlws.FILTER(SD!$K$9:'SD'!$K$36, MOD(ROW(SD!$K$9:'SD'!$K$36),2)=0))))*(98-50)</f>
        <v>88.709677419354833</v>
      </c>
      <c r="I14" s="31" cm="1">
        <f t="array" aca="1" ref="I14" ca="1">50 + ((SD!L14 - MIN(_xlfn._xlws.FILTER(SD!$L$9:'SD'!$L$36, MOD(ROW(SD!$L$9:'SD'!$L$36),2)=0)))/(MAX(_xlfn._xlws.FILTER(SD!$L$9:'SD'!$L$36, MOD(ROW(SD!$L$9:'SD'!$L$36),2)=0))-MIN(_xlfn._xlws.FILTER(SD!$L$9:'SD'!$L$36, MOD(ROW(SD!$L$9:'SD'!$L$36),2)=0))))*(98-50)</f>
        <v>71.333333333333329</v>
      </c>
      <c r="J14" s="31" cm="1">
        <f t="array" aca="1" ref="J14" ca="1">50 + ((SD!M14 - MIN(_xlfn._xlws.FILTER(SD!$M$9:'SD'!$M$36, MOD(ROW(SD!$M$9:'SD'!$M$36),2)=0)))/(MAX(_xlfn._xlws.FILTER(SD!$M$9:'SD'!$M$36, MOD(ROW(SD!$M$9:'SD'!$M$36),2)=0))-MIN(_xlfn._xlws.FILTER(SD!$M$9:'SD'!$M$36, MOD(ROW(SD!$M$9:'SD'!$M$36),2)=0))))*(98-50)</f>
        <v>50</v>
      </c>
      <c r="K14" s="35" cm="1">
        <f t="array" aca="1" ref="K14" ca="1">50 + ((SD!Q14 -MIN(_xlfn._xlws.FILTER(SD!$Q$9:'SD'!$Q$36, MOD(ROW(SD!$Q$9:'SD'!$Q$36),2)=0)))/(MAX(_xlfn._xlws.FILTER(SD!$Q$9:'SD'!$Q$36, MOD(ROW(SD!$Q$9:'SD'!$Q$36),2)=0))-MIN(_xlfn._xlws.FILTER(SD!$Q$9:'SD'!$Q$36, MOD(ROW(SD!$Q$9:'SD'!$Q$36),2)=0))))*(98-50)</f>
        <v>96.34482758620689</v>
      </c>
      <c r="L14" s="35" cm="1">
        <f t="array" aca="1" ref="L14" ca="1">50 + ((SD!R14 - MIN(_xlfn._xlws.FILTER(SD!$R$9:'SD'!$R$36, MOD(ROW(SD!$R$9:'SD'!$R$36),2)=0)))/(MAX(_xlfn._xlws.FILTER(SD!$R$9:'SD'!$R$36, MOD(ROW(SD!$R$9:'SD'!$R$36),2)=0))-MIN(_xlfn._xlws.FILTER(SD!$R$9:'SD'!$R$36, MOD(ROW(SD!$R$9:'SD'!$R$36),2)=0))))*(98-50)</f>
        <v>95.17647058823529</v>
      </c>
      <c r="M14" s="35" cm="1">
        <f t="array" aca="1" ref="M14" ca="1">50 + ((SD!S14 - MIN(_xlfn._xlws.FILTER(SD!$S$9:'SD'!$S$36, MOD(ROW(SD!$S$9:'SD'!$S$36),2)=0)))/(MAX(_xlfn._xlws.FILTER(SD!$S$9:'SD'!$S$36, MOD(ROW(SD!$S$9:'SD'!$S$36),2)=0))-MIN(_xlfn._xlws.FILTER(SD!$S$9:'SD'!$S$36, MOD(ROW(SD!$S$9:'SD'!$S$36),2)=0))))*(98-50)</f>
        <v>95.257142857142853</v>
      </c>
      <c r="N14" s="35" cm="1">
        <f t="array" aca="1" ref="N14" ca="1">50 + ((SD!T14 - MIN(_xlfn._xlws.FILTER(SD!$T$9:'SD'!$T$36, MOD(ROW(SD!$T$9:'SD'!$T$36),2)=0)))/(MAX(_xlfn._xlws.FILTER(SD!$T$9:'SD'!$T$36, MOD(ROW(SD!$T$9:'SD'!$T$36),2)=0))-MIN(_xlfn._xlws.FILTER(SD!$T$9:'SD'!$T$36, MOD(ROW(SD!$T$9:'SD'!$T$36),2)=0))))*(98-50)</f>
        <v>94.8</v>
      </c>
      <c r="O14" s="38" cm="1">
        <f t="array" aca="1" ref="O14" ca="1">50 + ((SD!X14 - MIN(_xlfn._xlws.FILTER(SD!$X$9:'SD'!$X$36, MOD(ROW(SD!$X$9:'SD'!$X$36),2)=0)))/(MAX(_xlfn._xlws.FILTER(SD!$X$9:'SD'!$X$36, MOD(ROW(SD!$X$9:'SD'!$X$36),2)=0))-MIN(_xlfn._xlws.FILTER(SD!$X$9:'SD'!$X$36, MOD(ROW(SD!$X$9:'SD'!$X$36),2)=0))))*(98-50)</f>
        <v>98</v>
      </c>
      <c r="P14" s="38" cm="1">
        <f t="array" aca="1" ref="P14" ca="1">50 + ((SD!Y14 - MIN(_xlfn._xlws.FILTER(SD!$Y$9:'SD'!$Y$36, MOD(ROW(SD!$Y$9:'SD'!$Y$36),2)=0)))/(MAX(_xlfn._xlws.FILTER(SD!$Y$9:'SD'!$Y$36, MOD(ROW(SD!$Y$9:'SD'!$Y$36),2)=0))-MIN(_xlfn._xlws.FILTER(SD!$Y$9:'SD'!$Y$36, MOD(ROW(SD!$Y$9:'SD'!$Y$36),2)=0))))*(98-50)</f>
        <v>98</v>
      </c>
      <c r="Q14" s="38" cm="1">
        <f t="array" aca="1" ref="Q14" ca="1">50 + ((SD!Z14 - MIN(_xlfn._xlws.FILTER(SD!$Z$9:'SD'!$Z$36, MOD(ROW(SD!$Z$9:'SD'!$Z$36),2)=0)))/(MAX(_xlfn._xlws.FILTER(SD!$Z$9:'SD'!$Z$36, MOD(ROW(SD!$Z$9:'SD'!$Z$36),2)=0))-MIN(_xlfn._xlws.FILTER(SD!$Z$9:'SD'!$Z$36, MOD(ROW(SD!$Z$9:'SD'!$Z$36),2)=0))))*(98-50)</f>
        <v>98</v>
      </c>
      <c r="R14" s="38" cm="1">
        <f t="array" aca="1" ref="R14" ca="1">50 + ((SD!AA14 - MIN(_xlfn._xlws.FILTER(SD!$AA$9:'SD'!$AA$36, MOD(ROW(SD!$AA$9:'SD'!$AA$36),2)=0)))/(MAX(_xlfn._xlws.FILTER(SD!$AA$9:'SD'!$AA$36, MOD(ROW(SD!$AA$9:'SD'!$AA$36),2)=0))-MIN(_xlfn._xlws.FILTER(SD!$AA$9:'SD'!$AA$36, MOD(ROW(SD!$AA$9:'SD'!$AA$36),2)=0))))*(98-50)</f>
        <v>98</v>
      </c>
      <c r="S14" s="40" cm="1">
        <f t="array" aca="1" ref="S14" ca="1">50 + ((SD!AE14 - MIN(_xlfn._xlws.FILTER(SD!$AE$9:'SD'!$AE$36, MOD(ROW(SD!$AE$9:'SD'!$AE$36),2)=0)))/(MAX(_xlfn._xlws.FILTER(SD!$AE$9:'SD'!$AE$36, MOD(ROW(SD!$AE$9:'SD'!$AE$36),2)=0))-MIN(_xlfn._xlws.FILTER(SD!$AE$9:'SD'!$AE$36, MOD(ROW(SD!$AE$9:'SD'!$AE$36),2)=0))))*(98-50)</f>
        <v>75.84615384615384</v>
      </c>
      <c r="T14" s="40" cm="1">
        <f t="array" aca="1" ref="T14" ca="1">50 + ((SD!AF14 - MIN(_xlfn._xlws.FILTER(SD!$AF$9:'SD'!$AF$36, MOD(ROW(SD!$AF$9:'SD'!$AF$36),2)=0)))/(MAX(_xlfn._xlws.FILTER(SD!$AF$9:'SD'!$AF$36, MOD(ROW(SD!$AF$9:'SD'!$AF$36),2)=0))-MIN(_xlfn._xlws.FILTER(SD!$AF$9:'SD'!$AF$36, MOD(ROW(SD!$AF$9:'SD'!$AF$36),2)=0))))*(98-50)</f>
        <v>86</v>
      </c>
      <c r="U14" s="40" cm="1">
        <f t="array" aca="1" ref="U14" ca="1">50 + ((SD!AG14 - MIN(_xlfn._xlws.FILTER(SD!$AG$9:'SD'!$AG$36, MOD(ROW(SD!$AG$9:'SD'!$AG$36),2)=0)))/(MAX(_xlfn._xlws.FILTER(SD!$AG$9:'SD'!$AG$36, MOD(ROW(SD!$AG$9:'SD'!$AG$36),2)=0))-MIN(_xlfn._xlws.FILTER(SD!$AG$9:'SD'!$AG$36, MOD(ROW(SD!$AG$9:'SD'!$AG$36),2)=0))))*(98-50)</f>
        <v>79.538461538461547</v>
      </c>
      <c r="V14" s="40" cm="1">
        <f t="array" aca="1" ref="V14" ca="1">50 + ((SD!AH14 - MIN(_xlfn._xlws.FILTER(SD!$AH$9:'SD'!$AH$36, MOD(ROW(SD!$AH$9:'SD'!$AH$36),2)=0)))/(MAX(_xlfn._xlws.FILTER(SD!$AH$9:'SD'!$AH$36, MOD(ROW(SD!$AH$9:'SD'!$AH$36),2)=0))-MIN(_xlfn._xlws.FILTER(SD!$AH$9:'SD'!$AH$36, MOD(ROW(SD!$AH$9:'SD'!$AH$36),2)=0))))*(98-50)</f>
        <v>76.666666666666671</v>
      </c>
      <c r="W14" s="266"/>
      <c r="X14" s="254"/>
      <c r="Y14" s="254"/>
      <c r="Z14" s="254"/>
      <c r="AB14" s="213"/>
      <c r="AC14" s="106" t="s">
        <v>39</v>
      </c>
      <c r="AD14" s="108">
        <f ca="1">IF(MIN(C14,G14,K14,O14,S14)=0, "Null", IF(COUNT(C14,G14,K14,O14,S14)=5, SUM(C14,G14,K14,O14,S14) - MIN(C14,G14,K14,O14,S14) - MAX(C14,G14,K14,O14,S14), "Null"))*$AS$10</f>
        <v>1080.7639257294427</v>
      </c>
      <c r="AE14" s="108">
        <f ca="1">IF(MIN(D14,H14,L14,P14,T14)=0, "Null", IF(COUNT(D14,H14,L14,P14,T14)=5, SUM(D14,H14,L14,P14,T14) - MIN(D14,H14,L14,P14,T14) - MAX(D14,H14,L14,P14,T14), "Null"))*$AT$10</f>
        <v>1084.877925363694</v>
      </c>
      <c r="AF14" s="108">
        <f ca="1">IF(MIN(E14,I14,M14,Q14,U14)=0, "Null", IF(COUNT(E14,I14,M14,Q14,U14)=5, SUM(E14,I14,M14,Q14,U14) - MIN(E14,I14,M14,Q14,U14) - MAX(E14,I14,M14,Q14,U14), "Null"))*$AU$10</f>
        <v>775.18681318681331</v>
      </c>
      <c r="AG14" s="108">
        <f ca="1">IF(MIN(F14,J14,N14,R14,V14)=0, "Null", IF(COUNT(F14,J14,N14,R14,V14)=5, SUM(F14,J14,N14,R14,V14) - MIN(F14,J14,N14,R14,V14) - MAX(F14,J14,N14,R14,V14), "Null"))*$AV$10</f>
        <v>885.86666666666679</v>
      </c>
      <c r="AH14" s="109" cm="1">
        <f t="array" aca="1" ref="AH14" ca="1">IF(SUMPRODUCT(--(ISTEXT(AD14:AG14)+ISBLANK(AD14:AG14)+(AD14:AG14=0)))&gt;0,"Error",SUM(AD14,AE14,AF14,AG14))</f>
        <v>3826.6953309466167</v>
      </c>
      <c r="AI14" s="491"/>
      <c r="AJ14" s="489"/>
      <c r="AK14" s="254"/>
      <c r="AL14" s="254"/>
      <c r="AN14" s="249"/>
      <c r="AO14" s="264"/>
      <c r="AP14" s="249"/>
    </row>
    <row r="15" spans="1:48" ht="17.25" customHeight="1">
      <c r="A15" s="199">
        <v>4</v>
      </c>
      <c r="B15" s="1" t="s">
        <v>31</v>
      </c>
      <c r="C15" s="25" cm="1">
        <f t="array" aca="1" ref="C15" ca="1">50 + ((SD!C15 - MIN(_xlfn._xlws.FILTER(SD!$C$9:'SD'!$C$36, MOD(ROW(SD!$C$9:'SD'!$C$36),2)=1)))/(MAX(_xlfn._xlws.FILTER(SD!$C$9:'SD'!$C$36, MOD(ROW(SD!$C$9:'SD'!$C$36),2)=1))-MIN(_xlfn._xlws.FILTER(SD!$C$9:'SD'!$C$36, MOD(ROW(SD!$C$9:'SD'!$C$36),2)=1)))) * (98-50)</f>
        <v>98</v>
      </c>
      <c r="D15" s="25" cm="1">
        <f t="array" aca="1" ref="D15" ca="1">50 + ((SD!D15 - MIN(_xlfn._xlws.FILTER(SD!$D$9:'SD'!$D$36, MOD(ROW(SD!$D$9:'SD'!$D$36),2)=1)))/(MAX(_xlfn._xlws.FILTER(SD!$D$9:'SD'!$D$36, MOD(ROW(SD!$D$9:'SD'!$D$36),2)=1))-MIN(_xlfn._xlws.FILTER(SD!$D$9:'SD'!$D$36, MOD(ROW(SD!$D$9:'SD'!$D$36),2)=1)))) * (98-50)</f>
        <v>98</v>
      </c>
      <c r="E15" s="25" cm="1">
        <f t="array" aca="1" ref="E15" ca="1">50 + ((SD!$E$15 - MIN(_xlfn._xlws.FILTER(SD!$E$9:'SD'!$E$36, MOD(ROW(SD!$E$9:'SD'!$E$36),2)=1)))/(MAX(_xlfn._xlws.FILTER(SD!$E$9:'SD'!$E$36, MOD(ROW(SD!$E$9:'SD'!$E$36),2)=1))-MIN(_xlfn._xlws.FILTER(SD!$E$9:'SD'!$E$36, MOD(ROW(SD!$E$9:'SD'!$E$36),2)=1))))*(98-50)</f>
        <v>98</v>
      </c>
      <c r="F15" s="25">
        <v>80</v>
      </c>
      <c r="G15" s="32" cm="1">
        <f t="array" aca="1" ref="G15" ca="1">50 + ((SD!J15 - MIN(_xlfn._xlws.FILTER(SD!$J$9:'SD'!$J$36, MOD(ROW(SD!$J$9:'SD'!$J$36),2)=1)))/(MAX(_xlfn._xlws.FILTER(SD!$J$9:'SD'!$J$36, MOD(ROW(SD!$J$9:'SD'!$J$36),2)=1))-MIN(_xlfn._xlws.FILTER(SD!$J$9:'SD'!$J$36, MOD(ROW(SD!$J$9:'SD'!$J$36),2)=1))))*(98-50)</f>
        <v>66</v>
      </c>
      <c r="H15" s="32" cm="1">
        <f t="array" aca="1" ref="H15" ca="1">50 + ((SD!K15 - MIN(_xlfn._xlws.FILTER(SD!$K$9:'SD'!$K$36, MOD(ROW(SD!$K$9:'SD'!$K$36),2)=1)))/(MAX(_xlfn._xlws.FILTER(SD!$K$9:'SD'!$K$36, MOD(ROW(SD!$K$9:'SD'!$K$36),2)=1))-MIN(_xlfn._xlws.FILTER(SD!$K$9:'SD'!$K$36, MOD(ROW(SD!$K$9:'SD'!$K$36),2)=1))))*(98-50)</f>
        <v>66.615384615384613</v>
      </c>
      <c r="I15" s="32" cm="1">
        <f t="array" aca="1" ref="I15" ca="1">50 + ((SD!L15 - MIN(_xlfn._xlws.FILTER(SD!$L$9:'SD'!$L$36, MOD(ROW(SD!$L$9:'SD'!$L$36),2)=1)))/(MAX(_xlfn._xlws.FILTER(SD!$L$9:'SD'!$L$36, MOD(ROW(SD!$L$9:'SD'!$L$36),2)=1))-MIN(_xlfn._xlws.FILTER(SD!$L$9:'SD'!$L$36, MOD(ROW(SD!$L$9:'SD'!$L$36),2)=1))))*(98-50)</f>
        <v>68</v>
      </c>
      <c r="J15" s="32" cm="1">
        <f t="array" aca="1" ref="J15" ca="1">50 + ((SD!M15 - MIN(_xlfn._xlws.FILTER(SD!$M$9:'SD'!$M$36, MOD(ROW(SD!$M$9:'SD'!$M$36),2)=1)))/(MAX(_xlfn._xlws.FILTER(SD!$M$9:'SD'!$M$36, MOD(ROW(SD!$M$9:'SD'!$M$36),2)=1))-MIN(_xlfn._xlws.FILTER(SD!$M$9:'SD'!$M$36, MOD(ROW(SD!$M$9:'SD'!$M$36),2)=1))))*(98-50)</f>
        <v>50</v>
      </c>
      <c r="K15" s="36" cm="1">
        <f t="array" aca="1" ref="K15" ca="1">50 + ((SD!Q15 - MIN(_xlfn._xlws.FILTER(SD!$Q$9:'SD'!$Q$36, MOD(ROW(SD!$Q$9:'SD'!$Q$36),2)=1)))/(MAX(_xlfn._xlws.FILTER(SD!$Q$9:'SD'!$Q$36, MOD(ROW(SD!$Q$9:'SD'!$Q$36),2)=1))-MIN(_xlfn._xlws.FILTER(SD!$Q$9:'SD'!$Q$36, MOD(ROW(SD!$Q$9:'SD'!$Q$36),2)=1))))*(98-50)</f>
        <v>94.689655172413794</v>
      </c>
      <c r="L15" s="36" cm="1">
        <f t="array" aca="1" ref="L15" ca="1">50 + ((SD!R15 - MIN(_xlfn._xlws.FILTER(SD!$R$9:'SD'!$R$36, MOD(ROW(SD!$R$9:'SD'!$R$36),2)=1)))/(MAX(_xlfn._xlws.FILTER(SD!$R$9:'SD'!$R$36, MOD(ROW(SD!$R$9:'SD'!$R$36),2)=1))-MIN(_xlfn._xlws.FILTER(SD!$R$9:'SD'!$R$36, MOD(ROW(SD!$R$9:'SD'!$R$36),2)=1))))*(98-50)</f>
        <v>96.5</v>
      </c>
      <c r="M15" s="36" cm="1">
        <f t="array" aca="1" ref="M15" ca="1">50 + ((SD!S15 - MIN(_xlfn._xlws.FILTER(SD!$S$9:'SD'!$S$36, MOD(ROW(SD!$S$9:'SD'!$S$36),2)=1)))/(MAX(_xlfn._xlws.FILTER(SD!$S$9:'SD'!$S$36, MOD(ROW(SD!$S$9:'SD'!$S$36),2)=1))-MIN(_xlfn._xlws.FILTER(SD!$S$9:'SD'!$S$36, MOD(ROW(SD!$S$9:'SD'!$S$36),2)=1))))*(98-50)</f>
        <v>98</v>
      </c>
      <c r="N15" s="36" cm="1">
        <f t="array" aca="1" ref="N15" ca="1">50 + ((SD!T15 - MIN(_xlfn._xlws.FILTER(SD!$T$9:'SD'!$T$36, MOD(ROW(SD!$T$9:'SD'!$T$36),2)=1)))/(MAX(_xlfn._xlws.FILTER(SD!$T$9:'SD'!$T$36, MOD(ROW(SD!$T$9:'SD'!$T$36),2)=1))-MIN(_xlfn._xlws.FILTER(SD!$T$9:'SD'!$T$36, MOD(ROW(SD!$T$9:'SD'!$T$36),2)=1))))*(98-50)</f>
        <v>96.285714285714278</v>
      </c>
      <c r="O15" s="39" cm="1">
        <f t="array" aca="1" ref="O15" ca="1">50 + ((SD!X15 - MIN(_xlfn._xlws.FILTER(SD!$X$9:'SD'!$X$36, MOD(ROW(SD!$X$9:'SD'!$X$36),2)=1)))/(MAX(_xlfn._xlws.FILTER(SD!$X$9:'SD'!$X$36, MOD(ROW(SD!$X$9:'SD'!$X$36),2)=1))-MIN(_xlfn._xlws.FILTER(SD!$X$9:'SD'!$X$36, MOD(ROW(SD!$X$9:'SD'!$X$36),2)=1))))*(98-50)</f>
        <v>82</v>
      </c>
      <c r="P15" s="39" cm="1">
        <f t="array" aca="1" ref="P15" ca="1">50 + ((SD!Y15 - MIN(_xlfn._xlws.FILTER(SD!$Y$9:'SD'!$Y$36, MOD(ROW(SD!$Y$9:'SD'!$Y$36),2)=1)))/(MAX(_xlfn._xlws.FILTER(SD!$Y$9:'SD'!$Y$36, MOD(ROW(SD!$Y$9:'SD'!$Y$36),2)=1))-MIN(_xlfn._xlws.FILTER(SD!$Y$9:'SD'!$Y$36, MOD(ROW(SD!$Y$9:'SD'!$Y$36),2)=1))))*(98-50)</f>
        <v>80.857142857142861</v>
      </c>
      <c r="Q15" s="39" cm="1">
        <f t="array" aca="1" ref="Q15" ca="1">50 + ((SD!Z15 - MIN(_xlfn._xlws.FILTER(SD!$Z$9:'SD'!$Z$36, MOD(ROW(SD!$Z$9:'SD'!$Z$36),2)=1)))/(MAX(_xlfn._xlws.FILTER(SD!$Z$9:'SD'!$Z$36, MOD(ROW(SD!$Z$9:'SD'!$Z$36),2)=1))-MIN(_xlfn._xlws.FILTER(SD!$Z$9:'SD'!$Z$36, MOD(ROW(SD!$Z$9:'SD'!$Z$36),2)=1))))*(98-50)</f>
        <v>87.714285714285722</v>
      </c>
      <c r="R15" s="39" cm="1">
        <f t="array" aca="1" ref="R15" ca="1">50 + ((SD!AA15 - MIN(_xlfn._xlws.FILTER(SD!$AA$9:'SD'!$AA$36, MOD(ROW(SD!$AA$9:'SD'!$AA$36),2)=1)))/(MAX(_xlfn._xlws.FILTER(SD!$AA$9:'SD'!$AA$36, MOD(ROW(SD!$AA$9:'SD'!$AA$36),2)=1))-MIN(_xlfn._xlws.FILTER(SD!$AA$9:'SD'!$AA$36, MOD(ROW(SD!$AA$9:'SD'!$AA$36),2)=1))))*(98-50)</f>
        <v>89</v>
      </c>
      <c r="S15" s="46" cm="1">
        <f t="array" aca="1" ref="S15" ca="1">50 + ((SD!AE15 - MIN(_xlfn._xlws.FILTER(SD!$AE$9:'SD'!$AE$36, MOD(ROW(SD!$AE$9:'SD'!$AE$36),2)=1)))/(MAX(_xlfn._xlws.FILTER(SD!$AE$9:'SD'!$AE$36, MOD(ROW(SD!$AE$9:'SD'!$AE$36),2)=1))-MIN(_xlfn._xlws.FILTER(SD!$AE$9:'SD'!$AE$36, MOD(ROW(SD!$AE$9:'SD'!$AE$36),2)=1))))*(98-50)</f>
        <v>86</v>
      </c>
      <c r="T15" s="46" cm="1">
        <f t="array" aca="1" ref="T15" ca="1">50 + ((SD!AF15 - MIN(_xlfn._xlws.FILTER(SD!$AF$9:'SD'!$AF$36, MOD(ROW(SD!$AF$9:'SD'!$AF$36),2)=1)))/(MAX(_xlfn._xlws.FILTER(SD!$AF$9:'SD'!$AF$36, MOD(ROW(SD!$AF$9:'SD'!$AF$36),2)=1))-MIN(_xlfn._xlws.FILTER(SD!$AF$9:'SD'!$AF$36, MOD(ROW(SD!$AF$9:'SD'!$AF$36),2)=1))))*(98-50)</f>
        <v>84.909090909090907</v>
      </c>
      <c r="U15" s="46" cm="1">
        <f t="array" aca="1" ref="U15" ca="1">50 + ((SD!AG15 - MIN(_xlfn._xlws.FILTER(SD!$AG$9:'SD'!$AG$36, MOD(ROW(SD!$AG$9:'SD'!$AG$36),2)=1)))/(MAX(_xlfn._xlws.FILTER(SD!$AG$9:'SD'!$AG$36, MOD(ROW(SD!$AG$9:'SD'!$AG$36),2)=1))-MIN(_xlfn._xlws.FILTER(SD!$AG$9:'SD'!$AG$36, MOD(ROW(SD!$AG$9:'SD'!$AG$36),2)=1))))*(98-50)</f>
        <v>84.909090909090907</v>
      </c>
      <c r="V15" s="46" cm="1">
        <f t="array" aca="1" ref="V15" ca="1">50 + ((SD!AH15 - MIN(_xlfn._xlws.FILTER(SD!$AH$9:'SD'!$AH$36, MOD(ROW(SD!$AH$9:'SD'!$AH$36),2)=1)))/(MAX(_xlfn._xlws.FILTER(SD!$AH$9:'SD'!$AH$36, MOD(ROW(SD!$AH$9:'SD'!$AH$36),2)=1))-MIN(_xlfn._xlws.FILTER(SD!$AH$9:'SD'!$AH$36, MOD(ROW(SD!$AH$9:'SD'!$AH$36),2)=1))))*(98-50)</f>
        <v>98</v>
      </c>
      <c r="W15" s="266"/>
      <c r="X15" s="250">
        <f>SUM(SD!G15:G16,SD!N15:N16,SD!U15:U16,SD!AB15:AB16,SD!AI15:AI16)</f>
        <v>380</v>
      </c>
      <c r="Y15" s="250">
        <f>SUM(SD!H15:H16,SD!O15:O16,SD!V15:V16,SD!AC15:AC16,SD!AJ15:AJ16)</f>
        <v>377</v>
      </c>
      <c r="Z15" s="250">
        <f>SUM(SD!I15:I16,SD!P15:P16,SD!W15:W16,SD!AD15:AD16,SD!AK15:AK16)</f>
        <v>377</v>
      </c>
      <c r="AB15" s="199">
        <v>4</v>
      </c>
      <c r="AC15" s="42" t="s">
        <v>31</v>
      </c>
      <c r="AD15" s="44">
        <f ca="1">IF(MIN(C15,G15,K15,O15,S15)=0, "Null", IF(COUNT(C15,G15,K15,O15,S15)=5, SUM(C15,G15,K15,O15,S15) - MIN(C15,G15,K15,O15,S15) - MAX(C15,G15,K15,O15,S15), "Null"))*$AS$9</f>
        <v>1313.4482758620688</v>
      </c>
      <c r="AE15" s="44">
        <f ca="1">IF(MIN(D15,H15,L15,P15,T15)=0, "Null", IF(COUNT(D15,H15,L15,P15,T15)=5, SUM(D15,H15,L15,P15,T15) - MIN(D15,H15,L15,P15,T15) - MAX(D15,H15,L15,P15,T15), "Null"))*$AT$9</f>
        <v>1049.0649350649351</v>
      </c>
      <c r="AF15" s="44">
        <f ca="1">IF(MIN(E15,I15,M15,Q15,U15)=0, "Null", IF(COUNT(E15,I15,M15,Q15,U15)=5, SUM(E15,I15,M15,Q15,U15) - MIN(E15,I15,M15,Q15,U15) - MAX(E15,I15,M15,Q15,U15), "Null"))*$AU$9</f>
        <v>811.87012987012997</v>
      </c>
      <c r="AG15" s="44">
        <f ca="1">IF(MIN(F15,J15,N15,R15,V15)=0, "Null", IF(COUNT(F15,J15,N15,R15,V15)=5, SUM(F15,J15,N15,R15,V15) - MIN(F15,J15,N15,R15,V15) - MAX(F15,J15,N15,R15,V15), "Null"))*$AV$9</f>
        <v>795.85714285714289</v>
      </c>
      <c r="AH15" s="45" cm="1">
        <f t="array" aca="1" ref="AH15" ca="1">IF(SUMPRODUCT(--(ISTEXT(AD15:AG15)+ISBLANK(AD15:AG15)+(AD15:AG15=0)))&gt;0,"Error",SUM(AD15,AE15,AF15,AG15))</f>
        <v>3970.2404836542764</v>
      </c>
      <c r="AI15" s="492">
        <f t="shared" ref="AI15" ca="1" si="4">IF(OR(ISTEXT(AH15),ISTEXT(AH16)),"NULL",SUM(AH15:AH16))</f>
        <v>7996.322190183042</v>
      </c>
      <c r="AJ15" s="489"/>
      <c r="AK15" s="250">
        <f>SUM(SD!G15:I16,SD!N15:P16,SD!U15:W16,SD!AB15:AD16,SD!AI15:AK16)</f>
        <v>1134</v>
      </c>
      <c r="AL15" s="250">
        <f>RANK(AK15,$AK$9:$AK$36,0)</f>
        <v>3</v>
      </c>
      <c r="AN15" s="255" t="str">
        <f>IF(AND(SD!AP15&gt;=4, SD!AP15&lt;=18), "Penampilan " &amp; SD!AP15 &amp; " Menit", "Kosong")</f>
        <v>Penampilan 8 Menit</v>
      </c>
      <c r="AO15" s="257" t="str">
        <f>IF(SD!AQ15=46,"Kelebihan 1 Peserta", IF(SD!AQ15=47,"Kelebihan 2 Peserta",IF(SD!AQ15=48,"Kelebihan 3 Peserta",IF(SD!AQ15=49,"Kelebihan 4 Peserta",IF(SD!AQ15=50,"Kelebihan 5 Peserta",IF(SD!AQ15&gt;50,"Lebih dari 5 Peserta","Aman"))))))</f>
        <v>Aman</v>
      </c>
      <c r="AP15" s="255" t="str">
        <f t="shared" ref="AP15" si="5">_xlfn.TEXTJOIN(", ",TRUE,AN15,AO15)</f>
        <v>Penampilan 8 Menit, Aman</v>
      </c>
    </row>
    <row r="16" spans="1:48" ht="17.25" customHeight="1">
      <c r="A16" s="236"/>
      <c r="B16" s="28" t="s">
        <v>39</v>
      </c>
      <c r="C16" s="29" cm="1">
        <f t="array" aca="1" ref="C16" ca="1">50 + ((SD!C16 - MIN(_xlfn._xlws.FILTER(SD!$C$9:'SD'!$C$36, MOD(ROW(SD!$C$9:'SD'!$C$36),2)=0)))/(MAX(_xlfn._xlws.FILTER(SD!$C$9:'SD'!$C$36, MOD(ROW(SD!$C$9:'SD'!$C$36),2)=0))-MIN(_xlfn._xlws.FILTER(SD!$C$9:'SD'!$C$36, MOD(ROW(SD!$C$9:'SD'!$C$36),2)=0)))) * (98-50)</f>
        <v>93.2</v>
      </c>
      <c r="D16" s="29" cm="1">
        <f t="array" aca="1" ref="D16" ca="1">50 + ((SD!D16 - MIN(_xlfn._xlws.FILTER(SD!$D$9:'SD'!$D$36,MOD(ROW(SD!$D$9:'SD'!$D$36),2)=0)))/(MAX(_xlfn._xlws.FILTER(SD!$D$9:'SD'!$D$36, MOD(ROW(SD!$D$9:'SD'!$D$36),2)=0))-MIN(_xlfn._xlws.FILTER(SD!$D$9:'SD'!$D$36,MOD(ROW(SD!$D$9:'SD'!$D$36),2)=0)))) * (98-50)</f>
        <v>98</v>
      </c>
      <c r="E16" s="29" cm="1">
        <f t="array" aca="1" ref="E16" ca="1">50 + ((SD!E16 - MIN(_xlfn._xlws.FILTER(SD!$E$9:'SD'!$E$36, MOD(ROW(SD!$E$9:'SD'!$E$36),2)=0)))/(MAX(_xlfn._xlws.FILTER(SD!$E$9:'SD'!$E$36, MOD(ROW(SD!$E$9:'SD'!$E$36),2)=0))-MIN(_xlfn._xlws.FILTER(SD!$E$9:'SD'!$E$36, MOD(ROW(SD!$E$9:'SD'!$E$36),2)=0))))*(98-50)</f>
        <v>98</v>
      </c>
      <c r="F16" s="29" cm="1">
        <f t="array" aca="1" ref="F16" ca="1">50 + ((SD!F16 - MIN(_xlfn._xlws.FILTER(SD!$F$9:'SD'!$F$36, MOD(ROW(SD!$F$9:'SD'!$F$36),2)=0)))/(MAX(_xlfn._xlws.FILTER(SD!$F$9:'SD'!$F$36, MOD(ROW(SD!$F$9:'SD'!$F$36),2)=0))-MIN(_xlfn._xlws.FILTER(SD!$F$9:'SD'!$F$36, MOD(ROW(SD!$F$9:'SD'!$F$36),2)=0))))*(98-50)</f>
        <v>50</v>
      </c>
      <c r="G16" s="33" cm="1">
        <f t="array" aca="1" ref="G16" ca="1">50 + ((SD!J16 - MIN(_xlfn._xlws.FILTER(SD!$J$9:'SD'!$J$36, MOD(ROW(SD!$J$9:'SD'!$J$36),2)=0)))/(MAX(_xlfn._xlws.FILTER(SD!$J$9:'SD'!$J$36, MOD(ROW(SD!$J$9:'SD'!$J$36),2)=0))-MIN(_xlfn._xlws.FILTER(SD!$J$9:'SD'!$J$36, MOD(ROW(SD!$J$9:'SD'!$J$36),2)=0))))*(98-50)</f>
        <v>77</v>
      </c>
      <c r="H16" s="33" cm="1">
        <f t="array" aca="1" ref="H16" ca="1">50 + ((SD!K16 - MIN(_xlfn._xlws.FILTER(SD!$K$9:'SD'!$K$36, MOD(ROW(SD!$K$9:'SD'!$K$36),2)=0)))/(MAX(_xlfn._xlws.FILTER(SD!$K$9:'SD'!$K$36, MOD(ROW(SD!$K$9:'SD'!$K$36),2)=0))-MIN(_xlfn._xlws.FILTER(SD!$K$9:'SD'!$K$36, MOD(ROW(SD!$K$9:'SD'!$K$36),2)=0))))*(98-50)</f>
        <v>85.612903225806448</v>
      </c>
      <c r="I16" s="33" cm="1">
        <f t="array" aca="1" ref="I16" ca="1">50 + ((SD!L16 - MIN(_xlfn._xlws.FILTER(SD!$L$9:'SD'!$L$36, MOD(ROW(SD!$L$9:'SD'!$L$36),2)=0)))/(MAX(_xlfn._xlws.FILTER(SD!$L$9:'SD'!$L$36, MOD(ROW(SD!$L$9:'SD'!$L$36),2)=0))-MIN(_xlfn._xlws.FILTER(SD!$L$9:'SD'!$L$36, MOD(ROW(SD!$L$9:'SD'!$L$36),2)=0))))*(98-50)</f>
        <v>67.777777777777771</v>
      </c>
      <c r="J16" s="33" cm="1">
        <f t="array" aca="1" ref="J16" ca="1">50 + ((SD!M16 - MIN(_xlfn._xlws.FILTER(SD!$M$9:'SD'!$M$36, MOD(ROW(SD!$M$9:'SD'!$M$36),2)=0)))/(MAX(_xlfn._xlws.FILTER(SD!$M$9:'SD'!$M$36, MOD(ROW(SD!$M$9:'SD'!$M$36),2)=0))-MIN(_xlfn._xlws.FILTER(SD!$M$9:'SD'!$M$36, MOD(ROW(SD!$M$9:'SD'!$M$36),2)=0))))*(98-50)</f>
        <v>59.6</v>
      </c>
      <c r="K16" s="37" cm="1">
        <f t="array" aca="1" ref="K16" ca="1">50 + ((SD!Q16 -MIN(_xlfn._xlws.FILTER(SD!$Q$9:'SD'!$Q$36, MOD(ROW(SD!$Q$9:'SD'!$Q$36),2)=0)))/(MAX(_xlfn._xlws.FILTER(SD!$Q$9:'SD'!$Q$36, MOD(ROW(SD!$Q$9:'SD'!$Q$36),2)=0))-MIN(_xlfn._xlws.FILTER(SD!$Q$9:'SD'!$Q$36, MOD(ROW(SD!$Q$9:'SD'!$Q$36),2)=0))))*(98-50)</f>
        <v>98</v>
      </c>
      <c r="L16" s="37" cm="1">
        <f t="array" aca="1" ref="L16" ca="1">50 + ((SD!R16 - MIN(_xlfn._xlws.FILTER(SD!$R$9:'SD'!$R$36, MOD(ROW(SD!$R$9:'SD'!$R$36),2)=0)))/(MAX(_xlfn._xlws.FILTER(SD!$R$9:'SD'!$R$36, MOD(ROW(SD!$R$9:'SD'!$R$36),2)=0))-MIN(_xlfn._xlws.FILTER(SD!$R$9:'SD'!$R$36, MOD(ROW(SD!$R$9:'SD'!$R$36),2)=0))))*(98-50)</f>
        <v>95.17647058823529</v>
      </c>
      <c r="M16" s="37" cm="1">
        <f t="array" aca="1" ref="M16" ca="1">50 + ((SD!S16 - MIN(_xlfn._xlws.FILTER(SD!$S$9:'SD'!$S$36, MOD(ROW(SD!$S$9:'SD'!$S$36),2)=0)))/(MAX(_xlfn._xlws.FILTER(SD!$S$9:'SD'!$S$36, MOD(ROW(SD!$S$9:'SD'!$S$36),2)=0))-MIN(_xlfn._xlws.FILTER(SD!$S$9:'SD'!$S$36, MOD(ROW(SD!$S$9:'SD'!$S$36),2)=0))))*(98-50)</f>
        <v>96.628571428571433</v>
      </c>
      <c r="N16" s="37" cm="1">
        <f t="array" aca="1" ref="N16" ca="1">50 + ((SD!T16 - MIN(_xlfn._xlws.FILTER(SD!$T$9:'SD'!$T$36, MOD(ROW(SD!$T$9:'SD'!$T$36),2)=0)))/(MAX(_xlfn._xlws.FILTER(SD!$T$9:'SD'!$T$36, MOD(ROW(SD!$T$9:'SD'!$T$36),2)=0))-MIN(_xlfn._xlws.FILTER(SD!$T$9:'SD'!$T$36, MOD(ROW(SD!$T$9:'SD'!$T$36),2)=0))))*(98-50)</f>
        <v>96.4</v>
      </c>
      <c r="O16" s="39" cm="1">
        <f t="array" aca="1" ref="O16" ca="1">50 + ((SD!X16 - MIN(_xlfn._xlws.FILTER(SD!$X$9:'SD'!$X$36, MOD(ROW(SD!$X$9:'SD'!$X$36),2)=0)))/(MAX(_xlfn._xlws.FILTER(SD!$X$9:'SD'!$X$36, MOD(ROW(SD!$X$9:'SD'!$X$36),2)=0))-MIN(_xlfn._xlws.FILTER(SD!$X$9:'SD'!$X$36, MOD(ROW(SD!$X$9:'SD'!$X$36),2)=0))))*(98-50)</f>
        <v>87.333333333333343</v>
      </c>
      <c r="P16" s="39" cm="1">
        <f t="array" aca="1" ref="P16" ca="1">50 + ((SD!Y16 - MIN(_xlfn._xlws.FILTER(SD!$Y$9:'SD'!$Y$36, MOD(ROW(SD!$Y$9:'SD'!$Y$36),2)=0)))/(MAX(_xlfn._xlws.FILTER(SD!$Y$9:'SD'!$Y$36, MOD(ROW(SD!$Y$9:'SD'!$Y$36),2)=0))-MIN(_xlfn._xlws.FILTER(SD!$Y$9:'SD'!$Y$36, MOD(ROW(SD!$Y$9:'SD'!$Y$36),2)=0))))*(98-50)</f>
        <v>92</v>
      </c>
      <c r="Q16" s="39" cm="1">
        <f t="array" aca="1" ref="Q16" ca="1">50 + ((SD!Z16 - MIN(_xlfn._xlws.FILTER(SD!$Z$9:'SD'!$Z$36, MOD(ROW(SD!$Z$9:'SD'!$Z$36),2)=0)))/(MAX(_xlfn._xlws.FILTER(SD!$Z$9:'SD'!$Z$36, MOD(ROW(SD!$Z$9:'SD'!$Z$36),2)=0))-MIN(_xlfn._xlws.FILTER(SD!$Z$9:'SD'!$Z$36, MOD(ROW(SD!$Z$9:'SD'!$Z$36),2)=0))))*(98-50)</f>
        <v>91.142857142857139</v>
      </c>
      <c r="R16" s="39" cm="1">
        <f t="array" aca="1" ref="R16" ca="1">50 + ((SD!AA16 - MIN(_xlfn._xlws.FILTER(SD!$AA$9:'SD'!$AA$36, MOD(ROW(SD!$AA$9:'SD'!$AA$36),2)=0)))/(MAX(_xlfn._xlws.FILTER(SD!$AA$9:'SD'!$AA$36, MOD(ROW(SD!$AA$9:'SD'!$AA$36),2)=0))-MIN(_xlfn._xlws.FILTER(SD!$AA$9:'SD'!$AA$36, MOD(ROW(SD!$AA$9:'SD'!$AA$36),2)=0))))*(98-50)</f>
        <v>83.6</v>
      </c>
      <c r="S16" s="46" cm="1">
        <f t="array" aca="1" ref="S16" ca="1">50 + ((SD!AE16 - MIN(_xlfn._xlws.FILTER(SD!$AE$9:'SD'!$AE$36, MOD(ROW(SD!$AE$9:'SD'!$AE$36),2)=0)))/(MAX(_xlfn._xlws.FILTER(SD!$AE$9:'SD'!$AE$36, MOD(ROW(SD!$AE$9:'SD'!$AE$36),2)=0))-MIN(_xlfn._xlws.FILTER(SD!$AE$9:'SD'!$AE$36, MOD(ROW(SD!$AE$9:'SD'!$AE$36),2)=0))))*(98-50)</f>
        <v>90.615384615384613</v>
      </c>
      <c r="T16" s="46" cm="1">
        <f t="array" aca="1" ref="T16" ca="1">50 + ((SD!AF16 - MIN(_xlfn._xlws.FILTER(SD!$AF$9:'SD'!$AF$36, MOD(ROW(SD!$AF$9:'SD'!$AF$36),2)=0)))/(MAX(_xlfn._xlws.FILTER(SD!$AF$9:'SD'!$AF$36, MOD(ROW(SD!$AF$9:'SD'!$AF$36),2)=0))-MIN(_xlfn._xlws.FILTER(SD!$AF$9:'SD'!$AF$36, MOD(ROW(SD!$AF$9:'SD'!$AF$36),2)=0))))*(98-50)</f>
        <v>98</v>
      </c>
      <c r="U16" s="46" cm="1">
        <f t="array" aca="1" ref="U16" ca="1">50 + ((SD!AG16 - MIN(_xlfn._xlws.FILTER(SD!$AG$9:'SD'!$AG$36, MOD(ROW(SD!$AG$9:'SD'!$AG$36),2)=0)))/(MAX(_xlfn._xlws.FILTER(SD!$AG$9:'SD'!$AG$36, MOD(ROW(SD!$AG$9:'SD'!$AG$36),2)=0))-MIN(_xlfn._xlws.FILTER(SD!$AG$9:'SD'!$AG$36, MOD(ROW(SD!$AG$9:'SD'!$AG$36),2)=0))))*(98-50)</f>
        <v>98</v>
      </c>
      <c r="V16" s="46" cm="1">
        <f t="array" aca="1" ref="V16" ca="1">50 + ((SD!AH16 - MIN(_xlfn._xlws.FILTER(SD!$AH$9:'SD'!$AH$36, MOD(ROW(SD!$AH$9:'SD'!$AH$36),2)=0)))/(MAX(_xlfn._xlws.FILTER(SD!$AH$9:'SD'!$AH$36, MOD(ROW(SD!$AH$9:'SD'!$AH$36),2)=0))-MIN(_xlfn._xlws.FILTER(SD!$AH$9:'SD'!$AH$36, MOD(ROW(SD!$AH$9:'SD'!$AH$36),2)=0))))*(98-50)</f>
        <v>92.666666666666657</v>
      </c>
      <c r="W16" s="266"/>
      <c r="X16" s="251"/>
      <c r="Y16" s="251"/>
      <c r="Z16" s="251"/>
      <c r="AB16" s="236"/>
      <c r="AC16" s="42" t="s">
        <v>39</v>
      </c>
      <c r="AD16" s="44">
        <f ca="1">IF(MIN(C16,G16,K16,O16,S16)=0, "Null", IF(COUNT(C16,G16,K16,O16,S16)=5, SUM(C16,G16,K16,O16,S16) - MIN(C16,G16,K16,O16,S16) - MAX(C16,G16,K16,O16,S16), "Null"))*$AS$10</f>
        <v>1084.5948717948718</v>
      </c>
      <c r="AE16" s="44">
        <f ca="1">IF(MIN(D16,H16,L16,P16,T16)=0, "Null", IF(COUNT(D16,H16,L16,P16,T16)=5, SUM(D16,H16,L16,P16,T16) - MIN(D16,H16,L16,P16,T16) - MAX(D16,H16,L16,P16,T16), "Null"))*$AT$10</f>
        <v>1140.7058823529412</v>
      </c>
      <c r="AF16" s="44">
        <f ca="1">IF(MIN(E16,I16,M16,Q16,U16)=0, "Null", IF(COUNT(E16,I16,M16,Q16,U16)=5, SUM(E16,I16,M16,Q16,U16) - MIN(E16,I16,M16,Q16,U16) - MAX(E16,I16,M16,Q16,U16), "Null"))*$AU$10</f>
        <v>857.31428571428569</v>
      </c>
      <c r="AG16" s="44">
        <f ca="1">IF(MIN(F16,J16,N16,R16,V16)=0, "Null", IF(COUNT(F16,J16,N16,R16,V16)=5, SUM(F16,J16,N16,R16,V16) - MIN(F16,J16,N16,R16,V16) - MAX(F16,J16,N16,R16,V16), "Null"))*$AV$10</f>
        <v>943.46666666666658</v>
      </c>
      <c r="AH16" s="45" cm="1">
        <f t="array" aca="1" ref="AH16" ca="1">IF(SUMPRODUCT(--(ISTEXT(AD16:AG16)+ISBLANK(AD16:AG16)+(AD16:AG16=0)))&gt;0,"Error",SUM(AD16,AE16,AF16,AG16))</f>
        <v>4026.0817065287652</v>
      </c>
      <c r="AI16" s="493"/>
      <c r="AJ16" s="489"/>
      <c r="AK16" s="251"/>
      <c r="AL16" s="251"/>
      <c r="AN16" s="256"/>
      <c r="AO16" s="258"/>
      <c r="AP16" s="256"/>
    </row>
    <row r="17" spans="1:42" ht="17.25" customHeight="1">
      <c r="A17" s="252">
        <v>5</v>
      </c>
      <c r="B17" s="5" t="s">
        <v>31</v>
      </c>
      <c r="C17" s="11" cm="1">
        <f t="array" aca="1" ref="C17" ca="1">50 + ((SD!C17 - MIN(_xlfn._xlws.FILTER(SD!$C$9:'SD'!$C$36, MOD(ROW(SD!$C$9:'SD'!$C$36),2)=1)))/(MAX(_xlfn._xlws.FILTER(SD!$C$9:'SD'!$C$36, MOD(ROW(SD!$C$9:'SD'!$C$36),2)=1))-MIN(_xlfn._xlws.FILTER(SD!$C$9:'SD'!$C$36, MOD(ROW(SD!$C$9:'SD'!$C$36),2)=1)))) * (98-50)</f>
        <v>88.4</v>
      </c>
      <c r="D17" s="11" cm="1">
        <f t="array" aca="1" ref="D17" ca="1">50 + ((SD!D17 - MIN(_xlfn._xlws.FILTER(SD!$D$9:'SD'!$D$36, MOD(ROW(SD!$D$9:'SD'!$D$36),2)=1)))/(MAX(_xlfn._xlws.FILTER(SD!$D$9:'SD'!$D$36, MOD(ROW(SD!$D$9:'SD'!$D$36),2)=1))-MIN(_xlfn._xlws.FILTER(SD!$D$9:'SD'!$D$36, MOD(ROW(SD!$D$9:'SD'!$D$36),2)=1)))) * (98-50)</f>
        <v>83.6</v>
      </c>
      <c r="E17" s="11" cm="1">
        <f t="array" aca="1" ref="E17" ca="1">50 + ((SD!E17 - MIN(_xlfn._xlws.FILTER(SD!$E$9:'SD'!$E$36, MOD(ROW(SD!$E$9:'SD'!$E$36),2)=1)))/(MAX(_xlfn._xlws.FILTER(SD!$E$9:'SD'!$E$36, MOD(ROW(SD!$E$9:'SD'!$E$36),2)=1))-MIN(_xlfn._xlws.FILTER(SD!$E$9:'SD'!$E$36, MOD(ROW(SD!$E$9:'SD'!$E$36),2)=1))))*(98-50)</f>
        <v>83.6</v>
      </c>
      <c r="F17" s="11">
        <v>80</v>
      </c>
      <c r="G17" s="30" cm="1">
        <f t="array" aca="1" ref="G17" ca="1">50 + ((SD!J17 - MIN(_xlfn._xlws.FILTER(SD!$J$9:'SD'!$J$36, MOD(ROW(SD!$J$9:'SD'!$J$36),2)=1)))/(MAX(_xlfn._xlws.FILTER(SD!$J$9:'SD'!$J$36, MOD(ROW(SD!$J$9:'SD'!$J$36),2)=1))-MIN(_xlfn._xlws.FILTER(SD!$J$9:'SD'!$J$36, MOD(ROW(SD!$J$9:'SD'!$J$36),2)=1))))*(98-50)</f>
        <v>78.8</v>
      </c>
      <c r="H17" s="30" cm="1">
        <f t="array" aca="1" ref="H17" ca="1">50 + ((SD!K17 - MIN(_xlfn._xlws.FILTER(SD!$K$9:'SD'!$K$36, MOD(ROW(SD!$K$9:'SD'!$K$36),2)=1)))/(MAX(_xlfn._xlws.FILTER(SD!$K$9:'SD'!$K$36, MOD(ROW(SD!$K$9:'SD'!$K$36),2)=1))-MIN(_xlfn._xlws.FILTER(SD!$K$9:'SD'!$K$36, MOD(ROW(SD!$K$9:'SD'!$K$36),2)=1))))*(98-50)</f>
        <v>62.92307692307692</v>
      </c>
      <c r="I17" s="30" cm="1">
        <f t="array" aca="1" ref="I17" ca="1">50 + ((SD!L17 - MIN(_xlfn._xlws.FILTER(SD!$L$9:'SD'!$L$36, MOD(ROW(SD!$L$9:'SD'!$L$36),2)=1)))/(MAX(_xlfn._xlws.FILTER(SD!$L$9:'SD'!$L$36, MOD(ROW(SD!$L$9:'SD'!$L$36),2)=1))-MIN(_xlfn._xlws.FILTER(SD!$L$9:'SD'!$L$36, MOD(ROW(SD!$L$9:'SD'!$L$36),2)=1))))*(98-50)</f>
        <v>62</v>
      </c>
      <c r="J17" s="30" cm="1">
        <f t="array" aca="1" ref="J17" ca="1">50 + ((SD!M17 - MIN(_xlfn._xlws.FILTER(SD!$M$9:'SD'!$M$36, MOD(ROW(SD!$M$9:'SD'!$M$36),2)=1)))/(MAX(_xlfn._xlws.FILTER(SD!$M$9:'SD'!$M$36, MOD(ROW(SD!$M$9:'SD'!$M$36),2)=1))-MIN(_xlfn._xlws.FILTER(SD!$M$9:'SD'!$M$36, MOD(ROW(SD!$M$9:'SD'!$M$36),2)=1))))*(98-50)</f>
        <v>98</v>
      </c>
      <c r="K17" s="34" cm="1">
        <f t="array" aca="1" ref="K17" ca="1">50 + ((SD!Q17 - MIN(_xlfn._xlws.FILTER(SD!$Q$9:'SD'!$Q$36, MOD(ROW(SD!$Q$9:'SD'!$Q$36),2)=1)))/(MAX(_xlfn._xlws.FILTER(SD!$Q$9:'SD'!$Q$36, MOD(ROW(SD!$Q$9:'SD'!$Q$36),2)=1))-MIN(_xlfn._xlws.FILTER(SD!$Q$9:'SD'!$Q$36, MOD(ROW(SD!$Q$9:'SD'!$Q$36),2)=1))))*(98-50)</f>
        <v>93.034482758620697</v>
      </c>
      <c r="L17" s="34" cm="1">
        <f t="array" aca="1" ref="L17" ca="1">50 + ((SD!R17 - MIN(_xlfn._xlws.FILTER(SD!$R$9:'SD'!$R$36, MOD(ROW(SD!$R$9:'SD'!$R$36),2)=1)))/(MAX(_xlfn._xlws.FILTER(SD!$R$9:'SD'!$R$36, MOD(ROW(SD!$R$9:'SD'!$R$36),2)=1))-MIN(_xlfn._xlws.FILTER(SD!$R$9:'SD'!$R$36, MOD(ROW(SD!$R$9:'SD'!$R$36),2)=1))))*(98-50)</f>
        <v>93.5</v>
      </c>
      <c r="M17" s="34" cm="1">
        <f t="array" aca="1" ref="M17" ca="1">50 + ((SD!S17 - MIN(_xlfn._xlws.FILTER(SD!$S$9:'SD'!$S$36, MOD(ROW(SD!$S$9:'SD'!$S$36),2)=1)))/(MAX(_xlfn._xlws.FILTER(SD!$S$9:'SD'!$S$36, MOD(ROW(SD!$S$9:'SD'!$S$36),2)=1))-MIN(_xlfn._xlws.FILTER(SD!$S$9:'SD'!$S$36, MOD(ROW(SD!$S$9:'SD'!$S$36),2)=1))))*(98-50)</f>
        <v>92</v>
      </c>
      <c r="N17" s="34" cm="1">
        <f t="array" aca="1" ref="N17" ca="1">50 + ((SD!T17 - MIN(_xlfn._xlws.FILTER(SD!$T$9:'SD'!$T$36, MOD(ROW(SD!$T$9:'SD'!$T$36),2)=1)))/(MAX(_xlfn._xlws.FILTER(SD!$T$9:'SD'!$T$36, MOD(ROW(SD!$T$9:'SD'!$T$36),2)=1))-MIN(_xlfn._xlws.FILTER(SD!$T$9:'SD'!$T$36, MOD(ROW(SD!$T$9:'SD'!$T$36),2)=1))))*(98-50)</f>
        <v>92.857142857142861</v>
      </c>
      <c r="O17" s="38" cm="1">
        <f t="array" aca="1" ref="O17" ca="1">50 + ((SD!X17 - MIN(_xlfn._xlws.FILTER(SD!$X$9:'SD'!$X$36, MOD(ROW(SD!$X$9:'SD'!$X$36),2)=1)))/(MAX(_xlfn._xlws.FILTER(SD!$X$9:'SD'!$X$36, MOD(ROW(SD!$X$9:'SD'!$X$36),2)=1))-MIN(_xlfn._xlws.FILTER(SD!$X$9:'SD'!$X$36, MOD(ROW(SD!$X$9:'SD'!$X$36),2)=1))))*(98-50)</f>
        <v>82</v>
      </c>
      <c r="P17" s="38" cm="1">
        <f t="array" aca="1" ref="P17" ca="1">50 + ((SD!Y17 - MIN(_xlfn._xlws.FILTER(SD!$Y$9:'SD'!$Y$36, MOD(ROW(SD!$Y$9:'SD'!$Y$36),2)=1)))/(MAX(_xlfn._xlws.FILTER(SD!$Y$9:'SD'!$Y$36, MOD(ROW(SD!$Y$9:'SD'!$Y$36),2)=1))-MIN(_xlfn._xlws.FILTER(SD!$Y$9:'SD'!$Y$36, MOD(ROW(SD!$Y$9:'SD'!$Y$36),2)=1))))*(98-50)</f>
        <v>80.857142857142861</v>
      </c>
      <c r="Q17" s="38" cm="1">
        <f t="array" aca="1" ref="Q17" ca="1">50 + ((SD!Z17 - MIN(_xlfn._xlws.FILTER(SD!$Z$9:'SD'!$Z$36, MOD(ROW(SD!$Z$9:'SD'!$Z$36),2)=1)))/(MAX(_xlfn._xlws.FILTER(SD!$Z$9:'SD'!$Z$36, MOD(ROW(SD!$Z$9:'SD'!$Z$36),2)=1))-MIN(_xlfn._xlws.FILTER(SD!$Z$9:'SD'!$Z$36, MOD(ROW(SD!$Z$9:'SD'!$Z$36),2)=1))))*(98-50)</f>
        <v>87.714285714285722</v>
      </c>
      <c r="R17" s="38" cm="1">
        <f t="array" aca="1" ref="R17" ca="1">50 + ((SD!AA17 - MIN(_xlfn._xlws.FILTER(SD!$AA$9:'SD'!$AA$36, MOD(ROW(SD!$AA$9:'SD'!$AA$36),2)=1)))/(MAX(_xlfn._xlws.FILTER(SD!$AA$9:'SD'!$AA$36, MOD(ROW(SD!$AA$9:'SD'!$AA$36),2)=1))-MIN(_xlfn._xlws.FILTER(SD!$AA$9:'SD'!$AA$36, MOD(ROW(SD!$AA$9:'SD'!$AA$36),2)=1))))*(98-50)</f>
        <v>89</v>
      </c>
      <c r="S17" s="40" cm="1">
        <f t="array" aca="1" ref="S17" ca="1">50 + ((SD!AE17 - MIN(_xlfn._xlws.FILTER(SD!$AE$9:'SD'!$AE$36, MOD(ROW(SD!$AE$9:'SD'!$AE$36),2)=1)))/(MAX(_xlfn._xlws.FILTER(SD!$AE$9:'SD'!$AE$36, MOD(ROW(SD!$AE$9:'SD'!$AE$36),2)=1))-MIN(_xlfn._xlws.FILTER(SD!$AE$9:'SD'!$AE$36, MOD(ROW(SD!$AE$9:'SD'!$AE$36),2)=1))))*(98-50)</f>
        <v>82</v>
      </c>
      <c r="T17" s="40" cm="1">
        <f t="array" aca="1" ref="T17" ca="1">50 + ((SD!AF17 - MIN(_xlfn._xlws.FILTER(SD!$AF$9:'SD'!$AF$36, MOD(ROW(SD!$AF$9:'SD'!$AF$36),2)=1)))/(MAX(_xlfn._xlws.FILTER(SD!$AF$9:'SD'!$AF$36, MOD(ROW(SD!$AF$9:'SD'!$AF$36),2)=1))-MIN(_xlfn._xlws.FILTER(SD!$AF$9:'SD'!$AF$36, MOD(ROW(SD!$AF$9:'SD'!$AF$36),2)=1))))*(98-50)</f>
        <v>80.545454545454547</v>
      </c>
      <c r="U17" s="40" cm="1">
        <f t="array" aca="1" ref="U17" ca="1">50 + ((SD!AG17 - MIN(_xlfn._xlws.FILTER(SD!$AG$9:'SD'!$AG$36, MOD(ROW(SD!$AG$9:'SD'!$AG$36),2)=1)))/(MAX(_xlfn._xlws.FILTER(SD!$AG$9:'SD'!$AG$36, MOD(ROW(SD!$AG$9:'SD'!$AG$36),2)=1))-MIN(_xlfn._xlws.FILTER(SD!$AG$9:'SD'!$AG$36, MOD(ROW(SD!$AG$9:'SD'!$AG$36),2)=1))))*(98-50)</f>
        <v>80.545454545454547</v>
      </c>
      <c r="V17" s="40" cm="1">
        <f t="array" aca="1" ref="V17" ca="1">50 + ((SD!AH17 - MIN(_xlfn._xlws.FILTER(SD!$AH$9:'SD'!$AH$36, MOD(ROW(SD!$AH$9:'SD'!$AH$36),2)=1)))/(MAX(_xlfn._xlws.FILTER(SD!$AH$9:'SD'!$AH$36, MOD(ROW(SD!$AH$9:'SD'!$AH$36),2)=1))-MIN(_xlfn._xlws.FILTER(SD!$AH$9:'SD'!$AH$36, MOD(ROW(SD!$AH$9:'SD'!$AH$36),2)=1))))*(98-50)</f>
        <v>98</v>
      </c>
      <c r="W17" s="266"/>
      <c r="X17" s="253">
        <f>SUM(SD!G17:G18,SD!N17:N18,SD!U17:U18,SD!AB17:AB18,SD!AI17:AI18)</f>
        <v>388</v>
      </c>
      <c r="Y17" s="253">
        <f>SUM(SD!H17:H18,SD!O17:O18,SD!V17:V18,SD!AC17:AC18,SD!AJ17:AJ18)</f>
        <v>388</v>
      </c>
      <c r="Z17" s="253">
        <f>SUM(SD!I17:I18,SD!P17:P18,SD!W17:W18,SD!AD17:AD18,SD!AK17:AK18)</f>
        <v>388</v>
      </c>
      <c r="AB17" s="252">
        <v>5</v>
      </c>
      <c r="AC17" s="106" t="s">
        <v>31</v>
      </c>
      <c r="AD17" s="108">
        <f ca="1">IF(MIN(C17,G17,K17,O17,S17)=0, "Null", IF(COUNT(C17,G17,K17,O17,S17)=5, SUM(C17,G17,K17,O17,S17) - MIN(C17,G17,K17,O17,S17) - MAX(C17,G17,K17,O17,S17), "Null"))*$AS$9</f>
        <v>1262</v>
      </c>
      <c r="AE17" s="108">
        <f ca="1">IF(MIN(D17,H17,L17,P17,T17)=0, "Null", IF(COUNT(D17,H17,L17,P17,T17)=5, SUM(D17,H17,L17,P17,T17) - MIN(D17,H17,L17,P17,T17) - MAX(D17,H17,L17,P17,T17), "Null"))*$AT$9</f>
        <v>980.01038961038989</v>
      </c>
      <c r="AF17" s="108">
        <f ca="1">IF(MIN(E17,I17,M17,Q17,U17)=0, "Null", IF(COUNT(E17,I17,M17,Q17,U17)=5, SUM(E17,I17,M17,Q17,U17) - MIN(E17,I17,M17,Q17,U17) - MAX(E17,I17,M17,Q17,U17), "Null"))*$AU$9</f>
        <v>755.5792207792208</v>
      </c>
      <c r="AG17" s="108">
        <f ca="1">IF(MIN(F17,J17,N17,R17,V17)=0, "Null", IF(COUNT(F17,J17,N17,R17,V17)=5, SUM(F17,J17,N17,R17,V17) - MIN(F17,J17,N17,R17,V17) - MAX(F17,J17,N17,R17,V17), "Null"))*$AV$9</f>
        <v>839.57142857142867</v>
      </c>
      <c r="AH17" s="109" cm="1">
        <f t="array" aca="1" ref="AH17" ca="1">IF(SUMPRODUCT(--(ISTEXT(AD17:AG17)+ISBLANK(AD17:AG17)+(AD17:AG17=0)))&gt;0,"Error",SUM(AD17,AE17,AF17,AG17))</f>
        <v>3837.1610389610396</v>
      </c>
      <c r="AI17" s="490">
        <f t="shared" ref="AI17" ca="1" si="6">IF(OR(ISTEXT(AH17),ISTEXT(AH18)),"NULL",SUM(AH17:AH18))</f>
        <v>7773.1683649683655</v>
      </c>
      <c r="AJ17" s="489"/>
      <c r="AK17" s="253">
        <f>SUM(SD!G17:I18,SD!N17:P18,SD!U17:W18,SD!AB17:AD18,SD!AI17:AK18)</f>
        <v>1164</v>
      </c>
      <c r="AL17" s="253">
        <f>RANK(AK17,$AK$9:$AK$36,0)</f>
        <v>2</v>
      </c>
      <c r="AN17" s="248" t="str">
        <f>IF(AND(SD!AP17&gt;=4, SD!AP17&lt;=18), "Penampilan " &amp; SD!AP17 &amp; " Menit", "Kosong")</f>
        <v>Penampilan 5 Menit</v>
      </c>
      <c r="AO17" s="263" t="str">
        <f>IF(SD!AQ17=46,"Kelebihan 1 Peserta", IF(SD!AQ17=47,"Kelebihan 2 Peserta",IF(SD!AQ17=48,"Kelebihan 3 Peserta",IF(SD!AQ17=49,"Kelebihan 4 Peserta",IF(SD!AQ17=50,"Kelebihan 5 Peserta",IF(SD!AQ17&gt;50,"Lebih dari 5 Peserta","Aman"))))))</f>
        <v>Aman</v>
      </c>
      <c r="AP17" s="248" t="str">
        <f>_xlfn.TEXTJOIN(", ",TRUE,AN17,AO17)</f>
        <v>Penampilan 5 Menit, Aman</v>
      </c>
    </row>
    <row r="18" spans="1:42" ht="17.25" customHeight="1">
      <c r="A18" s="213"/>
      <c r="B18" s="107" t="s">
        <v>39</v>
      </c>
      <c r="C18" s="27" cm="1">
        <f t="array" aca="1" ref="C18" ca="1">50 + ((SD!C18 - MIN(_xlfn._xlws.FILTER(SD!$C$9:'SD'!$C$36, MOD(ROW(SD!$C$9:'SD'!$C$36),2)=0)))/(MAX(_xlfn._xlws.FILTER(SD!$C$9:'SD'!$C$36, MOD(ROW(SD!$C$9:'SD'!$C$36),2)=0))-MIN(_xlfn._xlws.FILTER(SD!$C$9:'SD'!$C$36, MOD(ROW(SD!$C$9:'SD'!$C$36),2)=0)))) * (98-50)</f>
        <v>88.4</v>
      </c>
      <c r="D18" s="27" cm="1">
        <f t="array" aca="1" ref="D18" ca="1">50 + ((SD!D18 - MIN(_xlfn._xlws.FILTER(SD!$D$9:'SD'!$D$36,MOD(ROW(SD!$D$9:'SD'!$D$36),2)=0)))/(MAX(_xlfn._xlws.FILTER(SD!$D$9:'SD'!$D$36, MOD(ROW(SD!$D$9:'SD'!$D$36),2)=0))-MIN(_xlfn._xlws.FILTER(SD!$D$9:'SD'!$D$36,MOD(ROW(SD!$D$9:'SD'!$D$36),2)=0)))) * (98-50)</f>
        <v>87.333333333333343</v>
      </c>
      <c r="E18" s="27" cm="1">
        <f t="array" aca="1" ref="E18" ca="1">50 + ((SD!E18 - MIN(_xlfn._xlws.FILTER(SD!$E$9:'SD'!$E$36, MOD(ROW(SD!$E$9:'SD'!$E$36),2)=0)))/(MAX(_xlfn._xlws.FILTER(SD!$E$9:'SD'!$E$36, MOD(ROW(SD!$E$9:'SD'!$E$36),2)=0))-MIN(_xlfn._xlws.FILTER(SD!$E$9:'SD'!$E$36, MOD(ROW(SD!$E$9:'SD'!$E$36),2)=0))))*(98-50)</f>
        <v>83.6</v>
      </c>
      <c r="F18" s="27" cm="1">
        <f t="array" aca="1" ref="F18" ca="1">50 + ((SD!F18 - MIN(_xlfn._xlws.FILTER(SD!$F$9:'SD'!$F$36, MOD(ROW(SD!$F$9:'SD'!$F$36),2)=0)))/(MAX(_xlfn._xlws.FILTER(SD!$F$9:'SD'!$F$36, MOD(ROW(SD!$F$9:'SD'!$F$36),2)=0))-MIN(_xlfn._xlws.FILTER(SD!$F$9:'SD'!$F$36, MOD(ROW(SD!$F$9:'SD'!$F$36),2)=0))))*(98-50)</f>
        <v>84.285714285714278</v>
      </c>
      <c r="G18" s="31" cm="1">
        <f t="array" aca="1" ref="G18" ca="1">50 + ((SD!J18 - MIN(_xlfn._xlws.FILTER(SD!$J$9:'SD'!$J$36, MOD(ROW(SD!$J$9:'SD'!$J$36),2)=0)))/(MAX(_xlfn._xlws.FILTER(SD!$J$9:'SD'!$J$36, MOD(ROW(SD!$J$9:'SD'!$J$36),2)=0))-MIN(_xlfn._xlws.FILTER(SD!$J$9:'SD'!$J$36, MOD(ROW(SD!$J$9:'SD'!$J$36),2)=0))))*(98-50)</f>
        <v>74</v>
      </c>
      <c r="H18" s="31" cm="1">
        <f t="array" aca="1" ref="H18" ca="1">50 + ((SD!K18 - MIN(_xlfn._xlws.FILTER(SD!$K$9:'SD'!$K$36, MOD(ROW(SD!$K$9:'SD'!$K$36),2)=0)))/(MAX(_xlfn._xlws.FILTER(SD!$K$9:'SD'!$K$36, MOD(ROW(SD!$K$9:'SD'!$K$36),2)=0))-MIN(_xlfn._xlws.FILTER(SD!$K$9:'SD'!$K$36, MOD(ROW(SD!$K$9:'SD'!$K$36),2)=0))))*(98-50)</f>
        <v>73.225806451612897</v>
      </c>
      <c r="I18" s="31" cm="1">
        <f t="array" aca="1" ref="I18" ca="1">50 + ((SD!L18 - MIN(_xlfn._xlws.FILTER(SD!$L$9:'SD'!$L$36, MOD(ROW(SD!$L$9:'SD'!$L$36),2)=0)))/(MAX(_xlfn._xlws.FILTER(SD!$L$9:'SD'!$L$36, MOD(ROW(SD!$L$9:'SD'!$L$36),2)=0))-MIN(_xlfn._xlws.FILTER(SD!$L$9:'SD'!$L$36, MOD(ROW(SD!$L$9:'SD'!$L$36),2)=0))))*(98-50)</f>
        <v>69.555555555555557</v>
      </c>
      <c r="J18" s="31" cm="1">
        <f t="array" aca="1" ref="J18" ca="1">50 + ((SD!M18 - MIN(_xlfn._xlws.FILTER(SD!$M$9:'SD'!$M$36, MOD(ROW(SD!$M$9:'SD'!$M$36),2)=0)))/(MAX(_xlfn._xlws.FILTER(SD!$M$9:'SD'!$M$36, MOD(ROW(SD!$M$9:'SD'!$M$36),2)=0))-MIN(_xlfn._xlws.FILTER(SD!$M$9:'SD'!$M$36, MOD(ROW(SD!$M$9:'SD'!$M$36),2)=0))))*(98-50)</f>
        <v>69.2</v>
      </c>
      <c r="K18" s="35" cm="1">
        <f t="array" aca="1" ref="K18" ca="1">50 + ((SD!Q18 -MIN(_xlfn._xlws.FILTER(SD!$Q$9:'SD'!$Q$36, MOD(ROW(SD!$Q$9:'SD'!$Q$36),2)=0)))/(MAX(_xlfn._xlws.FILTER(SD!$Q$9:'SD'!$Q$36, MOD(ROW(SD!$Q$9:'SD'!$Q$36),2)=0))-MIN(_xlfn._xlws.FILTER(SD!$Q$9:'SD'!$Q$36, MOD(ROW(SD!$Q$9:'SD'!$Q$36),2)=0))))*(98-50)</f>
        <v>96.34482758620689</v>
      </c>
      <c r="L18" s="35" cm="1">
        <f t="array" aca="1" ref="L18" ca="1">50 + ((SD!R18 - MIN(_xlfn._xlws.FILTER(SD!$R$9:'SD'!$R$36, MOD(ROW(SD!$R$9:'SD'!$R$36),2)=0)))/(MAX(_xlfn._xlws.FILTER(SD!$R$9:'SD'!$R$36, MOD(ROW(SD!$R$9:'SD'!$R$36),2)=0))-MIN(_xlfn._xlws.FILTER(SD!$R$9:'SD'!$R$36, MOD(ROW(SD!$R$9:'SD'!$R$36),2)=0))))*(98-50)</f>
        <v>93.764705882352942</v>
      </c>
      <c r="M18" s="35" cm="1">
        <f t="array" aca="1" ref="M18" ca="1">50 + ((SD!S18 - MIN(_xlfn._xlws.FILTER(SD!$S$9:'SD'!$S$36, MOD(ROW(SD!$S$9:'SD'!$S$36),2)=0)))/(MAX(_xlfn._xlws.FILTER(SD!$S$9:'SD'!$S$36, MOD(ROW(SD!$S$9:'SD'!$S$36),2)=0))-MIN(_xlfn._xlws.FILTER(SD!$S$9:'SD'!$S$36, MOD(ROW(SD!$S$9:'SD'!$S$36),2)=0))))*(98-50)</f>
        <v>91.142857142857139</v>
      </c>
      <c r="N18" s="35" cm="1">
        <f t="array" aca="1" ref="N18" ca="1">50 + ((SD!T18 - MIN(_xlfn._xlws.FILTER(SD!$T$9:'SD'!$T$36, MOD(ROW(SD!$T$9:'SD'!$T$36),2)=0)))/(MAX(_xlfn._xlws.FILTER(SD!$T$9:'SD'!$T$36, MOD(ROW(SD!$T$9:'SD'!$T$36),2)=0))-MIN(_xlfn._xlws.FILTER(SD!$T$9:'SD'!$T$36, MOD(ROW(SD!$T$9:'SD'!$T$36),2)=0))))*(98-50)</f>
        <v>94.8</v>
      </c>
      <c r="O18" s="38" cm="1">
        <f t="array" aca="1" ref="O18" ca="1">50 + ((SD!X18 - MIN(_xlfn._xlws.FILTER(SD!$X$9:'SD'!$X$36, MOD(ROW(SD!$X$9:'SD'!$X$36),2)=0)))/(MAX(_xlfn._xlws.FILTER(SD!$X$9:'SD'!$X$36, MOD(ROW(SD!$X$9:'SD'!$X$36),2)=0))-MIN(_xlfn._xlws.FILTER(SD!$X$9:'SD'!$X$36, MOD(ROW(SD!$X$9:'SD'!$X$36),2)=0))))*(98-50)</f>
        <v>92.666666666666657</v>
      </c>
      <c r="P18" s="38" cm="1">
        <f t="array" aca="1" ref="P18" ca="1">50 + ((SD!Y18 - MIN(_xlfn._xlws.FILTER(SD!$Y$9:'SD'!$Y$36, MOD(ROW(SD!$Y$9:'SD'!$Y$36),2)=0)))/(MAX(_xlfn._xlws.FILTER(SD!$Y$9:'SD'!$Y$36, MOD(ROW(SD!$Y$9:'SD'!$Y$36),2)=0))-MIN(_xlfn._xlws.FILTER(SD!$Y$9:'SD'!$Y$36, MOD(ROW(SD!$Y$9:'SD'!$Y$36),2)=0))))*(98-50)</f>
        <v>86</v>
      </c>
      <c r="Q18" s="38" cm="1">
        <f t="array" aca="1" ref="Q18" ca="1">50 + ((SD!Z18 - MIN(_xlfn._xlws.FILTER(SD!$Z$9:'SD'!$Z$36, MOD(ROW(SD!$Z$9:'SD'!$Z$36),2)=0)))/(MAX(_xlfn._xlws.FILTER(SD!$Z$9:'SD'!$Z$36, MOD(ROW(SD!$Z$9:'SD'!$Z$36),2)=0))-MIN(_xlfn._xlws.FILTER(SD!$Z$9:'SD'!$Z$36, MOD(ROW(SD!$Z$9:'SD'!$Z$36),2)=0))))*(98-50)</f>
        <v>91.142857142857139</v>
      </c>
      <c r="R18" s="38" cm="1">
        <f t="array" aca="1" ref="R18" ca="1">50 + ((SD!AA18 - MIN(_xlfn._xlws.FILTER(SD!$AA$9:'SD'!$AA$36, MOD(ROW(SD!$AA$9:'SD'!$AA$36),2)=0)))/(MAX(_xlfn._xlws.FILTER(SD!$AA$9:'SD'!$AA$36, MOD(ROW(SD!$AA$9:'SD'!$AA$36),2)=0))-MIN(_xlfn._xlws.FILTER(SD!$AA$9:'SD'!$AA$36, MOD(ROW(SD!$AA$9:'SD'!$AA$36),2)=0))))*(98-50)</f>
        <v>88.4</v>
      </c>
      <c r="S18" s="40" cm="1">
        <f t="array" aca="1" ref="S18" ca="1">50 + ((SD!AE18 - MIN(_xlfn._xlws.FILTER(SD!$AE$9:'SD'!$AE$36, MOD(ROW(SD!$AE$9:'SD'!$AE$36),2)=0)))/(MAX(_xlfn._xlws.FILTER(SD!$AE$9:'SD'!$AE$36, MOD(ROW(SD!$AE$9:'SD'!$AE$36),2)=0))-MIN(_xlfn._xlws.FILTER(SD!$AE$9:'SD'!$AE$36, MOD(ROW(SD!$AE$9:'SD'!$AE$36),2)=0))))*(98-50)</f>
        <v>83.230769230769226</v>
      </c>
      <c r="T18" s="40" cm="1">
        <f t="array" aca="1" ref="T18" ca="1">50 + ((SD!AF18 - MIN(_xlfn._xlws.FILTER(SD!$AF$9:'SD'!$AF$36, MOD(ROW(SD!$AF$9:'SD'!$AF$36),2)=0)))/(MAX(_xlfn._xlws.FILTER(SD!$AF$9:'SD'!$AF$36, MOD(ROW(SD!$AF$9:'SD'!$AF$36),2)=0))-MIN(_xlfn._xlws.FILTER(SD!$AF$9:'SD'!$AF$36, MOD(ROW(SD!$AF$9:'SD'!$AF$36),2)=0))))*(98-50)</f>
        <v>82</v>
      </c>
      <c r="U18" s="40" cm="1">
        <f t="array" aca="1" ref="U18" ca="1">50 + ((SD!AG18 - MIN(_xlfn._xlws.FILTER(SD!$AG$9:'SD'!$AG$36, MOD(ROW(SD!$AG$9:'SD'!$AG$36),2)=0)))/(MAX(_xlfn._xlws.FILTER(SD!$AG$9:'SD'!$AG$36, MOD(ROW(SD!$AG$9:'SD'!$AG$36),2)=0))-MIN(_xlfn._xlws.FILTER(SD!$AG$9:'SD'!$AG$36, MOD(ROW(SD!$AG$9:'SD'!$AG$36),2)=0))))*(98-50)</f>
        <v>90.615384615384613</v>
      </c>
      <c r="V18" s="40" cm="1">
        <f t="array" aca="1" ref="V18" ca="1">50 + ((SD!AH18 - MIN(_xlfn._xlws.FILTER(SD!$AH$9:'SD'!$AH$36, MOD(ROW(SD!$AH$9:'SD'!$AH$36),2)=0)))/(MAX(_xlfn._xlws.FILTER(SD!$AH$9:'SD'!$AH$36, MOD(ROW(SD!$AH$9:'SD'!$AH$36),2)=0))-MIN(_xlfn._xlws.FILTER(SD!$AH$9:'SD'!$AH$36, MOD(ROW(SD!$AH$9:'SD'!$AH$36),2)=0))))*(98-50)</f>
        <v>92.666666666666657</v>
      </c>
      <c r="W18" s="266"/>
      <c r="X18" s="254"/>
      <c r="Y18" s="254"/>
      <c r="Z18" s="254"/>
      <c r="AB18" s="213"/>
      <c r="AC18" s="106" t="s">
        <v>39</v>
      </c>
      <c r="AD18" s="108">
        <f ca="1">IF(MIN(C18,G18,K18,O18,S18)=0, "Null", IF(COUNT(C18,G18,K18,O18,S18)=5, SUM(C18,G18,K18,O18,S18) - MIN(C18,G18,K18,O18,S18) - MAX(C18,G18,K18,O18,S18), "Null"))*$AS$10</f>
        <v>1057.1897435897436</v>
      </c>
      <c r="AE18" s="108">
        <f ca="1">IF(MIN(D18,H18,L18,P18,T18)=0, "Null", IF(COUNT(D18,H18,L18,P18,T18)=5, SUM(D18,H18,L18,P18,T18) - MIN(D18,H18,L18,P18,T18) - MAX(D18,H18,L18,P18,T18), "Null"))*$AT$10</f>
        <v>1021.3333333333335</v>
      </c>
      <c r="AF18" s="108">
        <f ca="1">IF(MIN(E18,I18,M18,Q18,U18)=0, "Null", IF(COUNT(E18,I18,M18,Q18,U18)=5, SUM(E18,I18,M18,Q18,U18) - MIN(E18,I18,M18,Q18,U18) - MAX(E18,I18,M18,Q18,U18), "Null"))*$AU$10</f>
        <v>796.07472527472532</v>
      </c>
      <c r="AG18" s="108">
        <f ca="1">IF(MIN(F18,J18,N18,R18,V18)=0, "Null", IF(COUNT(F18,J18,N18,R18,V18)=5, SUM(F18,J18,N18,R18,V18) - MIN(F18,J18,N18,R18,V18) - MAX(F18,J18,N18,R18,V18), "Null"))*$AV$10</f>
        <v>1061.4095238095238</v>
      </c>
      <c r="AH18" s="109" cm="1">
        <f t="array" aca="1" ref="AH18" ca="1">IF(SUMPRODUCT(--(ISTEXT(AD18:AG18)+ISBLANK(AD18:AG18)+(AD18:AG18=0)))&gt;0,"Error",SUM(AD18,AE18,AF18,AG18))</f>
        <v>3936.0073260073264</v>
      </c>
      <c r="AI18" s="491"/>
      <c r="AJ18" s="489"/>
      <c r="AK18" s="254"/>
      <c r="AL18" s="254"/>
      <c r="AN18" s="249"/>
      <c r="AO18" s="264"/>
      <c r="AP18" s="249"/>
    </row>
    <row r="19" spans="1:42" ht="17.25" customHeight="1">
      <c r="A19" s="199">
        <v>6</v>
      </c>
      <c r="B19" s="1" t="s">
        <v>31</v>
      </c>
      <c r="C19" s="25" cm="1">
        <f t="array" aca="1" ref="C19" ca="1">50 + ((SD!C19 - MIN(_xlfn._xlws.FILTER(SD!$C$9:'SD'!$C$36, MOD(ROW(SD!$C$9:'SD'!$C$36),2)=1)))/(MAX(_xlfn._xlws.FILTER(SD!$C$9:'SD'!$C$36, MOD(ROW(SD!$C$9:'SD'!$C$36),2)=1))-MIN(_xlfn._xlws.FILTER(SD!$C$9:'SD'!$C$36, MOD(ROW(SD!$C$9:'SD'!$C$36),2)=1)))) * (98-50)</f>
        <v>64.400000000000006</v>
      </c>
      <c r="D19" s="25" cm="1">
        <f t="array" aca="1" ref="D19" ca="1">50 + ((SD!D19 - MIN(_xlfn._xlws.FILTER(SD!$D$9:'SD'!$D$36, MOD(ROW(SD!$D$9:'SD'!$D$36),2)=1)))/(MAX(_xlfn._xlws.FILTER(SD!$D$9:'SD'!$D$36, MOD(ROW(SD!$D$9:'SD'!$D$36),2)=1))-MIN(_xlfn._xlws.FILTER(SD!$D$9:'SD'!$D$36, MOD(ROW(SD!$D$9:'SD'!$D$36),2)=1)))) * (98-50)</f>
        <v>64.400000000000006</v>
      </c>
      <c r="E19" s="25" cm="1">
        <f t="array" aca="1" ref="E19" ca="1">50 + ((SD!$E$19 - MIN(_xlfn._xlws.FILTER(SD!$E$9:'SD'!$E$36, MOD(ROW(SD!$E$9:'SD'!$E$36),2)=1)))/(MAX(_xlfn._xlws.FILTER(SD!$E$9:'SD'!$E$36, MOD(ROW(SD!$E$9:'SD'!$E$36),2)=1))-MIN(_xlfn._xlws.FILTER(SD!$E$9:'SD'!$E$36, MOD(ROW(SD!$E$9:'SD'!$E$36),2)=1))))*(98-50)</f>
        <v>74</v>
      </c>
      <c r="F19" s="25">
        <v>80</v>
      </c>
      <c r="G19" s="32" cm="1">
        <f t="array" aca="1" ref="G19" ca="1">50 + ((SD!J19 - MIN(_xlfn._xlws.FILTER(SD!$J$9:'SD'!$J$36, MOD(ROW(SD!$J$9:'SD'!$J$36),2)=1)))/(MAX(_xlfn._xlws.FILTER(SD!$J$9:'SD'!$J$36, MOD(ROW(SD!$J$9:'SD'!$J$36),2)=1))-MIN(_xlfn._xlws.FILTER(SD!$J$9:'SD'!$J$36, MOD(ROW(SD!$J$9:'SD'!$J$36),2)=1))))*(98-50)</f>
        <v>62.8</v>
      </c>
      <c r="H19" s="32" cm="1">
        <f t="array" aca="1" ref="H19" ca="1">50 + ((SD!K19 - MIN(_xlfn._xlws.FILTER(SD!$K$9:'SD'!$K$36, MOD(ROW(SD!$K$9:'SD'!$K$36),2)=1)))/(MAX(_xlfn._xlws.FILTER(SD!$K$9:'SD'!$K$36, MOD(ROW(SD!$K$9:'SD'!$K$36),2)=1))-MIN(_xlfn._xlws.FILTER(SD!$K$9:'SD'!$K$36, MOD(ROW(SD!$K$9:'SD'!$K$36),2)=1))))*(98-50)</f>
        <v>59.230769230769234</v>
      </c>
      <c r="I19" s="32" cm="1">
        <f t="array" aca="1" ref="I19" ca="1">50 + ((SD!L19 - MIN(_xlfn._xlws.FILTER(SD!$L$9:'SD'!$L$36, MOD(ROW(SD!$L$9:'SD'!$L$36),2)=1)))/(MAX(_xlfn._xlws.FILTER(SD!$L$9:'SD'!$L$36, MOD(ROW(SD!$L$9:'SD'!$L$36),2)=1))-MIN(_xlfn._xlws.FILTER(SD!$L$9:'SD'!$L$36, MOD(ROW(SD!$L$9:'SD'!$L$36),2)=1))))*(98-50)</f>
        <v>58</v>
      </c>
      <c r="J19" s="32" cm="1">
        <f t="array" aca="1" ref="J19" ca="1">50 + ((SD!M19 - MIN(_xlfn._xlws.FILTER(SD!$M$9:'SD'!$M$36, MOD(ROW(SD!$M$9:'SD'!$M$36),2)=1)))/(MAX(_xlfn._xlws.FILTER(SD!$M$9:'SD'!$M$36, MOD(ROW(SD!$M$9:'SD'!$M$36),2)=1))-MIN(_xlfn._xlws.FILTER(SD!$M$9:'SD'!$M$36, MOD(ROW(SD!$M$9:'SD'!$M$36),2)=1))))*(98-50)</f>
        <v>58</v>
      </c>
      <c r="K19" s="36" cm="1">
        <f t="array" aca="1" ref="K19" ca="1">50 + ((SD!Q19 - MIN(_xlfn._xlws.FILTER(SD!$Q$9:'SD'!$Q$36, MOD(ROW(SD!$Q$9:'SD'!$Q$36),2)=1)))/(MAX(_xlfn._xlws.FILTER(SD!$Q$9:'SD'!$Q$36, MOD(ROW(SD!$Q$9:'SD'!$Q$36),2)=1))-MIN(_xlfn._xlws.FILTER(SD!$Q$9:'SD'!$Q$36, MOD(ROW(SD!$Q$9:'SD'!$Q$36),2)=1))))*(98-50)</f>
        <v>84.758620689655174</v>
      </c>
      <c r="L19" s="36" cm="1">
        <f t="array" aca="1" ref="L19" ca="1">50 + ((SD!R19 - MIN(_xlfn._xlws.FILTER(SD!$R$9:'SD'!$R$36, MOD(ROW(SD!$R$9:'SD'!$R$36),2)=1)))/(MAX(_xlfn._xlws.FILTER(SD!$R$9:'SD'!$R$36, MOD(ROW(SD!$R$9:'SD'!$R$36),2)=1))-MIN(_xlfn._xlws.FILTER(SD!$R$9:'SD'!$R$36, MOD(ROW(SD!$R$9:'SD'!$R$36),2)=1))))*(98-50)</f>
        <v>90.5</v>
      </c>
      <c r="M19" s="36" cm="1">
        <f t="array" aca="1" ref="M19" ca="1">50 + ((SD!S19 - MIN(_xlfn._xlws.FILTER(SD!$S$9:'SD'!$S$36, MOD(ROW(SD!$S$9:'SD'!$S$36),2)=1)))/(MAX(_xlfn._xlws.FILTER(SD!$S$9:'SD'!$S$36, MOD(ROW(SD!$S$9:'SD'!$S$36),2)=1))-MIN(_xlfn._xlws.FILTER(SD!$S$9:'SD'!$S$36, MOD(ROW(SD!$S$9:'SD'!$S$36),2)=1))))*(98-50)</f>
        <v>87.5</v>
      </c>
      <c r="N19" s="36" cm="1">
        <f t="array" aca="1" ref="N19" ca="1">50 + ((SD!T19 - MIN(_xlfn._xlws.FILTER(SD!$T$9:'SD'!$T$36, MOD(ROW(SD!$T$9:'SD'!$T$36),2)=1)))/(MAX(_xlfn._xlws.FILTER(SD!$T$9:'SD'!$T$36, MOD(ROW(SD!$T$9:'SD'!$T$36),2)=1))-MIN(_xlfn._xlws.FILTER(SD!$T$9:'SD'!$T$36, MOD(ROW(SD!$T$9:'SD'!$T$36),2)=1))))*(98-50)</f>
        <v>84.285714285714278</v>
      </c>
      <c r="O19" s="39" cm="1">
        <f t="array" aca="1" ref="O19" ca="1">50 + ((SD!X19 - MIN(_xlfn._xlws.FILTER(SD!$X$9:'SD'!$X$36, MOD(ROW(SD!$X$9:'SD'!$X$36),2)=1)))/(MAX(_xlfn._xlws.FILTER(SD!$X$9:'SD'!$X$36, MOD(ROW(SD!$X$9:'SD'!$X$36),2)=1))-MIN(_xlfn._xlws.FILTER(SD!$X$9:'SD'!$X$36, MOD(ROW(SD!$X$9:'SD'!$X$36),2)=1))))*(98-50)</f>
        <v>75.599999999999994</v>
      </c>
      <c r="P19" s="39" cm="1">
        <f t="array" aca="1" ref="P19" ca="1">50 + ((SD!Y19 - MIN(_xlfn._xlws.FILTER(SD!$Y$9:'SD'!$Y$36, MOD(ROW(SD!$Y$9:'SD'!$Y$36),2)=1)))/(MAX(_xlfn._xlws.FILTER(SD!$Y$9:'SD'!$Y$36, MOD(ROW(SD!$Y$9:'SD'!$Y$36),2)=1))-MIN(_xlfn._xlws.FILTER(SD!$Y$9:'SD'!$Y$36, MOD(ROW(SD!$Y$9:'SD'!$Y$36),2)=1))))*(98-50)</f>
        <v>74</v>
      </c>
      <c r="Q19" s="39" cm="1">
        <f t="array" aca="1" ref="Q19" ca="1">50 + ((SD!Z19 - MIN(_xlfn._xlws.FILTER(SD!$Z$9:'SD'!$Z$36, MOD(ROW(SD!$Z$9:'SD'!$Z$36),2)=1)))/(MAX(_xlfn._xlws.FILTER(SD!$Z$9:'SD'!$Z$36, MOD(ROW(SD!$Z$9:'SD'!$Z$36),2)=1))-MIN(_xlfn._xlws.FILTER(SD!$Z$9:'SD'!$Z$36, MOD(ROW(SD!$Z$9:'SD'!$Z$36),2)=1))))*(98-50)</f>
        <v>70.571428571428569</v>
      </c>
      <c r="R19" s="39" cm="1">
        <f t="array" aca="1" ref="R19" ca="1">50 + ((SD!AA19 - MIN(_xlfn._xlws.FILTER(SD!$AA$9:'SD'!$AA$36, MOD(ROW(SD!$AA$9:'SD'!$AA$36),2)=1)))/(MAX(_xlfn._xlws.FILTER(SD!$AA$9:'SD'!$AA$36, MOD(ROW(SD!$AA$9:'SD'!$AA$36),2)=1))-MIN(_xlfn._xlws.FILTER(SD!$AA$9:'SD'!$AA$36, MOD(ROW(SD!$AA$9:'SD'!$AA$36),2)=1))))*(98-50)</f>
        <v>71</v>
      </c>
      <c r="S19" s="46" cm="1">
        <f t="array" aca="1" ref="S19" ca="1">50 + ((SD!AE19 - MIN(_xlfn._xlws.FILTER(SD!$AE$9:'SD'!$AE$36, MOD(ROW(SD!$AE$9:'SD'!$AE$36),2)=1)))/(MAX(_xlfn._xlws.FILTER(SD!$AE$9:'SD'!$AE$36, MOD(ROW(SD!$AE$9:'SD'!$AE$36),2)=1))-MIN(_xlfn._xlws.FILTER(SD!$AE$9:'SD'!$AE$36, MOD(ROW(SD!$AE$9:'SD'!$AE$36),2)=1))))*(98-50)</f>
        <v>70</v>
      </c>
      <c r="T19" s="46" cm="1">
        <f t="array" aca="1" ref="T19" ca="1">50 + ((SD!AF19 - MIN(_xlfn._xlws.FILTER(SD!$AF$9:'SD'!$AF$36, MOD(ROW(SD!$AF$9:'SD'!$AF$36),2)=1)))/(MAX(_xlfn._xlws.FILTER(SD!$AF$9:'SD'!$AF$36, MOD(ROW(SD!$AF$9:'SD'!$AF$36),2)=1))-MIN(_xlfn._xlws.FILTER(SD!$AF$9:'SD'!$AF$36, MOD(ROW(SD!$AF$9:'SD'!$AF$36),2)=1))))*(98-50)</f>
        <v>71.818181818181813</v>
      </c>
      <c r="U19" s="46" cm="1">
        <f t="array" aca="1" ref="U19" ca="1">50 + ((SD!AG19 - MIN(_xlfn._xlws.FILTER(SD!$AG$9:'SD'!$AG$36, MOD(ROW(SD!$AG$9:'SD'!$AG$36),2)=1)))/(MAX(_xlfn._xlws.FILTER(SD!$AG$9:'SD'!$AG$36, MOD(ROW(SD!$AG$9:'SD'!$AG$36),2)=1))-MIN(_xlfn._xlws.FILTER(SD!$AG$9:'SD'!$AG$36, MOD(ROW(SD!$AG$9:'SD'!$AG$36),2)=1))))*(98-50)</f>
        <v>67.454545454545453</v>
      </c>
      <c r="V19" s="46" cm="1">
        <f t="array" aca="1" ref="V19" ca="1">50 + ((SD!AH19 - MIN(_xlfn._xlws.FILTER(SD!$AH$9:'SD'!$AH$36, MOD(ROW(SD!$AH$9:'SD'!$AH$36),2)=1)))/(MAX(_xlfn._xlws.FILTER(SD!$AH$9:'SD'!$AH$36, MOD(ROW(SD!$AH$9:'SD'!$AH$36),2)=1))-MIN(_xlfn._xlws.FILTER(SD!$AH$9:'SD'!$AH$36, MOD(ROW(SD!$AH$9:'SD'!$AH$36),2)=1))))*(98-50)</f>
        <v>50</v>
      </c>
      <c r="W19" s="266"/>
      <c r="X19" s="250">
        <f>SUM(SD!G19:G20,SD!N19:N20,SD!U19:U20,SD!AB19:AB20,SD!AI19:AI20)</f>
        <v>150</v>
      </c>
      <c r="Y19" s="250">
        <f>SUM(SD!H19:H20,SD!O19:O20,SD!V19:V20,SD!AC19:AC20,SD!AJ19:AJ20)</f>
        <v>150</v>
      </c>
      <c r="Z19" s="250">
        <f>SUM(SD!I19:I20,SD!P19:P20,SD!W19:W20,SD!AD19:AD20,SD!AK19:AK20)</f>
        <v>150</v>
      </c>
      <c r="AB19" s="199">
        <v>6</v>
      </c>
      <c r="AC19" s="42" t="s">
        <v>31</v>
      </c>
      <c r="AD19" s="44">
        <f ca="1">IF(MIN(C19,G19,K19,O19,S19)=0, "Null", IF(COUNT(C19,G19,K19,O19,S19)=5, SUM(C19,G19,K19,O19,S19) - MIN(C19,G19,K19,O19,S19) - MAX(C19,G19,K19,O19,S19), "Null"))*$AS$9</f>
        <v>1050</v>
      </c>
      <c r="AE19" s="44">
        <f ca="1">IF(MIN(D19,H19,L19,P19,T19)=0, "Null", IF(COUNT(D19,H19,L19,P19,T19)=5, SUM(D19,H19,L19,P19,T19) - MIN(D19,H19,L19,P19,T19) - MAX(D19,H19,L19,P19,T19), "Null"))*$AT$9</f>
        <v>840.87272727272739</v>
      </c>
      <c r="AF19" s="44">
        <f ca="1">IF(MIN(E19,I19,M19,Q19,U19)=0, "Null", IF(COUNT(E19,I19,M19,Q19,U19)=5, SUM(E19,I19,M19,Q19,U19) - MIN(E19,I19,M19,Q19,U19) - MAX(E19,I19,M19,Q19,U19), "Null"))*$AU$9</f>
        <v>636.07792207792204</v>
      </c>
      <c r="AG19" s="44">
        <f ca="1">IF(MIN(F19,J19,N19,R19,V19)=0, "Null", IF(COUNT(F19,J19,N19,R19,V19)=5, SUM(F19,J19,N19,R19,V19) - MIN(F19,J19,N19,R19,V19) - MAX(F19,J19,N19,R19,V19), "Null"))*$AV$9</f>
        <v>627</v>
      </c>
      <c r="AH19" s="45" cm="1">
        <f t="array" aca="1" ref="AH19" ca="1">IF(SUMPRODUCT(--(ISTEXT(AD19:AG19)+ISBLANK(AD19:AG19)+(AD19:AG19=0)))&gt;0,"Error",SUM(AD19,AE19,AF19,AG19))</f>
        <v>3153.9506493506497</v>
      </c>
      <c r="AI19" s="492">
        <f t="shared" ref="AI19" ca="1" si="7">IF(OR(ISTEXT(AH19),ISTEXT(AH20)),"NULL",SUM(AH19:AH20))</f>
        <v>6492.5074259074263</v>
      </c>
      <c r="AJ19" s="489"/>
      <c r="AK19" s="250">
        <f>SUM(SD!G19:I20,SD!N19:P20,SD!U19:W20,SD!AB19:AD20,SD!AI19:AK20)</f>
        <v>450</v>
      </c>
      <c r="AL19" s="250">
        <f>RANK(AK19,$AK$9:$AK$36,0)</f>
        <v>14</v>
      </c>
      <c r="AN19" s="255" t="str">
        <f>IF(AND(SD!AP19&gt;=4, SD!AP19&lt;=18), "Penampilan " &amp; SD!AP19 &amp; " Menit", "Kosong")</f>
        <v>Penampilan 6 Menit</v>
      </c>
      <c r="AO19" s="257" t="str">
        <f>IF(SD!AQ19=46,"Kelebihan 1 Peserta", IF(SD!AQ19=47,"Kelebihan 2 Peserta",IF(SD!AQ19=48,"Kelebihan 3 Peserta",IF(SD!AQ19=49,"Kelebihan 4 Peserta",IF(SD!AQ19=50,"Kelebihan 5 Peserta",IF(SD!AQ19&gt;50,"Lebih dari 5 Peserta","Aman"))))))</f>
        <v>Aman</v>
      </c>
      <c r="AP19" s="255" t="str">
        <f t="shared" ref="AP19" si="8">_xlfn.TEXTJOIN(", ",TRUE,AN19,AO19)</f>
        <v>Penampilan 6 Menit, Aman</v>
      </c>
    </row>
    <row r="20" spans="1:42" ht="17.25" customHeight="1">
      <c r="A20" s="236"/>
      <c r="B20" s="28" t="s">
        <v>39</v>
      </c>
      <c r="C20" s="29" cm="1">
        <f t="array" aca="1" ref="C20" ca="1">50 + ((SD!C20 - MIN(_xlfn._xlws.FILTER(SD!$C$9:'SD'!$C$36, MOD(ROW(SD!$C$9:'SD'!$C$36),2)=0)))/(MAX(_xlfn._xlws.FILTER(SD!$C$9:'SD'!$C$36, MOD(ROW(SD!$C$9:'SD'!$C$36),2)=0))-MIN(_xlfn._xlws.FILTER(SD!$C$9:'SD'!$C$36, MOD(ROW(SD!$C$9:'SD'!$C$36),2)=0)))) * (98-50)</f>
        <v>74</v>
      </c>
      <c r="D20" s="29" cm="1">
        <f t="array" aca="1" ref="D20" ca="1">50 + ((SD!D20 - MIN(_xlfn._xlws.FILTER(SD!$D$9:'SD'!$D$36,MOD(ROW(SD!$D$9:'SD'!$D$36),2)=0)))/(MAX(_xlfn._xlws.FILTER(SD!$D$9:'SD'!$D$36, MOD(ROW(SD!$D$9:'SD'!$D$36),2)=0))-MIN(_xlfn._xlws.FILTER(SD!$D$9:'SD'!$D$36,MOD(ROW(SD!$D$9:'SD'!$D$36),2)=0)))) * (98-50)</f>
        <v>76.666666666666671</v>
      </c>
      <c r="E20" s="29" cm="1">
        <f t="array" aca="1" ref="E20" ca="1">50 + ((SD!E20 - MIN(_xlfn._xlws.FILTER(SD!$E$9:'SD'!$E$36, MOD(ROW(SD!$E$9:'SD'!$E$36),2)=0)))/(MAX(_xlfn._xlws.FILTER(SD!$E$9:'SD'!$E$36, MOD(ROW(SD!$E$9:'SD'!$E$36),2)=0))-MIN(_xlfn._xlws.FILTER(SD!$E$9:'SD'!$E$36, MOD(ROW(SD!$E$9:'SD'!$E$36),2)=0))))*(98-50)</f>
        <v>74</v>
      </c>
      <c r="F20" s="29" cm="1">
        <f t="array" aca="1" ref="F20" ca="1">50 + ((SD!F20 - MIN(_xlfn._xlws.FILTER(SD!$F$9:'SD'!$F$36, MOD(ROW(SD!$F$9:'SD'!$F$36),2)=0)))/(MAX(_xlfn._xlws.FILTER(SD!$F$9:'SD'!$F$36, MOD(ROW(SD!$F$9:'SD'!$F$36),2)=0))-MIN(_xlfn._xlws.FILTER(SD!$F$9:'SD'!$F$36, MOD(ROW(SD!$F$9:'SD'!$F$36),2)=0))))*(98-50)</f>
        <v>70.571428571428569</v>
      </c>
      <c r="G20" s="33" cm="1">
        <f t="array" aca="1" ref="G20" ca="1">50 + ((SD!J20 - MIN(_xlfn._xlws.FILTER(SD!$J$9:'SD'!$J$36, MOD(ROW(SD!$J$9:'SD'!$J$36),2)=0)))/(MAX(_xlfn._xlws.FILTER(SD!$J$9:'SD'!$J$36, MOD(ROW(SD!$J$9:'SD'!$J$36),2)=0))-MIN(_xlfn._xlws.FILTER(SD!$J$9:'SD'!$J$36, MOD(ROW(SD!$J$9:'SD'!$J$36),2)=0))))*(98-50)</f>
        <v>66.5</v>
      </c>
      <c r="H20" s="33" cm="1">
        <f t="array" aca="1" ref="H20" ca="1">50 + ((SD!K20 - MIN(_xlfn._xlws.FILTER(SD!$K$9:'SD'!$K$36, MOD(ROW(SD!$K$9:'SD'!$K$36),2)=0)))/(MAX(_xlfn._xlws.FILTER(SD!$K$9:'SD'!$K$36, MOD(ROW(SD!$K$9:'SD'!$K$36),2)=0))-MIN(_xlfn._xlws.FILTER(SD!$K$9:'SD'!$K$36, MOD(ROW(SD!$K$9:'SD'!$K$36),2)=0))))*(98-50)</f>
        <v>60.838709677419352</v>
      </c>
      <c r="I20" s="33" cm="1">
        <f t="array" aca="1" ref="I20" ca="1">50 + ((SD!L20 - MIN(_xlfn._xlws.FILTER(SD!$L$9:'SD'!$L$36, MOD(ROW(SD!$L$9:'SD'!$L$36),2)=0)))/(MAX(_xlfn._xlws.FILTER(SD!$L$9:'SD'!$L$36, MOD(ROW(SD!$L$9:'SD'!$L$36),2)=0))-MIN(_xlfn._xlws.FILTER(SD!$L$9:'SD'!$L$36, MOD(ROW(SD!$L$9:'SD'!$L$36),2)=0))))*(98-50)</f>
        <v>58.888888888888886</v>
      </c>
      <c r="J20" s="33" cm="1">
        <f t="array" aca="1" ref="J20" ca="1">50 + ((SD!M20 - MIN(_xlfn._xlws.FILTER(SD!$M$9:'SD'!$M$36, MOD(ROW(SD!$M$9:'SD'!$M$36),2)=0)))/(MAX(_xlfn._xlws.FILTER(SD!$M$9:'SD'!$M$36, MOD(ROW(SD!$M$9:'SD'!$M$36),2)=0))-MIN(_xlfn._xlws.FILTER(SD!$M$9:'SD'!$M$36, MOD(ROW(SD!$M$9:'SD'!$M$36),2)=0))))*(98-50)</f>
        <v>69.2</v>
      </c>
      <c r="K20" s="37" cm="1">
        <f t="array" aca="1" ref="K20" ca="1">50 + ((SD!Q20 -MIN(_xlfn._xlws.FILTER(SD!$Q$9:'SD'!$Q$36, MOD(ROW(SD!$Q$9:'SD'!$Q$36),2)=0)))/(MAX(_xlfn._xlws.FILTER(SD!$Q$9:'SD'!$Q$36, MOD(ROW(SD!$Q$9:'SD'!$Q$36),2)=0))-MIN(_xlfn._xlws.FILTER(SD!$Q$9:'SD'!$Q$36, MOD(ROW(SD!$Q$9:'SD'!$Q$36),2)=0))))*(98-50)</f>
        <v>91.379310344827587</v>
      </c>
      <c r="L20" s="37" cm="1">
        <f t="array" aca="1" ref="L20" ca="1">50 + ((SD!R20 - MIN(_xlfn._xlws.FILTER(SD!$R$9:'SD'!$R$36, MOD(ROW(SD!$R$9:'SD'!$R$36),2)=0)))/(MAX(_xlfn._xlws.FILTER(SD!$R$9:'SD'!$R$36, MOD(ROW(SD!$R$9:'SD'!$R$36),2)=0))-MIN(_xlfn._xlws.FILTER(SD!$R$9:'SD'!$R$36, MOD(ROW(SD!$R$9:'SD'!$R$36),2)=0))))*(98-50)</f>
        <v>92.35294117647058</v>
      </c>
      <c r="M20" s="37" cm="1">
        <f t="array" aca="1" ref="M20" ca="1">50 + ((SD!S20 - MIN(_xlfn._xlws.FILTER(SD!$S$9:'SD'!$S$36, MOD(ROW(SD!$S$9:'SD'!$S$36),2)=0)))/(MAX(_xlfn._xlws.FILTER(SD!$S$9:'SD'!$S$36, MOD(ROW(SD!$S$9:'SD'!$S$36),2)=0))-MIN(_xlfn._xlws.FILTER(SD!$S$9:'SD'!$S$36, MOD(ROW(SD!$S$9:'SD'!$S$36),2)=0))))*(98-50)</f>
        <v>88.4</v>
      </c>
      <c r="N20" s="37" cm="1">
        <f t="array" aca="1" ref="N20" ca="1">50 + ((SD!T20 - MIN(_xlfn._xlws.FILTER(SD!$T$9:'SD'!$T$36, MOD(ROW(SD!$T$9:'SD'!$T$36),2)=0)))/(MAX(_xlfn._xlws.FILTER(SD!$T$9:'SD'!$T$36, MOD(ROW(SD!$T$9:'SD'!$T$36),2)=0))-MIN(_xlfn._xlws.FILTER(SD!$T$9:'SD'!$T$36, MOD(ROW(SD!$T$9:'SD'!$T$36),2)=0))))*(98-50)</f>
        <v>90</v>
      </c>
      <c r="O20" s="39" cm="1">
        <f t="array" aca="1" ref="O20" ca="1">50 + ((SD!X20 - MIN(_xlfn._xlws.FILTER(SD!$X$9:'SD'!$X$36, MOD(ROW(SD!$X$9:'SD'!$X$36),2)=0)))/(MAX(_xlfn._xlws.FILTER(SD!$X$9:'SD'!$X$36, MOD(ROW(SD!$X$9:'SD'!$X$36),2)=0))-MIN(_xlfn._xlws.FILTER(SD!$X$9:'SD'!$X$36, MOD(ROW(SD!$X$9:'SD'!$X$36),2)=0))))*(98-50)</f>
        <v>82</v>
      </c>
      <c r="P20" s="39" cm="1">
        <f t="array" aca="1" ref="P20" ca="1">50 + ((SD!Y20 - MIN(_xlfn._xlws.FILTER(SD!$Y$9:'SD'!$Y$36, MOD(ROW(SD!$Y$9:'SD'!$Y$36),2)=0)))/(MAX(_xlfn._xlws.FILTER(SD!$Y$9:'SD'!$Y$36, MOD(ROW(SD!$Y$9:'SD'!$Y$36),2)=0))-MIN(_xlfn._xlws.FILTER(SD!$Y$9:'SD'!$Y$36, MOD(ROW(SD!$Y$9:'SD'!$Y$36),2)=0))))*(98-50)</f>
        <v>74</v>
      </c>
      <c r="Q20" s="39" cm="1">
        <f t="array" aca="1" ref="Q20" ca="1">50 + ((SD!Z20 - MIN(_xlfn._xlws.FILTER(SD!$Z$9:'SD'!$Z$36, MOD(ROW(SD!$Z$9:'SD'!$Z$36),2)=0)))/(MAX(_xlfn._xlws.FILTER(SD!$Z$9:'SD'!$Z$36, MOD(ROW(SD!$Z$9:'SD'!$Z$36),2)=0))-MIN(_xlfn._xlws.FILTER(SD!$Z$9:'SD'!$Z$36, MOD(ROW(SD!$Z$9:'SD'!$Z$36),2)=0))))*(98-50)</f>
        <v>63.714285714285715</v>
      </c>
      <c r="R20" s="39" cm="1">
        <f t="array" aca="1" ref="R20" ca="1">50 + ((SD!AA20 - MIN(_xlfn._xlws.FILTER(SD!$AA$9:'SD'!$AA$36, MOD(ROW(SD!$AA$9:'SD'!$AA$36),2)=0)))/(MAX(_xlfn._xlws.FILTER(SD!$AA$9:'SD'!$AA$36, MOD(ROW(SD!$AA$9:'SD'!$AA$36),2)=0))-MIN(_xlfn._xlws.FILTER(SD!$AA$9:'SD'!$AA$36, MOD(ROW(SD!$AA$9:'SD'!$AA$36),2)=0))))*(98-50)</f>
        <v>78.8</v>
      </c>
      <c r="S20" s="46" cm="1">
        <f t="array" aca="1" ref="S20" ca="1">50 + ((SD!AE20 - MIN(_xlfn._xlws.FILTER(SD!$AE$9:'SD'!$AE$36, MOD(ROW(SD!$AE$9:'SD'!$AE$36),2)=0)))/(MAX(_xlfn._xlws.FILTER(SD!$AE$9:'SD'!$AE$36, MOD(ROW(SD!$AE$9:'SD'!$AE$36),2)=0))-MIN(_xlfn._xlws.FILTER(SD!$AE$9:'SD'!$AE$36, MOD(ROW(SD!$AE$9:'SD'!$AE$36),2)=0))))*(98-50)</f>
        <v>79.538461538461547</v>
      </c>
      <c r="T20" s="46" cm="1">
        <f t="array" aca="1" ref="T20" ca="1">50 + ((SD!AF20 - MIN(_xlfn._xlws.FILTER(SD!$AF$9:'SD'!$AF$36, MOD(ROW(SD!$AF$9:'SD'!$AF$36),2)=0)))/(MAX(_xlfn._xlws.FILTER(SD!$AF$9:'SD'!$AF$36, MOD(ROW(SD!$AF$9:'SD'!$AF$36),2)=0))-MIN(_xlfn._xlws.FILTER(SD!$AF$9:'SD'!$AF$36, MOD(ROW(SD!$AF$9:'SD'!$AF$36),2)=0))))*(98-50)</f>
        <v>78</v>
      </c>
      <c r="U20" s="46" cm="1">
        <f t="array" aca="1" ref="U20" ca="1">50 + ((SD!AG20 - MIN(_xlfn._xlws.FILTER(SD!$AG$9:'SD'!$AG$36, MOD(ROW(SD!$AG$9:'SD'!$AG$36),2)=0)))/(MAX(_xlfn._xlws.FILTER(SD!$AG$9:'SD'!$AG$36, MOD(ROW(SD!$AG$9:'SD'!$AG$36),2)=0))-MIN(_xlfn._xlws.FILTER(SD!$AG$9:'SD'!$AG$36, MOD(ROW(SD!$AG$9:'SD'!$AG$36),2)=0))))*(98-50)</f>
        <v>64.769230769230774</v>
      </c>
      <c r="V20" s="46" cm="1">
        <f t="array" aca="1" ref="V20" ca="1">50 + ((SD!AH20 - MIN(_xlfn._xlws.FILTER(SD!$AH$9:'SD'!$AH$36, MOD(ROW(SD!$AH$9:'SD'!$AH$36),2)=0)))/(MAX(_xlfn._xlws.FILTER(SD!$AH$9:'SD'!$AH$36, MOD(ROW(SD!$AH$9:'SD'!$AH$36),2)=0))-MIN(_xlfn._xlws.FILTER(SD!$AH$9:'SD'!$AH$36, MOD(ROW(SD!$AH$9:'SD'!$AH$36),2)=0))))*(98-50)</f>
        <v>60.666666666666664</v>
      </c>
      <c r="W20" s="266"/>
      <c r="X20" s="251"/>
      <c r="Y20" s="251"/>
      <c r="Z20" s="251"/>
      <c r="AB20" s="236"/>
      <c r="AC20" s="42" t="s">
        <v>39</v>
      </c>
      <c r="AD20" s="44">
        <f ca="1">IF(MIN(C20,G20,K20,O20,S20)=0, "Null", IF(COUNT(C20,G20,K20,O20,S20)=5, SUM(C20,G20,K20,O20,S20) - MIN(C20,G20,K20,O20,S20) - MAX(C20,G20,K20,O20,S20), "Null"))*$AS$10</f>
        <v>942.15384615384608</v>
      </c>
      <c r="AE20" s="44">
        <f ca="1">IF(MIN(D20,H20,L20,P20,T20)=0, "Null", IF(COUNT(D20,H20,L20,P20,T20)=5, SUM(D20,H20,L20,P20,T20) - MIN(D20,H20,L20,P20,T20) - MAX(D20,H20,L20,P20,T20), "Null"))*$AT$10</f>
        <v>914.66666666666686</v>
      </c>
      <c r="AF20" s="44">
        <f ca="1">IF(MIN(E20,I20,M20,Q20,U20)=0, "Null", IF(COUNT(E20,I20,M20,Q20,U20)=5, SUM(E20,I20,M20,Q20,U20) - MIN(E20,I20,M20,Q20,U20) - MAX(E20,I20,M20,Q20,U20), "Null"))*$AU$10</f>
        <v>607.45054945054937</v>
      </c>
      <c r="AG20" s="44">
        <f ca="1">IF(MIN(F20,J20,N20,R20,V20)=0, "Null", IF(COUNT(F20,J20,N20,R20,V20)=5, SUM(F20,J20,N20,R20,V20) - MIN(F20,J20,N20,R20,V20) - MAX(F20,J20,N20,R20,V20), "Null"))*$AV$10</f>
        <v>874.28571428571422</v>
      </c>
      <c r="AH20" s="45" cm="1">
        <f t="array" aca="1" ref="AH20" ca="1">IF(SUMPRODUCT(--(ISTEXT(AD20:AG20)+ISBLANK(AD20:AG20)+(AD20:AG20=0)))&gt;0,"Error",SUM(AD20,AE20,AF20,AG20))</f>
        <v>3338.5567765567766</v>
      </c>
      <c r="AI20" s="493"/>
      <c r="AJ20" s="489"/>
      <c r="AK20" s="251"/>
      <c r="AL20" s="251"/>
      <c r="AN20" s="256"/>
      <c r="AO20" s="258"/>
      <c r="AP20" s="256"/>
    </row>
    <row r="21" spans="1:42" ht="17.25" customHeight="1">
      <c r="A21" s="252">
        <v>7</v>
      </c>
      <c r="B21" s="5" t="s">
        <v>31</v>
      </c>
      <c r="C21" s="11" cm="1">
        <f t="array" aca="1" ref="C21" ca="1">50 + ((SD!C21 - MIN(_xlfn._xlws.FILTER(SD!$C$9:'SD'!$C$36, MOD(ROW(SD!$C$9:'SD'!$C$36),2)=1)))/(MAX(_xlfn._xlws.FILTER(SD!$C$9:'SD'!$C$36, MOD(ROW(SD!$C$9:'SD'!$C$36),2)=1))-MIN(_xlfn._xlws.FILTER(SD!$C$9:'SD'!$C$36, MOD(ROW(SD!$C$9:'SD'!$C$36),2)=1)))) * (98-50)</f>
        <v>83.6</v>
      </c>
      <c r="D21" s="11" cm="1">
        <f t="array" aca="1" ref="D21" ca="1">50 + ((SD!D21 - MIN(_xlfn._xlws.FILTER(SD!$D$9:'SD'!$D$36, MOD(ROW(SD!$D$9:'SD'!$D$36),2)=1)))/(MAX(_xlfn._xlws.FILTER(SD!$D$9:'SD'!$D$36, MOD(ROW(SD!$D$9:'SD'!$D$36),2)=1))-MIN(_xlfn._xlws.FILTER(SD!$D$9:'SD'!$D$36, MOD(ROW(SD!$D$9:'SD'!$D$36),2)=1)))) * (98-50)</f>
        <v>88.4</v>
      </c>
      <c r="E21" s="11" cm="1">
        <f t="array" aca="1" ref="E21" ca="1">50 + ((SD!E21 - MIN(_xlfn._xlws.FILTER(SD!$E$9:'SD'!$E$36, MOD(ROW(SD!$E$9:'SD'!$E$36),2)=1)))/(MAX(_xlfn._xlws.FILTER(SD!$E$9:'SD'!$E$36, MOD(ROW(SD!$E$9:'SD'!$E$36),2)=1))-MIN(_xlfn._xlws.FILTER(SD!$E$9:'SD'!$E$36, MOD(ROW(SD!$E$9:'SD'!$E$36),2)=1))))*(98-50)</f>
        <v>83.6</v>
      </c>
      <c r="F21" s="11">
        <v>80</v>
      </c>
      <c r="G21" s="30" cm="1">
        <f t="array" aca="1" ref="G21" ca="1">50 + ((SD!J21 - MIN(_xlfn._xlws.FILTER(SD!$J$9:'SD'!$J$36, MOD(ROW(SD!$J$9:'SD'!$J$36),2)=1)))/(MAX(_xlfn._xlws.FILTER(SD!$J$9:'SD'!$J$36, MOD(ROW(SD!$J$9:'SD'!$J$36),2)=1))-MIN(_xlfn._xlws.FILTER(SD!$J$9:'SD'!$J$36, MOD(ROW(SD!$J$9:'SD'!$J$36),2)=1))))*(98-50)</f>
        <v>98</v>
      </c>
      <c r="H21" s="30" cm="1">
        <f t="array" aca="1" ref="H21" ca="1">50 + ((SD!K21 - MIN(_xlfn._xlws.FILTER(SD!$K$9:'SD'!$K$36, MOD(ROW(SD!$K$9:'SD'!$K$36),2)=1)))/(MAX(_xlfn._xlws.FILTER(SD!$K$9:'SD'!$K$36, MOD(ROW(SD!$K$9:'SD'!$K$36),2)=1))-MIN(_xlfn._xlws.FILTER(SD!$K$9:'SD'!$K$36, MOD(ROW(SD!$K$9:'SD'!$K$36),2)=1))))*(98-50)</f>
        <v>98</v>
      </c>
      <c r="I21" s="30" cm="1">
        <f t="array" aca="1" ref="I21" ca="1">50 + ((SD!L21 - MIN(_xlfn._xlws.FILTER(SD!$L$9:'SD'!$L$36, MOD(ROW(SD!$L$9:'SD'!$L$36),2)=1)))/(MAX(_xlfn._xlws.FILTER(SD!$L$9:'SD'!$L$36, MOD(ROW(SD!$L$9:'SD'!$L$36),2)=1))-MIN(_xlfn._xlws.FILTER(SD!$L$9:'SD'!$L$36, MOD(ROW(SD!$L$9:'SD'!$L$36),2)=1))))*(98-50)</f>
        <v>98</v>
      </c>
      <c r="J21" s="30" cm="1">
        <f t="array" aca="1" ref="J21" ca="1">50 + ((SD!M21 - MIN(_xlfn._xlws.FILTER(SD!$M$9:'SD'!$M$36, MOD(ROW(SD!$M$9:'SD'!$M$36),2)=1)))/(MAX(_xlfn._xlws.FILTER(SD!$M$9:'SD'!$M$36, MOD(ROW(SD!$M$9:'SD'!$M$36),2)=1))-MIN(_xlfn._xlws.FILTER(SD!$M$9:'SD'!$M$36, MOD(ROW(SD!$M$9:'SD'!$M$36),2)=1))))*(98-50)</f>
        <v>90</v>
      </c>
      <c r="K21" s="34" cm="1">
        <f t="array" aca="1" ref="K21" ca="1">50 + ((SD!Q21 - MIN(_xlfn._xlws.FILTER(SD!$Q$9:'SD'!$Q$36, MOD(ROW(SD!$Q$9:'SD'!$Q$36),2)=1)))/(MAX(_xlfn._xlws.FILTER(SD!$Q$9:'SD'!$Q$36, MOD(ROW(SD!$Q$9:'SD'!$Q$36),2)=1))-MIN(_xlfn._xlws.FILTER(SD!$Q$9:'SD'!$Q$36, MOD(ROW(SD!$Q$9:'SD'!$Q$36),2)=1))))*(98-50)</f>
        <v>93.034482758620697</v>
      </c>
      <c r="L21" s="34" cm="1">
        <f t="array" aca="1" ref="L21" ca="1">50 + ((SD!R21 - MIN(_xlfn._xlws.FILTER(SD!$R$9:'SD'!$R$36, MOD(ROW(SD!$R$9:'SD'!$R$36),2)=1)))/(MAX(_xlfn._xlws.FILTER(SD!$R$9:'SD'!$R$36, MOD(ROW(SD!$R$9:'SD'!$R$36),2)=1))-MIN(_xlfn._xlws.FILTER(SD!$R$9:'SD'!$R$36, MOD(ROW(SD!$R$9:'SD'!$R$36),2)=1))))*(98-50)</f>
        <v>96.5</v>
      </c>
      <c r="M21" s="34" cm="1">
        <f t="array" aca="1" ref="M21" ca="1">50 + ((SD!S21 - MIN(_xlfn._xlws.FILTER(SD!$S$9:'SD'!$S$36, MOD(ROW(SD!$S$9:'SD'!$S$36),2)=1)))/(MAX(_xlfn._xlws.FILTER(SD!$S$9:'SD'!$S$36, MOD(ROW(SD!$S$9:'SD'!$S$36),2)=1))-MIN(_xlfn._xlws.FILTER(SD!$S$9:'SD'!$S$36, MOD(ROW(SD!$S$9:'SD'!$S$36),2)=1))))*(98-50)</f>
        <v>96.5</v>
      </c>
      <c r="N21" s="34" cm="1">
        <f t="array" aca="1" ref="N21" ca="1">50 + ((SD!T21 - MIN(_xlfn._xlws.FILTER(SD!$T$9:'SD'!$T$36, MOD(ROW(SD!$T$9:'SD'!$T$36),2)=1)))/(MAX(_xlfn._xlws.FILTER(SD!$T$9:'SD'!$T$36, MOD(ROW(SD!$T$9:'SD'!$T$36),2)=1))-MIN(_xlfn._xlws.FILTER(SD!$T$9:'SD'!$T$36, MOD(ROW(SD!$T$9:'SD'!$T$36),2)=1))))*(98-50)</f>
        <v>96.285714285714278</v>
      </c>
      <c r="O21" s="38" cm="1">
        <f t="array" aca="1" ref="O21" ca="1">50 + ((SD!X21 - MIN(_xlfn._xlws.FILTER(SD!$X$9:'SD'!$X$36, MOD(ROW(SD!$X$9:'SD'!$X$36),2)=1)))/(MAX(_xlfn._xlws.FILTER(SD!$X$9:'SD'!$X$36, MOD(ROW(SD!$X$9:'SD'!$X$36),2)=1))-MIN(_xlfn._xlws.FILTER(SD!$X$9:'SD'!$X$36, MOD(ROW(SD!$X$9:'SD'!$X$36),2)=1))))*(98-50)</f>
        <v>85.199999999999989</v>
      </c>
      <c r="P21" s="38" cm="1">
        <f t="array" aca="1" ref="P21" ca="1">50 + ((SD!Y21 - MIN(_xlfn._xlws.FILTER(SD!$Y$9:'SD'!$Y$36, MOD(ROW(SD!$Y$9:'SD'!$Y$36),2)=1)))/(MAX(_xlfn._xlws.FILTER(SD!$Y$9:'SD'!$Y$36, MOD(ROW(SD!$Y$9:'SD'!$Y$36),2)=1))-MIN(_xlfn._xlws.FILTER(SD!$Y$9:'SD'!$Y$36, MOD(ROW(SD!$Y$9:'SD'!$Y$36),2)=1))))*(98-50)</f>
        <v>80.857142857142861</v>
      </c>
      <c r="Q21" s="38" cm="1">
        <f t="array" aca="1" ref="Q21" ca="1">50 + ((SD!Z21 - MIN(_xlfn._xlws.FILTER(SD!$Z$9:'SD'!$Z$36, MOD(ROW(SD!$Z$9:'SD'!$Z$36),2)=1)))/(MAX(_xlfn._xlws.FILTER(SD!$Z$9:'SD'!$Z$36, MOD(ROW(SD!$Z$9:'SD'!$Z$36),2)=1))-MIN(_xlfn._xlws.FILTER(SD!$Z$9:'SD'!$Z$36, MOD(ROW(SD!$Z$9:'SD'!$Z$36),2)=1))))*(98-50)</f>
        <v>84.285714285714278</v>
      </c>
      <c r="R21" s="38" cm="1">
        <f t="array" aca="1" ref="R21" ca="1">50 + ((SD!AA21 - MIN(_xlfn._xlws.FILTER(SD!$AA$9:'SD'!$AA$36, MOD(ROW(SD!$AA$9:'SD'!$AA$36),2)=1)))/(MAX(_xlfn._xlws.FILTER(SD!$AA$9:'SD'!$AA$36, MOD(ROW(SD!$AA$9:'SD'!$AA$36),2)=1))-MIN(_xlfn._xlws.FILTER(SD!$AA$9:'SD'!$AA$36, MOD(ROW(SD!$AA$9:'SD'!$AA$36),2)=1))))*(98-50)</f>
        <v>86</v>
      </c>
      <c r="S21" s="40" cm="1">
        <f t="array" aca="1" ref="S21" ca="1">50 + ((SD!AE21 - MIN(_xlfn._xlws.FILTER(SD!$AE$9:'SD'!$AE$36, MOD(ROW(SD!$AE$9:'SD'!$AE$36),2)=1)))/(MAX(_xlfn._xlws.FILTER(SD!$AE$9:'SD'!$AE$36, MOD(ROW(SD!$AE$9:'SD'!$AE$36),2)=1))-MIN(_xlfn._xlws.FILTER(SD!$AE$9:'SD'!$AE$36, MOD(ROW(SD!$AE$9:'SD'!$AE$36),2)=1))))*(98-50)</f>
        <v>94</v>
      </c>
      <c r="T21" s="40" cm="1">
        <f t="array" aca="1" ref="T21" ca="1">50 + ((SD!AF21 - MIN(_xlfn._xlws.FILTER(SD!$AF$9:'SD'!$AF$36, MOD(ROW(SD!$AF$9:'SD'!$AF$36),2)=1)))/(MAX(_xlfn._xlws.FILTER(SD!$AF$9:'SD'!$AF$36, MOD(ROW(SD!$AF$9:'SD'!$AF$36),2)=1))-MIN(_xlfn._xlws.FILTER(SD!$AF$9:'SD'!$AF$36, MOD(ROW(SD!$AF$9:'SD'!$AF$36),2)=1))))*(98-50)</f>
        <v>98</v>
      </c>
      <c r="U21" s="40" cm="1">
        <f t="array" aca="1" ref="U21" ca="1">50 + ((SD!AG21 - MIN(_xlfn._xlws.FILTER(SD!$AG$9:'SD'!$AG$36, MOD(ROW(SD!$AG$9:'SD'!$AG$36),2)=1)))/(MAX(_xlfn._xlws.FILTER(SD!$AG$9:'SD'!$AG$36, MOD(ROW(SD!$AG$9:'SD'!$AG$36),2)=1))-MIN(_xlfn._xlws.FILTER(SD!$AG$9:'SD'!$AG$36, MOD(ROW(SD!$AG$9:'SD'!$AG$36),2)=1))))*(98-50)</f>
        <v>93.636363636363626</v>
      </c>
      <c r="V21" s="40" cm="1">
        <f t="array" aca="1" ref="V21" ca="1">50 + ((SD!AH21 - MIN(_xlfn._xlws.FILTER(SD!$AH$9:'SD'!$AH$36, MOD(ROW(SD!$AH$9:'SD'!$AH$36),2)=1)))/(MAX(_xlfn._xlws.FILTER(SD!$AH$9:'SD'!$AH$36, MOD(ROW(SD!$AH$9:'SD'!$AH$36),2)=1))-MIN(_xlfn._xlws.FILTER(SD!$AH$9:'SD'!$AH$36, MOD(ROW(SD!$AH$9:'SD'!$AH$36),2)=1))))*(98-50)</f>
        <v>90</v>
      </c>
      <c r="W21" s="266"/>
      <c r="X21" s="253">
        <f>SUM(SD!G21:G22,SD!N21:N22,SD!U21:U22,SD!AB21:AB22,SD!AI21:AI22)</f>
        <v>391</v>
      </c>
      <c r="Y21" s="253">
        <f>SUM(SD!H21:H22,SD!O21:O22,SD!V21:V22,SD!AC21:AC22,SD!AJ21:AJ22)</f>
        <v>391</v>
      </c>
      <c r="Z21" s="253">
        <f>SUM(SD!I21:I22,SD!P21:P22,SD!W21:W22,SD!AD21:AD22,SD!AK21:AK22)</f>
        <v>392</v>
      </c>
      <c r="AB21" s="252">
        <v>7</v>
      </c>
      <c r="AC21" s="106" t="s">
        <v>31</v>
      </c>
      <c r="AD21" s="108">
        <f ca="1">IF(MIN(C21,G21,K21,O21,S21)=0, "Null", IF(COUNT(C21,G21,K21,O21,S21)=5, SUM(C21,G21,K21,O21,S21) - MIN(C21,G21,K21,O21,S21) - MAX(C21,G21,K21,O21,S21), "Null"))*$AS$9</f>
        <v>1361.1724137931037</v>
      </c>
      <c r="AE21" s="108">
        <f ca="1">IF(MIN(D21,H21,L21,P21,T21)=0, "Null", IF(COUNT(D21,H21,L21,P21,T21)=5, SUM(D21,H21,L21,P21,T21) - MIN(D21,H21,L21,P21,T21) - MAX(D21,H21,L21,P21,T21), "Null"))*$AT$9</f>
        <v>1131.5999999999999</v>
      </c>
      <c r="AF21" s="108">
        <f ca="1">IF(MIN(E21,I21,M21,Q21,U21)=0, "Null", IF(COUNT(E21,I21,M21,Q21,U21)=5, SUM(E21,I21,M21,Q21,U21) - MIN(E21,I21,M21,Q21,U21) - MAX(E21,I21,M21,Q21,U21), "Null"))*$AU$9</f>
        <v>823.26623376623388</v>
      </c>
      <c r="AG21" s="108">
        <f ca="1">IF(MIN(F21,J21,N21,R21,V21)=0, "Null", IF(COUNT(F21,J21,N21,R21,V21)=5, SUM(F21,J21,N21,R21,V21) - MIN(F21,J21,N21,R21,V21) - MAX(F21,J21,N21,R21,V21), "Null"))*$AV$9</f>
        <v>798</v>
      </c>
      <c r="AH21" s="109" cm="1">
        <f t="array" aca="1" ref="AH21" ca="1">IF(SUMPRODUCT(--(ISTEXT(AD21:AG21)+ISBLANK(AD21:AG21)+(AD21:AG21=0)))&gt;0,"Error",SUM(AD21,AE21,AF21,AG21))</f>
        <v>4114.0386475593377</v>
      </c>
      <c r="AI21" s="490">
        <f t="shared" ref="AI21" ca="1" si="9">IF(OR(ISTEXT(AH21),ISTEXT(AH22)),"NULL",SUM(AH21:AH22))</f>
        <v>8301.9871931314119</v>
      </c>
      <c r="AJ21" s="489"/>
      <c r="AK21" s="253">
        <f>SUM(SD!G21:I22,SD!N21:P22,SD!U21:W22,SD!AB21:AD22,SD!AI21:AK22)</f>
        <v>1174</v>
      </c>
      <c r="AL21" s="253">
        <f>RANK(AK21,$AK$9:$AK$36,0)</f>
        <v>1</v>
      </c>
      <c r="AN21" s="248" t="str">
        <f>IF(AND(SD!AP21&gt;=4, SD!AP21&lt;=18), "Penampilan " &amp; SD!AP21 &amp; " Menit", "Kosong")</f>
        <v>Penampilan 9 Menit</v>
      </c>
      <c r="AO21" s="263" t="str">
        <f>IF(SD!AQ21=46,"Kelebihan 1 Peserta", IF(SD!AQ21=47,"Kelebihan 2 Peserta",IF(SD!AQ21=48,"Kelebihan 3 Peserta",IF(SD!AQ21=49,"Kelebihan 4 Peserta",IF(SD!AQ21=50,"Kelebihan 5 Peserta",IF(SD!AQ21&gt;50,"Lebih dari 5 Peserta","Aman"))))))</f>
        <v>Aman</v>
      </c>
      <c r="AP21" s="248" t="str">
        <f t="shared" ref="AP21" si="10">_xlfn.TEXTJOIN(", ",TRUE,AN21,AO21)</f>
        <v>Penampilan 9 Menit, Aman</v>
      </c>
    </row>
    <row r="22" spans="1:42" ht="17.25" customHeight="1">
      <c r="A22" s="213"/>
      <c r="B22" s="107" t="s">
        <v>39</v>
      </c>
      <c r="C22" s="27" cm="1">
        <f t="array" aca="1" ref="C22" ca="1">50 + ((SD!C22 - MIN(_xlfn._xlws.FILTER(SD!$C$9:'SD'!$C$36, MOD(ROW(SD!$C$9:'SD'!$C$36),2)=0)))/(MAX(_xlfn._xlws.FILTER(SD!$C$9:'SD'!$C$36, MOD(ROW(SD!$C$9:'SD'!$C$36),2)=0))-MIN(_xlfn._xlws.FILTER(SD!$C$9:'SD'!$C$36, MOD(ROW(SD!$C$9:'SD'!$C$36),2)=0)))) * (98-50)</f>
        <v>83.6</v>
      </c>
      <c r="D22" s="27" cm="1">
        <f t="array" aca="1" ref="D22" ca="1">50 + ((SD!D22 - MIN(_xlfn._xlws.FILTER(SD!$D$9:'SD'!$D$36,MOD(ROW(SD!$D$9:'SD'!$D$36),2)=0)))/(MAX(_xlfn._xlws.FILTER(SD!$D$9:'SD'!$D$36, MOD(ROW(SD!$D$9:'SD'!$D$36),2)=0))-MIN(_xlfn._xlws.FILTER(SD!$D$9:'SD'!$D$36,MOD(ROW(SD!$D$9:'SD'!$D$36),2)=0)))) * (98-50)</f>
        <v>92.666666666666657</v>
      </c>
      <c r="E22" s="27" cm="1">
        <f t="array" aca="1" ref="E22" ca="1">50 + ((SD!E22 - MIN(_xlfn._xlws.FILTER(SD!$E$9:'SD'!$E$36, MOD(ROW(SD!$E$9:'SD'!$E$36),2)=0)))/(MAX(_xlfn._xlws.FILTER(SD!$E$9:'SD'!$E$36, MOD(ROW(SD!$E$9:'SD'!$E$36),2)=0))-MIN(_xlfn._xlws.FILTER(SD!$E$9:'SD'!$E$36, MOD(ROW(SD!$E$9:'SD'!$E$36),2)=0))))*(98-50)</f>
        <v>83.6</v>
      </c>
      <c r="F22" s="27" cm="1">
        <f t="array" aca="1" ref="F22" ca="1">50 + ((SD!F22 - MIN(_xlfn._xlws.FILTER(SD!$F$9:'SD'!$F$36, MOD(ROW(SD!$F$9:'SD'!$F$36),2)=0)))/(MAX(_xlfn._xlws.FILTER(SD!$F$9:'SD'!$F$36, MOD(ROW(SD!$F$9:'SD'!$F$36),2)=0))-MIN(_xlfn._xlws.FILTER(SD!$F$9:'SD'!$F$36, MOD(ROW(SD!$F$9:'SD'!$F$36),2)=0))))*(98-50)</f>
        <v>84.285714285714278</v>
      </c>
      <c r="G22" s="31" cm="1">
        <f t="array" aca="1" ref="G22" ca="1">50 + ((SD!J22 - MIN(_xlfn._xlws.FILTER(SD!$J$9:'SD'!$J$36, MOD(ROW(SD!$J$9:'SD'!$J$36),2)=0)))/(MAX(_xlfn._xlws.FILTER(SD!$J$9:'SD'!$J$36, MOD(ROW(SD!$J$9:'SD'!$J$36),2)=0))-MIN(_xlfn._xlws.FILTER(SD!$J$9:'SD'!$J$36, MOD(ROW(SD!$J$9:'SD'!$J$36),2)=0))))*(98-50)</f>
        <v>98</v>
      </c>
      <c r="H22" s="31" cm="1">
        <f t="array" aca="1" ref="H22" ca="1">50 + ((SD!K22 - MIN(_xlfn._xlws.FILTER(SD!$K$9:'SD'!$K$36, MOD(ROW(SD!$K$9:'SD'!$K$36),2)=0)))/(MAX(_xlfn._xlws.FILTER(SD!$K$9:'SD'!$K$36, MOD(ROW(SD!$K$9:'SD'!$K$36),2)=0))-MIN(_xlfn._xlws.FILTER(SD!$K$9:'SD'!$K$36, MOD(ROW(SD!$K$9:'SD'!$K$36),2)=0))))*(98-50)</f>
        <v>98</v>
      </c>
      <c r="I22" s="31" cm="1">
        <f t="array" aca="1" ref="I22" ca="1">50 + ((SD!L22 - MIN(_xlfn._xlws.FILTER(SD!$L$9:'SD'!$L$36, MOD(ROW(SD!$L$9:'SD'!$L$36),2)=0)))/(MAX(_xlfn._xlws.FILTER(SD!$L$9:'SD'!$L$36, MOD(ROW(SD!$L$9:'SD'!$L$36),2)=0))-MIN(_xlfn._xlws.FILTER(SD!$L$9:'SD'!$L$36, MOD(ROW(SD!$L$9:'SD'!$L$36),2)=0))))*(98-50)</f>
        <v>98</v>
      </c>
      <c r="J22" s="31" cm="1">
        <f t="array" aca="1" ref="J22" ca="1">50 + ((SD!M22 - MIN(_xlfn._xlws.FILTER(SD!$M$9:'SD'!$M$36, MOD(ROW(SD!$M$9:'SD'!$M$36),2)=0)))/(MAX(_xlfn._xlws.FILTER(SD!$M$9:'SD'!$M$36, MOD(ROW(SD!$M$9:'SD'!$M$36),2)=0))-MIN(_xlfn._xlws.FILTER(SD!$M$9:'SD'!$M$36, MOD(ROW(SD!$M$9:'SD'!$M$36),2)=0))))*(98-50)</f>
        <v>98</v>
      </c>
      <c r="K22" s="35" cm="1">
        <f t="array" aca="1" ref="K22" ca="1">50 + ((SD!Q22 -MIN(_xlfn._xlws.FILTER(SD!$Q$9:'SD'!$Q$36, MOD(ROW(SD!$Q$9:'SD'!$Q$36),2)=0)))/(MAX(_xlfn._xlws.FILTER(SD!$Q$9:'SD'!$Q$36, MOD(ROW(SD!$Q$9:'SD'!$Q$36),2)=0))-MIN(_xlfn._xlws.FILTER(SD!$Q$9:'SD'!$Q$36, MOD(ROW(SD!$Q$9:'SD'!$Q$36),2)=0))))*(98-50)</f>
        <v>98</v>
      </c>
      <c r="L22" s="35" cm="1">
        <f t="array" aca="1" ref="L22" ca="1">50 + ((SD!R22 - MIN(_xlfn._xlws.FILTER(SD!$R$9:'SD'!$R$36, MOD(ROW(SD!$R$9:'SD'!$R$36),2)=0)))/(MAX(_xlfn._xlws.FILTER(SD!$R$9:'SD'!$R$36, MOD(ROW(SD!$R$9:'SD'!$R$36),2)=0))-MIN(_xlfn._xlws.FILTER(SD!$R$9:'SD'!$R$36, MOD(ROW(SD!$R$9:'SD'!$R$36),2)=0))))*(98-50)</f>
        <v>96.588235294117652</v>
      </c>
      <c r="M22" s="35" cm="1">
        <f t="array" aca="1" ref="M22" ca="1">50 + ((SD!S22 - MIN(_xlfn._xlws.FILTER(SD!$S$9:'SD'!$S$36, MOD(ROW(SD!$S$9:'SD'!$S$36),2)=0)))/(MAX(_xlfn._xlws.FILTER(SD!$S$9:'SD'!$S$36, MOD(ROW(SD!$S$9:'SD'!$S$36),2)=0))-MIN(_xlfn._xlws.FILTER(SD!$S$9:'SD'!$S$36, MOD(ROW(SD!$S$9:'SD'!$S$36),2)=0))))*(98-50)</f>
        <v>91.142857142857139</v>
      </c>
      <c r="N22" s="35" cm="1">
        <f t="array" aca="1" ref="N22" ca="1">50 + ((SD!T22 - MIN(_xlfn._xlws.FILTER(SD!$T$9:'SD'!$T$36, MOD(ROW(SD!$T$9:'SD'!$T$36),2)=0)))/(MAX(_xlfn._xlws.FILTER(SD!$T$9:'SD'!$T$36, MOD(ROW(SD!$T$9:'SD'!$T$36),2)=0))-MIN(_xlfn._xlws.FILTER(SD!$T$9:'SD'!$T$36, MOD(ROW(SD!$T$9:'SD'!$T$36),2)=0))))*(98-50)</f>
        <v>96.4</v>
      </c>
      <c r="O22" s="38" cm="1">
        <f t="array" aca="1" ref="O22" ca="1">50 + ((SD!X22 - MIN(_xlfn._xlws.FILTER(SD!$X$9:'SD'!$X$36, MOD(ROW(SD!$X$9:'SD'!$X$36),2)=0)))/(MAX(_xlfn._xlws.FILTER(SD!$X$9:'SD'!$X$36, MOD(ROW(SD!$X$9:'SD'!$X$36),2)=0))-MIN(_xlfn._xlws.FILTER(SD!$X$9:'SD'!$X$36, MOD(ROW(SD!$X$9:'SD'!$X$36),2)=0))))*(98-50)</f>
        <v>87.333333333333343</v>
      </c>
      <c r="P22" s="38" cm="1">
        <f t="array" aca="1" ref="P22" ca="1">50 + ((SD!Y22 - MIN(_xlfn._xlws.FILTER(SD!$Y$9:'SD'!$Y$36, MOD(ROW(SD!$Y$9:'SD'!$Y$36),2)=0)))/(MAX(_xlfn._xlws.FILTER(SD!$Y$9:'SD'!$Y$36, MOD(ROW(SD!$Y$9:'SD'!$Y$36),2)=0))-MIN(_xlfn._xlws.FILTER(SD!$Y$9:'SD'!$Y$36, MOD(ROW(SD!$Y$9:'SD'!$Y$36),2)=0))))*(98-50)</f>
        <v>80</v>
      </c>
      <c r="Q22" s="38" cm="1">
        <f t="array" aca="1" ref="Q22" ca="1">50 + ((SD!Z22 - MIN(_xlfn._xlws.FILTER(SD!$Z$9:'SD'!$Z$36, MOD(ROW(SD!$Z$9:'SD'!$Z$36),2)=0)))/(MAX(_xlfn._xlws.FILTER(SD!$Z$9:'SD'!$Z$36, MOD(ROW(SD!$Z$9:'SD'!$Z$36),2)=0))-MIN(_xlfn._xlws.FILTER(SD!$Z$9:'SD'!$Z$36, MOD(ROW(SD!$Z$9:'SD'!$Z$36),2)=0))))*(98-50)</f>
        <v>91.142857142857139</v>
      </c>
      <c r="R22" s="38" cm="1">
        <f t="array" aca="1" ref="R22" ca="1">50 + ((SD!AA22 - MIN(_xlfn._xlws.FILTER(SD!$AA$9:'SD'!$AA$36, MOD(ROW(SD!$AA$9:'SD'!$AA$36),2)=0)))/(MAX(_xlfn._xlws.FILTER(SD!$AA$9:'SD'!$AA$36, MOD(ROW(SD!$AA$9:'SD'!$AA$36),2)=0))-MIN(_xlfn._xlws.FILTER(SD!$AA$9:'SD'!$AA$36, MOD(ROW(SD!$AA$9:'SD'!$AA$36),2)=0))))*(98-50)</f>
        <v>88.4</v>
      </c>
      <c r="S22" s="40" cm="1">
        <f t="array" aca="1" ref="S22" ca="1">50 + ((SD!AE22 - MIN(_xlfn._xlws.FILTER(SD!$AE$9:'SD'!$AE$36, MOD(ROW(SD!$AE$9:'SD'!$AE$36),2)=0)))/(MAX(_xlfn._xlws.FILTER(SD!$AE$9:'SD'!$AE$36, MOD(ROW(SD!$AE$9:'SD'!$AE$36),2)=0))-MIN(_xlfn._xlws.FILTER(SD!$AE$9:'SD'!$AE$36, MOD(ROW(SD!$AE$9:'SD'!$AE$36),2)=0))))*(98-50)</f>
        <v>86.923076923076934</v>
      </c>
      <c r="T22" s="40" cm="1">
        <f t="array" aca="1" ref="T22" ca="1">50 + ((SD!AF22 - MIN(_xlfn._xlws.FILTER(SD!$AF$9:'SD'!$AF$36, MOD(ROW(SD!$AF$9:'SD'!$AF$36),2)=0)))/(MAX(_xlfn._xlws.FILTER(SD!$AF$9:'SD'!$AF$36, MOD(ROW(SD!$AF$9:'SD'!$AF$36),2)=0))-MIN(_xlfn._xlws.FILTER(SD!$AF$9:'SD'!$AF$36, MOD(ROW(SD!$AF$9:'SD'!$AF$36),2)=0))))*(98-50)</f>
        <v>98</v>
      </c>
      <c r="U22" s="40" cm="1">
        <f t="array" aca="1" ref="U22" ca="1">50 + ((SD!AG22 - MIN(_xlfn._xlws.FILTER(SD!$AG$9:'SD'!$AG$36, MOD(ROW(SD!$AG$9:'SD'!$AG$36),2)=0)))/(MAX(_xlfn._xlws.FILTER(SD!$AG$9:'SD'!$AG$36, MOD(ROW(SD!$AG$9:'SD'!$AG$36),2)=0))-MIN(_xlfn._xlws.FILTER(SD!$AG$9:'SD'!$AG$36, MOD(ROW(SD!$AG$9:'SD'!$AG$36),2)=0))))*(98-50)</f>
        <v>90.615384615384613</v>
      </c>
      <c r="V22" s="40" cm="1">
        <f t="array" aca="1" ref="V22" ca="1">50 + ((SD!AH22 - MIN(_xlfn._xlws.FILTER(SD!$AH$9:'SD'!$AH$36, MOD(ROW(SD!$AH$9:'SD'!$AH$36),2)=0)))/(MAX(_xlfn._xlws.FILTER(SD!$AH$9:'SD'!$AH$36, MOD(ROW(SD!$AH$9:'SD'!$AH$36),2)=0))-MIN(_xlfn._xlws.FILTER(SD!$AH$9:'SD'!$AH$36, MOD(ROW(SD!$AH$9:'SD'!$AH$36),2)=0))))*(98-50)</f>
        <v>98</v>
      </c>
      <c r="W22" s="266"/>
      <c r="X22" s="254"/>
      <c r="Y22" s="254"/>
      <c r="Z22" s="254"/>
      <c r="AB22" s="213"/>
      <c r="AC22" s="106" t="s">
        <v>39</v>
      </c>
      <c r="AD22" s="108">
        <f ca="1">IF(MIN(C22,G22,K22,O22,S22)=0, "Null", IF(COUNT(C22,G22,K22,O22,S22)=5, SUM(C22,G22,K22,O22,S22) - MIN(C22,G22,K22,O22,S22) - MAX(C22,G22,K22,O22,S22), "Null"))*$AS$10</f>
        <v>1089.0256410256411</v>
      </c>
      <c r="AE22" s="108">
        <f ca="1">IF(MIN(D22,H22,L22,P22,T22)=0, "Null", IF(COUNT(D22,H22,L22,P22,T22)=5, SUM(D22,H22,L22,P22,T22) - MIN(D22,H22,L22,P22,T22) - MAX(D22,H22,L22,P22,T22), "Null"))*$AT$10</f>
        <v>1149.0196078431372</v>
      </c>
      <c r="AF22" s="108">
        <f ca="1">IF(MIN(E22,I22,M22,Q22,U22)=0, "Null", IF(COUNT(E22,I22,M22,Q22,U22)=5, SUM(E22,I22,M22,Q22,U22) - MIN(E22,I22,M22,Q22,U22) - MAX(E22,I22,M22,Q22,U22), "Null"))*$AU$10</f>
        <v>818.70329670329659</v>
      </c>
      <c r="AG22" s="108">
        <f ca="1">IF(MIN(F22,J22,N22,R22,V22)=0, "Null", IF(COUNT(F22,J22,N22,R22,V22)=5, SUM(F22,J22,N22,R22,V22) - MIN(F22,J22,N22,R22,V22) - MAX(F22,J22,N22,R22,V22), "Null"))*$AV$10</f>
        <v>1131.2</v>
      </c>
      <c r="AH22" s="109" cm="1">
        <f t="array" aca="1" ref="AH22" ca="1">IF(SUMPRODUCT(--(ISTEXT(AD22:AG22)+ISBLANK(AD22:AG22)+(AD22:AG22=0)))&gt;0,"Error",SUM(AD22,AE22,AF22,AG22))</f>
        <v>4187.9485455720751</v>
      </c>
      <c r="AI22" s="491"/>
      <c r="AJ22" s="489"/>
      <c r="AK22" s="254"/>
      <c r="AL22" s="254"/>
      <c r="AN22" s="249"/>
      <c r="AO22" s="264"/>
      <c r="AP22" s="249"/>
    </row>
    <row r="23" spans="1:42" ht="17.25" customHeight="1">
      <c r="A23" s="199">
        <v>8</v>
      </c>
      <c r="B23" s="1" t="s">
        <v>31</v>
      </c>
      <c r="C23" s="25" cm="1">
        <f t="array" aca="1" ref="C23" ca="1">50 + ((SD!C23 - MIN(_xlfn._xlws.FILTER(SD!$C$9:'SD'!$C$36, MOD(ROW(SD!$C$9:'SD'!$C$36),2)=1)))/(MAX(_xlfn._xlws.FILTER(SD!$C$9:'SD'!$C$36, MOD(ROW(SD!$C$9:'SD'!$C$36),2)=1))-MIN(_xlfn._xlws.FILTER(SD!$C$9:'SD'!$C$36, MOD(ROW(SD!$C$9:'SD'!$C$36),2)=1)))) * (98-50)</f>
        <v>93.2</v>
      </c>
      <c r="D23" s="25" cm="1">
        <f t="array" aca="1" ref="D23" ca="1">50 + ((SD!D23 - MIN(_xlfn._xlws.FILTER(SD!$D$9:'SD'!$D$36, MOD(ROW(SD!$D$9:'SD'!$D$36),2)=1)))/(MAX(_xlfn._xlws.FILTER(SD!$D$9:'SD'!$D$36, MOD(ROW(SD!$D$9:'SD'!$D$36),2)=1))-MIN(_xlfn._xlws.FILTER(SD!$D$9:'SD'!$D$36, MOD(ROW(SD!$D$9:'SD'!$D$36),2)=1)))) * (98-50)</f>
        <v>83.6</v>
      </c>
      <c r="E23" s="25" cm="1">
        <f t="array" aca="1" ref="E23" ca="1">50 + ((SD!$E$23 - MIN(_xlfn._xlws.FILTER(SD!$E$9:'SD'!$E$36, MOD(ROW(SD!$E$9:'SD'!$E$36),2)=1)))/(MAX(_xlfn._xlws.FILTER(SD!$E$9:'SD'!$E$36, MOD(ROW(SD!$E$9:'SD'!$E$36),2)=1))-MIN(_xlfn._xlws.FILTER(SD!$E$9:'SD'!$E$36, MOD(ROW(SD!$E$9:'SD'!$E$36),2)=1))))*(98-50)</f>
        <v>88.4</v>
      </c>
      <c r="F23" s="25">
        <v>80</v>
      </c>
      <c r="G23" s="32" cm="1">
        <f t="array" aca="1" ref="G23" ca="1">50 + ((SD!J23 - MIN(_xlfn._xlws.FILTER(SD!$J$9:'SD'!$J$36, MOD(ROW(SD!$J$9:'SD'!$J$36),2)=1)))/(MAX(_xlfn._xlws.FILTER(SD!$J$9:'SD'!$J$36, MOD(ROW(SD!$J$9:'SD'!$J$36),2)=1))-MIN(_xlfn._xlws.FILTER(SD!$J$9:'SD'!$J$36, MOD(ROW(SD!$J$9:'SD'!$J$36),2)=1))))*(98-50)</f>
        <v>94.8</v>
      </c>
      <c r="H23" s="32" cm="1">
        <f t="array" aca="1" ref="H23" ca="1">50 + ((SD!K23 - MIN(_xlfn._xlws.FILTER(SD!$K$9:'SD'!$K$36, MOD(ROW(SD!$K$9:'SD'!$K$36),2)=1)))/(MAX(_xlfn._xlws.FILTER(SD!$K$9:'SD'!$K$36, MOD(ROW(SD!$K$9:'SD'!$K$36),2)=1))-MIN(_xlfn._xlws.FILTER(SD!$K$9:'SD'!$K$36, MOD(ROW(SD!$K$9:'SD'!$K$36),2)=1))))*(98-50)</f>
        <v>92.461538461538453</v>
      </c>
      <c r="I23" s="32" cm="1">
        <f t="array" aca="1" ref="I23" ca="1">50 + ((SD!L23 - MIN(_xlfn._xlws.FILTER(SD!$L$9:'SD'!$L$36, MOD(ROW(SD!$L$9:'SD'!$L$36),2)=1)))/(MAX(_xlfn._xlws.FILTER(SD!$L$9:'SD'!$L$36, MOD(ROW(SD!$L$9:'SD'!$L$36),2)=1))-MIN(_xlfn._xlws.FILTER(SD!$L$9:'SD'!$L$36, MOD(ROW(SD!$L$9:'SD'!$L$36),2)=1))))*(98-50)</f>
        <v>82</v>
      </c>
      <c r="J23" s="32" cm="1">
        <f t="array" aca="1" ref="J23" ca="1">50 + ((SD!M23 - MIN(_xlfn._xlws.FILTER(SD!$M$9:'SD'!$M$36, MOD(ROW(SD!$M$9:'SD'!$M$36),2)=1)))/(MAX(_xlfn._xlws.FILTER(SD!$M$9:'SD'!$M$36, MOD(ROW(SD!$M$9:'SD'!$M$36),2)=1))-MIN(_xlfn._xlws.FILTER(SD!$M$9:'SD'!$M$36, MOD(ROW(SD!$M$9:'SD'!$M$36),2)=1))))*(98-50)</f>
        <v>50</v>
      </c>
      <c r="K23" s="36" cm="1">
        <f t="array" aca="1" ref="K23" ca="1">50 + ((SD!Q23 - MIN(_xlfn._xlws.FILTER(SD!$Q$9:'SD'!$Q$36, MOD(ROW(SD!$Q$9:'SD'!$Q$36),2)=1)))/(MAX(_xlfn._xlws.FILTER(SD!$Q$9:'SD'!$Q$36, MOD(ROW(SD!$Q$9:'SD'!$Q$36),2)=1))-MIN(_xlfn._xlws.FILTER(SD!$Q$9:'SD'!$Q$36, MOD(ROW(SD!$Q$9:'SD'!$Q$36),2)=1))))*(98-50)</f>
        <v>94.689655172413794</v>
      </c>
      <c r="L23" s="36" cm="1">
        <f t="array" aca="1" ref="L23" ca="1">50 + ((SD!R23 - MIN(_xlfn._xlws.FILTER(SD!$R$9:'SD'!$R$36, MOD(ROW(SD!$R$9:'SD'!$R$36),2)=1)))/(MAX(_xlfn._xlws.FILTER(SD!$R$9:'SD'!$R$36, MOD(ROW(SD!$R$9:'SD'!$R$36),2)=1))-MIN(_xlfn._xlws.FILTER(SD!$R$9:'SD'!$R$36, MOD(ROW(SD!$R$9:'SD'!$R$36),2)=1))))*(98-50)</f>
        <v>93.5</v>
      </c>
      <c r="M23" s="36" cm="1">
        <f t="array" aca="1" ref="M23" ca="1">50 + ((SD!S23 - MIN(_xlfn._xlws.FILTER(SD!$S$9:'SD'!$S$36, MOD(ROW(SD!$S$9:'SD'!$S$36),2)=1)))/(MAX(_xlfn._xlws.FILTER(SD!$S$9:'SD'!$S$36, MOD(ROW(SD!$S$9:'SD'!$S$36),2)=1))-MIN(_xlfn._xlws.FILTER(SD!$S$9:'SD'!$S$36, MOD(ROW(SD!$S$9:'SD'!$S$36),2)=1))))*(98-50)</f>
        <v>93.5</v>
      </c>
      <c r="N23" s="36" cm="1">
        <f t="array" aca="1" ref="N23" ca="1">50 + ((SD!T23 - MIN(_xlfn._xlws.FILTER(SD!$T$9:'SD'!$T$36, MOD(ROW(SD!$T$9:'SD'!$T$36),2)=1)))/(MAX(_xlfn._xlws.FILTER(SD!$T$9:'SD'!$T$36, MOD(ROW(SD!$T$9:'SD'!$T$36),2)=1))-MIN(_xlfn._xlws.FILTER(SD!$T$9:'SD'!$T$36, MOD(ROW(SD!$T$9:'SD'!$T$36),2)=1))))*(98-50)</f>
        <v>92.857142857142861</v>
      </c>
      <c r="O23" s="39" cm="1">
        <f t="array" aca="1" ref="O23" ca="1">50 + ((SD!X23 - MIN(_xlfn._xlws.FILTER(SD!$X$9:'SD'!$X$36, MOD(ROW(SD!$X$9:'SD'!$X$36),2)=1)))/(MAX(_xlfn._xlws.FILTER(SD!$X$9:'SD'!$X$36, MOD(ROW(SD!$X$9:'SD'!$X$36),2)=1))-MIN(_xlfn._xlws.FILTER(SD!$X$9:'SD'!$X$36, MOD(ROW(SD!$X$9:'SD'!$X$36),2)=1))))*(98-50)</f>
        <v>88.4</v>
      </c>
      <c r="P23" s="39" cm="1">
        <f t="array" aca="1" ref="P23" ca="1">50 + ((SD!Y23 - MIN(_xlfn._xlws.FILTER(SD!$Y$9:'SD'!$Y$36, MOD(ROW(SD!$Y$9:'SD'!$Y$36),2)=1)))/(MAX(_xlfn._xlws.FILTER(SD!$Y$9:'SD'!$Y$36, MOD(ROW(SD!$Y$9:'SD'!$Y$36),2)=1))-MIN(_xlfn._xlws.FILTER(SD!$Y$9:'SD'!$Y$36, MOD(ROW(SD!$Y$9:'SD'!$Y$36),2)=1))))*(98-50)</f>
        <v>87.714285714285722</v>
      </c>
      <c r="Q23" s="39" cm="1">
        <f t="array" aca="1" ref="Q23" ca="1">50 + ((SD!Z23 - MIN(_xlfn._xlws.FILTER(SD!$Z$9:'SD'!$Z$36, MOD(ROW(SD!$Z$9:'SD'!$Z$36),2)=1)))/(MAX(_xlfn._xlws.FILTER(SD!$Z$9:'SD'!$Z$36, MOD(ROW(SD!$Z$9:'SD'!$Z$36),2)=1))-MIN(_xlfn._xlws.FILTER(SD!$Z$9:'SD'!$Z$36, MOD(ROW(SD!$Z$9:'SD'!$Z$36),2)=1))))*(98-50)</f>
        <v>84.285714285714278</v>
      </c>
      <c r="R23" s="39" cm="1">
        <f t="array" aca="1" ref="R23" ca="1">50 + ((SD!AA23 - MIN(_xlfn._xlws.FILTER(SD!$AA$9:'SD'!$AA$36, MOD(ROW(SD!$AA$9:'SD'!$AA$36),2)=1)))/(MAX(_xlfn._xlws.FILTER(SD!$AA$9:'SD'!$AA$36, MOD(ROW(SD!$AA$9:'SD'!$AA$36),2)=1))-MIN(_xlfn._xlws.FILTER(SD!$AA$9:'SD'!$AA$36, MOD(ROW(SD!$AA$9:'SD'!$AA$36),2)=1))))*(98-50)</f>
        <v>86</v>
      </c>
      <c r="S23" s="46" cm="1">
        <f t="array" aca="1" ref="S23" ca="1">50 + ((SD!AE23 - MIN(_xlfn._xlws.FILTER(SD!$AE$9:'SD'!$AE$36, MOD(ROW(SD!$AE$9:'SD'!$AE$36),2)=1)))/(MAX(_xlfn._xlws.FILTER(SD!$AE$9:'SD'!$AE$36, MOD(ROW(SD!$AE$9:'SD'!$AE$36),2)=1))-MIN(_xlfn._xlws.FILTER(SD!$AE$9:'SD'!$AE$36, MOD(ROW(SD!$AE$9:'SD'!$AE$36),2)=1))))*(98-50)</f>
        <v>78</v>
      </c>
      <c r="T23" s="46" cm="1">
        <f t="array" aca="1" ref="T23" ca="1">50 + ((SD!AF23 - MIN(_xlfn._xlws.FILTER(SD!$AF$9:'SD'!$AF$36, MOD(ROW(SD!$AF$9:'SD'!$AF$36),2)=1)))/(MAX(_xlfn._xlws.FILTER(SD!$AF$9:'SD'!$AF$36, MOD(ROW(SD!$AF$9:'SD'!$AF$36),2)=1))-MIN(_xlfn._xlws.FILTER(SD!$AF$9:'SD'!$AF$36, MOD(ROW(SD!$AF$9:'SD'!$AF$36),2)=1))))*(98-50)</f>
        <v>80.545454545454547</v>
      </c>
      <c r="U23" s="46" cm="1">
        <f t="array" aca="1" ref="U23" ca="1">50 + ((SD!AG23 - MIN(_xlfn._xlws.FILTER(SD!$AG$9:'SD'!$AG$36, MOD(ROW(SD!$AG$9:'SD'!$AG$36),2)=1)))/(MAX(_xlfn._xlws.FILTER(SD!$AG$9:'SD'!$AG$36, MOD(ROW(SD!$AG$9:'SD'!$AG$36),2)=1))-MIN(_xlfn._xlws.FILTER(SD!$AG$9:'SD'!$AG$36, MOD(ROW(SD!$AG$9:'SD'!$AG$36),2)=1))))*(98-50)</f>
        <v>80.545454545454547</v>
      </c>
      <c r="V23" s="47" cm="1">
        <f t="array" aca="1" ref="V23" ca="1">50 + ((SD!AH23- MIN(_xlfn._xlws.FILTER(SD!$AH$9:'SD'!$AH$36, MOD(ROW(SD!$AH$9:'SD'!$AH$36),2)=1)))/(MAX(_xlfn._xlws.FILTER(SD!$AH$9:'SD'!$AH$36, MOD(ROW(SD!$AH$9:'SD'!$AH$36),2)=1))-MIN(_xlfn._xlws.FILTER(SD!$AH$9:'SD'!$AH$36, MOD(ROW(SD!$AH$9:'SD'!$AH$36),2)=1))))*(98-50)</f>
        <v>58</v>
      </c>
      <c r="W23" s="266"/>
      <c r="X23" s="250">
        <f>SUM(SD!G23:G24,SD!N23:N24,SD!U23:U24,SD!AB23:AB24,SD!AI23:AI24)</f>
        <v>363</v>
      </c>
      <c r="Y23" s="250">
        <f>SUM(SD!H23:H24,SD!O23:O24,SD!V23:V24,SD!AC23:AC24,SD!AJ23:AJ24)</f>
        <v>366</v>
      </c>
      <c r="Z23" s="250">
        <f>SUM(SD!I23:I24,SD!P23:P24,SD!W23:W24,SD!AD23:AD24,SD!AK23:AK24)</f>
        <v>364</v>
      </c>
      <c r="AB23" s="199">
        <v>8</v>
      </c>
      <c r="AC23" s="42" t="s">
        <v>31</v>
      </c>
      <c r="AD23" s="44">
        <f ca="1">IF(MIN(C23,G23,K23,O23,S23)=0, "Null", IF(COUNT(C23,G23,K23,O23,S23)=5, SUM(C23,G23,K23,O23,S23) - MIN(C23,G23,K23,O23,S23) - MAX(C23,G23,K23,O23,S23), "Null"))*$AS$9</f>
        <v>1381.4482758620691</v>
      </c>
      <c r="AE23" s="44">
        <f ca="1">IF(MIN(D23,H23,L23,P23,T23)=0, "Null", IF(COUNT(D23,H23,L23,P23,T23)=5, SUM(D23,H23,L23,P23,T23) - MIN(D23,H23,L23,P23,T23) - MAX(D23,H23,L23,P23,T23), "Null"))*$AT$9</f>
        <v>1055.1032967032968</v>
      </c>
      <c r="AF23" s="44">
        <f ca="1">IF(MIN(E23,I23,M23,Q23,U23)=0, "Null", IF(COUNT(E23,I23,M23,Q23,U23)=5, SUM(E23,I23,M23,Q23,U23) - MIN(E23,I23,M23,Q23,U23) - MAX(E23,I23,M23,Q23,U23), "Null"))*$AU$9</f>
        <v>764.05714285714271</v>
      </c>
      <c r="AG23" s="44">
        <f ca="1">IF(MIN(F23,J23,N23,R23,V23)=0, "Null", IF(COUNT(F23,J23,N23,R23,V23)=5, SUM(F23,J23,N23,R23,V23) - MIN(F23,J23,N23,R23,V23) - MAX(F23,J23,N23,R23,V23), "Null"))*$AV$9</f>
        <v>672.00000000000011</v>
      </c>
      <c r="AH23" s="45" cm="1">
        <f t="array" aca="1" ref="AH23" ca="1">IF(SUMPRODUCT(--(ISTEXT(AD23:AG23)+ISBLANK(AD23:AG23)+(AD23:AG23=0)))&gt;0,"Error",SUM(AD23,AE23,AF23,AG23))</f>
        <v>3872.6087154225088</v>
      </c>
      <c r="AI23" s="492">
        <f t="shared" ref="AI23" ca="1" si="11">IF(OR(ISTEXT(AH23),ISTEXT(AH24)),"NULL",SUM(AH23:AH24))</f>
        <v>7467.2299608437552</v>
      </c>
      <c r="AJ23" s="489"/>
      <c r="AK23" s="250">
        <f>SUM(SD!G23:I24,SD!N23:P24,SD!U23:W24,SD!AB23:AD24,SD!AI23:AK24)</f>
        <v>1093</v>
      </c>
      <c r="AL23" s="250">
        <f>RANK(AK23,$AK$9:$AK$36,0)</f>
        <v>9</v>
      </c>
      <c r="AN23" s="255" t="str">
        <f>IF(AND(SD!AP23&gt;=4, SD!AP23&lt;=18), "Penampilan " &amp; SD!AP23 &amp; " Menit", "Kosong")</f>
        <v>Penampilan 5 Menit</v>
      </c>
      <c r="AO23" s="257" t="str">
        <f>IF(SD!AQ23=46,"Kelebihan 1 Peserta", IF(SD!AQ23=47,"Kelebihan 2 Peserta",IF(SD!AQ23=48,"Kelebihan 3 Peserta",IF(SD!AQ23=49,"Kelebihan 4 Peserta",IF(SD!AQ23=50,"Kelebihan 5 Peserta",IF(SD!AQ23&gt;50,"Lebih dari 5 Peserta","Aman"))))))</f>
        <v>Aman</v>
      </c>
      <c r="AP23" s="255" t="str">
        <f t="shared" ref="AP23" si="12">_xlfn.TEXTJOIN(", ",TRUE,AN23,AO23)</f>
        <v>Penampilan 5 Menit, Aman</v>
      </c>
    </row>
    <row r="24" spans="1:42" ht="17.25" customHeight="1">
      <c r="A24" s="236"/>
      <c r="B24" s="28" t="s">
        <v>39</v>
      </c>
      <c r="C24" s="29" cm="1">
        <f t="array" aca="1" ref="C24" ca="1">50 + ((SD!C24 - MIN(_xlfn._xlws.FILTER(SD!$C$9:'SD'!$C$36, MOD(ROW(SD!$C$9:'SD'!$C$36),2)=0)))/(MAX(_xlfn._xlws.FILTER(SD!$C$9:'SD'!$C$36, MOD(ROW(SD!$C$9:'SD'!$C$36),2)=0))-MIN(_xlfn._xlws.FILTER(SD!$C$9:'SD'!$C$36, MOD(ROW(SD!$C$9:'SD'!$C$36),2)=0)))) * (98-50)</f>
        <v>88.4</v>
      </c>
      <c r="D24" s="29" cm="1">
        <f t="array" aca="1" ref="D24" ca="1">50 + ((SD!D24 - MIN(_xlfn._xlws.FILTER(SD!$D$9:'SD'!$D$36,MOD(ROW(SD!$D$9:'SD'!$D$36),2)=0)))/(MAX(_xlfn._xlws.FILTER(SD!$D$9:'SD'!$D$36, MOD(ROW(SD!$D$9:'SD'!$D$36),2)=0))-MIN(_xlfn._xlws.FILTER(SD!$D$9:'SD'!$D$36,MOD(ROW(SD!$D$9:'SD'!$D$36),2)=0)))) * (98-50)</f>
        <v>87.333333333333343</v>
      </c>
      <c r="E24" s="29" cm="1">
        <f t="array" aca="1" ref="E24" ca="1">50 + ((SD!E24 - MIN(_xlfn._xlws.FILTER(SD!$E$9:'SD'!$E$36, MOD(ROW(SD!$E$9:'SD'!$E$36),2)=0)))/(MAX(_xlfn._xlws.FILTER(SD!$E$9:'SD'!$E$36, MOD(ROW(SD!$E$9:'SD'!$E$36),2)=0))-MIN(_xlfn._xlws.FILTER(SD!$E$9:'SD'!$E$36, MOD(ROW(SD!$E$9:'SD'!$E$36),2)=0))))*(98-50)</f>
        <v>83.6</v>
      </c>
      <c r="F24" s="29" cm="1">
        <f t="array" aca="1" ref="F24" ca="1">50 + ((SD!F24 - MIN(_xlfn._xlws.FILTER(SD!$F$9:'SD'!$F$36, MOD(ROW(SD!$F$9:'SD'!$F$36),2)=0)))/(MAX(_xlfn._xlws.FILTER(SD!$F$9:'SD'!$F$36, MOD(ROW(SD!$F$9:'SD'!$F$36),2)=0))-MIN(_xlfn._xlws.FILTER(SD!$F$9:'SD'!$F$36, MOD(ROW(SD!$F$9:'SD'!$F$36),2)=0))))*(98-50)</f>
        <v>50</v>
      </c>
      <c r="G24" s="33" cm="1">
        <f t="array" aca="1" ref="G24" ca="1">50 + ((SD!J24 - MIN(_xlfn._xlws.FILTER(SD!$J$9:'SD'!$J$36, MOD(ROW(SD!$J$9:'SD'!$J$36),2)=0)))/(MAX(_xlfn._xlws.FILTER(SD!$J$9:'SD'!$J$36, MOD(ROW(SD!$J$9:'SD'!$J$36),2)=0))-MIN(_xlfn._xlws.FILTER(SD!$J$9:'SD'!$J$36, MOD(ROW(SD!$J$9:'SD'!$J$36),2)=0))))*(98-50)</f>
        <v>81.5</v>
      </c>
      <c r="H24" s="33" cm="1">
        <f t="array" aca="1" ref="H24" ca="1">50 + ((SD!K24 - MIN(_xlfn._xlws.FILTER(SD!$K$9:'SD'!$K$36, MOD(ROW(SD!$K$9:'SD'!$K$36),2)=0)))/(MAX(_xlfn._xlws.FILTER(SD!$K$9:'SD'!$K$36, MOD(ROW(SD!$K$9:'SD'!$K$36),2)=0))-MIN(_xlfn._xlws.FILTER(SD!$K$9:'SD'!$K$36, MOD(ROW(SD!$K$9:'SD'!$K$36),2)=0))))*(98-50)</f>
        <v>76.322580645161281</v>
      </c>
      <c r="I24" s="33" cm="1">
        <f t="array" aca="1" ref="I24" ca="1">50 + ((SD!L24 - MIN(_xlfn._xlws.FILTER(SD!$L$9:'SD'!$L$36, MOD(ROW(SD!$L$9:'SD'!$L$36),2)=0)))/(MAX(_xlfn._xlws.FILTER(SD!$L$9:'SD'!$L$36, MOD(ROW(SD!$L$9:'SD'!$L$36),2)=0))-MIN(_xlfn._xlws.FILTER(SD!$L$9:'SD'!$L$36, MOD(ROW(SD!$L$9:'SD'!$L$36),2)=0))))*(98-50)</f>
        <v>71.333333333333329</v>
      </c>
      <c r="J24" s="33" cm="1">
        <f t="array" aca="1" ref="J24" ca="1">50 + ((SD!M24 - MIN(_xlfn._xlws.FILTER(SD!$M$9:'SD'!$M$36, MOD(ROW(SD!$M$9:'SD'!$M$36),2)=0)))/(MAX(_xlfn._xlws.FILTER(SD!$M$9:'SD'!$M$36, MOD(ROW(SD!$M$9:'SD'!$M$36),2)=0))-MIN(_xlfn._xlws.FILTER(SD!$M$9:'SD'!$M$36, MOD(ROW(SD!$M$9:'SD'!$M$36),2)=0))))*(98-50)</f>
        <v>59.6</v>
      </c>
      <c r="K24" s="37" cm="1">
        <f t="array" aca="1" ref="K24" ca="1">50 + ((SD!Q24 -MIN(_xlfn._xlws.FILTER(SD!$Q$9:'SD'!$Q$36, MOD(ROW(SD!$Q$9:'SD'!$Q$36),2)=0)))/(MAX(_xlfn._xlws.FILTER(SD!$Q$9:'SD'!$Q$36, MOD(ROW(SD!$Q$9:'SD'!$Q$36),2)=0))-MIN(_xlfn._xlws.FILTER(SD!$Q$9:'SD'!$Q$36, MOD(ROW(SD!$Q$9:'SD'!$Q$36),2)=0))))*(98-50)</f>
        <v>94.689655172413794</v>
      </c>
      <c r="L24" s="37" cm="1">
        <f t="array" aca="1" ref="L24" ca="1">50 + ((SD!R24 - MIN(_xlfn._xlws.FILTER(SD!$R$9:'SD'!$R$36, MOD(ROW(SD!$R$9:'SD'!$R$36),2)=0)))/(MAX(_xlfn._xlws.FILTER(SD!$R$9:'SD'!$R$36, MOD(ROW(SD!$R$9:'SD'!$R$36),2)=0))-MIN(_xlfn._xlws.FILTER(SD!$R$9:'SD'!$R$36, MOD(ROW(SD!$R$9:'SD'!$R$36),2)=0))))*(98-50)</f>
        <v>93.764705882352942</v>
      </c>
      <c r="M24" s="37" cm="1">
        <f t="array" aca="1" ref="M24" ca="1">50 + ((SD!S24 - MIN(_xlfn._xlws.FILTER(SD!$S$9:'SD'!$S$36, MOD(ROW(SD!$S$9:'SD'!$S$36),2)=0)))/(MAX(_xlfn._xlws.FILTER(SD!$S$9:'SD'!$S$36, MOD(ROW(SD!$S$9:'SD'!$S$36),2)=0))-MIN(_xlfn._xlws.FILTER(SD!$S$9:'SD'!$S$36, MOD(ROW(SD!$S$9:'SD'!$S$36),2)=0))))*(98-50)</f>
        <v>91.142857142857139</v>
      </c>
      <c r="N24" s="37" cm="1">
        <f t="array" aca="1" ref="N24" ca="1">50 + ((SD!T24 - MIN(_xlfn._xlws.FILTER(SD!$T$9:'SD'!$T$36, MOD(ROW(SD!$T$9:'SD'!$T$36),2)=0)))/(MAX(_xlfn._xlws.FILTER(SD!$T$9:'SD'!$T$36, MOD(ROW(SD!$T$9:'SD'!$T$36),2)=0))-MIN(_xlfn._xlws.FILTER(SD!$T$9:'SD'!$T$36, MOD(ROW(SD!$T$9:'SD'!$T$36),2)=0))))*(98-50)</f>
        <v>93.2</v>
      </c>
      <c r="O24" s="39" cm="1">
        <f t="array" aca="1" ref="O24" ca="1">50 + ((SD!X24 - MIN(_xlfn._xlws.FILTER(SD!$X$9:'SD'!$X$36, MOD(ROW(SD!$X$9:'SD'!$X$36),2)=0)))/(MAX(_xlfn._xlws.FILTER(SD!$X$9:'SD'!$X$36, MOD(ROW(SD!$X$9:'SD'!$X$36),2)=0))-MIN(_xlfn._xlws.FILTER(SD!$X$9:'SD'!$X$36, MOD(ROW(SD!$X$9:'SD'!$X$36),2)=0))))*(98-50)</f>
        <v>87.333333333333343</v>
      </c>
      <c r="P24" s="39" cm="1">
        <f t="array" aca="1" ref="P24" ca="1">50 + ((SD!Y24 - MIN(_xlfn._xlws.FILTER(SD!$Y$9:'SD'!$Y$36, MOD(ROW(SD!$Y$9:'SD'!$Y$36),2)=0)))/(MAX(_xlfn._xlws.FILTER(SD!$Y$9:'SD'!$Y$36, MOD(ROW(SD!$Y$9:'SD'!$Y$36),2)=0))-MIN(_xlfn._xlws.FILTER(SD!$Y$9:'SD'!$Y$36, MOD(ROW(SD!$Y$9:'SD'!$Y$36),2)=0))))*(98-50)</f>
        <v>80</v>
      </c>
      <c r="Q24" s="39" cm="1">
        <f t="array" aca="1" ref="Q24" ca="1">50 + ((SD!Z24 - MIN(_xlfn._xlws.FILTER(SD!$Z$9:'SD'!$Z$36, MOD(ROW(SD!$Z$9:'SD'!$Z$36),2)=0)))/(MAX(_xlfn._xlws.FILTER(SD!$Z$9:'SD'!$Z$36, MOD(ROW(SD!$Z$9:'SD'!$Z$36),2)=0))-MIN(_xlfn._xlws.FILTER(SD!$Z$9:'SD'!$Z$36, MOD(ROW(SD!$Z$9:'SD'!$Z$36),2)=0))))*(98-50)</f>
        <v>84.285714285714278</v>
      </c>
      <c r="R24" s="39" cm="1">
        <f t="array" aca="1" ref="R24" ca="1">50 + ((SD!AA24 - MIN(_xlfn._xlws.FILTER(SD!$AA$9:'SD'!$AA$36, MOD(ROW(SD!$AA$9:'SD'!$AA$36),2)=0)))/(MAX(_xlfn._xlws.FILTER(SD!$AA$9:'SD'!$AA$36, MOD(ROW(SD!$AA$9:'SD'!$AA$36),2)=0))-MIN(_xlfn._xlws.FILTER(SD!$AA$9:'SD'!$AA$36, MOD(ROW(SD!$AA$9:'SD'!$AA$36),2)=0))))*(98-50)</f>
        <v>83.6</v>
      </c>
      <c r="S24" s="46" cm="1">
        <f t="array" aca="1" ref="S24" ca="1">50 + ((SD!AE24 - MIN(_xlfn._xlws.FILTER(SD!$AE$9:'SD'!$AE$36, MOD(ROW(SD!$AE$9:'SD'!$AE$36),2)=0)))/(MAX(_xlfn._xlws.FILTER(SD!$AE$9:'SD'!$AE$36, MOD(ROW(SD!$AE$9:'SD'!$AE$36),2)=0))-MIN(_xlfn._xlws.FILTER(SD!$AE$9:'SD'!$AE$36, MOD(ROW(SD!$AE$9:'SD'!$AE$36),2)=0))))*(98-50)</f>
        <v>86.923076923076934</v>
      </c>
      <c r="T24" s="46" cm="1">
        <f t="array" aca="1" ref="T24" ca="1">50 + ((SD!AF24 - MIN(_xlfn._xlws.FILTER(SD!$AF$9:'SD'!$AF$36, MOD(ROW(SD!$AF$9:'SD'!$AF$36),2)=0)))/(MAX(_xlfn._xlws.FILTER(SD!$AF$9:'SD'!$AF$36, MOD(ROW(SD!$AF$9:'SD'!$AF$36),2)=0))-MIN(_xlfn._xlws.FILTER(SD!$AF$9:'SD'!$AF$36, MOD(ROW(SD!$AF$9:'SD'!$AF$36),2)=0))))*(98-50)</f>
        <v>82</v>
      </c>
      <c r="U24" s="46" cm="1">
        <f t="array" aca="1" ref="U24" ca="1">50 + ((SD!AG24 - MIN(_xlfn._xlws.FILTER(SD!$AG$9:'SD'!$AG$36, MOD(ROW(SD!$AG$9:'SD'!$AG$36),2)=0)))/(MAX(_xlfn._xlws.FILTER(SD!$AG$9:'SD'!$AG$36, MOD(ROW(SD!$AG$9:'SD'!$AG$36),2)=0))-MIN(_xlfn._xlws.FILTER(SD!$AG$9:'SD'!$AG$36, MOD(ROW(SD!$AG$9:'SD'!$AG$36),2)=0))))*(98-50)</f>
        <v>75.84615384615384</v>
      </c>
      <c r="V24" s="46" cm="1">
        <f t="array" aca="1" ref="V24" ca="1">50 + ((SD!AH24 - MIN(_xlfn._xlws.FILTER(SD!$AH$9:'SD'!$AH$36, MOD(ROW(SD!$AH$9:'SD'!$AH$36),2)=0)))/(MAX(_xlfn._xlws.FILTER(SD!$AH$9:'SD'!$AH$36, MOD(ROW(SD!$AH$9:'SD'!$AH$36),2)=0))-MIN(_xlfn._xlws.FILTER(SD!$AH$9:'SD'!$AH$36, MOD(ROW(SD!$AH$9:'SD'!$AH$36),2)=0))))*(98-50)</f>
        <v>60.666666666666664</v>
      </c>
      <c r="W24" s="266"/>
      <c r="X24" s="251"/>
      <c r="Y24" s="251"/>
      <c r="Z24" s="251"/>
      <c r="AB24" s="236"/>
      <c r="AC24" s="42" t="s">
        <v>39</v>
      </c>
      <c r="AD24" s="44">
        <f ca="1">IF(MIN(C24,G24,K24,O24,S24)=0, "Null", IF(COUNT(C24,G24,K24,O24,S24)=5, SUM(C24,G24,K24,O24,S24) - MIN(C24,G24,K24,O24,S24) - MAX(C24,G24,K24,O24,S24), "Null"))*$AS$10</f>
        <v>1050.6256410256412</v>
      </c>
      <c r="AE24" s="44">
        <f ca="1">IF(MIN(D24,H24,L24,P24,T24)=0, "Null", IF(COUNT(D24,H24,L24,P24,T24)=5, SUM(D24,H24,L24,P24,T24) - MIN(D24,H24,L24,P24,T24) - MAX(D24,H24,L24,P24,T24), "Null"))*$AT$10</f>
        <v>997.33333333333348</v>
      </c>
      <c r="AF24" s="44">
        <f ca="1">IF(MIN(E24,I24,M24,Q24,U24)=0, "Null", IF(COUNT(E24,I24,M24,Q24,U24)=5, SUM(E24,I24,M24,Q24,U24) - MIN(E24,I24,M24,Q24,U24) - MAX(E24,I24,M24,Q24,U24), "Null"))*$AU$10</f>
        <v>731.19560439560428</v>
      </c>
      <c r="AG24" s="44">
        <f ca="1">IF(MIN(F24,J24,N24,R24,V24)=0, "Null", IF(COUNT(F24,J24,N24,R24,V24)=5, SUM(F24,J24,N24,R24,V24) - MIN(F24,J24,N24,R24,V24) - MAX(F24,J24,N24,R24,V24), "Null"))*$AV$10</f>
        <v>815.4666666666667</v>
      </c>
      <c r="AH24" s="45" cm="1">
        <f t="array" aca="1" ref="AH24" ca="1">IF(SUMPRODUCT(--(ISTEXT(AD24:AG24)+ISBLANK(AD24:AG24)+(AD24:AG24=0)))&gt;0,"Error",SUM(AD24,AE24,AF24,AG24))</f>
        <v>3594.6212454212459</v>
      </c>
      <c r="AI24" s="493"/>
      <c r="AJ24" s="489"/>
      <c r="AK24" s="251"/>
      <c r="AL24" s="251"/>
      <c r="AN24" s="256"/>
      <c r="AO24" s="258"/>
      <c r="AP24" s="256"/>
    </row>
    <row r="25" spans="1:42" ht="17.25" customHeight="1">
      <c r="A25" s="252">
        <v>9</v>
      </c>
      <c r="B25" s="5" t="s">
        <v>31</v>
      </c>
      <c r="C25" s="11" cm="1">
        <f t="array" aca="1" ref="C25" ca="1">50 + ((SD!C25 - MIN(_xlfn._xlws.FILTER(SD!$C$9:'SD'!$C$36, MOD(ROW(SD!$C$9:'SD'!$C$36),2)=1)))/(MAX(_xlfn._xlws.FILTER(SD!$C$9:'SD'!$C$36, MOD(ROW(SD!$C$9:'SD'!$C$36),2)=1))-MIN(_xlfn._xlws.FILTER(SD!$C$9:'SD'!$C$36, MOD(ROW(SD!$C$9:'SD'!$C$36),2)=1)))) * (98-50)</f>
        <v>83.6</v>
      </c>
      <c r="D25" s="11" cm="1">
        <f t="array" aca="1" ref="D25" ca="1">50 + ((SD!D25 - MIN(_xlfn._xlws.FILTER(SD!$D$9:'SD'!$D$36, MOD(ROW(SD!$D$9:'SD'!$D$36),2)=1)))/(MAX(_xlfn._xlws.FILTER(SD!$D$9:'SD'!$D$36, MOD(ROW(SD!$D$9:'SD'!$D$36),2)=1))-MIN(_xlfn._xlws.FILTER(SD!$D$9:'SD'!$D$36, MOD(ROW(SD!$D$9:'SD'!$D$36),2)=1)))) * (98-50)</f>
        <v>83.6</v>
      </c>
      <c r="E25" s="11" cm="1">
        <f t="array" aca="1" ref="E25" ca="1">50 + ((SD!$E$25 - MIN(_xlfn._xlws.FILTER(SD!$E$9:'SD'!$E$36, MOD(ROW(SD!$E$9:'SD'!$E$36),2)=1)))/(MAX(_xlfn._xlws.FILTER(SD!$E$9:'SD'!$E$36, MOD(ROW(SD!$E$9:'SD'!$E$36),2)=1))-MIN(_xlfn._xlws.FILTER(SD!$E$9:'SD'!$E$36, MOD(ROW(SD!$E$9:'SD'!$E$36),2)=1))))*(98-50)</f>
        <v>83.6</v>
      </c>
      <c r="F25" s="11">
        <v>80</v>
      </c>
      <c r="G25" s="30" cm="1">
        <f t="array" aca="1" ref="G25" ca="1">50 + ((SD!J25 - MIN(_xlfn._xlws.FILTER(SD!$J$9:'SD'!$J$36, MOD(ROW(SD!$J$9:'SD'!$J$36),2)=1)))/(MAX(_xlfn._xlws.FILTER(SD!$J$9:'SD'!$J$36, MOD(ROW(SD!$J$9:'SD'!$J$36),2)=1))-MIN(_xlfn._xlws.FILTER(SD!$J$9:'SD'!$J$36, MOD(ROW(SD!$J$9:'SD'!$J$36),2)=1))))*(98-50)</f>
        <v>69.2</v>
      </c>
      <c r="H25" s="30" cm="1">
        <f t="array" aca="1" ref="H25" ca="1">50 + ((SD!K25 - MIN(_xlfn._xlws.FILTER(SD!$K$9:'SD'!$K$36, MOD(ROW(SD!$K$9:'SD'!$K$36),2)=1)))/(MAX(_xlfn._xlws.FILTER(SD!$K$9:'SD'!$K$36, MOD(ROW(SD!$K$9:'SD'!$K$36),2)=1))-MIN(_xlfn._xlws.FILTER(SD!$K$9:'SD'!$K$36, MOD(ROW(SD!$K$9:'SD'!$K$36),2)=1))))*(98-50)</f>
        <v>96.15384615384616</v>
      </c>
      <c r="I25" s="30" cm="1">
        <f t="array" aca="1" ref="I25" ca="1">50 + ((SD!L25 - MIN(_xlfn._xlws.FILTER(SD!$L$9:'SD'!$L$36, MOD(ROW(SD!$L$9:'SD'!$L$36),2)=1)))/(MAX(_xlfn._xlws.FILTER(SD!$L$9:'SD'!$L$36, MOD(ROW(SD!$L$9:'SD'!$L$36),2)=1))-MIN(_xlfn._xlws.FILTER(SD!$L$9:'SD'!$L$36, MOD(ROW(SD!$L$9:'SD'!$L$36),2)=1))))*(98-50)</f>
        <v>78</v>
      </c>
      <c r="J25" s="30" cm="1">
        <f t="array" aca="1" ref="J25" ca="1">50 + ((SD!M25 - MIN(_xlfn._xlws.FILTER(SD!$M$9:'SD'!$M$36, MOD(ROW(SD!$M$9:'SD'!$M$36),2)=1)))/(MAX(_xlfn._xlws.FILTER(SD!$M$9:'SD'!$M$36, MOD(ROW(SD!$M$9:'SD'!$M$36),2)=1))-MIN(_xlfn._xlws.FILTER(SD!$M$9:'SD'!$M$36, MOD(ROW(SD!$M$9:'SD'!$M$36),2)=1))))*(98-50)</f>
        <v>50</v>
      </c>
      <c r="K25" s="34" cm="1">
        <f t="array" aca="1" ref="K25" ca="1">50 + ((SD!Q25 - MIN(_xlfn._xlws.FILTER(SD!$Q$9:'SD'!$Q$36, MOD(ROW(SD!$Q$9:'SD'!$Q$36),2)=1)))/(MAX(_xlfn._xlws.FILTER(SD!$Q$9:'SD'!$Q$36, MOD(ROW(SD!$Q$9:'SD'!$Q$36),2)=1))-MIN(_xlfn._xlws.FILTER(SD!$Q$9:'SD'!$Q$36, MOD(ROW(SD!$Q$9:'SD'!$Q$36),2)=1))))*(98-50)</f>
        <v>88.068965517241381</v>
      </c>
      <c r="L25" s="34" cm="1">
        <f t="array" aca="1" ref="L25" ca="1">50 + ((SD!R25 - MIN(_xlfn._xlws.FILTER(SD!$R$9:'SD'!$R$36, MOD(ROW(SD!$R$9:'SD'!$R$36),2)=1)))/(MAX(_xlfn._xlws.FILTER(SD!$R$9:'SD'!$R$36, MOD(ROW(SD!$R$9:'SD'!$R$36),2)=1))-MIN(_xlfn._xlws.FILTER(SD!$R$9:'SD'!$R$36, MOD(ROW(SD!$R$9:'SD'!$R$36),2)=1))))*(98-50)</f>
        <v>90.5</v>
      </c>
      <c r="M25" s="34" cm="1">
        <f t="array" aca="1" ref="M25" ca="1">50 + ((SD!S25 - MIN(_xlfn._xlws.FILTER(SD!$S$9:'SD'!$S$36, MOD(ROW(SD!$S$9:'SD'!$S$36),2)=1)))/(MAX(_xlfn._xlws.FILTER(SD!$S$9:'SD'!$S$36, MOD(ROW(SD!$S$9:'SD'!$S$36),2)=1))-MIN(_xlfn._xlws.FILTER(SD!$S$9:'SD'!$S$36, MOD(ROW(SD!$S$9:'SD'!$S$36),2)=1))))*(98-50)</f>
        <v>89</v>
      </c>
      <c r="N25" s="34" cm="1">
        <f t="array" aca="1" ref="N25" ca="1">50 + ((SD!T25 - MIN(_xlfn._xlws.FILTER(SD!$T$9:'SD'!$T$36, MOD(ROW(SD!$T$9:'SD'!$T$36),2)=1)))/(MAX(_xlfn._xlws.FILTER(SD!$T$9:'SD'!$T$36, MOD(ROW(SD!$T$9:'SD'!$T$36),2)=1))-MIN(_xlfn._xlws.FILTER(SD!$T$9:'SD'!$T$36, MOD(ROW(SD!$T$9:'SD'!$T$36),2)=1))))*(98-50)</f>
        <v>89.428571428571431</v>
      </c>
      <c r="O25" s="38" cm="1">
        <f t="array" aca="1" ref="O25" ca="1">50 + ((SD!X25 - MIN(_xlfn._xlws.FILTER(SD!$X$9:'SD'!$X$36, MOD(ROW(SD!$X$9:'SD'!$X$36),2)=1)))/(MAX(_xlfn._xlws.FILTER(SD!$X$9:'SD'!$X$36, MOD(ROW(SD!$X$9:'SD'!$X$36),2)=1))-MIN(_xlfn._xlws.FILTER(SD!$X$9:'SD'!$X$36, MOD(ROW(SD!$X$9:'SD'!$X$36),2)=1))))*(98-50)</f>
        <v>88.4</v>
      </c>
      <c r="P25" s="38" cm="1">
        <f t="array" aca="1" ref="P25" ca="1">50 + ((SD!Y25 - MIN(_xlfn._xlws.FILTER(SD!$Y$9:'SD'!$Y$36, MOD(ROW(SD!$Y$9:'SD'!$Y$36),2)=1)))/(MAX(_xlfn._xlws.FILTER(SD!$Y$9:'SD'!$Y$36, MOD(ROW(SD!$Y$9:'SD'!$Y$36),2)=1))-MIN(_xlfn._xlws.FILTER(SD!$Y$9:'SD'!$Y$36, MOD(ROW(SD!$Y$9:'SD'!$Y$36),2)=1))))*(98-50)</f>
        <v>84.285714285714278</v>
      </c>
      <c r="Q25" s="38" cm="1">
        <f t="array" aca="1" ref="Q25" ca="1">50 + ((SD!Z25 - MIN(_xlfn._xlws.FILTER(SD!$Z$9:'SD'!$Z$36, MOD(ROW(SD!$Z$9:'SD'!$Z$36),2)=1)))/(MAX(_xlfn._xlws.FILTER(SD!$Z$9:'SD'!$Z$36, MOD(ROW(SD!$Z$9:'SD'!$Z$36),2)=1))-MIN(_xlfn._xlws.FILTER(SD!$Z$9:'SD'!$Z$36, MOD(ROW(SD!$Z$9:'SD'!$Z$36),2)=1))))*(98-50)</f>
        <v>91.142857142857139</v>
      </c>
      <c r="R25" s="38" cm="1">
        <f t="array" aca="1" ref="R25" ca="1">50 + ((SD!AA25 - MIN(_xlfn._xlws.FILTER(SD!$AA$9:'SD'!$AA$36, MOD(ROW(SD!$AA$9:'SD'!$AA$36),2)=1)))/(MAX(_xlfn._xlws.FILTER(SD!$AA$9:'SD'!$AA$36, MOD(ROW(SD!$AA$9:'SD'!$AA$36),2)=1))-MIN(_xlfn._xlws.FILTER(SD!$AA$9:'SD'!$AA$36, MOD(ROW(SD!$AA$9:'SD'!$AA$36),2)=1))))*(98-50)</f>
        <v>92</v>
      </c>
      <c r="S25" s="40" cm="1">
        <f t="array" aca="1" ref="S25" ca="1">50 + ((SD!AE25 - MIN(_xlfn._xlws.FILTER(SD!$AE$9:'SD'!$AE$36, MOD(ROW(SD!$AE$9:'SD'!$AE$36),2)=1)))/(MAX(_xlfn._xlws.FILTER(SD!$AE$9:'SD'!$AE$36, MOD(ROW(SD!$AE$9:'SD'!$AE$36),2)=1))-MIN(_xlfn._xlws.FILTER(SD!$AE$9:'SD'!$AE$36, MOD(ROW(SD!$AE$9:'SD'!$AE$36),2)=1))))*(98-50)</f>
        <v>90</v>
      </c>
      <c r="T25" s="40" cm="1">
        <f t="array" aca="1" ref="T25" ca="1">50 + ((SD!AF25 - MIN(_xlfn._xlws.FILTER(SD!$AF$9:'SD'!$AF$36, MOD(ROW(SD!$AF$9:'SD'!$AF$36),2)=1)))/(MAX(_xlfn._xlws.FILTER(SD!$AF$9:'SD'!$AF$36, MOD(ROW(SD!$AF$9:'SD'!$AF$36),2)=1))-MIN(_xlfn._xlws.FILTER(SD!$AF$9:'SD'!$AF$36, MOD(ROW(SD!$AF$9:'SD'!$AF$36),2)=1))))*(98-50)</f>
        <v>93.636363636363626</v>
      </c>
      <c r="U25" s="40" cm="1">
        <f t="array" aca="1" ref="U25" ca="1">50 + ((SD!AG25 - MIN(_xlfn._xlws.FILTER(SD!$AG$9:'SD'!$AG$36, MOD(ROW(SD!$AG$9:'SD'!$AG$36),2)=1)))/(MAX(_xlfn._xlws.FILTER(SD!$AG$9:'SD'!$AG$36, MOD(ROW(SD!$AG$9:'SD'!$AG$36),2)=1))-MIN(_xlfn._xlws.FILTER(SD!$AG$9:'SD'!$AG$36, MOD(ROW(SD!$AG$9:'SD'!$AG$36),2)=1))))*(98-50)</f>
        <v>80.545454545454547</v>
      </c>
      <c r="V25" s="40" cm="1">
        <f t="array" aca="1" ref="V25" ca="1">50 + ((SD!AH25 - MIN(_xlfn._xlws.FILTER(SD!$AH$9:'SD'!$AH$36, MOD(ROW(SD!$AH$9:'SD'!$AH$36),2)=1)))/(MAX(_xlfn._xlws.FILTER(SD!$AH$9:'SD'!$AH$36, MOD(ROW(SD!$AH$9:'SD'!$AH$36),2)=1))-MIN(_xlfn._xlws.FILTER(SD!$AH$9:'SD'!$AH$36, MOD(ROW(SD!$AH$9:'SD'!$AH$36),2)=1))))*(98-50)</f>
        <v>90</v>
      </c>
      <c r="W25" s="266"/>
      <c r="X25" s="253">
        <f>SUM(SD!G25:G26,SD!N25:N26,SD!U25:U26,SD!AB25:AB26,SD!AI25:AI26)</f>
        <v>358</v>
      </c>
      <c r="Y25" s="253">
        <f>SUM(SD!H25:H26,SD!O25:O26,SD!V25:V26,SD!AC25:AC26,SD!AJ25:AJ26)</f>
        <v>355</v>
      </c>
      <c r="Z25" s="253">
        <f>SUM(SD!I25:I26,SD!P25:P26,SD!W25:W26,SD!AD25:AD26,SD!AK25:AK26)</f>
        <v>351</v>
      </c>
      <c r="AB25" s="252">
        <v>9</v>
      </c>
      <c r="AC25" s="106" t="s">
        <v>31</v>
      </c>
      <c r="AD25" s="108">
        <f ca="1">IF(MIN(C25,G25,K25,O25,S25)=0, "Null", IF(COUNT(C25,G25,K25,O25,S25)=5, SUM(C25,G25,K25,O25,S25) - MIN(C25,G25,K25,O25,S25) - MAX(C25,G25,K25,O25,S25), "Null"))*$AS$9</f>
        <v>1300.3448275862072</v>
      </c>
      <c r="AE25" s="108">
        <f ca="1">IF(MIN(D25,H25,L25,P25,T25)=0, "Null", IF(COUNT(D25,H25,L25,P25,T25)=5, SUM(D25,H25,L25,P25,T25) - MIN(D25,H25,L25,P25,T25) - MAX(D25,H25,L25,P25,T25), "Null"))*$AT$9</f>
        <v>1073.6883116883114</v>
      </c>
      <c r="AF25" s="108">
        <f ca="1">IF(MIN(E25,I25,M25,Q25,U25)=0, "Null", IF(COUNT(E25,I25,M25,Q25,U25)=5, SUM(E25,I25,M25,Q25,U25) - MIN(E25,I25,M25,Q25,U25) - MAX(E25,I25,M25,Q25,U25), "Null"))*$AU$9</f>
        <v>759.43636363636369</v>
      </c>
      <c r="AG25" s="108">
        <f ca="1">IF(MIN(F25,J25,N25,R25,V25)=0, "Null", IF(COUNT(F25,J25,N25,R25,V25)=5, SUM(F25,J25,N25,R25,V25) - MIN(F25,J25,N25,R25,V25) - MAX(F25,J25,N25,R25,V25), "Null"))*$AV$9</f>
        <v>778.28571428571433</v>
      </c>
      <c r="AH25" s="109" cm="1">
        <f t="array" aca="1" ref="AH25" ca="1">IF(SUMPRODUCT(--(ISTEXT(AD25:AG25)+ISBLANK(AD25:AG25)+(AD25:AG25=0)))&gt;0,"Error",SUM(AD25,AE25,AF25,AG25))</f>
        <v>3911.7552171965963</v>
      </c>
      <c r="AI25" s="490">
        <f t="shared" ref="AI25" ca="1" si="13">IF(OR(ISTEXT(AH25),ISTEXT(AH26)),"NULL",SUM(AH25:AH26))</f>
        <v>7712.4383190845656</v>
      </c>
      <c r="AJ25" s="489"/>
      <c r="AK25" s="253">
        <f>SUM(SD!G25:I26,SD!N25:P26,SD!U25:W26,SD!AB25:AD26,SD!AI25:AK26)</f>
        <v>1064</v>
      </c>
      <c r="AL25" s="253">
        <f>RANK(AK25,$AK$9:$AK$36,0)</f>
        <v>12</v>
      </c>
      <c r="AN25" s="248" t="str">
        <f>IF(AND(SD!AP25&gt;=4, SD!AP25&lt;=18), "Penampilan " &amp; SD!AP25 &amp; " Menit", "Kosong")</f>
        <v>Penampilan 7 Menit</v>
      </c>
      <c r="AO25" s="263" t="str">
        <f>IF(SD!AQ25=46,"Kelebihan 1 Peserta", IF(SD!AQ25=47,"Kelebihan 2 Peserta",IF(SD!AQ25=48,"Kelebihan 3 Peserta",IF(SD!AQ25=49,"Kelebihan 4 Peserta",IF(SD!AQ25=50,"Kelebihan 5 Peserta",IF(SD!AQ25&gt;50,"Lebih dari 5 Peserta","Aman"))))))</f>
        <v>Aman</v>
      </c>
      <c r="AP25" s="248" t="str">
        <f t="shared" ref="AP25" si="14">_xlfn.TEXTJOIN(", ",TRUE,AN25,AO25)</f>
        <v>Penampilan 7 Menit, Aman</v>
      </c>
    </row>
    <row r="26" spans="1:42" ht="17.25" customHeight="1">
      <c r="A26" s="213"/>
      <c r="B26" s="107" t="s">
        <v>39</v>
      </c>
      <c r="C26" s="27" cm="1">
        <f t="array" aca="1" ref="C26" ca="1">50 + ((SD!C26 - MIN(_xlfn._xlws.FILTER(SD!$C$9:'SD'!$C$36, MOD(ROW(SD!$C$9:'SD'!$C$36),2)=0)))/(MAX(_xlfn._xlws.FILTER(SD!$C$9:'SD'!$C$36, MOD(ROW(SD!$C$9:'SD'!$C$36),2)=0))-MIN(_xlfn._xlws.FILTER(SD!$C$9:'SD'!$C$36, MOD(ROW(SD!$C$9:'SD'!$C$36),2)=0)))) * (98-50)</f>
        <v>93.2</v>
      </c>
      <c r="D26" s="27" cm="1">
        <f t="array" aca="1" ref="D26" ca="1">50 + ((SD!D26 - MIN(_xlfn._xlws.FILTER(SD!$D$9:'SD'!$D$36,MOD(ROW(SD!$D$9:'SD'!$D$36),2)=0)))/(MAX(_xlfn._xlws.FILTER(SD!$D$9:'SD'!$D$36, MOD(ROW(SD!$D$9:'SD'!$D$36),2)=0))-MIN(_xlfn._xlws.FILTER(SD!$D$9:'SD'!$D$36,MOD(ROW(SD!$D$9:'SD'!$D$36),2)=0)))) * (98-50)</f>
        <v>92.666666666666657</v>
      </c>
      <c r="E26" s="27" cm="1">
        <f t="array" aca="1" ref="E26" ca="1">50 + ((SD!E26 - MIN(_xlfn._xlws.FILTER(SD!$E$9:'SD'!$E$36, MOD(ROW(SD!$E$9:'SD'!$E$36),2)=0)))/(MAX(_xlfn._xlws.FILTER(SD!$E$9:'SD'!$E$36, MOD(ROW(SD!$E$9:'SD'!$E$36),2)=0))-MIN(_xlfn._xlws.FILTER(SD!$E$9:'SD'!$E$36, MOD(ROW(SD!$E$9:'SD'!$E$36),2)=0))))*(98-50)</f>
        <v>83.6</v>
      </c>
      <c r="F26" s="27" cm="1">
        <f t="array" aca="1" ref="F26" ca="1">50 + ((SD!F26 - MIN(_xlfn._xlws.FILTER(SD!$F$9:'SD'!$F$36, MOD(ROW(SD!$F$9:'SD'!$F$36),2)=0)))/(MAX(_xlfn._xlws.FILTER(SD!$F$9:'SD'!$F$36, MOD(ROW(SD!$F$9:'SD'!$F$36),2)=0))-MIN(_xlfn._xlws.FILTER(SD!$F$9:'SD'!$F$36, MOD(ROW(SD!$F$9:'SD'!$F$36),2)=0))))*(98-50)</f>
        <v>98</v>
      </c>
      <c r="G26" s="31" cm="1">
        <f t="array" aca="1" ref="G26" ca="1">50 + ((SD!J26 - MIN(_xlfn._xlws.FILTER(SD!$J$9:'SD'!$J$36, MOD(ROW(SD!$J$9:'SD'!$J$36),2)=0)))/(MAX(_xlfn._xlws.FILTER(SD!$J$9:'SD'!$J$36, MOD(ROW(SD!$J$9:'SD'!$J$36),2)=0))-MIN(_xlfn._xlws.FILTER(SD!$J$9:'SD'!$J$36, MOD(ROW(SD!$J$9:'SD'!$J$36),2)=0))))*(98-50)</f>
        <v>62</v>
      </c>
      <c r="H26" s="31" cm="1">
        <f t="array" aca="1" ref="H26" ca="1">50 + ((SD!K26 - MIN(_xlfn._xlws.FILTER(SD!$K$9:'SD'!$K$36, MOD(ROW(SD!$K$9:'SD'!$K$36),2)=0)))/(MAX(_xlfn._xlws.FILTER(SD!$K$9:'SD'!$K$36, MOD(ROW(SD!$K$9:'SD'!$K$36),2)=0))-MIN(_xlfn._xlws.FILTER(SD!$K$9:'SD'!$K$36, MOD(ROW(SD!$K$9:'SD'!$K$36),2)=0))))*(98-50)</f>
        <v>94.903225806451616</v>
      </c>
      <c r="I26" s="31" cm="1">
        <f t="array" aca="1" ref="I26" ca="1">50 + ((SD!L26 - MIN(_xlfn._xlws.FILTER(SD!$L$9:'SD'!$L$36, MOD(ROW(SD!$L$9:'SD'!$L$36),2)=0)))/(MAX(_xlfn._xlws.FILTER(SD!$L$9:'SD'!$L$36, MOD(ROW(SD!$L$9:'SD'!$L$36),2)=0))-MIN(_xlfn._xlws.FILTER(SD!$L$9:'SD'!$L$36, MOD(ROW(SD!$L$9:'SD'!$L$36),2)=0))))*(98-50)</f>
        <v>85.555555555555557</v>
      </c>
      <c r="J26" s="31" cm="1">
        <f t="array" aca="1" ref="J26" ca="1">50 + ((SD!M26 - MIN(_xlfn._xlws.FILTER(SD!$M$9:'SD'!$M$36, MOD(ROW(SD!$M$9:'SD'!$M$36),2)=0)))/(MAX(_xlfn._xlws.FILTER(SD!$M$9:'SD'!$M$36, MOD(ROW(SD!$M$9:'SD'!$M$36),2)=0))-MIN(_xlfn._xlws.FILTER(SD!$M$9:'SD'!$M$36, MOD(ROW(SD!$M$9:'SD'!$M$36),2)=0))))*(98-50)</f>
        <v>59.6</v>
      </c>
      <c r="K26" s="35" cm="1">
        <f t="array" aca="1" ref="K26" ca="1">50 + ((SD!Q26 -MIN(_xlfn._xlws.FILTER(SD!$Q$9:'SD'!$Q$36, MOD(ROW(SD!$Q$9:'SD'!$Q$36),2)=0)))/(MAX(_xlfn._xlws.FILTER(SD!$Q$9:'SD'!$Q$36, MOD(ROW(SD!$Q$9:'SD'!$Q$36),2)=0))-MIN(_xlfn._xlws.FILTER(SD!$Q$9:'SD'!$Q$36, MOD(ROW(SD!$Q$9:'SD'!$Q$36),2)=0))))*(98-50)</f>
        <v>88.068965517241381</v>
      </c>
      <c r="L26" s="35" cm="1">
        <f t="array" aca="1" ref="L26" ca="1">50 + ((SD!R26 - MIN(_xlfn._xlws.FILTER(SD!$R$9:'SD'!$R$36, MOD(ROW(SD!$R$9:'SD'!$R$36),2)=0)))/(MAX(_xlfn._xlws.FILTER(SD!$R$9:'SD'!$R$36, MOD(ROW(SD!$R$9:'SD'!$R$36),2)=0))-MIN(_xlfn._xlws.FILTER(SD!$R$9:'SD'!$R$36, MOD(ROW(SD!$R$9:'SD'!$R$36),2)=0))))*(98-50)</f>
        <v>85.294117647058826</v>
      </c>
      <c r="M26" s="35" cm="1">
        <f t="array" aca="1" ref="M26" ca="1">50 + ((SD!S26 - MIN(_xlfn._xlws.FILTER(SD!$S$9:'SD'!$S$36, MOD(ROW(SD!$S$9:'SD'!$S$36),2)=0)))/(MAX(_xlfn._xlws.FILTER(SD!$S$9:'SD'!$S$36, MOD(ROW(SD!$S$9:'SD'!$S$36),2)=0))-MIN(_xlfn._xlws.FILTER(SD!$S$9:'SD'!$S$36, MOD(ROW(SD!$S$9:'SD'!$S$36),2)=0))))*(98-50)</f>
        <v>87.028571428571439</v>
      </c>
      <c r="N26" s="35" cm="1">
        <f t="array" aca="1" ref="N26" ca="1">50 + ((SD!T26 - MIN(_xlfn._xlws.FILTER(SD!$T$9:'SD'!$T$36, MOD(ROW(SD!$T$9:'SD'!$T$36),2)=0)))/(MAX(_xlfn._xlws.FILTER(SD!$T$9:'SD'!$T$36, MOD(ROW(SD!$T$9:'SD'!$T$36),2)=0))-MIN(_xlfn._xlws.FILTER(SD!$T$9:'SD'!$T$36, MOD(ROW(SD!$T$9:'SD'!$T$36),2)=0))))*(98-50)</f>
        <v>90</v>
      </c>
      <c r="O26" s="38" cm="1">
        <f t="array" aca="1" ref="O26" ca="1">50 + ((SD!X26 - MIN(_xlfn._xlws.FILTER(SD!$X$9:'SD'!$X$36, MOD(ROW(SD!$X$9:'SD'!$X$36),2)=0)))/(MAX(_xlfn._xlws.FILTER(SD!$X$9:'SD'!$X$36, MOD(ROW(SD!$X$9:'SD'!$X$36),2)=0))-MIN(_xlfn._xlws.FILTER(SD!$X$9:'SD'!$X$36, MOD(ROW(SD!$X$9:'SD'!$X$36),2)=0))))*(98-50)</f>
        <v>87.333333333333343</v>
      </c>
      <c r="P26" s="38" cm="1">
        <f t="array" aca="1" ref="P26" ca="1">50 + ((SD!Y26 - MIN(_xlfn._xlws.FILTER(SD!$Y$9:'SD'!$Y$36, MOD(ROW(SD!$Y$9:'SD'!$Y$36),2)=0)))/(MAX(_xlfn._xlws.FILTER(SD!$Y$9:'SD'!$Y$36, MOD(ROW(SD!$Y$9:'SD'!$Y$36),2)=0))-MIN(_xlfn._xlws.FILTER(SD!$Y$9:'SD'!$Y$36, MOD(ROW(SD!$Y$9:'SD'!$Y$36),2)=0))))*(98-50)</f>
        <v>80</v>
      </c>
      <c r="Q26" s="38" cm="1">
        <f t="array" aca="1" ref="Q26" ca="1">50 + ((SD!Z26- MIN(_xlfn._xlws.FILTER(SD!$Z$9:'SD'!$Z$36, MOD(ROW(SD!$Z$9:'SD'!$Z$36),2)=0)))/(MAX(_xlfn._xlws.FILTER(SD!$Z$9:'SD'!$Z$36, MOD(ROW(SD!$Z$9:'SD'!$Z$36),2)=0))-MIN(_xlfn._xlws.FILTER(SD!$Z$9:'SD'!$Z$36, MOD(ROW(SD!$Z$9:'SD'!$Z$36),2)=0))))*(98-50)</f>
        <v>70.571428571428569</v>
      </c>
      <c r="R26" s="38" cm="1">
        <f t="array" aca="1" ref="R26" ca="1">50 + ((SD!AA26 - MIN(_xlfn._xlws.FILTER(SD!$AA$9:'SD'!$AA$36, MOD(ROW(SD!$AA$9:'SD'!$AA$36),2)=0)))/(MAX(_xlfn._xlws.FILTER(SD!$AA$9:'SD'!$AA$36, MOD(ROW(SD!$AA$9:'SD'!$AA$36),2)=0))-MIN(_xlfn._xlws.FILTER(SD!$AA$9:'SD'!$AA$36, MOD(ROW(SD!$AA$9:'SD'!$AA$36),2)=0))))*(98-50)</f>
        <v>78.8</v>
      </c>
      <c r="S26" s="40" cm="1">
        <f t="array" aca="1" ref="S26" ca="1">50 + ((SD!AE26 - MIN(_xlfn._xlws.FILTER(SD!$AE$9:'SD'!$AE$36, MOD(ROW(SD!$AE$9:'SD'!$AE$36),2)=0)))/(MAX(_xlfn._xlws.FILTER(SD!$AE$9:'SD'!$AE$36, MOD(ROW(SD!$AE$9:'SD'!$AE$36),2)=0))-MIN(_xlfn._xlws.FILTER(SD!$AE$9:'SD'!$AE$36, MOD(ROW(SD!$AE$9:'SD'!$AE$36),2)=0))))*(98-50)</f>
        <v>86.923076923076934</v>
      </c>
      <c r="T26" s="40" cm="1">
        <f t="array" aca="1" ref="T26" ca="1">50 + ((SD!AF26 - MIN(_xlfn._xlws.FILTER(SD!$AF$9:'SD'!$AF$36, MOD(ROW(SD!$AF$9:'SD'!$AF$36),2)=0)))/(MAX(_xlfn._xlws.FILTER(SD!$AF$9:'SD'!$AF$36, MOD(ROW(SD!$AF$9:'SD'!$AF$36),2)=0))-MIN(_xlfn._xlws.FILTER(SD!$AF$9:'SD'!$AF$36, MOD(ROW(SD!$AF$9:'SD'!$AF$36),2)=0))))*(98-50)</f>
        <v>86</v>
      </c>
      <c r="U26" s="40" cm="1">
        <f t="array" aca="1" ref="U26" ca="1">50 + ((SD!AG26 - MIN(_xlfn._xlws.FILTER(SD!$AG$9:'SD'!$AG$36, MOD(ROW(SD!$AG$9:'SD'!$AG$36),2)=0)))/(MAX(_xlfn._xlws.FILTER(SD!$AG$9:'SD'!$AG$36, MOD(ROW(SD!$AG$9:'SD'!$AG$36),2)=0))-MIN(_xlfn._xlws.FILTER(SD!$AG$9:'SD'!$AG$36, MOD(ROW(SD!$AG$9:'SD'!$AG$36),2)=0))))*(98-50)</f>
        <v>75.84615384615384</v>
      </c>
      <c r="V26" s="40" cm="1">
        <f t="array" aca="1" ref="V26" ca="1">50 + ((SD!AH26 - MIN(_xlfn._xlws.FILTER(SD!$AH$9:'SD'!$AH$36, MOD(ROW(SD!$AH$9:'SD'!$AH$36),2)=0)))/(MAX(_xlfn._xlws.FILTER(SD!$AH$9:'SD'!$AH$36, MOD(ROW(SD!$AH$9:'SD'!$AH$36),2)=0))-MIN(_xlfn._xlws.FILTER(SD!$AH$9:'SD'!$AH$36, MOD(ROW(SD!$AH$9:'SD'!$AH$36),2)=0))))*(98-50)</f>
        <v>71.333333333333329</v>
      </c>
      <c r="W26" s="266"/>
      <c r="X26" s="254"/>
      <c r="Y26" s="254"/>
      <c r="Z26" s="254"/>
      <c r="AB26" s="213"/>
      <c r="AC26" s="106" t="s">
        <v>39</v>
      </c>
      <c r="AD26" s="108">
        <f ca="1">IF(MIN(C26,G26,K26,O26,S26)=0, "Null", IF(COUNT(C26,G26,K26,O26,S26)=5, SUM(C26,G26,K26,O26,S26) - MIN(C26,G26,K26,O26,S26) - MAX(C26,G26,K26,O26,S26), "Null"))*$AS$10</f>
        <v>1049.3015030946065</v>
      </c>
      <c r="AE26" s="108">
        <f ca="1">IF(MIN(D26,H26,L26,P26,T26)=0, "Null", IF(COUNT(D26,H26,L26,P26,T26)=5, SUM(D26,H26,L26,P26,T26) - MIN(D26,H26,L26,P26,T26) - MAX(D26,H26,L26,P26,T26), "Null"))*$AT$10</f>
        <v>1055.8431372549021</v>
      </c>
      <c r="AF26" s="108">
        <f ca="1">IF(MIN(E26,I26,M26,Q26,U26)=0, "Null", IF(COUNT(E26,I26,M26,Q26,U26)=5, SUM(E26,I26,M26,Q26,U26) - MIN(E26,I26,M26,Q26,U26) - MAX(E26,I26,M26,Q26,U26), "Null"))*$AU$10</f>
        <v>735.00512820512824</v>
      </c>
      <c r="AG26" s="108">
        <f ca="1">IF(MIN(F26,J26,N26,R26,V26)=0, "Null", IF(COUNT(F26,J26,N26,R26,V26)=5, SUM(F26,J26,N26,R26,V26) - MIN(F26,J26,N26,R26,V26) - MAX(F26,J26,N26,R26,V26), "Null"))*$AV$10</f>
        <v>960.53333333333308</v>
      </c>
      <c r="AH26" s="109" cm="1">
        <f t="array" aca="1" ref="AH26" ca="1">IF(SUMPRODUCT(--(ISTEXT(AD26:AG26)+ISBLANK(AD26:AG26)+(AD26:AG26=0)))&gt;0,"Error",SUM(AD26,AE26,AF26,AG26))</f>
        <v>3800.6831018879693</v>
      </c>
      <c r="AI26" s="491"/>
      <c r="AJ26" s="489"/>
      <c r="AK26" s="254"/>
      <c r="AL26" s="254"/>
      <c r="AN26" s="249"/>
      <c r="AO26" s="264"/>
      <c r="AP26" s="249"/>
    </row>
    <row r="27" spans="1:42" ht="17.25" customHeight="1">
      <c r="A27" s="199">
        <v>10</v>
      </c>
      <c r="B27" s="1" t="s">
        <v>31</v>
      </c>
      <c r="C27" s="25" cm="1">
        <f t="array" aca="1" ref="C27" ca="1">50 + ((SD!C27 - MIN(_xlfn._xlws.FILTER(SD!$C$9:'SD'!$C$36, MOD(ROW(SD!$C$9:'SD'!$C$36),2)=1)))/(MAX(_xlfn._xlws.FILTER(SD!$C$9:'SD'!$C$36, MOD(ROW(SD!$C$9:'SD'!$C$36),2)=1))-MIN(_xlfn._xlws.FILTER(SD!$C$9:'SD'!$C$36, MOD(ROW(SD!$C$9:'SD'!$C$36),2)=1)))) * (98-50)</f>
        <v>74</v>
      </c>
      <c r="D27" s="25" cm="1">
        <f t="array" aca="1" ref="D27" ca="1">50 + ((SD!D27 - MIN(_xlfn._xlws.FILTER(SD!$D$9:'SD'!$D$36, MOD(ROW(SD!$D$9:'SD'!$D$36),2)=1)))/(MAX(_xlfn._xlws.FILTER(SD!$D$9:'SD'!$D$36, MOD(ROW(SD!$D$9:'SD'!$D$36),2)=1))-MIN(_xlfn._xlws.FILTER(SD!$D$9:'SD'!$D$36, MOD(ROW(SD!$D$9:'SD'!$D$36),2)=1)))) * (98-50)</f>
        <v>74</v>
      </c>
      <c r="E27" s="25" cm="1">
        <f t="array" aca="1" ref="E27" ca="1">50 + ((SD!$E$27 - MIN(_xlfn._xlws.FILTER(SD!$E$9:'SD'!$E$36, MOD(ROW(SD!$E$9:'SD'!$E$36),2)=1)))/(MAX(_xlfn._xlws.FILTER(SD!$E$9:'SD'!$E$36, MOD(ROW(SD!$E$9:'SD'!$E$36),2)=1))-MIN(_xlfn._xlws.FILTER(SD!$E$9:'SD'!$E$36, MOD(ROW(SD!$E$9:'SD'!$E$36),2)=1))))*(98-50)</f>
        <v>74</v>
      </c>
      <c r="F27" s="25">
        <v>80</v>
      </c>
      <c r="G27" s="32" cm="1">
        <f t="array" aca="1" ref="G27" ca="1">50 + ((SD!J27 - MIN(_xlfn._xlws.FILTER(SD!$J$9:'SD'!$J$36, MOD(ROW(SD!$J$9:'SD'!$J$36),2)=1)))/(MAX(_xlfn._xlws.FILTER(SD!$J$9:'SD'!$J$36, MOD(ROW(SD!$J$9:'SD'!$J$36),2)=1))-MIN(_xlfn._xlws.FILTER(SD!$J$9:'SD'!$J$36, MOD(ROW(SD!$J$9:'SD'!$J$36),2)=1))))*(98-50)</f>
        <v>69.2</v>
      </c>
      <c r="H27" s="32" cm="1">
        <f t="array" aca="1" ref="H27" ca="1">50 + ((SD!K27 - MIN(_xlfn._xlws.FILTER(SD!$K$9:'SD'!$K$36, MOD(ROW(SD!$K$9:'SD'!$K$36),2)=1)))/(MAX(_xlfn._xlws.FILTER(SD!$K$9:'SD'!$K$36, MOD(ROW(SD!$K$9:'SD'!$K$36),2)=1))-MIN(_xlfn._xlws.FILTER(SD!$K$9:'SD'!$K$36, MOD(ROW(SD!$K$9:'SD'!$K$36),2)=1))))*(98-50)</f>
        <v>85.076923076923066</v>
      </c>
      <c r="I27" s="32" cm="1">
        <f t="array" aca="1" ref="I27" ca="1">50 + ((SD!L27 - MIN(_xlfn._xlws.FILTER(SD!$L$9:'SD'!$L$36, MOD(ROW(SD!$L$9:'SD'!$L$36),2)=1)))/(MAX(_xlfn._xlws.FILTER(SD!$L$9:'SD'!$L$36, MOD(ROW(SD!$L$9:'SD'!$L$36),2)=1))-MIN(_xlfn._xlws.FILTER(SD!$L$9:'SD'!$L$36, MOD(ROW(SD!$L$9:'SD'!$L$36),2)=1))))*(98-50)</f>
        <v>88</v>
      </c>
      <c r="J27" s="32" cm="1">
        <f t="array" aca="1" ref="J27" ca="1">50 + ((SD!M27 - MIN(_xlfn._xlws.FILTER(SD!$M$9:'SD'!$M$36, MOD(ROW(SD!$M$9:'SD'!$M$36),2)=1)))/(MAX(_xlfn._xlws.FILTER(SD!$M$9:'SD'!$M$36, MOD(ROW(SD!$M$9:'SD'!$M$36),2)=1))-MIN(_xlfn._xlws.FILTER(SD!$M$9:'SD'!$M$36, MOD(ROW(SD!$M$9:'SD'!$M$36),2)=1))))*(98-50)</f>
        <v>90</v>
      </c>
      <c r="K27" s="36" cm="1">
        <f t="array" aca="1" ref="K27" ca="1">50 + ((SD!Q27 - MIN(_xlfn._xlws.FILTER(SD!$Q$9:'SD'!$Q$36, MOD(ROW(SD!$Q$9:'SD'!$Q$36),2)=1)))/(MAX(_xlfn._xlws.FILTER(SD!$Q$9:'SD'!$Q$36, MOD(ROW(SD!$Q$9:'SD'!$Q$36),2)=1))-MIN(_xlfn._xlws.FILTER(SD!$Q$9:'SD'!$Q$36, MOD(ROW(SD!$Q$9:'SD'!$Q$36),2)=1))))*(98-50)</f>
        <v>91.379310344827587</v>
      </c>
      <c r="L27" s="36" cm="1">
        <f t="array" aca="1" ref="L27" ca="1">50 + ((SD!R27 - MIN(_xlfn._xlws.FILTER(SD!$R$9:'SD'!$R$36, MOD(ROW(SD!$R$9:'SD'!$R$36),2)=1)))/(MAX(_xlfn._xlws.FILTER(SD!$R$9:'SD'!$R$36, MOD(ROW(SD!$R$9:'SD'!$R$36),2)=1))-MIN(_xlfn._xlws.FILTER(SD!$R$9:'SD'!$R$36, MOD(ROW(SD!$R$9:'SD'!$R$36),2)=1))))*(98-50)</f>
        <v>95</v>
      </c>
      <c r="M27" s="36" cm="1">
        <f t="array" aca="1" ref="M27" ca="1">50 + ((SD!S27 - MIN(_xlfn._xlws.FILTER(SD!$S$9:'SD'!$S$36, MOD(ROW(SD!$S$9:'SD'!$S$36),2)=1)))/(MAX(_xlfn._xlws.FILTER(SD!$S$9:'SD'!$S$36, MOD(ROW(SD!$S$9:'SD'!$S$36),2)=1))-MIN(_xlfn._xlws.FILTER(SD!$S$9:'SD'!$S$36, MOD(ROW(SD!$S$9:'SD'!$S$36),2)=1))))*(98-50)</f>
        <v>96.5</v>
      </c>
      <c r="N27" s="36" cm="1">
        <f t="array" aca="1" ref="N27" ca="1">50 + ((SD!T27 - MIN(_xlfn._xlws.FILTER(SD!$T$9:'SD'!$T$36, MOD(ROW(SD!$T$9:'SD'!$T$36),2)=1)))/(MAX(_xlfn._xlws.FILTER(SD!$T$9:'SD'!$T$36, MOD(ROW(SD!$T$9:'SD'!$T$36),2)=1))-MIN(_xlfn._xlws.FILTER(SD!$T$9:'SD'!$T$36, MOD(ROW(SD!$T$9:'SD'!$T$36),2)=1))))*(98-50)</f>
        <v>98</v>
      </c>
      <c r="O27" s="39" cm="1">
        <f t="array" aca="1" ref="O27" ca="1">50 + ((SD!X27 - MIN(_xlfn._xlws.FILTER(SD!$X$9:'SD'!$X$36, MOD(ROW(SD!$X$9:'SD'!$X$36),2)=1)))/(MAX(_xlfn._xlws.FILTER(SD!$X$9:'SD'!$X$36, MOD(ROW(SD!$X$9:'SD'!$X$36),2)=1))-MIN(_xlfn._xlws.FILTER(SD!$X$9:'SD'!$X$36, MOD(ROW(SD!$X$9:'SD'!$X$36),2)=1))))*(98-50)</f>
        <v>85.199999999999989</v>
      </c>
      <c r="P27" s="39" cm="1">
        <f t="array" aca="1" ref="P27" ca="1">50 + ((SD!Y27 - MIN(_xlfn._xlws.FILTER(SD!$Y$9:'SD'!$Y$36, MOD(ROW(SD!$Y$9:'SD'!$Y$36),2)=1)))/(MAX(_xlfn._xlws.FILTER(SD!$Y$9:'SD'!$Y$36, MOD(ROW(SD!$Y$9:'SD'!$Y$36),2)=1))-MIN(_xlfn._xlws.FILTER(SD!$Y$9:'SD'!$Y$36, MOD(ROW(SD!$Y$9:'SD'!$Y$36),2)=1))))*(98-50)</f>
        <v>80.857142857142861</v>
      </c>
      <c r="Q27" s="39" cm="1">
        <f t="array" aca="1" ref="Q27" ca="1">50 + ((SD!Z27 - MIN(_xlfn._xlws.FILTER(SD!$Z$9:'SD'!$Z$36, MOD(ROW(SD!$Z$9:'SD'!$Z$36),2)=1)))/(MAX(_xlfn._xlws.FILTER(SD!$Z$9:'SD'!$Z$36, MOD(ROW(SD!$Z$9:'SD'!$Z$36),2)=1))-MIN(_xlfn._xlws.FILTER(SD!$Z$9:'SD'!$Z$36, MOD(ROW(SD!$Z$9:'SD'!$Z$36),2)=1))))*(98-50)</f>
        <v>84.285714285714278</v>
      </c>
      <c r="R27" s="39" cm="1">
        <f t="array" aca="1" ref="R27" ca="1">50 + ((SD!AA27 - MIN(_xlfn._xlws.FILTER(SD!$AA$9:'SD'!$AA$36, MOD(ROW(SD!$AA$9:'SD'!$AA$36),2)=1)))/(MAX(_xlfn._xlws.FILTER(SD!$AA$9:'SD'!$AA$36, MOD(ROW(SD!$AA$9:'SD'!$AA$36),2)=1))-MIN(_xlfn._xlws.FILTER(SD!$AA$9:'SD'!$AA$36, MOD(ROW(SD!$AA$9:'SD'!$AA$36),2)=1))))*(98-50)</f>
        <v>86</v>
      </c>
      <c r="S27" s="46" cm="1">
        <f t="array" aca="1" ref="S27" ca="1">50 + ((SD!AE27 - MIN(_xlfn._xlws.FILTER(SD!$AE$9:'SD'!$AE$36, MOD(ROW(SD!$AE$9:'SD'!$AE$36),2)=1)))/(MAX(_xlfn._xlws.FILTER(SD!$AE$9:'SD'!$AE$36, MOD(ROW(SD!$AE$9:'SD'!$AE$36),2)=1))-MIN(_xlfn._xlws.FILTER(SD!$AE$9:'SD'!$AE$36, MOD(ROW(SD!$AE$9:'SD'!$AE$36),2)=1))))*(98-50)</f>
        <v>82</v>
      </c>
      <c r="T27" s="46" cm="1">
        <f t="array" aca="1" ref="T27" ca="1">50 + ((SD!AF27 - MIN(_xlfn._xlws.FILTER(SD!$AF$9:'SD'!$AF$36, MOD(ROW(SD!$AF$9:'SD'!$AF$36),2)=1)))/(MAX(_xlfn._xlws.FILTER(SD!$AF$9:'SD'!$AF$36, MOD(ROW(SD!$AF$9:'SD'!$AF$36),2)=1))-MIN(_xlfn._xlws.FILTER(SD!$AF$9:'SD'!$AF$36, MOD(ROW(SD!$AF$9:'SD'!$AF$36),2)=1))))*(98-50)</f>
        <v>76.181818181818187</v>
      </c>
      <c r="U27" s="46" cm="1">
        <f t="array" aca="1" ref="U27" ca="1">50 + ((SD!AG27 - MIN(_xlfn._xlws.FILTER(SD!$AG$9:'SD'!$AG$36, MOD(ROW(SD!$AG$9:'SD'!$AG$36),2)=1)))/(MAX(_xlfn._xlws.FILTER(SD!$AG$9:'SD'!$AG$36, MOD(ROW(SD!$AG$9:'SD'!$AG$36),2)=1))-MIN(_xlfn._xlws.FILTER(SD!$AG$9:'SD'!$AG$36, MOD(ROW(SD!$AG$9:'SD'!$AG$36),2)=1))))*(98-50)</f>
        <v>89.27272727272728</v>
      </c>
      <c r="V27" s="46" cm="1">
        <f t="array" aca="1" ref="V27" ca="1">50 + ((SD!AH27 - MIN(_xlfn._xlws.FILTER(SD!$AH$9:'SD'!$AH$36, MOD(ROW(SD!$AH$9:'SD'!$AH$36),2)=1)))/(MAX(_xlfn._xlws.FILTER(SD!$AH$9:'SD'!$AH$36, MOD(ROW(SD!$AH$9:'SD'!$AH$36),2)=1))-MIN(_xlfn._xlws.FILTER(SD!$AH$9:'SD'!$AH$36, MOD(ROW(SD!$AH$9:'SD'!$AH$36),2)=1))))*(98-50)</f>
        <v>90</v>
      </c>
      <c r="W27" s="266"/>
      <c r="X27" s="250">
        <f>SUM(SD!G27:G28,SD!N27:N28,SD!U27:U28,SD!AB27:AB28,SD!AI27:AI28)</f>
        <v>364</v>
      </c>
      <c r="Y27" s="250">
        <f>SUM(SD!H27:H28,SD!O27:O28,SD!V27:V28,SD!AC27:AC28,SD!AJ27:AJ28)</f>
        <v>367</v>
      </c>
      <c r="Z27" s="250">
        <f>SUM(SD!I27:I28,SD!P27:P28,SD!W27:W28,SD!AD27:AD28,SD!AK27:AK28)</f>
        <v>364</v>
      </c>
      <c r="AB27" s="199">
        <v>10</v>
      </c>
      <c r="AC27" s="42" t="s">
        <v>31</v>
      </c>
      <c r="AD27" s="44">
        <f ca="1">IF(MIN(C27,G27,K27,O27,S27)=0, "Null", IF(COUNT(C27,G27,K27,O27,S27)=5, SUM(C27,G27,K27,O27,S27) - MIN(C27,G27,K27,O27,S27) - MAX(C27,G27,K27,O27,S27), "Null"))*$AS$9</f>
        <v>1205.9999999999998</v>
      </c>
      <c r="AE27" s="44">
        <f ca="1">IF(MIN(D27,H27,L27,P27,T27)=0, "Null", IF(COUNT(D27,H27,L27,P27,T27)=5, SUM(D27,H27,L27,P27,T27) - MIN(D27,H27,L27,P27,T27) - MAX(D27,H27,L27,P27,T27), "Null"))*$AT$9</f>
        <v>968.46353646353646</v>
      </c>
      <c r="AF27" s="44">
        <f ca="1">IF(MIN(E27,I27,M27,Q27,U27)=0, "Null", IF(COUNT(E27,I27,M27,Q27,U27)=5, SUM(E27,I27,M27,Q27,U27) - MIN(E27,I27,M27,Q27,U27) - MAX(E27,I27,M27,Q27,U27), "Null"))*$AU$9</f>
        <v>784.67532467532476</v>
      </c>
      <c r="AG27" s="44">
        <f ca="1">IF(MIN(F27,J27,N27,R27,V27)=0, "Null", IF(COUNT(F27,J27,N27,R27,V27)=5, SUM(F27,J27,N27,R27,V27) - MIN(F27,J27,N27,R27,V27) - MAX(F27,J27,N27,R27,V27), "Null"))*$AV$9</f>
        <v>798</v>
      </c>
      <c r="AH27" s="45" cm="1">
        <f t="array" aca="1" ref="AH27" ca="1">IF(SUMPRODUCT(--(ISTEXT(AD27:AG27)+ISBLANK(AD27:AG27)+(AD27:AG27=0)))&gt;0,"Error",SUM(AD27,AE27,AF27,AG27))</f>
        <v>3757.1388611388606</v>
      </c>
      <c r="AI27" s="492">
        <f t="shared" ref="AI27" ca="1" si="15">IF(OR(ISTEXT(AH27),ISTEXT(AH28)),"NULL",SUM(AH27:AH28))</f>
        <v>7006.6055278055273</v>
      </c>
      <c r="AJ27" s="489"/>
      <c r="AK27" s="250">
        <f>SUM(SD!G27:I28,SD!N27:P28,SD!U27:W28,SD!AB27:AD28,SD!AI27:AK28)</f>
        <v>1095</v>
      </c>
      <c r="AL27" s="250">
        <f>RANK(AK27,$AK$9:$AK$36,0)</f>
        <v>7</v>
      </c>
      <c r="AN27" s="255" t="str">
        <f>IF(AND(SD!AP27&gt;=4, SD!AP27&lt;=18), "Penampilan " &amp; SD!AP27 &amp; " Menit", "Kosong")</f>
        <v>Penampilan 7 Menit</v>
      </c>
      <c r="AO27" s="257" t="str">
        <f>IF(SD!AQ27=46,"Kelebihan 1 Peserta", IF(SD!AQ27=47,"Kelebihan 2 Peserta",IF(SD!AQ27=48,"Kelebihan 3 Peserta",IF(SD!AQ27=49,"Kelebihan 4 Peserta",IF(SD!AQ27=50,"Kelebihan 5 Peserta",IF(SD!AQ27&gt;50,"Lebih dari 5 Peserta","Aman"))))))</f>
        <v>Aman</v>
      </c>
      <c r="AP27" s="255" t="str">
        <f t="shared" ref="AP27" si="16">_xlfn.TEXTJOIN(", ",TRUE,AN27,AO27)</f>
        <v>Penampilan 7 Menit, Aman</v>
      </c>
    </row>
    <row r="28" spans="1:42" ht="17.25" customHeight="1">
      <c r="A28" s="236"/>
      <c r="B28" s="28" t="s">
        <v>39</v>
      </c>
      <c r="C28" s="29" cm="1">
        <f t="array" aca="1" ref="C28" ca="1">50 + ((SD!C28 - MIN(_xlfn._xlws.FILTER(SD!$C$9:'SD'!$C$36, MOD(ROW(SD!$C$9:'SD'!$C$36),2)=0)))/(MAX(_xlfn._xlws.FILTER(SD!$C$9:'SD'!$C$36, MOD(ROW(SD!$C$9:'SD'!$C$36),2)=0))-MIN(_xlfn._xlws.FILTER(SD!$C$9:'SD'!$C$36, MOD(ROW(SD!$C$9:'SD'!$C$36),2)=0)))) * (98-50)</f>
        <v>74</v>
      </c>
      <c r="D28" s="29" cm="1">
        <f t="array" aca="1" ref="D28" ca="1">50 + ((SD!D28 - MIN(_xlfn._xlws.FILTER(SD!$D$9:'SD'!$D$36,MOD(ROW(SD!$D$9:'SD'!$D$36),2)=0)))/(MAX(_xlfn._xlws.FILTER(SD!$D$9:'SD'!$D$36, MOD(ROW(SD!$D$9:'SD'!$D$36),2)=0))-MIN(_xlfn._xlws.FILTER(SD!$D$9:'SD'!$D$36,MOD(ROW(SD!$D$9:'SD'!$D$36),2)=0)))) * (98-50)</f>
        <v>76.666666666666671</v>
      </c>
      <c r="E28" s="29" cm="1">
        <f t="array" aca="1" ref="E28" ca="1">50 + ((SD!E28 - MIN(_xlfn._xlws.FILTER(SD!$E$9:'SD'!$E$36, MOD(ROW(SD!$E$9:'SD'!$E$36),2)=0)))/(MAX(_xlfn._xlws.FILTER(SD!$E$9:'SD'!$E$36, MOD(ROW(SD!$E$9:'SD'!$E$36),2)=0))-MIN(_xlfn._xlws.FILTER(SD!$E$9:'SD'!$E$36, MOD(ROW(SD!$E$9:'SD'!$E$36),2)=0))))*(98-50)</f>
        <v>74</v>
      </c>
      <c r="F28" s="29" cm="1">
        <f t="array" aca="1" ref="F28" ca="1">50 + ((SD!F28 - MIN(_xlfn._xlws.FILTER(SD!$F$9:'SD'!$F$36, MOD(ROW(SD!$F$9:'SD'!$F$36),2)=0)))/(MAX(_xlfn._xlws.FILTER(SD!$F$9:'SD'!$F$36, MOD(ROW(SD!$F$9:'SD'!$F$36),2)=0))-MIN(_xlfn._xlws.FILTER(SD!$F$9:'SD'!$F$36, MOD(ROW(SD!$F$9:'SD'!$F$36),2)=0))))*(98-50)</f>
        <v>63.714285714285715</v>
      </c>
      <c r="G28" s="33" cm="1">
        <f t="array" aca="1" ref="G28" ca="1">50 + ((SD!J28 - MIN(_xlfn._xlws.FILTER(SD!$J$9:'SD'!$J$36, MOD(ROW(SD!$J$9:'SD'!$J$36),2)=0)))/(MAX(_xlfn._xlws.FILTER(SD!$J$9:'SD'!$J$36, MOD(ROW(SD!$J$9:'SD'!$J$36),2)=0))-MIN(_xlfn._xlws.FILTER(SD!$J$9:'SD'!$J$36, MOD(ROW(SD!$J$9:'SD'!$J$36),2)=0))))*(98-50)</f>
        <v>59</v>
      </c>
      <c r="H28" s="33" cm="1">
        <f t="array" aca="1" ref="H28" ca="1">50 + ((SD!K28 - MIN(_xlfn._xlws.FILTER(SD!$K$9:'SD'!$K$36, MOD(ROW(SD!$K$9:'SD'!$K$36),2)=0)))/(MAX(_xlfn._xlws.FILTER(SD!$K$9:'SD'!$K$36, MOD(ROW(SD!$K$9:'SD'!$K$36),2)=0))-MIN(_xlfn._xlws.FILTER(SD!$K$9:'SD'!$K$36, MOD(ROW(SD!$K$9:'SD'!$K$36),2)=0))))*(98-50)</f>
        <v>60.838709677419352</v>
      </c>
      <c r="I28" s="33" cm="1">
        <f t="array" aca="1" ref="I28" ca="1">50 + ((SD!L28 - MIN(_xlfn._xlws.FILTER(SD!$L$9:'SD'!$L$36, MOD(ROW(SD!$L$9:'SD'!$L$36),2)=0)))/(MAX(_xlfn._xlws.FILTER(SD!$L$9:'SD'!$L$36, MOD(ROW(SD!$L$9:'SD'!$L$36),2)=0))-MIN(_xlfn._xlws.FILTER(SD!$L$9:'SD'!$L$36, MOD(ROW(SD!$L$9:'SD'!$L$36),2)=0))))*(98-50)</f>
        <v>60.666666666666664</v>
      </c>
      <c r="J28" s="33" cm="1">
        <f t="array" aca="1" ref="J28" ca="1">50 + ((SD!M28 - MIN(_xlfn._xlws.FILTER(SD!$M$9:'SD'!$M$36, MOD(ROW(SD!$M$9:'SD'!$M$36),2)=0)))/(MAX(_xlfn._xlws.FILTER(SD!$M$9:'SD'!$M$36, MOD(ROW(SD!$M$9:'SD'!$M$36),2)=0))-MIN(_xlfn._xlws.FILTER(SD!$M$9:'SD'!$M$36, MOD(ROW(SD!$M$9:'SD'!$M$36),2)=0))))*(98-50)</f>
        <v>69.2</v>
      </c>
      <c r="K28" s="37" cm="1">
        <f t="array" aca="1" ref="K28" ca="1">50 + ((SD!Q28 -MIN(_xlfn._xlws.FILTER(SD!$Q$9:'SD'!$Q$36, MOD(ROW(SD!$Q$9:'SD'!$Q$36),2)=0)))/(MAX(_xlfn._xlws.FILTER(SD!$Q$9:'SD'!$Q$36, MOD(ROW(SD!$Q$9:'SD'!$Q$36),2)=0))-MIN(_xlfn._xlws.FILTER(SD!$Q$9:'SD'!$Q$36, MOD(ROW(SD!$Q$9:'SD'!$Q$36),2)=0))))*(98-50)</f>
        <v>91.379310344827587</v>
      </c>
      <c r="L28" s="37" cm="1">
        <f t="array" aca="1" ref="L28" ca="1">50 + ((SD!R28 - MIN(_xlfn._xlws.FILTER(SD!$R$9:'SD'!$R$36, MOD(ROW(SD!$R$9:'SD'!$R$36),2)=0)))/(MAX(_xlfn._xlws.FILTER(SD!$R$9:'SD'!$R$36, MOD(ROW(SD!$R$9:'SD'!$R$36),2)=0))-MIN(_xlfn._xlws.FILTER(SD!$R$9:'SD'!$R$36, MOD(ROW(SD!$R$9:'SD'!$R$36),2)=0))))*(98-50)</f>
        <v>90.941176470588232</v>
      </c>
      <c r="M28" s="37" cm="1">
        <f t="array" aca="1" ref="M28" ca="1">50 + ((SD!S28 - MIN(_xlfn._xlws.FILTER(SD!$S$9:'SD'!$S$36, MOD(ROW(SD!$S$9:'SD'!$S$36),2)=0)))/(MAX(_xlfn._xlws.FILTER(SD!$S$9:'SD'!$S$36, MOD(ROW(SD!$S$9:'SD'!$S$36),2)=0))-MIN(_xlfn._xlws.FILTER(SD!$S$9:'SD'!$S$36, MOD(ROW(SD!$S$9:'SD'!$S$36),2)=0))))*(98-50)</f>
        <v>91.142857142857139</v>
      </c>
      <c r="N28" s="37" cm="1">
        <f t="array" aca="1" ref="N28" ca="1">50 + ((SD!T28 - MIN(_xlfn._xlws.FILTER(SD!$T$9:'SD'!$T$36, MOD(ROW(SD!$T$9:'SD'!$T$36),2)=0)))/(MAX(_xlfn._xlws.FILTER(SD!$T$9:'SD'!$T$36, MOD(ROW(SD!$T$9:'SD'!$T$36),2)=0))-MIN(_xlfn._xlws.FILTER(SD!$T$9:'SD'!$T$36, MOD(ROW(SD!$T$9:'SD'!$T$36),2)=0))))*(98-50)</f>
        <v>90</v>
      </c>
      <c r="O28" s="39" cm="1">
        <f t="array" aca="1" ref="O28" ca="1">50 + ((SD!X28 - MIN(_xlfn._xlws.FILTER(SD!$X$9:'SD'!$X$36, MOD(ROW(SD!$X$9:'SD'!$X$36),2)=0)))/(MAX(_xlfn._xlws.FILTER(SD!$X$9:'SD'!$X$36, MOD(ROW(SD!$X$9:'SD'!$X$36),2)=0))-MIN(_xlfn._xlws.FILTER(SD!$X$9:'SD'!$X$36, MOD(ROW(SD!$X$9:'SD'!$X$36),2)=0))))*(98-50)</f>
        <v>82</v>
      </c>
      <c r="P28" s="39" cm="1">
        <f t="array" aca="1" ref="P28" ca="1">50 + ((SD!Y28 - MIN(_xlfn._xlws.FILTER(SD!$Y$9:'SD'!$Y$36, MOD(ROW(SD!$Y$9:'SD'!$Y$36),2)=0)))/(MAX(_xlfn._xlws.FILTER(SD!$Y$9:'SD'!$Y$36, MOD(ROW(SD!$Y$9:'SD'!$Y$36),2)=0))-MIN(_xlfn._xlws.FILTER(SD!$Y$9:'SD'!$Y$36, MOD(ROW(SD!$Y$9:'SD'!$Y$36),2)=0))))*(98-50)</f>
        <v>80</v>
      </c>
      <c r="Q28" s="39" cm="1">
        <f t="array" aca="1" ref="Q28" ca="1">50 + ((SD!Z28 - MIN(_xlfn._xlws.FILTER(SD!$Z$9:'SD'!$Z$36, MOD(ROW(SD!$Z$9:'SD'!$Z$36),2)=0)))/(MAX(_xlfn._xlws.FILTER(SD!$Z$9:'SD'!$Z$36, MOD(ROW(SD!$Z$9:'SD'!$Z$36),2)=0))-MIN(_xlfn._xlws.FILTER(SD!$Z$9:'SD'!$Z$36, MOD(ROW(SD!$Z$9:'SD'!$Z$36),2)=0))))*(98-50)</f>
        <v>63.714285714285715</v>
      </c>
      <c r="R28" s="39" cm="1">
        <f t="array" aca="1" ref="R28" ca="1">50 + ((SD!AA28 - MIN(_xlfn._xlws.FILTER(SD!$AA$9:'SD'!$AA$36, MOD(ROW(SD!$AA$9:'SD'!$AA$36),2)=0)))/(MAX(_xlfn._xlws.FILTER(SD!$AA$9:'SD'!$AA$36, MOD(ROW(SD!$AA$9:'SD'!$AA$36),2)=0))-MIN(_xlfn._xlws.FILTER(SD!$AA$9:'SD'!$AA$36, MOD(ROW(SD!$AA$9:'SD'!$AA$36),2)=0))))*(98-50)</f>
        <v>74</v>
      </c>
      <c r="S28" s="46" cm="1">
        <f t="array" aca="1" ref="S28" ca="1">50 + ((SD!AE28 - MIN(_xlfn._xlws.FILTER(SD!$AE$9:'SD'!$AE$36, MOD(ROW(SD!$AE$9:'SD'!$AE$36),2)=0)))/(MAX(_xlfn._xlws.FILTER(SD!$AE$9:'SD'!$AE$36, MOD(ROW(SD!$AE$9:'SD'!$AE$36),2)=0))-MIN(_xlfn._xlws.FILTER(SD!$AE$9:'SD'!$AE$36, MOD(ROW(SD!$AE$9:'SD'!$AE$36),2)=0))))*(98-50)</f>
        <v>72.15384615384616</v>
      </c>
      <c r="T28" s="46" cm="1">
        <f t="array" aca="1" ref="T28" ca="1">50 + ((SD!AF28 - MIN(_xlfn._xlws.FILTER(SD!$AF$9:'SD'!$AF$36, MOD(ROW(SD!$AF$9:'SD'!$AF$36),2)=0)))/(MAX(_xlfn._xlws.FILTER(SD!$AF$9:'SD'!$AF$36, MOD(ROW(SD!$AF$9:'SD'!$AF$36),2)=0))-MIN(_xlfn._xlws.FILTER(SD!$AF$9:'SD'!$AF$36, MOD(ROW(SD!$AF$9:'SD'!$AF$36),2)=0))))*(98-50)</f>
        <v>66</v>
      </c>
      <c r="U28" s="46" cm="1">
        <f t="array" aca="1" ref="U28" ca="1">50 + ((SD!AG28 - MIN(_xlfn._xlws.FILTER(SD!$AG$9:'SD'!$AG$36, MOD(ROW(SD!$AG$9:'SD'!$AG$36),2)=0)))/(MAX(_xlfn._xlws.FILTER(SD!$AG$9:'SD'!$AG$36, MOD(ROW(SD!$AG$9:'SD'!$AG$36),2)=0))-MIN(_xlfn._xlws.FILTER(SD!$AG$9:'SD'!$AG$36, MOD(ROW(SD!$AG$9:'SD'!$AG$36),2)=0))))*(98-50)</f>
        <v>68.461538461538467</v>
      </c>
      <c r="V28" s="46" cm="1">
        <f t="array" aca="1" ref="V28" ca="1">50 + ((SD!AH28 - MIN(_xlfn._xlws.FILTER(SD!$AH$9:'SD'!$AH$36, MOD(ROW(SD!$AH$9:'SD'!$AH$36),2)=0)))/(MAX(_xlfn._xlws.FILTER(SD!$AH$9:'SD'!$AH$36, MOD(ROW(SD!$AH$9:'SD'!$AH$36),2)=0))-MIN(_xlfn._xlws.FILTER(SD!$AH$9:'SD'!$AH$36, MOD(ROW(SD!$AH$9:'SD'!$AH$36),2)=0))))*(98-50)</f>
        <v>55.333333333333336</v>
      </c>
      <c r="W28" s="266"/>
      <c r="X28" s="251"/>
      <c r="Y28" s="251"/>
      <c r="Z28" s="251"/>
      <c r="AB28" s="236"/>
      <c r="AC28" s="42" t="s">
        <v>39</v>
      </c>
      <c r="AD28" s="44">
        <f ca="1">IF(MIN(C28,G28,K28,O28,S28)=0, "Null", IF(COUNT(C28,G28,K28,O28,S28)=5, SUM(C28,G28,K28,O28,S28) - MIN(C28,G28,K28,O28,S28) - MAX(C28,G28,K28,O28,S28), "Null"))*$AS$10</f>
        <v>912.61538461538464</v>
      </c>
      <c r="AE28" s="44">
        <f ca="1">IF(MIN(D28,H28,L28,P28,T28)=0, "Null", IF(COUNT(D28,H28,L28,P28,T28)=5, SUM(D28,H28,L28,P28,T28) - MIN(D28,H28,L28,P28,T28) - MAX(D28,H28,L28,P28,T28), "Null"))*$AT$10</f>
        <v>890.66666666666674</v>
      </c>
      <c r="AF28" s="44">
        <f ca="1">IF(MIN(E28,I28,M28,Q28,U28)=0, "Null", IF(COUNT(E28,I28,M28,Q28,U28)=5, SUM(E28,I28,M28,Q28,U28) - MIN(E28,I28,M28,Q28,U28) - MAX(E28,I28,M28,Q28,U28), "Null"))*$AU$10</f>
        <v>618.52747252747247</v>
      </c>
      <c r="AG28" s="44">
        <f ca="1">IF(MIN(F28,J28,N28,R28,V28)=0, "Null", IF(COUNT(F28,J28,N28,R28,V28)=5, SUM(F28,J28,N28,R28,V28) - MIN(F28,J28,N28,R28,V28) - MAX(F28,J28,N28,R28,V28), "Null"))*$AV$10</f>
        <v>827.65714285714284</v>
      </c>
      <c r="AH28" s="45" cm="1">
        <f t="array" aca="1" ref="AH28" ca="1">IF(SUMPRODUCT(--(ISTEXT(AD28:AG28)+ISBLANK(AD28:AG28)+(AD28:AG28=0)))&gt;0,"Error",SUM(AD28,AE28,AF28,AG28))</f>
        <v>3249.4666666666667</v>
      </c>
      <c r="AI28" s="493"/>
      <c r="AJ28" s="489"/>
      <c r="AK28" s="251"/>
      <c r="AL28" s="251"/>
      <c r="AN28" s="256"/>
      <c r="AO28" s="258"/>
      <c r="AP28" s="256"/>
    </row>
    <row r="29" spans="1:42" ht="17.25" customHeight="1">
      <c r="A29" s="252">
        <v>11</v>
      </c>
      <c r="B29" s="5" t="s">
        <v>31</v>
      </c>
      <c r="C29" s="11" cm="1">
        <f t="array" aca="1" ref="C29" ca="1">50 + ((SD!C29 - MIN(_xlfn._xlws.FILTER(SD!$C$9:'SD'!$C$36, MOD(ROW(SD!$C$9:'SD'!$C$36),2)=1)))/(MAX(_xlfn._xlws.FILTER(SD!$C$9:'SD'!$C$36, MOD(ROW(SD!$C$9:'SD'!$C$36),2)=1))-MIN(_xlfn._xlws.FILTER(SD!$C$9:'SD'!$C$36, MOD(ROW(SD!$C$9:'SD'!$C$36),2)=1)))) * (98-50)</f>
        <v>50</v>
      </c>
      <c r="D29" s="11" cm="1">
        <f t="array" aca="1" ref="D29" ca="1">50 + ((SD!D29 - MIN(_xlfn._xlws.FILTER(SD!$D$9:'SD'!$D$36, MOD(ROW(SD!$D$9:'SD'!$D$36),2)=1)))/(MAX(_xlfn._xlws.FILTER(SD!$D$9:'SD'!$D$36, MOD(ROW(SD!$D$9:'SD'!$D$36),2)=1))-MIN(_xlfn._xlws.FILTER(SD!$D$9:'SD'!$D$36, MOD(ROW(SD!$D$9:'SD'!$D$36),2)=1)))) * (98-50)</f>
        <v>50</v>
      </c>
      <c r="E29" s="11" cm="1">
        <f t="array" aca="1" ref="E29" ca="1">50 + ((SD!$E$29 - MIN(_xlfn._xlws.FILTER(SD!$E$9:'SD'!$E$36, MOD(ROW(SD!$E$9:'SD'!$E$36),2)=1)))/(MAX(_xlfn._xlws.FILTER(SD!$E$9:'SD'!$E$36, MOD(ROW(SD!$E$9:'SD'!$E$36),2)=1))-MIN(_xlfn._xlws.FILTER(SD!$E$9:'SD'!$E$36, MOD(ROW(SD!$E$9:'SD'!$E$36),2)=1))))*(98-50)</f>
        <v>50</v>
      </c>
      <c r="F29" s="11">
        <v>80</v>
      </c>
      <c r="G29" s="30" cm="1">
        <f t="array" aca="1" ref="G29" ca="1">50 + ((SD!J29 - MIN(_xlfn._xlws.FILTER(SD!$J$9:'SD'!$J$36, MOD(ROW(SD!$J$9:'SD'!$J$36),2)=1)))/(MAX(_xlfn._xlws.FILTER(SD!$J$9:'SD'!$J$36, MOD(ROW(SD!$J$9:'SD'!$J$36),2)=1))-MIN(_xlfn._xlws.FILTER(SD!$J$9:'SD'!$J$36, MOD(ROW(SD!$J$9:'SD'!$J$36),2)=1))))*(98-50)</f>
        <v>50</v>
      </c>
      <c r="H29" s="30" cm="1">
        <f t="array" aca="1" ref="H29" ca="1">50 + ((SD!K29 - MIN(_xlfn._xlws.FILTER(SD!$K$9:'SD'!$K$36, MOD(ROW(SD!$K$9:'SD'!$K$36),2)=1)))/(MAX(_xlfn._xlws.FILTER(SD!$K$9:'SD'!$K$36, MOD(ROW(SD!$K$9:'SD'!$K$36),2)=1))-MIN(_xlfn._xlws.FILTER(SD!$K$9:'SD'!$K$36, MOD(ROW(SD!$K$9:'SD'!$K$36),2)=1))))*(98-50)</f>
        <v>50</v>
      </c>
      <c r="I29" s="30" cm="1">
        <f t="array" aca="1" ref="I29" ca="1">50 + ((SD!L29 - MIN(_xlfn._xlws.FILTER(SD!$L$9:'SD'!$L$36, MOD(ROW(SD!$L$9:'SD'!$L$36),2)=1)))/(MAX(_xlfn._xlws.FILTER(SD!$L$9:'SD'!$L$36, MOD(ROW(SD!$L$9:'SD'!$L$36),2)=1))-MIN(_xlfn._xlws.FILTER(SD!$L$9:'SD'!$L$36, MOD(ROW(SD!$L$9:'SD'!$L$36),2)=1))))*(98-50)</f>
        <v>50</v>
      </c>
      <c r="J29" s="30" cm="1">
        <f t="array" aca="1" ref="J29" ca="1">50 + ((SD!M29 - MIN(_xlfn._xlws.FILTER(SD!$M$9:'SD'!$M$36, MOD(ROW(SD!$M$9:'SD'!$M$36),2)=1)))/(MAX(_xlfn._xlws.FILTER(SD!$M$9:'SD'!$M$36, MOD(ROW(SD!$M$9:'SD'!$M$36),2)=1))-MIN(_xlfn._xlws.FILTER(SD!$M$9:'SD'!$M$36, MOD(ROW(SD!$M$9:'SD'!$M$36),2)=1))))*(98-50)</f>
        <v>50</v>
      </c>
      <c r="K29" s="34" cm="1">
        <f t="array" aca="1" ref="K29" ca="1">50 + ((SD!Q29 - MIN(_xlfn._xlws.FILTER(SD!$Q$9:'SD'!$Q$36, MOD(ROW(SD!$Q$9:'SD'!$Q$36),2)=1)))/(MAX(_xlfn._xlws.FILTER(SD!$Q$9:'SD'!$Q$36, MOD(ROW(SD!$Q$9:'SD'!$Q$36),2)=1))-MIN(_xlfn._xlws.FILTER(SD!$Q$9:'SD'!$Q$36, MOD(ROW(SD!$Q$9:'SD'!$Q$36),2)=1))))*(98-50)</f>
        <v>50</v>
      </c>
      <c r="L29" s="34" cm="1">
        <f t="array" aca="1" ref="L29" ca="1">50 + ((SD!R29 - MIN(_xlfn._xlws.FILTER(SD!$R$9:'SD'!$R$36, MOD(ROW(SD!$R$9:'SD'!$R$36),2)=1)))/(MAX(_xlfn._xlws.FILTER(SD!$R$9:'SD'!$R$36, MOD(ROW(SD!$R$9:'SD'!$R$36),2)=1))-MIN(_xlfn._xlws.FILTER(SD!$R$9:'SD'!$R$36, MOD(ROW(SD!$R$9:'SD'!$R$36),2)=1))))*(98-50)</f>
        <v>50</v>
      </c>
      <c r="M29" s="34" cm="1">
        <f t="array" aca="1" ref="M29" ca="1">50 + ((SD!S29 - MIN(_xlfn._xlws.FILTER(SD!$S$9:'SD'!$S$36, MOD(ROW(SD!$S$9:'SD'!$S$36),2)=1)))/(MAX(_xlfn._xlws.FILTER(SD!$S$9:'SD'!$S$36, MOD(ROW(SD!$S$9:'SD'!$S$36),2)=1))-MIN(_xlfn._xlws.FILTER(SD!$S$9:'SD'!$S$36, MOD(ROW(SD!$S$9:'SD'!$S$36),2)=1))))*(98-50)</f>
        <v>50</v>
      </c>
      <c r="N29" s="34" cm="1">
        <f t="array" aca="1" ref="N29" ca="1">50 + ((SD!T29 - MIN(_xlfn._xlws.FILTER(SD!$T$9:'SD'!$T$36, MOD(ROW(SD!$T$9:'SD'!$T$36),2)=1)))/(MAX(_xlfn._xlws.FILTER(SD!$T$9:'SD'!$T$36, MOD(ROW(SD!$T$9:'SD'!$T$36),2)=1))-MIN(_xlfn._xlws.FILTER(SD!$T$9:'SD'!$T$36, MOD(ROW(SD!$T$9:'SD'!$T$36),2)=1))))*(98-50)</f>
        <v>50</v>
      </c>
      <c r="O29" s="38" cm="1">
        <f t="array" aca="1" ref="O29" ca="1">50 + ((SD!X29 - MIN(_xlfn._xlws.FILTER(SD!$X$9:'SD'!$X$36, MOD(ROW(SD!$X$9:'SD'!$X$36),2)=1)))/(MAX(_xlfn._xlws.FILTER(SD!$X$9:'SD'!$X$36, MOD(ROW(SD!$X$9:'SD'!$X$36),2)=1))-MIN(_xlfn._xlws.FILTER(SD!$X$9:'SD'!$X$36, MOD(ROW(SD!$X$9:'SD'!$X$36),2)=1))))*(98-50)</f>
        <v>50</v>
      </c>
      <c r="P29" s="38" cm="1">
        <f t="array" aca="1" ref="P29" ca="1">50 + ((SD!Y29 - MIN(_xlfn._xlws.FILTER(SD!$Y$9:'SD'!$Y$36, MOD(ROW(SD!$Y$9:'SD'!$Y$36),2)=1)))/(MAX(_xlfn._xlws.FILTER(SD!$Y$9:'SD'!$Y$36, MOD(ROW(SD!$Y$9:'SD'!$Y$36),2)=1))-MIN(_xlfn._xlws.FILTER(SD!$Y$9:'SD'!$Y$36, MOD(ROW(SD!$Y$9:'SD'!$Y$36),2)=1))))*(98-50)</f>
        <v>50</v>
      </c>
      <c r="Q29" s="38" cm="1">
        <f t="array" aca="1" ref="Q29" ca="1">50 + ((SD!Z29 - MIN(_xlfn._xlws.FILTER(SD!$Z$9:'SD'!$Z$36, MOD(ROW(SD!$Z$9:'SD'!$Z$36),2)=1)))/(MAX(_xlfn._xlws.FILTER(SD!$Z$9:'SD'!$Z$36, MOD(ROW(SD!$Z$9:'SD'!$Z$36),2)=1))-MIN(_xlfn._xlws.FILTER(SD!$Z$9:'SD'!$Z$36, MOD(ROW(SD!$Z$9:'SD'!$Z$36),2)=1))))*(98-50)</f>
        <v>50</v>
      </c>
      <c r="R29" s="38" cm="1">
        <f t="array" aca="1" ref="R29" ca="1">50 + ((SD!AA29 - MIN(_xlfn._xlws.FILTER(SD!$AA$9:'SD'!$AA$36, MOD(ROW(SD!$AA$9:'SD'!$AA$36),2)=1)))/(MAX(_xlfn._xlws.FILTER(SD!$AA$9:'SD'!$AA$36, MOD(ROW(SD!$AA$9:'SD'!$AA$36),2)=1))-MIN(_xlfn._xlws.FILTER(SD!$AA$9:'SD'!$AA$36, MOD(ROW(SD!$AA$9:'SD'!$AA$36),2)=1))))*(98-50)</f>
        <v>50</v>
      </c>
      <c r="S29" s="40" cm="1">
        <f t="array" aca="1" ref="S29" ca="1">50 + ((SD!AE29 - MIN(_xlfn._xlws.FILTER(SD!$AE$9:'SD'!$AE$36, MOD(ROW(SD!$AE$9:'SD'!$AE$36),2)=1)))/(MAX(_xlfn._xlws.FILTER(SD!$AE$9:'SD'!$AE$36, MOD(ROW(SD!$AE$9:'SD'!$AE$36),2)=1))-MIN(_xlfn._xlws.FILTER(SD!$AE$9:'SD'!$AE$36, MOD(ROW(SD!$AE$9:'SD'!$AE$36),2)=1))))*(98-50)</f>
        <v>50</v>
      </c>
      <c r="T29" s="40" cm="1">
        <f t="array" aca="1" ref="T29" ca="1">50 + ((SD!AF29 - MIN(_xlfn._xlws.FILTER(SD!$AF$9:'SD'!$AF$36, MOD(ROW(SD!$AF$9:'SD'!$AF$36),2)=1)))/(MAX(_xlfn._xlws.FILTER(SD!$AF$9:'SD'!$AF$36, MOD(ROW(SD!$AF$9:'SD'!$AF$36),2)=1))-MIN(_xlfn._xlws.FILTER(SD!$AF$9:'SD'!$AF$36, MOD(ROW(SD!$AF$9:'SD'!$AF$36),2)=1))))*(98-50)</f>
        <v>50</v>
      </c>
      <c r="U29" s="40" cm="1">
        <f t="array" aca="1" ref="U29" ca="1">50 + ((SD!AG29 - MIN(_xlfn._xlws.FILTER(SD!$AG$9:'SD'!$AG$36, MOD(ROW(SD!$AG$9:'SD'!$AG$36),2)=1)))/(MAX(_xlfn._xlws.FILTER(SD!$AG$9:'SD'!$AG$36, MOD(ROW(SD!$AG$9:'SD'!$AG$36),2)=1))-MIN(_xlfn._xlws.FILTER(SD!$AG$9:'SD'!$AG$36, MOD(ROW(SD!$AG$9:'SD'!$AG$36),2)=1))))*(98-50)</f>
        <v>50</v>
      </c>
      <c r="V29" s="40" cm="1">
        <f t="array" aca="1" ref="V29" ca="1">50 + ((SD!AH29 - MIN(_xlfn._xlws.FILTER(SD!$AH$9:'SD'!$AH$36, MOD(ROW(SD!$AH$9:'SD'!$AH$36),2)=1)))/(MAX(_xlfn._xlws.FILTER(SD!$AH$9:'SD'!$AH$36, MOD(ROW(SD!$AH$9:'SD'!$AH$36),2)=1))-MIN(_xlfn._xlws.FILTER(SD!$AH$9:'SD'!$AH$36, MOD(ROW(SD!$AH$9:'SD'!$AH$36),2)=1))))*(98-50)</f>
        <v>50</v>
      </c>
      <c r="W29" s="266"/>
      <c r="X29" s="253">
        <f>SUM(SD!G29:G30,SD!N29:N30,SD!U29:U30,SD!AB29:AB30,SD!AI29:AI30)</f>
        <v>298</v>
      </c>
      <c r="Y29" s="253">
        <f>SUM(SD!H29:H30,SD!O29:O30,SD!V29:V30,SD!AC29:AC30,SD!AJ29:AJ30)</f>
        <v>295</v>
      </c>
      <c r="Z29" s="253">
        <f>SUM(SD!I29:I30,SD!P29:P30,SD!W29:W30,SD!AD29:AD30,SD!AK29:AK30)</f>
        <v>295</v>
      </c>
      <c r="AB29" s="252">
        <v>11</v>
      </c>
      <c r="AC29" s="106" t="s">
        <v>31</v>
      </c>
      <c r="AD29" s="108">
        <f ca="1">IF(MIN(C29,G29,K29,O29,S29)=0, "Null", IF(COUNT(C29,G29,K29,O29,S29)=5, SUM(C29,G29,K29,O29,S29) - MIN(C29,G29,K29,O29,S29) - MAX(C29,G29,K29,O29,S29), "Null"))*$AS$9</f>
        <v>750</v>
      </c>
      <c r="AE29" s="108">
        <f ca="1">IF(MIN(D29,H29,L29,P29,T29)=0, "Null", IF(COUNT(D29,H29,L29,P29,T29)=5, SUM(D29,H29,L29,P29,T29) - MIN(D29,H29,L29,P29,T29) - MAX(D29,H29,L29,P29,T29), "Null"))*$AT$9</f>
        <v>600</v>
      </c>
      <c r="AF29" s="108">
        <f ca="1">IF(MIN(E29,I29,M29,Q29,U29)=0, "Null", IF(COUNT(E29,I29,M29,Q29,U29)=5, SUM(E29,I29,M29,Q29,U29) - MIN(E29,I29,M29,Q29,U29) - MAX(E29,I29,M29,Q29,U29), "Null"))*$AU$9</f>
        <v>450</v>
      </c>
      <c r="AG29" s="108">
        <f ca="1">IF(MIN(F29,J29,N29,R29,V29)=0, "Null", IF(COUNT(F29,J29,N29,R29,V29)=5, SUM(F29,J29,N29,R29,V29) - MIN(F29,J29,N29,R29,V29) - MAX(F29,J29,N29,R29,V29), "Null"))*$AV$9</f>
        <v>450</v>
      </c>
      <c r="AH29" s="109" cm="1">
        <f t="array" aca="1" ref="AH29" ca="1">IF(SUMPRODUCT(--(ISTEXT(AD29:AG29)+ISBLANK(AD29:AG29)+(AD29:AG29=0)))&gt;0,"Error",SUM(AD29,AE29,AF29,AG29))</f>
        <v>2250</v>
      </c>
      <c r="AI29" s="490">
        <f t="shared" ref="AI29" ca="1" si="17">IF(OR(ISTEXT(AH29),ISTEXT(AH30)),"NULL",SUM(AH29:AH30))</f>
        <v>4500</v>
      </c>
      <c r="AJ29" s="489"/>
      <c r="AK29" s="253">
        <f>SUM(SD!G29:I30,SD!N29:P30,SD!U29:W30,SD!AB29:AD30,SD!AI29:AK30)</f>
        <v>888</v>
      </c>
      <c r="AL29" s="253">
        <f>RANK(AK29,$AK$9:$AK$36,0)</f>
        <v>13</v>
      </c>
      <c r="AN29" s="248" t="str">
        <f>IF(AND(SD!AP29&gt;=4, SD!AP29&lt;=18), "Penampilan " &amp; SD!AP29 &amp; " Menit", "Kosong")</f>
        <v>Penampilan 5 Menit</v>
      </c>
      <c r="AO29" s="263" t="str">
        <f>IF(SD!AQ29=46,"Kelebihan 1 Peserta", IF(SD!AQ29=47,"Kelebihan 2 Peserta",IF(SD!AQ29=48,"Kelebihan 3 Peserta",IF(SD!AQ29=49,"Kelebihan 4 Peserta",IF(SD!AQ29=50,"Kelebihan 5 Peserta",IF(SD!AQ29&gt;50,"Lebih dari 5 Peserta","Aman"))))))</f>
        <v>Aman</v>
      </c>
      <c r="AP29" s="248" t="str">
        <f t="shared" ref="AP29" si="18">_xlfn.TEXTJOIN(", ",TRUE,AN29,AO29)</f>
        <v>Penampilan 5 Menit, Aman</v>
      </c>
    </row>
    <row r="30" spans="1:42" ht="17.25" customHeight="1">
      <c r="A30" s="213"/>
      <c r="B30" s="107" t="s">
        <v>39</v>
      </c>
      <c r="C30" s="27" cm="1">
        <f t="array" aca="1" ref="C30" ca="1">50 + ((SD!C30 - MIN(_xlfn._xlws.FILTER(SD!$C$9:'SD'!$C$36, MOD(ROW(SD!$C$9:'SD'!$C$36),2)=0)))/(MAX(_xlfn._xlws.FILTER(SD!$C$9:'SD'!$C$36, MOD(ROW(SD!$C$9:'SD'!$C$36),2)=0))-MIN(_xlfn._xlws.FILTER(SD!$C$9:'SD'!$C$36, MOD(ROW(SD!$C$9:'SD'!$C$36),2)=0)))) * (98-50)</f>
        <v>50</v>
      </c>
      <c r="D30" s="27" cm="1">
        <f t="array" aca="1" ref="D30" ca="1">50 + ((SD!D30 - MIN(_xlfn._xlws.FILTER(SD!$D$9:'SD'!$D$36,MOD(ROW(SD!$D$9:'SD'!$D$36),2)=0)))/(MAX(_xlfn._xlws.FILTER(SD!$D$9:'SD'!$D$36, MOD(ROW(SD!$D$9:'SD'!$D$36),2)=0))-MIN(_xlfn._xlws.FILTER(SD!$D$9:'SD'!$D$36,MOD(ROW(SD!$D$9:'SD'!$D$36),2)=0)))) * (98-50)</f>
        <v>50</v>
      </c>
      <c r="E30" s="27" cm="1">
        <f t="array" aca="1" ref="E30" ca="1">50 + ((SD!E30 - MIN(_xlfn._xlws.FILTER(SD!$E$9:'SD'!$E$36, MOD(ROW(SD!$E$9:'SD'!$E$36),2)=0)))/(MAX(_xlfn._xlws.FILTER(SD!$E$9:'SD'!$E$36, MOD(ROW(SD!$E$9:'SD'!$E$36),2)=0))-MIN(_xlfn._xlws.FILTER(SD!$E$9:'SD'!$E$36, MOD(ROW(SD!$E$9:'SD'!$E$36),2)=0))))*(98-50)</f>
        <v>50</v>
      </c>
      <c r="F30" s="27" cm="1">
        <f t="array" aca="1" ref="F30" ca="1">50 + ((SD!F30 - MIN(_xlfn._xlws.FILTER(SD!$F$9:'SD'!$F$36, MOD(ROW(SD!$F$9:'SD'!$F$36),2)=0)))/(MAX(_xlfn._xlws.FILTER(SD!$F$9:'SD'!$F$36, MOD(ROW(SD!$F$9:'SD'!$F$36),2)=0))-MIN(_xlfn._xlws.FILTER(SD!$F$9:'SD'!$F$36, MOD(ROW(SD!$F$9:'SD'!$F$36),2)=0))))*(98-50)</f>
        <v>50</v>
      </c>
      <c r="G30" s="31" cm="1">
        <f t="array" aca="1" ref="G30" ca="1">50 + ((SD!J30 - MIN(_xlfn._xlws.FILTER(SD!$J$9:'SD'!$J$36, MOD(ROW(SD!$J$9:'SD'!$J$36),2)=0)))/(MAX(_xlfn._xlws.FILTER(SD!$J$9:'SD'!$J$36, MOD(ROW(SD!$J$9:'SD'!$J$36),2)=0))-MIN(_xlfn._xlws.FILTER(SD!$J$9:'SD'!$J$36, MOD(ROW(SD!$J$9:'SD'!$J$36),2)=0))))*(98-50)</f>
        <v>50</v>
      </c>
      <c r="H30" s="31" cm="1">
        <f t="array" aca="1" ref="H30" ca="1">50 + ((SD!K30 - MIN(_xlfn._xlws.FILTER(SD!$K$9:'SD'!$K$36, MOD(ROW(SD!$K$9:'SD'!$K$36),2)=0)))/(MAX(_xlfn._xlws.FILTER(SD!$K$9:'SD'!$K$36, MOD(ROW(SD!$K$9:'SD'!$K$36),2)=0))-MIN(_xlfn._xlws.FILTER(SD!$K$9:'SD'!$K$36, MOD(ROW(SD!$K$9:'SD'!$K$36),2)=0))))*(98-50)</f>
        <v>50</v>
      </c>
      <c r="I30" s="31" cm="1">
        <f t="array" aca="1" ref="I30" ca="1">50 + ((SD!L30 - MIN(_xlfn._xlws.FILTER(SD!$L$9:'SD'!$L$36, MOD(ROW(SD!$L$9:'SD'!$L$36),2)=0)))/(MAX(_xlfn._xlws.FILTER(SD!$L$9:'SD'!$L$36, MOD(ROW(SD!$L$9:'SD'!$L$36),2)=0))-MIN(_xlfn._xlws.FILTER(SD!$L$9:'SD'!$L$36, MOD(ROW(SD!$L$9:'SD'!$L$36),2)=0))))*(98-50)</f>
        <v>50</v>
      </c>
      <c r="J30" s="31" cm="1">
        <f t="array" aca="1" ref="J30" ca="1">50 + ((SD!M30 - MIN(_xlfn._xlws.FILTER(SD!$M$9:'SD'!$M$36, MOD(ROW(SD!$M$9:'SD'!$M$36),2)=0)))/(MAX(_xlfn._xlws.FILTER(SD!$M$9:'SD'!$M$36, MOD(ROW(SD!$M$9:'SD'!$M$36),2)=0))-MIN(_xlfn._xlws.FILTER(SD!$M$9:'SD'!$M$36, MOD(ROW(SD!$M$9:'SD'!$M$36),2)=0))))*(98-50)</f>
        <v>50</v>
      </c>
      <c r="K30" s="35" cm="1">
        <f t="array" aca="1" ref="K30" ca="1">50 + ((SD!Q30 -MIN(_xlfn._xlws.FILTER(SD!$Q$9:'SD'!$Q$36, MOD(ROW(SD!$Q$9:'SD'!$Q$36),2)=0)))/(MAX(_xlfn._xlws.FILTER(SD!$Q$9:'SD'!$Q$36, MOD(ROW(SD!$Q$9:'SD'!$Q$36),2)=0))-MIN(_xlfn._xlws.FILTER(SD!$Q$9:'SD'!$Q$36, MOD(ROW(SD!$Q$9:'SD'!$Q$36),2)=0))))*(98-50)</f>
        <v>50</v>
      </c>
      <c r="L30" s="35" cm="1">
        <f t="array" aca="1" ref="L30" ca="1">50 + ((SD!R30 - MIN(_xlfn._xlws.FILTER(SD!$R$9:'SD'!$R$36, MOD(ROW(SD!$R$9:'SD'!$R$36),2)=0)))/(MAX(_xlfn._xlws.FILTER(SD!$R$9:'SD'!$R$36, MOD(ROW(SD!$R$9:'SD'!$R$36),2)=0))-MIN(_xlfn._xlws.FILTER(SD!$R$9:'SD'!$R$36, MOD(ROW(SD!$R$9:'SD'!$R$36),2)=0))))*(98-50)</f>
        <v>50</v>
      </c>
      <c r="M30" s="35" cm="1">
        <f t="array" aca="1" ref="M30" ca="1">50 + ((SD!S30 - MIN(_xlfn._xlws.FILTER(SD!$S$9:'SD'!$S$36, MOD(ROW(SD!$S$9:'SD'!$S$36),2)=0)))/(MAX(_xlfn._xlws.FILTER(SD!$S$9:'SD'!$S$36, MOD(ROW(SD!$S$9:'SD'!$S$36),2)=0))-MIN(_xlfn._xlws.FILTER(SD!$S$9:'SD'!$S$36, MOD(ROW(SD!$S$9:'SD'!$S$36),2)=0))))*(98-50)</f>
        <v>50</v>
      </c>
      <c r="N30" s="35" cm="1">
        <f t="array" aca="1" ref="N30" ca="1">50 + ((SD!T30 - MIN(_xlfn._xlws.FILTER(SD!$T$9:'SD'!$T$36, MOD(ROW(SD!$T$9:'SD'!$T$36),2)=0)))/(MAX(_xlfn._xlws.FILTER(SD!$T$9:'SD'!$T$36, MOD(ROW(SD!$T$9:'SD'!$T$36),2)=0))-MIN(_xlfn._xlws.FILTER(SD!$T$9:'SD'!$T$36, MOD(ROW(SD!$T$9:'SD'!$T$36),2)=0))))*(98-50)</f>
        <v>50</v>
      </c>
      <c r="O30" s="38" cm="1">
        <f t="array" aca="1" ref="O30" ca="1">50 + ((SD!X30 - MIN(_xlfn._xlws.FILTER(SD!$X$9:'SD'!$X$36, MOD(ROW(SD!$X$9:'SD'!$X$36),2)=0)))/(MAX(_xlfn._xlws.FILTER(SD!$X$9:'SD'!$X$36, MOD(ROW(SD!$X$9:'SD'!$X$36),2)=0))-MIN(_xlfn._xlws.FILTER(SD!$X$9:'SD'!$X$36, MOD(ROW(SD!$X$9:'SD'!$X$36),2)=0))))*(98-50)</f>
        <v>50</v>
      </c>
      <c r="P30" s="38" cm="1">
        <f t="array" aca="1" ref="P30" ca="1">50 + ((SD!Y30 - MIN(_xlfn._xlws.FILTER(SD!$Y$9:'SD'!$Y$36, MOD(ROW(SD!$Y$9:'SD'!$Y$36),2)=0)))/(MAX(_xlfn._xlws.FILTER(SD!$Y$9:'SD'!$Y$36, MOD(ROW(SD!$Y$9:'SD'!$Y$36),2)=0))-MIN(_xlfn._xlws.FILTER(SD!$Y$9:'SD'!$Y$36, MOD(ROW(SD!$Y$9:'SD'!$Y$36),2)=0))))*(98-50)</f>
        <v>50</v>
      </c>
      <c r="Q30" s="38" cm="1">
        <f t="array" aca="1" ref="Q30" ca="1">50 + ((SD!Z30 - MIN(_xlfn._xlws.FILTER(SD!$Z$9:'SD'!$Z$36, MOD(ROW(SD!$Z$9:'SD'!$Z$36),2)=0)))/(MAX(_xlfn._xlws.FILTER(SD!$Z$9:'SD'!$Z$36, MOD(ROW(SD!$Z$9:'SD'!$Z$36),2)=0))-MIN(_xlfn._xlws.FILTER(SD!$Z$9:'SD'!$Z$36, MOD(ROW(SD!$Z$9:'SD'!$Z$36),2)=0))))*(98-50)</f>
        <v>50</v>
      </c>
      <c r="R30" s="38" cm="1">
        <f t="array" aca="1" ref="R30" ca="1">50 + ((SD!AA30 - MIN(_xlfn._xlws.FILTER(SD!$AA$9:'SD'!$AA$36, MOD(ROW(SD!$AA$9:'SD'!$AA$36),2)=0)))/(MAX(_xlfn._xlws.FILTER(SD!$AA$9:'SD'!$AA$36, MOD(ROW(SD!$AA$9:'SD'!$AA$36),2)=0))-MIN(_xlfn._xlws.FILTER(SD!$AA$9:'SD'!$AA$36, MOD(ROW(SD!$AA$9:'SD'!$AA$36),2)=0))))*(98-50)</f>
        <v>50</v>
      </c>
      <c r="S30" s="40" cm="1">
        <f t="array" aca="1" ref="S30" ca="1">50 + ((SD!AE30 - MIN(_xlfn._xlws.FILTER(SD!$AE$9:'SD'!$AE$36, MOD(ROW(SD!$AE$9:'SD'!$AE$36),2)=0)))/(MAX(_xlfn._xlws.FILTER(SD!$AE$9:'SD'!$AE$36, MOD(ROW(SD!$AE$9:'SD'!$AE$36),2)=0))-MIN(_xlfn._xlws.FILTER(SD!$AE$9:'SD'!$AE$36, MOD(ROW(SD!$AE$9:'SD'!$AE$36),2)=0))))*(98-50)</f>
        <v>50</v>
      </c>
      <c r="T30" s="40" cm="1">
        <f t="array" aca="1" ref="T30" ca="1">50 + ((SD!AF30 - MIN(_xlfn._xlws.FILTER(SD!$AF$9:'SD'!$AF$36, MOD(ROW(SD!$AF$9:'SD'!$AF$36),2)=0)))/(MAX(_xlfn._xlws.FILTER(SD!$AF$9:'SD'!$AF$36, MOD(ROW(SD!$AF$9:'SD'!$AF$36),2)=0))-MIN(_xlfn._xlws.FILTER(SD!$AF$9:'SD'!$AF$36, MOD(ROW(SD!$AF$9:'SD'!$AF$36),2)=0))))*(98-50)</f>
        <v>50</v>
      </c>
      <c r="U30" s="40" cm="1">
        <f t="array" aca="1" ref="U30" ca="1">50 + ((SD!AG30 - MIN(_xlfn._xlws.FILTER(SD!$AG$9:'SD'!$AG$36, MOD(ROW(SD!$AG$9:'SD'!$AG$36),2)=0)))/(MAX(_xlfn._xlws.FILTER(SD!$AG$9:'SD'!$AG$36, MOD(ROW(SD!$AG$9:'SD'!$AG$36),2)=0))-MIN(_xlfn._xlws.FILTER(SD!$AG$9:'SD'!$AG$36, MOD(ROW(SD!$AG$9:'SD'!$AG$36),2)=0))))*(98-50)</f>
        <v>50</v>
      </c>
      <c r="V30" s="40" cm="1">
        <f t="array" aca="1" ref="V30" ca="1">50 + ((SD!AH30 - MIN(_xlfn._xlws.FILTER(SD!$AH$9:'SD'!$AH$36, MOD(ROW(SD!$AH$9:'SD'!$AH$36),2)=0)))/(MAX(_xlfn._xlws.FILTER(SD!$AH$9:'SD'!$AH$36, MOD(ROW(SD!$AH$9:'SD'!$AH$36),2)=0))-MIN(_xlfn._xlws.FILTER(SD!$AH$9:'SD'!$AH$36, MOD(ROW(SD!$AH$9:'SD'!$AH$36),2)=0))))*(98-50)</f>
        <v>50</v>
      </c>
      <c r="W30" s="266"/>
      <c r="X30" s="254"/>
      <c r="Y30" s="254"/>
      <c r="Z30" s="254"/>
      <c r="AB30" s="213"/>
      <c r="AC30" s="106" t="s">
        <v>39</v>
      </c>
      <c r="AD30" s="108">
        <f ca="1">IF(MIN(C30,G30,K30,O30,S30)=0, "Null", IF(COUNT(C30,G30,K30,O30,S30)=5, SUM(C30,G30,K30,O30,S30) - MIN(C30,G30,K30,O30,S30) - MAX(C30,G30,K30,O30,S30), "Null"))*$AS$10</f>
        <v>600</v>
      </c>
      <c r="AE30" s="108">
        <f ca="1">IF(MIN(D30,H30,L30,P30,T30)=0, "Null", IF(COUNT(D30,H30,L30,P30,T30)=5, SUM(D30,H30,L30,P30,T30) - MIN(D30,H30,L30,P30,T30) - MAX(D30,H30,L30,P30,T30), "Null"))*$AT$10</f>
        <v>600</v>
      </c>
      <c r="AF30" s="108">
        <f ca="1">IF(MIN(E30,I30,M30,Q30,U30)=0, "Null", IF(COUNT(E30,I30,M30,Q30,U30)=5, SUM(E30,I30,M30,Q30,U30) - MIN(E30,I30,M30,Q30,U30) - MAX(E30,I30,M30,Q30,U30), "Null"))*$AU$10</f>
        <v>450</v>
      </c>
      <c r="AG30" s="108">
        <f ca="1">IF(MIN(F30,J30,N30,R30,V30)=0, "Null", IF(COUNT(F30,J30,N30,R30,V30)=5, SUM(F30,J30,N30,R30,V30) - MIN(F30,J30,N30,R30,V30) - MAX(F30,J30,N30,R30,V30), "Null"))*$AV$10</f>
        <v>600</v>
      </c>
      <c r="AH30" s="109" cm="1">
        <f t="array" aca="1" ref="AH30" ca="1">IF(SUMPRODUCT(--(ISTEXT(AD30:AG30)+ISBLANK(AD30:AG30)+(AD30:AG30=0)))&gt;0,"Error",SUM(AD30,AE30,AF30,AG30))</f>
        <v>2250</v>
      </c>
      <c r="AI30" s="491"/>
      <c r="AJ30" s="489"/>
      <c r="AK30" s="254"/>
      <c r="AL30" s="254"/>
      <c r="AN30" s="249"/>
      <c r="AO30" s="264"/>
      <c r="AP30" s="249"/>
    </row>
    <row r="31" spans="1:42" ht="17.25" customHeight="1">
      <c r="A31" s="199">
        <v>12</v>
      </c>
      <c r="B31" s="1" t="s">
        <v>31</v>
      </c>
      <c r="C31" s="25" cm="1">
        <f t="array" aca="1" ref="C31" ca="1">50 + ((SD!C31 - MIN(_xlfn._xlws.FILTER(SD!$C$9:'SD'!$C$36, MOD(ROW(SD!$C$9:'SD'!$C$36),2)=1)))/(MAX(_xlfn._xlws.FILTER(SD!$C$9:'SD'!$C$36, MOD(ROW(SD!$C$9:'SD'!$C$36),2)=1))-MIN(_xlfn._xlws.FILTER(SD!$C$9:'SD'!$C$36, MOD(ROW(SD!$C$9:'SD'!$C$36),2)=1)))) * (98-50)</f>
        <v>88.4</v>
      </c>
      <c r="D31" s="25" cm="1">
        <f t="array" aca="1" ref="D31" ca="1">50 + ((SD!D31 - MIN(_xlfn._xlws.FILTER(SD!$D$9:'SD'!$D$36, MOD(ROW(SD!$D$9:'SD'!$D$36),2)=1)))/(MAX(_xlfn._xlws.FILTER(SD!$D$9:'SD'!$D$36, MOD(ROW(SD!$D$9:'SD'!$D$36),2)=1))-MIN(_xlfn._xlws.FILTER(SD!$D$9:'SD'!$D$36, MOD(ROW(SD!$D$9:'SD'!$D$36),2)=1)))) * (98-50)</f>
        <v>88.4</v>
      </c>
      <c r="E31" s="25" cm="1">
        <f t="array" aca="1" ref="E31" ca="1">50 + ((SD!$E$31 - MIN(_xlfn._xlws.FILTER(SD!$E$9:'SD'!$E$36, MOD(ROW(SD!$E$9:'SD'!$E$36),2)=1)))/(MAX(_xlfn._xlws.FILTER(SD!$E$9:'SD'!$E$36, MOD(ROW(SD!$E$9:'SD'!$E$36),2)=1))-MIN(_xlfn._xlws.FILTER(SD!$E$9:'SD'!$E$36, MOD(ROW(SD!$E$9:'SD'!$E$36),2)=1))))*(98-50)</f>
        <v>83.6</v>
      </c>
      <c r="F31" s="25">
        <v>80</v>
      </c>
      <c r="G31" s="32" cm="1">
        <f t="array" aca="1" ref="G31" ca="1">50 + ((SD!J31 - MIN(_xlfn._xlws.FILTER(SD!$J$9:'SD'!$J$36, MOD(ROW(SD!$J$9:'SD'!$J$36),2)=1)))/(MAX(_xlfn._xlws.FILTER(SD!$J$9:'SD'!$J$36, MOD(ROW(SD!$J$9:'SD'!$J$36),2)=1))-MIN(_xlfn._xlws.FILTER(SD!$J$9:'SD'!$J$36, MOD(ROW(SD!$J$9:'SD'!$J$36),2)=1))))*(98-50)</f>
        <v>88.4</v>
      </c>
      <c r="H31" s="32" cm="1">
        <f t="array" aca="1" ref="H31" ca="1">50 + ((SD!K31 - MIN(_xlfn._xlws.FILTER(SD!$K$9:'SD'!$K$36, MOD(ROW(SD!$K$9:'SD'!$K$36),2)=1)))/(MAX(_xlfn._xlws.FILTER(SD!$K$9:'SD'!$K$36, MOD(ROW(SD!$K$9:'SD'!$K$36),2)=1))-MIN(_xlfn._xlws.FILTER(SD!$K$9:'SD'!$K$36, MOD(ROW(SD!$K$9:'SD'!$K$36),2)=1))))*(98-50)</f>
        <v>86.923076923076934</v>
      </c>
      <c r="I31" s="32" cm="1">
        <f t="array" aca="1" ref="I31" ca="1">50 + ((SD!L31 - MIN(_xlfn._xlws.FILTER(SD!$L$9:'SD'!$L$36, MOD(ROW(SD!$L$9:'SD'!$L$36),2)=1)))/(MAX(_xlfn._xlws.FILTER(SD!$L$9:'SD'!$L$36, MOD(ROW(SD!$L$9:'SD'!$L$36),2)=1))-MIN(_xlfn._xlws.FILTER(SD!$L$9:'SD'!$L$36, MOD(ROW(SD!$L$9:'SD'!$L$36),2)=1))))*(98-50)</f>
        <v>86</v>
      </c>
      <c r="J31" s="32" cm="1">
        <f t="array" aca="1" ref="J31" ca="1">50 + ((SD!M31 - MIN(_xlfn._xlws.FILTER(SD!$M$9:'SD'!$M$36, MOD(ROW(SD!$M$9:'SD'!$M$36),2)=1)))/(MAX(_xlfn._xlws.FILTER(SD!$M$9:'SD'!$M$36, MOD(ROW(SD!$M$9:'SD'!$M$36),2)=1))-MIN(_xlfn._xlws.FILTER(SD!$M$9:'SD'!$M$36, MOD(ROW(SD!$M$9:'SD'!$M$36),2)=1))))*(98-50)</f>
        <v>82</v>
      </c>
      <c r="K31" s="36" cm="1">
        <f t="array" aca="1" ref="K31" ca="1">50 + ((SD!Q31 - MIN(_xlfn._xlws.FILTER(SD!$Q$9:'SD'!$Q$36, MOD(ROW(SD!$Q$9:'SD'!$Q$36),2)=1)))/(MAX(_xlfn._xlws.FILTER(SD!$Q$9:'SD'!$Q$36, MOD(ROW(SD!$Q$9:'SD'!$Q$36),2)=1))-MIN(_xlfn._xlws.FILTER(SD!$Q$9:'SD'!$Q$36, MOD(ROW(SD!$Q$9:'SD'!$Q$36),2)=1))))*(98-50)</f>
        <v>93.034482758620697</v>
      </c>
      <c r="L31" s="36" cm="1">
        <f t="array" aca="1" ref="L31" ca="1">50 + ((SD!R31 - MIN(_xlfn._xlws.FILTER(SD!$R$9:'SD'!$R$36, MOD(ROW(SD!$R$9:'SD'!$R$36),2)=1)))/(MAX(_xlfn._xlws.FILTER(SD!$R$9:'SD'!$R$36, MOD(ROW(SD!$R$9:'SD'!$R$36),2)=1))-MIN(_xlfn._xlws.FILTER(SD!$R$9:'SD'!$R$36, MOD(ROW(SD!$R$9:'SD'!$R$36),2)=1))))*(98-50)</f>
        <v>98</v>
      </c>
      <c r="M31" s="36" cm="1">
        <f t="array" aca="1" ref="M31" ca="1">50 + ((SD!S31 - MIN(_xlfn._xlws.FILTER(SD!$S$9:'SD'!$S$36, MOD(ROW(SD!$S$9:'SD'!$S$36),2)=1)))/(MAX(_xlfn._xlws.FILTER(SD!$S$9:'SD'!$S$36, MOD(ROW(SD!$S$9:'SD'!$S$36),2)=1))-MIN(_xlfn._xlws.FILTER(SD!$S$9:'SD'!$S$36, MOD(ROW(SD!$S$9:'SD'!$S$36),2)=1))))*(98-50)</f>
        <v>95</v>
      </c>
      <c r="N31" s="36" cm="1">
        <f t="array" aca="1" ref="N31" ca="1">50 + ((SD!T31 - MIN(_xlfn._xlws.FILTER(SD!$T$9:'SD'!$T$36, MOD(ROW(SD!$T$9:'SD'!$T$36),2)=1)))/(MAX(_xlfn._xlws.FILTER(SD!$T$9:'SD'!$T$36, MOD(ROW(SD!$T$9:'SD'!$T$36),2)=1))-MIN(_xlfn._xlws.FILTER(SD!$T$9:'SD'!$T$36, MOD(ROW(SD!$T$9:'SD'!$T$36),2)=1))))*(98-50)</f>
        <v>96.285714285714278</v>
      </c>
      <c r="O31" s="39" cm="1">
        <f t="array" aca="1" ref="O31" ca="1">50 + ((SD!X31 - MIN(_xlfn._xlws.FILTER(SD!$X$9:'SD'!$X$36, MOD(ROW(SD!$X$9:'SD'!$X$36),2)=1)))/(MAX(_xlfn._xlws.FILTER(SD!$X$9:'SD'!$X$36, MOD(ROW(SD!$X$9:'SD'!$X$36),2)=1))-MIN(_xlfn._xlws.FILTER(SD!$X$9:'SD'!$X$36, MOD(ROW(SD!$X$9:'SD'!$X$36),2)=1))))*(98-50)</f>
        <v>98</v>
      </c>
      <c r="P31" s="39" cm="1">
        <f t="array" aca="1" ref="P31" ca="1">50 + ((SD!Y31 - MIN(_xlfn._xlws.FILTER(SD!$Y$9:'SD'!$Y$36, MOD(ROW(SD!$Y$9:'SD'!$Y$36),2)=1)))/(MAX(_xlfn._xlws.FILTER(SD!$Y$9:'SD'!$Y$36, MOD(ROW(SD!$Y$9:'SD'!$Y$36),2)=1))-MIN(_xlfn._xlws.FILTER(SD!$Y$9:'SD'!$Y$36, MOD(ROW(SD!$Y$9:'SD'!$Y$36),2)=1))))*(98-50)</f>
        <v>98</v>
      </c>
      <c r="Q31" s="39" cm="1">
        <f t="array" aca="1" ref="Q31" ca="1">50 + ((SD!Z31 - MIN(_xlfn._xlws.FILTER(SD!$Z$9:'SD'!$Z$36, MOD(ROW(SD!$Z$9:'SD'!$Z$36),2)=1)))/(MAX(_xlfn._xlws.FILTER(SD!$Z$9:'SD'!$Z$36, MOD(ROW(SD!$Z$9:'SD'!$Z$36),2)=1))-MIN(_xlfn._xlws.FILTER(SD!$Z$9:'SD'!$Z$36, MOD(ROW(SD!$Z$9:'SD'!$Z$36),2)=1))))*(98-50)</f>
        <v>98</v>
      </c>
      <c r="R31" s="39" cm="1">
        <f t="array" aca="1" ref="R31" ca="1">50 + ((SD!AA31 - MIN(_xlfn._xlws.FILTER(SD!$AA$9:'SD'!$AA$36, MOD(ROW(SD!$AA$9:'SD'!$AA$36),2)=1)))/(MAX(_xlfn._xlws.FILTER(SD!$AA$9:'SD'!$AA$36, MOD(ROW(SD!$AA$9:'SD'!$AA$36),2)=1))-MIN(_xlfn._xlws.FILTER(SD!$AA$9:'SD'!$AA$36, MOD(ROW(SD!$AA$9:'SD'!$AA$36),2)=1))))*(98-50)</f>
        <v>98</v>
      </c>
      <c r="S31" s="46" cm="1">
        <f t="array" aca="1" ref="S31" ca="1">50 + ((SD!AE31 - MIN(_xlfn._xlws.FILTER(SD!$AE$9:'SD'!$AE$36, MOD(ROW(SD!$AE$9:'SD'!$AE$36),2)=1)))/(MAX(_xlfn._xlws.FILTER(SD!$AE$9:'SD'!$AE$36, MOD(ROW(SD!$AE$9:'SD'!$AE$36),2)=1))-MIN(_xlfn._xlws.FILTER(SD!$AE$9:'SD'!$AE$36, MOD(ROW(SD!$AE$9:'SD'!$AE$36),2)=1))))*(98-50)</f>
        <v>98</v>
      </c>
      <c r="T31" s="46" cm="1">
        <f t="array" aca="1" ref="T31" ca="1">50 + ((SD!AF31 - MIN(_xlfn._xlws.FILTER(SD!$AF$9:'SD'!$AF$36, MOD(ROW(SD!$AF$9:'SD'!$AF$36),2)=1)))/(MAX(_xlfn._xlws.FILTER(SD!$AF$9:'SD'!$AF$36, MOD(ROW(SD!$AF$9:'SD'!$AF$36),2)=1))-MIN(_xlfn._xlws.FILTER(SD!$AF$9:'SD'!$AF$36, MOD(ROW(SD!$AF$9:'SD'!$AF$36),2)=1))))*(98-50)</f>
        <v>93.636363636363626</v>
      </c>
      <c r="U31" s="46" cm="1">
        <f t="array" aca="1" ref="U31" ca="1">50 + ((SD!AG31 - MIN(_xlfn._xlws.FILTER(SD!$AG$9:'SD'!$AG$36, MOD(ROW(SD!$AG$9:'SD'!$AG$36),2)=1)))/(MAX(_xlfn._xlws.FILTER(SD!$AG$9:'SD'!$AG$36, MOD(ROW(SD!$AG$9:'SD'!$AG$36),2)=1))-MIN(_xlfn._xlws.FILTER(SD!$AG$9:'SD'!$AG$36, MOD(ROW(SD!$AG$9:'SD'!$AG$36),2)=1))))*(98-50)</f>
        <v>98</v>
      </c>
      <c r="V31" s="46" cm="1">
        <f t="array" aca="1" ref="V31" ca="1">50 + ((SD!AH31 - MIN(_xlfn._xlws.FILTER(SD!$AH$9:'SD'!$AH$36, MOD(ROW(SD!$AH$9:'SD'!$AH$36),2)=1)))/(MAX(_xlfn._xlws.FILTER(SD!$AH$9:'SD'!$AH$36, MOD(ROW(SD!$AH$9:'SD'!$AH$36),2)=1))-MIN(_xlfn._xlws.FILTER(SD!$AH$9:'SD'!$AH$36, MOD(ROW(SD!$AH$9:'SD'!$AH$36),2)=1))))*(98-50)</f>
        <v>90</v>
      </c>
      <c r="W31" s="266"/>
      <c r="X31" s="250">
        <f>SUM(SD!G31:G32,SD!N31:N32,SD!U31:U32,SD!AB31:AB32,SD!AI31:AI32)</f>
        <v>375</v>
      </c>
      <c r="Y31" s="250">
        <f>SUM(SD!H31:H32,SD!O31:O32,SD!V31:V32,SD!AC31:AC32,SD!AJ31:AJ32)</f>
        <v>367</v>
      </c>
      <c r="Z31" s="250">
        <f>SUM(SD!I31:I32,SD!P31:P32,SD!W31:W32,SD!AD31:AD32,SD!AK31:AK32)</f>
        <v>367</v>
      </c>
      <c r="AB31" s="199">
        <v>12</v>
      </c>
      <c r="AC31" s="42" t="s">
        <v>31</v>
      </c>
      <c r="AD31" s="44">
        <f ca="1">IF(MIN(C31,G31,K31,O31,S31)=0, "Null", IF(COUNT(C31,G31,K31,O31,S31)=5, SUM(C31,G31,K31,O31,S31) - MIN(C31,G31,K31,O31,S31) - MAX(C31,G31,K31,O31,S31), "Null"))*$AS$9</f>
        <v>1397.1724137931033</v>
      </c>
      <c r="AE31" s="44">
        <f ca="1">IF(MIN(D31,H31,L31,P31,T31)=0, "Null", IF(COUNT(D31,H31,L31,P31,T31)=5, SUM(D31,H31,L31,P31,T31) - MIN(D31,H31,L31,P31,T31) - MAX(D31,H31,L31,P31,T31), "Null"))*$AT$9</f>
        <v>1120.1454545454544</v>
      </c>
      <c r="AF31" s="44">
        <f ca="1">IF(MIN(E31,I31,M31,Q31,U31)=0, "Null", IF(COUNT(E31,I31,M31,Q31,U31)=5, SUM(E31,I31,M31,Q31,U31) - MIN(E31,I31,M31,Q31,U31) - MAX(E31,I31,M31,Q31,U31), "Null"))*$AU$9</f>
        <v>837</v>
      </c>
      <c r="AG31" s="44">
        <f ca="1">IF(MIN(F31,J31,N31,R31,V31)=0, "Null", IF(COUNT(F31,J31,N31,R31,V31)=5, SUM(F31,J31,N31,R31,V31) - MIN(F31,J31,N31,R31,V31) - MAX(F31,J31,N31,R31,V31), "Null"))*$AV$9</f>
        <v>804.85714285714289</v>
      </c>
      <c r="AH31" s="45" cm="1">
        <f t="array" aca="1" ref="AH31" ca="1">IF(SUMPRODUCT(--(ISTEXT(AD31:AG31)+ISBLANK(AD31:AG31)+(AD31:AG31=0)))&gt;0,"Error",SUM(AD31,AE31,AF31,AG31))</f>
        <v>4159.1750111957008</v>
      </c>
      <c r="AI31" s="492">
        <f t="shared" ref="AI31" ca="1" si="19">IF(OR(ISTEXT(AH31),ISTEXT(AH32)),"NULL",SUM(AH31:AH32))</f>
        <v>8043.4640698567291</v>
      </c>
      <c r="AJ31" s="489"/>
      <c r="AK31" s="250">
        <f>SUM(SD!G31:I32,SD!N31:P32,SD!U31:W32,SD!AB31:AD32,SD!AI31:AK32)</f>
        <v>1109</v>
      </c>
      <c r="AL31" s="250">
        <f>RANK(AK31,$AK$9:$AK$36,0)</f>
        <v>6</v>
      </c>
      <c r="AN31" s="255" t="str">
        <f>IF(AND(SD!AP31&gt;=4, SD!AP31&lt;=18), "Penampilan " &amp; SD!AP31 &amp; " Menit", "Kosong")</f>
        <v>Penampilan 6 Menit</v>
      </c>
      <c r="AO31" s="257" t="str">
        <f>IF(SD!AQ31=46,"Kelebihan 1 Peserta", IF(SD!AQ31=47,"Kelebihan 2 Peserta",IF(SD!AQ31=48,"Kelebihan 3 Peserta",IF(SD!AQ31=49,"Kelebihan 4 Peserta",IF(SD!AQ31=50,"Kelebihan 5 Peserta",IF(SD!AQ31&gt;50,"Lebih dari 5 Peserta","Aman"))))))</f>
        <v>Aman</v>
      </c>
      <c r="AP31" s="255" t="str">
        <f t="shared" ref="AP31" si="20">_xlfn.TEXTJOIN(", ",TRUE,AN31,AO31)</f>
        <v>Penampilan 6 Menit, Aman</v>
      </c>
    </row>
    <row r="32" spans="1:42" ht="17.25" customHeight="1">
      <c r="A32" s="236"/>
      <c r="B32" s="28" t="s">
        <v>39</v>
      </c>
      <c r="C32" s="29" cm="1">
        <f t="array" aca="1" ref="C32" ca="1">50 + ((SD!C32 - MIN(_xlfn._xlws.FILTER(SD!$C$9:'SD'!$C$36, MOD(ROW(SD!$C$9:'SD'!$C$36),2)=0)))/(MAX(_xlfn._xlws.FILTER(SD!$C$9:'SD'!$C$36, MOD(ROW(SD!$C$9:'SD'!$C$36),2)=0))-MIN(_xlfn._xlws.FILTER(SD!$C$9:'SD'!$C$36, MOD(ROW(SD!$C$9:'SD'!$C$36),2)=0)))) * (98-50)</f>
        <v>88.4</v>
      </c>
      <c r="D32" s="29" cm="1">
        <f t="array" aca="1" ref="D32" ca="1">50 + ((SD!D32 - MIN(_xlfn._xlws.FILTER(SD!$D$9:'SD'!$D$36,MOD(ROW(SD!$D$9:'SD'!$D$36),2)=0)))/(MAX(_xlfn._xlws.FILTER(SD!$D$9:'SD'!$D$36, MOD(ROW(SD!$D$9:'SD'!$D$36),2)=0))-MIN(_xlfn._xlws.FILTER(SD!$D$9:'SD'!$D$36,MOD(ROW(SD!$D$9:'SD'!$D$36),2)=0)))) * (98-50)</f>
        <v>92.666666666666657</v>
      </c>
      <c r="E32" s="29" cm="1">
        <f t="array" aca="1" ref="E32" ca="1">50 + ((SD!E32 - MIN(_xlfn._xlws.FILTER(SD!$E$9:'SD'!$E$36, MOD(ROW(SD!$E$9:'SD'!$E$36),2)=0)))/(MAX(_xlfn._xlws.FILTER(SD!$E$9:'SD'!$E$36, MOD(ROW(SD!$E$9:'SD'!$E$36),2)=0))-MIN(_xlfn._xlws.FILTER(SD!$E$9:'SD'!$E$36, MOD(ROW(SD!$E$9:'SD'!$E$36),2)=0))))*(98-50)</f>
        <v>74</v>
      </c>
      <c r="F32" s="29" cm="1">
        <f t="array" aca="1" ref="F32" ca="1">50 + ((SD!F32 - MIN(_xlfn._xlws.FILTER(SD!$F$9:'SD'!$F$36, MOD(ROW(SD!$F$9:'SD'!$F$36),2)=0)))/(MAX(_xlfn._xlws.FILTER(SD!$F$9:'SD'!$F$36, MOD(ROW(SD!$F$9:'SD'!$F$36),2)=0))-MIN(_xlfn._xlws.FILTER(SD!$F$9:'SD'!$F$36, MOD(ROW(SD!$F$9:'SD'!$F$36),2)=0))))*(98-50)</f>
        <v>50</v>
      </c>
      <c r="G32" s="33" cm="1">
        <f t="array" aca="1" ref="G32" ca="1">50 + ((SD!J32 - MIN(_xlfn._xlws.FILTER(SD!$J$9:'SD'!$J$36, MOD(ROW(SD!$J$9:'SD'!$J$36),2)=0)))/(MAX(_xlfn._xlws.FILTER(SD!$J$9:'SD'!$J$36, MOD(ROW(SD!$J$9:'SD'!$J$36),2)=0))-MIN(_xlfn._xlws.FILTER(SD!$J$9:'SD'!$J$36, MOD(ROW(SD!$J$9:'SD'!$J$36),2)=0))))*(98-50)</f>
        <v>92</v>
      </c>
      <c r="H32" s="33" cm="1">
        <f t="array" aca="1" ref="H32" ca="1">50 + ((SD!K32 - MIN(_xlfn._xlws.FILTER(SD!$K$9:'SD'!$K$36, MOD(ROW(SD!$K$9:'SD'!$K$36),2)=0)))/(MAX(_xlfn._xlws.FILTER(SD!$K$9:'SD'!$K$36, MOD(ROW(SD!$K$9:'SD'!$K$36),2)=0))-MIN(_xlfn._xlws.FILTER(SD!$K$9:'SD'!$K$36, MOD(ROW(SD!$K$9:'SD'!$K$36),2)=0))))*(98-50)</f>
        <v>96.451612903225808</v>
      </c>
      <c r="I32" s="33" cm="1">
        <f t="array" aca="1" ref="I32" ca="1">50 + ((SD!L32 - MIN(_xlfn._xlws.FILTER(SD!$L$9:'SD'!$L$36, MOD(ROW(SD!$L$9:'SD'!$L$36),2)=0)))/(MAX(_xlfn._xlws.FILTER(SD!$L$9:'SD'!$L$36, MOD(ROW(SD!$L$9:'SD'!$L$36),2)=0))-MIN(_xlfn._xlws.FILTER(SD!$L$9:'SD'!$L$36, MOD(ROW(SD!$L$9:'SD'!$L$36),2)=0))))*(98-50)</f>
        <v>74.888888888888886</v>
      </c>
      <c r="J32" s="33" cm="1">
        <f t="array" aca="1" ref="J32" ca="1">50 + ((SD!M32 - MIN(_xlfn._xlws.FILTER(SD!$M$9:'SD'!$M$36, MOD(ROW(SD!$M$9:'SD'!$M$36),2)=0)))/(MAX(_xlfn._xlws.FILTER(SD!$M$9:'SD'!$M$36, MOD(ROW(SD!$M$9:'SD'!$M$36),2)=0))-MIN(_xlfn._xlws.FILTER(SD!$M$9:'SD'!$M$36, MOD(ROW(SD!$M$9:'SD'!$M$36),2)=0))))*(98-50)</f>
        <v>50</v>
      </c>
      <c r="K32" s="37" cm="1">
        <f t="array" aca="1" ref="K32" ca="1">50 + ((SD!Q32 -MIN(_xlfn._xlws.FILTER(SD!$Q$9:'SD'!$Q$36, MOD(ROW(SD!$Q$9:'SD'!$Q$36),2)=0)))/(MAX(_xlfn._xlws.FILTER(SD!$Q$9:'SD'!$Q$36, MOD(ROW(SD!$Q$9:'SD'!$Q$36),2)=0))-MIN(_xlfn._xlws.FILTER(SD!$Q$9:'SD'!$Q$36, MOD(ROW(SD!$Q$9:'SD'!$Q$36),2)=0))))*(98-50)</f>
        <v>96.34482758620689</v>
      </c>
      <c r="L32" s="37" cm="1">
        <f t="array" aca="1" ref="L32" ca="1">50 + ((SD!R32 - MIN(_xlfn._xlws.FILTER(SD!$R$9:'SD'!$R$36, MOD(ROW(SD!$R$9:'SD'!$R$36),2)=0)))/(MAX(_xlfn._xlws.FILTER(SD!$R$9:'SD'!$R$36, MOD(ROW(SD!$R$9:'SD'!$R$36),2)=0))-MIN(_xlfn._xlws.FILTER(SD!$R$9:'SD'!$R$36, MOD(ROW(SD!$R$9:'SD'!$R$36),2)=0))))*(98-50)</f>
        <v>98</v>
      </c>
      <c r="M32" s="37" cm="1">
        <f t="array" aca="1" ref="M32" ca="1">50 + ((SD!S32 - MIN(_xlfn._xlws.FILTER(SD!$S$9:'SD'!$S$36, MOD(ROW(SD!$S$9:'SD'!$S$36),2)=0)))/(MAX(_xlfn._xlws.FILTER(SD!$S$9:'SD'!$S$36, MOD(ROW(SD!$S$9:'SD'!$S$36),2)=0))-MIN(_xlfn._xlws.FILTER(SD!$S$9:'SD'!$S$36, MOD(ROW(SD!$S$9:'SD'!$S$36),2)=0))))*(98-50)</f>
        <v>98</v>
      </c>
      <c r="N32" s="37" cm="1">
        <f t="array" aca="1" ref="N32" ca="1">50 + ((SD!T32 - MIN(_xlfn._xlws.FILTER(SD!$T$9:'SD'!$T$36, MOD(ROW(SD!$T$9:'SD'!$T$36),2)=0)))/(MAX(_xlfn._xlws.FILTER(SD!$T$9:'SD'!$T$36, MOD(ROW(SD!$T$9:'SD'!$T$36),2)=0))-MIN(_xlfn._xlws.FILTER(SD!$T$9:'SD'!$T$36, MOD(ROW(SD!$T$9:'SD'!$T$36),2)=0))))*(98-50)</f>
        <v>98</v>
      </c>
      <c r="O32" s="39" cm="1">
        <f t="array" aca="1" ref="O32" ca="1">50 + ((SD!X32 - MIN(_xlfn._xlws.FILTER(SD!$X$9:'SD'!$X$36, MOD(ROW(SD!$X$9:'SD'!$X$36),2)=0)))/(MAX(_xlfn._xlws.FILTER(SD!$X$9:'SD'!$X$36, MOD(ROW(SD!$X$9:'SD'!$X$36),2)=0))-MIN(_xlfn._xlws.FILTER(SD!$X$9:'SD'!$X$36, MOD(ROW(SD!$X$9:'SD'!$X$36),2)=0))))*(98-50)</f>
        <v>92.666666666666657</v>
      </c>
      <c r="P32" s="39" cm="1">
        <f t="array" aca="1" ref="P32" ca="1">50 + ((SD!Y32 - MIN(_xlfn._xlws.FILTER(SD!$Y$9:'SD'!$Y$36, MOD(ROW(SD!$Y$9:'SD'!$Y$36),2)=0)))/(MAX(_xlfn._xlws.FILTER(SD!$Y$9:'SD'!$Y$36, MOD(ROW(SD!$Y$9:'SD'!$Y$36),2)=0))-MIN(_xlfn._xlws.FILTER(SD!$Y$9:'SD'!$Y$36, MOD(ROW(SD!$Y$9:'SD'!$Y$36),2)=0))))*(98-50)</f>
        <v>92</v>
      </c>
      <c r="Q32" s="39" cm="1">
        <f t="array" aca="1" ref="Q32" ca="1">50 + ((SD!Z32 - MIN(_xlfn._xlws.FILTER(SD!$Z$9:'SD'!$Z$36, MOD(ROW(SD!$Z$9:'SD'!$Z$36),2)=0)))/(MAX(_xlfn._xlws.FILTER(SD!$Z$9:'SD'!$Z$36, MOD(ROW(SD!$Z$9:'SD'!$Z$36),2)=0))-MIN(_xlfn._xlws.FILTER(SD!$Z$9:'SD'!$Z$36, MOD(ROW(SD!$Z$9:'SD'!$Z$36),2)=0))))*(98-50)</f>
        <v>84.285714285714278</v>
      </c>
      <c r="R32" s="39" cm="1">
        <f t="array" aca="1" ref="R32" ca="1">50 + ((SD!AA32 - MIN(_xlfn._xlws.FILTER(SD!$AA$9:'SD'!$AA$36, MOD(ROW(SD!$AA$9:'SD'!$AA$36),2)=0)))/(MAX(_xlfn._xlws.FILTER(SD!$AA$9:'SD'!$AA$36, MOD(ROW(SD!$AA$9:'SD'!$AA$36),2)=0))-MIN(_xlfn._xlws.FILTER(SD!$AA$9:'SD'!$AA$36, MOD(ROW(SD!$AA$9:'SD'!$AA$36),2)=0))))*(98-50)</f>
        <v>83.6</v>
      </c>
      <c r="S32" s="46" cm="1">
        <f t="array" aca="1" ref="S32" ca="1">50 + ((SD!AE32 - MIN(_xlfn._xlws.FILTER(SD!$AE$9:'SD'!$AE$36, MOD(ROW(SD!$AE$9:'SD'!$AE$36),2)=0)))/(MAX(_xlfn._xlws.FILTER(SD!$AE$9:'SD'!$AE$36, MOD(ROW(SD!$AE$9:'SD'!$AE$36),2)=0))-MIN(_xlfn._xlws.FILTER(SD!$AE$9:'SD'!$AE$36, MOD(ROW(SD!$AE$9:'SD'!$AE$36),2)=0))))*(98-50)</f>
        <v>98</v>
      </c>
      <c r="T32" s="46" cm="1">
        <f t="array" aca="1" ref="T32" ca="1">50 + ((SD!AF32 - MIN(_xlfn._xlws.FILTER(SD!$AF$9:'SD'!$AF$36, MOD(ROW(SD!$AF$9:'SD'!$AF$36),2)=0)))/(MAX(_xlfn._xlws.FILTER(SD!$AF$9:'SD'!$AF$36, MOD(ROW(SD!$AF$9:'SD'!$AF$36),2)=0))-MIN(_xlfn._xlws.FILTER(SD!$AF$9:'SD'!$AF$36, MOD(ROW(SD!$AF$9:'SD'!$AF$36),2)=0))))*(98-50)</f>
        <v>98</v>
      </c>
      <c r="U32" s="46" cm="1">
        <f t="array" aca="1" ref="U32" ca="1">50 + ((SD!AG32 - MIN(_xlfn._xlws.FILTER(SD!$AG$9:'SD'!$AG$36, MOD(ROW(SD!$AG$9:'SD'!$AG$36),2)=0)))/(MAX(_xlfn._xlws.FILTER(SD!$AG$9:'SD'!$AG$36, MOD(ROW(SD!$AG$9:'SD'!$AG$36),2)=0))-MIN(_xlfn._xlws.FILTER(SD!$AG$9:'SD'!$AG$36, MOD(ROW(SD!$AG$9:'SD'!$AG$36),2)=0))))*(98-50)</f>
        <v>90.615384615384613</v>
      </c>
      <c r="V32" s="46" cm="1">
        <f t="array" aca="1" ref="V32" ca="1">50 + ((SD!AH32 - MIN(_xlfn._xlws.FILTER(SD!$AH$9:'SD'!$AH$36, MOD(ROW(SD!$AH$9:'SD'!$AH$36),2)=0)))/(MAX(_xlfn._xlws.FILTER(SD!$AH$9:'SD'!$AH$36, MOD(ROW(SD!$AH$9:'SD'!$AH$36),2)=0))-MIN(_xlfn._xlws.FILTER(SD!$AH$9:'SD'!$AH$36, MOD(ROW(SD!$AH$9:'SD'!$AH$36),2)=0))))*(98-50)</f>
        <v>82</v>
      </c>
      <c r="W32" s="266"/>
      <c r="X32" s="251"/>
      <c r="Y32" s="251"/>
      <c r="Z32" s="251"/>
      <c r="AB32" s="236"/>
      <c r="AC32" s="42" t="s">
        <v>39</v>
      </c>
      <c r="AD32" s="44">
        <f ca="1">IF(MIN(C32,G32,K32,O32,S32)=0, "Null", IF(COUNT(C32,G32,K32,O32,S32)=5, SUM(C32,G32,K32,O32,S32) - MIN(C32,G32,K32,O32,S32) - MAX(C32,G32,K32,O32,S32), "Null"))*$AS$10</f>
        <v>1124.0459770114944</v>
      </c>
      <c r="AE32" s="44">
        <f ca="1">IF(MIN(D32,H32,L32,P32,T32)=0, "Null", IF(COUNT(D32,H32,L32,P32,T32)=5, SUM(D32,H32,L32,P32,T32) - MIN(D32,H32,L32,P32,T32) - MAX(D32,H32,L32,P32,T32), "Null"))*$AT$10</f>
        <v>1148.4731182795699</v>
      </c>
      <c r="AF32" s="44">
        <f ca="1">IF(MIN(E32,I32,M32,Q32,U32)=0, "Null", IF(COUNT(E32,I32,M32,Q32,U32)=5, SUM(E32,I32,M32,Q32,U32) - MIN(E32,I32,M32,Q32,U32) - MAX(E32,I32,M32,Q32,U32), "Null"))*$AU$10</f>
        <v>749.36996336996333</v>
      </c>
      <c r="AG32" s="44">
        <f ca="1">IF(MIN(F32,J32,N32,R32,V32)=0, "Null", IF(COUNT(F32,J32,N32,R32,V32)=5, SUM(F32,J32,N32,R32,V32) - MIN(F32,J32,N32,R32,V32) - MAX(F32,J32,N32,R32,V32), "Null"))*$AV$10</f>
        <v>862.40000000000009</v>
      </c>
      <c r="AH32" s="45" cm="1">
        <f t="array" aca="1" ref="AH32" ca="1">IF(SUMPRODUCT(--(ISTEXT(AD32:AG32)+ISBLANK(AD32:AG32)+(AD32:AG32=0)))&gt;0,"Error",SUM(AD32,AE32,AF32,AG32))</f>
        <v>3884.2890586610279</v>
      </c>
      <c r="AI32" s="493"/>
      <c r="AJ32" s="489"/>
      <c r="AK32" s="251"/>
      <c r="AL32" s="251"/>
      <c r="AN32" s="256"/>
      <c r="AO32" s="258"/>
      <c r="AP32" s="256"/>
    </row>
    <row r="33" spans="1:42" ht="17.25" customHeight="1">
      <c r="A33" s="252">
        <v>13</v>
      </c>
      <c r="B33" s="5" t="s">
        <v>31</v>
      </c>
      <c r="C33" s="11" cm="1">
        <f t="array" aca="1" ref="C33" ca="1">50 + ((SD!C33 - MIN(_xlfn._xlws.FILTER(SD!$C$9:'SD'!$C$36, MOD(ROW(SD!$C$9:'SD'!$C$36),2)=1)))/(MAX(_xlfn._xlws.FILTER(SD!$C$9:'SD'!$C$36, MOD(ROW(SD!$C$9:'SD'!$C$36),2)=1))-MIN(_xlfn._xlws.FILTER(SD!$C$9:'SD'!$C$36, MOD(ROW(SD!$C$9:'SD'!$C$36),2)=1)))) * (98-50)</f>
        <v>83.6</v>
      </c>
      <c r="D33" s="11" cm="1">
        <f t="array" aca="1" ref="D33" ca="1">50 + ((SD!D33 - MIN(_xlfn._xlws.FILTER(SD!$D$9:'SD'!$D$36, MOD(ROW(SD!$D$9:'SD'!$D$36),2)=1)))/(MAX(_xlfn._xlws.FILTER(SD!$D$9:'SD'!$D$36, MOD(ROW(SD!$D$9:'SD'!$D$36),2)=1))-MIN(_xlfn._xlws.FILTER(SD!$D$9:'SD'!$D$36, MOD(ROW(SD!$D$9:'SD'!$D$36),2)=1)))) * (98-50)</f>
        <v>83.6</v>
      </c>
      <c r="E33" s="11" cm="1">
        <f t="array" aca="1" ref="E33" ca="1">50 + ((SD!$E$33 - MIN(_xlfn._xlws.FILTER(SD!$E$9:'SD'!$E$36, MOD(ROW(SD!$E$9:'SD'!$E$36),2)=1)))/(MAX(_xlfn._xlws.FILTER(SD!$E$9:'SD'!$E$36, MOD(ROW(SD!$E$9:'SD'!$E$36),2)=1))-MIN(_xlfn._xlws.FILTER(SD!$E$9:'SD'!$E$36, MOD(ROW(SD!$E$9:'SD'!$E$36),2)=1))))*(98-50)</f>
        <v>83.6</v>
      </c>
      <c r="F33" s="11">
        <v>80</v>
      </c>
      <c r="G33" s="30" cm="1">
        <f t="array" aca="1" ref="G33" ca="1">50 + ((SD!J33 - MIN(_xlfn._xlws.FILTER(SD!$J$9:'SD'!$J$36, MOD(ROW(SD!$J$9:'SD'!$J$36),2)=1)))/(MAX(_xlfn._xlws.FILTER(SD!$J$9:'SD'!$J$36, MOD(ROW(SD!$J$9:'SD'!$J$36),2)=1))-MIN(_xlfn._xlws.FILTER(SD!$J$9:'SD'!$J$36, MOD(ROW(SD!$J$9:'SD'!$J$36),2)=1))))*(98-50)</f>
        <v>70.8</v>
      </c>
      <c r="H33" s="30" cm="1">
        <f t="array" aca="1" ref="H33" ca="1">50 + ((SD!K33 - MIN(_xlfn._xlws.FILTER(SD!$K$9:'SD'!$K$36, MOD(ROW(SD!$K$9:'SD'!$K$36),2)=1)))/(MAX(_xlfn._xlws.FILTER(SD!$K$9:'SD'!$K$36, MOD(ROW(SD!$K$9:'SD'!$K$36),2)=1))-MIN(_xlfn._xlws.FILTER(SD!$K$9:'SD'!$K$36, MOD(ROW(SD!$K$9:'SD'!$K$36),2)=1))))*(98-50)</f>
        <v>62.92307692307692</v>
      </c>
      <c r="I33" s="30" cm="1">
        <f t="array" aca="1" ref="I33" ca="1">50 + ((SD!L33 - MIN(_xlfn._xlws.FILTER(SD!$L$9:'SD'!$L$36, MOD(ROW(SD!$L$9:'SD'!$L$36),2)=1)))/(MAX(_xlfn._xlws.FILTER(SD!$L$9:'SD'!$L$36, MOD(ROW(SD!$L$9:'SD'!$L$36),2)=1))-MIN(_xlfn._xlws.FILTER(SD!$L$9:'SD'!$L$36, MOD(ROW(SD!$L$9:'SD'!$L$36),2)=1))))*(98-50)</f>
        <v>68</v>
      </c>
      <c r="J33" s="30" cm="1">
        <f t="array" aca="1" ref="J33" ca="1">50 + ((SD!M33 - MIN(_xlfn._xlws.FILTER(SD!$M$9:'SD'!$M$36, MOD(ROW(SD!$M$9:'SD'!$M$36),2)=1)))/(MAX(_xlfn._xlws.FILTER(SD!$M$9:'SD'!$M$36, MOD(ROW(SD!$M$9:'SD'!$M$36),2)=1))-MIN(_xlfn._xlws.FILTER(SD!$M$9:'SD'!$M$36, MOD(ROW(SD!$M$9:'SD'!$M$36),2)=1))))*(98-50)</f>
        <v>98</v>
      </c>
      <c r="K33" s="34" cm="1">
        <f t="array" aca="1" ref="K33" ca="1">50 + ((SD!Q33 - MIN(_xlfn._xlws.FILTER(SD!$Q$9:'SD'!$Q$36, MOD(ROW(SD!$Q$9:'SD'!$Q$36),2)=1)))/(MAX(_xlfn._xlws.FILTER(SD!$Q$9:'SD'!$Q$36, MOD(ROW(SD!$Q$9:'SD'!$Q$36),2)=1))-MIN(_xlfn._xlws.FILTER(SD!$Q$9:'SD'!$Q$36, MOD(ROW(SD!$Q$9:'SD'!$Q$36),2)=1))))*(98-50)</f>
        <v>91.379310344827587</v>
      </c>
      <c r="L33" s="34" cm="1">
        <f t="array" aca="1" ref="L33" ca="1">50 + ((SD!R33 - MIN(_xlfn._xlws.FILTER(SD!$R$9:'SD'!$R$36, MOD(ROW(SD!$R$9:'SD'!$R$36),2)=1)))/(MAX(_xlfn._xlws.FILTER(SD!$R$9:'SD'!$R$36, MOD(ROW(SD!$R$9:'SD'!$R$36),2)=1))-MIN(_xlfn._xlws.FILTER(SD!$R$9:'SD'!$R$36, MOD(ROW(SD!$R$9:'SD'!$R$36),2)=1))))*(98-50)</f>
        <v>90.5</v>
      </c>
      <c r="M33" s="34" cm="1">
        <f t="array" aca="1" ref="M33" ca="1">50 + ((SD!S33 - MIN(_xlfn._xlws.FILTER(SD!$S$9:'SD'!$S$36, MOD(ROW(SD!$S$9:'SD'!$S$36),2)=1)))/(MAX(_xlfn._xlws.FILTER(SD!$S$9:'SD'!$S$36, MOD(ROW(SD!$S$9:'SD'!$S$36),2)=1))-MIN(_xlfn._xlws.FILTER(SD!$S$9:'SD'!$S$36, MOD(ROW(SD!$S$9:'SD'!$S$36),2)=1))))*(98-50)</f>
        <v>90.5</v>
      </c>
      <c r="N33" s="34" cm="1">
        <f t="array" aca="1" ref="N33" ca="1">50 + ((SD!T33 - MIN(_xlfn._xlws.FILTER(SD!$T$9:'SD'!$T$36, MOD(ROW(SD!$T$9:'SD'!$T$36),2)=1)))/(MAX(_xlfn._xlws.FILTER(SD!$T$9:'SD'!$T$36, MOD(ROW(SD!$T$9:'SD'!$T$36),2)=1))-MIN(_xlfn._xlws.FILTER(SD!$T$9:'SD'!$T$36, MOD(ROW(SD!$T$9:'SD'!$T$36),2)=1))))*(98-50)</f>
        <v>92.857142857142861</v>
      </c>
      <c r="O33" s="38" cm="1">
        <f t="array" aca="1" ref="O33" ca="1">50 + ((SD!X33 - MIN(_xlfn._xlws.FILTER(SD!$X$9:'SD'!$X$36, MOD(ROW(SD!$X$9:'SD'!$X$36),2)=1)))/(MAX(_xlfn._xlws.FILTER(SD!$X$9:'SD'!$X$36, MOD(ROW(SD!$X$9:'SD'!$X$36),2)=1))-MIN(_xlfn._xlws.FILTER(SD!$X$9:'SD'!$X$36, MOD(ROW(SD!$X$9:'SD'!$X$36),2)=1))))*(98-50)</f>
        <v>88.4</v>
      </c>
      <c r="P33" s="38" cm="1">
        <f t="array" aca="1" ref="P33" ca="1">50 + ((SD!Y33 - MIN(_xlfn._xlws.FILTER(SD!$Y$9:'SD'!$Y$36, MOD(ROW(SD!$Y$9:'SD'!$Y$36),2)=1)))/(MAX(_xlfn._xlws.FILTER(SD!$Y$9:'SD'!$Y$36, MOD(ROW(SD!$Y$9:'SD'!$Y$36),2)=1))-MIN(_xlfn._xlws.FILTER(SD!$Y$9:'SD'!$Y$36, MOD(ROW(SD!$Y$9:'SD'!$Y$36),2)=1))))*(98-50)</f>
        <v>84.285714285714278</v>
      </c>
      <c r="Q33" s="38" cm="1">
        <f t="array" aca="1" ref="Q33" ca="1">50 + ((SD!Z33 - MIN(_xlfn._xlws.FILTER(SD!$Z$9:'SD'!$Z$36, MOD(ROW(SD!$Z$9:'SD'!$Z$36),2)=1)))/(MAX(_xlfn._xlws.FILTER(SD!$Z$9:'SD'!$Z$36, MOD(ROW(SD!$Z$9:'SD'!$Z$36),2)=1))-MIN(_xlfn._xlws.FILTER(SD!$Z$9:'SD'!$Z$36, MOD(ROW(SD!$Z$9:'SD'!$Z$36),2)=1))))*(98-50)</f>
        <v>91.142857142857139</v>
      </c>
      <c r="R33" s="38" cm="1">
        <f t="array" aca="1" ref="R33" ca="1">50 + ((SD!AA33 - MIN(_xlfn._xlws.FILTER(SD!$AA$9:'SD'!$AA$36, MOD(ROW(SD!$AA$9:'SD'!$AA$36),2)=1)))/(MAX(_xlfn._xlws.FILTER(SD!$AA$9:'SD'!$AA$36, MOD(ROW(SD!$AA$9:'SD'!$AA$36),2)=1))-MIN(_xlfn._xlws.FILTER(SD!$AA$9:'SD'!$AA$36, MOD(ROW(SD!$AA$9:'SD'!$AA$36),2)=1))))*(98-50)</f>
        <v>92</v>
      </c>
      <c r="S33" s="40" cm="1">
        <f t="array" aca="1" ref="S33" ca="1">50 + ((SD!AE33 - MIN(_xlfn._xlws.FILTER(SD!$AE$9:'SD'!$AE$36, MOD(ROW(SD!$AE$9:'SD'!$AE$36),2)=1)))/(MAX(_xlfn._xlws.FILTER(SD!$AE$9:'SD'!$AE$36, MOD(ROW(SD!$AE$9:'SD'!$AE$36),2)=1))-MIN(_xlfn._xlws.FILTER(SD!$AE$9:'SD'!$AE$36, MOD(ROW(SD!$AE$9:'SD'!$AE$36),2)=1))))*(98-50)</f>
        <v>86</v>
      </c>
      <c r="T33" s="40" cm="1">
        <f t="array" aca="1" ref="T33" ca="1">50 + ((SD!AF33 - MIN(_xlfn._xlws.FILTER(SD!$AF$9:'SD'!$AF$36, MOD(ROW(SD!$AF$9:'SD'!$AF$36),2)=1)))/(MAX(_xlfn._xlws.FILTER(SD!$AF$9:'SD'!$AF$36, MOD(ROW(SD!$AF$9:'SD'!$AF$36),2)=1))-MIN(_xlfn._xlws.FILTER(SD!$AF$9:'SD'!$AF$36, MOD(ROW(SD!$AF$9:'SD'!$AF$36),2)=1))))*(98-50)</f>
        <v>67.454545454545453</v>
      </c>
      <c r="U33" s="40" cm="1">
        <f t="array" aca="1" ref="U33" ca="1">50 + ((SD!AG33 - MIN(_xlfn._xlws.FILTER(SD!$AG$9:'SD'!$AG$36, MOD(ROW(SD!$AG$9:'SD'!$AG$36),2)=1)))/(MAX(_xlfn._xlws.FILTER(SD!$AG$9:'SD'!$AG$36, MOD(ROW(SD!$AG$9:'SD'!$AG$36),2)=1))-MIN(_xlfn._xlws.FILTER(SD!$AG$9:'SD'!$AG$36, MOD(ROW(SD!$AG$9:'SD'!$AG$36),2)=1))))*(98-50)</f>
        <v>89.27272727272728</v>
      </c>
      <c r="V33" s="40" cm="1">
        <f t="array" aca="1" ref="V33" ca="1">50 + ((SD!AH33 - MIN(_xlfn._xlws.FILTER(SD!$AH$9:'SD'!$AH$36, MOD(ROW(SD!$AH$9:'SD'!$AH$36),2)=1)))/(MAX(_xlfn._xlws.FILTER(SD!$AH$9:'SD'!$AH$36, MOD(ROW(SD!$AH$9:'SD'!$AH$36),2)=1))-MIN(_xlfn._xlws.FILTER(SD!$AH$9:'SD'!$AH$36, MOD(ROW(SD!$AH$9:'SD'!$AH$36),2)=1))))*(98-50)</f>
        <v>90</v>
      </c>
      <c r="W33" s="266"/>
      <c r="X33" s="253">
        <f>SUM(SD!G33:G34,SD!N33:N34,SD!U33:U34,SD!AB33:AB34,SD!AI33:AI34)</f>
        <v>374</v>
      </c>
      <c r="Y33" s="253">
        <f>SUM(SD!H33:H34,SD!O33:O34,SD!V33:V34,SD!AC33:AC34,SD!AJ33:AJ34)</f>
        <v>379</v>
      </c>
      <c r="Z33" s="253">
        <f>SUM(SD!I33:I34,SD!P33:P34,SD!W33:W34,SD!AD33:AD34,SD!AK33:AK34)</f>
        <v>374</v>
      </c>
      <c r="AB33" s="252">
        <v>13</v>
      </c>
      <c r="AC33" s="106" t="s">
        <v>31</v>
      </c>
      <c r="AD33" s="108">
        <f ca="1">IF(MIN(C33,G33,K33,O33,S33)=0, "Null", IF(COUNT(C33,G33,K33,O33,S33)=5, SUM(C33,G33,K33,O33,S33) - MIN(C33,G33,K33,O33,S33) - MAX(C33,G33,K33,O33,S33), "Null"))*$AS$9</f>
        <v>1290</v>
      </c>
      <c r="AE33" s="108">
        <f ca="1">IF(MIN(D33,H33,L33,P33,T33)=0, "Null", IF(COUNT(D33,H33,L33,P33,T33)=5, SUM(D33,H33,L33,P33,T33) - MIN(D33,H33,L33,P33,T33) - MAX(D33,H33,L33,P33,T33), "Null"))*$AT$9</f>
        <v>941.36103896103896</v>
      </c>
      <c r="AF33" s="108">
        <f ca="1">IF(MIN(E33,I33,M33,Q33,U33)=0, "Null", IF(COUNT(E33,I33,M33,Q33,U33)=5, SUM(E33,I33,M33,Q33,U33) - MIN(E33,I33,M33,Q33,U33) - MAX(E33,I33,M33,Q33,U33), "Null"))*$AU$9</f>
        <v>790.11818181818182</v>
      </c>
      <c r="AG33" s="108">
        <f ca="1">IF(MIN(F33,J33,N33,R33,V33)=0, "Null", IF(COUNT(F33,J33,N33,R33,V33)=5, SUM(F33,J33,N33,R33,V33) - MIN(F33,J33,N33,R33,V33) - MAX(F33,J33,N33,R33,V33), "Null"))*$AV$9</f>
        <v>824.57142857142867</v>
      </c>
      <c r="AH33" s="109" cm="1">
        <f t="array" aca="1" ref="AH33" ca="1">IF(SUMPRODUCT(--(ISTEXT(AD33:AG33)+ISBLANK(AD33:AG33)+(AD33:AG33=0)))&gt;0,"Error",SUM(AD33,AE33,AF33,AG33))</f>
        <v>3846.0506493506491</v>
      </c>
      <c r="AI33" s="490">
        <f t="shared" ref="AI33" ca="1" si="21">IF(OR(ISTEXT(AH33),ISTEXT(AH34)),"NULL",SUM(AH33:AH34))</f>
        <v>7372.5414056531699</v>
      </c>
      <c r="AJ33" s="489"/>
      <c r="AK33" s="253">
        <f>SUM(SD!G33:I34,SD!N33:P34,SD!U33:W34,SD!AB33:AD34,SD!AI33:AK34)</f>
        <v>1127</v>
      </c>
      <c r="AL33" s="253">
        <f>RANK(AK33,$AK$9:$AK$36,0)</f>
        <v>4</v>
      </c>
      <c r="AN33" s="248" t="str">
        <f>IF(AND(SD!AP33&gt;=4, SD!AP33&lt;=18), "Penampilan " &amp; SD!AP33 &amp; " Menit", "Kosong")</f>
        <v>Penampilan 6 Menit</v>
      </c>
      <c r="AO33" s="263" t="str">
        <f>IF(SD!AQ33=46,"Kelebihan 1 Peserta", IF(SD!AQ33=47,"Kelebihan 2 Peserta",IF(SD!AQ33=48,"Kelebihan 3 Peserta",IF(SD!AQ33=49,"Kelebihan 4 Peserta",IF(SD!AQ33=50,"Kelebihan 5 Peserta",IF(SD!AQ33&gt;50,"Lebih dari 5 Peserta","Aman"))))))</f>
        <v>Aman</v>
      </c>
      <c r="AP33" s="248" t="str">
        <f t="shared" ref="AP33" si="22">_xlfn.TEXTJOIN(", ",TRUE,AN33,AO33)</f>
        <v>Penampilan 6 Menit, Aman</v>
      </c>
    </row>
    <row r="34" spans="1:42" ht="17.25" customHeight="1">
      <c r="A34" s="213"/>
      <c r="B34" s="107" t="s">
        <v>39</v>
      </c>
      <c r="C34" s="27" cm="1">
        <f t="array" aca="1" ref="C34" ca="1">50 + ((SD!C34 - MIN(_xlfn._xlws.FILTER(SD!$C$9:'SD'!$C$36, MOD(ROW(SD!$C$9:'SD'!$C$36),2)=0)))/(MAX(_xlfn._xlws.FILTER(SD!$C$9:'SD'!$C$36, MOD(ROW(SD!$C$9:'SD'!$C$36),2)=0))-MIN(_xlfn._xlws.FILTER(SD!$C$9:'SD'!$C$36, MOD(ROW(SD!$C$9:'SD'!$C$36),2)=0)))) * (98-50)</f>
        <v>88.4</v>
      </c>
      <c r="D34" s="27" cm="1">
        <f t="array" aca="1" ref="D34" ca="1">50 + ((SD!D34 - MIN(_xlfn._xlws.FILTER(SD!$D$9:'SD'!$D$36,MOD(ROW(SD!$D$9:'SD'!$D$36),2)=0)))/(MAX(_xlfn._xlws.FILTER(SD!$D$9:'SD'!$D$36, MOD(ROW(SD!$D$9:'SD'!$D$36),2)=0))-MIN(_xlfn._xlws.FILTER(SD!$D$9:'SD'!$D$36,MOD(ROW(SD!$D$9:'SD'!$D$36),2)=0)))) * (98-50)</f>
        <v>92.666666666666657</v>
      </c>
      <c r="E34" s="27" cm="1">
        <f t="array" aca="1" ref="E34" ca="1">50 + ((SD!E34 - MIN(_xlfn._xlws.FILTER(SD!$E$9:'SD'!$E$36, MOD(ROW(SD!$E$9:'SD'!$E$36),2)=0)))/(MAX(_xlfn._xlws.FILTER(SD!$E$9:'SD'!$E$36, MOD(ROW(SD!$E$9:'SD'!$E$36),2)=0))-MIN(_xlfn._xlws.FILTER(SD!$E$9:'SD'!$E$36, MOD(ROW(SD!$E$9:'SD'!$E$36),2)=0))))*(98-50)</f>
        <v>83.6</v>
      </c>
      <c r="F34" s="27" cm="1">
        <f t="array" aca="1" ref="F34" ca="1">50 + ((SD!F34 - MIN(_xlfn._xlws.FILTER(SD!$F$9:'SD'!$F$36, MOD(ROW(SD!$F$9:'SD'!$F$36),2)=0)))/(MAX(_xlfn._xlws.FILTER(SD!$F$9:'SD'!$F$36, MOD(ROW(SD!$F$9:'SD'!$F$36),2)=0))-MIN(_xlfn._xlws.FILTER(SD!$F$9:'SD'!$F$36, MOD(ROW(SD!$F$9:'SD'!$F$36),2)=0))))*(98-50)</f>
        <v>70.571428571428569</v>
      </c>
      <c r="G34" s="31" cm="1">
        <f t="array" aca="1" ref="G34" ca="1">50 + ((SD!J34 - MIN(_xlfn._xlws.FILTER(SD!$J$9:'SD'!$J$36, MOD(ROW(SD!$J$9:'SD'!$J$36),2)=0)))/(MAX(_xlfn._xlws.FILTER(SD!$J$9:'SD'!$J$36, MOD(ROW(SD!$J$9:'SD'!$J$36),2)=0))-MIN(_xlfn._xlws.FILTER(SD!$J$9:'SD'!$J$36, MOD(ROW(SD!$J$9:'SD'!$J$36),2)=0))))*(98-50)</f>
        <v>66.5</v>
      </c>
      <c r="H34" s="31" cm="1">
        <f t="array" aca="1" ref="H34" ca="1">50 + ((SD!K34 - MIN(_xlfn._xlws.FILTER(SD!$K$9:'SD'!$K$36, MOD(ROW(SD!$K$9:'SD'!$K$36),2)=0)))/(MAX(_xlfn._xlws.FILTER(SD!$K$9:'SD'!$K$36, MOD(ROW(SD!$K$9:'SD'!$K$36),2)=0))-MIN(_xlfn._xlws.FILTER(SD!$K$9:'SD'!$K$36, MOD(ROW(SD!$K$9:'SD'!$K$36),2)=0))))*(98-50)</f>
        <v>63.935483870967744</v>
      </c>
      <c r="I34" s="31" cm="1">
        <f t="array" aca="1" ref="I34" ca="1">50 + ((SD!L34 - MIN(_xlfn._xlws.FILTER(SD!$L$9:'SD'!$L$36, MOD(ROW(SD!$L$9:'SD'!$L$36),2)=0)))/(MAX(_xlfn._xlws.FILTER(SD!$L$9:'SD'!$L$36, MOD(ROW(SD!$L$9:'SD'!$L$36),2)=0))-MIN(_xlfn._xlws.FILTER(SD!$L$9:'SD'!$L$36, MOD(ROW(SD!$L$9:'SD'!$L$36),2)=0))))*(98-50)</f>
        <v>60.666666666666664</v>
      </c>
      <c r="J34" s="31" cm="1">
        <f t="array" aca="1" ref="J34" ca="1">50 + ((SD!M34 - MIN(_xlfn._xlws.FILTER(SD!$M$9:'SD'!$M$36, MOD(ROW(SD!$M$9:'SD'!$M$36),2)=0)))/(MAX(_xlfn._xlws.FILTER(SD!$M$9:'SD'!$M$36, MOD(ROW(SD!$M$9:'SD'!$M$36),2)=0))-MIN(_xlfn._xlws.FILTER(SD!$M$9:'SD'!$M$36, MOD(ROW(SD!$M$9:'SD'!$M$36),2)=0))))*(98-50)</f>
        <v>74</v>
      </c>
      <c r="K34" s="35" cm="1">
        <f t="array" aca="1" ref="K34" ca="1">50 + ((SD!Q34 -MIN(_xlfn._xlws.FILTER(SD!$Q$9:'SD'!$Q$36, MOD(ROW(SD!$Q$9:'SD'!$Q$36),2)=0)))/(MAX(_xlfn._xlws.FILTER(SD!$Q$9:'SD'!$Q$36, MOD(ROW(SD!$Q$9:'SD'!$Q$36),2)=0))-MIN(_xlfn._xlws.FILTER(SD!$Q$9:'SD'!$Q$36, MOD(ROW(SD!$Q$9:'SD'!$Q$36),2)=0))))*(98-50)</f>
        <v>91.379310344827587</v>
      </c>
      <c r="L34" s="35" cm="1">
        <f t="array" aca="1" ref="L34" ca="1">50 + ((SD!R34 - MIN(_xlfn._xlws.FILTER(SD!$R$9:'SD'!$R$36, MOD(ROW(SD!$R$9:'SD'!$R$36),2)=0)))/(MAX(_xlfn._xlws.FILTER(SD!$R$9:'SD'!$R$36, MOD(ROW(SD!$R$9:'SD'!$R$36),2)=0))-MIN(_xlfn._xlws.FILTER(SD!$R$9:'SD'!$R$36, MOD(ROW(SD!$R$9:'SD'!$R$36),2)=0))))*(98-50)</f>
        <v>85.294117647058826</v>
      </c>
      <c r="M34" s="35" cm="1">
        <f t="array" aca="1" ref="M34" ca="1">50 + ((SD!S34 - MIN(_xlfn._xlws.FILTER(SD!$S$9:'SD'!$S$36, MOD(ROW(SD!$S$9:'SD'!$S$36),2)=0)))/(MAX(_xlfn._xlws.FILTER(SD!$S$9:'SD'!$S$36, MOD(ROW(SD!$S$9:'SD'!$S$36),2)=0))-MIN(_xlfn._xlws.FILTER(SD!$S$9:'SD'!$S$36, MOD(ROW(SD!$S$9:'SD'!$S$36),2)=0))))*(98-50)</f>
        <v>84.285714285714278</v>
      </c>
      <c r="N34" s="35" cm="1">
        <f t="array" aca="1" ref="N34" ca="1">50 + ((SD!T34 - MIN(_xlfn._xlws.FILTER(SD!$T$9:'SD'!$T$36, MOD(ROW(SD!$T$9:'SD'!$T$36),2)=0)))/(MAX(_xlfn._xlws.FILTER(SD!$T$9:'SD'!$T$36, MOD(ROW(SD!$T$9:'SD'!$T$36),2)=0))-MIN(_xlfn._xlws.FILTER(SD!$T$9:'SD'!$T$36, MOD(ROW(SD!$T$9:'SD'!$T$36),2)=0))))*(98-50)</f>
        <v>90</v>
      </c>
      <c r="O34" s="38" cm="1">
        <f t="array" aca="1" ref="O34" ca="1">50 + ((SD!X34 - MIN(_xlfn._xlws.FILTER(SD!$X$9:'SD'!$X$36, MOD(ROW(SD!$X$9:'SD'!$X$36),2)=0)))/(MAX(_xlfn._xlws.FILTER(SD!$X$9:'SD'!$X$36, MOD(ROW(SD!$X$9:'SD'!$X$36),2)=0))-MIN(_xlfn._xlws.FILTER(SD!$X$9:'SD'!$X$36, MOD(ROW(SD!$X$9:'SD'!$X$36),2)=0))))*(98-50)</f>
        <v>87.333333333333343</v>
      </c>
      <c r="P34" s="38" cm="1">
        <f t="array" aca="1" ref="P34" ca="1">50 + ((SD!Y34 - MIN(_xlfn._xlws.FILTER(SD!$Y$9:'SD'!$Y$36, MOD(ROW(SD!$Y$9:'SD'!$Y$36),2)=0)))/(MAX(_xlfn._xlws.FILTER(SD!$Y$9:'SD'!$Y$36, MOD(ROW(SD!$Y$9:'SD'!$Y$36),2)=0))-MIN(_xlfn._xlws.FILTER(SD!$Y$9:'SD'!$Y$36, MOD(ROW(SD!$Y$9:'SD'!$Y$36),2)=0))))*(98-50)</f>
        <v>74</v>
      </c>
      <c r="Q34" s="38" cm="1">
        <f t="array" aca="1" ref="Q34" ca="1">50 + ((SD!Z34 - MIN(_xlfn._xlws.FILTER(SD!$Z$9:'SD'!$Z$36, MOD(ROW(SD!$Z$9:'SD'!$Z$36),2)=0)))/(MAX(_xlfn._xlws.FILTER(SD!$Z$9:'SD'!$Z$36, MOD(ROW(SD!$Z$9:'SD'!$Z$36),2)=0))-MIN(_xlfn._xlws.FILTER(SD!$Z$9:'SD'!$Z$36, MOD(ROW(SD!$Z$9:'SD'!$Z$36),2)=0))))*(98-50)</f>
        <v>70.571428571428569</v>
      </c>
      <c r="R34" s="38" cm="1">
        <f t="array" aca="1" ref="R34" ca="1">50 + ((SD!AA34 - MIN(_xlfn._xlws.FILTER(SD!$AA$9:'SD'!$AA$36, MOD(ROW(SD!$AA$9:'SD'!$AA$36),2)=0)))/(MAX(_xlfn._xlws.FILTER(SD!$AA$9:'SD'!$AA$36, MOD(ROW(SD!$AA$9:'SD'!$AA$36),2)=0))-MIN(_xlfn._xlws.FILTER(SD!$AA$9:'SD'!$AA$36, MOD(ROW(SD!$AA$9:'SD'!$AA$36),2)=0))))*(98-50)</f>
        <v>78.8</v>
      </c>
      <c r="S34" s="40" cm="1">
        <f t="array" aca="1" ref="S34" ca="1">50 + ((SD!AE34 - MIN(_xlfn._xlws.FILTER(SD!$AE$9:'SD'!$AE$36, MOD(ROW(SD!$AE$9:'SD'!$AE$36),2)=0)))/(MAX(_xlfn._xlws.FILTER(SD!$AE$9:'SD'!$AE$36, MOD(ROW(SD!$AE$9:'SD'!$AE$36),2)=0))-MIN(_xlfn._xlws.FILTER(SD!$AE$9:'SD'!$AE$36, MOD(ROW(SD!$AE$9:'SD'!$AE$36),2)=0))))*(98-50)</f>
        <v>86.923076923076934</v>
      </c>
      <c r="T34" s="40" cm="1">
        <f t="array" aca="1" ref="T34" ca="1">50 + ((SD!AF34 - MIN(_xlfn._xlws.FILTER(SD!$AF$9:'SD'!$AF$36, MOD(ROW(SD!$AF$9:'SD'!$AF$36),2)=0)))/(MAX(_xlfn._xlws.FILTER(SD!$AF$9:'SD'!$AF$36, MOD(ROW(SD!$AF$9:'SD'!$AF$36),2)=0))-MIN(_xlfn._xlws.FILTER(SD!$AF$9:'SD'!$AF$36, MOD(ROW(SD!$AF$9:'SD'!$AF$36),2)=0))))*(98-50)</f>
        <v>66</v>
      </c>
      <c r="U34" s="40" cm="1">
        <f t="array" aca="1" ref="U34" ca="1">50 + ((SD!AG34 - MIN(_xlfn._xlws.FILTER(SD!$AG$9:'SD'!$AG$36, MOD(ROW(SD!$AG$9:'SD'!$AG$36),2)=0)))/(MAX(_xlfn._xlws.FILTER(SD!$AG$9:'SD'!$AG$36, MOD(ROW(SD!$AG$9:'SD'!$AG$36),2)=0))-MIN(_xlfn._xlws.FILTER(SD!$AG$9:'SD'!$AG$36, MOD(ROW(SD!$AG$9:'SD'!$AG$36),2)=0))))*(98-50)</f>
        <v>64.769230769230774</v>
      </c>
      <c r="V34" s="40" cm="1">
        <f t="array" aca="1" ref="V34" ca="1">50 + ((SD!AH34 - MIN(_xlfn._xlws.FILTER(SD!$AH$9:'SD'!$AH$36, MOD(ROW(SD!$AH$9:'SD'!$AH$36),2)=0)))/(MAX(_xlfn._xlws.FILTER(SD!$AH$9:'SD'!$AH$36, MOD(ROW(SD!$AH$9:'SD'!$AH$36),2)=0))-MIN(_xlfn._xlws.FILTER(SD!$AH$9:'SD'!$AH$36, MOD(ROW(SD!$AH$9:'SD'!$AH$36),2)=0))))*(98-50)</f>
        <v>76.666666666666671</v>
      </c>
      <c r="W34" s="266"/>
      <c r="X34" s="554"/>
      <c r="Y34" s="554"/>
      <c r="Z34" s="554"/>
      <c r="AB34" s="213"/>
      <c r="AC34" s="106" t="s">
        <v>39</v>
      </c>
      <c r="AD34" s="108">
        <f ca="1">IF(MIN(C34,G34,K34,O34,S34)=0, "Null", IF(COUNT(C34,G34,K34,O34,S34)=5, SUM(C34,G34,K34,O34,S34) - MIN(C34,G34,K34,O34,S34) - MAX(C34,G34,K34,O34,S34), "Null"))*$AS$10</f>
        <v>1050.625641025641</v>
      </c>
      <c r="AE34" s="108">
        <f ca="1">IF(MIN(D34,H34,L34,P34,T34)=0, "Null", IF(COUNT(D34,H34,L34,P34,T34)=5, SUM(D34,H34,L34,P34,T34) - MIN(D34,H34,L34,P34,T34) - MAX(D34,H34,L34,P34,T34), "Null"))*$AT$10</f>
        <v>901.17647058823525</v>
      </c>
      <c r="AF34" s="108">
        <f ca="1">IF(MIN(E34,I34,M34,Q34,U34)=0, "Null", IF(COUNT(E34,I34,M34,Q34,U34)=5, SUM(E34,I34,M34,Q34,U34) - MIN(E34,I34,M34,Q34,U34) - MAX(E34,I34,M34,Q34,U34), "Null"))*$AU$10</f>
        <v>656.82197802197788</v>
      </c>
      <c r="AG34" s="108">
        <f ca="1">IF(MIN(F34,J34,N34,R34,V34)=0, "Null", IF(COUNT(F34,J34,N34,R34,V34)=5, SUM(F34,J34,N34,R34,V34) - MIN(F34,J34,N34,R34,V34) - MAX(F34,J34,N34,R34,V34), "Null"))*$AV$10</f>
        <v>917.86666666666679</v>
      </c>
      <c r="AH34" s="109" cm="1">
        <f t="array" aca="1" ref="AH34" ca="1">IF(SUMPRODUCT(--(ISTEXT(AD34:AG34)+ISBLANK(AD34:AG34)+(AD34:AG34=0)))&gt;0,"Error",SUM(AD34,AE34,AF34,AG34))</f>
        <v>3526.4907563025208</v>
      </c>
      <c r="AI34" s="491"/>
      <c r="AJ34" s="489"/>
      <c r="AK34" s="254"/>
      <c r="AL34" s="254"/>
      <c r="AN34" s="249"/>
      <c r="AO34" s="264"/>
      <c r="AP34" s="249"/>
    </row>
    <row r="35" spans="1:42" ht="17.25" customHeight="1">
      <c r="A35" s="199">
        <v>14</v>
      </c>
      <c r="B35" s="1" t="s">
        <v>31</v>
      </c>
      <c r="C35" s="25" cm="1">
        <f t="array" aca="1" ref="C35" ca="1">50 + ((SD!C35 - MIN(_xlfn._xlws.FILTER(SD!$C$9:'SD'!$C$36, MOD(ROW(SD!$C$9:'SD'!$C$36),2)=1)))/(MAX(_xlfn._xlws.FILTER(SD!$C$9:'SD'!$C$36, MOD(ROW(SD!$C$9:'SD'!$C$36),2)=1))-MIN(_xlfn._xlws.FILTER(SD!$C$9:'SD'!$C$36, MOD(ROW(SD!$C$9:'SD'!$C$36),2)=1)))) * (98-50)</f>
        <v>74</v>
      </c>
      <c r="D35" s="25" cm="1">
        <f t="array" aca="1" ref="D35" ca="1">50 + ((SD!D35 - MIN(_xlfn._xlws.FILTER(SD!$D$9:'SD'!$D$36, MOD(ROW(SD!$D$9:'SD'!$D$36),2)=1)))/(MAX(_xlfn._xlws.FILTER(SD!$D$9:'SD'!$D$36, MOD(ROW(SD!$D$9:'SD'!$D$36),2)=1))-MIN(_xlfn._xlws.FILTER(SD!$D$9:'SD'!$D$36, MOD(ROW(SD!$D$9:'SD'!$D$36),2)=1)))) * (98-50)</f>
        <v>74</v>
      </c>
      <c r="E35" s="25" cm="1">
        <f t="array" aca="1" ref="E35" ca="1">50 + ((SD!$E$35 - MIN(_xlfn._xlws.FILTER(SD!$E$9:'SD'!$E$36, MOD(ROW(SD!$E$9:'SD'!$E$36),2)=1)))/(MAX(_xlfn._xlws.FILTER(SD!$E$9:'SD'!$E$36, MOD(ROW(SD!$E$9:'SD'!$E$36),2)=1))-MIN(_xlfn._xlws.FILTER(SD!$E$9:'SD'!$E$36, MOD(ROW(SD!$E$9:'SD'!$E$36),2)=1))))*(98-50)</f>
        <v>74</v>
      </c>
      <c r="F35" s="25">
        <v>80</v>
      </c>
      <c r="G35" s="32" cm="1">
        <f t="array" aca="1" ref="G35" ca="1">50 + ((SD!J35 - MIN(_xlfn._xlws.FILTER(SD!$J$9:'SD'!$J$36, MOD(ROW(SD!$J$9:'SD'!$J$36),2)=1)))/(MAX(_xlfn._xlws.FILTER(SD!$J$9:'SD'!$J$36, MOD(ROW(SD!$J$9:'SD'!$J$36),2)=1))-MIN(_xlfn._xlws.FILTER(SD!$J$9:'SD'!$J$36, MOD(ROW(SD!$J$9:'SD'!$J$36),2)=1))))*(98-50)</f>
        <v>69.2</v>
      </c>
      <c r="H35" s="32" cm="1">
        <f t="array" aca="1" ref="H35" ca="1">50 + ((SD!K35 - MIN(_xlfn._xlws.FILTER(SD!$K$9:'SD'!$K$36, MOD(ROW(SD!$K$9:'SD'!$K$36),2)=1)))/(MAX(_xlfn._xlws.FILTER(SD!$K$9:'SD'!$K$36, MOD(ROW(SD!$K$9:'SD'!$K$36),2)=1))-MIN(_xlfn._xlws.FILTER(SD!$K$9:'SD'!$K$36, MOD(ROW(SD!$K$9:'SD'!$K$36),2)=1))))*(98-50)</f>
        <v>66.615384615384613</v>
      </c>
      <c r="I35" s="32" cm="1">
        <f t="array" aca="1" ref="I35" ca="1">50 + ((SD!L35 - MIN(_xlfn._xlws.FILTER(SD!$L$9:'SD'!$L$36, MOD(ROW(SD!$L$9:'SD'!$L$36),2)=1)))/(MAX(_xlfn._xlws.FILTER(SD!$L$9:'SD'!$L$36, MOD(ROW(SD!$L$9:'SD'!$L$36),2)=1))-MIN(_xlfn._xlws.FILTER(SD!$L$9:'SD'!$L$36, MOD(ROW(SD!$L$9:'SD'!$L$36),2)=1))))*(98-50)</f>
        <v>66</v>
      </c>
      <c r="J35" s="32" cm="1">
        <f t="array" aca="1" ref="J35" ca="1">50 + ((SD!M35 - MIN(_xlfn._xlws.FILTER(SD!$M$9:'SD'!$M$36, MOD(ROW(SD!$M$9:'SD'!$M$36),2)=1)))/(MAX(_xlfn._xlws.FILTER(SD!$M$9:'SD'!$M$36, MOD(ROW(SD!$M$9:'SD'!$M$36),2)=1))-MIN(_xlfn._xlws.FILTER(SD!$M$9:'SD'!$M$36, MOD(ROW(SD!$M$9:'SD'!$M$36),2)=1))))*(98-50)</f>
        <v>50</v>
      </c>
      <c r="K35" s="36" cm="1">
        <f t="array" aca="1" ref="K35" ca="1">50 + ((SD!Q35 - MIN(_xlfn._xlws.FILTER(SD!$Q$9:'SD'!$Q$36, MOD(ROW(SD!$Q$9:'SD'!$Q$36),2)=1)))/(MAX(_xlfn._xlws.FILTER(SD!$Q$9:'SD'!$Q$36, MOD(ROW(SD!$Q$9:'SD'!$Q$36),2)=1))-MIN(_xlfn._xlws.FILTER(SD!$Q$9:'SD'!$Q$36, MOD(ROW(SD!$Q$9:'SD'!$Q$36),2)=1))))*(98-50)</f>
        <v>94.689655172413794</v>
      </c>
      <c r="L35" s="36" cm="1">
        <f t="array" aca="1" ref="L35" ca="1">50 + ((SD!R35 - MIN(_xlfn._xlws.FILTER(SD!$R$9:'SD'!$R$36, MOD(ROW(SD!$R$9:'SD'!$R$36),2)=1)))/(MAX(_xlfn._xlws.FILTER(SD!$R$9:'SD'!$R$36, MOD(ROW(SD!$R$9:'SD'!$R$36),2)=1))-MIN(_xlfn._xlws.FILTER(SD!$R$9:'SD'!$R$36, MOD(ROW(SD!$R$9:'SD'!$R$36),2)=1))))*(98-50)</f>
        <v>93.5</v>
      </c>
      <c r="M35" s="36" cm="1">
        <f t="array" aca="1" ref="M35" ca="1">50 + ((SD!S35 - MIN(_xlfn._xlws.FILTER(SD!$S$9:'SD'!$S$36, MOD(ROW(SD!$S$9:'SD'!$S$36),2)=1)))/(MAX(_xlfn._xlws.FILTER(SD!$S$9:'SD'!$S$36, MOD(ROW(SD!$S$9:'SD'!$S$36),2)=1))-MIN(_xlfn._xlws.FILTER(SD!$S$9:'SD'!$S$36, MOD(ROW(SD!$S$9:'SD'!$S$36),2)=1))))*(98-50)</f>
        <v>93.5</v>
      </c>
      <c r="N35" s="36" cm="1">
        <f t="array" aca="1" ref="N35" ca="1">50 + ((SD!T35 - MIN(_xlfn._xlws.FILTER(SD!$T$9:'SD'!$T$36, MOD(ROW(SD!$T$9:'SD'!$T$36),2)=1)))/(MAX(_xlfn._xlws.FILTER(SD!$T$9:'SD'!$T$36, MOD(ROW(SD!$T$9:'SD'!$T$36),2)=1))-MIN(_xlfn._xlws.FILTER(SD!$T$9:'SD'!$T$36, MOD(ROW(SD!$T$9:'SD'!$T$36),2)=1))))*(98-50)</f>
        <v>92.857142857142861</v>
      </c>
      <c r="O35" s="39" cm="1">
        <f t="array" aca="1" ref="O35" ca="1">50 + ((SD!X35 - MIN(_xlfn._xlws.FILTER(SD!$X$9:'SD'!$X$36, MOD(ROW(SD!$X$9:'SD'!$X$36),2)=1)))/(MAX(_xlfn._xlws.FILTER(SD!$X$9:'SD'!$X$36, MOD(ROW(SD!$X$9:'SD'!$X$36),2)=1))-MIN(_xlfn._xlws.FILTER(SD!$X$9:'SD'!$X$36, MOD(ROW(SD!$X$9:'SD'!$X$36),2)=1))))*(98-50)</f>
        <v>91.6</v>
      </c>
      <c r="P35" s="39" cm="1">
        <f t="array" aca="1" ref="P35" ca="1">50 + ((SD!Y35 - MIN(_xlfn._xlws.FILTER(SD!$Y$9:'SD'!$Y$36, MOD(ROW(SD!$Y$9:'SD'!$Y$36),2)=1)))/(MAX(_xlfn._xlws.FILTER(SD!$Y$9:'SD'!$Y$36, MOD(ROW(SD!$Y$9:'SD'!$Y$36),2)=1))-MIN(_xlfn._xlws.FILTER(SD!$Y$9:'SD'!$Y$36, MOD(ROW(SD!$Y$9:'SD'!$Y$36),2)=1))))*(98-50)</f>
        <v>87.714285714285722</v>
      </c>
      <c r="Q35" s="39" cm="1">
        <f t="array" aca="1" ref="Q35" ca="1">50 + ((SD!Z35 - MIN(_xlfn._xlws.FILTER(SD!$Z$9:'SD'!$Z$36, MOD(ROW(SD!$Z$9:'SD'!$Z$36),2)=1)))/(MAX(_xlfn._xlws.FILTER(SD!$Z$9:'SD'!$Z$36, MOD(ROW(SD!$Z$9:'SD'!$Z$36),2)=1))-MIN(_xlfn._xlws.FILTER(SD!$Z$9:'SD'!$Z$36, MOD(ROW(SD!$Z$9:'SD'!$Z$36),2)=1))))*(98-50)</f>
        <v>98</v>
      </c>
      <c r="R35" s="39" cm="1">
        <f t="array" aca="1" ref="R35" ca="1">50 + ((SD!AA35 - MIN(_xlfn._xlws.FILTER(SD!$AA$9:'SD'!$AA$36, MOD(ROW(SD!$AA$9:'SD'!$AA$36),2)=1)))/(MAX(_xlfn._xlws.FILTER(SD!$AA$9:'SD'!$AA$36, MOD(ROW(SD!$AA$9:'SD'!$AA$36),2)=1))-MIN(_xlfn._xlws.FILTER(SD!$AA$9:'SD'!$AA$36, MOD(ROW(SD!$AA$9:'SD'!$AA$36),2)=1))))*(98-50)</f>
        <v>95</v>
      </c>
      <c r="S35" s="46" cm="1">
        <f t="array" aca="1" ref="S35" ca="1">50 + ((SD!AE35 - MIN(_xlfn._xlws.FILTER(SD!$AE$9:'SD'!$AE$36, MOD(ROW(SD!$AE$9:'SD'!$AE$36),2)=1)))/(MAX(_xlfn._xlws.FILTER(SD!$AE$9:'SD'!$AE$36, MOD(ROW(SD!$AE$9:'SD'!$AE$36),2)=1))-MIN(_xlfn._xlws.FILTER(SD!$AE$9:'SD'!$AE$36, MOD(ROW(SD!$AE$9:'SD'!$AE$36),2)=1))))*(98-50)</f>
        <v>86</v>
      </c>
      <c r="T35" s="46" cm="1">
        <f t="array" aca="1" ref="T35" ca="1">50 + ((SD!AF35 - MIN(_xlfn._xlws.FILTER(SD!$AF$9:'SD'!$AF$36, MOD(ROW(SD!$AF$9:'SD'!$AF$36),2)=1)))/(MAX(_xlfn._xlws.FILTER(SD!$AF$9:'SD'!$AF$36, MOD(ROW(SD!$AF$9:'SD'!$AF$36),2)=1))-MIN(_xlfn._xlws.FILTER(SD!$AF$9:'SD'!$AF$36, MOD(ROW(SD!$AF$9:'SD'!$AF$36),2)=1))))*(98-50)</f>
        <v>93.636363636363626</v>
      </c>
      <c r="U35" s="46" cm="1">
        <f t="array" aca="1" ref="U35" ca="1">50 + ((SD!AG35 - MIN(_xlfn._xlws.FILTER(SD!$AG$9:'SD'!$AG$36, MOD(ROW(SD!$AG$9:'SD'!$AG$36),2)=1)))/(MAX(_xlfn._xlws.FILTER(SD!$AG$9:'SD'!$AG$36, MOD(ROW(SD!$AG$9:'SD'!$AG$36),2)=1))-MIN(_xlfn._xlws.FILTER(SD!$AG$9:'SD'!$AG$36, MOD(ROW(SD!$AG$9:'SD'!$AG$36),2)=1))))*(98-50)</f>
        <v>89.27272727272728</v>
      </c>
      <c r="V35" s="46" cm="1">
        <f t="array" aca="1" ref="V35" ca="1">50 + ((SD!AH35 - MIN(_xlfn._xlws.FILTER(SD!$AH$9:'SD'!$AH$36, MOD(ROW(SD!$AH$9:'SD'!$AH$36),2)=1)))/(MAX(_xlfn._xlws.FILTER(SD!$AH$9:'SD'!$AH$36, MOD(ROW(SD!$AH$9:'SD'!$AH$36),2)=1))-MIN(_xlfn._xlws.FILTER(SD!$AH$9:'SD'!$AH$36, MOD(ROW(SD!$AH$9:'SD'!$AH$36),2)=1))))*(98-50)</f>
        <v>74</v>
      </c>
      <c r="W35" s="553"/>
      <c r="X35" s="187">
        <f>SUM(SD!G35:G36,SD!N35:N36,SD!U35:U36,SD!AB35:AB36,SD!AI35:AI36)</f>
        <v>357</v>
      </c>
      <c r="Y35" s="187">
        <f>SUM(SD!H35:H36,SD!O35:O36,SD!V35:V36,SD!AC35:AC36,SD!AJ35:AJ36)</f>
        <v>358</v>
      </c>
      <c r="Z35" s="187">
        <f>SUM(SD!I35:I36,SD!P35:P36,SD!W35:W36,SD!AD35:AD36,SD!AK35:AK36)</f>
        <v>363</v>
      </c>
      <c r="AB35" s="199">
        <v>14</v>
      </c>
      <c r="AC35" s="42" t="s">
        <v>31</v>
      </c>
      <c r="AD35" s="44">
        <f ca="1">IF(MIN(C35,G35,K35,O35,S35)=0, "Null", IF(COUNT(C35,G35,K35,O35,S35)=5, SUM(C35,G35,K35,O35,S35) - MIN(C35,G35,K35,O35,S35) - MAX(C35,G35,K35,O35,S35), "Null"))*$AS$9</f>
        <v>1258</v>
      </c>
      <c r="AE35" s="44">
        <f ca="1">IF(MIN(D35,H35,L35,P35,T35)=0, "Null", IF(COUNT(D35,H35,L35,P35,T35)=5, SUM(D35,H35,L35,P35,T35) - MIN(D35,H35,L35,P35,T35) - MAX(D35,H35,L35,P35,T35), "Null"))*$AT$9</f>
        <v>1020.8571428571427</v>
      </c>
      <c r="AF35" s="44">
        <f ca="1">IF(MIN(E35,I35,M35,Q35,U35)=0, "Null", IF(COUNT(E35,I35,M35,Q35,U35)=5, SUM(E35,I35,M35,Q35,U35) - MIN(E35,I35,M35,Q35,U35) - MAX(E35,I35,M35,Q35,U35), "Null"))*$AU$9</f>
        <v>770.31818181818176</v>
      </c>
      <c r="AG35" s="44">
        <f ca="1">IF(MIN(F35,J35,N35,R35,V35)=0, "Null", IF(COUNT(F35,J35,N35,R35,V35)=5, SUM(F35,J35,N35,R35,V35) - MIN(F35,J35,N35,R35,V35) - MAX(F35,J35,N35,R35,V35), "Null"))*$AV$9</f>
        <v>740.57142857142867</v>
      </c>
      <c r="AH35" s="45" cm="1">
        <f t="array" aca="1" ref="AH35" ca="1">IF(SUMPRODUCT(--(ISTEXT(AD35:AG35)+ISBLANK(AD35:AG35)+(AD35:AG35=0)))&gt;0,"Error",SUM(AD35,AE35,AF35,AG35))</f>
        <v>3789.7467532467526</v>
      </c>
      <c r="AI35" s="492">
        <f t="shared" ref="AI35" ca="1" si="23">IF(OR(ISTEXT(AH35),ISTEXT(AH36)),"NULL",SUM(AH35:AH36))</f>
        <v>7287.4068265068263</v>
      </c>
      <c r="AJ35" s="489"/>
      <c r="AK35" s="250">
        <f>SUM(SD!G35:I36,SD!N35:P36,SD!U35:W36,SD!AB35:AD36,SD!AI35:AK36)</f>
        <v>1078</v>
      </c>
      <c r="AL35" s="250">
        <f>RANK(AK35,$AK$9:$AK$36,0)</f>
        <v>11</v>
      </c>
      <c r="AN35" s="255" t="str">
        <f>IF(AND(SD!AP35&gt;=4, SD!AP35&lt;=18), "Penampilan " &amp; SD!AP35 &amp; " Menit", "Kosong")</f>
        <v>Penampilan 5 Menit</v>
      </c>
      <c r="AO35" s="257" t="str">
        <f>IF(SD!AQ35=46,"Kelebihan 1 Peserta", IF(SD!AQ35=47,"Kelebihan 2 Peserta",IF(SD!AQ35=48,"Kelebihan 3 Peserta",IF(SD!AQ35=49,"Kelebihan 4 Peserta",IF(SD!AQ35=50,"Kelebihan 5 Peserta",IF(SD!AQ35&gt;50,"Lebih dari 5 Peserta","Aman"))))))</f>
        <v>Aman</v>
      </c>
      <c r="AP35" s="255" t="str">
        <f t="shared" ref="AP35" si="24">_xlfn.TEXTJOIN(", ",TRUE,AN35,AO35)</f>
        <v>Penampilan 5 Menit, Aman</v>
      </c>
    </row>
    <row r="36" spans="1:42" ht="17.25" customHeight="1">
      <c r="A36" s="555"/>
      <c r="B36" s="115" t="s">
        <v>39</v>
      </c>
      <c r="C36" s="29" cm="1">
        <f t="array" aca="1" ref="C36" ca="1">50 + ((SD!C36 - MIN(_xlfn._xlws.FILTER(SD!$C$9:'SD'!$C$36, MOD(ROW(SD!$C$9:'SD'!$C$36),2)=0)))/(MAX(_xlfn._xlws.FILTER(SD!$C$9:'SD'!$C$36, MOD(ROW(SD!$C$9:'SD'!$C$36),2)=0))-MIN(_xlfn._xlws.FILTER(SD!$C$9:'SD'!$C$36, MOD(ROW(SD!$C$9:'SD'!$C$36),2)=0)))) * (98-50)</f>
        <v>74</v>
      </c>
      <c r="D36" s="29" cm="1">
        <f t="array" aca="1" ref="D36" ca="1">50 + ((SD!D36 - MIN(_xlfn._xlws.FILTER(SD!$D$9:'SD'!$D$36,MOD(ROW(SD!$D$9:'SD'!$D$36),2)=0)))/(MAX(_xlfn._xlws.FILTER(SD!$D$9:'SD'!$D$36, MOD(ROW(SD!$D$9:'SD'!$D$36),2)=0))-MIN(_xlfn._xlws.FILTER(SD!$D$9:'SD'!$D$36,MOD(ROW(SD!$D$9:'SD'!$D$36),2)=0)))) * (98-50)</f>
        <v>76.666666666666671</v>
      </c>
      <c r="E36" s="29" cm="1">
        <f t="array" aca="1" ref="E36" ca="1">50 + ((SD!E36 - MIN(_xlfn._xlws.FILTER(SD!$E$9:'SD'!$E$36, MOD(ROW(SD!$E$9:'SD'!$E$36),2)=0)))/(MAX(_xlfn._xlws.FILTER(SD!$E$9:'SD'!$E$36, MOD(ROW(SD!$E$9:'SD'!$E$36),2)=0))-MIN(_xlfn._xlws.FILTER(SD!$E$9:'SD'!$E$36, MOD(ROW(SD!$E$9:'SD'!$E$36),2)=0))))*(98-50)</f>
        <v>74</v>
      </c>
      <c r="F36" s="29" cm="1">
        <f t="array" aca="1" ref="F36" ca="1">50 + ((SD!F36 - MIN(_xlfn._xlws.FILTER(SD!$F$9:'SD'!$F$36, MOD(ROW(SD!$F$9:'SD'!$F$36),2)=0)))/(MAX(_xlfn._xlws.FILTER(SD!$F$9:'SD'!$F$36, MOD(ROW(SD!$F$9:'SD'!$F$36),2)=0))-MIN(_xlfn._xlws.FILTER(SD!$F$9:'SD'!$F$36, MOD(ROW(SD!$F$9:'SD'!$F$36),2)=0))))*(98-50)</f>
        <v>50</v>
      </c>
      <c r="G36" s="33" cm="1">
        <f t="array" aca="1" ref="G36" ca="1">50 + ((SD!J36 - MIN(_xlfn._xlws.FILTER(SD!$J$9:'SD'!$J$36, MOD(ROW(SD!$J$9:'SD'!$J$36),2)=0)))/(MAX(_xlfn._xlws.FILTER(SD!$J$9:'SD'!$J$36, MOD(ROW(SD!$J$9:'SD'!$J$36),2)=0))-MIN(_xlfn._xlws.FILTER(SD!$J$9:'SD'!$J$36, MOD(ROW(SD!$J$9:'SD'!$J$36),2)=0))))*(98-50)</f>
        <v>66.5</v>
      </c>
      <c r="H36" s="33" cm="1">
        <f t="array" aca="1" ref="H36" ca="1">50 + ((SD!K36 - MIN(_xlfn._xlws.FILTER(SD!$K$9:'SD'!$K$36, MOD(ROW(SD!$K$9:'SD'!$K$36),2)=0)))/(MAX(_xlfn._xlws.FILTER(SD!$K$9:'SD'!$K$36, MOD(ROW(SD!$K$9:'SD'!$K$36),2)=0))-MIN(_xlfn._xlws.FILTER(SD!$K$9:'SD'!$K$36, MOD(ROW(SD!$K$9:'SD'!$K$36),2)=0))))*(98-50)</f>
        <v>70.129032258064512</v>
      </c>
      <c r="I36" s="33" cm="1">
        <f t="array" aca="1" ref="I36" ca="1">50 + ((SD!L36 - MIN(_xlfn._xlws.FILTER(SD!$L$9:'SD'!$L$36, MOD(ROW(SD!$L$9:'SD'!$L$36),2)=0)))/(MAX(_xlfn._xlws.FILTER(SD!$L$9:'SD'!$L$36, MOD(ROW(SD!$L$9:'SD'!$L$36),2)=0))-MIN(_xlfn._xlws.FILTER(SD!$L$9:'SD'!$L$36, MOD(ROW(SD!$L$9:'SD'!$L$36),2)=0))))*(98-50)</f>
        <v>67.777777777777771</v>
      </c>
      <c r="J36" s="33" cm="1">
        <f t="array" aca="1" ref="J36" ca="1">50 + ((SD!M36 - MIN(_xlfn._xlws.FILTER(SD!$M$9:'SD'!$M$36, MOD(ROW(SD!$M$9:'SD'!$M$36),2)=0)))/(MAX(_xlfn._xlws.FILTER(SD!$M$9:'SD'!$M$36, MOD(ROW(SD!$M$9:'SD'!$M$36),2)=0))-MIN(_xlfn._xlws.FILTER(SD!$M$9:'SD'!$M$36, MOD(ROW(SD!$M$9:'SD'!$M$36),2)=0))))*(98-50)</f>
        <v>50</v>
      </c>
      <c r="K36" s="37" cm="1">
        <f t="array" aca="1" ref="K36" ca="1">50 + ((SD!Q36 -MIN(_xlfn._xlws.FILTER(SD!$Q$9:'SD'!$Q$36, MOD(ROW(SD!$Q$9:'SD'!$Q$36),2)=0)))/(MAX(_xlfn._xlws.FILTER(SD!$Q$9:'SD'!$Q$36, MOD(ROW(SD!$Q$9:'SD'!$Q$36),2)=0))-MIN(_xlfn._xlws.FILTER(SD!$Q$9:'SD'!$Q$36, MOD(ROW(SD!$Q$9:'SD'!$Q$36),2)=0))))*(98-50)</f>
        <v>94.689655172413794</v>
      </c>
      <c r="L36" s="37" cm="1">
        <f t="array" aca="1" ref="L36" ca="1">50 + ((SD!R36 - MIN(_xlfn._xlws.FILTER(SD!$R$9:'SD'!$R$36, MOD(ROW(SD!$R$9:'SD'!$R$36),2)=0)))/(MAX(_xlfn._xlws.FILTER(SD!$R$9:'SD'!$R$36, MOD(ROW(SD!$R$9:'SD'!$R$36),2)=0))-MIN(_xlfn._xlws.FILTER(SD!$R$9:'SD'!$R$36, MOD(ROW(SD!$R$9:'SD'!$R$36),2)=0))))*(98-50)</f>
        <v>89.529411764705884</v>
      </c>
      <c r="M36" s="37" cm="1">
        <f t="array" aca="1" ref="M36" ca="1">50 + ((SD!S36 - MIN(_xlfn._xlws.FILTER(SD!$S$9:'SD'!$S$36, MOD(ROW(SD!$S$9:'SD'!$S$36),2)=0)))/(MAX(_xlfn._xlws.FILTER(SD!$S$9:'SD'!$S$36, MOD(ROW(SD!$S$9:'SD'!$S$36),2)=0))-MIN(_xlfn._xlws.FILTER(SD!$S$9:'SD'!$S$36, MOD(ROW(SD!$S$9:'SD'!$S$36),2)=0))))*(98-50)</f>
        <v>88.4</v>
      </c>
      <c r="N36" s="37" cm="1">
        <f t="array" aca="1" ref="N36" ca="1">50 + ((SD!T36 - MIN(_xlfn._xlws.FILTER(SD!$T$9:'SD'!$T$36, MOD(ROW(SD!$T$9:'SD'!$T$36),2)=0)))/(MAX(_xlfn._xlws.FILTER(SD!$T$9:'SD'!$T$36, MOD(ROW(SD!$T$9:'SD'!$T$36),2)=0))-MIN(_xlfn._xlws.FILTER(SD!$T$9:'SD'!$T$36, MOD(ROW(SD!$T$9:'SD'!$T$36),2)=0))))*(98-50)</f>
        <v>90</v>
      </c>
      <c r="O36" s="39" cm="1">
        <f t="array" aca="1" ref="O36" ca="1">50 + ((SD!X36 - MIN(_xlfn._xlws.FILTER(SD!$X$9:'SD'!$X$36, MOD(ROW(SD!$X$9:'SD'!$X$36),2)=0)))/(MAX(_xlfn._xlws.FILTER(SD!$X$9:'SD'!$X$36, MOD(ROW(SD!$X$9:'SD'!$X$36),2)=0))-MIN(_xlfn._xlws.FILTER(SD!$X$9:'SD'!$X$36, MOD(ROW(SD!$X$9:'SD'!$X$36),2)=0))))*(98-50)</f>
        <v>92.666666666666657</v>
      </c>
      <c r="P36" s="39" cm="1">
        <f t="array" aca="1" ref="P36" ca="1">50 + ((SD!Y36 - MIN(_xlfn._xlws.FILTER(SD!$Y$9:'SD'!$Y$36, MOD(ROW(SD!$Y$9:'SD'!$Y$36),2)=0)))/(MAX(_xlfn._xlws.FILTER(SD!$Y$9:'SD'!$Y$36, MOD(ROW(SD!$Y$9:'SD'!$Y$36),2)=0))-MIN(_xlfn._xlws.FILTER(SD!$Y$9:'SD'!$Y$36, MOD(ROW(SD!$Y$9:'SD'!$Y$36),2)=0))))*(98-50)</f>
        <v>80</v>
      </c>
      <c r="Q36" s="39" cm="1">
        <f t="array" aca="1" ref="Q36" ca="1">50 + ((SD!Z36 - MIN(_xlfn._xlws.FILTER(SD!$Z$9:'SD'!$Z$36, MOD(ROW(SD!$Z$9:'SD'!$Z$36),2)=0)))/(MAX(_xlfn._xlws.FILTER(SD!$Z$9:'SD'!$Z$36, MOD(ROW(SD!$Z$9:'SD'!$Z$36),2)=0))-MIN(_xlfn._xlws.FILTER(SD!$Z$9:'SD'!$Z$36, MOD(ROW(SD!$Z$9:'SD'!$Z$36),2)=0))))*(98-50)</f>
        <v>77.428571428571431</v>
      </c>
      <c r="R36" s="39" cm="1">
        <f t="array" aca="1" ref="R36" ca="1">50 + ((SD!AA36 - MIN(_xlfn._xlws.FILTER(SD!$AA$9:'SD'!$AA$36, MOD(ROW(SD!$AA$9:'SD'!$AA$36),2)=0)))/(MAX(_xlfn._xlws.FILTER(SD!$AA$9:'SD'!$AA$36, MOD(ROW(SD!$AA$9:'SD'!$AA$36),2)=0))-MIN(_xlfn._xlws.FILTER(SD!$AA$9:'SD'!$AA$36, MOD(ROW(SD!$AA$9:'SD'!$AA$36),2)=0))))*(98-50)</f>
        <v>83.6</v>
      </c>
      <c r="S36" s="46" cm="1">
        <f t="array" aca="1" ref="S36" ca="1">50 + ((SD!AE36 - MIN(_xlfn._xlws.FILTER(SD!$AE$9:'SD'!$AE$36, MOD(ROW(SD!$AE$9:'SD'!$AE$36),2)=0)))/(MAX(_xlfn._xlws.FILTER(SD!$AE$9:'SD'!$AE$36, MOD(ROW(SD!$AE$9:'SD'!$AE$36),2)=0))-MIN(_xlfn._xlws.FILTER(SD!$AE$9:'SD'!$AE$36, MOD(ROW(SD!$AE$9:'SD'!$AE$36),2)=0))))*(98-50)</f>
        <v>86.923076923076934</v>
      </c>
      <c r="T36" s="46" cm="1">
        <f t="array" aca="1" ref="T36" ca="1">50 + ((SD!AF36 - MIN(_xlfn._xlws.FILTER(SD!$AF$9:'SD'!$AF$36, MOD(ROW(SD!$AF$9:'SD'!$AF$36),2)=0)))/(MAX(_xlfn._xlws.FILTER(SD!$AF$9:'SD'!$AF$36, MOD(ROW(SD!$AF$9:'SD'!$AF$36),2)=0))-MIN(_xlfn._xlws.FILTER(SD!$AF$9:'SD'!$AF$36, MOD(ROW(SD!$AF$9:'SD'!$AF$36),2)=0))))*(98-50)</f>
        <v>86</v>
      </c>
      <c r="U36" s="46" cm="1">
        <f t="array" aca="1" ref="U36" ca="1">50 + ((SD!AG36 - MIN(_xlfn._xlws.FILTER(SD!$AG$9:'SD'!$AG$36, MOD(ROW(SD!$AG$9:'SD'!$AG$36),2)=0)))/(MAX(_xlfn._xlws.FILTER(SD!$AG$9:'SD'!$AG$36, MOD(ROW(SD!$AG$9:'SD'!$AG$36),2)=0))-MIN(_xlfn._xlws.FILTER(SD!$AG$9:'SD'!$AG$36, MOD(ROW(SD!$AG$9:'SD'!$AG$36),2)=0))))*(98-50)</f>
        <v>79.538461538461547</v>
      </c>
      <c r="V36" s="46" cm="1">
        <f t="array" aca="1" ref="V36" ca="1">50 + ((SD!AH36 - MIN(_xlfn._xlws.FILTER(SD!$AH$9:'SD'!$AH$36, MOD(ROW(SD!$AH$9:'SD'!$AH$36),2)=0)))/(MAX(_xlfn._xlws.FILTER(SD!$AH$9:'SD'!$AH$36, MOD(ROW(SD!$AH$9:'SD'!$AH$36),2)=0))-MIN(_xlfn._xlws.FILTER(SD!$AH$9:'SD'!$AH$36, MOD(ROW(SD!$AH$9:'SD'!$AH$36),2)=0))))*(98-50)</f>
        <v>71.333333333333329</v>
      </c>
      <c r="W36" s="553"/>
      <c r="X36" s="187"/>
      <c r="Y36" s="187"/>
      <c r="Z36" s="187"/>
      <c r="AB36" s="555"/>
      <c r="AC36" s="97" t="s">
        <v>39</v>
      </c>
      <c r="AD36" s="96">
        <f ca="1">IF(MIN(C36,G36,K36,O36,S36)=0, "Null", IF(COUNT(C36,G36,K36,O36,S36)=5, SUM(C36,G36,K36,O36,S36) - MIN(C36,G36,K36,O36,S36) - MAX(C36,G36,K36,O36,S36), "Null"))*$AS$10</f>
        <v>1014.3589743589744</v>
      </c>
      <c r="AE36" s="96">
        <f ca="1">IF(MIN(D36,H36,L36,P36,T36)=0, "Null", IF(COUNT(D36,H36,L36,P36,T36)=5, SUM(D36,H36,L36,P36,T36) - MIN(D36,H36,L36,P36,T36) - MAX(D36,H36,L36,P36,T36), "Null"))*$AT$10</f>
        <v>970.66666666666686</v>
      </c>
      <c r="AF36" s="96">
        <f ca="1">IF(MIN(E36,I36,M36,Q36,U36)=0, "Null", IF(COUNT(E36,I36,M36,Q36,U36)=5, SUM(E36,I36,M36,Q36,U36) - MIN(E36,I36,M36,Q36,U36) - MAX(E36,I36,M36,Q36,U36), "Null"))*$AU$10</f>
        <v>692.90109890109886</v>
      </c>
      <c r="AG36" s="96">
        <f ca="1">IF(MIN(F36,J36,N36,R36,V36)=0, "Null", IF(COUNT(F36,J36,N36,R36,V36)=5, SUM(F36,J36,N36,R36,V36) - MIN(F36,J36,N36,R36,V36) - MAX(F36,J36,N36,R36,V36), "Null"))*$AV$10</f>
        <v>819.73333333333335</v>
      </c>
      <c r="AH36" s="113" cm="1">
        <f t="array" aca="1" ref="AH36" ca="1">IF(SUMPRODUCT(--(ISTEXT(AD36:AG36)+ISBLANK(AD36:AG36)+(AD36:AG36=0)))&gt;0,"Error",SUM(AD36,AE36,AF36,AG36))</f>
        <v>3497.6600732600737</v>
      </c>
      <c r="AI36" s="493"/>
      <c r="AJ36" s="489"/>
      <c r="AK36" s="251"/>
      <c r="AL36" s="251"/>
      <c r="AN36" s="256"/>
      <c r="AO36" s="258"/>
      <c r="AP36" s="256"/>
    </row>
    <row r="37" spans="1:42">
      <c r="A37" s="174" t="s">
        <v>69</v>
      </c>
      <c r="B37" s="174"/>
      <c r="C37" s="245" t="str" cm="1">
        <f t="array" aca="1" ref="C37" ca="1">IFERROR(IF(SUMPRODUCT(--(ISTEXT(SD!C9:F36))+(ISBLANK(SD!C9:F36))+(SD!C9:F36&lt;30)+(C9:F36&lt;50))&gt;0, "Error", "Selesai"), "Error")</f>
        <v>Selesai</v>
      </c>
      <c r="D37" s="246"/>
      <c r="E37" s="246"/>
      <c r="F37" s="247"/>
      <c r="G37" s="245" t="str" cm="1">
        <f t="array" aca="1" ref="G37" ca="1">IFERROR(IF(SUMPRODUCT(--(ISTEXT(SD!J9:M36))+(ISBLANK(SD!J9:M36))+(SD!J9:M36&lt;30)+(G9:J36&lt;50))&gt;0, "Error", "Selesai"), "Error")</f>
        <v>Selesai</v>
      </c>
      <c r="H37" s="246"/>
      <c r="I37" s="246"/>
      <c r="J37" s="247"/>
      <c r="K37" s="245" t="str" cm="1">
        <f t="array" aca="1" ref="K37" ca="1">IFERROR(IF(SUMPRODUCT(--(ISTEXT(SD!Q9:T36))+(ISBLANK(SD!Q9:T36))+(SD!Q9:T36&lt;30)+(K9:N36&lt;50))&gt;0, "Error", "Selesai"), "Error")</f>
        <v>Selesai</v>
      </c>
      <c r="L37" s="246"/>
      <c r="M37" s="246"/>
      <c r="N37" s="247"/>
      <c r="O37" s="245" t="str" cm="1">
        <f t="array" aca="1" ref="O37" ca="1">IFERROR(IF(SUMPRODUCT(--(ISTEXT(SD!X9:AA36))+(ISBLANK(SD!X9:AA36))+(SD!X9:AA36&lt;30)+(O9:R36&lt;50))&gt;0, "Error", "Selesai"), "Error")</f>
        <v>Selesai</v>
      </c>
      <c r="P37" s="246"/>
      <c r="Q37" s="246"/>
      <c r="R37" s="247"/>
      <c r="S37" s="245" t="str" cm="1">
        <f t="array" aca="1" ref="S37" ca="1">IFERROR(IF(SUMPRODUCT(--(ISTEXT(SD!AE9:AH36))+(ISBLANK(SD!AE9:AH36))+(SD!AE9:AH36&lt;30)+(S9:V36&lt;50))&gt;0, "Error", "Selesai"), "Error")</f>
        <v>Selesai</v>
      </c>
      <c r="T37" s="246"/>
      <c r="U37" s="246"/>
      <c r="V37" s="247"/>
      <c r="AB37" s="174" t="s">
        <v>69</v>
      </c>
      <c r="AC37" s="174"/>
      <c r="AD37" s="243" t="str" cm="1">
        <f t="array" aca="1" ref="AD37" ca="1">IFERROR(IF(SUMPRODUCT(--(ISTEXT(AD9:AH36))+(ISBLANK(AD9:AH36))+(AD9:AH36=0))&gt;0, "Error", "Selesai"), "Error")</f>
        <v>Selesai</v>
      </c>
      <c r="AE37" s="243"/>
      <c r="AF37" s="243"/>
      <c r="AG37" s="243"/>
      <c r="AH37" s="243"/>
    </row>
    <row r="38" spans="1:42">
      <c r="F38" t="s">
        <v>272</v>
      </c>
    </row>
    <row r="39" spans="1:42">
      <c r="A39" s="244" t="s">
        <v>76</v>
      </c>
      <c r="B39" s="244"/>
      <c r="C39" s="244"/>
      <c r="D39" s="244"/>
      <c r="E39" s="244"/>
      <c r="F39" s="2"/>
      <c r="G39" s="2"/>
    </row>
    <row r="40" spans="1:42">
      <c r="A40" s="244"/>
      <c r="B40" s="244"/>
      <c r="C40" s="244"/>
      <c r="D40" s="244"/>
      <c r="E40" s="244"/>
      <c r="F40" s="2"/>
      <c r="G40" s="2"/>
    </row>
    <row r="41" spans="1:42" ht="32.25">
      <c r="A41" s="60" t="s">
        <v>2</v>
      </c>
      <c r="B41" s="60" t="s">
        <v>77</v>
      </c>
      <c r="C41" s="61" t="s">
        <v>78</v>
      </c>
      <c r="D41" s="62" t="s">
        <v>79</v>
      </c>
      <c r="E41" s="62" t="s">
        <v>80</v>
      </c>
      <c r="F41" s="4"/>
      <c r="G41" s="4"/>
    </row>
    <row r="42" spans="1:42" ht="15.75" customHeight="1">
      <c r="A42" s="240">
        <v>1</v>
      </c>
      <c r="B42" s="237">
        <f ca="1">AI9</f>
        <v>7626.8920687155987</v>
      </c>
      <c r="C42" s="238">
        <f ca="1">RANK(B42,$B$42:$B$69,0)</f>
        <v>8</v>
      </c>
      <c r="D42" s="237">
        <f ca="1">MAX($B$42:$B$69)</f>
        <v>8301.9871931314119</v>
      </c>
      <c r="E42" s="237">
        <f ca="1">MIN($B$42:$B$69)</f>
        <v>4500</v>
      </c>
    </row>
    <row r="43" spans="1:42" ht="15.75" customHeight="1">
      <c r="A43" s="241"/>
      <c r="B43" s="237"/>
      <c r="C43" s="238"/>
      <c r="D43" s="187"/>
      <c r="E43" s="187"/>
    </row>
    <row r="44" spans="1:42">
      <c r="A44" s="199">
        <v>2</v>
      </c>
      <c r="B44" s="237">
        <f ca="1">AI11</f>
        <v>7868.9520479520479</v>
      </c>
      <c r="C44" s="238">
        <f ca="1">RANK(B44,$B$42:$B$69,0)</f>
        <v>4</v>
      </c>
      <c r="D44" s="239" t="s">
        <v>81</v>
      </c>
      <c r="E44" s="239" t="s">
        <v>82</v>
      </c>
    </row>
    <row r="45" spans="1:42" ht="15.75" customHeight="1">
      <c r="A45" s="236"/>
      <c r="B45" s="237"/>
      <c r="C45" s="238"/>
      <c r="D45" s="192"/>
      <c r="E45" s="192"/>
    </row>
    <row r="46" spans="1:42" ht="15.75" customHeight="1">
      <c r="A46" s="240">
        <v>3</v>
      </c>
      <c r="B46" s="237">
        <f ca="1">AI13</f>
        <v>7754.6064818646646</v>
      </c>
      <c r="C46" s="238">
        <f ca="1">RANK(B46,$B$42:$B$69,0)</f>
        <v>6</v>
      </c>
      <c r="D46" s="242" cm="1">
        <f t="array" aca="1" ref="D46" ca="1">MAX(_xlfn._xlws.FILTER($AH$9:$AH$36, MOD(ROW($AH$9:$AH$36),2)=1))</f>
        <v>4159.1750111957008</v>
      </c>
      <c r="E46" s="242" cm="1">
        <f t="array" aca="1" ref="E46" ca="1">MAX(_xlfn._xlws.FILTER($AH$9:$AH$36, MOD(ROW($AH$9:$AH$36),2)=0))</f>
        <v>4187.9485455720751</v>
      </c>
    </row>
    <row r="47" spans="1:42" ht="15.75" customHeight="1">
      <c r="A47" s="241"/>
      <c r="B47" s="237"/>
      <c r="C47" s="238"/>
      <c r="D47" s="237"/>
      <c r="E47" s="237"/>
    </row>
    <row r="48" spans="1:42" ht="15.75" customHeight="1">
      <c r="A48" s="199">
        <v>4</v>
      </c>
      <c r="B48" s="237">
        <f ca="1">AI15</f>
        <v>7996.322190183042</v>
      </c>
      <c r="C48" s="238">
        <f ca="1">RANK(B48,$B$42:$B$69,0)</f>
        <v>3</v>
      </c>
      <c r="D48" s="239" t="s">
        <v>83</v>
      </c>
      <c r="E48" s="239" t="s">
        <v>84</v>
      </c>
    </row>
    <row r="49" spans="1:5" ht="15.75" customHeight="1">
      <c r="A49" s="236"/>
      <c r="B49" s="237"/>
      <c r="C49" s="238"/>
      <c r="D49" s="192"/>
      <c r="E49" s="192"/>
    </row>
    <row r="50" spans="1:5" ht="15.75" customHeight="1">
      <c r="A50" s="240">
        <v>5</v>
      </c>
      <c r="B50" s="237">
        <f ca="1">AI17</f>
        <v>7773.1683649683655</v>
      </c>
      <c r="C50" s="238">
        <f ca="1">RANK(B50,$B$42:$B$69,0)</f>
        <v>5</v>
      </c>
      <c r="D50" s="242" cm="1">
        <f t="array" aca="1" ref="D50" ca="1">MIN(_xlfn._xlws.FILTER($AH$9:$AH$36, MOD(ROW($AH$9:$AH$36),2)=1))</f>
        <v>2250</v>
      </c>
      <c r="E50" s="242" cm="1">
        <f t="array" aca="1" ref="E50" ca="1">MIN(_xlfn._xlws.FILTER($AH$9:$AH$36, MOD(ROW($AH$9:$AH$36),2)=0))</f>
        <v>2250</v>
      </c>
    </row>
    <row r="51" spans="1:5" ht="15.75" customHeight="1">
      <c r="A51" s="241"/>
      <c r="B51" s="237"/>
      <c r="C51" s="238"/>
      <c r="D51" s="237"/>
      <c r="E51" s="237"/>
    </row>
    <row r="52" spans="1:5" ht="15.75" customHeight="1">
      <c r="A52" s="199">
        <v>6</v>
      </c>
      <c r="B52" s="237">
        <f ca="1">AI19</f>
        <v>6492.5074259074263</v>
      </c>
      <c r="C52" s="238">
        <f ca="1">RANK(B52,$B$42:$B$69,0)</f>
        <v>13</v>
      </c>
      <c r="D52" s="239" t="s">
        <v>85</v>
      </c>
      <c r="E52" s="239" t="s">
        <v>86</v>
      </c>
    </row>
    <row r="53" spans="1:5" ht="15.75" customHeight="1">
      <c r="A53" s="236"/>
      <c r="B53" s="237"/>
      <c r="C53" s="238"/>
      <c r="D53" s="192"/>
      <c r="E53" s="192"/>
    </row>
    <row r="54" spans="1:5" ht="15.75" customHeight="1">
      <c r="A54" s="240">
        <v>7</v>
      </c>
      <c r="B54" s="237">
        <f ca="1">AI21</f>
        <v>8301.9871931314119</v>
      </c>
      <c r="C54" s="238">
        <f ca="1">RANK(B54,$B$42:$B$69,0)</f>
        <v>1</v>
      </c>
      <c r="D54" s="187">
        <f>MAX($AK$9:$AK$36)</f>
        <v>1174</v>
      </c>
      <c r="E54" s="187">
        <f>MIN($AK$9:$AK$36)</f>
        <v>450</v>
      </c>
    </row>
    <row r="55" spans="1:5" ht="15.75" customHeight="1">
      <c r="A55" s="241"/>
      <c r="B55" s="237"/>
      <c r="C55" s="238"/>
      <c r="D55" s="187"/>
      <c r="E55" s="187"/>
    </row>
    <row r="56" spans="1:5" ht="15.75" customHeight="1">
      <c r="A56" s="199">
        <v>8</v>
      </c>
      <c r="B56" s="237">
        <f ca="1">AI23</f>
        <v>7467.2299608437552</v>
      </c>
      <c r="C56" s="187">
        <f ca="1">RANK(B56,$B$42:$B$69,0)</f>
        <v>9</v>
      </c>
    </row>
    <row r="57" spans="1:5" ht="15.75" customHeight="1">
      <c r="A57" s="236"/>
      <c r="B57" s="237"/>
      <c r="C57" s="187"/>
    </row>
    <row r="58" spans="1:5" ht="15.75" customHeight="1">
      <c r="A58" s="240">
        <v>9</v>
      </c>
      <c r="B58" s="237">
        <f ca="1">AI25</f>
        <v>7712.4383190845656</v>
      </c>
      <c r="C58" s="187">
        <f ca="1">RANK(B58,$B$42:$B$69,0)</f>
        <v>7</v>
      </c>
    </row>
    <row r="59" spans="1:5" ht="15.75" customHeight="1">
      <c r="A59" s="241"/>
      <c r="B59" s="237"/>
      <c r="C59" s="187"/>
    </row>
    <row r="60" spans="1:5" ht="15.75" customHeight="1">
      <c r="A60" s="199">
        <v>10</v>
      </c>
      <c r="B60" s="237">
        <f ca="1">AI27</f>
        <v>7006.6055278055273</v>
      </c>
      <c r="C60" s="187">
        <f ca="1">RANK(B60,$B$42:$B$69,0)</f>
        <v>12</v>
      </c>
    </row>
    <row r="61" spans="1:5" ht="15.75" customHeight="1">
      <c r="A61" s="236"/>
      <c r="B61" s="237"/>
      <c r="C61" s="187"/>
    </row>
    <row r="62" spans="1:5" ht="15.75" customHeight="1">
      <c r="A62" s="240">
        <v>11</v>
      </c>
      <c r="B62" s="237">
        <f ca="1">AI29</f>
        <v>4500</v>
      </c>
      <c r="C62" s="187">
        <f ca="1">RANK(B62,$B$42:$B$69,0)</f>
        <v>14</v>
      </c>
    </row>
    <row r="63" spans="1:5" ht="15.75" customHeight="1">
      <c r="A63" s="241"/>
      <c r="B63" s="237"/>
      <c r="C63" s="187"/>
    </row>
    <row r="64" spans="1:5" ht="15.75" customHeight="1">
      <c r="A64" s="199">
        <v>12</v>
      </c>
      <c r="B64" s="237">
        <f ca="1">AI31</f>
        <v>8043.4640698567291</v>
      </c>
      <c r="C64" s="187">
        <f ca="1">RANK(B64,$B$42:$B$69,0)</f>
        <v>2</v>
      </c>
    </row>
    <row r="65" spans="1:6" ht="15.75" customHeight="1">
      <c r="A65" s="236"/>
      <c r="B65" s="237"/>
      <c r="C65" s="187"/>
    </row>
    <row r="66" spans="1:6" ht="15.75" customHeight="1">
      <c r="A66" s="240">
        <v>13</v>
      </c>
      <c r="B66" s="237">
        <f ca="1">AI33</f>
        <v>7372.5414056531699</v>
      </c>
      <c r="C66" s="187">
        <f ca="1">RANK(B66,$B$42:$B$69,0)</f>
        <v>10</v>
      </c>
    </row>
    <row r="67" spans="1:6" ht="15.75" customHeight="1">
      <c r="A67" s="241"/>
      <c r="B67" s="237"/>
      <c r="C67" s="187"/>
    </row>
    <row r="68" spans="1:6" ht="15.75" customHeight="1">
      <c r="A68" s="199">
        <v>14</v>
      </c>
      <c r="B68" s="237">
        <f ca="1">AI35</f>
        <v>7287.4068265068263</v>
      </c>
      <c r="C68" s="187">
        <f ca="1">RANK(B68,$B$42:$B$69,0)</f>
        <v>11</v>
      </c>
    </row>
    <row r="69" spans="1:6" ht="15.75" customHeight="1">
      <c r="A69" s="547"/>
      <c r="B69" s="237"/>
      <c r="C69" s="187"/>
    </row>
    <row r="71" spans="1:6" ht="15">
      <c r="F71" s="151" t="e" cm="1">
        <f t="array" aca="1" ref="F71" ca="1">50 + ((SD!F71 -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72" spans="1:6">
      <c r="F72" s="27" cm="1">
        <f t="array" aca="1" ref="F72" ca="1">50 + ((SD!F72 -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73" spans="1:6" ht="15">
      <c r="F73" s="150" t="e" cm="1">
        <f t="array" aca="1" ref="F73" ca="1">50 + ((SD!F73 -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74" spans="1:6">
      <c r="F74" s="29" cm="1">
        <f t="array" aca="1" ref="F74" ca="1">50 + ((SD!F74 -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75" spans="1:6">
      <c r="F75" s="11" t="e" cm="1">
        <f t="array" aca="1" ref="F75" ca="1">50 + ((SD!F75 -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76" spans="1:6">
      <c r="F76" s="27" cm="1">
        <f t="array" aca="1" ref="F76" ca="1">50 + ((SD!F76 -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77" spans="1:6">
      <c r="F77" s="25" t="e" cm="1">
        <f t="array" aca="1" ref="F77" ca="1">50 + ((SD!F77 -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78" spans="1:6">
      <c r="F78" s="29" cm="1">
        <f t="array" aca="1" ref="F78" ca="1">50 + ((SD!F78 -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79" spans="1:6">
      <c r="F79" s="11" t="e" cm="1">
        <f t="array" aca="1" ref="F79" ca="1">50 + ((SD!F79 -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80" spans="1:6">
      <c r="F80" s="27" cm="1">
        <f t="array" aca="1" ref="F80" ca="1">50 + ((SD!F80 -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81" spans="6:6">
      <c r="F81" s="25" t="e" cm="1">
        <f t="array" aca="1" ref="F81" ca="1">50 + ((SD!F81 -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82" spans="6:6">
      <c r="F82" s="29" cm="1">
        <f t="array" aca="1" ref="F82" ca="1">50 + ((SD!F82 -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83" spans="6:6">
      <c r="F83" s="11" t="e" cm="1">
        <f t="array" aca="1" ref="F83" ca="1">50 + ((SD!F83 -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84" spans="6:6">
      <c r="F84" s="27" cm="1">
        <f t="array" aca="1" ref="F84" ca="1">50 + ((SD!F84 -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85" spans="6:6">
      <c r="F85" s="25" t="e" cm="1">
        <f t="array" aca="1" ref="F85" ca="1">50 + ((SD!F85 -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86" spans="6:6">
      <c r="F86" s="29" cm="1">
        <f t="array" aca="1" ref="F86" ca="1">50 + ((SD!F86 -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87" spans="6:6">
      <c r="F87" s="11" t="e" cm="1">
        <f t="array" aca="1" ref="F87" ca="1">50 + ((SD!F87 -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88" spans="6:6">
      <c r="F88" s="27" cm="1">
        <f t="array" aca="1" ref="F88" ca="1">50 + ((SD!F88 -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89" spans="6:6">
      <c r="F89" s="25" t="e" cm="1">
        <f t="array" aca="1" ref="F89" ca="1">50 + ((SD!F89 -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90" spans="6:6">
      <c r="F90" s="29" cm="1">
        <f t="array" aca="1" ref="F90" ca="1">50 + ((SD!F90 -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91" spans="6:6">
      <c r="F91" s="11" t="e" cm="1">
        <f t="array" aca="1" ref="F91" ca="1">50 + ((SD!F91 -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92" spans="6:6">
      <c r="F92" s="27" cm="1">
        <f t="array" aca="1" ref="F92" ca="1">50 + ((SD!F92 -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93" spans="6:6">
      <c r="F93" s="25" t="e" cm="1">
        <f t="array" aca="1" ref="F93" ca="1">50 + ((SD!F93 -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94" spans="6:6">
      <c r="F94" s="29" cm="1">
        <f t="array" aca="1" ref="F94" ca="1">50 + ((SD!F94 -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95" spans="6:6">
      <c r="F95" s="11" t="e" cm="1">
        <f t="array" aca="1" ref="F95" ca="1">50 + ((SD!F95 -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96" spans="6:6">
      <c r="F96" s="27" cm="1">
        <f t="array" aca="1" ref="F96" ca="1">50 + ((SD!F96 -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  <row r="97" spans="6:6">
      <c r="F97" s="25" t="e" cm="1">
        <f t="array" aca="1" ref="F97" ca="1">50 + ((SD!F97 - MIN(_xlfn._xlws.FILTER(SD!$F$9:'SD'!$F$36, MOD(ROW(SD!$F$9:'SD'!$F$36),2)=1)))/(MAX(_xlfn._xlws.FILTER(SD!$F$9:'SD'!$F$36, MOD(ROW(SD!$F$9:'SD'!$F$36),2)=1))-MIN(_xlfn._xlws.FILTER(SD!$F$9:'SD'!$F$36, MOD(ROW(SD!$F$9:'SD'!$F$36),2)=1))))*(98-50)</f>
        <v>#DIV/0!</v>
      </c>
    </row>
    <row r="98" spans="6:6">
      <c r="F98" s="29" cm="1">
        <f t="array" aca="1" ref="F98" ca="1">50 + ((SD!F98 - MIN(_xlfn._xlws.FILTER(SD!$F$9:'SD'!$F$36, MOD(ROW(SD!$F$9:'SD'!$F$36),2)=0)))/(MAX(_xlfn._xlws.FILTER(SD!$F$9:'SD'!$F$36, MOD(ROW(SD!$F$9:'SD'!$F$36),2)=0))-MIN(_xlfn._xlws.FILTER(SD!$F$9:'SD'!$F$36, MOD(ROW(SD!$F$9:'SD'!$F$36),2)=0))))*(98-50)</f>
        <v>-498.57142857142856</v>
      </c>
    </row>
  </sheetData>
  <sheetProtection algorithmName="SHA-512" hashValue="gSg/zO3cbQe7K0BlmfWBF0ThYzqf+MLL8uyGykbef3W7omzf161v3PqX4ntXddfO5L7L+6JxwLG65sWmUmzobA==" saltValue="HMI1Ev9RlGprlZRPU8lwvA==" spinCount="100000" sheet="1" objects="1" scenarios="1" selectLockedCells="1" selectUnlockedCells="1"/>
  <mergeCells count="239">
    <mergeCell ref="A68:A69"/>
    <mergeCell ref="B68:B69"/>
    <mergeCell ref="C68:C69"/>
    <mergeCell ref="A64:A65"/>
    <mergeCell ref="B64:B65"/>
    <mergeCell ref="C64:C65"/>
    <mergeCell ref="A66:A67"/>
    <mergeCell ref="B66:B67"/>
    <mergeCell ref="C66:C67"/>
    <mergeCell ref="A54:A55"/>
    <mergeCell ref="B54:B55"/>
    <mergeCell ref="C54:C55"/>
    <mergeCell ref="D54:D55"/>
    <mergeCell ref="E54:E55"/>
    <mergeCell ref="A60:A61"/>
    <mergeCell ref="B60:B61"/>
    <mergeCell ref="C60:C61"/>
    <mergeCell ref="A62:A63"/>
    <mergeCell ref="B62:B63"/>
    <mergeCell ref="C62:C63"/>
    <mergeCell ref="A56:A57"/>
    <mergeCell ref="B56:B57"/>
    <mergeCell ref="C56:C57"/>
    <mergeCell ref="A58:A59"/>
    <mergeCell ref="B58:B59"/>
    <mergeCell ref="C58:C59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39:E40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K35:AK36"/>
    <mergeCell ref="AL35:AL36"/>
    <mergeCell ref="AN35:AN36"/>
    <mergeCell ref="AO35:AO36"/>
    <mergeCell ref="AP35:AP36"/>
    <mergeCell ref="A37:B37"/>
    <mergeCell ref="C37:F37"/>
    <mergeCell ref="G37:J37"/>
    <mergeCell ref="K37:N37"/>
    <mergeCell ref="O37:R37"/>
    <mergeCell ref="A35:A36"/>
    <mergeCell ref="X35:X36"/>
    <mergeCell ref="Y35:Y36"/>
    <mergeCell ref="Z35:Z36"/>
    <mergeCell ref="AB35:AB36"/>
    <mergeCell ref="AI35:AI36"/>
    <mergeCell ref="S37:V37"/>
    <mergeCell ref="AB37:AC37"/>
    <mergeCell ref="AD37:AH37"/>
    <mergeCell ref="AN33:AN34"/>
    <mergeCell ref="AO33:AO34"/>
    <mergeCell ref="AP33:AP34"/>
    <mergeCell ref="AK31:AK32"/>
    <mergeCell ref="AL31:AL32"/>
    <mergeCell ref="AN31:AN32"/>
    <mergeCell ref="AO31:AO32"/>
    <mergeCell ref="AP31:AP32"/>
    <mergeCell ref="AI31:AI32"/>
    <mergeCell ref="AB33:AB34"/>
    <mergeCell ref="A31:A32"/>
    <mergeCell ref="X31:X32"/>
    <mergeCell ref="Y31:Y32"/>
    <mergeCell ref="Z31:Z32"/>
    <mergeCell ref="AB31:AB32"/>
    <mergeCell ref="AI33:AI34"/>
    <mergeCell ref="AK33:AK34"/>
    <mergeCell ref="AL33:AL34"/>
    <mergeCell ref="AP23:AP24"/>
    <mergeCell ref="AI23:AI24"/>
    <mergeCell ref="A29:A30"/>
    <mergeCell ref="X29:X30"/>
    <mergeCell ref="Y29:Y30"/>
    <mergeCell ref="Z29:Z30"/>
    <mergeCell ref="AB29:AB30"/>
    <mergeCell ref="A27:A28"/>
    <mergeCell ref="X27:X28"/>
    <mergeCell ref="Y27:Y28"/>
    <mergeCell ref="Z27:Z28"/>
    <mergeCell ref="AB27:AB28"/>
    <mergeCell ref="AI29:AI30"/>
    <mergeCell ref="AK29:AK30"/>
    <mergeCell ref="AL29:AL30"/>
    <mergeCell ref="AN29:AN30"/>
    <mergeCell ref="AO29:AO30"/>
    <mergeCell ref="AP29:AP30"/>
    <mergeCell ref="AK27:AK28"/>
    <mergeCell ref="AL27:AL28"/>
    <mergeCell ref="AN27:AN28"/>
    <mergeCell ref="AO27:AO28"/>
    <mergeCell ref="AP27:AP28"/>
    <mergeCell ref="AI27:AI28"/>
    <mergeCell ref="AN19:AN20"/>
    <mergeCell ref="AO19:AO20"/>
    <mergeCell ref="AP19:AP20"/>
    <mergeCell ref="AI19:AI20"/>
    <mergeCell ref="A25:A26"/>
    <mergeCell ref="X25:X26"/>
    <mergeCell ref="Y25:Y26"/>
    <mergeCell ref="Z25:Z26"/>
    <mergeCell ref="AB25:AB26"/>
    <mergeCell ref="A23:A24"/>
    <mergeCell ref="X23:X24"/>
    <mergeCell ref="Y23:Y24"/>
    <mergeCell ref="Z23:Z24"/>
    <mergeCell ref="AB23:AB24"/>
    <mergeCell ref="AI25:AI26"/>
    <mergeCell ref="AK25:AK26"/>
    <mergeCell ref="AL25:AL26"/>
    <mergeCell ref="AN25:AN26"/>
    <mergeCell ref="AO25:AO26"/>
    <mergeCell ref="AP25:AP26"/>
    <mergeCell ref="AK23:AK24"/>
    <mergeCell ref="AL23:AL24"/>
    <mergeCell ref="AN23:AN24"/>
    <mergeCell ref="AO23:AO24"/>
    <mergeCell ref="AP17:AP18"/>
    <mergeCell ref="AK15:AK16"/>
    <mergeCell ref="AL15:AL16"/>
    <mergeCell ref="AN15:AN16"/>
    <mergeCell ref="AO15:AO16"/>
    <mergeCell ref="AP15:AP16"/>
    <mergeCell ref="A21:A22"/>
    <mergeCell ref="X21:X22"/>
    <mergeCell ref="Y21:Y22"/>
    <mergeCell ref="Z21:Z22"/>
    <mergeCell ref="AB21:AB22"/>
    <mergeCell ref="A19:A20"/>
    <mergeCell ref="X19:X20"/>
    <mergeCell ref="Y19:Y20"/>
    <mergeCell ref="Z19:Z20"/>
    <mergeCell ref="AB19:AB20"/>
    <mergeCell ref="AI21:AI22"/>
    <mergeCell ref="AK21:AK22"/>
    <mergeCell ref="AL21:AL22"/>
    <mergeCell ref="AN21:AN22"/>
    <mergeCell ref="AO21:AO22"/>
    <mergeCell ref="AP21:AP22"/>
    <mergeCell ref="AK19:AK20"/>
    <mergeCell ref="AL19:AL20"/>
    <mergeCell ref="AB17:AB18"/>
    <mergeCell ref="AK13:AK14"/>
    <mergeCell ref="AL13:AL14"/>
    <mergeCell ref="AN13:AN14"/>
    <mergeCell ref="AO13:AO14"/>
    <mergeCell ref="AI17:AI18"/>
    <mergeCell ref="AK17:AK18"/>
    <mergeCell ref="AL17:AL18"/>
    <mergeCell ref="AN17:AN18"/>
    <mergeCell ref="AO17:AO18"/>
    <mergeCell ref="AB15:AB16"/>
    <mergeCell ref="AK11:AK12"/>
    <mergeCell ref="AL11:AL12"/>
    <mergeCell ref="AN11:AN12"/>
    <mergeCell ref="AO11:AO12"/>
    <mergeCell ref="AP11:AP12"/>
    <mergeCell ref="A13:A14"/>
    <mergeCell ref="X13:X14"/>
    <mergeCell ref="Y13:Y14"/>
    <mergeCell ref="Z13:Z14"/>
    <mergeCell ref="AB13:AB14"/>
    <mergeCell ref="AK9:AK10"/>
    <mergeCell ref="AL9:AL10"/>
    <mergeCell ref="AN9:AN10"/>
    <mergeCell ref="AO9:AO10"/>
    <mergeCell ref="AP9:AP10"/>
    <mergeCell ref="A11:A12"/>
    <mergeCell ref="X11:X12"/>
    <mergeCell ref="Y11:Y12"/>
    <mergeCell ref="Z11:Z12"/>
    <mergeCell ref="AB11:AB12"/>
    <mergeCell ref="AJ8:AJ36"/>
    <mergeCell ref="A9:A10"/>
    <mergeCell ref="X9:X10"/>
    <mergeCell ref="Y9:Y10"/>
    <mergeCell ref="Z9:Z10"/>
    <mergeCell ref="AB9:AB10"/>
    <mergeCell ref="AI9:AI10"/>
    <mergeCell ref="AI11:AI12"/>
    <mergeCell ref="AI13:AI14"/>
    <mergeCell ref="AI15:AI16"/>
    <mergeCell ref="AP13:AP14"/>
    <mergeCell ref="A15:A16"/>
    <mergeCell ref="X15:X16"/>
    <mergeCell ref="Y15:Y16"/>
    <mergeCell ref="AB5:AL7"/>
    <mergeCell ref="AN5:AP7"/>
    <mergeCell ref="AR5:AV7"/>
    <mergeCell ref="C7:F7"/>
    <mergeCell ref="G7:J7"/>
    <mergeCell ref="K7:N7"/>
    <mergeCell ref="O7:R7"/>
    <mergeCell ref="S7:V7"/>
    <mergeCell ref="X7:Z7"/>
    <mergeCell ref="A2:Z4"/>
    <mergeCell ref="A5:A8"/>
    <mergeCell ref="B5:B8"/>
    <mergeCell ref="C5:F6"/>
    <mergeCell ref="G5:J6"/>
    <mergeCell ref="K5:N6"/>
    <mergeCell ref="O5:R6"/>
    <mergeCell ref="S5:V6"/>
    <mergeCell ref="W5:W36"/>
    <mergeCell ref="X5:Z6"/>
    <mergeCell ref="Z15:Z16"/>
    <mergeCell ref="A17:A18"/>
    <mergeCell ref="X17:X18"/>
    <mergeCell ref="Y17:Y18"/>
    <mergeCell ref="Z17:Z18"/>
    <mergeCell ref="A33:A34"/>
    <mergeCell ref="X33:X34"/>
    <mergeCell ref="Y33:Y34"/>
    <mergeCell ref="Z33:Z34"/>
  </mergeCells>
  <conditionalFormatting sqref="AL9 AL35 AL33 AL31 AL29 AL27 AL25 AL11 AL13 AL15 AL17 AL19 AL21 AL23">
    <cfRule type="cellIs" dxfId="132" priority="11" operator="lessThan">
      <formula>2</formula>
    </cfRule>
  </conditionalFormatting>
  <conditionalFormatting sqref="C9:V36">
    <cfRule type="cellIs" dxfId="131" priority="7" operator="lessThan">
      <formula>50</formula>
    </cfRule>
  </conditionalFormatting>
  <conditionalFormatting sqref="A5:AP7 A8:W8 AA8:AP8 A9:AP69">
    <cfRule type="containsErrors" dxfId="130" priority="6">
      <formula>ISERROR(A5)</formula>
    </cfRule>
  </conditionalFormatting>
  <conditionalFormatting sqref="AK9 AK11 AK13 AK15 AK17 AK19 AK21 AK23 AK25 AK27 AK29 AK31 AK33 AK35">
    <cfRule type="top10" dxfId="129" priority="12" rank="1"/>
  </conditionalFormatting>
  <conditionalFormatting sqref="B42:B6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B6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2:C6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2:C69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71:F98">
    <cfRule type="cellIs" dxfId="128" priority="5" operator="lessThan">
      <formula>50</formula>
    </cfRule>
  </conditionalFormatting>
  <conditionalFormatting sqref="F71:F98">
    <cfRule type="containsErrors" dxfId="127" priority="4">
      <formula>ISERROR(F71)</formula>
    </cfRule>
  </conditionalFormatting>
  <conditionalFormatting sqref="B42:B6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B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:C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900B8571-B4F7-4C85-834D-47A137E8D966}">
            <xm:f>NOT(ISERROR(SEARCH("Peserta",AO9)))</xm:f>
            <xm:f>"Peserta"</xm:f>
            <x14:dxf>
              <fill>
                <patternFill>
                  <bgColor rgb="FFFFC7CE"/>
                </patternFill>
              </fill>
            </x14:dxf>
          </x14:cfRule>
          <xm:sqref>AO9:AP36</xm:sqref>
        </x14:conditionalFormatting>
        <x14:conditionalFormatting xmlns:xm="http://schemas.microsoft.com/office/excel/2006/main">
          <x14:cfRule type="containsText" priority="9" operator="containsText" id="{6D3A7C15-4313-45AC-B0FF-85BE92F918B1}">
            <xm:f>NOT(ISERROR(SEARCH("Selesai",A37)))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A37:XFD37</xm:sqref>
        </x14:conditionalFormatting>
        <x14:conditionalFormatting xmlns:xm="http://schemas.microsoft.com/office/excel/2006/main">
          <x14:cfRule type="containsText" priority="8" operator="containsText" id="{85D4C1FC-D869-4E3E-9852-6E1F91B63040}">
            <xm:f>NOT(ISERROR(SEARCH("Error",A37)))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A37:XFD37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637DA-FBC2-4C84-AE79-948C9A44A798}">
  <sheetPr>
    <tabColor theme="5" tint="0.59999389629810485"/>
  </sheetPr>
  <dimension ref="A1:W47"/>
  <sheetViews>
    <sheetView topLeftCell="A4" zoomScale="85" workbookViewId="0">
      <pane xSplit="2" ySplit="3" topLeftCell="C7" activePane="bottomRight" state="frozen"/>
      <selection pane="bottomRight" activeCell="T22" sqref="T22"/>
      <selection pane="bottomLeft"/>
      <selection pane="topRight"/>
    </sheetView>
  </sheetViews>
  <sheetFormatPr defaultColWidth="11" defaultRowHeight="15.75" customHeight="1"/>
  <cols>
    <col min="2" max="2" width="44" customWidth="1"/>
    <col min="3" max="3" width="26.125" customWidth="1"/>
    <col min="4" max="5" width="29.125" customWidth="1"/>
    <col min="6" max="6" width="25.375" customWidth="1"/>
    <col min="7" max="14" width="9.375" customWidth="1"/>
    <col min="15" max="16" width="12.875" customWidth="1"/>
    <col min="17" max="19" width="9.5" customWidth="1"/>
    <col min="20" max="20" width="10.375" customWidth="1"/>
    <col min="21" max="21" width="8.25" customWidth="1"/>
    <col min="22" max="23" width="38.125" customWidth="1"/>
    <col min="24" max="24" width="33.5" customWidth="1"/>
    <col min="25" max="25" width="17.875" customWidth="1"/>
    <col min="26" max="26" width="21.875" customWidth="1"/>
    <col min="27" max="27" width="24.875" customWidth="1"/>
    <col min="28" max="28" width="19.625" customWidth="1"/>
    <col min="29" max="29" width="19.5" customWidth="1"/>
  </cols>
  <sheetData>
    <row r="1" spans="1:23" ht="26.25">
      <c r="A1" s="48" t="s">
        <v>87</v>
      </c>
    </row>
    <row r="3" spans="1:23">
      <c r="A3" s="49">
        <v>1</v>
      </c>
      <c r="B3" s="49">
        <v>2</v>
      </c>
      <c r="C3" s="49">
        <v>3</v>
      </c>
      <c r="D3" s="49">
        <v>4</v>
      </c>
      <c r="E3" s="49">
        <v>5</v>
      </c>
      <c r="F3" s="49">
        <v>6</v>
      </c>
      <c r="G3" s="49">
        <v>8</v>
      </c>
      <c r="H3" s="49">
        <v>9</v>
      </c>
      <c r="I3" s="49">
        <v>10</v>
      </c>
      <c r="J3" s="49">
        <v>11</v>
      </c>
      <c r="K3" s="49">
        <v>12</v>
      </c>
      <c r="L3" s="49">
        <v>13</v>
      </c>
      <c r="M3" s="49">
        <v>14</v>
      </c>
      <c r="N3" s="49">
        <v>15</v>
      </c>
      <c r="O3" s="49">
        <v>16</v>
      </c>
      <c r="P3" s="49">
        <v>17</v>
      </c>
      <c r="Q3" s="59">
        <v>18</v>
      </c>
      <c r="R3" s="49">
        <v>19</v>
      </c>
      <c r="S3" s="59">
        <v>20</v>
      </c>
      <c r="T3" s="49">
        <v>21</v>
      </c>
      <c r="U3" s="49">
        <v>22</v>
      </c>
      <c r="V3" s="59">
        <v>23</v>
      </c>
      <c r="W3" s="49">
        <v>24</v>
      </c>
    </row>
    <row r="4" spans="1:23">
      <c r="A4" s="324" t="s">
        <v>2</v>
      </c>
      <c r="B4" s="324" t="s">
        <v>88</v>
      </c>
      <c r="C4" s="324" t="s">
        <v>13</v>
      </c>
      <c r="D4" s="324" t="s">
        <v>14</v>
      </c>
      <c r="E4" s="324" t="s">
        <v>15</v>
      </c>
      <c r="F4" s="324" t="s">
        <v>16</v>
      </c>
      <c r="G4" s="327" t="s">
        <v>31</v>
      </c>
      <c r="H4" s="328"/>
      <c r="I4" s="328"/>
      <c r="J4" s="329"/>
      <c r="K4" s="333" t="s">
        <v>39</v>
      </c>
      <c r="L4" s="334"/>
      <c r="M4" s="334"/>
      <c r="N4" s="335"/>
      <c r="O4" s="324" t="s">
        <v>89</v>
      </c>
      <c r="P4" s="339" t="s">
        <v>90</v>
      </c>
      <c r="Q4" s="342" t="s">
        <v>91</v>
      </c>
      <c r="R4" s="342"/>
      <c r="S4" s="342"/>
      <c r="T4" s="342"/>
      <c r="U4" s="342"/>
      <c r="V4" s="343" t="s">
        <v>9</v>
      </c>
      <c r="W4" s="324" t="s">
        <v>23</v>
      </c>
    </row>
    <row r="5" spans="1:23" ht="15.95" customHeight="1">
      <c r="A5" s="325"/>
      <c r="B5" s="325"/>
      <c r="C5" s="325"/>
      <c r="D5" s="325"/>
      <c r="E5" s="325"/>
      <c r="F5" s="325"/>
      <c r="G5" s="330"/>
      <c r="H5" s="331"/>
      <c r="I5" s="331"/>
      <c r="J5" s="332"/>
      <c r="K5" s="336"/>
      <c r="L5" s="337"/>
      <c r="M5" s="337"/>
      <c r="N5" s="338"/>
      <c r="O5" s="325"/>
      <c r="P5" s="340"/>
      <c r="Q5" s="342"/>
      <c r="R5" s="342"/>
      <c r="S5" s="342"/>
      <c r="T5" s="342"/>
      <c r="U5" s="342"/>
      <c r="V5" s="344"/>
      <c r="W5" s="325"/>
    </row>
    <row r="6" spans="1:23" ht="15.95" customHeight="1">
      <c r="A6" s="326"/>
      <c r="B6" s="326"/>
      <c r="C6" s="326"/>
      <c r="D6" s="326"/>
      <c r="E6" s="326"/>
      <c r="F6" s="326"/>
      <c r="G6" s="50" t="s">
        <v>92</v>
      </c>
      <c r="H6" s="50" t="s">
        <v>93</v>
      </c>
      <c r="I6" s="50" t="s">
        <v>94</v>
      </c>
      <c r="J6" s="50" t="s">
        <v>95</v>
      </c>
      <c r="K6" s="58" t="s">
        <v>92</v>
      </c>
      <c r="L6" s="58" t="s">
        <v>93</v>
      </c>
      <c r="M6" s="58" t="s">
        <v>94</v>
      </c>
      <c r="N6" s="58" t="s">
        <v>95</v>
      </c>
      <c r="O6" s="326"/>
      <c r="P6" s="341"/>
      <c r="Q6" s="64" t="s">
        <v>92</v>
      </c>
      <c r="R6" s="64" t="s">
        <v>93</v>
      </c>
      <c r="S6" s="64" t="s">
        <v>94</v>
      </c>
      <c r="T6" s="64" t="s">
        <v>74</v>
      </c>
      <c r="U6" s="64" t="s">
        <v>90</v>
      </c>
      <c r="V6" s="345"/>
      <c r="W6" s="326"/>
    </row>
    <row r="7" spans="1:23" ht="32.25" customHeight="1">
      <c r="A7" s="55">
        <v>1</v>
      </c>
      <c r="B7" s="56" t="str">
        <f>SD!AU9</f>
        <v>MI Ishlaul Ummah</v>
      </c>
      <c r="C7" s="56" t="str">
        <f>SD!AV9</f>
        <v>SD / SEDERAJAT</v>
      </c>
      <c r="D7" s="57" t="str">
        <f>SD!AW9</f>
        <v>Mars Angklung</v>
      </c>
      <c r="E7" s="57" t="str">
        <f>SD!AX9</f>
        <v>Pelangiku</v>
      </c>
      <c r="F7" s="57" t="str">
        <f>SD!AY9</f>
        <v>Pearly Ranesia Ramadhani</v>
      </c>
      <c r="G7" s="52">
        <f ca="1">'CF SD'!AD9</f>
        <v>1230</v>
      </c>
      <c r="H7" s="52">
        <f ca="1">'CF SD'!AE9</f>
        <v>990.23376623376635</v>
      </c>
      <c r="I7" s="52">
        <f ca="1">'CF SD'!AF9</f>
        <v>752.96103896103909</v>
      </c>
      <c r="J7" s="52">
        <f ca="1">'CF SD'!AG9</f>
        <v>783</v>
      </c>
      <c r="K7" s="65">
        <f ca="1">'CF SD'!AD10</f>
        <v>1125.1282051282051</v>
      </c>
      <c r="L7" s="65">
        <f ca="1">'CF SD'!AE10</f>
        <v>1053.0196078431372</v>
      </c>
      <c r="M7" s="65">
        <f ca="1">'CF SD'!AF10</f>
        <v>753.34945054945058</v>
      </c>
      <c r="N7" s="65">
        <f ca="1">'CF SD'!AG10</f>
        <v>939.2</v>
      </c>
      <c r="O7" s="67">
        <f ca="1">'CF SD'!B42</f>
        <v>7626.8920687155987</v>
      </c>
      <c r="P7" s="67">
        <f ca="1">'CF SD'!C42</f>
        <v>8</v>
      </c>
      <c r="Q7" s="69">
        <f>'CF SD'!X9</f>
        <v>361</v>
      </c>
      <c r="R7" s="69">
        <f>'CF SD'!Y9</f>
        <v>363</v>
      </c>
      <c r="S7" s="69">
        <f>'CF SD'!Z9</f>
        <v>359</v>
      </c>
      <c r="T7" s="69">
        <f>'CF SD'!AK9</f>
        <v>1083</v>
      </c>
      <c r="U7" s="69">
        <f>'CF SD'!AL9</f>
        <v>10</v>
      </c>
      <c r="V7" s="57" t="str">
        <f>SD!AL9</f>
        <v>mulai lagu tidak kompak, ada part tidak nyambung, cymbal lost tempo, ada nada yn tidak bunyi, kurang jelas membedakan tanda, ekspresi perlu ditingkatkan, beberapa nada kurang stem</v>
      </c>
      <c r="W7" s="72" t="str">
        <f>'CF SD'!AP9</f>
        <v>Penampilan 8 Menit, Aman</v>
      </c>
    </row>
    <row r="8" spans="1:23" ht="32.25" customHeight="1">
      <c r="A8" s="54">
        <v>2</v>
      </c>
      <c r="B8" s="53" t="str">
        <f>SD!AU11</f>
        <v>SD 008 Moh. Toha</v>
      </c>
      <c r="C8" s="53" t="str">
        <f>SD!AV11</f>
        <v>SD / SEDERAJAT</v>
      </c>
      <c r="D8" s="6" t="str">
        <f>SD!AW11</f>
        <v>Mars Angklung</v>
      </c>
      <c r="E8" s="6" t="str">
        <f>SD!AX11</f>
        <v>Ibu Pertiwi</v>
      </c>
      <c r="F8" s="6" t="str">
        <f>SD!AY11</f>
        <v>Reyfan M. I. S. P</v>
      </c>
      <c r="G8" s="51">
        <f ca="1">'CF SD'!AD11</f>
        <v>1313.9999999999998</v>
      </c>
      <c r="H8" s="51">
        <f ca="1">'CF SD'!AE11</f>
        <v>1024.8935064935065</v>
      </c>
      <c r="I8" s="51">
        <f ca="1">'CF SD'!AF11</f>
        <v>805.13766233766228</v>
      </c>
      <c r="J8" s="51">
        <f ca="1">'CF SD'!AG11</f>
        <v>783</v>
      </c>
      <c r="K8" s="66">
        <f ca="1">'CF SD'!AD12</f>
        <v>1095.5897435897434</v>
      </c>
      <c r="L8" s="66">
        <f ca="1">'CF SD'!AE12</f>
        <v>1037.3333333333335</v>
      </c>
      <c r="M8" s="66">
        <f ca="1">'CF SD'!AF12</f>
        <v>790.86446886446868</v>
      </c>
      <c r="N8" s="66">
        <f ca="1">'CF SD'!AG12</f>
        <v>1018.1333333333336</v>
      </c>
      <c r="O8" s="68">
        <f ca="1">'CF SD'!B44</f>
        <v>7868.9520479520479</v>
      </c>
      <c r="P8" s="68">
        <f ca="1">'CF SD'!C44</f>
        <v>4</v>
      </c>
      <c r="Q8" s="86">
        <f>'CF SD'!X11</f>
        <v>376</v>
      </c>
      <c r="R8" s="86">
        <f>'CF SD'!Y11</f>
        <v>374</v>
      </c>
      <c r="S8" s="86">
        <f>'CF SD'!Z11</f>
        <v>375</v>
      </c>
      <c r="T8" s="87">
        <f>'CF SD'!AK11</f>
        <v>1125</v>
      </c>
      <c r="U8" s="86">
        <f>'CF SD'!AL11</f>
        <v>5</v>
      </c>
      <c r="V8" s="114" t="str">
        <f>SD!AL11</f>
        <v>Suara bass tidak konstan, tempo dinamis, tidak ada dinamik, staccato tidak rapih, notasi vocal tidak tertulis, perkusi tidak tertulis, penunjang ekspresi diolah lagi, accomp tidak tepat, nada rendah tidak stem,</v>
      </c>
      <c r="W8" s="73" t="str">
        <f>'CF SD'!AP11</f>
        <v>Penampilan 8 Menit, Aman</v>
      </c>
    </row>
    <row r="9" spans="1:23" ht="32.25" customHeight="1">
      <c r="A9" s="55">
        <v>3</v>
      </c>
      <c r="B9" s="56" t="str">
        <f>SD!AU13</f>
        <v>SDIT Insan Sejahtera Sumedang</v>
      </c>
      <c r="C9" s="56" t="str">
        <f>SD!AV13</f>
        <v>SD / SEDERAJAT</v>
      </c>
      <c r="D9" s="57" t="str">
        <f>SD!AW13</f>
        <v>Mars Angklung</v>
      </c>
      <c r="E9" s="57" t="str">
        <f>SD!AX13</f>
        <v>Kala Surya Tenggelam</v>
      </c>
      <c r="F9" s="57" t="str">
        <f>SD!AY13</f>
        <v>Faida Annaila Zahra</v>
      </c>
      <c r="G9" s="52">
        <f ca="1">'CF SD'!AD13</f>
        <v>1389.7241379310346</v>
      </c>
      <c r="H9" s="52">
        <f ca="1">'CF SD'!AE13</f>
        <v>1024.8935064935065</v>
      </c>
      <c r="I9" s="52">
        <f ca="1">'CF SD'!AF13</f>
        <v>786.43636363636369</v>
      </c>
      <c r="J9" s="52">
        <f ca="1">'CF SD'!AG13</f>
        <v>726.85714285714289</v>
      </c>
      <c r="K9" s="65">
        <f ca="1">'CF SD'!AD14</f>
        <v>1080.7639257294427</v>
      </c>
      <c r="L9" s="65">
        <f ca="1">'CF SD'!AE14</f>
        <v>1084.877925363694</v>
      </c>
      <c r="M9" s="65">
        <f ca="1">'CF SD'!AF14</f>
        <v>775.18681318681331</v>
      </c>
      <c r="N9" s="65">
        <f ca="1">'CF SD'!AG14</f>
        <v>885.86666666666679</v>
      </c>
      <c r="O9" s="67">
        <f ca="1">'CF SD'!B46</f>
        <v>7754.6064818646646</v>
      </c>
      <c r="P9" s="67">
        <f ca="1">'CF SD'!C46</f>
        <v>6</v>
      </c>
      <c r="Q9" s="69">
        <f>'CF SD'!X13</f>
        <v>372</v>
      </c>
      <c r="R9" s="69">
        <f>'CF SD'!Y13</f>
        <v>363</v>
      </c>
      <c r="S9" s="69">
        <f>'CF SD'!Z13</f>
        <v>360</v>
      </c>
      <c r="T9" s="70">
        <f>'CF SD'!AK13</f>
        <v>1095</v>
      </c>
      <c r="U9" s="69">
        <f>'CF SD'!AL13</f>
        <v>7</v>
      </c>
      <c r="V9" s="57" t="str">
        <f>SD!AL13</f>
        <v>Ada bagian tidak nyambung, dinamika kurang jelas, tempo accomp, attack, nilai nada, getar tidak stabil, tempo tidak stabil, pengolahan dinamik lebih, diperhatikan lagi, di lagu 2 baris 3 kurang terdengar</v>
      </c>
      <c r="W9" s="72" t="str">
        <f>'CF SD'!AP13</f>
        <v>Penampilan 7 Menit, Aman</v>
      </c>
    </row>
    <row r="10" spans="1:23" ht="32.25" customHeight="1">
      <c r="A10" s="54">
        <v>4</v>
      </c>
      <c r="B10" s="53" t="str">
        <f>SD!AU15</f>
        <v>SD BPI Tim A</v>
      </c>
      <c r="C10" s="53" t="str">
        <f>SD!AV15</f>
        <v>SD / SEDERAJAT</v>
      </c>
      <c r="D10" s="6" t="str">
        <f>SD!AW15</f>
        <v>Mars Angklung</v>
      </c>
      <c r="E10" s="6" t="str">
        <f>SD!AX15</f>
        <v>Damai Bersamamu</v>
      </c>
      <c r="F10" s="6" t="str">
        <f>SD!AY15</f>
        <v>Diandra Andita Fathiyya</v>
      </c>
      <c r="G10" s="51">
        <f ca="1">'CF SD'!AD15</f>
        <v>1313.4482758620688</v>
      </c>
      <c r="H10" s="51">
        <f ca="1">'CF SD'!AE15</f>
        <v>1049.0649350649351</v>
      </c>
      <c r="I10" s="51">
        <f ca="1">'CF SD'!AF15</f>
        <v>811.87012987012997</v>
      </c>
      <c r="J10" s="51">
        <f ca="1">'CF SD'!AG15</f>
        <v>795.85714285714289</v>
      </c>
      <c r="K10" s="66">
        <f ca="1">'CF SD'!AD16</f>
        <v>1084.5948717948718</v>
      </c>
      <c r="L10" s="66">
        <f ca="1">'CF SD'!AE16</f>
        <v>1140.7058823529412</v>
      </c>
      <c r="M10" s="66">
        <f ca="1">'CF SD'!AF16</f>
        <v>857.31428571428569</v>
      </c>
      <c r="N10" s="66">
        <f ca="1">'CF SD'!AG16</f>
        <v>943.46666666666658</v>
      </c>
      <c r="O10" s="68">
        <f ca="1">'CF SD'!B48</f>
        <v>7996.322190183042</v>
      </c>
      <c r="P10" s="68">
        <f ca="1">'CF SD'!C48</f>
        <v>3</v>
      </c>
      <c r="Q10" s="86">
        <f>'CF SD'!X15</f>
        <v>380</v>
      </c>
      <c r="R10" s="86">
        <f>'CF SD'!Y15</f>
        <v>377</v>
      </c>
      <c r="S10" s="86">
        <f>'CF SD'!Z15</f>
        <v>377</v>
      </c>
      <c r="T10" s="87">
        <f>'CF SD'!AK15</f>
        <v>1134</v>
      </c>
      <c r="U10" s="86">
        <f>'CF SD'!AL15</f>
        <v>3</v>
      </c>
      <c r="V10" s="114" t="str">
        <f>SD!AL15</f>
        <v>Attack kurang, staccato dan tempo tidak stabil, penjiwaan bagus, ada beberapa not tidak bunyi, tempo terlalu cepat, hati-hati teknik staccato, CB kurang, terdengar, cymbal terlalu keras, dinamik kurang tergarap</v>
      </c>
      <c r="W10" s="73" t="str">
        <f>'CF SD'!AP15</f>
        <v>Penampilan 8 Menit, Aman</v>
      </c>
    </row>
    <row r="11" spans="1:23" ht="32.25" customHeight="1">
      <c r="A11" s="55">
        <v>5</v>
      </c>
      <c r="B11" s="56" t="str">
        <f>SD!AU17</f>
        <v>SD Bianglala</v>
      </c>
      <c r="C11" s="56" t="str">
        <f>SD!AV17</f>
        <v>SD / SEDERAJAT</v>
      </c>
      <c r="D11" s="57" t="str">
        <f>SD!AW17</f>
        <v>Mars Angklung</v>
      </c>
      <c r="E11" s="57" t="str">
        <f>SD!AX17</f>
        <v>Laskar Pelangi</v>
      </c>
      <c r="F11" s="57" t="str">
        <f>SD!AY17</f>
        <v>-</v>
      </c>
      <c r="G11" s="52">
        <f ca="1">'CF SD'!AD17</f>
        <v>1262</v>
      </c>
      <c r="H11" s="52">
        <f ca="1">'CF SD'!AE17</f>
        <v>980.01038961038989</v>
      </c>
      <c r="I11" s="52">
        <f ca="1">'CF SD'!AF17</f>
        <v>755.5792207792208</v>
      </c>
      <c r="J11" s="52">
        <f ca="1">'CF SD'!AG17</f>
        <v>839.57142857142867</v>
      </c>
      <c r="K11" s="65">
        <f ca="1">'CF SD'!AD18</f>
        <v>1057.1897435897436</v>
      </c>
      <c r="L11" s="65">
        <f ca="1">'CF SD'!AE18</f>
        <v>1021.3333333333335</v>
      </c>
      <c r="M11" s="65">
        <f ca="1">'CF SD'!AF18</f>
        <v>796.07472527472532</v>
      </c>
      <c r="N11" s="65">
        <f ca="1">'CF SD'!AG18</f>
        <v>1061.4095238095238</v>
      </c>
      <c r="O11" s="67">
        <f ca="1">'CF SD'!B50</f>
        <v>7773.1683649683655</v>
      </c>
      <c r="P11" s="67">
        <f ca="1">'CF SD'!C50</f>
        <v>5</v>
      </c>
      <c r="Q11" s="69">
        <f>'CF SD'!X17</f>
        <v>388</v>
      </c>
      <c r="R11" s="69">
        <f>'CF SD'!Y17</f>
        <v>388</v>
      </c>
      <c r="S11" s="69">
        <f>'CF SD'!Z17</f>
        <v>388</v>
      </c>
      <c r="T11" s="70">
        <f>'CF SD'!AK17</f>
        <v>1164</v>
      </c>
      <c r="U11" s="69">
        <f>'CF SD'!AL17</f>
        <v>2</v>
      </c>
      <c r="V11" s="57" t="str">
        <f>SD!AL17</f>
        <v>Tempo terlalu cepat, bass fals,dinamik kurang tergarap, bass dengan accomp balapan</v>
      </c>
      <c r="W11" s="72" t="str">
        <f>'CF SD'!AP17</f>
        <v>Penampilan 5 Menit, Aman</v>
      </c>
    </row>
    <row r="12" spans="1:23" ht="32.25" customHeight="1">
      <c r="A12" s="54">
        <v>6</v>
      </c>
      <c r="B12" s="53" t="str">
        <f>SD!AU19</f>
        <v>SDPN 252 Setiabudhi</v>
      </c>
      <c r="C12" s="53" t="str">
        <f>SD!AV19</f>
        <v>SD / SEDERAJAT</v>
      </c>
      <c r="D12" s="6" t="str">
        <f>SD!AW19</f>
        <v>Mars Angklung</v>
      </c>
      <c r="E12" s="6" t="str">
        <f>SD!AX19</f>
        <v>Ajaib</v>
      </c>
      <c r="F12" s="6" t="str">
        <f>SD!AY19</f>
        <v>Yan Gahinsah -</v>
      </c>
      <c r="G12" s="51">
        <f ca="1">'CF SD'!AD19</f>
        <v>1050</v>
      </c>
      <c r="H12" s="51">
        <f ca="1">'CF SD'!AE19</f>
        <v>840.87272727272739</v>
      </c>
      <c r="I12" s="51">
        <f ca="1">'CF SD'!AF19</f>
        <v>636.07792207792204</v>
      </c>
      <c r="J12" s="51">
        <f ca="1">'CF SD'!AG19</f>
        <v>627</v>
      </c>
      <c r="K12" s="66">
        <f ca="1">'CF SD'!AD20</f>
        <v>942.15384615384608</v>
      </c>
      <c r="L12" s="66">
        <f ca="1">'CF SD'!AE20</f>
        <v>914.66666666666686</v>
      </c>
      <c r="M12" s="66">
        <f ca="1">'CF SD'!AF20</f>
        <v>607.45054945054937</v>
      </c>
      <c r="N12" s="66">
        <f ca="1">'CF SD'!AG20</f>
        <v>874.28571428571422</v>
      </c>
      <c r="O12" s="68">
        <f ca="1">'CF SD'!B52</f>
        <v>6492.5074259074263</v>
      </c>
      <c r="P12" s="68">
        <f ca="1">'CF SD'!C52</f>
        <v>13</v>
      </c>
      <c r="Q12" s="86">
        <f>'CF SD'!X19</f>
        <v>150</v>
      </c>
      <c r="R12" s="86">
        <f>'CF SD'!Y19</f>
        <v>150</v>
      </c>
      <c r="S12" s="86">
        <f>'CF SD'!Z19</f>
        <v>150</v>
      </c>
      <c r="T12" s="87">
        <f>'CF SD'!AK19</f>
        <v>450</v>
      </c>
      <c r="U12" s="86">
        <f>'CF SD'!AL19</f>
        <v>14</v>
      </c>
      <c r="V12" s="114" t="str">
        <f>SD!AL19</f>
        <v>penguasaan materi, pengiring tidak stabil, solfegio kurang jelas getaran angklung masih kasar, bass tidak terdengar</v>
      </c>
      <c r="W12" s="73" t="str">
        <f>'CF SD'!AP19</f>
        <v>Penampilan 6 Menit, Aman</v>
      </c>
    </row>
    <row r="13" spans="1:23" ht="32.25" customHeight="1">
      <c r="A13" s="55">
        <v>7</v>
      </c>
      <c r="B13" s="56" t="str">
        <f>SD!AU21</f>
        <v>SD Cipinang 01 Pagi</v>
      </c>
      <c r="C13" s="56" t="str">
        <f>SD!AV21</f>
        <v>SD / SEDERAJAT</v>
      </c>
      <c r="D13" s="57" t="str">
        <f>SD!AW21</f>
        <v>Mars Angklung</v>
      </c>
      <c r="E13" s="57" t="str">
        <f>SD!AX21</f>
        <v>Ondel-Ondel</v>
      </c>
      <c r="F13" s="57" t="str">
        <f>SD!AY21</f>
        <v>Almira Azzalea Khairani</v>
      </c>
      <c r="G13" s="52">
        <f ca="1">'CF SD'!AD21</f>
        <v>1361.1724137931037</v>
      </c>
      <c r="H13" s="52">
        <f ca="1">'CF SD'!AE21</f>
        <v>1131.5999999999999</v>
      </c>
      <c r="I13" s="52">
        <f ca="1">'CF SD'!AF21</f>
        <v>823.26623376623388</v>
      </c>
      <c r="J13" s="52">
        <f ca="1">'CF SD'!AG21</f>
        <v>798</v>
      </c>
      <c r="K13" s="65">
        <f ca="1">'CF SD'!AD22</f>
        <v>1089.0256410256411</v>
      </c>
      <c r="L13" s="65">
        <f ca="1">'CF SD'!AE22</f>
        <v>1149.0196078431372</v>
      </c>
      <c r="M13" s="65">
        <f ca="1">'CF SD'!AF22</f>
        <v>818.70329670329659</v>
      </c>
      <c r="N13" s="65">
        <f ca="1">'CF SD'!AG22</f>
        <v>1131.2</v>
      </c>
      <c r="O13" s="67">
        <f ca="1">'CF SD'!B54</f>
        <v>8301.9871931314119</v>
      </c>
      <c r="P13" s="67">
        <f ca="1">'CF SD'!C54</f>
        <v>1</v>
      </c>
      <c r="Q13" s="69">
        <f>'CF SD'!X21</f>
        <v>391</v>
      </c>
      <c r="R13" s="69">
        <f>'CF SD'!Y21</f>
        <v>391</v>
      </c>
      <c r="S13" s="69">
        <f>'CF SD'!Z21</f>
        <v>392</v>
      </c>
      <c r="T13" s="70">
        <f>'CF SD'!AK21</f>
        <v>1174</v>
      </c>
      <c r="U13" s="69">
        <f>'CF SD'!AL21</f>
        <v>1</v>
      </c>
      <c r="V13" s="57" t="str">
        <f>SD!AL21</f>
        <v>Penjiwaan dan ekspersi musikal kurang maksimal, tuning angklung kurang homogen</v>
      </c>
      <c r="W13" s="72" t="str">
        <f>'CF SD'!AP21</f>
        <v>Penampilan 9 Menit, Aman</v>
      </c>
    </row>
    <row r="14" spans="1:23" ht="32.25" customHeight="1">
      <c r="A14" s="54">
        <v>8</v>
      </c>
      <c r="B14" s="53" t="str">
        <f>SD!AU23</f>
        <v>SD 032 Tilil</v>
      </c>
      <c r="C14" s="53" t="str">
        <f>SD!AV23</f>
        <v>SD / SEDERAJAT</v>
      </c>
      <c r="D14" s="6" t="str">
        <f>SD!AW23</f>
        <v>Mars Angklung</v>
      </c>
      <c r="E14" s="6" t="str">
        <f>SD!AX23</f>
        <v>Mojang Priangan</v>
      </c>
      <c r="F14" s="6" t="str">
        <f>SD!AY23</f>
        <v>Nadhilah Chalondra Wilentya</v>
      </c>
      <c r="G14" s="51">
        <f ca="1">'CF SD'!AD23</f>
        <v>1381.4482758620691</v>
      </c>
      <c r="H14" s="51">
        <f ca="1">'CF SD'!AE23</f>
        <v>1055.1032967032968</v>
      </c>
      <c r="I14" s="51">
        <f ca="1">'CF SD'!AF23</f>
        <v>764.05714285714271</v>
      </c>
      <c r="J14" s="51">
        <f ca="1">'CF SD'!AG23</f>
        <v>672.00000000000011</v>
      </c>
      <c r="K14" s="66">
        <f ca="1">'CF SD'!AD24</f>
        <v>1050.6256410256412</v>
      </c>
      <c r="L14" s="66">
        <f ca="1">'CF SD'!AE24</f>
        <v>997.33333333333348</v>
      </c>
      <c r="M14" s="66">
        <f ca="1">'CF SD'!AF24</f>
        <v>731.19560439560428</v>
      </c>
      <c r="N14" s="66">
        <f ca="1">'CF SD'!AG24</f>
        <v>815.4666666666667</v>
      </c>
      <c r="O14" s="68">
        <f ca="1">'CF SD'!B56</f>
        <v>7467.2299608437552</v>
      </c>
      <c r="P14" s="68">
        <f ca="1">'CF SD'!C56</f>
        <v>9</v>
      </c>
      <c r="Q14" s="86">
        <f>'CF SD'!X23</f>
        <v>363</v>
      </c>
      <c r="R14" s="86">
        <f>'CF SD'!Y23</f>
        <v>366</v>
      </c>
      <c r="S14" s="86">
        <f>'CF SD'!Z23</f>
        <v>364</v>
      </c>
      <c r="T14" s="87">
        <f>'CF SD'!AK23</f>
        <v>1093</v>
      </c>
      <c r="U14" s="86">
        <f>'CF SD'!AL23</f>
        <v>9</v>
      </c>
      <c r="V14" s="114" t="str">
        <f>SD!AL23</f>
        <v>Perlu penataan embagian angklung, lagu dua perlu penambahan pengiring, Bass dan accomp tidak stabil, teknik musikalisasi kurang tergarap, ada bagian yang tidak nyambung,</v>
      </c>
      <c r="W14" s="73" t="str">
        <f>'CF SD'!AP23</f>
        <v>Penampilan 5 Menit, Aman</v>
      </c>
    </row>
    <row r="15" spans="1:23" ht="32.25" customHeight="1">
      <c r="A15" s="55">
        <v>9</v>
      </c>
      <c r="B15" s="56" t="str">
        <f>SD!AU25</f>
        <v>SDN 016 Dr. Cipto Pajajaran</v>
      </c>
      <c r="C15" s="56" t="str">
        <f>SD!AV25</f>
        <v>SD / SEDERAJAT</v>
      </c>
      <c r="D15" s="57" t="str">
        <f>SD!AW25</f>
        <v>Mars Angklung</v>
      </c>
      <c r="E15" s="57" t="str">
        <f>SD!AX25</f>
        <v>Bungong Jeumpa</v>
      </c>
      <c r="F15" s="57" t="str">
        <f>SD!AY25</f>
        <v xml:space="preserve">Timimi Saumi R. </v>
      </c>
      <c r="G15" s="52">
        <f ca="1">'CF SD'!AD25</f>
        <v>1300.3448275862072</v>
      </c>
      <c r="H15" s="52">
        <f ca="1">'CF SD'!AE25</f>
        <v>1073.6883116883114</v>
      </c>
      <c r="I15" s="52">
        <f ca="1">'CF SD'!AF25</f>
        <v>759.43636363636369</v>
      </c>
      <c r="J15" s="52">
        <f ca="1">'CF SD'!AG25</f>
        <v>778.28571428571433</v>
      </c>
      <c r="K15" s="65">
        <f ca="1">'CF SD'!AD26</f>
        <v>1049.3015030946065</v>
      </c>
      <c r="L15" s="65">
        <f ca="1">'CF SD'!AE26</f>
        <v>1055.8431372549021</v>
      </c>
      <c r="M15" s="65">
        <f ca="1">'CF SD'!AF26</f>
        <v>735.00512820512824</v>
      </c>
      <c r="N15" s="65">
        <f ca="1">'CF SD'!AG26</f>
        <v>960.53333333333308</v>
      </c>
      <c r="O15" s="67">
        <f ca="1">'CF SD'!B58</f>
        <v>7712.4383190845656</v>
      </c>
      <c r="P15" s="67">
        <f ca="1">'CF SD'!C58</f>
        <v>7</v>
      </c>
      <c r="Q15" s="69">
        <f>'CF SD'!X25</f>
        <v>358</v>
      </c>
      <c r="R15" s="69">
        <f>'CF SD'!Y25</f>
        <v>355</v>
      </c>
      <c r="S15" s="69">
        <f>'CF SD'!Z25</f>
        <v>351</v>
      </c>
      <c r="T15" s="70">
        <f>'CF SD'!AK25</f>
        <v>1064</v>
      </c>
      <c r="U15" s="69">
        <f>'CF SD'!AL25</f>
        <v>12</v>
      </c>
      <c r="V15" s="57" t="str">
        <f>SD!AL25</f>
        <v>lagu satu tempo terlalu lambat, awal lagu 2 tidak sesuai partitur, penjiwaan lagu 2 kurang, ada nada yang hilang, kurang apik,</v>
      </c>
      <c r="W15" s="72" t="str">
        <f>'CF SD'!AP25</f>
        <v>Penampilan 7 Menit, Aman</v>
      </c>
    </row>
    <row r="16" spans="1:23" ht="32.25" customHeight="1">
      <c r="A16" s="54">
        <v>10</v>
      </c>
      <c r="B16" s="53" t="str">
        <f>SD!AU27</f>
        <v>SD BPI Tim B</v>
      </c>
      <c r="C16" s="53" t="str">
        <f>SD!AV27</f>
        <v>SD / SEDERAJAT</v>
      </c>
      <c r="D16" s="6" t="str">
        <f>SD!AW27</f>
        <v>Mars Angklung</v>
      </c>
      <c r="E16" s="6" t="str">
        <f>SD!AX27</f>
        <v>Ampar-Ampar Pisang</v>
      </c>
      <c r="F16" s="6" t="str">
        <f>SD!AY27</f>
        <v>Nadhilah Chalondra Wilentya</v>
      </c>
      <c r="G16" s="51">
        <f ca="1">'CF SD'!AD27</f>
        <v>1205.9999999999998</v>
      </c>
      <c r="H16" s="51">
        <f ca="1">'CF SD'!AE27</f>
        <v>968.46353646353646</v>
      </c>
      <c r="I16" s="51">
        <f ca="1">'CF SD'!AF27</f>
        <v>784.67532467532476</v>
      </c>
      <c r="J16" s="51">
        <f ca="1">'CF SD'!AG27</f>
        <v>798</v>
      </c>
      <c r="K16" s="66">
        <f ca="1">'CF SD'!AD28</f>
        <v>912.61538461538464</v>
      </c>
      <c r="L16" s="66">
        <f ca="1">'CF SD'!AE28</f>
        <v>890.66666666666674</v>
      </c>
      <c r="M16" s="66">
        <f ca="1">'CF SD'!AF28</f>
        <v>618.52747252747247</v>
      </c>
      <c r="N16" s="66">
        <f ca="1">'CF SD'!AG28</f>
        <v>827.65714285714284</v>
      </c>
      <c r="O16" s="68">
        <f ca="1">'CF SD'!B60</f>
        <v>7006.6055278055273</v>
      </c>
      <c r="P16" s="68">
        <f ca="1">'CF SD'!C60</f>
        <v>12</v>
      </c>
      <c r="Q16" s="86">
        <f>'CF SD'!X27</f>
        <v>364</v>
      </c>
      <c r="R16" s="86">
        <f>'CF SD'!Y27</f>
        <v>367</v>
      </c>
      <c r="S16" s="86">
        <f>'CF SD'!Z27</f>
        <v>364</v>
      </c>
      <c r="T16" s="87">
        <f>'CF SD'!AK27</f>
        <v>1095</v>
      </c>
      <c r="U16" s="86">
        <f>'CF SD'!AL27</f>
        <v>7</v>
      </c>
      <c r="V16" s="114" t="str">
        <f>SD!AL27</f>
        <v>teknik  nyambung kurang, kurang balance, Tempo accomp kejar kejaran, pembagian distribusi angklung kurang baik,</v>
      </c>
      <c r="W16" s="73" t="str">
        <f>'CF SD'!AP27</f>
        <v>Penampilan 7 Menit, Aman</v>
      </c>
    </row>
    <row r="17" spans="1:23" ht="32.25" customHeight="1">
      <c r="A17" s="55">
        <v>11</v>
      </c>
      <c r="B17" s="56" t="str">
        <f>SD!AU29</f>
        <v>SD IT Al Madani</v>
      </c>
      <c r="C17" s="56" t="str">
        <f>SD!AV29</f>
        <v>SD / SEDERAJAT</v>
      </c>
      <c r="D17" s="57" t="str">
        <f>SD!AW29</f>
        <v>Mars Angklung</v>
      </c>
      <c r="E17" s="57" t="str">
        <f>SD!AX29</f>
        <v>Cik-Cik Periuk</v>
      </c>
      <c r="F17" s="57" t="str">
        <f>SD!AY29</f>
        <v>Adawiyah Puisi Firdaus</v>
      </c>
      <c r="G17" s="52">
        <f ca="1">'CF SD'!AD29</f>
        <v>750</v>
      </c>
      <c r="H17" s="52">
        <f ca="1">'CF SD'!AE29</f>
        <v>600</v>
      </c>
      <c r="I17" s="52">
        <f ca="1">'CF SD'!AF29</f>
        <v>450</v>
      </c>
      <c r="J17" s="52">
        <f ca="1">'CF SD'!AG29</f>
        <v>450</v>
      </c>
      <c r="K17" s="65">
        <f ca="1">'CF SD'!AD30</f>
        <v>600</v>
      </c>
      <c r="L17" s="65">
        <f ca="1">'CF SD'!AE30</f>
        <v>600</v>
      </c>
      <c r="M17" s="65">
        <f ca="1">'CF SD'!AF30</f>
        <v>450</v>
      </c>
      <c r="N17" s="65">
        <f ca="1">'CF SD'!AG30</f>
        <v>600</v>
      </c>
      <c r="O17" s="67">
        <f ca="1">'CF SD'!B62</f>
        <v>4500</v>
      </c>
      <c r="P17" s="67">
        <f ca="1">'CF SD'!C62</f>
        <v>14</v>
      </c>
      <c r="Q17" s="69">
        <f>'CF SD'!X29</f>
        <v>298</v>
      </c>
      <c r="R17" s="69">
        <f>'CF SD'!Y29</f>
        <v>295</v>
      </c>
      <c r="S17" s="69">
        <f>'CF SD'!Z29</f>
        <v>295</v>
      </c>
      <c r="T17" s="70">
        <f>'CF SD'!AK29</f>
        <v>888</v>
      </c>
      <c r="U17" s="69">
        <f>'CF SD'!AL29</f>
        <v>13</v>
      </c>
      <c r="V17" s="57" t="str">
        <f>SD!AL29</f>
        <v>Perlu pembinaan lebih lanjut, tidak ada pengiring,</v>
      </c>
      <c r="W17" s="72" t="str">
        <f>'CF SD'!AP29</f>
        <v>Penampilan 5 Menit, Aman</v>
      </c>
    </row>
    <row r="18" spans="1:23" ht="32.25" customHeight="1">
      <c r="A18" s="54">
        <v>12</v>
      </c>
      <c r="B18" s="53" t="str">
        <f>SD!AU31</f>
        <v>SD 024 Coblong</v>
      </c>
      <c r="C18" s="53" t="str">
        <f>SD!AV31</f>
        <v>SD / SEDERAJAT</v>
      </c>
      <c r="D18" s="6" t="str">
        <f>SD!AW31</f>
        <v>Mars Angklung</v>
      </c>
      <c r="E18" s="6" t="str">
        <f>SD!AX31</f>
        <v>Indonesia Pusaka</v>
      </c>
      <c r="F18" s="6" t="str">
        <f>SD!AY31</f>
        <v>-</v>
      </c>
      <c r="G18" s="51">
        <f ca="1">'CF SD'!AD31</f>
        <v>1397.1724137931033</v>
      </c>
      <c r="H18" s="51">
        <f ca="1">'CF SD'!AE31</f>
        <v>1120.1454545454544</v>
      </c>
      <c r="I18" s="51">
        <f ca="1">'CF SD'!AF31</f>
        <v>837</v>
      </c>
      <c r="J18" s="51">
        <f ca="1">'CF SD'!AG31</f>
        <v>804.85714285714289</v>
      </c>
      <c r="K18" s="66">
        <f ca="1">'CF SD'!AD32</f>
        <v>1124.0459770114944</v>
      </c>
      <c r="L18" s="66">
        <f ca="1">'CF SD'!AE32</f>
        <v>1148.4731182795699</v>
      </c>
      <c r="M18" s="66">
        <f ca="1">'CF SD'!AF32</f>
        <v>749.36996336996333</v>
      </c>
      <c r="N18" s="66">
        <f ca="1">'CF SD'!AG32</f>
        <v>862.40000000000009</v>
      </c>
      <c r="O18" s="68">
        <f ca="1">'CF SD'!B64</f>
        <v>8043.4640698567291</v>
      </c>
      <c r="P18" s="68">
        <f ca="1">'CF SD'!C64</f>
        <v>2</v>
      </c>
      <c r="Q18" s="86">
        <f>'CF SD'!X31</f>
        <v>375</v>
      </c>
      <c r="R18" s="86">
        <f>'CF SD'!Y31</f>
        <v>367</v>
      </c>
      <c r="S18" s="86">
        <f>'CF SD'!Z31</f>
        <v>367</v>
      </c>
      <c r="T18" s="87">
        <f>'CF SD'!AK31</f>
        <v>1109</v>
      </c>
      <c r="U18" s="86">
        <f>'CF SD'!AL31</f>
        <v>6</v>
      </c>
      <c r="V18" s="114" t="str">
        <f>SD!AL31</f>
        <v>lagu 1 di awal ada salah angklung, pengulangan ada lost tempo, angklung fals, teknik cukup baik dan kaya,</v>
      </c>
      <c r="W18" s="73" t="str">
        <f>'CF SD'!AP31</f>
        <v>Penampilan 6 Menit, Aman</v>
      </c>
    </row>
    <row r="19" spans="1:23" ht="32.25" customHeight="1">
      <c r="A19" s="55">
        <v>13</v>
      </c>
      <c r="B19" s="56" t="str">
        <f>SD!AU33</f>
        <v>SDI Al Fauzien</v>
      </c>
      <c r="C19" s="56" t="str">
        <f>SD!AV33</f>
        <v>SD / SEDERAJAT</v>
      </c>
      <c r="D19" s="57" t="str">
        <f>SD!AW33</f>
        <v>Mars Angklung</v>
      </c>
      <c r="E19" s="57" t="str">
        <f>SD!AX33</f>
        <v>Domba Kuring</v>
      </c>
      <c r="F19" s="57" t="str">
        <f>SD!AY33</f>
        <v>Iwana Nadirah</v>
      </c>
      <c r="G19" s="52">
        <f ca="1">'CF SD'!AD33</f>
        <v>1290</v>
      </c>
      <c r="H19" s="52">
        <f ca="1">'CF SD'!AE33</f>
        <v>941.36103896103896</v>
      </c>
      <c r="I19" s="52">
        <f ca="1">'CF SD'!AF33</f>
        <v>790.11818181818182</v>
      </c>
      <c r="J19" s="52">
        <f ca="1">'CF SD'!AG33</f>
        <v>824.57142857142867</v>
      </c>
      <c r="K19" s="65">
        <f ca="1">'CF SD'!AD34</f>
        <v>1050.625641025641</v>
      </c>
      <c r="L19" s="65">
        <f ca="1">'CF SD'!AE34</f>
        <v>901.17647058823525</v>
      </c>
      <c r="M19" s="65">
        <f ca="1">'CF SD'!AF34</f>
        <v>656.82197802197788</v>
      </c>
      <c r="N19" s="65">
        <f ca="1">'CF SD'!AG34</f>
        <v>917.86666666666679</v>
      </c>
      <c r="O19" s="67">
        <f ca="1">'CF SD'!B66</f>
        <v>7372.5414056531699</v>
      </c>
      <c r="P19" s="67">
        <f ca="1">'CF SD'!C66</f>
        <v>10</v>
      </c>
      <c r="Q19" s="69">
        <f>'CF SD'!X33</f>
        <v>374</v>
      </c>
      <c r="R19" s="69">
        <f>'CF SD'!Y33</f>
        <v>379</v>
      </c>
      <c r="S19" s="69">
        <f>'CF SD'!Z33</f>
        <v>374</v>
      </c>
      <c r="T19" s="70">
        <f>'CF SD'!AK33</f>
        <v>1127</v>
      </c>
      <c r="U19" s="69">
        <f>'CF SD'!AL33</f>
        <v>4</v>
      </c>
      <c r="V19" s="57" t="str">
        <f>SD!AL33</f>
        <v>Accomp kasar, dominan perkusi, dinamika perlu diperbaiki,</v>
      </c>
      <c r="W19" s="72" t="str">
        <f>'CF SD'!AP33</f>
        <v>Penampilan 6 Menit, Aman</v>
      </c>
    </row>
    <row r="20" spans="1:23" ht="32.25" customHeight="1">
      <c r="A20" s="54">
        <v>14</v>
      </c>
      <c r="B20" s="53" t="str">
        <f>SD!AU35</f>
        <v>SD 054 Tikukur Bandung</v>
      </c>
      <c r="C20" s="53" t="str">
        <f>SD!AV35</f>
        <v>SD / SEDERAJAT</v>
      </c>
      <c r="D20" s="6" t="str">
        <f>SD!AW35</f>
        <v>Mars Angklung</v>
      </c>
      <c r="E20" s="6" t="str">
        <f>SD!AX35</f>
        <v>Ampar-Ampar Pisang</v>
      </c>
      <c r="F20" s="6" t="str">
        <f>SD!AY35</f>
        <v>-</v>
      </c>
      <c r="G20" s="51">
        <f ca="1">'CF SD'!AD35</f>
        <v>1258</v>
      </c>
      <c r="H20" s="51">
        <f ca="1">'CF SD'!AE35</f>
        <v>1020.8571428571427</v>
      </c>
      <c r="I20" s="51">
        <f ca="1">'CF SD'!AF35</f>
        <v>770.31818181818176</v>
      </c>
      <c r="J20" s="51">
        <f ca="1">'CF SD'!AG35</f>
        <v>740.57142857142867</v>
      </c>
      <c r="K20" s="66">
        <f ca="1">'CF SD'!AD36</f>
        <v>1014.3589743589744</v>
      </c>
      <c r="L20" s="66">
        <f ca="1">'CF SD'!AE36</f>
        <v>970.66666666666686</v>
      </c>
      <c r="M20" s="66">
        <f ca="1">'CF SD'!AF36</f>
        <v>692.90109890109886</v>
      </c>
      <c r="N20" s="66">
        <f ca="1">'CF SD'!AG36</f>
        <v>819.73333333333335</v>
      </c>
      <c r="O20" s="68">
        <f ca="1">'CF SD'!B68</f>
        <v>7287.4068265068263</v>
      </c>
      <c r="P20" s="68">
        <f ca="1">'CF SD'!C68</f>
        <v>11</v>
      </c>
      <c r="Q20" s="86">
        <f>'CF SD'!X35</f>
        <v>357</v>
      </c>
      <c r="R20" s="86">
        <f>'CF SD'!Y35</f>
        <v>358</v>
      </c>
      <c r="S20" s="86">
        <f>'CF SD'!Z35</f>
        <v>363</v>
      </c>
      <c r="T20" s="87">
        <f>'CF SD'!AK35</f>
        <v>1078</v>
      </c>
      <c r="U20" s="86">
        <f>'CF SD'!AL35</f>
        <v>11</v>
      </c>
      <c r="V20" s="114" t="str">
        <f>SD!AL35</f>
        <v>musikalitas perlu ditingkatkan, ada salah nada, suara bass tidak konstan,</v>
      </c>
      <c r="W20" s="73" t="str">
        <f>'CF SD'!AP35</f>
        <v>Penampilan 5 Menit, Aman</v>
      </c>
    </row>
    <row r="21" spans="1:23" ht="27.95" customHeight="1">
      <c r="F21" s="82" t="s">
        <v>96</v>
      </c>
      <c r="G21" s="83" cm="1">
        <f t="array" aca="1" ref="G21" ca="1">IF(SUMPRODUCT(--(ISTEXT(G7:G20)+ISBLANK(G7:G20)+(G7:G20=0)))&gt;0,"Error",AVERAGE(G7:G20))</f>
        <v>1250.2364532019706</v>
      </c>
      <c r="H21" s="83" cm="1">
        <f t="array" aca="1" ref="H21" ca="1">IF(SUMPRODUCT(--(ISTEXT(H7:H20)+ISBLANK(H7:H20)+(H7:H20=0)))&gt;0,"Error",AVERAGE(H7:H20))</f>
        <v>987.22768659911515</v>
      </c>
      <c r="I21" s="83" cm="1">
        <f t="array" aca="1" ref="I21" ca="1">IF(SUMPRODUCT(--(ISTEXT(I7:I20)+ISBLANK(I7:I20)+(I7:I20=0)))&gt;0,"Error",AVERAGE(I7:I20))</f>
        <v>751.92384044526909</v>
      </c>
      <c r="J21" s="83" cm="1">
        <f t="array" aca="1" ref="J21" ca="1">IF(SUMPRODUCT(--(ISTEXT(J7:J20)+ISBLANK(J7:J20)+(J7:J20=0)))&gt;0,"Error",AVERAGE(J7:J20))</f>
        <v>744.39795918367361</v>
      </c>
      <c r="K21" s="83" cm="1">
        <f t="array" aca="1" ref="K21" ca="1">IF(SUMPRODUCT(--(ISTEXT(K7:K20)+ISBLANK(K7:K20)+(K7:K20=0)))&gt;0,"Error",AVERAGE(K7:K20))</f>
        <v>1019.7156498673739</v>
      </c>
      <c r="L21" s="83" cm="1">
        <f t="array" aca="1" ref="L21" ca="1">IF(SUMPRODUCT(--(ISTEXT(L7:L20)+ISBLANK(L7:L20)+(L7:L20=0)))&gt;0,"Error",AVERAGE(L7:L20))</f>
        <v>997.50826782325839</v>
      </c>
      <c r="M21" s="83" cm="1">
        <f t="array" aca="1" ref="M21" ca="1">IF(SUMPRODUCT(--(ISTEXT(M7:M20)+ISBLANK(M7:M20)+(M7:M20=0)))&gt;0,"Error",AVERAGE(M7:M20))</f>
        <v>716.62605965463092</v>
      </c>
      <c r="N21" s="83" cm="1">
        <f t="array" aca="1" ref="N21" ca="1">IF(SUMPRODUCT(--(ISTEXT(N7:N20)+ISBLANK(N7:N20)+(N7:N20=0)))&gt;0,"Error",AVERAGE(N7:N20))</f>
        <v>904.08707482993191</v>
      </c>
      <c r="O21" s="83" cm="1">
        <f t="array" aca="1" ref="O21" ca="1">IF(SUMPRODUCT(--(ISTEXT(O7:O20)+ISBLANK(O7:O20)+(O7:O20=0)))&gt;0,"Error",AVERAGE(O7:O20))</f>
        <v>7371.7229916052229</v>
      </c>
      <c r="Q21" s="83" cm="1">
        <f t="array" ref="Q21">IF(SUMPRODUCT(--(ISTEXT(Q7:Q20)+ISBLANK(Q7:Q20)+(Q7:Q20=0)))&gt;0,"Error",AVERAGE(Q7:Q20))</f>
        <v>350.5</v>
      </c>
      <c r="R21" s="83" cm="1">
        <f t="array" ref="R21">IF(SUMPRODUCT(--(ISTEXT(R7:R20)+ISBLANK(R7:R20)+(R7:R20=0)))&gt;0,"Error",AVERAGE(R7:R20))</f>
        <v>349.5</v>
      </c>
      <c r="S21" s="83" cm="1">
        <f t="array" ref="S21">IF(SUMPRODUCT(--(ISTEXT(S7:S20)+ISBLANK(S7:S20)+(S7:S20=0)))&gt;0,"Error",AVERAGE(S7:S20))</f>
        <v>348.5</v>
      </c>
      <c r="T21" s="83" cm="1">
        <f t="array" ref="T21">IF(SUMPRODUCT(--(ISTEXT(T7:T20)+ISBLANK(T7:T20)+(T7:T20=0)))&gt;0,"Error",AVERAGE(T7:T20))</f>
        <v>1048.5</v>
      </c>
    </row>
    <row r="22" spans="1:23" ht="27.95" customHeight="1"/>
    <row r="36" spans="1:1"/>
    <row r="37" spans="1:1">
      <c r="A37" t="s">
        <v>97</v>
      </c>
    </row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</sheetData>
  <sheetProtection sheet="1" objects="1" scenarios="1"/>
  <mergeCells count="13">
    <mergeCell ref="W4:W6"/>
    <mergeCell ref="G4:J5"/>
    <mergeCell ref="K4:N5"/>
    <mergeCell ref="O4:O6"/>
    <mergeCell ref="P4:P6"/>
    <mergeCell ref="Q4:U5"/>
    <mergeCell ref="V4:V6"/>
    <mergeCell ref="F4:F6"/>
    <mergeCell ref="A4:A6"/>
    <mergeCell ref="B4:B6"/>
    <mergeCell ref="C4:C6"/>
    <mergeCell ref="D4:D6"/>
    <mergeCell ref="E4:E6"/>
  </mergeCells>
  <conditionalFormatting sqref="U7:U20">
    <cfRule type="cellIs" dxfId="123" priority="14" operator="equal">
      <formula>1</formula>
    </cfRule>
  </conditionalFormatting>
  <conditionalFormatting sqref="P7:P20">
    <cfRule type="cellIs" dxfId="122" priority="9" operator="equal">
      <formula>5</formula>
    </cfRule>
    <cfRule type="cellIs" dxfId="121" priority="10" operator="equal">
      <formula>4</formula>
    </cfRule>
    <cfRule type="cellIs" dxfId="120" priority="11" operator="equal">
      <formula>3</formula>
    </cfRule>
    <cfRule type="cellIs" dxfId="119" priority="12" operator="equal">
      <formula>2</formula>
    </cfRule>
    <cfRule type="cellIs" dxfId="118" priority="13" operator="equal">
      <formula>1</formula>
    </cfRule>
  </conditionalFormatting>
  <conditionalFormatting sqref="F21:T21">
    <cfRule type="cellIs" dxfId="117" priority="6" operator="equal">
      <formula>"Null"</formula>
    </cfRule>
    <cfRule type="cellIs" dxfId="116" priority="7" operator="equal">
      <formula>"Error"</formula>
    </cfRule>
  </conditionalFormatting>
  <conditionalFormatting sqref="G21:T21">
    <cfRule type="cellIs" dxfId="115" priority="8" operator="equal">
      <formula>" "</formula>
    </cfRule>
  </conditionalFormatting>
  <conditionalFormatting sqref="A1:XFD1048576">
    <cfRule type="containsErrors" dxfId="114" priority="5">
      <formula>ISERROR(A1)</formula>
    </cfRule>
  </conditionalFormatting>
  <conditionalFormatting sqref="O7:O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T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F4DB28BA-67CF-42CE-9C4B-A15684FA5F85}">
            <xm:f>NOT(ISERROR(SEARCH("Peserta",W7)))</xm:f>
            <xm:f>"Peserta"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W7:W20</xm:sqref>
        </x14:conditionalFormatting>
        <x14:conditionalFormatting xmlns:xm="http://schemas.microsoft.com/office/excel/2006/main">
          <x14:cfRule type="containsText" priority="1" operator="containsText" id="{1849823F-6E71-4F68-805D-D8F5D438785E}">
            <xm:f>NOT(ISERROR(SEARCH("-",F7)))</xm:f>
            <xm:f>"-"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F7:F20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9F3C-B243-4530-A7F5-571E1A0F4E63}">
  <sheetPr>
    <tabColor theme="5" tint="0.59999389629810485"/>
    <pageSetUpPr fitToPage="1"/>
  </sheetPr>
  <dimension ref="A1:L48"/>
  <sheetViews>
    <sheetView topLeftCell="A35" workbookViewId="0">
      <selection activeCell="L4" sqref="K2:L8"/>
    </sheetView>
  </sheetViews>
  <sheetFormatPr defaultColWidth="11" defaultRowHeight="15.75"/>
  <cols>
    <col min="1" max="1" width="14.25" customWidth="1"/>
    <col min="2" max="2" width="2" customWidth="1"/>
    <col min="3" max="3" width="2.875" customWidth="1"/>
    <col min="4" max="4" width="14.5" customWidth="1"/>
    <col min="5" max="5" width="11.875" customWidth="1"/>
    <col min="6" max="6" width="9"/>
    <col min="7" max="7" width="11.875" customWidth="1"/>
    <col min="8" max="8" width="9.125" customWidth="1"/>
    <col min="9" max="9" width="16" customWidth="1"/>
    <col min="10" max="10" width="6.875" customWidth="1"/>
    <col min="11" max="11" width="18" customWidth="1"/>
  </cols>
  <sheetData>
    <row r="1" spans="1:12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2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  <c r="K2" s="427" t="s">
        <v>100</v>
      </c>
      <c r="L2" s="429">
        <v>7</v>
      </c>
    </row>
    <row r="3" spans="1:12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  <c r="K3" s="428"/>
      <c r="L3" s="430"/>
    </row>
    <row r="4" spans="1:12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2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2" ht="6.75" customHeight="1"/>
    <row r="7" spans="1:12">
      <c r="A7" s="75" t="s">
        <v>104</v>
      </c>
      <c r="B7" s="76" t="s">
        <v>105</v>
      </c>
      <c r="C7" s="95">
        <f>$L$2</f>
        <v>7</v>
      </c>
      <c r="K7" s="427" t="s">
        <v>106</v>
      </c>
      <c r="L7" s="429">
        <f>MAX('CF SD'!A9:A36)</f>
        <v>14</v>
      </c>
    </row>
    <row r="8" spans="1:12">
      <c r="A8" s="75" t="s">
        <v>107</v>
      </c>
      <c r="B8" s="76" t="s">
        <v>105</v>
      </c>
      <c r="C8" t="str">
        <f>_xlfn.XLOOKUP($L$2,LSD!$A$7:$A$20,LSD!$B$7:$B$20)</f>
        <v>SD Cipinang 01 Pagi</v>
      </c>
      <c r="G8" s="431" t="s">
        <v>89</v>
      </c>
      <c r="H8" s="432"/>
      <c r="I8" s="435" t="s">
        <v>90</v>
      </c>
      <c r="K8" s="428"/>
      <c r="L8" s="430"/>
    </row>
    <row r="9" spans="1:12">
      <c r="A9" s="75" t="s">
        <v>108</v>
      </c>
      <c r="B9" s="76" t="s">
        <v>105</v>
      </c>
      <c r="C9" t="str">
        <f>_xlfn.XLOOKUP($L$2,LSD!$A$7:$A$20,LSD!$C$7:$C$20)</f>
        <v>SD / SEDERAJAT</v>
      </c>
      <c r="G9" s="433"/>
      <c r="H9" s="434"/>
      <c r="I9" s="436"/>
    </row>
    <row r="10" spans="1:12" ht="15.75" customHeight="1">
      <c r="A10" s="75" t="s">
        <v>109</v>
      </c>
      <c r="B10" s="76" t="s">
        <v>110</v>
      </c>
      <c r="C10" s="95">
        <v>1</v>
      </c>
      <c r="D10" t="str">
        <f>_xlfn.XLOOKUP($L$2,LSD!$A$7:$A$20,LSD!$D$7:$D$20)</f>
        <v>Mars Angklung</v>
      </c>
      <c r="G10" s="437">
        <f ca="1">_xlfn.XLOOKUP($L$2,LSD!$A$7:$A$20,LSD!$O$7:$O$20)</f>
        <v>8301.9871931314119</v>
      </c>
      <c r="H10" s="437"/>
      <c r="I10" s="438">
        <f ca="1">_xlfn.XLOOKUP($L$2,LSD!$A$7:$A$20,LSD!$P$7:$P$20)</f>
        <v>1</v>
      </c>
    </row>
    <row r="11" spans="1:12" ht="15.75" customHeight="1">
      <c r="A11" s="75"/>
      <c r="B11" s="76"/>
      <c r="C11" s="95">
        <v>2</v>
      </c>
      <c r="D11" t="str">
        <f>_xlfn.XLOOKUP($L$2,LSD!$A$7:$A$20,LSD!$E$7:$E$20)</f>
        <v>Ondel-Ondel</v>
      </c>
      <c r="G11" s="437"/>
      <c r="H11" s="437"/>
      <c r="I11" s="438"/>
    </row>
    <row r="12" spans="1:12" ht="15.75" customHeight="1">
      <c r="A12" s="75"/>
      <c r="B12" s="76"/>
      <c r="G12" s="439" t="s">
        <v>111</v>
      </c>
      <c r="H12" s="439"/>
      <c r="I12" s="438"/>
    </row>
    <row r="13" spans="1:12" ht="18" customHeight="1">
      <c r="A13" t="s">
        <v>18</v>
      </c>
      <c r="B13" s="76" t="s">
        <v>105</v>
      </c>
      <c r="C13" s="75" t="str">
        <f>_xlfn.XLOOKUP($L$2,LSD!$A$7:$A$20,LSD!$F$7:$F$20)</f>
        <v>Almira Azzalea Khairani</v>
      </c>
      <c r="G13" s="440">
        <f ca="1">LSD!O21</f>
        <v>7371.7229916052229</v>
      </c>
      <c r="H13" s="440"/>
      <c r="I13" s="438"/>
    </row>
    <row r="14" spans="1:12" ht="15.75" customHeight="1">
      <c r="G14" s="439" t="s">
        <v>112</v>
      </c>
      <c r="H14" s="439"/>
      <c r="I14" s="438"/>
    </row>
    <row r="15" spans="1:12" ht="18" customHeight="1">
      <c r="G15" s="441">
        <f ca="1">'CF SD'!D42</f>
        <v>8301.9871931314119</v>
      </c>
      <c r="H15" s="441"/>
      <c r="I15" s="438"/>
    </row>
    <row r="16" spans="1:12" ht="15.95" customHeight="1">
      <c r="G16" s="439" t="s">
        <v>113</v>
      </c>
      <c r="H16" s="439"/>
      <c r="I16" s="438"/>
    </row>
    <row r="17" spans="1:9" ht="18">
      <c r="G17" s="442">
        <f ca="1">'CF SD'!E42</f>
        <v>4500</v>
      </c>
      <c r="H17" s="442"/>
      <c r="I17" s="438"/>
    </row>
    <row r="18" spans="1:9" ht="22.5" customHeight="1">
      <c r="A18" s="414" t="s">
        <v>114</v>
      </c>
      <c r="B18" s="414"/>
      <c r="C18" s="414"/>
      <c r="D18" s="414"/>
      <c r="E18" s="414"/>
      <c r="F18" s="75"/>
      <c r="G18" s="74"/>
      <c r="H18" s="77"/>
    </row>
    <row r="19" spans="1:9">
      <c r="A19" s="78"/>
      <c r="B19" s="415" t="s">
        <v>115</v>
      </c>
      <c r="C19" s="416"/>
      <c r="D19" s="417"/>
      <c r="E19" s="421" t="s">
        <v>116</v>
      </c>
      <c r="F19" s="422"/>
      <c r="G19" s="422"/>
      <c r="H19" s="423"/>
    </row>
    <row r="20" spans="1:9">
      <c r="A20" s="78"/>
      <c r="B20" s="418"/>
      <c r="C20" s="419"/>
      <c r="D20" s="420"/>
      <c r="E20" s="79" t="s">
        <v>31</v>
      </c>
      <c r="F20" s="80" t="s">
        <v>117</v>
      </c>
      <c r="G20" s="79" t="s">
        <v>39</v>
      </c>
      <c r="H20" s="81" t="s">
        <v>117</v>
      </c>
    </row>
    <row r="21" spans="1:9">
      <c r="A21" s="78"/>
      <c r="B21" s="424" t="s">
        <v>118</v>
      </c>
      <c r="C21" s="425"/>
      <c r="D21" s="425"/>
      <c r="E21" s="84">
        <f ca="1">_xlfn.XLOOKUP($L$2,LSD!$A$7:$A$20,LSD!$G$7:$G$20)</f>
        <v>1361.1724137931037</v>
      </c>
      <c r="F21" s="85">
        <f ca="1">LSD!G21</f>
        <v>1250.2364532019706</v>
      </c>
      <c r="G21" s="84">
        <f ca="1">_xlfn.XLOOKUP($L$2,LSD!$A$7:$A$20,LSD!$K$7:$K$20)</f>
        <v>1089.0256410256411</v>
      </c>
      <c r="H21" s="85">
        <f ca="1">LSD!K21</f>
        <v>1019.7156498673739</v>
      </c>
    </row>
    <row r="22" spans="1:9">
      <c r="A22" s="78"/>
      <c r="B22" s="400" t="s">
        <v>25</v>
      </c>
      <c r="C22" s="401"/>
      <c r="D22" s="401"/>
      <c r="E22" s="84">
        <f ca="1">_xlfn.XLOOKUP($L$2,LSD!$A$7:$A$20,LSD!$H$7:$H$20)</f>
        <v>1131.5999999999999</v>
      </c>
      <c r="F22" s="85">
        <f ca="1">LSD!H21</f>
        <v>987.22768659911515</v>
      </c>
      <c r="G22" s="84">
        <f ca="1">_xlfn.XLOOKUP($L$2,LSD!$A$7:$A$20,LSD!$L$7:$L$20)</f>
        <v>1149.0196078431372</v>
      </c>
      <c r="H22" s="85">
        <f ca="1">LSD!L21</f>
        <v>997.50826782325839</v>
      </c>
    </row>
    <row r="23" spans="1:9">
      <c r="A23" s="78"/>
      <c r="B23" s="400" t="s">
        <v>26</v>
      </c>
      <c r="C23" s="401"/>
      <c r="D23" s="401"/>
      <c r="E23" s="84">
        <f ca="1">_xlfn.XLOOKUP($L$2,LSD!$A$7:$A$20,LSD!$I$7:$I$20)</f>
        <v>823.26623376623388</v>
      </c>
      <c r="F23" s="85">
        <f ca="1">LSD!I21</f>
        <v>751.92384044526909</v>
      </c>
      <c r="G23" s="84">
        <f ca="1">_xlfn.XLOOKUP($L$2,LSD!$A$7:$A$20,LSD!$M$7:$M$20)</f>
        <v>818.70329670329659</v>
      </c>
      <c r="H23" s="85">
        <f ca="1">LSD!M21</f>
        <v>716.62605965463092</v>
      </c>
    </row>
    <row r="24" spans="1:9">
      <c r="A24" s="78"/>
      <c r="B24" s="400" t="s">
        <v>119</v>
      </c>
      <c r="C24" s="401"/>
      <c r="D24" s="401"/>
      <c r="E24" s="84">
        <f ca="1">_xlfn.XLOOKUP($L$2,LSD!$A$7:$A$20,LSD!$J$7:$J$20)</f>
        <v>798</v>
      </c>
      <c r="F24" s="85">
        <f ca="1">LSD!J21</f>
        <v>744.39795918367361</v>
      </c>
      <c r="G24" s="84">
        <f ca="1">_xlfn.XLOOKUP($L$2,LSD!$A$7:$A$20,LSD!$N$7:$N$20)</f>
        <v>1131.2</v>
      </c>
      <c r="H24" s="85">
        <f ca="1">LSD!N21</f>
        <v>904.08707482993191</v>
      </c>
    </row>
    <row r="25" spans="1:9">
      <c r="A25" s="78"/>
      <c r="B25" s="402" t="s">
        <v>120</v>
      </c>
      <c r="C25" s="403"/>
      <c r="D25" s="404"/>
      <c r="E25" s="94">
        <f ca="1">SUM($E$21:$E$24)</f>
        <v>4114.0386475593377</v>
      </c>
      <c r="F25" s="397"/>
      <c r="G25" s="94">
        <f ca="1">SUM($G$21:$G$24)</f>
        <v>4187.9485455720751</v>
      </c>
      <c r="H25" s="405"/>
    </row>
    <row r="26" spans="1:9">
      <c r="A26" s="78"/>
      <c r="B26" s="408" t="s">
        <v>79</v>
      </c>
      <c r="C26" s="409"/>
      <c r="D26" s="410"/>
      <c r="E26" s="91">
        <f ca="1">'CF SD'!D46</f>
        <v>4159.1750111957008</v>
      </c>
      <c r="F26" s="398"/>
      <c r="G26" s="92">
        <f ca="1">'CF SD'!E46</f>
        <v>4187.9485455720751</v>
      </c>
      <c r="H26" s="406"/>
    </row>
    <row r="27" spans="1:9">
      <c r="B27" s="411" t="s">
        <v>80</v>
      </c>
      <c r="C27" s="412"/>
      <c r="D27" s="413"/>
      <c r="E27" s="90">
        <f ca="1">'CF SD'!D50</f>
        <v>2250</v>
      </c>
      <c r="F27" s="399"/>
      <c r="G27" s="93">
        <f ca="1">'CF SD'!E50</f>
        <v>2250</v>
      </c>
      <c r="H27" s="407"/>
      <c r="I27" s="7"/>
    </row>
    <row r="29" spans="1:9" ht="22.5" customHeight="1">
      <c r="A29" s="88" t="s">
        <v>121</v>
      </c>
      <c r="B29" s="75"/>
      <c r="C29" s="75"/>
      <c r="D29" s="75"/>
      <c r="E29" s="75"/>
      <c r="F29" s="75"/>
      <c r="G29" s="75"/>
      <c r="H29" s="75"/>
      <c r="I29" s="75"/>
    </row>
    <row r="30" spans="1:9">
      <c r="A30" s="394" t="s">
        <v>25</v>
      </c>
      <c r="B30" s="394"/>
      <c r="C30" s="394"/>
      <c r="D30" s="394" t="s">
        <v>122</v>
      </c>
      <c r="E30" s="394"/>
      <c r="F30" s="395" t="s">
        <v>123</v>
      </c>
      <c r="G30" s="396"/>
      <c r="H30" s="394" t="s">
        <v>120</v>
      </c>
      <c r="I30" s="394"/>
    </row>
    <row r="31" spans="1:9">
      <c r="A31" s="388">
        <f>_xlfn.XLOOKUP($L$2,LSD!$A$7:$A$20,LSD!$Q$7:$Q$20)</f>
        <v>391</v>
      </c>
      <c r="B31" s="388"/>
      <c r="C31" s="388"/>
      <c r="D31" s="388">
        <f>_xlfn.XLOOKUP($L$2,LSD!$A$7:$A$20,LSD!$R$7:$R$20)</f>
        <v>391</v>
      </c>
      <c r="E31" s="388"/>
      <c r="F31" s="388">
        <f>_xlfn.XLOOKUP($L$2,LSD!$A$7:$A$20,LSD!$S$7:$S$20)</f>
        <v>392</v>
      </c>
      <c r="G31" s="389"/>
      <c r="H31" s="390">
        <f>_xlfn.XLOOKUP($L$2,LSD!$A$7:$A$20,LSD!$T$7:$T$20)</f>
        <v>1174</v>
      </c>
      <c r="I31" s="390"/>
    </row>
    <row r="32" spans="1:9">
      <c r="F32" s="391" t="s">
        <v>111</v>
      </c>
      <c r="G32" s="392"/>
      <c r="H32" s="393">
        <f>LSD!T21</f>
        <v>1048.5</v>
      </c>
      <c r="I32" s="393"/>
    </row>
    <row r="33" spans="1:9">
      <c r="F33" s="379" t="s">
        <v>79</v>
      </c>
      <c r="G33" s="380"/>
      <c r="H33" s="381">
        <f>'CF SD'!D54</f>
        <v>1174</v>
      </c>
      <c r="I33" s="381"/>
    </row>
    <row r="34" spans="1:9">
      <c r="F34" s="382" t="s">
        <v>80</v>
      </c>
      <c r="G34" s="383"/>
      <c r="H34" s="384">
        <f>LSD!T17</f>
        <v>888</v>
      </c>
      <c r="I34" s="384"/>
    </row>
    <row r="36" spans="1:9">
      <c r="A36" s="75" t="s">
        <v>124</v>
      </c>
      <c r="B36" s="75"/>
      <c r="C36" s="75"/>
      <c r="D36" s="75"/>
      <c r="E36" s="75"/>
      <c r="F36" s="75"/>
      <c r="G36" s="75"/>
      <c r="H36" s="75"/>
      <c r="I36" s="75"/>
    </row>
    <row r="37" spans="1:9">
      <c r="A37" s="385" t="s">
        <v>9</v>
      </c>
      <c r="B37" s="386"/>
      <c r="C37" s="386"/>
      <c r="D37" s="386"/>
      <c r="E37" s="386"/>
      <c r="F37" s="386"/>
      <c r="G37" s="386" t="s">
        <v>23</v>
      </c>
      <c r="H37" s="386"/>
      <c r="I37" s="387"/>
    </row>
    <row r="38" spans="1:9">
      <c r="A38" s="348" t="str">
        <f>_xlfn.XLOOKUP($L$2,LSD!$A$7:$A$20,LSD!$V$7:$V$20)</f>
        <v>Penjiwaan dan ekspersi musikal kurang maksimal, tuning angklung kurang homogen</v>
      </c>
      <c r="B38" s="349"/>
      <c r="C38" s="349"/>
      <c r="D38" s="349"/>
      <c r="E38" s="349"/>
      <c r="F38" s="350"/>
      <c r="G38" s="357" t="str">
        <f>_xlfn.XLOOKUP($L$2,'CF SD'!$A$9:$A$36,'CF SD'!$AN$9:$AN$36)</f>
        <v>Penampilan 9 Menit</v>
      </c>
      <c r="H38" s="349"/>
      <c r="I38" s="358"/>
    </row>
    <row r="39" spans="1:9">
      <c r="A39" s="351"/>
      <c r="B39" s="352"/>
      <c r="C39" s="352"/>
      <c r="D39" s="352"/>
      <c r="E39" s="352"/>
      <c r="F39" s="353"/>
      <c r="G39" s="359"/>
      <c r="H39" s="352"/>
      <c r="I39" s="360"/>
    </row>
    <row r="40" spans="1:9">
      <c r="A40" s="351"/>
      <c r="B40" s="352"/>
      <c r="C40" s="352"/>
      <c r="D40" s="352"/>
      <c r="E40" s="352"/>
      <c r="F40" s="353"/>
      <c r="G40" s="359"/>
      <c r="H40" s="352"/>
      <c r="I40" s="360"/>
    </row>
    <row r="41" spans="1:9">
      <c r="A41" s="351"/>
      <c r="B41" s="352"/>
      <c r="C41" s="352"/>
      <c r="D41" s="352"/>
      <c r="E41" s="352"/>
      <c r="F41" s="353"/>
      <c r="G41" s="359"/>
      <c r="H41" s="352"/>
      <c r="I41" s="360"/>
    </row>
    <row r="42" spans="1:9">
      <c r="A42" s="351"/>
      <c r="B42" s="352"/>
      <c r="C42" s="352"/>
      <c r="D42" s="352"/>
      <c r="E42" s="352"/>
      <c r="F42" s="353"/>
      <c r="G42" s="359"/>
      <c r="H42" s="352"/>
      <c r="I42" s="360"/>
    </row>
    <row r="43" spans="1:9">
      <c r="A43" s="354"/>
      <c r="B43" s="355"/>
      <c r="C43" s="355"/>
      <c r="D43" s="355"/>
      <c r="E43" s="355"/>
      <c r="F43" s="356"/>
      <c r="G43" s="361"/>
      <c r="H43" s="355"/>
      <c r="I43" s="362"/>
    </row>
    <row r="44" spans="1:9">
      <c r="A44" s="75"/>
      <c r="B44" s="75"/>
      <c r="C44" s="75"/>
      <c r="D44" s="75"/>
      <c r="E44" s="75"/>
      <c r="F44" s="75"/>
      <c r="G44" s="75"/>
      <c r="H44" s="74"/>
      <c r="I44" s="89"/>
    </row>
    <row r="45" spans="1:9" ht="24.75" customHeight="1">
      <c r="A45" s="363" t="s">
        <v>125</v>
      </c>
      <c r="B45" s="364"/>
      <c r="C45" s="365"/>
      <c r="D45" s="372" t="s">
        <v>126</v>
      </c>
      <c r="E45" s="372"/>
      <c r="F45" s="373" t="s">
        <v>127</v>
      </c>
      <c r="G45" s="374"/>
      <c r="H45" s="375" t="s">
        <v>128</v>
      </c>
      <c r="I45" s="376"/>
    </row>
    <row r="46" spans="1:9" ht="24.75" customHeight="1">
      <c r="A46" s="366"/>
      <c r="B46" s="367"/>
      <c r="C46" s="368"/>
      <c r="D46" s="372"/>
      <c r="E46" s="372"/>
      <c r="F46" s="346" t="s">
        <v>129</v>
      </c>
      <c r="G46" s="347"/>
      <c r="H46" s="377"/>
      <c r="I46" s="378"/>
    </row>
    <row r="47" spans="1:9" ht="24.75" customHeight="1">
      <c r="A47" s="366"/>
      <c r="B47" s="367"/>
      <c r="C47" s="368"/>
      <c r="D47" s="372" t="s">
        <v>130</v>
      </c>
      <c r="E47" s="372"/>
      <c r="F47" s="373" t="s">
        <v>131</v>
      </c>
      <c r="G47" s="374"/>
      <c r="H47" s="375" t="s">
        <v>128</v>
      </c>
      <c r="I47" s="376"/>
    </row>
    <row r="48" spans="1:9" ht="24.75" customHeight="1">
      <c r="A48" s="369"/>
      <c r="B48" s="370"/>
      <c r="C48" s="371"/>
      <c r="D48" s="372"/>
      <c r="E48" s="372"/>
      <c r="F48" s="346" t="s">
        <v>132</v>
      </c>
      <c r="G48" s="347"/>
      <c r="H48" s="377"/>
      <c r="I48" s="378"/>
    </row>
  </sheetData>
  <sheetProtection algorithmName="SHA-512" hashValue="Y/nPz/9v3ryBj6LTv5wqkMZKNEk1meBBlcrtjEmDu/maqA7DoDcyTOVr4AU5EUCT81XLUXdIiy9PYoDkoDuxlg==" saltValue="st4+e2ZQy0wl97SptD0zpw==" spinCount="100000" sheet="1" objects="1" scenarios="1" selectLockedCells="1" selectUnlockedCells="1"/>
  <mergeCells count="58">
    <mergeCell ref="K7:K8"/>
    <mergeCell ref="L7:L8"/>
    <mergeCell ref="F47:G47"/>
    <mergeCell ref="H47:I48"/>
    <mergeCell ref="F48:G48"/>
    <mergeCell ref="A37:F37"/>
    <mergeCell ref="G37:I37"/>
    <mergeCell ref="A38:F43"/>
    <mergeCell ref="G38:I43"/>
    <mergeCell ref="A45:C48"/>
    <mergeCell ref="D45:E46"/>
    <mergeCell ref="F45:G45"/>
    <mergeCell ref="H45:I46"/>
    <mergeCell ref="F46:G46"/>
    <mergeCell ref="D47:E48"/>
    <mergeCell ref="F32:G32"/>
    <mergeCell ref="H32:I32"/>
    <mergeCell ref="F33:G33"/>
    <mergeCell ref="H33:I33"/>
    <mergeCell ref="F34:G34"/>
    <mergeCell ref="H34:I34"/>
    <mergeCell ref="A30:C30"/>
    <mergeCell ref="D30:E30"/>
    <mergeCell ref="F30:G30"/>
    <mergeCell ref="H30:I30"/>
    <mergeCell ref="A31:C31"/>
    <mergeCell ref="D31:E31"/>
    <mergeCell ref="F31:G31"/>
    <mergeCell ref="H31:I31"/>
    <mergeCell ref="B23:D23"/>
    <mergeCell ref="B24:D24"/>
    <mergeCell ref="B25:D25"/>
    <mergeCell ref="F25:F27"/>
    <mergeCell ref="H25:H27"/>
    <mergeCell ref="B26:D26"/>
    <mergeCell ref="B27:D27"/>
    <mergeCell ref="B22:D22"/>
    <mergeCell ref="A5:I5"/>
    <mergeCell ref="G8:H9"/>
    <mergeCell ref="I8:I9"/>
    <mergeCell ref="G10:H11"/>
    <mergeCell ref="I10:I17"/>
    <mergeCell ref="G12:H12"/>
    <mergeCell ref="G13:H13"/>
    <mergeCell ref="G14:H14"/>
    <mergeCell ref="G15:H15"/>
    <mergeCell ref="G16:H16"/>
    <mergeCell ref="G17:H17"/>
    <mergeCell ref="A18:E18"/>
    <mergeCell ref="B19:D20"/>
    <mergeCell ref="E19:H19"/>
    <mergeCell ref="B21:D21"/>
    <mergeCell ref="A4:I4"/>
    <mergeCell ref="A1:I1"/>
    <mergeCell ref="A2:I2"/>
    <mergeCell ref="K2:K3"/>
    <mergeCell ref="L2:L3"/>
    <mergeCell ref="A3:I3"/>
  </mergeCells>
  <hyperlinks>
    <hyperlink ref="A5" r:id="rId1" display="http://lmap9.kabumi-upi.org/" xr:uid="{2E724402-F973-4EFD-AE6A-74DA9FD919EF}"/>
  </hyperlinks>
  <pageMargins left="0.7" right="0.7" top="0.75" bottom="0.75" header="0.3" footer="0.3"/>
  <pageSetup paperSize="9" fitToHeight="0" orientation="portrait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D88A-8F06-4C4E-B51D-725DCABA4023}">
  <sheetPr>
    <tabColor theme="5" tint="0.59999389629810485"/>
    <pageSetUpPr fitToPage="1"/>
  </sheetPr>
  <dimension ref="A1:S40"/>
  <sheetViews>
    <sheetView topLeftCell="A7" workbookViewId="0">
      <selection activeCell="J34" sqref="J34"/>
    </sheetView>
  </sheetViews>
  <sheetFormatPr defaultColWidth="11" defaultRowHeight="15.75"/>
  <cols>
    <col min="1" max="1" width="12.75" customWidth="1"/>
    <col min="2" max="2" width="10.75" customWidth="1"/>
    <col min="3" max="7" width="12.625" customWidth="1"/>
    <col min="8" max="8" width="10.75" customWidth="1"/>
    <col min="9" max="9" width="13.625" customWidth="1"/>
    <col min="10" max="10" width="6.875" customWidth="1"/>
    <col min="11" max="11" width="18" customWidth="1"/>
  </cols>
  <sheetData>
    <row r="1" spans="1:11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1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</row>
    <row r="3" spans="1:11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</row>
    <row r="4" spans="1:11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1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1" ht="24.75" customHeight="1"/>
    <row r="7" spans="1:11" ht="23.25" customHeight="1">
      <c r="A7" s="467" t="s">
        <v>273</v>
      </c>
      <c r="B7" s="467"/>
      <c r="C7" s="467"/>
      <c r="D7" s="467"/>
      <c r="E7" s="467"/>
      <c r="F7" s="467"/>
      <c r="G7" s="467"/>
      <c r="H7" s="467"/>
      <c r="I7" s="467"/>
    </row>
    <row r="8" spans="1:11" ht="23.25" customHeight="1">
      <c r="A8" s="467"/>
      <c r="B8" s="467"/>
      <c r="C8" s="467"/>
      <c r="D8" s="467"/>
      <c r="E8" s="467"/>
      <c r="F8" s="467"/>
      <c r="G8" s="467"/>
      <c r="H8" s="467"/>
      <c r="I8" s="467"/>
    </row>
    <row r="9" spans="1:11">
      <c r="A9" s="103"/>
      <c r="B9" s="103"/>
      <c r="C9" s="103"/>
      <c r="D9" s="103"/>
      <c r="E9" s="103"/>
      <c r="F9" s="103"/>
      <c r="G9" s="103"/>
      <c r="H9" s="103"/>
      <c r="I9" s="103"/>
    </row>
    <row r="10" spans="1:11">
      <c r="B10" s="75" t="s">
        <v>134</v>
      </c>
      <c r="C10" s="75"/>
      <c r="D10" s="75"/>
      <c r="E10" s="75"/>
      <c r="F10" s="75"/>
      <c r="G10" s="75"/>
      <c r="H10" s="75"/>
      <c r="I10" s="75"/>
    </row>
    <row r="11" spans="1:11" ht="36.75" customHeight="1">
      <c r="B11" s="98" t="s">
        <v>90</v>
      </c>
      <c r="C11" s="100" t="s">
        <v>2</v>
      </c>
      <c r="D11" s="449" t="s">
        <v>107</v>
      </c>
      <c r="E11" s="449"/>
      <c r="F11" s="449"/>
      <c r="G11" s="449"/>
      <c r="H11" s="449"/>
      <c r="K11" s="24"/>
    </row>
    <row r="12" spans="1:11" ht="20.25" customHeight="1">
      <c r="B12" s="461">
        <v>1</v>
      </c>
      <c r="C12" s="459">
        <f ca="1">_xlfn.XLOOKUP(B12,LSD!$P$7:$P$20,LSD!$A$7:$A$20)</f>
        <v>7</v>
      </c>
      <c r="D12" s="464" t="str">
        <f ca="1">_xlfn.XLOOKUP(C12,LSD!$A$7:$A$20,LSD!$B$7:$B$20)</f>
        <v>SD Cipinang 01 Pagi</v>
      </c>
      <c r="E12" s="464"/>
      <c r="F12" s="464"/>
      <c r="G12" s="464"/>
      <c r="H12" s="464"/>
    </row>
    <row r="13" spans="1:11" ht="20.25" customHeight="1">
      <c r="B13" s="462"/>
      <c r="C13" s="463"/>
      <c r="D13" s="464"/>
      <c r="E13" s="464"/>
      <c r="F13" s="464"/>
      <c r="G13" s="464"/>
      <c r="H13" s="464"/>
    </row>
    <row r="14" spans="1:11" ht="20.25" customHeight="1">
      <c r="B14" s="465">
        <v>2</v>
      </c>
      <c r="C14" s="459">
        <f ca="1">_xlfn.XLOOKUP(B14,LSD!$P$7:$P$20,LSD!$A$7:$A$20)</f>
        <v>12</v>
      </c>
      <c r="D14" s="451" t="str">
        <f ca="1">_xlfn.XLOOKUP(C14,LSD!$A$7:$A$20,LSD!$B$7:$B$20)</f>
        <v>SD 024 Coblong</v>
      </c>
      <c r="E14" s="451"/>
      <c r="F14" s="451"/>
      <c r="G14" s="451"/>
      <c r="H14" s="451"/>
    </row>
    <row r="15" spans="1:11" ht="20.25" customHeight="1">
      <c r="B15" s="466"/>
      <c r="C15" s="460"/>
      <c r="D15" s="451"/>
      <c r="E15" s="451"/>
      <c r="F15" s="451"/>
      <c r="G15" s="451"/>
      <c r="H15" s="451"/>
    </row>
    <row r="16" spans="1:11" ht="20.25" customHeight="1">
      <c r="B16" s="456">
        <v>3</v>
      </c>
      <c r="C16" s="453">
        <f ca="1">_xlfn.XLOOKUP(B16,LSD!$P$7:$P$20,LSD!$A$7:$A$20)</f>
        <v>4</v>
      </c>
      <c r="D16" s="451" t="str">
        <f ca="1">_xlfn.XLOOKUP(C16,LSD!$A$7:$A$20,LSD!$B$7:$B$20)</f>
        <v>SD BPI Tim A</v>
      </c>
      <c r="E16" s="451"/>
      <c r="F16" s="451"/>
      <c r="G16" s="451"/>
      <c r="H16" s="451"/>
    </row>
    <row r="17" spans="1:19" ht="20.25" customHeight="1">
      <c r="B17" s="456"/>
      <c r="C17" s="453"/>
      <c r="D17" s="451"/>
      <c r="E17" s="451"/>
      <c r="F17" s="451"/>
      <c r="G17" s="451"/>
      <c r="H17" s="451"/>
    </row>
    <row r="19" spans="1:19">
      <c r="B19" s="75" t="s">
        <v>135</v>
      </c>
      <c r="C19" s="75"/>
      <c r="D19" s="75"/>
    </row>
    <row r="20" spans="1:19" ht="33" customHeight="1">
      <c r="B20" s="99" t="s">
        <v>90</v>
      </c>
      <c r="C20" s="100" t="s">
        <v>2</v>
      </c>
      <c r="D20" s="449" t="s">
        <v>107</v>
      </c>
      <c r="E20" s="449"/>
      <c r="F20" s="449"/>
      <c r="G20" s="449"/>
      <c r="H20" s="449"/>
    </row>
    <row r="21" spans="1:19" ht="20.25" customHeight="1">
      <c r="B21" s="457">
        <v>1</v>
      </c>
      <c r="C21" s="459">
        <f ca="1">_xlfn.XLOOKUP(IF(B21=1,4,1),LSD!$P$7:$P$20,LSD!$A$7:$A$20)</f>
        <v>2</v>
      </c>
      <c r="D21" s="451" t="str">
        <f ca="1">_xlfn.XLOOKUP(C21,LSD!$A$7:$A$20,LSD!$B$7:$B$20)</f>
        <v>SD 008 Moh. Toha</v>
      </c>
      <c r="E21" s="451"/>
      <c r="F21" s="451"/>
      <c r="G21" s="451"/>
      <c r="H21" s="451"/>
      <c r="S21" s="89"/>
    </row>
    <row r="22" spans="1:19" ht="20.25" customHeight="1">
      <c r="B22" s="458"/>
      <c r="C22" s="460"/>
      <c r="D22" s="451"/>
      <c r="E22" s="451"/>
      <c r="F22" s="451"/>
      <c r="G22" s="451"/>
      <c r="H22" s="451"/>
      <c r="S22" s="89"/>
    </row>
    <row r="23" spans="1:19" ht="20.25" customHeight="1">
      <c r="B23" s="452">
        <v>2</v>
      </c>
      <c r="C23" s="453">
        <f ca="1">_xlfn.XLOOKUP(IF(B23=2,5,2),LSD!$P$7:$P$20,LSD!$A$7:$A$20)</f>
        <v>5</v>
      </c>
      <c r="D23" s="451" t="str">
        <f ca="1">_xlfn.XLOOKUP(C23,LSD!$A$7:$A$20,LSD!$B$7:$B$20)</f>
        <v>SD Bianglala</v>
      </c>
      <c r="E23" s="451"/>
      <c r="F23" s="451"/>
      <c r="G23" s="451"/>
      <c r="H23" s="451"/>
      <c r="S23" s="89"/>
    </row>
    <row r="24" spans="1:19" ht="20.25" customHeight="1">
      <c r="B24" s="452"/>
      <c r="C24" s="453"/>
      <c r="D24" s="451"/>
      <c r="E24" s="451"/>
      <c r="F24" s="451"/>
      <c r="G24" s="451"/>
      <c r="H24" s="451"/>
    </row>
    <row r="25" spans="1:19">
      <c r="B25" s="75"/>
      <c r="C25" s="75"/>
      <c r="D25" s="75"/>
      <c r="F25" s="75"/>
      <c r="G25" s="75"/>
      <c r="H25" s="89"/>
      <c r="I25" s="89"/>
    </row>
    <row r="26" spans="1:19" ht="16.5" customHeight="1">
      <c r="B26" s="454" t="s">
        <v>136</v>
      </c>
      <c r="C26" s="454"/>
      <c r="D26" s="75"/>
      <c r="F26" s="75"/>
      <c r="G26" s="75"/>
    </row>
    <row r="27" spans="1:19" ht="33.75" customHeight="1">
      <c r="B27" s="99" t="s">
        <v>90</v>
      </c>
      <c r="C27" s="455" t="s">
        <v>107</v>
      </c>
      <c r="D27" s="455"/>
      <c r="E27" s="455"/>
      <c r="F27" s="449" t="s">
        <v>137</v>
      </c>
      <c r="G27" s="449"/>
      <c r="H27" s="449"/>
    </row>
    <row r="28" spans="1:19" ht="20.25" customHeight="1">
      <c r="B28" s="451">
        <v>1</v>
      </c>
      <c r="C28" s="451" t="str">
        <f>_xlfn.XLOOKUP(B28,LSD!$U$7:$U$20,LSD!$B$7:$B$20)</f>
        <v>SD Cipinang 01 Pagi</v>
      </c>
      <c r="D28" s="451"/>
      <c r="E28" s="451"/>
      <c r="F28" s="451" t="str">
        <f>_xlfn.XLOOKUP(B28,LSD!$U$7:$U$20,LSD!$F$7:$F$20)</f>
        <v>Almira Azzalea Khairani</v>
      </c>
      <c r="G28" s="451"/>
      <c r="H28" s="451"/>
    </row>
    <row r="29" spans="1:19" ht="20.25" customHeight="1">
      <c r="B29" s="451"/>
      <c r="C29" s="451"/>
      <c r="D29" s="451"/>
      <c r="E29" s="451"/>
      <c r="F29" s="451"/>
      <c r="G29" s="451"/>
      <c r="H29" s="451"/>
      <c r="I29" s="89"/>
    </row>
    <row r="30" spans="1:19" ht="20.25" customHeight="1">
      <c r="B30" s="102"/>
      <c r="C30" s="102"/>
      <c r="D30" s="102"/>
      <c r="E30" s="102"/>
      <c r="F30" s="102"/>
      <c r="G30" s="102"/>
      <c r="H30" s="89"/>
      <c r="I30" s="89"/>
    </row>
    <row r="31" spans="1:19">
      <c r="A31" s="75"/>
      <c r="B31" s="75"/>
      <c r="C31" s="75" t="s">
        <v>138</v>
      </c>
      <c r="D31" s="75"/>
      <c r="E31" s="75"/>
      <c r="F31" s="75"/>
      <c r="G31" s="75"/>
      <c r="H31" s="89"/>
      <c r="I31" s="89"/>
    </row>
    <row r="32" spans="1:19" ht="31.5" customHeight="1">
      <c r="C32" s="101" t="s">
        <v>139</v>
      </c>
      <c r="D32" s="101" t="s">
        <v>140</v>
      </c>
      <c r="E32" s="101" t="s">
        <v>141</v>
      </c>
      <c r="F32" s="101" t="s">
        <v>142</v>
      </c>
      <c r="G32" s="101" t="s">
        <v>143</v>
      </c>
    </row>
    <row r="33" spans="1:9" ht="27" customHeight="1">
      <c r="C33" s="450" t="s">
        <v>128</v>
      </c>
      <c r="D33" s="450" t="s">
        <v>128</v>
      </c>
      <c r="E33" s="450" t="s">
        <v>128</v>
      </c>
      <c r="F33" s="450" t="s">
        <v>128</v>
      </c>
      <c r="G33" s="450" t="s">
        <v>128</v>
      </c>
      <c r="H33" s="171"/>
    </row>
    <row r="34" spans="1:9" ht="36.75" customHeight="1">
      <c r="C34" s="450"/>
      <c r="D34" s="450"/>
      <c r="E34" s="450"/>
      <c r="F34" s="450"/>
      <c r="G34" s="450"/>
      <c r="H34" s="171"/>
    </row>
    <row r="35" spans="1:9" ht="19.5" customHeight="1"/>
    <row r="37" spans="1:9">
      <c r="A37" s="446" t="s">
        <v>125</v>
      </c>
      <c r="B37" s="446"/>
      <c r="C37" s="446"/>
      <c r="D37" s="447" t="s">
        <v>130</v>
      </c>
      <c r="E37" s="447"/>
      <c r="F37" s="497" t="s">
        <v>131</v>
      </c>
      <c r="G37" s="498"/>
      <c r="H37" s="166"/>
      <c r="I37" s="508" t="s">
        <v>128</v>
      </c>
    </row>
    <row r="38" spans="1:9">
      <c r="A38" s="446"/>
      <c r="B38" s="446"/>
      <c r="C38" s="446"/>
      <c r="D38" s="447"/>
      <c r="E38" s="447"/>
      <c r="F38" s="499"/>
      <c r="G38" s="500"/>
      <c r="H38" s="172"/>
      <c r="I38" s="556"/>
    </row>
    <row r="39" spans="1:9">
      <c r="A39" s="446"/>
      <c r="B39" s="446"/>
      <c r="C39" s="446"/>
      <c r="D39" s="447"/>
      <c r="E39" s="447"/>
      <c r="F39" s="501" t="s">
        <v>132</v>
      </c>
      <c r="G39" s="502"/>
      <c r="H39" s="173"/>
      <c r="I39" s="556"/>
    </row>
    <row r="40" spans="1:9">
      <c r="A40" s="446"/>
      <c r="B40" s="446"/>
      <c r="C40" s="446"/>
      <c r="D40" s="447"/>
      <c r="E40" s="447"/>
      <c r="F40" s="503"/>
      <c r="G40" s="504"/>
      <c r="H40" s="167"/>
      <c r="I40" s="509"/>
    </row>
  </sheetData>
  <sheetProtection algorithmName="SHA-512" hashValue="mJwdabd+pJLg8UA+et7/kzWYOEkxWRHUj23/Ki/yolQBsEJDmzEm26w/XItcujjEllGLXZVMTBOkAjWntysEjQ==" saltValue="kYJUvyQfzrByr5jfRvytBg==" spinCount="100000" sheet="1" objects="1" scenarios="1" selectLockedCells="1" selectUnlockedCells="1"/>
  <mergeCells count="39">
    <mergeCell ref="I37:I40"/>
    <mergeCell ref="D11:H11"/>
    <mergeCell ref="D12:H13"/>
    <mergeCell ref="D14:H15"/>
    <mergeCell ref="D16:H17"/>
    <mergeCell ref="D20:H20"/>
    <mergeCell ref="D21:H22"/>
    <mergeCell ref="D23:H24"/>
    <mergeCell ref="F27:H27"/>
    <mergeCell ref="F28:H29"/>
    <mergeCell ref="A37:C40"/>
    <mergeCell ref="D37:E40"/>
    <mergeCell ref="F37:G38"/>
    <mergeCell ref="F39:G40"/>
    <mergeCell ref="C33:C34"/>
    <mergeCell ref="D33:D34"/>
    <mergeCell ref="E33:E34"/>
    <mergeCell ref="F33:F34"/>
    <mergeCell ref="G33:G34"/>
    <mergeCell ref="B28:B29"/>
    <mergeCell ref="C28:E29"/>
    <mergeCell ref="C27:E27"/>
    <mergeCell ref="B23:B24"/>
    <mergeCell ref="C23:C24"/>
    <mergeCell ref="B26:C26"/>
    <mergeCell ref="B21:B22"/>
    <mergeCell ref="C21:C22"/>
    <mergeCell ref="B16:B17"/>
    <mergeCell ref="C16:C17"/>
    <mergeCell ref="B14:B15"/>
    <mergeCell ref="C14:C15"/>
    <mergeCell ref="A7:I8"/>
    <mergeCell ref="B12:B13"/>
    <mergeCell ref="C12:C13"/>
    <mergeCell ref="A1:I1"/>
    <mergeCell ref="A2:I2"/>
    <mergeCell ref="A3:I3"/>
    <mergeCell ref="A4:I4"/>
    <mergeCell ref="A5:I5"/>
  </mergeCells>
  <hyperlinks>
    <hyperlink ref="A5" r:id="rId1" display="http://lmap9.kabumi-upi.org/" xr:uid="{500BF08E-A7DC-4F65-A879-9E30202FBDDD}"/>
  </hyperlinks>
  <pageMargins left="0.7" right="0.7" top="0.75" bottom="0.75" header="0.3" footer="0.3"/>
  <pageSetup paperSize="9" fitToHeight="0" orientation="portrait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CD8-6ABC-4996-9F51-12A29E62F8DE}">
  <sheetPr>
    <tabColor theme="4" tint="0.59999389629810485"/>
  </sheetPr>
  <dimension ref="A1:AY36"/>
  <sheetViews>
    <sheetView zoomScale="94" zoomScaleNormal="139" workbookViewId="0">
      <pane xSplit="2" ySplit="8" topLeftCell="S9" activePane="bottomRight" state="frozen"/>
      <selection pane="bottomRight" activeCell="AD8" sqref="AD8"/>
      <selection pane="bottomLeft"/>
      <selection pane="topRight"/>
    </sheetView>
  </sheetViews>
  <sheetFormatPr defaultColWidth="11" defaultRowHeight="15.75" customHeight="1"/>
  <cols>
    <col min="1" max="1" width="8.375" customWidth="1"/>
    <col min="2" max="2" width="10" customWidth="1"/>
    <col min="3" max="6" width="9.5" customWidth="1"/>
    <col min="7" max="9" width="9.375" customWidth="1"/>
    <col min="10" max="13" width="9.5" customWidth="1"/>
    <col min="14" max="16" width="9.375" customWidth="1"/>
    <col min="17" max="20" width="9.5" customWidth="1"/>
    <col min="21" max="23" width="9.375" customWidth="1"/>
    <col min="24" max="27" width="9.5" customWidth="1"/>
    <col min="28" max="30" width="9.375" customWidth="1"/>
    <col min="31" max="34" width="9.5" customWidth="1"/>
    <col min="35" max="37" width="9.375" customWidth="1"/>
    <col min="38" max="39" width="9"/>
    <col min="40" max="41" width="22.875" customWidth="1"/>
    <col min="42" max="43" width="9.5" customWidth="1"/>
    <col min="44" max="44" width="17" customWidth="1"/>
    <col min="45" max="45" width="22.625" customWidth="1"/>
    <col min="46" max="46" width="10.125" customWidth="1"/>
    <col min="47" max="47" width="66.5" customWidth="1"/>
    <col min="48" max="48" width="27.375" customWidth="1"/>
    <col min="49" max="50" width="58.625" customWidth="1"/>
    <col min="51" max="51" width="52.5" customWidth="1"/>
    <col min="52" max="52" width="29.375" customWidth="1"/>
  </cols>
  <sheetData>
    <row r="1" spans="1:51"/>
    <row r="2" spans="1:51" ht="11.25" customHeight="1">
      <c r="A2" s="216" t="s">
        <v>274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T2" s="217" t="s">
        <v>1</v>
      </c>
      <c r="AU2" s="217"/>
      <c r="AV2" s="217"/>
      <c r="AW2" s="217"/>
      <c r="AX2" s="217"/>
      <c r="AY2" s="217"/>
    </row>
    <row r="3" spans="1:51" ht="11.2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T3" s="217"/>
      <c r="AU3" s="217"/>
      <c r="AV3" s="217"/>
      <c r="AW3" s="217"/>
      <c r="AX3" s="217"/>
      <c r="AY3" s="217"/>
    </row>
    <row r="4" spans="1:51" ht="11.2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6"/>
      <c r="AM4" s="216"/>
      <c r="AN4" s="216"/>
      <c r="AO4" s="216"/>
      <c r="AP4" s="216"/>
      <c r="AQ4" s="216"/>
      <c r="AR4" s="216"/>
    </row>
    <row r="5" spans="1:51" ht="15.95" customHeight="1">
      <c r="A5" s="218" t="s">
        <v>2</v>
      </c>
      <c r="B5" s="220" t="s">
        <v>3</v>
      </c>
      <c r="C5" s="222" t="s">
        <v>4</v>
      </c>
      <c r="D5" s="222"/>
      <c r="E5" s="222"/>
      <c r="F5" s="222"/>
      <c r="G5" s="222"/>
      <c r="H5" s="222"/>
      <c r="I5" s="222"/>
      <c r="J5" s="224" t="s">
        <v>5</v>
      </c>
      <c r="K5" s="224"/>
      <c r="L5" s="224"/>
      <c r="M5" s="224"/>
      <c r="N5" s="224"/>
      <c r="O5" s="224"/>
      <c r="P5" s="224"/>
      <c r="Q5" s="226" t="s">
        <v>6</v>
      </c>
      <c r="R5" s="226"/>
      <c r="S5" s="226"/>
      <c r="T5" s="226"/>
      <c r="U5" s="226"/>
      <c r="V5" s="226"/>
      <c r="W5" s="226"/>
      <c r="X5" s="228" t="s">
        <v>7</v>
      </c>
      <c r="Y5" s="228"/>
      <c r="Z5" s="228"/>
      <c r="AA5" s="228"/>
      <c r="AB5" s="228"/>
      <c r="AC5" s="228"/>
      <c r="AD5" s="228"/>
      <c r="AE5" s="230" t="s">
        <v>8</v>
      </c>
      <c r="AF5" s="230"/>
      <c r="AG5" s="230"/>
      <c r="AH5" s="230"/>
      <c r="AI5" s="230"/>
      <c r="AJ5" s="230"/>
      <c r="AK5" s="230"/>
      <c r="AL5" s="209" t="s">
        <v>9</v>
      </c>
      <c r="AM5" s="209"/>
      <c r="AN5" s="209"/>
      <c r="AO5" s="209"/>
      <c r="AP5" s="209" t="s">
        <v>10</v>
      </c>
      <c r="AQ5" s="209"/>
      <c r="AR5" s="209"/>
      <c r="AT5" s="211" t="s">
        <v>11</v>
      </c>
      <c r="AU5" s="212" t="s">
        <v>12</v>
      </c>
      <c r="AV5" s="212" t="s">
        <v>13</v>
      </c>
      <c r="AW5" s="212" t="s">
        <v>14</v>
      </c>
      <c r="AX5" s="212" t="s">
        <v>15</v>
      </c>
      <c r="AY5" s="212" t="s">
        <v>16</v>
      </c>
    </row>
    <row r="6" spans="1:51" ht="15.95" customHeight="1">
      <c r="A6" s="219"/>
      <c r="B6" s="221"/>
      <c r="C6" s="223"/>
      <c r="D6" s="223"/>
      <c r="E6" s="223"/>
      <c r="F6" s="223"/>
      <c r="G6" s="223"/>
      <c r="H6" s="223"/>
      <c r="I6" s="223"/>
      <c r="J6" s="225"/>
      <c r="K6" s="225"/>
      <c r="L6" s="225"/>
      <c r="M6" s="225"/>
      <c r="N6" s="225"/>
      <c r="O6" s="225"/>
      <c r="P6" s="225"/>
      <c r="Q6" s="227"/>
      <c r="R6" s="227"/>
      <c r="S6" s="227"/>
      <c r="T6" s="227"/>
      <c r="U6" s="227"/>
      <c r="V6" s="227"/>
      <c r="W6" s="227"/>
      <c r="X6" s="229"/>
      <c r="Y6" s="229"/>
      <c r="Z6" s="229"/>
      <c r="AA6" s="229"/>
      <c r="AB6" s="229"/>
      <c r="AC6" s="229"/>
      <c r="AD6" s="229"/>
      <c r="AE6" s="231"/>
      <c r="AF6" s="231"/>
      <c r="AG6" s="231"/>
      <c r="AH6" s="231"/>
      <c r="AI6" s="231"/>
      <c r="AJ6" s="231"/>
      <c r="AK6" s="231"/>
      <c r="AL6" s="210"/>
      <c r="AM6" s="210"/>
      <c r="AN6" s="210"/>
      <c r="AO6" s="210"/>
      <c r="AP6" s="210"/>
      <c r="AQ6" s="210"/>
      <c r="AR6" s="210"/>
      <c r="AT6" s="211"/>
      <c r="AU6" s="212"/>
      <c r="AV6" s="212"/>
      <c r="AW6" s="212"/>
      <c r="AX6" s="212"/>
      <c r="AY6" s="212"/>
    </row>
    <row r="7" spans="1:51" ht="15.95" customHeight="1">
      <c r="A7" s="219"/>
      <c r="B7" s="221"/>
      <c r="C7" s="234" t="s">
        <v>17</v>
      </c>
      <c r="D7" s="234"/>
      <c r="E7" s="234"/>
      <c r="F7" s="234"/>
      <c r="G7" s="206" t="s">
        <v>18</v>
      </c>
      <c r="H7" s="206"/>
      <c r="I7" s="206"/>
      <c r="J7" s="235" t="s">
        <v>17</v>
      </c>
      <c r="K7" s="235"/>
      <c r="L7" s="235"/>
      <c r="M7" s="235"/>
      <c r="N7" s="206" t="s">
        <v>18</v>
      </c>
      <c r="O7" s="206"/>
      <c r="P7" s="206"/>
      <c r="Q7" s="205" t="s">
        <v>17</v>
      </c>
      <c r="R7" s="205"/>
      <c r="S7" s="205"/>
      <c r="T7" s="205"/>
      <c r="U7" s="206" t="s">
        <v>18</v>
      </c>
      <c r="V7" s="206"/>
      <c r="W7" s="206"/>
      <c r="X7" s="207" t="s">
        <v>17</v>
      </c>
      <c r="Y7" s="207"/>
      <c r="Z7" s="207"/>
      <c r="AA7" s="207"/>
      <c r="AB7" s="206" t="s">
        <v>18</v>
      </c>
      <c r="AC7" s="206"/>
      <c r="AD7" s="206"/>
      <c r="AE7" s="208" t="s">
        <v>17</v>
      </c>
      <c r="AF7" s="208"/>
      <c r="AG7" s="208"/>
      <c r="AH7" s="208"/>
      <c r="AI7" s="206" t="s">
        <v>18</v>
      </c>
      <c r="AJ7" s="206"/>
      <c r="AK7" s="206"/>
      <c r="AL7" s="214" t="s">
        <v>19</v>
      </c>
      <c r="AM7" s="214"/>
      <c r="AN7" s="214"/>
      <c r="AO7" s="214" t="s">
        <v>20</v>
      </c>
      <c r="AP7" s="232" t="s">
        <v>21</v>
      </c>
      <c r="AQ7" s="232" t="s">
        <v>22</v>
      </c>
      <c r="AR7" s="214" t="s">
        <v>23</v>
      </c>
      <c r="AT7" s="211"/>
      <c r="AU7" s="212"/>
      <c r="AV7" s="212"/>
      <c r="AW7" s="212"/>
      <c r="AX7" s="212"/>
      <c r="AY7" s="212"/>
    </row>
    <row r="8" spans="1:51" ht="65.099999999999994" customHeight="1">
      <c r="A8" s="219"/>
      <c r="B8" s="221"/>
      <c r="C8" s="132" t="s">
        <v>24</v>
      </c>
      <c r="D8" s="133" t="s">
        <v>25</v>
      </c>
      <c r="E8" s="133" t="s">
        <v>26</v>
      </c>
      <c r="F8" s="132" t="s">
        <v>27</v>
      </c>
      <c r="G8" s="116" t="s">
        <v>28</v>
      </c>
      <c r="H8" s="117" t="s">
        <v>29</v>
      </c>
      <c r="I8" s="116" t="s">
        <v>30</v>
      </c>
      <c r="J8" s="134" t="s">
        <v>24</v>
      </c>
      <c r="K8" s="135" t="s">
        <v>25</v>
      </c>
      <c r="L8" s="135" t="s">
        <v>26</v>
      </c>
      <c r="M8" s="134" t="s">
        <v>27</v>
      </c>
      <c r="N8" s="116" t="s">
        <v>28</v>
      </c>
      <c r="O8" s="117" t="s">
        <v>29</v>
      </c>
      <c r="P8" s="116" t="s">
        <v>30</v>
      </c>
      <c r="Q8" s="136" t="s">
        <v>24</v>
      </c>
      <c r="R8" s="137" t="s">
        <v>25</v>
      </c>
      <c r="S8" s="137" t="s">
        <v>26</v>
      </c>
      <c r="T8" s="136" t="s">
        <v>27</v>
      </c>
      <c r="U8" s="116" t="s">
        <v>28</v>
      </c>
      <c r="V8" s="117" t="s">
        <v>29</v>
      </c>
      <c r="W8" s="116" t="s">
        <v>30</v>
      </c>
      <c r="X8" s="138" t="s">
        <v>24</v>
      </c>
      <c r="Y8" s="139" t="s">
        <v>25</v>
      </c>
      <c r="Z8" s="139" t="s">
        <v>26</v>
      </c>
      <c r="AA8" s="138" t="s">
        <v>27</v>
      </c>
      <c r="AB8" s="116" t="s">
        <v>28</v>
      </c>
      <c r="AC8" s="117" t="s">
        <v>29</v>
      </c>
      <c r="AD8" s="116" t="s">
        <v>30</v>
      </c>
      <c r="AE8" s="140" t="s">
        <v>24</v>
      </c>
      <c r="AF8" s="141" t="s">
        <v>25</v>
      </c>
      <c r="AG8" s="141" t="s">
        <v>26</v>
      </c>
      <c r="AH8" s="140" t="s">
        <v>27</v>
      </c>
      <c r="AI8" s="116" t="s">
        <v>28</v>
      </c>
      <c r="AJ8" s="117" t="s">
        <v>29</v>
      </c>
      <c r="AK8" s="116" t="s">
        <v>30</v>
      </c>
      <c r="AL8" s="214"/>
      <c r="AM8" s="214"/>
      <c r="AN8" s="214"/>
      <c r="AO8" s="215"/>
      <c r="AP8" s="233"/>
      <c r="AQ8" s="233"/>
      <c r="AR8" s="215"/>
      <c r="AT8" s="211"/>
      <c r="AU8" s="212"/>
      <c r="AV8" s="212"/>
      <c r="AW8" s="212"/>
      <c r="AX8" s="212"/>
      <c r="AY8" s="212"/>
    </row>
    <row r="9" spans="1:51" ht="17.25" customHeight="1">
      <c r="A9" s="213">
        <v>1</v>
      </c>
      <c r="B9" s="105" t="s">
        <v>31</v>
      </c>
      <c r="C9" s="9">
        <v>70</v>
      </c>
      <c r="D9" s="9">
        <v>65</v>
      </c>
      <c r="E9" s="9">
        <v>70</v>
      </c>
      <c r="F9" s="9">
        <v>70</v>
      </c>
      <c r="G9" s="177">
        <v>70</v>
      </c>
      <c r="H9" s="177">
        <v>70</v>
      </c>
      <c r="I9" s="177">
        <v>70</v>
      </c>
      <c r="J9" s="26">
        <v>85</v>
      </c>
      <c r="K9" s="14">
        <v>84</v>
      </c>
      <c r="L9" s="14">
        <v>81</v>
      </c>
      <c r="M9" s="14">
        <v>85</v>
      </c>
      <c r="N9" s="177">
        <v>75</v>
      </c>
      <c r="O9" s="177">
        <v>78</v>
      </c>
      <c r="P9" s="177">
        <v>79</v>
      </c>
      <c r="Q9" s="15">
        <v>75</v>
      </c>
      <c r="R9" s="15">
        <v>75</v>
      </c>
      <c r="S9" s="15">
        <v>73</v>
      </c>
      <c r="T9" s="15">
        <v>75</v>
      </c>
      <c r="U9" s="177">
        <v>71</v>
      </c>
      <c r="V9" s="177">
        <v>70</v>
      </c>
      <c r="W9" s="177">
        <v>70</v>
      </c>
      <c r="X9" s="43">
        <v>76</v>
      </c>
      <c r="Y9" s="18">
        <v>76</v>
      </c>
      <c r="Z9" s="18">
        <v>74</v>
      </c>
      <c r="AA9" s="18">
        <v>78</v>
      </c>
      <c r="AB9" s="177">
        <v>72</v>
      </c>
      <c r="AC9" s="177">
        <v>74</v>
      </c>
      <c r="AD9" s="177">
        <v>72</v>
      </c>
      <c r="AE9" s="21">
        <v>82</v>
      </c>
      <c r="AF9" s="21">
        <v>83</v>
      </c>
      <c r="AG9" s="21">
        <v>82</v>
      </c>
      <c r="AH9" s="21">
        <v>81</v>
      </c>
      <c r="AI9" s="177">
        <v>78</v>
      </c>
      <c r="AJ9" s="177">
        <v>78</v>
      </c>
      <c r="AK9" s="177">
        <v>78</v>
      </c>
      <c r="AL9" s="202" t="s">
        <v>32</v>
      </c>
      <c r="AM9" s="203"/>
      <c r="AN9" s="203"/>
      <c r="AO9" s="186" t="s">
        <v>33</v>
      </c>
      <c r="AP9" s="187">
        <v>8</v>
      </c>
      <c r="AQ9" s="187">
        <v>42</v>
      </c>
      <c r="AR9" s="180"/>
      <c r="AT9" s="181">
        <v>1</v>
      </c>
      <c r="AU9" s="182" t="s">
        <v>275</v>
      </c>
      <c r="AV9" s="183" t="s">
        <v>276</v>
      </c>
      <c r="AW9" s="179" t="s">
        <v>36</v>
      </c>
      <c r="AX9" s="179" t="s">
        <v>37</v>
      </c>
      <c r="AY9" s="179" t="s">
        <v>277</v>
      </c>
    </row>
    <row r="10" spans="1:51" ht="17.25" customHeight="1">
      <c r="A10" s="200"/>
      <c r="B10" s="5" t="s">
        <v>39</v>
      </c>
      <c r="C10" s="8">
        <v>65</v>
      </c>
      <c r="D10" s="8">
        <v>65</v>
      </c>
      <c r="E10" s="8">
        <v>70</v>
      </c>
      <c r="F10" s="8">
        <v>70</v>
      </c>
      <c r="G10" s="178"/>
      <c r="H10" s="178"/>
      <c r="I10" s="178"/>
      <c r="J10" s="13">
        <v>84</v>
      </c>
      <c r="K10" s="13">
        <v>84</v>
      </c>
      <c r="L10" s="13">
        <v>82</v>
      </c>
      <c r="M10" s="13">
        <v>84</v>
      </c>
      <c r="N10" s="178"/>
      <c r="O10" s="178"/>
      <c r="P10" s="178"/>
      <c r="Q10" s="16">
        <v>75</v>
      </c>
      <c r="R10" s="16">
        <v>73</v>
      </c>
      <c r="S10" s="16">
        <v>73</v>
      </c>
      <c r="T10" s="16">
        <v>75</v>
      </c>
      <c r="U10" s="178"/>
      <c r="V10" s="178"/>
      <c r="W10" s="178"/>
      <c r="X10" s="19">
        <v>74</v>
      </c>
      <c r="Y10" s="19">
        <v>72</v>
      </c>
      <c r="Z10" s="19">
        <v>72</v>
      </c>
      <c r="AA10" s="19">
        <v>72</v>
      </c>
      <c r="AB10" s="178"/>
      <c r="AC10" s="178"/>
      <c r="AD10" s="178"/>
      <c r="AE10" s="22">
        <v>75</v>
      </c>
      <c r="AF10" s="22">
        <v>75</v>
      </c>
      <c r="AG10" s="22">
        <v>75</v>
      </c>
      <c r="AH10" s="22">
        <v>75</v>
      </c>
      <c r="AI10" s="178"/>
      <c r="AJ10" s="178"/>
      <c r="AK10" s="178"/>
      <c r="AL10" s="202"/>
      <c r="AM10" s="203"/>
      <c r="AN10" s="203"/>
      <c r="AO10" s="204"/>
      <c r="AP10" s="187"/>
      <c r="AQ10" s="187"/>
      <c r="AR10" s="201"/>
      <c r="AT10" s="181"/>
      <c r="AU10" s="182"/>
      <c r="AV10" s="183"/>
      <c r="AW10" s="179"/>
      <c r="AX10" s="179"/>
      <c r="AY10" s="179"/>
    </row>
    <row r="11" spans="1:51" ht="17.25" customHeight="1">
      <c r="A11" s="198">
        <v>2</v>
      </c>
      <c r="B11" s="1" t="s">
        <v>31</v>
      </c>
      <c r="C11" s="10">
        <v>40</v>
      </c>
      <c r="D11" s="10">
        <v>40</v>
      </c>
      <c r="E11" s="10">
        <v>40</v>
      </c>
      <c r="F11" s="10">
        <v>40</v>
      </c>
      <c r="G11" s="193">
        <v>45</v>
      </c>
      <c r="H11" s="193">
        <v>45</v>
      </c>
      <c r="I11" s="193">
        <v>40</v>
      </c>
      <c r="J11" s="12">
        <v>60</v>
      </c>
      <c r="K11" s="12">
        <v>55</v>
      </c>
      <c r="L11" s="12">
        <v>60</v>
      </c>
      <c r="M11" s="12">
        <v>65</v>
      </c>
      <c r="N11" s="193">
        <v>60</v>
      </c>
      <c r="O11" s="193">
        <v>60</v>
      </c>
      <c r="P11" s="193">
        <v>60</v>
      </c>
      <c r="Q11" s="17">
        <v>60</v>
      </c>
      <c r="R11" s="17">
        <v>60</v>
      </c>
      <c r="S11" s="17">
        <v>60</v>
      </c>
      <c r="T11" s="17">
        <v>60</v>
      </c>
      <c r="U11" s="193">
        <v>65</v>
      </c>
      <c r="V11" s="193">
        <v>65</v>
      </c>
      <c r="W11" s="193">
        <v>65</v>
      </c>
      <c r="X11" s="20">
        <v>62</v>
      </c>
      <c r="Y11" s="20">
        <v>64</v>
      </c>
      <c r="Z11" s="20">
        <v>62</v>
      </c>
      <c r="AA11" s="20">
        <v>64</v>
      </c>
      <c r="AB11" s="193">
        <v>68</v>
      </c>
      <c r="AC11" s="193">
        <v>70</v>
      </c>
      <c r="AD11" s="193">
        <v>68</v>
      </c>
      <c r="AE11" s="23">
        <v>46</v>
      </c>
      <c r="AF11" s="23">
        <v>47</v>
      </c>
      <c r="AG11" s="23">
        <v>49</v>
      </c>
      <c r="AH11" s="23">
        <v>50</v>
      </c>
      <c r="AI11" s="193">
        <v>49</v>
      </c>
      <c r="AJ11" s="193">
        <v>47</v>
      </c>
      <c r="AK11" s="195">
        <v>46</v>
      </c>
      <c r="AL11" s="188" t="s">
        <v>40</v>
      </c>
      <c r="AM11" s="188"/>
      <c r="AN11" s="188"/>
      <c r="AO11" s="197" t="s">
        <v>41</v>
      </c>
      <c r="AP11" s="187">
        <v>8</v>
      </c>
      <c r="AQ11" s="187">
        <v>45</v>
      </c>
      <c r="AR11" s="189"/>
      <c r="AT11" s="190">
        <v>2</v>
      </c>
      <c r="AU11" s="191" t="s">
        <v>278</v>
      </c>
      <c r="AV11" s="192" t="s">
        <v>276</v>
      </c>
      <c r="AW11" s="188" t="s">
        <v>36</v>
      </c>
      <c r="AX11" s="187" t="s">
        <v>43</v>
      </c>
      <c r="AY11" s="187" t="s">
        <v>279</v>
      </c>
    </row>
    <row r="12" spans="1:51" ht="17.25" customHeight="1">
      <c r="A12" s="198"/>
      <c r="B12" s="1" t="s">
        <v>39</v>
      </c>
      <c r="C12" s="10">
        <v>45</v>
      </c>
      <c r="D12" s="10">
        <v>40</v>
      </c>
      <c r="E12" s="10">
        <v>40</v>
      </c>
      <c r="F12" s="10">
        <v>45</v>
      </c>
      <c r="G12" s="194"/>
      <c r="H12" s="194"/>
      <c r="I12" s="194"/>
      <c r="J12" s="12">
        <v>60</v>
      </c>
      <c r="K12" s="12">
        <v>60</v>
      </c>
      <c r="L12" s="12">
        <v>65</v>
      </c>
      <c r="M12" s="12">
        <v>65</v>
      </c>
      <c r="N12" s="194"/>
      <c r="O12" s="194"/>
      <c r="P12" s="194"/>
      <c r="Q12" s="17">
        <v>65</v>
      </c>
      <c r="R12" s="17">
        <v>60</v>
      </c>
      <c r="S12" s="17">
        <v>60</v>
      </c>
      <c r="T12" s="17">
        <v>63</v>
      </c>
      <c r="U12" s="194"/>
      <c r="V12" s="194"/>
      <c r="W12" s="194"/>
      <c r="X12" s="20">
        <v>68</v>
      </c>
      <c r="Y12" s="20">
        <v>64</v>
      </c>
      <c r="Z12" s="20">
        <v>64</v>
      </c>
      <c r="AA12" s="20">
        <v>62</v>
      </c>
      <c r="AB12" s="194"/>
      <c r="AC12" s="194"/>
      <c r="AD12" s="194"/>
      <c r="AE12" s="23">
        <v>55</v>
      </c>
      <c r="AF12" s="23">
        <v>50</v>
      </c>
      <c r="AG12" s="23">
        <v>55</v>
      </c>
      <c r="AH12" s="23">
        <v>50</v>
      </c>
      <c r="AI12" s="194"/>
      <c r="AJ12" s="194"/>
      <c r="AK12" s="196"/>
      <c r="AL12" s="188"/>
      <c r="AM12" s="188"/>
      <c r="AN12" s="188"/>
      <c r="AO12" s="197"/>
      <c r="AP12" s="187"/>
      <c r="AQ12" s="187"/>
      <c r="AR12" s="189"/>
      <c r="AT12" s="190"/>
      <c r="AU12" s="191"/>
      <c r="AV12" s="192"/>
      <c r="AW12" s="188"/>
      <c r="AX12" s="187"/>
      <c r="AY12" s="187"/>
    </row>
    <row r="13" spans="1:51" ht="17.25" customHeight="1">
      <c r="A13" s="200">
        <v>3</v>
      </c>
      <c r="B13" s="5" t="s">
        <v>31</v>
      </c>
      <c r="C13" s="8">
        <v>50</v>
      </c>
      <c r="D13" s="8">
        <v>45</v>
      </c>
      <c r="E13" s="8">
        <v>45</v>
      </c>
      <c r="F13" s="8">
        <v>45</v>
      </c>
      <c r="G13" s="177">
        <v>50</v>
      </c>
      <c r="H13" s="177">
        <v>50</v>
      </c>
      <c r="I13" s="177">
        <v>45</v>
      </c>
      <c r="J13" s="13">
        <v>72</v>
      </c>
      <c r="K13" s="13">
        <v>76</v>
      </c>
      <c r="L13" s="13">
        <v>77</v>
      </c>
      <c r="M13" s="13">
        <v>78</v>
      </c>
      <c r="N13" s="177">
        <v>80</v>
      </c>
      <c r="O13" s="177">
        <v>78</v>
      </c>
      <c r="P13" s="177">
        <v>75</v>
      </c>
      <c r="Q13" s="16">
        <v>70</v>
      </c>
      <c r="R13" s="16">
        <v>67</v>
      </c>
      <c r="S13" s="16">
        <v>70</v>
      </c>
      <c r="T13" s="16">
        <v>70</v>
      </c>
      <c r="U13" s="177">
        <v>71</v>
      </c>
      <c r="V13" s="177">
        <v>70</v>
      </c>
      <c r="W13" s="177">
        <v>69</v>
      </c>
      <c r="X13" s="19">
        <v>66</v>
      </c>
      <c r="Y13" s="19">
        <v>62</v>
      </c>
      <c r="Z13" s="19">
        <v>60</v>
      </c>
      <c r="AA13" s="19">
        <v>70</v>
      </c>
      <c r="AB13" s="177">
        <v>64</v>
      </c>
      <c r="AC13" s="177">
        <v>64</v>
      </c>
      <c r="AD13" s="177">
        <v>62</v>
      </c>
      <c r="AE13" s="22">
        <v>77</v>
      </c>
      <c r="AF13" s="22">
        <v>81</v>
      </c>
      <c r="AG13" s="22">
        <v>81</v>
      </c>
      <c r="AH13" s="22">
        <v>81</v>
      </c>
      <c r="AI13" s="177">
        <v>70</v>
      </c>
      <c r="AJ13" s="177">
        <v>70</v>
      </c>
      <c r="AK13" s="184">
        <v>70</v>
      </c>
      <c r="AL13" s="179" t="s">
        <v>45</v>
      </c>
      <c r="AM13" s="179"/>
      <c r="AN13" s="179"/>
      <c r="AO13" s="186" t="s">
        <v>46</v>
      </c>
      <c r="AP13" s="179">
        <v>8</v>
      </c>
      <c r="AQ13" s="179">
        <v>45</v>
      </c>
      <c r="AR13" s="180"/>
      <c r="AT13" s="181">
        <v>3</v>
      </c>
      <c r="AU13" s="182" t="s">
        <v>280</v>
      </c>
      <c r="AV13" s="183" t="s">
        <v>276</v>
      </c>
      <c r="AW13" s="179" t="s">
        <v>36</v>
      </c>
      <c r="AX13" s="179" t="s">
        <v>48</v>
      </c>
      <c r="AY13" s="179" t="s">
        <v>281</v>
      </c>
    </row>
    <row r="14" spans="1:51" ht="17.25" customHeight="1">
      <c r="A14" s="200"/>
      <c r="B14" s="5" t="s">
        <v>39</v>
      </c>
      <c r="C14" s="8">
        <v>50</v>
      </c>
      <c r="D14" s="8">
        <v>45</v>
      </c>
      <c r="E14" s="8">
        <v>50</v>
      </c>
      <c r="F14" s="8">
        <v>55</v>
      </c>
      <c r="G14" s="178"/>
      <c r="H14" s="178"/>
      <c r="I14" s="178"/>
      <c r="J14" s="13">
        <v>80</v>
      </c>
      <c r="K14" s="13">
        <v>80</v>
      </c>
      <c r="L14" s="13">
        <v>82</v>
      </c>
      <c r="M14" s="13">
        <v>81</v>
      </c>
      <c r="N14" s="178"/>
      <c r="O14" s="178"/>
      <c r="P14" s="178"/>
      <c r="Q14" s="16">
        <v>73</v>
      </c>
      <c r="R14" s="16">
        <v>73</v>
      </c>
      <c r="S14" s="16">
        <v>70</v>
      </c>
      <c r="T14" s="16">
        <v>73</v>
      </c>
      <c r="U14" s="178"/>
      <c r="V14" s="178"/>
      <c r="W14" s="178"/>
      <c r="X14" s="19">
        <v>80</v>
      </c>
      <c r="Y14" s="19">
        <v>80</v>
      </c>
      <c r="Z14" s="19">
        <v>78</v>
      </c>
      <c r="AA14" s="19">
        <v>70</v>
      </c>
      <c r="AB14" s="178"/>
      <c r="AC14" s="178"/>
      <c r="AD14" s="178"/>
      <c r="AE14" s="22">
        <v>78</v>
      </c>
      <c r="AF14" s="22">
        <v>77</v>
      </c>
      <c r="AG14" s="22">
        <v>78</v>
      </c>
      <c r="AH14" s="22">
        <v>77</v>
      </c>
      <c r="AI14" s="178"/>
      <c r="AJ14" s="178"/>
      <c r="AK14" s="185"/>
      <c r="AL14" s="179"/>
      <c r="AM14" s="179"/>
      <c r="AN14" s="179"/>
      <c r="AO14" s="186"/>
      <c r="AP14" s="179"/>
      <c r="AQ14" s="179"/>
      <c r="AR14" s="180"/>
      <c r="AT14" s="181"/>
      <c r="AU14" s="182"/>
      <c r="AV14" s="183"/>
      <c r="AW14" s="179"/>
      <c r="AX14" s="179"/>
      <c r="AY14" s="179"/>
    </row>
    <row r="15" spans="1:51" ht="17.25" customHeight="1">
      <c r="A15" s="198">
        <v>4</v>
      </c>
      <c r="B15" s="1" t="s">
        <v>31</v>
      </c>
      <c r="C15" s="10">
        <v>70</v>
      </c>
      <c r="D15" s="10">
        <v>65</v>
      </c>
      <c r="E15" s="10">
        <v>70</v>
      </c>
      <c r="F15" s="10">
        <v>65</v>
      </c>
      <c r="G15" s="193">
        <v>70</v>
      </c>
      <c r="H15" s="193">
        <v>70</v>
      </c>
      <c r="I15" s="193">
        <v>65</v>
      </c>
      <c r="J15" s="12">
        <v>84</v>
      </c>
      <c r="K15" s="12">
        <v>84</v>
      </c>
      <c r="L15" s="12">
        <v>81</v>
      </c>
      <c r="M15" s="12">
        <v>85</v>
      </c>
      <c r="N15" s="193">
        <v>78</v>
      </c>
      <c r="O15" s="193">
        <v>75</v>
      </c>
      <c r="P15" s="193">
        <v>80</v>
      </c>
      <c r="Q15" s="17">
        <v>75</v>
      </c>
      <c r="R15" s="17">
        <v>74</v>
      </c>
      <c r="S15" s="17">
        <v>73</v>
      </c>
      <c r="T15" s="17">
        <v>74</v>
      </c>
      <c r="U15" s="193">
        <v>75</v>
      </c>
      <c r="V15" s="193">
        <v>75</v>
      </c>
      <c r="W15" s="193">
        <v>74</v>
      </c>
      <c r="X15" s="20">
        <v>80</v>
      </c>
      <c r="Y15" s="20">
        <v>80</v>
      </c>
      <c r="Z15" s="20">
        <v>80</v>
      </c>
      <c r="AA15" s="20">
        <v>78</v>
      </c>
      <c r="AB15" s="193">
        <v>82</v>
      </c>
      <c r="AC15" s="193">
        <v>80</v>
      </c>
      <c r="AD15" s="193">
        <v>82</v>
      </c>
      <c r="AE15" s="23">
        <v>85</v>
      </c>
      <c r="AF15" s="23">
        <v>83</v>
      </c>
      <c r="AG15" s="23">
        <v>82</v>
      </c>
      <c r="AH15" s="23">
        <v>82</v>
      </c>
      <c r="AI15" s="193">
        <v>82</v>
      </c>
      <c r="AJ15" s="193">
        <v>83</v>
      </c>
      <c r="AK15" s="195">
        <v>85</v>
      </c>
      <c r="AL15" s="188" t="s">
        <v>50</v>
      </c>
      <c r="AM15" s="188"/>
      <c r="AN15" s="188"/>
      <c r="AO15" s="197" t="s">
        <v>51</v>
      </c>
      <c r="AP15" s="188">
        <v>11</v>
      </c>
      <c r="AQ15" s="188">
        <v>44</v>
      </c>
      <c r="AR15" s="189"/>
      <c r="AT15" s="190">
        <v>4</v>
      </c>
      <c r="AU15" s="191" t="s">
        <v>282</v>
      </c>
      <c r="AV15" s="192" t="s">
        <v>276</v>
      </c>
      <c r="AW15" s="188" t="s">
        <v>36</v>
      </c>
      <c r="AX15" s="187" t="s">
        <v>53</v>
      </c>
      <c r="AY15" s="187" t="s">
        <v>283</v>
      </c>
    </row>
    <row r="16" spans="1:51" ht="17.25" customHeight="1">
      <c r="A16" s="199"/>
      <c r="B16" s="112" t="s">
        <v>39</v>
      </c>
      <c r="C16" s="10">
        <v>70</v>
      </c>
      <c r="D16" s="10">
        <v>75</v>
      </c>
      <c r="E16" s="10">
        <v>65</v>
      </c>
      <c r="F16" s="10">
        <v>70</v>
      </c>
      <c r="G16" s="194"/>
      <c r="H16" s="194"/>
      <c r="I16" s="194"/>
      <c r="J16" s="12">
        <v>86</v>
      </c>
      <c r="K16" s="12">
        <v>85</v>
      </c>
      <c r="L16" s="12">
        <v>85</v>
      </c>
      <c r="M16" s="12">
        <v>85</v>
      </c>
      <c r="N16" s="194"/>
      <c r="O16" s="194"/>
      <c r="P16" s="194"/>
      <c r="Q16" s="17">
        <v>77</v>
      </c>
      <c r="R16" s="17">
        <v>76</v>
      </c>
      <c r="S16" s="17">
        <v>77</v>
      </c>
      <c r="T16" s="17">
        <v>77</v>
      </c>
      <c r="U16" s="194"/>
      <c r="V16" s="194"/>
      <c r="W16" s="194"/>
      <c r="X16" s="20">
        <v>82</v>
      </c>
      <c r="Y16" s="20">
        <v>82</v>
      </c>
      <c r="Z16" s="20">
        <v>80</v>
      </c>
      <c r="AA16" s="20">
        <v>82</v>
      </c>
      <c r="AB16" s="194"/>
      <c r="AC16" s="194"/>
      <c r="AD16" s="194"/>
      <c r="AE16" s="23">
        <v>81</v>
      </c>
      <c r="AF16" s="23">
        <v>84</v>
      </c>
      <c r="AG16" s="23">
        <v>83</v>
      </c>
      <c r="AH16" s="23">
        <v>82</v>
      </c>
      <c r="AI16" s="194"/>
      <c r="AJ16" s="194"/>
      <c r="AK16" s="196"/>
      <c r="AL16" s="188"/>
      <c r="AM16" s="188"/>
      <c r="AN16" s="188"/>
      <c r="AO16" s="197"/>
      <c r="AP16" s="188"/>
      <c r="AQ16" s="188"/>
      <c r="AR16" s="189"/>
      <c r="AT16" s="190"/>
      <c r="AU16" s="191"/>
      <c r="AV16" s="192"/>
      <c r="AW16" s="188"/>
      <c r="AX16" s="187"/>
      <c r="AY16" s="187"/>
    </row>
    <row r="17" spans="1:51" ht="17.25" customHeight="1">
      <c r="A17" s="181">
        <v>5</v>
      </c>
      <c r="B17" s="107" t="s">
        <v>31</v>
      </c>
      <c r="C17" s="110">
        <v>30</v>
      </c>
      <c r="D17" s="8">
        <v>40</v>
      </c>
      <c r="E17" s="8">
        <v>35</v>
      </c>
      <c r="F17" s="8">
        <v>40</v>
      </c>
      <c r="G17" s="177">
        <v>40</v>
      </c>
      <c r="H17" s="177">
        <v>40</v>
      </c>
      <c r="I17" s="177">
        <v>40</v>
      </c>
      <c r="J17" s="13">
        <v>65</v>
      </c>
      <c r="K17" s="13">
        <v>60</v>
      </c>
      <c r="L17" s="13">
        <v>60</v>
      </c>
      <c r="M17" s="13">
        <v>68</v>
      </c>
      <c r="N17" s="177">
        <v>65</v>
      </c>
      <c r="O17" s="177">
        <v>65</v>
      </c>
      <c r="P17" s="177">
        <v>65</v>
      </c>
      <c r="Q17" s="16">
        <v>61</v>
      </c>
      <c r="R17" s="16">
        <v>61</v>
      </c>
      <c r="S17" s="16">
        <v>60</v>
      </c>
      <c r="T17" s="16">
        <v>60</v>
      </c>
      <c r="U17" s="177">
        <v>65</v>
      </c>
      <c r="V17" s="177">
        <v>65</v>
      </c>
      <c r="W17" s="177">
        <v>65</v>
      </c>
      <c r="X17" s="19">
        <v>62</v>
      </c>
      <c r="Y17" s="19">
        <v>66</v>
      </c>
      <c r="Z17" s="19">
        <v>62</v>
      </c>
      <c r="AA17" s="19">
        <v>66</v>
      </c>
      <c r="AB17" s="177">
        <v>62</v>
      </c>
      <c r="AC17" s="177">
        <v>62</v>
      </c>
      <c r="AD17" s="177">
        <v>64</v>
      </c>
      <c r="AE17" s="22">
        <v>48</v>
      </c>
      <c r="AF17" s="22">
        <v>51</v>
      </c>
      <c r="AG17" s="22">
        <v>49</v>
      </c>
      <c r="AH17" s="22">
        <v>50</v>
      </c>
      <c r="AI17" s="177">
        <v>55</v>
      </c>
      <c r="AJ17" s="177">
        <v>60</v>
      </c>
      <c r="AK17" s="184">
        <v>57</v>
      </c>
      <c r="AL17" s="179" t="s">
        <v>55</v>
      </c>
      <c r="AM17" s="179"/>
      <c r="AN17" s="179"/>
      <c r="AO17" s="186" t="s">
        <v>56</v>
      </c>
      <c r="AP17" s="179">
        <v>8</v>
      </c>
      <c r="AQ17" s="179">
        <v>45</v>
      </c>
      <c r="AR17" s="180"/>
      <c r="AT17" s="181">
        <v>5</v>
      </c>
      <c r="AU17" s="182" t="s">
        <v>284</v>
      </c>
      <c r="AV17" s="183" t="s">
        <v>276</v>
      </c>
      <c r="AW17" s="179" t="s">
        <v>36</v>
      </c>
      <c r="AX17" s="179" t="s">
        <v>58</v>
      </c>
      <c r="AY17" s="179" t="s">
        <v>285</v>
      </c>
    </row>
    <row r="18" spans="1:51" ht="17.25" customHeight="1">
      <c r="A18" s="181"/>
      <c r="B18" s="107" t="s">
        <v>39</v>
      </c>
      <c r="C18" s="110">
        <v>40</v>
      </c>
      <c r="D18" s="8">
        <v>40</v>
      </c>
      <c r="E18" s="8">
        <v>40</v>
      </c>
      <c r="F18" s="8">
        <v>45</v>
      </c>
      <c r="G18" s="178"/>
      <c r="H18" s="178"/>
      <c r="I18" s="178"/>
      <c r="J18" s="13">
        <v>70</v>
      </c>
      <c r="K18" s="13">
        <v>68</v>
      </c>
      <c r="L18" s="13">
        <v>65</v>
      </c>
      <c r="M18" s="13">
        <v>70</v>
      </c>
      <c r="N18" s="178"/>
      <c r="O18" s="178"/>
      <c r="P18" s="178"/>
      <c r="Q18" s="16">
        <v>65</v>
      </c>
      <c r="R18" s="16">
        <v>61</v>
      </c>
      <c r="S18" s="16">
        <v>60</v>
      </c>
      <c r="T18" s="16">
        <v>63</v>
      </c>
      <c r="U18" s="178"/>
      <c r="V18" s="178"/>
      <c r="W18" s="178"/>
      <c r="X18" s="19">
        <v>68</v>
      </c>
      <c r="Y18" s="19">
        <v>62</v>
      </c>
      <c r="Z18" s="19">
        <v>64</v>
      </c>
      <c r="AA18" s="19">
        <v>66</v>
      </c>
      <c r="AB18" s="178"/>
      <c r="AC18" s="178"/>
      <c r="AD18" s="178"/>
      <c r="AE18" s="22">
        <v>65</v>
      </c>
      <c r="AF18" s="22">
        <v>65</v>
      </c>
      <c r="AG18" s="22">
        <v>65</v>
      </c>
      <c r="AH18" s="22">
        <v>65</v>
      </c>
      <c r="AI18" s="178"/>
      <c r="AJ18" s="178"/>
      <c r="AK18" s="185"/>
      <c r="AL18" s="179"/>
      <c r="AM18" s="179"/>
      <c r="AN18" s="179"/>
      <c r="AO18" s="186"/>
      <c r="AP18" s="179"/>
      <c r="AQ18" s="179"/>
      <c r="AR18" s="180"/>
      <c r="AT18" s="181"/>
      <c r="AU18" s="182"/>
      <c r="AV18" s="183"/>
      <c r="AW18" s="179"/>
      <c r="AX18" s="179"/>
      <c r="AY18" s="179"/>
    </row>
    <row r="19" spans="1:51" ht="17.25" customHeight="1">
      <c r="A19" s="190">
        <v>6</v>
      </c>
      <c r="B19" s="28" t="s">
        <v>31</v>
      </c>
      <c r="C19" s="111">
        <v>70</v>
      </c>
      <c r="D19" s="10">
        <v>70</v>
      </c>
      <c r="E19" s="10">
        <v>65</v>
      </c>
      <c r="F19" s="10">
        <v>70</v>
      </c>
      <c r="G19" s="193">
        <v>70</v>
      </c>
      <c r="H19" s="193">
        <v>70</v>
      </c>
      <c r="I19" s="193">
        <v>65</v>
      </c>
      <c r="J19" s="12">
        <v>85</v>
      </c>
      <c r="K19" s="12">
        <v>85</v>
      </c>
      <c r="L19" s="12">
        <v>85</v>
      </c>
      <c r="M19" s="12">
        <v>86</v>
      </c>
      <c r="N19" s="193">
        <v>80</v>
      </c>
      <c r="O19" s="193">
        <v>80</v>
      </c>
      <c r="P19" s="193">
        <v>80</v>
      </c>
      <c r="Q19" s="17">
        <v>74</v>
      </c>
      <c r="R19" s="17">
        <v>73</v>
      </c>
      <c r="S19" s="17">
        <v>71</v>
      </c>
      <c r="T19" s="17">
        <v>72</v>
      </c>
      <c r="U19" s="193">
        <v>72</v>
      </c>
      <c r="V19" s="193">
        <v>71</v>
      </c>
      <c r="W19" s="193">
        <v>72</v>
      </c>
      <c r="X19" s="20">
        <v>80</v>
      </c>
      <c r="Y19" s="20">
        <v>82</v>
      </c>
      <c r="Z19" s="20">
        <v>78</v>
      </c>
      <c r="AA19" s="20">
        <v>78</v>
      </c>
      <c r="AB19" s="193">
        <v>74</v>
      </c>
      <c r="AC19" s="193">
        <v>72</v>
      </c>
      <c r="AD19" s="193">
        <v>72</v>
      </c>
      <c r="AE19" s="23">
        <v>83</v>
      </c>
      <c r="AF19" s="23">
        <v>81</v>
      </c>
      <c r="AG19" s="23">
        <v>80</v>
      </c>
      <c r="AH19" s="23">
        <v>83</v>
      </c>
      <c r="AI19" s="193">
        <v>85</v>
      </c>
      <c r="AJ19" s="193">
        <v>85</v>
      </c>
      <c r="AK19" s="195">
        <v>85</v>
      </c>
      <c r="AL19" s="188" t="s">
        <v>60</v>
      </c>
      <c r="AM19" s="188"/>
      <c r="AN19" s="188"/>
      <c r="AO19" s="197" t="s">
        <v>61</v>
      </c>
      <c r="AP19" s="188">
        <v>12</v>
      </c>
      <c r="AQ19" s="188">
        <v>44</v>
      </c>
      <c r="AR19" s="189"/>
      <c r="AT19" s="190">
        <v>6</v>
      </c>
      <c r="AU19" s="191" t="s">
        <v>286</v>
      </c>
      <c r="AV19" s="192" t="s">
        <v>276</v>
      </c>
      <c r="AW19" s="188" t="s">
        <v>36</v>
      </c>
      <c r="AX19" s="187" t="s">
        <v>63</v>
      </c>
      <c r="AY19" s="187" t="s">
        <v>281</v>
      </c>
    </row>
    <row r="20" spans="1:51" ht="17.25" customHeight="1">
      <c r="A20" s="190"/>
      <c r="B20" s="28" t="s">
        <v>39</v>
      </c>
      <c r="C20" s="111">
        <v>70</v>
      </c>
      <c r="D20" s="10">
        <v>70</v>
      </c>
      <c r="E20" s="10">
        <v>70</v>
      </c>
      <c r="F20" s="10">
        <v>70</v>
      </c>
      <c r="G20" s="194"/>
      <c r="H20" s="194"/>
      <c r="I20" s="194"/>
      <c r="J20" s="12">
        <v>86</v>
      </c>
      <c r="K20" s="12">
        <v>85</v>
      </c>
      <c r="L20" s="12">
        <v>85</v>
      </c>
      <c r="M20" s="12">
        <v>86</v>
      </c>
      <c r="N20" s="194"/>
      <c r="O20" s="194"/>
      <c r="P20" s="194"/>
      <c r="Q20" s="17">
        <v>72</v>
      </c>
      <c r="R20" s="17">
        <v>70</v>
      </c>
      <c r="S20" s="17">
        <v>71</v>
      </c>
      <c r="T20" s="17">
        <v>72</v>
      </c>
      <c r="U20" s="194"/>
      <c r="V20" s="194"/>
      <c r="W20" s="194"/>
      <c r="X20" s="20">
        <v>80</v>
      </c>
      <c r="Y20" s="20">
        <v>78</v>
      </c>
      <c r="Z20" s="20">
        <v>78</v>
      </c>
      <c r="AA20" s="20">
        <v>72</v>
      </c>
      <c r="AB20" s="194"/>
      <c r="AC20" s="194"/>
      <c r="AD20" s="194"/>
      <c r="AE20" s="23">
        <v>81</v>
      </c>
      <c r="AF20" s="23">
        <v>83</v>
      </c>
      <c r="AG20" s="23">
        <v>81</v>
      </c>
      <c r="AH20" s="23">
        <v>81</v>
      </c>
      <c r="AI20" s="194"/>
      <c r="AJ20" s="194"/>
      <c r="AK20" s="196"/>
      <c r="AL20" s="188"/>
      <c r="AM20" s="188"/>
      <c r="AN20" s="188"/>
      <c r="AO20" s="197"/>
      <c r="AP20" s="188"/>
      <c r="AQ20" s="188"/>
      <c r="AR20" s="189"/>
      <c r="AT20" s="190"/>
      <c r="AU20" s="191"/>
      <c r="AV20" s="192"/>
      <c r="AW20" s="188"/>
      <c r="AX20" s="187"/>
      <c r="AY20" s="187"/>
    </row>
    <row r="21" spans="1:51" ht="17.25" customHeight="1">
      <c r="A21" s="181">
        <v>7</v>
      </c>
      <c r="B21" s="107" t="s">
        <v>31</v>
      </c>
      <c r="C21" s="110">
        <v>50</v>
      </c>
      <c r="D21" s="8">
        <v>45</v>
      </c>
      <c r="E21" s="8">
        <v>45</v>
      </c>
      <c r="F21" s="8">
        <v>45</v>
      </c>
      <c r="G21" s="177">
        <v>50</v>
      </c>
      <c r="H21" s="177">
        <v>50</v>
      </c>
      <c r="I21" s="177">
        <v>50</v>
      </c>
      <c r="J21" s="13">
        <v>63</v>
      </c>
      <c r="K21" s="13">
        <v>64</v>
      </c>
      <c r="L21" s="13">
        <v>60</v>
      </c>
      <c r="M21" s="13">
        <v>60</v>
      </c>
      <c r="N21" s="177">
        <v>65</v>
      </c>
      <c r="O21" s="177">
        <v>63</v>
      </c>
      <c r="P21" s="177">
        <v>62</v>
      </c>
      <c r="Q21" s="16">
        <v>62</v>
      </c>
      <c r="R21" s="16">
        <v>63</v>
      </c>
      <c r="S21" s="16">
        <v>61</v>
      </c>
      <c r="T21" s="16">
        <v>63</v>
      </c>
      <c r="U21" s="177">
        <v>68</v>
      </c>
      <c r="V21" s="177">
        <v>69</v>
      </c>
      <c r="W21" s="177">
        <v>65</v>
      </c>
      <c r="X21" s="19">
        <v>64</v>
      </c>
      <c r="Y21" s="19">
        <v>62</v>
      </c>
      <c r="Z21" s="19">
        <v>62</v>
      </c>
      <c r="AA21" s="19">
        <v>68</v>
      </c>
      <c r="AB21" s="177">
        <v>72</v>
      </c>
      <c r="AC21" s="177">
        <v>70</v>
      </c>
      <c r="AD21" s="177">
        <v>72</v>
      </c>
      <c r="AE21" s="22">
        <v>46</v>
      </c>
      <c r="AF21" s="22">
        <v>47</v>
      </c>
      <c r="AG21" s="22">
        <v>49</v>
      </c>
      <c r="AH21" s="22">
        <v>50</v>
      </c>
      <c r="AI21" s="177">
        <v>55</v>
      </c>
      <c r="AJ21" s="177">
        <v>60</v>
      </c>
      <c r="AK21" s="184">
        <v>55</v>
      </c>
      <c r="AL21" s="179" t="s">
        <v>65</v>
      </c>
      <c r="AM21" s="179"/>
      <c r="AN21" s="179"/>
      <c r="AO21" s="186"/>
      <c r="AP21" s="179">
        <v>8</v>
      </c>
      <c r="AQ21" s="179">
        <v>45</v>
      </c>
      <c r="AR21" s="180"/>
      <c r="AT21" s="181">
        <v>7</v>
      </c>
      <c r="AU21" s="182" t="s">
        <v>287</v>
      </c>
      <c r="AV21" s="183" t="s">
        <v>276</v>
      </c>
      <c r="AW21" s="179" t="s">
        <v>36</v>
      </c>
      <c r="AX21" s="179" t="s">
        <v>67</v>
      </c>
      <c r="AY21" s="179" t="s">
        <v>288</v>
      </c>
    </row>
    <row r="22" spans="1:51" ht="17.25" customHeight="1">
      <c r="A22" s="181"/>
      <c r="B22" s="107" t="s">
        <v>39</v>
      </c>
      <c r="C22" s="110">
        <v>50</v>
      </c>
      <c r="D22" s="8">
        <v>45</v>
      </c>
      <c r="E22" s="8">
        <v>45</v>
      </c>
      <c r="F22" s="8">
        <v>45</v>
      </c>
      <c r="G22" s="178"/>
      <c r="H22" s="178"/>
      <c r="I22" s="178"/>
      <c r="J22" s="13">
        <v>65</v>
      </c>
      <c r="K22" s="13">
        <v>66</v>
      </c>
      <c r="L22" s="13">
        <v>67</v>
      </c>
      <c r="M22" s="13">
        <v>70</v>
      </c>
      <c r="N22" s="178"/>
      <c r="O22" s="178"/>
      <c r="P22" s="178"/>
      <c r="Q22" s="16">
        <v>65</v>
      </c>
      <c r="R22" s="16">
        <v>64</v>
      </c>
      <c r="S22" s="16">
        <v>65</v>
      </c>
      <c r="T22" s="16">
        <v>65</v>
      </c>
      <c r="U22" s="178"/>
      <c r="V22" s="178"/>
      <c r="W22" s="178"/>
      <c r="X22" s="19">
        <v>78</v>
      </c>
      <c r="Y22" s="19">
        <v>64</v>
      </c>
      <c r="Z22" s="19">
        <v>68</v>
      </c>
      <c r="AA22" s="19">
        <v>68</v>
      </c>
      <c r="AB22" s="178"/>
      <c r="AC22" s="178"/>
      <c r="AD22" s="178"/>
      <c r="AE22" s="22">
        <v>50</v>
      </c>
      <c r="AF22" s="22">
        <v>55</v>
      </c>
      <c r="AG22" s="22">
        <v>55</v>
      </c>
      <c r="AH22" s="22">
        <v>50</v>
      </c>
      <c r="AI22" s="178"/>
      <c r="AJ22" s="178"/>
      <c r="AK22" s="185"/>
      <c r="AL22" s="179"/>
      <c r="AM22" s="179"/>
      <c r="AN22" s="179"/>
      <c r="AO22" s="186"/>
      <c r="AP22" s="179"/>
      <c r="AQ22" s="179"/>
      <c r="AR22" s="180"/>
      <c r="AT22" s="181"/>
      <c r="AU22" s="182"/>
      <c r="AV22" s="183"/>
      <c r="AW22" s="179"/>
      <c r="AX22" s="179"/>
      <c r="AY22" s="179"/>
    </row>
    <row r="23" spans="1:51" ht="17.25" customHeight="1">
      <c r="A23" s="190">
        <v>8</v>
      </c>
      <c r="B23" s="28" t="s">
        <v>31</v>
      </c>
      <c r="C23" s="111">
        <v>65</v>
      </c>
      <c r="D23" s="10">
        <v>70</v>
      </c>
      <c r="E23" s="10">
        <v>65</v>
      </c>
      <c r="F23" s="10">
        <v>65</v>
      </c>
      <c r="G23" s="193">
        <v>60</v>
      </c>
      <c r="H23" s="193">
        <v>60</v>
      </c>
      <c r="I23" s="193">
        <v>60</v>
      </c>
      <c r="J23" s="12">
        <v>85</v>
      </c>
      <c r="K23" s="12">
        <v>85</v>
      </c>
      <c r="L23" s="12">
        <v>85</v>
      </c>
      <c r="M23" s="12">
        <v>85</v>
      </c>
      <c r="N23" s="193">
        <v>80</v>
      </c>
      <c r="O23" s="193">
        <v>82</v>
      </c>
      <c r="P23" s="193">
        <v>81</v>
      </c>
      <c r="Q23" s="17">
        <v>74</v>
      </c>
      <c r="R23" s="17">
        <v>72</v>
      </c>
      <c r="S23" s="17">
        <v>71</v>
      </c>
      <c r="T23" s="17">
        <v>72</v>
      </c>
      <c r="U23" s="193">
        <v>71</v>
      </c>
      <c r="V23" s="193">
        <v>72</v>
      </c>
      <c r="W23" s="193">
        <v>71</v>
      </c>
      <c r="X23" s="20">
        <v>82</v>
      </c>
      <c r="Y23" s="20">
        <v>82</v>
      </c>
      <c r="Z23" s="20">
        <v>80</v>
      </c>
      <c r="AA23" s="20">
        <v>80</v>
      </c>
      <c r="AB23" s="193">
        <v>80</v>
      </c>
      <c r="AC23" s="193">
        <v>78</v>
      </c>
      <c r="AD23" s="193">
        <v>78</v>
      </c>
      <c r="AE23" s="23">
        <v>70</v>
      </c>
      <c r="AF23" s="23">
        <v>70</v>
      </c>
      <c r="AG23" s="23">
        <v>70</v>
      </c>
      <c r="AH23" s="23">
        <v>75</v>
      </c>
      <c r="AI23" s="193">
        <v>65</v>
      </c>
      <c r="AJ23" s="193">
        <v>70</v>
      </c>
      <c r="AK23" s="195">
        <v>75</v>
      </c>
      <c r="AL23" s="188" t="s">
        <v>289</v>
      </c>
      <c r="AM23" s="188"/>
      <c r="AN23" s="188"/>
      <c r="AO23" s="197" t="s">
        <v>250</v>
      </c>
      <c r="AP23" s="188">
        <v>9</v>
      </c>
      <c r="AQ23" s="188">
        <v>40</v>
      </c>
      <c r="AR23" s="189"/>
      <c r="AT23" s="190" t="s">
        <v>290</v>
      </c>
      <c r="AU23" s="191" t="s">
        <v>291</v>
      </c>
      <c r="AV23" s="192" t="s">
        <v>276</v>
      </c>
      <c r="AW23" s="188" t="s">
        <v>36</v>
      </c>
      <c r="AX23" s="187" t="s">
        <v>173</v>
      </c>
      <c r="AY23" s="187" t="s">
        <v>292</v>
      </c>
    </row>
    <row r="24" spans="1:51" ht="17.25" customHeight="1">
      <c r="A24" s="190"/>
      <c r="B24" s="28" t="s">
        <v>39</v>
      </c>
      <c r="C24" s="111">
        <v>65</v>
      </c>
      <c r="D24" s="10">
        <v>60</v>
      </c>
      <c r="E24" s="10">
        <v>65</v>
      </c>
      <c r="F24" s="10">
        <v>65</v>
      </c>
      <c r="G24" s="194"/>
      <c r="H24" s="194"/>
      <c r="I24" s="194"/>
      <c r="J24" s="12">
        <v>86</v>
      </c>
      <c r="K24" s="12">
        <v>85</v>
      </c>
      <c r="L24" s="12">
        <v>86</v>
      </c>
      <c r="M24" s="12">
        <v>86</v>
      </c>
      <c r="N24" s="194"/>
      <c r="O24" s="194"/>
      <c r="P24" s="194"/>
      <c r="Q24" s="17">
        <v>73</v>
      </c>
      <c r="R24" s="17">
        <v>72</v>
      </c>
      <c r="S24" s="17">
        <v>71</v>
      </c>
      <c r="T24" s="17">
        <v>71</v>
      </c>
      <c r="U24" s="194"/>
      <c r="V24" s="194"/>
      <c r="W24" s="194"/>
      <c r="X24" s="20">
        <v>80</v>
      </c>
      <c r="Y24" s="20">
        <v>84</v>
      </c>
      <c r="Z24" s="20">
        <v>82</v>
      </c>
      <c r="AA24" s="20">
        <v>80</v>
      </c>
      <c r="AB24" s="194"/>
      <c r="AC24" s="194"/>
      <c r="AD24" s="194"/>
      <c r="AE24" s="23">
        <v>76</v>
      </c>
      <c r="AF24" s="23">
        <v>77</v>
      </c>
      <c r="AG24" s="23">
        <v>77</v>
      </c>
      <c r="AH24" s="23">
        <v>76</v>
      </c>
      <c r="AI24" s="194"/>
      <c r="AJ24" s="194"/>
      <c r="AK24" s="196"/>
      <c r="AL24" s="188"/>
      <c r="AM24" s="188"/>
      <c r="AN24" s="188"/>
      <c r="AO24" s="197"/>
      <c r="AP24" s="188"/>
      <c r="AQ24" s="188"/>
      <c r="AR24" s="189"/>
      <c r="AT24" s="190"/>
      <c r="AU24" s="191"/>
      <c r="AV24" s="192"/>
      <c r="AW24" s="188"/>
      <c r="AX24" s="187"/>
      <c r="AY24" s="187"/>
    </row>
    <row r="25" spans="1:51" ht="17.25" customHeight="1">
      <c r="A25" s="181">
        <v>9</v>
      </c>
      <c r="B25" s="107" t="s">
        <v>31</v>
      </c>
      <c r="C25" s="110">
        <v>60</v>
      </c>
      <c r="D25" s="8">
        <v>55</v>
      </c>
      <c r="E25" s="8">
        <v>55</v>
      </c>
      <c r="F25" s="8">
        <v>50</v>
      </c>
      <c r="G25" s="177">
        <v>60</v>
      </c>
      <c r="H25" s="177">
        <v>65</v>
      </c>
      <c r="I25" s="177">
        <v>60</v>
      </c>
      <c r="J25" s="13">
        <v>86</v>
      </c>
      <c r="K25" s="13">
        <v>86</v>
      </c>
      <c r="L25" s="13">
        <v>85</v>
      </c>
      <c r="M25" s="13">
        <v>86</v>
      </c>
      <c r="N25" s="177">
        <v>81</v>
      </c>
      <c r="O25" s="177">
        <v>81</v>
      </c>
      <c r="P25" s="177">
        <v>81</v>
      </c>
      <c r="Q25" s="16">
        <v>72</v>
      </c>
      <c r="R25" s="16">
        <v>72</v>
      </c>
      <c r="S25" s="16">
        <v>71</v>
      </c>
      <c r="T25" s="16">
        <v>72</v>
      </c>
      <c r="U25" s="177">
        <v>72</v>
      </c>
      <c r="V25" s="177">
        <v>71</v>
      </c>
      <c r="W25" s="177">
        <v>71</v>
      </c>
      <c r="X25" s="19">
        <v>80</v>
      </c>
      <c r="Y25" s="19">
        <v>80</v>
      </c>
      <c r="Z25" s="19">
        <v>78</v>
      </c>
      <c r="AA25" s="19">
        <v>80</v>
      </c>
      <c r="AB25" s="177">
        <v>78</v>
      </c>
      <c r="AC25" s="177">
        <v>80</v>
      </c>
      <c r="AD25" s="177">
        <v>80</v>
      </c>
      <c r="AE25" s="22">
        <v>69</v>
      </c>
      <c r="AF25" s="22">
        <v>68</v>
      </c>
      <c r="AG25" s="22">
        <v>70</v>
      </c>
      <c r="AH25" s="22">
        <v>70</v>
      </c>
      <c r="AI25" s="177">
        <v>65</v>
      </c>
      <c r="AJ25" s="177">
        <v>67</v>
      </c>
      <c r="AK25" s="177">
        <v>68</v>
      </c>
      <c r="AL25" s="202" t="s">
        <v>293</v>
      </c>
      <c r="AM25" s="203"/>
      <c r="AN25" s="471"/>
      <c r="AO25" s="472" t="s">
        <v>294</v>
      </c>
      <c r="AP25" s="179">
        <v>11</v>
      </c>
      <c r="AQ25" s="179">
        <v>40</v>
      </c>
      <c r="AR25" s="474"/>
      <c r="AT25" s="181">
        <v>9</v>
      </c>
      <c r="AU25" s="182" t="s">
        <v>295</v>
      </c>
      <c r="AV25" s="183" t="s">
        <v>276</v>
      </c>
      <c r="AW25" s="179" t="s">
        <v>36</v>
      </c>
      <c r="AX25" s="179" t="s">
        <v>63</v>
      </c>
      <c r="AY25" s="179" t="s">
        <v>296</v>
      </c>
    </row>
    <row r="26" spans="1:51" ht="17.25" customHeight="1">
      <c r="A26" s="181"/>
      <c r="B26" s="107" t="s">
        <v>39</v>
      </c>
      <c r="C26" s="110">
        <v>60</v>
      </c>
      <c r="D26" s="8">
        <v>60</v>
      </c>
      <c r="E26" s="8">
        <v>60</v>
      </c>
      <c r="F26" s="8">
        <v>65</v>
      </c>
      <c r="G26" s="178"/>
      <c r="H26" s="178"/>
      <c r="I26" s="178"/>
      <c r="J26" s="13">
        <v>86</v>
      </c>
      <c r="K26" s="13">
        <v>85</v>
      </c>
      <c r="L26" s="13">
        <v>86</v>
      </c>
      <c r="M26" s="13">
        <v>86</v>
      </c>
      <c r="N26" s="178"/>
      <c r="O26" s="178"/>
      <c r="P26" s="178"/>
      <c r="Q26" s="16">
        <v>72</v>
      </c>
      <c r="R26" s="16">
        <v>71</v>
      </c>
      <c r="S26" s="16">
        <v>71</v>
      </c>
      <c r="T26" s="16">
        <v>72</v>
      </c>
      <c r="U26" s="178"/>
      <c r="V26" s="178"/>
      <c r="W26" s="178"/>
      <c r="X26" s="19">
        <v>80</v>
      </c>
      <c r="Y26" s="19">
        <v>80</v>
      </c>
      <c r="Z26" s="19">
        <v>80</v>
      </c>
      <c r="AA26" s="19">
        <v>80</v>
      </c>
      <c r="AB26" s="178"/>
      <c r="AC26" s="178"/>
      <c r="AD26" s="178"/>
      <c r="AE26" s="22">
        <v>77</v>
      </c>
      <c r="AF26" s="22">
        <v>76</v>
      </c>
      <c r="AG26" s="22">
        <v>79</v>
      </c>
      <c r="AH26" s="22">
        <v>79</v>
      </c>
      <c r="AI26" s="178"/>
      <c r="AJ26" s="178"/>
      <c r="AK26" s="178"/>
      <c r="AL26" s="472"/>
      <c r="AM26" s="473"/>
      <c r="AN26" s="474"/>
      <c r="AO26" s="557"/>
      <c r="AP26" s="179"/>
      <c r="AQ26" s="179"/>
      <c r="AR26" s="558"/>
      <c r="AT26" s="181"/>
      <c r="AU26" s="182"/>
      <c r="AV26" s="183"/>
      <c r="AW26" s="179"/>
      <c r="AX26" s="179"/>
      <c r="AY26" s="179"/>
    </row>
    <row r="27" spans="1:51" ht="17.25" customHeight="1">
      <c r="A27" s="190">
        <v>10</v>
      </c>
      <c r="B27" s="28" t="s">
        <v>31</v>
      </c>
      <c r="C27" s="111">
        <v>65</v>
      </c>
      <c r="D27" s="10">
        <v>70</v>
      </c>
      <c r="E27" s="10">
        <v>65</v>
      </c>
      <c r="F27" s="10">
        <v>70</v>
      </c>
      <c r="G27" s="193">
        <v>65</v>
      </c>
      <c r="H27" s="193">
        <v>65</v>
      </c>
      <c r="I27" s="193">
        <v>65</v>
      </c>
      <c r="J27" s="12">
        <v>88</v>
      </c>
      <c r="K27" s="12">
        <v>87</v>
      </c>
      <c r="L27" s="12">
        <v>86</v>
      </c>
      <c r="M27" s="12">
        <v>88</v>
      </c>
      <c r="N27" s="193">
        <v>82</v>
      </c>
      <c r="O27" s="193">
        <v>82</v>
      </c>
      <c r="P27" s="193">
        <v>82</v>
      </c>
      <c r="Q27" s="17">
        <v>71</v>
      </c>
      <c r="R27" s="17">
        <v>73</v>
      </c>
      <c r="S27" s="17">
        <v>72</v>
      </c>
      <c r="T27" s="17">
        <v>72</v>
      </c>
      <c r="U27" s="193">
        <v>74</v>
      </c>
      <c r="V27" s="193">
        <v>74</v>
      </c>
      <c r="W27" s="193">
        <v>74</v>
      </c>
      <c r="X27" s="20">
        <v>78</v>
      </c>
      <c r="Y27" s="20">
        <v>78</v>
      </c>
      <c r="Z27" s="20">
        <v>78</v>
      </c>
      <c r="AA27" s="20">
        <v>80</v>
      </c>
      <c r="AB27" s="193">
        <v>76</v>
      </c>
      <c r="AC27" s="193">
        <v>78</v>
      </c>
      <c r="AD27" s="193">
        <v>76</v>
      </c>
      <c r="AE27" s="23">
        <v>84</v>
      </c>
      <c r="AF27" s="23">
        <v>83</v>
      </c>
      <c r="AG27" s="23">
        <v>82</v>
      </c>
      <c r="AH27" s="23">
        <v>82</v>
      </c>
      <c r="AI27" s="193">
        <v>89</v>
      </c>
      <c r="AJ27" s="193">
        <v>89</v>
      </c>
      <c r="AK27" s="193">
        <v>90</v>
      </c>
      <c r="AL27" s="475" t="s">
        <v>297</v>
      </c>
      <c r="AM27" s="476"/>
      <c r="AN27" s="477"/>
      <c r="AO27" s="559" t="s">
        <v>298</v>
      </c>
      <c r="AP27" s="188">
        <v>12</v>
      </c>
      <c r="AQ27" s="188">
        <v>36</v>
      </c>
      <c r="AR27" s="560"/>
      <c r="AT27" s="190">
        <v>10</v>
      </c>
      <c r="AU27" s="191" t="s">
        <v>299</v>
      </c>
      <c r="AV27" s="192" t="s">
        <v>276</v>
      </c>
      <c r="AW27" s="188" t="s">
        <v>36</v>
      </c>
      <c r="AX27" s="187" t="s">
        <v>300</v>
      </c>
      <c r="AY27" s="187" t="s">
        <v>301</v>
      </c>
    </row>
    <row r="28" spans="1:51" ht="17.25" customHeight="1">
      <c r="A28" s="190"/>
      <c r="B28" s="28" t="s">
        <v>39</v>
      </c>
      <c r="C28" s="111">
        <v>70</v>
      </c>
      <c r="D28" s="10">
        <v>65</v>
      </c>
      <c r="E28" s="10">
        <v>65</v>
      </c>
      <c r="F28" s="10">
        <v>65</v>
      </c>
      <c r="G28" s="194"/>
      <c r="H28" s="194"/>
      <c r="I28" s="194"/>
      <c r="J28" s="12">
        <v>87</v>
      </c>
      <c r="K28" s="12">
        <v>86</v>
      </c>
      <c r="L28" s="12">
        <v>86</v>
      </c>
      <c r="M28" s="12">
        <v>88</v>
      </c>
      <c r="N28" s="194"/>
      <c r="O28" s="194"/>
      <c r="P28" s="194"/>
      <c r="Q28" s="17">
        <v>73</v>
      </c>
      <c r="R28" s="17">
        <v>72</v>
      </c>
      <c r="S28" s="17">
        <v>72</v>
      </c>
      <c r="T28" s="17">
        <v>73</v>
      </c>
      <c r="U28" s="194"/>
      <c r="V28" s="194"/>
      <c r="W28" s="194"/>
      <c r="X28" s="20">
        <v>80</v>
      </c>
      <c r="Y28" s="20">
        <v>80</v>
      </c>
      <c r="Z28" s="20">
        <v>80</v>
      </c>
      <c r="AA28" s="20">
        <v>82</v>
      </c>
      <c r="AB28" s="194"/>
      <c r="AC28" s="194"/>
      <c r="AD28" s="194"/>
      <c r="AE28" s="23">
        <v>85</v>
      </c>
      <c r="AF28" s="23">
        <v>84</v>
      </c>
      <c r="AG28" s="23">
        <v>87</v>
      </c>
      <c r="AH28" s="23">
        <v>85</v>
      </c>
      <c r="AI28" s="194"/>
      <c r="AJ28" s="194"/>
      <c r="AK28" s="194"/>
      <c r="AL28" s="478"/>
      <c r="AM28" s="479"/>
      <c r="AN28" s="480"/>
      <c r="AO28" s="559"/>
      <c r="AP28" s="188"/>
      <c r="AQ28" s="188"/>
      <c r="AR28" s="560"/>
      <c r="AT28" s="190"/>
      <c r="AU28" s="191"/>
      <c r="AV28" s="192"/>
      <c r="AW28" s="188"/>
      <c r="AX28" s="187"/>
      <c r="AY28" s="187"/>
    </row>
    <row r="29" spans="1:51" ht="17.25" customHeight="1">
      <c r="A29" s="181">
        <v>11</v>
      </c>
      <c r="B29" s="107" t="s">
        <v>31</v>
      </c>
      <c r="C29" s="110">
        <v>65</v>
      </c>
      <c r="D29" s="8">
        <v>70</v>
      </c>
      <c r="E29" s="8">
        <v>65</v>
      </c>
      <c r="F29" s="8">
        <v>65</v>
      </c>
      <c r="G29" s="177">
        <v>60</v>
      </c>
      <c r="H29" s="177">
        <v>60</v>
      </c>
      <c r="I29" s="177">
        <v>60</v>
      </c>
      <c r="J29" s="13">
        <v>88</v>
      </c>
      <c r="K29" s="13">
        <v>88</v>
      </c>
      <c r="L29" s="13">
        <v>88</v>
      </c>
      <c r="M29" s="13">
        <v>87</v>
      </c>
      <c r="N29" s="177">
        <v>80</v>
      </c>
      <c r="O29" s="177">
        <v>80</v>
      </c>
      <c r="P29" s="177">
        <v>80</v>
      </c>
      <c r="Q29" s="16">
        <v>76</v>
      </c>
      <c r="R29" s="16">
        <v>75</v>
      </c>
      <c r="S29" s="16">
        <v>73</v>
      </c>
      <c r="T29" s="16">
        <v>76</v>
      </c>
      <c r="U29" s="177">
        <v>72</v>
      </c>
      <c r="V29" s="177">
        <v>73</v>
      </c>
      <c r="W29" s="177">
        <v>73</v>
      </c>
      <c r="X29" s="19">
        <v>80</v>
      </c>
      <c r="Y29" s="19">
        <v>84</v>
      </c>
      <c r="Z29" s="19">
        <v>78</v>
      </c>
      <c r="AA29" s="19">
        <v>80</v>
      </c>
      <c r="AB29" s="177">
        <v>76</v>
      </c>
      <c r="AC29" s="177">
        <v>76</v>
      </c>
      <c r="AD29" s="177">
        <v>78</v>
      </c>
      <c r="AE29" s="22">
        <v>75</v>
      </c>
      <c r="AF29" s="22">
        <v>80</v>
      </c>
      <c r="AG29" s="22">
        <v>81</v>
      </c>
      <c r="AH29" s="22">
        <v>82</v>
      </c>
      <c r="AI29" s="177">
        <v>65</v>
      </c>
      <c r="AJ29" s="177">
        <v>70</v>
      </c>
      <c r="AK29" s="177">
        <v>69</v>
      </c>
      <c r="AL29" s="481" t="s">
        <v>302</v>
      </c>
      <c r="AM29" s="482"/>
      <c r="AN29" s="483"/>
      <c r="AO29" s="557"/>
      <c r="AP29" s="179">
        <v>13</v>
      </c>
      <c r="AQ29" s="179">
        <v>45</v>
      </c>
      <c r="AR29" s="558"/>
      <c r="AT29" s="181">
        <v>11</v>
      </c>
      <c r="AU29" s="182" t="s">
        <v>303</v>
      </c>
      <c r="AV29" s="183" t="s">
        <v>276</v>
      </c>
      <c r="AW29" s="179" t="s">
        <v>36</v>
      </c>
      <c r="AX29" s="179" t="s">
        <v>304</v>
      </c>
      <c r="AY29" s="179" t="s">
        <v>305</v>
      </c>
    </row>
    <row r="30" spans="1:51" ht="17.25" customHeight="1">
      <c r="A30" s="181"/>
      <c r="B30" s="107" t="s">
        <v>39</v>
      </c>
      <c r="C30" s="110">
        <v>70</v>
      </c>
      <c r="D30" s="8">
        <v>75</v>
      </c>
      <c r="E30" s="8">
        <v>70</v>
      </c>
      <c r="F30" s="8">
        <v>60</v>
      </c>
      <c r="G30" s="178"/>
      <c r="H30" s="178"/>
      <c r="I30" s="178"/>
      <c r="J30" s="13">
        <v>88</v>
      </c>
      <c r="K30" s="13">
        <v>87</v>
      </c>
      <c r="L30" s="13">
        <v>88</v>
      </c>
      <c r="M30" s="13">
        <v>88</v>
      </c>
      <c r="N30" s="178"/>
      <c r="O30" s="178"/>
      <c r="P30" s="178"/>
      <c r="Q30" s="16">
        <v>76</v>
      </c>
      <c r="R30" s="16">
        <v>76</v>
      </c>
      <c r="S30" s="16">
        <v>74</v>
      </c>
      <c r="T30" s="16">
        <v>76</v>
      </c>
      <c r="U30" s="178"/>
      <c r="V30" s="178"/>
      <c r="W30" s="178"/>
      <c r="X30" s="19">
        <v>80</v>
      </c>
      <c r="Y30" s="19">
        <v>82</v>
      </c>
      <c r="Z30" s="19">
        <v>78</v>
      </c>
      <c r="AA30" s="19">
        <v>80</v>
      </c>
      <c r="AB30" s="178"/>
      <c r="AC30" s="178"/>
      <c r="AD30" s="178"/>
      <c r="AE30" s="22">
        <v>77</v>
      </c>
      <c r="AF30" s="22">
        <v>80</v>
      </c>
      <c r="AG30" s="22">
        <v>79</v>
      </c>
      <c r="AH30" s="22">
        <v>84</v>
      </c>
      <c r="AI30" s="178"/>
      <c r="AJ30" s="178"/>
      <c r="AK30" s="178"/>
      <c r="AL30" s="472"/>
      <c r="AM30" s="473"/>
      <c r="AN30" s="474"/>
      <c r="AO30" s="557"/>
      <c r="AP30" s="179"/>
      <c r="AQ30" s="179"/>
      <c r="AR30" s="558"/>
      <c r="AT30" s="181"/>
      <c r="AU30" s="182"/>
      <c r="AV30" s="183"/>
      <c r="AW30" s="179"/>
      <c r="AX30" s="179"/>
      <c r="AY30" s="179"/>
    </row>
    <row r="31" spans="1:51" ht="15.75" customHeight="1">
      <c r="A31" s="174" t="s">
        <v>69</v>
      </c>
      <c r="B31" s="174"/>
      <c r="C31" s="175" t="str" cm="1">
        <f t="array" ref="C31">IF(SUMPRODUCT(--ISTEXT(C9:I30))&gt;0,"Error: Text in C9:I30",
 IF(SUMPRODUCT(--ISBLANK(C9:F30))&gt;0,"Error: Blanks in C9:F30",
 IF(SUMPRODUCT(--ISBLANK(_xlfn._xlws.FILTER(G9:I30, MOD(ROW(G9:I30),2)=1))),"Error: Blanks in rows of G9:I30",
 IF(SUMPRODUCT(--(ISNUMBER(C9:I30)*(C9:I30&lt;30)))&gt;0,"Error: Numbers &lt; 30 in C9:I30","Selesai"))))</f>
        <v>Selesai</v>
      </c>
      <c r="D31" s="176"/>
      <c r="E31" s="176"/>
      <c r="F31" s="176"/>
      <c r="G31" s="176"/>
      <c r="H31" s="176"/>
      <c r="I31" s="176"/>
      <c r="J31" s="176" t="str" cm="1">
        <f t="array" ref="J31">IF(SUMPRODUCT(--ISTEXT(J9:P30))&gt;0,"Error: Text in J9:P30",
 IF(SUMPRODUCT(--ISBLANK(J9:M30))&gt;0,"Error: Blanks in J9:M30",
 IF(SUMPRODUCT(--ISBLANK(_xlfn._xlws.FILTER(N9:P30, MOD(ROW(N9:P30),2)=1))),"Error: Blanks in rows of N9:P30",
 IF(SUMPRODUCT(--(ISNUMBER(J9:P30)*(J9:P30&lt;30)))&gt;0,"Error: Numbers &lt; 30 in J9:P30","Selesai"))))</f>
        <v>Selesai</v>
      </c>
      <c r="K31" s="176"/>
      <c r="L31" s="176"/>
      <c r="M31" s="176"/>
      <c r="N31" s="176"/>
      <c r="O31" s="176"/>
      <c r="P31" s="176"/>
      <c r="Q31" s="176" t="str" cm="1">
        <f t="array" ref="Q31">IF(SUMPRODUCT(--ISTEXT(Q9:W30))&gt;0,"Error: Text in Q9:W30",
 IF(SUMPRODUCT(--ISBLANK(Q9:T30))&gt;0,"Error: Blanks in Q9:T30",
 IF(SUMPRODUCT(--ISBLANK(_xlfn._xlws.FILTER(U9:W30, MOD(ROW(U9:W30),2)=1))),"Error: Blanks in rows of U9:W30",
 IF(SUMPRODUCT(--(ISNUMBER(Q9:W30)*(Q9:W30&lt;30)))&gt;0,"Error: Numbers &lt; 30 in Q9:W30","Selesai"))))</f>
        <v>Selesai</v>
      </c>
      <c r="R31" s="176"/>
      <c r="S31" s="176"/>
      <c r="T31" s="176"/>
      <c r="U31" s="176"/>
      <c r="V31" s="176"/>
      <c r="W31" s="176"/>
      <c r="X31" s="176" t="str" cm="1">
        <f t="array" ref="X31">IF(SUMPRODUCT(--ISTEXT(X9:AD30))&gt;0,"Error: Text in X9:AD30",
 IF(SUMPRODUCT(--ISBLANK(X9:AA30))&gt;0,"Error: Blanks in X9:AA30",
 IF(SUMPRODUCT(--ISBLANK(_xlfn._xlws.FILTER(AB9:AD30, MOD(ROW(AB9:AD30),2)=1))),"Error: Blanks in rows of AB9:AD30",
 IF(SUMPRODUCT(--(ISNUMBER(X9:AD30)*(X9:AD30&lt;30)))&gt;0,"Error: Numbers &lt; 30 in X9:AD30","Selesai"))))</f>
        <v>Selesai</v>
      </c>
      <c r="Y31" s="176"/>
      <c r="Z31" s="176"/>
      <c r="AA31" s="176"/>
      <c r="AB31" s="176"/>
      <c r="AC31" s="176"/>
      <c r="AD31" s="176"/>
      <c r="AE31" s="176" t="str" cm="1">
        <f t="array" ref="AE31">IF(SUMPRODUCT(--ISTEXT(AE9:AK30))&gt;0,"Error: Text in AE9:AK30",
 IF(SUMPRODUCT(--ISBLANK(AE9:AH30))&gt;0,"Error: Blanks in AE9:AH30",
 IF(SUMPRODUCT(--ISBLANK(_xlfn._xlws.FILTER(AI9:AK30, MOD(ROW(AI9:AK30),2)=1))),"Error: Blanks in rows of AI9:AK30",
 IF(SUMPRODUCT(--(ISNUMBER(AE9:AK30)*(AE9:AK30&lt;30)))&gt;0,"Error: Numbers &lt; 30 in AE9:AK30","Selesai"))))</f>
        <v>Selesai</v>
      </c>
      <c r="AF31" s="176"/>
      <c r="AG31" s="176"/>
      <c r="AH31" s="176"/>
      <c r="AI31" s="176"/>
      <c r="AJ31" s="176"/>
      <c r="AK31" s="176"/>
    </row>
    <row r="32" spans="1:51"/>
    <row r="33" spans="10:37" ht="15.95" customHeight="1"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0"/>
      <c r="X33" s="170"/>
      <c r="Y33" s="170"/>
      <c r="Z33" s="170"/>
      <c r="AA33" s="170"/>
      <c r="AB33" s="170"/>
      <c r="AC33" s="170"/>
      <c r="AD33" s="170"/>
      <c r="AE33" s="170"/>
      <c r="AF33" s="170"/>
      <c r="AG33" s="170"/>
      <c r="AH33" s="170"/>
      <c r="AI33" s="170"/>
      <c r="AJ33" s="170"/>
      <c r="AK33" s="170"/>
    </row>
    <row r="34" spans="10:37" ht="15.95" customHeight="1"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0"/>
      <c r="AI34" s="170"/>
      <c r="AJ34" s="170"/>
      <c r="AK34" s="170"/>
    </row>
    <row r="35" spans="10:37" ht="15.95" customHeight="1"/>
    <row r="36" spans="10:37"/>
  </sheetData>
  <sheetProtection algorithmName="SHA-512" hashValue="lOVGDgnrIItRdI1S3cvuX4WOs2wHRd4zZjRqB23lHrflIM1wTHS+Z1RtQ7GZRpybsTp6eUqpnQh1EQh+aIOQaA==" saltValue="jHL+5IWyQJIVV1W8+Y45pA==" spinCount="100000" sheet="1" objects="1" scenarios="1" selectLockedCells="1" selectUnlockedCells="1"/>
  <mergeCells count="335">
    <mergeCell ref="AP11:AP12"/>
    <mergeCell ref="AQ9:AQ10"/>
    <mergeCell ref="AQ11:AQ12"/>
    <mergeCell ref="AB23:AB24"/>
    <mergeCell ref="AC23:AC24"/>
    <mergeCell ref="AD23:AD24"/>
    <mergeCell ref="AB25:AB26"/>
    <mergeCell ref="AC25:AC26"/>
    <mergeCell ref="AD25:AD26"/>
    <mergeCell ref="AB11:AB12"/>
    <mergeCell ref="AC11:AC12"/>
    <mergeCell ref="AD11:AD12"/>
    <mergeCell ref="AB13:AB14"/>
    <mergeCell ref="AC13:AC14"/>
    <mergeCell ref="AD13:AD14"/>
    <mergeCell ref="AB15:AB16"/>
    <mergeCell ref="AC15:AC16"/>
    <mergeCell ref="AD15:AD16"/>
    <mergeCell ref="AI11:AI12"/>
    <mergeCell ref="AJ11:AJ12"/>
    <mergeCell ref="AK11:AK12"/>
    <mergeCell ref="AI13:AI14"/>
    <mergeCell ref="AJ13:AJ14"/>
    <mergeCell ref="AB27:AB28"/>
    <mergeCell ref="AC27:AC28"/>
    <mergeCell ref="AD27:AD28"/>
    <mergeCell ref="AB17:AB18"/>
    <mergeCell ref="AC17:AC18"/>
    <mergeCell ref="AD17:AD18"/>
    <mergeCell ref="AB19:AB20"/>
    <mergeCell ref="AC19:AC20"/>
    <mergeCell ref="AD19:AD20"/>
    <mergeCell ref="AB21:AB22"/>
    <mergeCell ref="AC21:AC22"/>
    <mergeCell ref="AD21:AD22"/>
    <mergeCell ref="G11:G12"/>
    <mergeCell ref="H11:H12"/>
    <mergeCell ref="I11:I12"/>
    <mergeCell ref="G13:G14"/>
    <mergeCell ref="H13:H14"/>
    <mergeCell ref="I13:I14"/>
    <mergeCell ref="G15:G16"/>
    <mergeCell ref="H15:H16"/>
    <mergeCell ref="I15:I16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A31:B31"/>
    <mergeCell ref="C31:I31"/>
    <mergeCell ref="J31:P31"/>
    <mergeCell ref="Q31:W31"/>
    <mergeCell ref="X31:AD31"/>
    <mergeCell ref="AE31:AK31"/>
    <mergeCell ref="AT29:AT30"/>
    <mergeCell ref="AU29:AU30"/>
    <mergeCell ref="AV29:AV30"/>
    <mergeCell ref="N29:N30"/>
    <mergeCell ref="O29:O30"/>
    <mergeCell ref="P29:P30"/>
    <mergeCell ref="U29:U30"/>
    <mergeCell ref="V29:V30"/>
    <mergeCell ref="W29:W30"/>
    <mergeCell ref="AI29:AI30"/>
    <mergeCell ref="AJ29:AJ30"/>
    <mergeCell ref="AK29:AK30"/>
    <mergeCell ref="G29:G30"/>
    <mergeCell ref="H29:H30"/>
    <mergeCell ref="I29:I30"/>
    <mergeCell ref="AB29:AB30"/>
    <mergeCell ref="AC29:AC30"/>
    <mergeCell ref="AD29:AD30"/>
    <mergeCell ref="AW29:AW30"/>
    <mergeCell ref="AX29:AX30"/>
    <mergeCell ref="AY29:AY30"/>
    <mergeCell ref="A29:A30"/>
    <mergeCell ref="AL29:AN30"/>
    <mergeCell ref="AO29:AO30"/>
    <mergeCell ref="AP29:AP30"/>
    <mergeCell ref="AQ29:AQ30"/>
    <mergeCell ref="AR29:AR30"/>
    <mergeCell ref="AT27:AT28"/>
    <mergeCell ref="AU27:AU28"/>
    <mergeCell ref="AV27:AV28"/>
    <mergeCell ref="AW27:AW28"/>
    <mergeCell ref="AX27:AX28"/>
    <mergeCell ref="AY27:AY28"/>
    <mergeCell ref="A27:A28"/>
    <mergeCell ref="AL27:AN28"/>
    <mergeCell ref="AO27:AO28"/>
    <mergeCell ref="AP27:AP28"/>
    <mergeCell ref="AQ27:AQ28"/>
    <mergeCell ref="AR27:AR28"/>
    <mergeCell ref="N27:N28"/>
    <mergeCell ref="O27:O28"/>
    <mergeCell ref="P27:P28"/>
    <mergeCell ref="U27:U28"/>
    <mergeCell ref="V27:V28"/>
    <mergeCell ref="W27:W28"/>
    <mergeCell ref="AI27:AI28"/>
    <mergeCell ref="AJ27:AJ28"/>
    <mergeCell ref="AK27:AK28"/>
    <mergeCell ref="G27:G28"/>
    <mergeCell ref="H27:H28"/>
    <mergeCell ref="I27:I28"/>
    <mergeCell ref="AT25:AT26"/>
    <mergeCell ref="AU25:AU26"/>
    <mergeCell ref="AV25:AV26"/>
    <mergeCell ref="AW25:AW26"/>
    <mergeCell ref="AX25:AX26"/>
    <mergeCell ref="AY25:AY26"/>
    <mergeCell ref="A25:A26"/>
    <mergeCell ref="AL25:AN26"/>
    <mergeCell ref="AO25:AO26"/>
    <mergeCell ref="AP25:AP26"/>
    <mergeCell ref="AQ25:AQ26"/>
    <mergeCell ref="AR25:AR26"/>
    <mergeCell ref="N25:N26"/>
    <mergeCell ref="O25:O26"/>
    <mergeCell ref="P25:P26"/>
    <mergeCell ref="U25:U26"/>
    <mergeCell ref="V25:V26"/>
    <mergeCell ref="W25:W26"/>
    <mergeCell ref="AI25:AI26"/>
    <mergeCell ref="AJ25:AJ26"/>
    <mergeCell ref="AK25:AK26"/>
    <mergeCell ref="G25:G26"/>
    <mergeCell ref="H25:H26"/>
    <mergeCell ref="I25:I26"/>
    <mergeCell ref="AT23:AT24"/>
    <mergeCell ref="AU23:AU24"/>
    <mergeCell ref="AV23:AV24"/>
    <mergeCell ref="AW23:AW24"/>
    <mergeCell ref="AX23:AX24"/>
    <mergeCell ref="AY23:AY24"/>
    <mergeCell ref="A23:A24"/>
    <mergeCell ref="AL23:AN24"/>
    <mergeCell ref="AO23:AO24"/>
    <mergeCell ref="AP23:AP24"/>
    <mergeCell ref="AQ23:AQ24"/>
    <mergeCell ref="AR23:AR24"/>
    <mergeCell ref="N23:N24"/>
    <mergeCell ref="O23:O24"/>
    <mergeCell ref="P23:P24"/>
    <mergeCell ref="U23:U24"/>
    <mergeCell ref="V23:V24"/>
    <mergeCell ref="W23:W24"/>
    <mergeCell ref="AI23:AI24"/>
    <mergeCell ref="AJ23:AJ24"/>
    <mergeCell ref="AK23:AK24"/>
    <mergeCell ref="G23:G24"/>
    <mergeCell ref="H23:H24"/>
    <mergeCell ref="I23:I24"/>
    <mergeCell ref="AT21:AT22"/>
    <mergeCell ref="AU21:AU22"/>
    <mergeCell ref="AV21:AV22"/>
    <mergeCell ref="AW21:AW22"/>
    <mergeCell ref="AX21:AX22"/>
    <mergeCell ref="AY21:AY22"/>
    <mergeCell ref="A21:A22"/>
    <mergeCell ref="AL21:AN22"/>
    <mergeCell ref="AO21:AO22"/>
    <mergeCell ref="AP21:AP22"/>
    <mergeCell ref="AQ21:AQ22"/>
    <mergeCell ref="AR21:AR22"/>
    <mergeCell ref="N21:N22"/>
    <mergeCell ref="O21:O22"/>
    <mergeCell ref="P21:P22"/>
    <mergeCell ref="U21:U22"/>
    <mergeCell ref="V21:V22"/>
    <mergeCell ref="W21:W22"/>
    <mergeCell ref="AI21:AI22"/>
    <mergeCell ref="AJ21:AJ22"/>
    <mergeCell ref="AK21:AK22"/>
    <mergeCell ref="G21:G22"/>
    <mergeCell ref="H21:H22"/>
    <mergeCell ref="I21:I22"/>
    <mergeCell ref="AT19:AT20"/>
    <mergeCell ref="AU19:AU20"/>
    <mergeCell ref="AV19:AV20"/>
    <mergeCell ref="AW19:AW20"/>
    <mergeCell ref="AX19:AX20"/>
    <mergeCell ref="AY19:AY20"/>
    <mergeCell ref="A19:A20"/>
    <mergeCell ref="AL19:AN20"/>
    <mergeCell ref="AO19:AO20"/>
    <mergeCell ref="AP19:AP20"/>
    <mergeCell ref="AQ19:AQ20"/>
    <mergeCell ref="AR19:AR20"/>
    <mergeCell ref="N19:N20"/>
    <mergeCell ref="O19:O20"/>
    <mergeCell ref="P19:P20"/>
    <mergeCell ref="U19:U20"/>
    <mergeCell ref="V19:V20"/>
    <mergeCell ref="W19:W20"/>
    <mergeCell ref="AI19:AI20"/>
    <mergeCell ref="AJ19:AJ20"/>
    <mergeCell ref="AK19:AK20"/>
    <mergeCell ref="G19:G20"/>
    <mergeCell ref="H19:H20"/>
    <mergeCell ref="I19:I20"/>
    <mergeCell ref="AT17:AT18"/>
    <mergeCell ref="AU17:AU18"/>
    <mergeCell ref="AV17:AV18"/>
    <mergeCell ref="AW17:AW18"/>
    <mergeCell ref="AX17:AX18"/>
    <mergeCell ref="AY17:AY18"/>
    <mergeCell ref="A17:A18"/>
    <mergeCell ref="AL17:AN18"/>
    <mergeCell ref="AO17:AO18"/>
    <mergeCell ref="AP17:AP18"/>
    <mergeCell ref="AQ17:AQ18"/>
    <mergeCell ref="AR17:AR18"/>
    <mergeCell ref="N17:N18"/>
    <mergeCell ref="O17:O18"/>
    <mergeCell ref="P17:P18"/>
    <mergeCell ref="U17:U18"/>
    <mergeCell ref="V17:V18"/>
    <mergeCell ref="W17:W18"/>
    <mergeCell ref="AI17:AI18"/>
    <mergeCell ref="AJ17:AJ18"/>
    <mergeCell ref="AK17:AK18"/>
    <mergeCell ref="G17:G18"/>
    <mergeCell ref="H17:H18"/>
    <mergeCell ref="I17:I18"/>
    <mergeCell ref="AT15:AT16"/>
    <mergeCell ref="AU15:AU16"/>
    <mergeCell ref="AV15:AV16"/>
    <mergeCell ref="AW15:AW16"/>
    <mergeCell ref="AX15:AX16"/>
    <mergeCell ref="AY15:AY16"/>
    <mergeCell ref="A15:A16"/>
    <mergeCell ref="AL15:AN16"/>
    <mergeCell ref="AO15:AO16"/>
    <mergeCell ref="AP15:AP16"/>
    <mergeCell ref="AQ15:AQ16"/>
    <mergeCell ref="AR15:AR16"/>
    <mergeCell ref="U15:U16"/>
    <mergeCell ref="V15:V16"/>
    <mergeCell ref="W15:W16"/>
    <mergeCell ref="N15:N16"/>
    <mergeCell ref="O15:O16"/>
    <mergeCell ref="P15:P16"/>
    <mergeCell ref="AI15:AI16"/>
    <mergeCell ref="AJ15:AJ16"/>
    <mergeCell ref="AK15:AK16"/>
    <mergeCell ref="AT13:AT14"/>
    <mergeCell ref="AU13:AU14"/>
    <mergeCell ref="AV13:AV14"/>
    <mergeCell ref="AW13:AW14"/>
    <mergeCell ref="AX13:AX14"/>
    <mergeCell ref="AY13:AY14"/>
    <mergeCell ref="A13:A14"/>
    <mergeCell ref="AL13:AN14"/>
    <mergeCell ref="AO13:AO14"/>
    <mergeCell ref="AP13:AP14"/>
    <mergeCell ref="AQ13:AQ14"/>
    <mergeCell ref="AR13:AR14"/>
    <mergeCell ref="N13:N14"/>
    <mergeCell ref="O13:O14"/>
    <mergeCell ref="P13:P14"/>
    <mergeCell ref="AK13:AK14"/>
    <mergeCell ref="AY9:AY10"/>
    <mergeCell ref="A9:A10"/>
    <mergeCell ref="AL9:AN10"/>
    <mergeCell ref="AO9:AO10"/>
    <mergeCell ref="AR9:AR10"/>
    <mergeCell ref="AT11:AT12"/>
    <mergeCell ref="AU11:AU12"/>
    <mergeCell ref="AV11:AV12"/>
    <mergeCell ref="AW11:AW12"/>
    <mergeCell ref="AX11:AX12"/>
    <mergeCell ref="AY11:AY12"/>
    <mergeCell ref="A11:A12"/>
    <mergeCell ref="AL11:AN12"/>
    <mergeCell ref="AO11:AO12"/>
    <mergeCell ref="AR11:AR12"/>
    <mergeCell ref="G9:G10"/>
    <mergeCell ref="H9:H10"/>
    <mergeCell ref="I9:I10"/>
    <mergeCell ref="N9:N10"/>
    <mergeCell ref="O9:O10"/>
    <mergeCell ref="P9:P10"/>
    <mergeCell ref="N11:N12"/>
    <mergeCell ref="O11:O12"/>
    <mergeCell ref="P11:P12"/>
    <mergeCell ref="AB7:AD7"/>
    <mergeCell ref="AE7:AH7"/>
    <mergeCell ref="AP5:AR6"/>
    <mergeCell ref="AT5:AT8"/>
    <mergeCell ref="AU5:AU8"/>
    <mergeCell ref="AV5:AV8"/>
    <mergeCell ref="AW5:AW8"/>
    <mergeCell ref="AX5:AX8"/>
    <mergeCell ref="AT9:AT10"/>
    <mergeCell ref="AU9:AU10"/>
    <mergeCell ref="AV9:AV10"/>
    <mergeCell ref="AW9:AW10"/>
    <mergeCell ref="AX9:AX10"/>
    <mergeCell ref="AI9:AI10"/>
    <mergeCell ref="AJ9:AJ10"/>
    <mergeCell ref="AK9:AK10"/>
    <mergeCell ref="AB9:AB10"/>
    <mergeCell ref="AC9:AC10"/>
    <mergeCell ref="AD9:AD10"/>
    <mergeCell ref="AP9:AP10"/>
    <mergeCell ref="A2:AR4"/>
    <mergeCell ref="AT2:AY3"/>
    <mergeCell ref="A5:A8"/>
    <mergeCell ref="B5:B8"/>
    <mergeCell ref="C5:I6"/>
    <mergeCell ref="J5:P6"/>
    <mergeCell ref="Q5:W6"/>
    <mergeCell ref="X5:AD6"/>
    <mergeCell ref="AE5:AK6"/>
    <mergeCell ref="AL5:AO6"/>
    <mergeCell ref="AI7:AK7"/>
    <mergeCell ref="AL7:AN8"/>
    <mergeCell ref="AO7:AO8"/>
    <mergeCell ref="AP7:AP8"/>
    <mergeCell ref="AQ7:AQ8"/>
    <mergeCell ref="AR7:AR8"/>
    <mergeCell ref="AY5:AY8"/>
    <mergeCell ref="C7:F7"/>
    <mergeCell ref="G7:I7"/>
    <mergeCell ref="J7:M7"/>
    <mergeCell ref="N7:P7"/>
    <mergeCell ref="Q7:T7"/>
    <mergeCell ref="U7:W7"/>
    <mergeCell ref="X7:AA7"/>
  </mergeCells>
  <conditionalFormatting sqref="C9:F30 J9:M30 Q9:T30 X9:AA30 AE9:AH30">
    <cfRule type="expression" dxfId="111" priority="26">
      <formula>OR(ISTEXT(C9),ISBLANK(C9),(C9=0))</formula>
    </cfRule>
  </conditionalFormatting>
  <conditionalFormatting sqref="AU9:AY30">
    <cfRule type="expression" dxfId="110" priority="25">
      <formula>ISBLANK(AU9)</formula>
    </cfRule>
  </conditionalFormatting>
  <conditionalFormatting sqref="C9:F30 J9:M30 Q9:T30 X9:AA30 AE9:AH30">
    <cfRule type="cellIs" dxfId="109" priority="22" operator="lessThan">
      <formula>30</formula>
    </cfRule>
  </conditionalFormatting>
  <conditionalFormatting sqref="G15:I15 G23:I23 G17:I17 G19:I19 G21:I21 G25:I25 G27:I27 G29:I29 G11:I11 G13:I13 G9:I9">
    <cfRule type="expression" dxfId="108" priority="10">
      <formula>OR(ISTEXT(G9),ISBLANK(G9),(G9=0))</formula>
    </cfRule>
  </conditionalFormatting>
  <conditionalFormatting sqref="G15:I15 G23:I23 G17:I17 G19:I19 G21:I21 G25:I25 G27:I27 G29:I29 G11:I11 G13:I13 G9:I9">
    <cfRule type="cellIs" dxfId="107" priority="9" operator="lessThan">
      <formula>30</formula>
    </cfRule>
  </conditionalFormatting>
  <conditionalFormatting sqref="N15:P15 N23:P23 N17:P17 N19:P19 N21:P21 N25:P25 N27:P27 N29:P29 N11:P11 N13:P13 N9:P9">
    <cfRule type="expression" dxfId="106" priority="8">
      <formula>OR(ISTEXT(N9),ISBLANK(N9),(N9=0))</formula>
    </cfRule>
  </conditionalFormatting>
  <conditionalFormatting sqref="N15:P15 N23:P23 N17:P17 N19:P19 N21:P21 N25:P25 N27:P27 N29:P29 N11:P11 N13:P13 N9:P9">
    <cfRule type="cellIs" dxfId="105" priority="7" operator="lessThan">
      <formula>30</formula>
    </cfRule>
  </conditionalFormatting>
  <conditionalFormatting sqref="U15:W15 U23:W23 U17:W17 U19:W19 U21:W21 U25:W25 U27:W27 U29:W29 U11:W11 U13:W13 U9:W9">
    <cfRule type="expression" dxfId="104" priority="6">
      <formula>OR(ISTEXT(U9),ISBLANK(U9),(U9=0))</formula>
    </cfRule>
  </conditionalFormatting>
  <conditionalFormatting sqref="U15:W15 U23:W23 U17:W17 U19:W19 U21:W21 U25:W25 U27:W27 U29:W29 U11:W11 U13:W13 U9:W9">
    <cfRule type="cellIs" dxfId="103" priority="5" operator="lessThan">
      <formula>30</formula>
    </cfRule>
  </conditionalFormatting>
  <conditionalFormatting sqref="AB15:AD15 AB23:AD23 AB17:AD17 AB19:AD19 AB21:AD21 AB25:AD25 AB27:AD27 AB29:AD29 AB11:AD11 AB13:AD13 AB9:AD9">
    <cfRule type="expression" dxfId="102" priority="4">
      <formula>OR(ISTEXT(AB9),ISBLANK(AB9),(AB9=0))</formula>
    </cfRule>
  </conditionalFormatting>
  <conditionalFormatting sqref="AB15:AD15 AB23:AD23 AB17:AD17 AB19:AD19 AB21:AD21 AB25:AD25 AB27:AD27 AB29:AD29 AB11:AD11 AB13:AD13 AB9:AD9">
    <cfRule type="cellIs" dxfId="101" priority="3" operator="lessThan">
      <formula>30</formula>
    </cfRule>
  </conditionalFormatting>
  <conditionalFormatting sqref="AI15:AK15 AI23:AK23 AI17:AK17 AI19:AK19 AI21:AK21 AI25:AK25 AI27:AK27 AI29:AK29 AI11:AK11 AI13:AK13 AI9:AK9">
    <cfRule type="expression" dxfId="100" priority="2">
      <formula>OR(ISTEXT(AI9),ISBLANK(AI9),(AI9=0))</formula>
    </cfRule>
  </conditionalFormatting>
  <conditionalFormatting sqref="AI15:AK15 AI23:AK23 AI17:AK17 AI19:AK19 AI21:AK21 AI25:AK25 AI27:AK27 AI29:AK29 AI11:AK11 AI13:AK13 AI9:AK9">
    <cfRule type="cellIs" dxfId="99" priority="1" operator="lessThan">
      <formula>30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3" operator="containsText" id="{EDB8722E-A3A0-4E7A-BF5E-C4A3F5881685}">
            <xm:f>NOT(ISERROR(SEARCH("Error",C31)))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14:cfRule type="containsText" priority="24" operator="containsText" id="{BEA7947B-4C99-4595-8211-B9E6889094BD}">
            <xm:f>NOT(ISERROR(SEARCH("Selesai",C31)))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X31 AE31 J31 Q31 C31</xm:sqref>
        </x14:conditionalFormatting>
        <x14:conditionalFormatting xmlns:xm="http://schemas.microsoft.com/office/excel/2006/main">
          <x14:cfRule type="containsText" priority="11" operator="containsText" id="{5A40C275-CD48-453D-951C-F65B00B11EA0}">
            <xm:f>NOT(ISERROR(SEARCH("-",AY9)))</xm:f>
            <xm:f>"-"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AY9:AY30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9157-5149-45BA-BC33-E7F69871B887}">
  <sheetPr>
    <tabColor theme="4" tint="0.59999389629810485"/>
  </sheetPr>
  <dimension ref="A2:AV57"/>
  <sheetViews>
    <sheetView zoomScale="94" zoomScaleNormal="139" workbookViewId="0">
      <selection activeCell="AI35" sqref="AI35"/>
    </sheetView>
  </sheetViews>
  <sheetFormatPr defaultColWidth="11" defaultRowHeight="15.75"/>
  <cols>
    <col min="1" max="1" width="7.875" customWidth="1"/>
    <col min="2" max="2" width="10.625" customWidth="1"/>
    <col min="3" max="22" width="9.5" customWidth="1"/>
    <col min="23" max="23" width="3.375" customWidth="1"/>
    <col min="24" max="26" width="11.875" customWidth="1"/>
    <col min="27" max="30" width="9"/>
    <col min="31" max="31" width="11.25" customWidth="1"/>
    <col min="32" max="32" width="10.375" customWidth="1"/>
    <col min="33" max="35" width="9"/>
    <col min="36" max="36" width="2.5" customWidth="1"/>
    <col min="37" max="38" width="21.125" customWidth="1"/>
    <col min="39" max="39" width="9"/>
    <col min="40" max="41" width="19.875" customWidth="1"/>
    <col min="42" max="42" width="27.5" customWidth="1"/>
    <col min="43" max="65" width="9"/>
  </cols>
  <sheetData>
    <row r="2" spans="1:48" ht="15.95" customHeight="1">
      <c r="A2" s="216" t="s">
        <v>306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41"/>
      <c r="AB2" s="41"/>
      <c r="AC2" s="41"/>
      <c r="AD2" s="41"/>
    </row>
    <row r="3" spans="1:48" ht="15.9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41"/>
      <c r="AB3" s="41"/>
      <c r="AC3" s="41"/>
      <c r="AD3" s="41"/>
    </row>
    <row r="4" spans="1:48" ht="15.7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</row>
    <row r="5" spans="1:48" ht="15.95" customHeight="1">
      <c r="A5" s="297" t="s">
        <v>2</v>
      </c>
      <c r="B5" s="299" t="s">
        <v>3</v>
      </c>
      <c r="C5" s="301" t="s">
        <v>4</v>
      </c>
      <c r="D5" s="302"/>
      <c r="E5" s="302"/>
      <c r="F5" s="302"/>
      <c r="G5" s="305" t="s">
        <v>5</v>
      </c>
      <c r="H5" s="306"/>
      <c r="I5" s="306"/>
      <c r="J5" s="306"/>
      <c r="K5" s="309" t="s">
        <v>6</v>
      </c>
      <c r="L5" s="310"/>
      <c r="M5" s="310"/>
      <c r="N5" s="310"/>
      <c r="O5" s="313" t="s">
        <v>7</v>
      </c>
      <c r="P5" s="314"/>
      <c r="Q5" s="314"/>
      <c r="R5" s="314"/>
      <c r="S5" s="230" t="s">
        <v>8</v>
      </c>
      <c r="T5" s="230"/>
      <c r="U5" s="230"/>
      <c r="V5" s="230"/>
      <c r="W5" s="317"/>
      <c r="X5" s="318" t="s">
        <v>71</v>
      </c>
      <c r="Y5" s="319"/>
      <c r="Z5" s="320"/>
      <c r="AB5" s="267" t="s">
        <v>72</v>
      </c>
      <c r="AC5" s="268"/>
      <c r="AD5" s="268"/>
      <c r="AE5" s="268"/>
      <c r="AF5" s="268"/>
      <c r="AG5" s="268"/>
      <c r="AH5" s="268"/>
      <c r="AI5" s="268"/>
      <c r="AJ5" s="268"/>
      <c r="AK5" s="268"/>
      <c r="AL5" s="269"/>
      <c r="AN5" s="276" t="s">
        <v>10</v>
      </c>
      <c r="AO5" s="277"/>
      <c r="AP5" s="278"/>
      <c r="AR5" s="285" t="s">
        <v>73</v>
      </c>
      <c r="AS5" s="285"/>
      <c r="AT5" s="285"/>
      <c r="AU5" s="285"/>
      <c r="AV5" s="285"/>
    </row>
    <row r="6" spans="1:48" ht="15.95" customHeight="1">
      <c r="A6" s="298"/>
      <c r="B6" s="300"/>
      <c r="C6" s="303"/>
      <c r="D6" s="304"/>
      <c r="E6" s="304"/>
      <c r="F6" s="304"/>
      <c r="G6" s="307"/>
      <c r="H6" s="308"/>
      <c r="I6" s="308"/>
      <c r="J6" s="308"/>
      <c r="K6" s="311"/>
      <c r="L6" s="312"/>
      <c r="M6" s="312"/>
      <c r="N6" s="312"/>
      <c r="O6" s="315"/>
      <c r="P6" s="316"/>
      <c r="Q6" s="316"/>
      <c r="R6" s="316"/>
      <c r="S6" s="231"/>
      <c r="T6" s="231"/>
      <c r="U6" s="231"/>
      <c r="V6" s="231"/>
      <c r="W6" s="266"/>
      <c r="X6" s="321"/>
      <c r="Y6" s="322"/>
      <c r="Z6" s="323"/>
      <c r="AB6" s="270"/>
      <c r="AC6" s="271"/>
      <c r="AD6" s="271"/>
      <c r="AE6" s="271"/>
      <c r="AF6" s="271"/>
      <c r="AG6" s="271"/>
      <c r="AH6" s="271"/>
      <c r="AI6" s="271"/>
      <c r="AJ6" s="271"/>
      <c r="AK6" s="271"/>
      <c r="AL6" s="272"/>
      <c r="AN6" s="279"/>
      <c r="AO6" s="280"/>
      <c r="AP6" s="281"/>
      <c r="AR6" s="285"/>
      <c r="AS6" s="285"/>
      <c r="AT6" s="285"/>
      <c r="AU6" s="285"/>
      <c r="AV6" s="285"/>
    </row>
    <row r="7" spans="1:48" ht="15.95" customHeight="1">
      <c r="A7" s="298"/>
      <c r="B7" s="300"/>
      <c r="C7" s="286" t="s">
        <v>17</v>
      </c>
      <c r="D7" s="287"/>
      <c r="E7" s="287"/>
      <c r="F7" s="287"/>
      <c r="G7" s="288" t="s">
        <v>17</v>
      </c>
      <c r="H7" s="289"/>
      <c r="I7" s="289"/>
      <c r="J7" s="289"/>
      <c r="K7" s="290" t="s">
        <v>17</v>
      </c>
      <c r="L7" s="291"/>
      <c r="M7" s="291"/>
      <c r="N7" s="291"/>
      <c r="O7" s="292" t="s">
        <v>17</v>
      </c>
      <c r="P7" s="293"/>
      <c r="Q7" s="293"/>
      <c r="R7" s="293"/>
      <c r="S7" s="208" t="s">
        <v>17</v>
      </c>
      <c r="T7" s="208"/>
      <c r="U7" s="208"/>
      <c r="V7" s="208"/>
      <c r="W7" s="266"/>
      <c r="X7" s="294" t="s">
        <v>18</v>
      </c>
      <c r="Y7" s="295"/>
      <c r="Z7" s="296"/>
      <c r="AB7" s="273"/>
      <c r="AC7" s="274"/>
      <c r="AD7" s="274"/>
      <c r="AE7" s="274"/>
      <c r="AF7" s="274"/>
      <c r="AG7" s="274"/>
      <c r="AH7" s="274"/>
      <c r="AI7" s="274"/>
      <c r="AJ7" s="274"/>
      <c r="AK7" s="274"/>
      <c r="AL7" s="275"/>
      <c r="AN7" s="282"/>
      <c r="AO7" s="283"/>
      <c r="AP7" s="284"/>
      <c r="AR7" s="285"/>
      <c r="AS7" s="285"/>
      <c r="AT7" s="285"/>
      <c r="AU7" s="285"/>
      <c r="AV7" s="285"/>
    </row>
    <row r="8" spans="1:48" ht="65.099999999999994" customHeight="1">
      <c r="A8" s="298"/>
      <c r="B8" s="300"/>
      <c r="C8" s="119" t="s">
        <v>24</v>
      </c>
      <c r="D8" s="120" t="s">
        <v>25</v>
      </c>
      <c r="E8" s="120" t="s">
        <v>26</v>
      </c>
      <c r="F8" s="119" t="s">
        <v>27</v>
      </c>
      <c r="G8" s="121" t="s">
        <v>24</v>
      </c>
      <c r="H8" s="122" t="s">
        <v>25</v>
      </c>
      <c r="I8" s="122" t="s">
        <v>26</v>
      </c>
      <c r="J8" s="121" t="s">
        <v>27</v>
      </c>
      <c r="K8" s="123" t="s">
        <v>24</v>
      </c>
      <c r="L8" s="124" t="s">
        <v>25</v>
      </c>
      <c r="M8" s="124" t="s">
        <v>26</v>
      </c>
      <c r="N8" s="123" t="s">
        <v>27</v>
      </c>
      <c r="O8" s="125" t="s">
        <v>24</v>
      </c>
      <c r="P8" s="126" t="s">
        <v>25</v>
      </c>
      <c r="Q8" s="126" t="s">
        <v>26</v>
      </c>
      <c r="R8" s="125" t="s">
        <v>27</v>
      </c>
      <c r="S8" s="127" t="s">
        <v>24</v>
      </c>
      <c r="T8" s="128" t="s">
        <v>25</v>
      </c>
      <c r="U8" s="128" t="s">
        <v>26</v>
      </c>
      <c r="V8" s="127" t="s">
        <v>27</v>
      </c>
      <c r="W8" s="266"/>
      <c r="X8" s="129" t="s">
        <v>28</v>
      </c>
      <c r="Y8" s="130" t="s">
        <v>29</v>
      </c>
      <c r="Z8" s="129" t="s">
        <v>30</v>
      </c>
      <c r="AB8" s="63" t="s">
        <v>2</v>
      </c>
      <c r="AC8" s="63" t="s">
        <v>3</v>
      </c>
      <c r="AD8" s="118" t="s">
        <v>24</v>
      </c>
      <c r="AE8" s="131" t="s">
        <v>25</v>
      </c>
      <c r="AF8" s="131" t="s">
        <v>26</v>
      </c>
      <c r="AG8" s="118" t="s">
        <v>27</v>
      </c>
      <c r="AH8" s="131" t="s">
        <v>71</v>
      </c>
      <c r="AI8" s="131" t="s">
        <v>74</v>
      </c>
      <c r="AJ8" s="265"/>
      <c r="AK8" s="118" t="s">
        <v>18</v>
      </c>
      <c r="AL8" s="118" t="s">
        <v>75</v>
      </c>
      <c r="AN8" s="71" t="s">
        <v>21</v>
      </c>
      <c r="AO8" s="71" t="s">
        <v>22</v>
      </c>
      <c r="AP8" s="71" t="s">
        <v>23</v>
      </c>
      <c r="AR8" s="63" t="s">
        <v>3</v>
      </c>
      <c r="AS8" s="118" t="s">
        <v>24</v>
      </c>
      <c r="AT8" s="131" t="s">
        <v>25</v>
      </c>
      <c r="AU8" s="131" t="s">
        <v>26</v>
      </c>
      <c r="AV8" s="118" t="s">
        <v>27</v>
      </c>
    </row>
    <row r="9" spans="1:48" ht="17.25" customHeight="1">
      <c r="A9" s="252">
        <v>1</v>
      </c>
      <c r="B9" s="105" t="s">
        <v>31</v>
      </c>
      <c r="C9" s="11" cm="1">
        <f t="array" aca="1" ref="C9" ca="1">50 + ((SMP!C9 - MIN(_xlfn._xlws.FILTER(SMP!$C$9:'SMP'!$C$30, MOD(ROW(SMP!$C$9:'SMP'!$C$30),2)=1)))/(MAX(_xlfn._xlws.FILTER(SMP!$C$9:'SMP'!$C$30, MOD(ROW(SMP!$C$9:'SMP'!$C$30),2)=1))-MIN(_xlfn._xlws.FILTER(SMP!$C$9:'SMP'!$C$30, MOD(ROW(SMP!$C$9:'SMP'!$C$30),2)=1)))) * (98-50)</f>
        <v>98</v>
      </c>
      <c r="D9" s="11" cm="1">
        <f t="array" aca="1" ref="D9" ca="1">50 + ((SMP!D9 - MIN(_xlfn._xlws.FILTER(SMP!$D$9:'SMP'!$D$30, MOD(ROW(SMP!$D$9:'SMP'!$D$30),2)=1)))/(MAX(_xlfn._xlws.FILTER(SMP!$D$9:'SMP'!$D$30, MOD(ROW(SMP!$D$9:'SMP'!$D$30),2)=1))-MIN(_xlfn._xlws.FILTER(SMP!$D$9:'SMP'!$D$30, MOD(ROW(SMP!$D$9:'SMP'!$D$30),2)=1))))*(98-50)</f>
        <v>90</v>
      </c>
      <c r="E9" s="11" cm="1">
        <f t="array" aca="1" ref="E9" ca="1">50 + ((SMP!$E$9 - MIN(_xlfn._xlws.FILTER(SMP!$E$9:'SMP'!$E$30, MOD(ROW(SMP!$E$9:'SMP'!$E$30),2)=1)))/(MAX(_xlfn._xlws.FILTER(SMP!$E$9:'SMP'!$E$30, MOD(ROW(SMP!$E$9:'SMP'!$E$30),2)=1))-MIN(_xlfn._xlws.FILTER(SMP!$E$9:'SMP'!$E$30, MOD(ROW(SMP!$E$9:'SMP'!$E$30),2)=1))))*(98-50)</f>
        <v>98</v>
      </c>
      <c r="F9" s="11" cm="1">
        <f t="array" aca="1" ref="F9" ca="1">50 + ((SMP!F9 - MIN(_xlfn._xlws.FILTER(SMP!$F$9:'SMP'!$F$30, MOD(ROW(SMP!$F$9:'SMP'!$F$30),2)=1)))/(MAX(_xlfn._xlws.FILTER(SMP!$F$9:'SMP'!$F$30, MOD(ROW(SMP!$F$9:'SMP'!$F$30),2)=1))-MIN(_xlfn._xlws.FILTER(SMP!$F$9:'SMP'!$F$30, MOD(ROW(SMP!$F$9:'SMP'!$F$30),2)=1))))*(98-50)</f>
        <v>98</v>
      </c>
      <c r="G9" s="30" cm="1">
        <f t="array" aca="1" ref="G9" ca="1">50 + ((SMP!J9 - MIN(_xlfn._xlws.FILTER(SMP!$J$9:'SMP'!$J$30, MOD(ROW(SMP!$J$9:'SMP'!$J$30),2)=1)))/(MAX(_xlfn._xlws.FILTER(SMP!$J$9:'SMP'!$J$30, MOD(ROW(SMP!$J$9:'SMP'!$J$30),2)=1))-MIN(_xlfn._xlws.FILTER(SMP!$J$9:'SMP'!$J$30, MOD(ROW(SMP!$J$9:'SMP'!$J$30),2)=1))))*(98-50)</f>
        <v>92.857142857142861</v>
      </c>
      <c r="H9" s="30" cm="1">
        <f t="array" aca="1" ref="H9" ca="1">50 + ((SMP!K9 - MIN(_xlfn._xlws.FILTER(SMP!$K$9:'SMP'!$K$30, MOD(ROW(SMP!$K$9:'SMP'!$K$30),2)=1)))/(MAX(_xlfn._xlws.FILTER(SMP!$K$9:'SMP'!$K$30, MOD(ROW(SMP!$K$9:'SMP'!$K$30),2)=1))-MIN(_xlfn._xlws.FILTER(SMP!$K$9:'SMP'!$K$30, MOD(ROW(SMP!$K$9:'SMP'!$K$30),2)=1))))*(98-50)</f>
        <v>92.181818181818187</v>
      </c>
      <c r="I9" s="30" cm="1">
        <f t="array" aca="1" ref="I9" ca="1">50 + ((SMP!L9 - MIN(_xlfn._xlws.FILTER(SMP!$L$9:'SMP'!$L$30, MOD(ROW(SMP!$L$9:'SMP'!$L$30),2)=1)))/(MAX(_xlfn._xlws.FILTER(SMP!$L$9:'SMP'!$L$30, MOD(ROW(SMP!$L$9:'SMP'!$L$30),2)=1))-MIN(_xlfn._xlws.FILTER(SMP!$L$9:'SMP'!$L$30, MOD(ROW(SMP!$L$9:'SMP'!$L$30),2)=1))))*(98-50)</f>
        <v>86</v>
      </c>
      <c r="J9" s="30" cm="1">
        <f t="array" aca="1" ref="J9" ca="1">50 + ((SMP!M9 - MIN(_xlfn._xlws.FILTER(SMP!$M$9:'SMP'!$M$30, MOD(ROW(SMP!$M$9:'SMP'!$M$30),2)=1)))/(MAX(_xlfn._xlws.FILTER(SMP!$M$9:'SMP'!$M$30, MOD(ROW(SMP!$M$9:'SMP'!$M$30),2)=1))-MIN(_xlfn._xlws.FILTER(SMP!$M$9:'SMP'!$M$30, MOD(ROW(SMP!$M$9:'SMP'!$M$30),2)=1))))*(98-50)</f>
        <v>92.857142857142861</v>
      </c>
      <c r="K9" s="34" cm="1">
        <f t="array" aca="1" ref="K9" ca="1">50 + ((SMP!Q9 - MIN(_xlfn._xlws.FILTER(SMP!$Q$9:'SMP'!$Q$30, MOD(ROW(SMP!$Q$9:'SMP'!$Q$30),2)=1)))/(MAX(_xlfn._xlws.FILTER(SMP!$Q$9:'SMP'!$Q$30, MOD(ROW(SMP!$Q$9:'SMP'!$Q$30),2)=1))-MIN(_xlfn._xlws.FILTER(SMP!$Q$9:'SMP'!$Q$30, MOD(ROW(SMP!$Q$9:'SMP'!$Q$30),2)=1))))*(98-50)</f>
        <v>95</v>
      </c>
      <c r="L9" s="34" cm="1">
        <f t="array" aca="1" ref="L9" ca="1">50 + ((SMP!R9 - MIN(_xlfn._xlws.FILTER(SMP!$R$9:'SMP'!$R$30, MOD(ROW(SMP!$R$9:'SMP'!$R$30),2)=1)))/(MAX(_xlfn._xlws.FILTER(SMP!$R$9:'SMP'!$R$30, MOD(ROW(SMP!$R$9:'SMP'!$R$30),2)=1))-MIN(_xlfn._xlws.FILTER(SMP!$R$9:'SMP'!$R$30, MOD(ROW(SMP!$R$9:'SMP'!$R$30),2)=1))))*(98-50)</f>
        <v>98</v>
      </c>
      <c r="M9" s="34" cm="1">
        <f t="array" aca="1" ref="M9" ca="1">50 + ((SMP!S9 - MIN(_xlfn._xlws.FILTER(SMP!$S$9:'SMP'!$S$30, MOD(ROW(SMP!$S$9:'SMP'!$S$30),2)=1)))/(MAX(_xlfn._xlws.FILTER(SMP!$S$9:'SMP'!$S$30, MOD(ROW(SMP!$S$9:'SMP'!$S$30),2)=1))-MIN(_xlfn._xlws.FILTER(SMP!$S$9:'SMP'!$S$30, MOD(ROW(SMP!$S$9:'SMP'!$S$30),2)=1))))*(98-50)</f>
        <v>98</v>
      </c>
      <c r="N9" s="34" cm="1">
        <f t="array" aca="1" ref="N9" ca="1">50 + ((SMP!T9 - MIN(_xlfn._xlws.FILTER(SMP!$T$9:'SMP'!$T$30, MOD(ROW(SMP!$T$9:'SMP'!$T$30),2)=1)))/(MAX(_xlfn._xlws.FILTER(SMP!$T$9:'SMP'!$T$30, MOD(ROW(SMP!$T$9:'SMP'!$T$30),2)=1))-MIN(_xlfn._xlws.FILTER(SMP!$T$9:'SMP'!$T$30, MOD(ROW(SMP!$T$9:'SMP'!$T$30),2)=1))))*(98-50)</f>
        <v>95</v>
      </c>
      <c r="O9" s="38" cm="1">
        <f t="array" aca="1" ref="O9" ca="1">50 + ((SMP!X9 - MIN(_xlfn._xlws.FILTER(SMP!$X$9:'SMP'!$X$30, MOD(ROW(SMP!$X$9:'SMP'!$X$30),2)=1)))/(MAX(_xlfn._xlws.FILTER(SMP!$X$9:'SMP'!$X$30,
MOD(ROW(SMP!$X$9:'SMP'!$X$30),2)=1)) - MIN(_xlfn._xlws.FILTER(SMP!$X$9:'SMP'!$X$30, MOD(ROW(SMP!$X$9:'SMP'!$X$30),2)=1))))*(98-50)</f>
        <v>83.6</v>
      </c>
      <c r="P9" s="38" cm="1">
        <f t="array" aca="1" ref="P9" ca="1">50 + ((SMP!Y9 - MIN(_xlfn._xlws.FILTER(SMP!$Y$9:'SMP'!$Y$30, MOD(ROW(SMP!$Y$9:'SMP'!$Y$30),2)=1)))/(MAX(_xlfn._xlws.FILTER(SMP!$Y$9:'SMP'!$Y$30, MOD(ROW(SMP!$Y$9:'SMP'!$Y$30),2)=1))-MIN(_xlfn._xlws.FILTER(SMP!$Y$9:'SMP'!$Y$30, MOD(ROW(SMP!$Y$9:'SMP'!$Y$30),2)=1))))*(98-50)</f>
        <v>80.545454545454547</v>
      </c>
      <c r="Q9" s="38" cm="1">
        <f t="array" aca="1" ref="Q9" ca="1">50 + ((SMP!Z9 - MIN(_xlfn._xlws.FILTER(SMP!$Z$9:'SMP'!$Z$30, MOD(ROW(SMP!$Z$9:'SMP'!$Z$30),2)=1)))/(MAX(_xlfn._xlws.FILTER(SMP!$Z$9:'SMP'!$Z$30, MOD(ROW(SMP!$Z$9:'SMP'!$Z$30),2)=1))-MIN(_xlfn._xlws.FILTER(SMP!$Z$9:'SMP'!$Z$30, MOD(ROW(SMP!$Z$9:'SMP'!$Z$30),2)=1))))*(98-50)</f>
        <v>83.6</v>
      </c>
      <c r="R9" s="38" cm="1">
        <f t="array" aca="1" ref="R9" ca="1">50 + ((SMP!AA9 -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92</v>
      </c>
      <c r="S9" s="40" cm="1">
        <f t="array" aca="1" ref="S9" ca="1">50 + ((SMP!AE9 -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94.307692307692307</v>
      </c>
      <c r="T9" s="40" cm="1">
        <f t="array" aca="1" ref="T9" ca="1">50 + ((SMP!AF9 -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98</v>
      </c>
      <c r="U9" s="40" cm="1">
        <f t="array" aca="1" ref="U9" ca="1">50 + ((SMP!AG9 -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98</v>
      </c>
      <c r="V9" s="40" cm="1">
        <f t="array" aca="1" ref="V9" ca="1">50 + ((SMP!AH9 -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95.090909090909093</v>
      </c>
      <c r="W9" s="266"/>
      <c r="X9" s="253">
        <f>SUM(SMP!G9:G10,SMP!N9:N10,SMP!U9:U10,SMP!AB9:AB10,SMP!AI9:AI10)</f>
        <v>366</v>
      </c>
      <c r="Y9" s="253">
        <f>SUM(SMP!H9:H10,SMP!O9:O10,SMP!V9:V10,SMP!AC9:AC10,SMP!AJ9:AJ10)</f>
        <v>370</v>
      </c>
      <c r="Z9" s="253">
        <f>SUM(SMP!I9:I10,SMP!P9:P10,SMP!W9:W10,SMP!AD9:AD10,SMP!AK9:AK10)</f>
        <v>369</v>
      </c>
      <c r="AB9" s="252">
        <v>1</v>
      </c>
      <c r="AC9" s="106" t="s">
        <v>31</v>
      </c>
      <c r="AD9" s="108">
        <f ca="1">IF(MIN(C9,G9,K9,O9,S9)=0, "Null", IF(COUNT(C9,G9,K9,O9,S9)=5, SUM(C9,G9,K9,O9,S9) - MIN(C9,G9,K9,
 O9,S9) - MAX(C9,G9,K9,O9,S9), "Null"))*$AS$9</f>
        <v>1410.8241758241763</v>
      </c>
      <c r="AE9" s="108">
        <f ca="1">IF(MIN(D9,H9,L9,P9,T9)=0, "Null", IF(COUNT(D9,H9,L9,P9,T9)=5, SUM(D9,H9,L9,P9,T9) - MIN(D9,H9,L9,P9,T9) - MAX(D9,H9,L9,P9,T9), "Null"))*$AT$9</f>
        <v>1120.7272727272727</v>
      </c>
      <c r="AF9" s="108">
        <f ca="1">IF(MIN(E9,I9,M9,Q9,U9)=0, "Null", IF(COUNT(E9,I9,M9,Q9,U9)=5, SUM(E9,I9,M9,Q9,U9) - MIN(E9,I9,M9,Q9,U9) - MAX(E9,I9,M9,Q9,U9), "Null"))*$AU$9</f>
        <v>846</v>
      </c>
      <c r="AG9" s="108">
        <f ca="1">IF(MIN(F9,J9,N9,R9,V9)=0, "Null", IF(COUNT(F9,J9,N9,R9,V9)=5, SUM(F9,J9,N9,R9,V9) - MIN(F9,J9,N9,R9,V9) - MAX(F9,J9,N9,R9,V9), "Null"))*$AV$9</f>
        <v>848.84415584415603</v>
      </c>
      <c r="AH9" s="109" cm="1">
        <f t="array" aca="1" ref="AH9" ca="1">IF(SUMPRODUCT(--(ISTEXT(AD9:AG9)+ISBLANK(AD9:AG9)+(AD9:AG9=0)))&gt;0,"Error",SUM(AD9,AE9,AF9,AG9))</f>
        <v>4226.395604395605</v>
      </c>
      <c r="AI9" s="261">
        <f ca="1">IF(OR(ISTEXT(AH9),ISTEXT(AH10)),"NULL",SUM(AH9:AH10))</f>
        <v>8134.7332003035326</v>
      </c>
      <c r="AJ9" s="266"/>
      <c r="AK9" s="253">
        <f>SUM(SMP!G9:I10,SMP!N9:P10,SMP!U9:W10,SMP!AB9:AD10,SMP!AI9:AK10)</f>
        <v>1105</v>
      </c>
      <c r="AL9" s="253">
        <f>RANK(AK9,$AK$9:$AK$30,0)</f>
        <v>4</v>
      </c>
      <c r="AN9" s="248" t="str">
        <f>IF(AND(SMP!AP9&gt;=4, SMP!AP9&lt;=18), "Penampilan " &amp; SMP!AP9 &amp; " Menit", "Kosong")</f>
        <v>Penampilan 8 Menit</v>
      </c>
      <c r="AO9" s="263" t="str">
        <f>IF(SMP!AQ9=46,"Kelebihan 1 Peserta", IF(SMP!AQ9=47,"Kelebihan 2 Peserta",IF(SMP!AQ9=48,"Kelebihan 3 Peserta",IF(SMP!AQ9=49,"Kelebihan 4 Peserta",IF(SMP!AQ9=50,"Kelebihan 5 Peserta",IF(SMP!AQ9&gt;50,"Lebih dari 5 Peserta","Aman"))))))</f>
        <v>Aman</v>
      </c>
      <c r="AP9" s="248" t="str">
        <f>_xlfn.TEXTJOIN(", ",TRUE,AN9,AO9)</f>
        <v>Penampilan 8 Menit, Aman</v>
      </c>
      <c r="AR9" s="42" t="s">
        <v>31</v>
      </c>
      <c r="AS9" s="42">
        <v>5</v>
      </c>
      <c r="AT9" s="42">
        <v>4</v>
      </c>
      <c r="AU9" s="42">
        <v>3</v>
      </c>
      <c r="AV9" s="42">
        <v>3</v>
      </c>
    </row>
    <row r="10" spans="1:48" ht="17.25" customHeight="1">
      <c r="A10" s="213"/>
      <c r="B10" s="107" t="s">
        <v>39</v>
      </c>
      <c r="C10" s="27" cm="1">
        <f t="array" aca="1" ref="C10" ca="1">50 + ((SMP!C10 - MIN(_xlfn._xlws.FILTER(SMP!$C$9:'SMP'!$C$30, MOD(ROW(SMP!$C$9:'SMP'!$C$30),2)=0)))/(MAX(_xlfn._xlws.FILTER(SMP!$C$9:'SMP'!$C$30, MOD(ROW(SMP!$C$9:'SMP'!$C$30),2)=0))-MIN(_xlfn._xlws.FILTER(SMP!$C$9:'SMP'!$C$30, MOD(ROW(SMP!$C$9:'SMP'!$C$30),2)=0)))) * (98-50)</f>
        <v>90</v>
      </c>
      <c r="D10" s="27" cm="1">
        <f t="array" aca="1" ref="D10" ca="1">50 + ((SMP!D10 - MIN(_xlfn._xlws.FILTER(SMP!$D$9:'SMP'!$D$30,MOD(ROW(SMP!$D$9:'SMP'!$D$30),2)=0)))/(MAX(_xlfn._xlws.FILTER(SMP!$D$9:'SMP'!$D$30, MOD(ROW(SMP!$D$9:'SMP'!$D$30),2)=0))-MIN(_xlfn._xlws.FILTER(SMP!$D$9:'SMP'!$D$30,MOD(ROW(SMP!$D$9:'SMP'!$D$30),2)=0)))) * (98-50)</f>
        <v>84.285714285714278</v>
      </c>
      <c r="E10" s="27" cm="1">
        <f t="array" aca="1" ref="E10" ca="1">50 + ((SMP!E10 - MIN(_xlfn._xlws.FILTER(SMP!$E$9:'SMP'!$E$30, MOD(ROW(SMP!$E$9:'SMP'!$E$30),2)=0)))/(MAX(_xlfn._xlws.FILTER(SMP!$E$9:'SMP'!$E$30, MOD(ROW(SMP!$E$9:'SMP'!$E$30),2)=0))-MIN(_xlfn._xlws.FILTER(SMP!$E$9:'SMP'!$E$30, MOD(ROW(SMP!$E$9:'SMP'!$E$30),2)=0))))*(98-50)</f>
        <v>98</v>
      </c>
      <c r="F10" s="27" cm="1">
        <f t="array" aca="1" ref="F10" ca="1">50 + ((SMP!F10 - MIN(_xlfn._xlws.FILTER(SMP!$F$9:'SMP'!$F$30, MOD(ROW(SMP!$F$9:'SMP'!$F$30),2)=0)))/(MAX(_xlfn._xlws.FILTER(SMP!$F$9:'SMP'!$F$30, MOD(ROW(SMP!$F$9:'SMP'!$F$30),2)=0))-MIN(_xlfn._xlws.FILTER(SMP!$F$9:'SMP'!$F$30, MOD(ROW(SMP!$F$9:'SMP'!$F$30),2)=0))))*(98-50)</f>
        <v>98</v>
      </c>
      <c r="G10" s="31" cm="1">
        <f t="array" aca="1" ref="G10" ca="1">50 + ((SMP!J10 - MIN(_xlfn._xlws.FILTER(SMP!$J$9:'SMP'!$J$30, MOD(ROW(SMP!$J$9:'SMP'!$J$30),2)=0)))/(MAX(_xlfn._xlws.FILTER(SMP!$J$9:'SMP'!$J$30, MOD(ROW(SMP!$J$9:'SMP'!$J$30),2)=0))-MIN(_xlfn._xlws.FILTER(SMP!$J$9:'SMP'!$J$30, MOD(ROW(SMP!$J$9:'SMP'!$J$30),2)=0))))*(98-50)</f>
        <v>91.142857142857139</v>
      </c>
      <c r="H10" s="31" cm="1">
        <f t="array" aca="1" ref="H10" ca="1">50 + ((SMP!K10 - MIN(_xlfn._xlws.FILTER(SMP!$K$9:'SMP'!$K$30, MOD(ROW(SMP!$K$9:'SMP'!$K$30),2)=0)))/(MAX(_xlfn._xlws.FILTER(SMP!$K$9:'SMP'!$K$30, MOD(ROW(SMP!$K$9:'SMP'!$K$30),2)=0))-MIN(_xlfn._xlws.FILTER(SMP!$K$9:'SMP'!$K$30, MOD(ROW(SMP!$K$9:'SMP'!$K$30),2)=0))))*(98-50)</f>
        <v>92.666666666666657</v>
      </c>
      <c r="I10" s="31" cm="1">
        <f t="array" aca="1" ref="I10" ca="1">50 + ((SMP!L10 - MIN(_xlfn._xlws.FILTER(SMP!$L$9:'SMP'!$L$30, MOD(ROW(SMP!$L$9:'SMP'!$L$30),2)=0)))/(MAX(_xlfn._xlws.FILTER(SMP!$L$9:'SMP'!$L$30, MOD(ROW(SMP!$L$9:'SMP'!$L$30),2)=0))-MIN(_xlfn._xlws.FILTER(SMP!$L$9:'SMP'!$L$30, MOD(ROW(SMP!$L$9:'SMP'!$L$30),2)=0))))*(98-50)</f>
        <v>85.478260869565219</v>
      </c>
      <c r="J10" s="31" cm="1">
        <f t="array" aca="1" ref="J10" ca="1">50 + ((SMP!M10 - MIN(_xlfn._xlws.FILTER(SMP!$M$9:'SMP'!$M$30, MOD(ROW(SMP!$M$9:'SMP'!$M$30),2)=0)))/(MAX(_xlfn._xlws.FILTER(SMP!$M$9:'SMP'!$M$30, MOD(ROW(SMP!$M$9:'SMP'!$M$30),2)=0))-MIN(_xlfn._xlws.FILTER(SMP!$M$9:'SMP'!$M$30, MOD(ROW(SMP!$M$9:'SMP'!$M$30),2)=0))))*(98-50)</f>
        <v>89.65217391304347</v>
      </c>
      <c r="K10" s="35" cm="1">
        <f t="array" aca="1" ref="K10" ca="1">50 + ((SMP!Q10 -MIN(_xlfn._xlws.FILTER(SMP!$Q$9:'SMP'!$Q$30, MOD(ROW(SMP!$Q$9:'SMP'!$Q$30),2)=0)))/(MAX(_xlfn._xlws.FILTER(SMP!$Q$9:'SMP'!$Q$30, MOD(ROW(SMP!$Q$9:'SMP'!$Q$30),2)=0))-MIN(_xlfn._xlws.FILTER(SMP!$Q$9:'SMP'!$Q$30, MOD(ROW(SMP!$Q$9:'SMP'!$Q$30),2)=0))))*(98-50)</f>
        <v>90</v>
      </c>
      <c r="L10" s="35" cm="1">
        <f t="array" aca="1" ref="L10" ca="1">50 + ((SMP!R10 - MIN(_xlfn._xlws.FILTER(SMP!$R$9:'SMP'!$R$30, MOD(ROW(SMP!$R$9:'SMP'!$R$30),2)=0)))/(MAX(_xlfn._xlws.FILTER(SMP!$R$9:'SMP'!$R$30, MOD(ROW(SMP!$R$9:'SMP'!$R$30),2)=0))-MIN(_xlfn._xlws.FILTER(SMP!$R$9:'SMP'!$R$30, MOD(ROW(SMP!$R$9:'SMP'!$R$30),2)=0))))*(98-50)</f>
        <v>89</v>
      </c>
      <c r="M10" s="35" cm="1">
        <f t="array" aca="1" ref="M10" ca="1">50 + ((SMP!S10 - MIN(_xlfn._xlws.FILTER(SMP!$S$9:'SMP'!$S$30, MOD(ROW(SMP!$S$9:'SMP'!$S$30),2)=0)))/(MAX(_xlfn._xlws.FILTER(SMP!$S$9:'SMP'!$S$30, MOD(ROW(SMP!$S$9:'SMP'!$S$30),2)=0))-MIN(_xlfn._xlws.FILTER(SMP!$S$9:'SMP'!$S$30, MOD(ROW(SMP!$S$9:'SMP'!$S$30),2)=0))))*(98-50)</f>
        <v>86.705882352941174</v>
      </c>
      <c r="N10" s="35" cm="1">
        <f t="array" aca="1" ref="N10" ca="1">50 + ((SMP!T10 - MIN(_xlfn._xlws.FILTER(SMP!$T$9:'SMP'!$T$30, MOD(ROW(SMP!$T$9:'SMP'!$T$30),2)=0)))/(MAX(_xlfn._xlws.FILTER(SMP!$T$9:'SMP'!$T$30, MOD(ROW(SMP!$T$9:'SMP'!$T$30),2)=0))-MIN(_xlfn._xlws.FILTER(SMP!$T$9:'SMP'!$T$30, MOD(ROW(SMP!$T$9:'SMP'!$T$30),2)=0))))*(98-50)</f>
        <v>91.142857142857139</v>
      </c>
      <c r="O10" s="38" cm="1">
        <f t="array" aca="1" ref="O10" ca="1">50 + ((SMP!X10 - MIN(_xlfn._xlws.FILTER(SMP!$X$9:'SMP'!$X$30, MOD(ROW(SMP!$X$9:'SMP'!$X$30),2)=0)))/(MAX(_xlfn._xlws.FILTER(SMP!$X$9:'SMP'!$X$30, MOD(ROW(SMP!$X$9:'SMP'!$X$30),2)=0))-MIN(_xlfn._xlws.FILTER(SMP!$X$9:'SMP'!$X$30, MOD(ROW(SMP!$X$9:'SMP'!$X$30),2)=0))))*(98-50)</f>
        <v>70.571428571428569</v>
      </c>
      <c r="P10" s="38" cm="1">
        <f t="array" aca="1" ref="P10" ca="1">50 + ((SMP!Y10 - MIN(_xlfn._xlws.FILTER(SMP!$Y$9:'SMP'!$Y$30, MOD(ROW(SMP!$Y$9:'SMP'!$Y$30),2)=0)))/(MAX(_xlfn._xlws.FILTER(SMP!$Y$9:'SMP'!$Y$30, MOD(ROW(SMP!$Y$9:'SMP'!$Y$30),2)=0))-MIN(_xlfn._xlws.FILTER(SMP!$Y$9:'SMP'!$Y$30, MOD(ROW(SMP!$Y$9:'SMP'!$Y$30),2)=0))))*(98-50)</f>
        <v>71.818181818181813</v>
      </c>
      <c r="Q10" s="38" cm="1">
        <f t="array" aca="1" ref="Q10" ca="1">50 + ((SMP!Z10 - MIN(_xlfn._xlws.FILTER(SMP!$Z$9:'SMP'!$Z$30, MOD(ROW(SMP!$Z$9:'SMP'!$Z$30),2)=0)))/(MAX(_xlfn._xlws.FILTER(SMP!$Z$9:'SMP'!$Z$30, MOD(ROW(SMP!$Z$9:'SMP'!$Z$30),2)=0))-MIN(_xlfn._xlws.FILTER(SMP!$Z$9:'SMP'!$Z$30, MOD(ROW(SMP!$Z$9:'SMP'!$Z$30),2)=0))))*(98-50)</f>
        <v>71.333333333333329</v>
      </c>
      <c r="R10" s="38" cm="1">
        <f t="array" aca="1" ref="R10" ca="1">50 + ((SMP!AA10 -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74</v>
      </c>
      <c r="S10" s="40" cm="1">
        <f t="array" aca="1" ref="S10" ca="1">50 + ((SMP!AE10 -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84.285714285714278</v>
      </c>
      <c r="T10" s="40" cm="1">
        <f t="array" aca="1" ref="T10" ca="1">50 + ((SMP!AF10 -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85.294117647058826</v>
      </c>
      <c r="U10" s="40" cm="1">
        <f t="array" aca="1" ref="U10" ca="1">50 + ((SMP!AG10 -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80</v>
      </c>
      <c r="V10" s="40" cm="1">
        <f t="array" aca="1" ref="V10" ca="1">50 + ((SMP!AH10 -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84.285714285714278</v>
      </c>
      <c r="W10" s="266"/>
      <c r="X10" s="254"/>
      <c r="Y10" s="254"/>
      <c r="Z10" s="254"/>
      <c r="AB10" s="213"/>
      <c r="AC10" s="106" t="s">
        <v>39</v>
      </c>
      <c r="AD10" s="108">
        <f ca="1">IF(MIN(C10,G10,K10,O10,S10)=0, "Null", IF(COUNT(C10,G10,K10,O10,S10)=5, SUM(C10,G10,K10,O10,S10) - MIN(C10,G10,K10,O10,S10) - MAX(C10,G10,K10,O10,S10), "Null"))*$AS$10</f>
        <v>1057.1428571428569</v>
      </c>
      <c r="AE10" s="108">
        <f ca="1">IF(MIN(D10,H10,L10,P10,T10)=0, "Null", IF(COUNT(D10,H10,L10,P10,T10)=5, SUM(D10,H10,L10,P10,T10) - MIN(D10,H10,L10,P10,T10) - MAX(D10,H10,L10,P10,T10), "Null"))*$AT$10</f>
        <v>1034.3193277310925</v>
      </c>
      <c r="AF10" s="108">
        <f ca="1">IF(MIN(E10,I10,M10,Q10,U10)=0, "Null", IF(COUNT(E10,I10,M10,Q10,U10)=5, SUM(E10,I10,M10,Q10,U10) - MIN(E10,I10,M10,Q10,U10) - MAX(E10,I10,M10,Q10,U10), "Null"))*$AU$10</f>
        <v>756.55242966751916</v>
      </c>
      <c r="AG10" s="108">
        <f ca="1">IF(MIN(F10,J10,N10,R10,V10)=0, "Null", IF(COUNT(F10,J10,N10,R10,V10)=5, SUM(F10,J10,N10,R10,V10) - MIN(F10,J10,N10,R10,V10) - MAX(F10,J10,N10,R10,V10), "Null"))*$AV$10</f>
        <v>1060.3229813664595</v>
      </c>
      <c r="AH10" s="109" cm="1">
        <f t="array" aca="1" ref="AH10" ca="1">IF(SUMPRODUCT(--(ISTEXT(AD10:AG10)+ISBLANK(AD10:AG10)+(AD10:AG10=0)))&gt;0,"Error",SUM(AD10,AE10,AF10,AG10))</f>
        <v>3908.3375959079276</v>
      </c>
      <c r="AI10" s="262"/>
      <c r="AJ10" s="266"/>
      <c r="AK10" s="254"/>
      <c r="AL10" s="254"/>
      <c r="AN10" s="249"/>
      <c r="AO10" s="264"/>
      <c r="AP10" s="249"/>
      <c r="AR10" s="42" t="s">
        <v>39</v>
      </c>
      <c r="AS10" s="42">
        <v>4</v>
      </c>
      <c r="AT10" s="42">
        <v>4</v>
      </c>
      <c r="AU10" s="42">
        <v>3</v>
      </c>
      <c r="AV10" s="42">
        <v>4</v>
      </c>
    </row>
    <row r="11" spans="1:48" ht="17.25" customHeight="1">
      <c r="A11" s="199">
        <v>2</v>
      </c>
      <c r="B11" s="1" t="s">
        <v>31</v>
      </c>
      <c r="C11" s="25" cm="1">
        <f t="array" aca="1" ref="C11" ca="1">50 + ((SMP!C11 - MIN(_xlfn._xlws.FILTER(SMP!$C$9:'SMP'!$C$30, MOD(ROW(SMP!$C$9:'SMP'!$C$30),2)=1)))/(MAX(_xlfn._xlws.FILTER(SMP!$C$9:'SMP'!$C$30, MOD(ROW(SMP!$C$9:'SMP'!$C$30),2)=1))-MIN(_xlfn._xlws.FILTER(SMP!$C$9:'SMP'!$C$30, MOD(ROW(SMP!$C$9:'SMP'!$C$30),2)=1)))) * (98-50)</f>
        <v>62</v>
      </c>
      <c r="D11" s="25" cm="1">
        <f t="array" aca="1" ref="D11" ca="1">50 + ((SMP!D11 - MIN(_xlfn._xlws.FILTER(SMP!$D$9:'SMP'!$D$30, MOD(ROW(SMP!$D$9:'SMP'!$D$30),2)=1)))/(MAX(_xlfn._xlws.FILTER(SMP!$D$9:'SMP'!$D$30, MOD(ROW(SMP!$D$9:'SMP'!$D$30),2)=1))-MIN(_xlfn._xlws.FILTER(SMP!$D$9:'SMP'!$D$30, MOD(ROW(SMP!$D$9:'SMP'!$D$30),2)=1))))*(98-50)</f>
        <v>50</v>
      </c>
      <c r="E11" s="25" cm="1">
        <f t="array" aca="1" ref="E11" ca="1">50 + ((SMP!$E$11 - MIN(_xlfn._xlws.FILTER(SMP!$E$9:'SMP'!$E$30, MOD(ROW(SMP!$E$9:'SMP'!$E$30),2)=1)))/(MAX(_xlfn._xlws.FILTER(SMP!$E$9:'SMP'!$E$30, MOD(ROW(SMP!$E$9:'SMP'!$E$30),2)=1))-MIN(_xlfn._xlws.FILTER(SMP!$E$9:'SMP'!$E$30, MOD(ROW(SMP!$E$9:'SMP'!$E$30),2)=1))))*(98-50)</f>
        <v>56.857142857142854</v>
      </c>
      <c r="F11" s="25" cm="1">
        <f t="array" aca="1" ref="F11" ca="1">50 + ((SMP!F11 - MIN(_xlfn._xlws.FILTER(SMP!$F$9:'SMP'!$F$30, MOD(ROW(SMP!$F$9:'SMP'!$F$30),2)=1)))/(MAX(_xlfn._xlws.FILTER(SMP!$F$9:'SMP'!$F$30, MOD(ROW(SMP!$F$9:'SMP'!$F$30),2)=1))-MIN(_xlfn._xlws.FILTER(SMP!$F$9:'SMP'!$F$30, MOD(ROW(SMP!$F$9:'SMP'!$F$30),2)=1))))*(98-50)</f>
        <v>50</v>
      </c>
      <c r="G11" s="32" cm="1">
        <f t="array" aca="1" ref="G11" ca="1">50 + ((SMP!J11 - MIN(_xlfn._xlws.FILTER(SMP!$J$9:'SMP'!$J$30, MOD(ROW(SMP!$J$9:'SMP'!$J$30),2)=1)))/(MAX(_xlfn._xlws.FILTER(SMP!$J$9:'SMP'!$J$30, MOD(ROW(SMP!$J$9:'SMP'!$J$30),2)=1))-MIN(_xlfn._xlws.FILTER(SMP!$J$9:'SMP'!$J$30, MOD(ROW(SMP!$J$9:'SMP'!$J$30),2)=1))))*(98-50)</f>
        <v>50</v>
      </c>
      <c r="H11" s="32" cm="1">
        <f t="array" aca="1" ref="H11" ca="1">50 + ((SMP!K11 - MIN(_xlfn._xlws.FILTER(SMP!$K$9:'SMP'!$K$30, MOD(ROW(SMP!$K$9:'SMP'!$K$30),2)=1)))/(MAX(_xlfn._xlws.FILTER(SMP!$K$9:'SMP'!$K$30, MOD(ROW(SMP!$K$9:'SMP'!$K$30),2)=1))-MIN(_xlfn._xlws.FILTER(SMP!$K$9:'SMP'!$K$30, MOD(ROW(SMP!$K$9:'SMP'!$K$30),2)=1))))*(98-50)</f>
        <v>50</v>
      </c>
      <c r="I11" s="32" cm="1">
        <f t="array" aca="1" ref="I11" ca="1">50 + ((SMP!L11 - MIN(_xlfn._xlws.FILTER(SMP!$L$9:'SMP'!$L$30, MOD(ROW(SMP!$L$9:'SMP'!$L$30),2)=1)))/(MAX(_xlfn._xlws.FILTER(SMP!$L$9:'SMP'!$L$30, MOD(ROW(SMP!$L$9:'SMP'!$L$30),2)=1))-MIN(_xlfn._xlws.FILTER(SMP!$L$9:'SMP'!$L$30, MOD(ROW(SMP!$L$9:'SMP'!$L$30),2)=1))))*(98-50)</f>
        <v>50</v>
      </c>
      <c r="J11" s="32" cm="1">
        <f t="array" aca="1" ref="J11" ca="1">50 + ((SMP!M11 - MIN(_xlfn._xlws.FILTER(SMP!$M$9:'SMP'!$M$30, MOD(ROW(SMP!$M$9:'SMP'!$M$30),2)=1)))/(MAX(_xlfn._xlws.FILTER(SMP!$M$9:'SMP'!$M$30, MOD(ROW(SMP!$M$9:'SMP'!$M$30),2)=1))-MIN(_xlfn._xlws.FILTER(SMP!$M$9:'SMP'!$M$30, MOD(ROW(SMP!$M$9:'SMP'!$M$30),2)=1))))*(98-50)</f>
        <v>58.571428571428569</v>
      </c>
      <c r="K11" s="36" cm="1">
        <f t="array" aca="1" ref="K11" ca="1">50 + ((SMP!Q11 - MIN(_xlfn._xlws.FILTER(SMP!$Q$9:'SMP'!$Q$30, MOD(ROW(SMP!$Q$9:'SMP'!$Q$30),2)=1)))/(MAX(_xlfn._xlws.FILTER(SMP!$Q$9:'SMP'!$Q$30, MOD(ROW(SMP!$Q$9:'SMP'!$Q$30),2)=1))-MIN(_xlfn._xlws.FILTER(SMP!$Q$9:'SMP'!$Q$30, MOD(ROW(SMP!$Q$9:'SMP'!$Q$30),2)=1))))*(98-50)</f>
        <v>50</v>
      </c>
      <c r="L11" s="36" cm="1">
        <f t="array" aca="1" ref="L11" ca="1">50 + ((SMP!R11 - MIN(_xlfn._xlws.FILTER(SMP!$R$9:'SMP'!$R$30, MOD(ROW(SMP!$R$9:'SMP'!$R$30),2)=1)))/(MAX(_xlfn._xlws.FILTER(SMP!$R$9:'SMP'!$R$30, MOD(ROW(SMP!$R$9:'SMP'!$R$30),2)=1))-MIN(_xlfn._xlws.FILTER(SMP!$R$9:'SMP'!$R$30, MOD(ROW(SMP!$R$9:'SMP'!$R$30),2)=1))))*(98-50)</f>
        <v>50</v>
      </c>
      <c r="M11" s="36" cm="1">
        <f t="array" aca="1" ref="M11" ca="1">50 + ((SMP!S11 - MIN(_xlfn._xlws.FILTER(SMP!$S$9:'SMP'!$S$30, MOD(ROW(SMP!$S$9:'SMP'!$S$30),2)=1)))/(MAX(_xlfn._xlws.FILTER(SMP!$S$9:'SMP'!$S$30, MOD(ROW(SMP!$S$9:'SMP'!$S$30),2)=1))-MIN(_xlfn._xlws.FILTER(SMP!$S$9:'SMP'!$S$30, MOD(ROW(SMP!$S$9:'SMP'!$S$30),2)=1))))*(98-50)</f>
        <v>50</v>
      </c>
      <c r="N11" s="36" cm="1">
        <f t="array" aca="1" ref="N11" ca="1">50 + ((SMP!T11 - MIN(_xlfn._xlws.FILTER(SMP!$T$9:'SMP'!$T$30, MOD(ROW(SMP!$T$9:'SMP'!$T$30),2)=1)))/(MAX(_xlfn._xlws.FILTER(SMP!$T$9:'SMP'!$T$30, MOD(ROW(SMP!$T$9:'SMP'!$T$30),2)=1))-MIN(_xlfn._xlws.FILTER(SMP!$T$9:'SMP'!$T$30, MOD(ROW(SMP!$T$9:'SMP'!$T$30),2)=1))))*(98-50)</f>
        <v>50</v>
      </c>
      <c r="O11" s="39" cm="1">
        <f t="array" aca="1" ref="O11" ca="1">50 + ((SMP!X11 - MIN(_xlfn._xlws.FILTER(SMP!$X$9:'SMP'!$X$30, MOD(ROW(SMP!$X$9:'SMP'!$X$30),2)=1)))/(MAX(_xlfn._xlws.FILTER(SMP!$X$9:'SMP'!$X$30, MOD(ROW(SMP!$X$9:'SMP'!$X$30),2)=1))-MIN(_xlfn._xlws.FILTER(SMP!$X$9:'SMP'!$X$30, MOD(ROW(SMP!$X$9:'SMP'!$X$30),2)=1))))*(98-50)</f>
        <v>50</v>
      </c>
      <c r="P11" s="39" cm="1">
        <f t="array" aca="1" ref="P11" ca="1">50 + ((SMP!Y11 - MIN(_xlfn._xlws.FILTER(SMP!$Y$9:'SMP'!$Y$30, MOD(ROW(SMP!$Y$9:'SMP'!$Y$30),2)=1)))/(MAX(_xlfn._xlws.FILTER(SMP!$Y$9:'SMP'!$Y$30, MOD(ROW(SMP!$Y$9:'SMP'!$Y$30),2)=1))-MIN(_xlfn._xlws.FILTER(SMP!$Y$9:'SMP'!$Y$30, MOD(ROW(SMP!$Y$9:'SMP'!$Y$30),2)=1))))*(98-50)</f>
        <v>54.36363636363636</v>
      </c>
      <c r="Q11" s="39" cm="1">
        <f t="array" aca="1" ref="Q11" ca="1">50 + ((SMP!Z11 - MIN(_xlfn._xlws.FILTER(SMP!$Z$9:'SMP'!$Z$30, MOD(ROW(SMP!$Z$9:'SMP'!$Z$30),2)=1)))/(MAX(_xlfn._xlws.FILTER(SMP!$Z$9:'SMP'!$Z$30, MOD(ROW(SMP!$Z$9:'SMP'!$Z$30),2)=1))-MIN(_xlfn._xlws.FILTER(SMP!$Z$9:'SMP'!$Z$30, MOD(ROW(SMP!$Z$9:'SMP'!$Z$30),2)=1))))*(98-50)</f>
        <v>54.8</v>
      </c>
      <c r="R11" s="39" cm="1">
        <f t="array" aca="1" ref="R11" ca="1">50 + ((SMP!AA11 -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50</v>
      </c>
      <c r="S11" s="46" cm="1">
        <f t="array" aca="1" ref="S11" ca="1">50 + ((SMP!AE11 -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50</v>
      </c>
      <c r="T11" s="46" cm="1">
        <f t="array" aca="1" ref="T11" ca="1">50 + ((SMP!AF11 -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50</v>
      </c>
      <c r="U11" s="46" cm="1">
        <f t="array" aca="1" ref="U11" ca="1">50 + ((SMP!AG11 -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50</v>
      </c>
      <c r="V11" s="46" cm="1">
        <f t="array" aca="1" ref="V11" ca="1">50 + ((SMP!AH11 -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50</v>
      </c>
      <c r="W11" s="266"/>
      <c r="X11" s="250">
        <f>SUM(SMP!G11:G12,SMP!N11:N12,SMP!U11:U12,SMP!AB11:AB12,SMP!AI11:AI12)</f>
        <v>287</v>
      </c>
      <c r="Y11" s="250">
        <f>SUM(SMP!H11:H12,SMP!O11:O12,SMP!V11:V12,SMP!AC11:AC12,SMP!AJ11:AJ12)</f>
        <v>287</v>
      </c>
      <c r="Z11" s="250">
        <f>SUM(SMP!I11:I12,SMP!P11:P12,SMP!W11:W12,SMP!AD11:AD12,SMP!AK11:AK12)</f>
        <v>279</v>
      </c>
      <c r="AB11" s="199">
        <v>2</v>
      </c>
      <c r="AC11" s="165" t="s">
        <v>31</v>
      </c>
      <c r="AD11" s="44">
        <f ca="1">IF(MIN(C11,G11,K11,O11,S11)=0, "Null", IF(COUNT(C11,G11,K11,O11,S11)=5, SUM(C11,G11,K11,O11,S11) - MIN(C11,G11,K11,O11,S11) - MAX(C11,G11,K11,O11,S11), "Null"))*$AS$9</f>
        <v>750</v>
      </c>
      <c r="AE11" s="44">
        <f ca="1">IF(MIN(D11,H11,L11,P11,T11)=0, "Null", IF(COUNT(D11,H11,L11,P11,T11)=5, SUM(D11,H11,L11,P11,T11) - MIN(D11,H11,L11,P11,T11) - MAX(D11,H11,L11,P11,T11), "Null"))*$AT$9</f>
        <v>600</v>
      </c>
      <c r="AF11" s="44">
        <f ca="1">IF(MIN(E11,I11,M11,Q11,U11)=0, "Null", IF(COUNT(E11,I11,M11,Q11,U11)=5, SUM(E11,I11,M11,Q11,U11) - MIN(E11,I11,M11,Q11,U11) - MAX(E11,I11,M11,Q11,U11), "Null"))*$AU$9</f>
        <v>464.4</v>
      </c>
      <c r="AG11" s="44">
        <f ca="1">IF(MIN(F11,J11,N11,R11,V11)=0, "Null", IF(COUNT(F11,J11,N11,R11,V11)=5, SUM(F11,J11,N11,R11,V11) - MIN(F11,J11,N11,R11,V11) - MAX(F11,J11,N11,R11,V11), "Null"))*$AV$9</f>
        <v>450</v>
      </c>
      <c r="AH11" s="169" cm="1">
        <f t="array" aca="1" ref="AH11" ca="1">IF(SUMPRODUCT(--(ISTEXT(AD11:AG11)+ISBLANK(AD11:AG11)+(AD11:AG11=0)))&gt;0,"Error",SUM(AD11,AE11,AF11,AG11))</f>
        <v>2264.4</v>
      </c>
      <c r="AI11" s="259">
        <f t="shared" ref="AI11" ca="1" si="0">IF(OR(ISTEXT(AH11),ISTEXT(AH12)),"NULL",SUM(AH11:AH12))</f>
        <v>4541.8285714285721</v>
      </c>
      <c r="AJ11" s="266"/>
      <c r="AK11" s="250">
        <f>SUM(SMP!G11:I12,SMP!N11:P12,SMP!U11:W12,SMP!AB11:AD12,SMP!AI11:AK12)</f>
        <v>853</v>
      </c>
      <c r="AL11" s="250">
        <f>RANK(AK11,$AK$9:$AK$30,0)</f>
        <v>11</v>
      </c>
      <c r="AN11" s="255" t="str">
        <f>IF(AND(SMP!AP11&gt;=4, SMP!AP11&lt;=18), "Penampilan " &amp; SMP!AP11 &amp; " Menit", "Kosong")</f>
        <v>Penampilan 8 Menit</v>
      </c>
      <c r="AO11" s="257" t="str">
        <f>IF(SMP!AQ11=46,"Kelebihan 1 Peserta", IF(SMP!AQ11=47,"Kelebihan 2 Peserta",IF(SMP!AQ11=48,"Kelebihan 3 Peserta",IF(SMP!AQ11=49,"Kelebihan 4 Peserta",IF(SMP!AQ11=50,"Kelebihan 5 Peserta",IF(SMP!AQ11&gt;50,"Lebih dari 5 Peserta","Aman"))))))</f>
        <v>Aman</v>
      </c>
      <c r="AP11" s="255" t="str">
        <f t="shared" ref="AP11" si="1">_xlfn.TEXTJOIN(", ",TRUE,AN11,AO11)</f>
        <v>Penampilan 8 Menit, Aman</v>
      </c>
    </row>
    <row r="12" spans="1:48" ht="17.25" customHeight="1">
      <c r="A12" s="236"/>
      <c r="B12" s="28" t="s">
        <v>39</v>
      </c>
      <c r="C12" s="29" cm="1">
        <f t="array" aca="1" ref="C12" ca="1">50 + ((SMP!C12 - MIN(_xlfn._xlws.FILTER(SMP!$C$9:'SMP'!$C$30, MOD(ROW(SMP!$C$9:'SMP'!$C$30),2)=0)))/(MAX(_xlfn._xlws.FILTER(SMP!$C$9:'SMP'!$C$30, MOD(ROW(SMP!$C$9:'SMP'!$C$30),2)=0))-MIN(_xlfn._xlws.FILTER(SMP!$C$9:'SMP'!$C$30, MOD(ROW(SMP!$C$9:'SMP'!$C$30),2)=0)))) * (98-50)</f>
        <v>58</v>
      </c>
      <c r="D12" s="29" cm="1">
        <f t="array" aca="1" ref="D12" ca="1">50 + ((SMP!D12 - MIN(_xlfn._xlws.FILTER(SMP!$D$9:'SMP'!$D$30,MOD(ROW(SMP!$D$9:'SMP'!$D$30),2)=0)))/(MAX(_xlfn._xlws.FILTER(SMP!$D$9:'SMP'!$D$30, MOD(ROW(SMP!$D$9:'SMP'!$D$30),2)=0))-MIN(_xlfn._xlws.FILTER(SMP!$D$9:'SMP'!$D$30,MOD(ROW(SMP!$D$9:'SMP'!$D$30),2)=0)))) * (98-50)</f>
        <v>50</v>
      </c>
      <c r="E12" s="29" cm="1">
        <f t="array" aca="1" ref="E12" ca="1">50 + ((SMP!E12 - MIN(_xlfn._xlws.FILTER(SMP!$E$9:'SMP'!$E$30, MOD(ROW(SMP!$E$9:'SMP'!$E$30),2)=0)))/(MAX(_xlfn._xlws.FILTER(SMP!$E$9:'SMP'!$E$30, MOD(ROW(SMP!$E$9:'SMP'!$E$30),2)=0))-MIN(_xlfn._xlws.FILTER(SMP!$E$9:'SMP'!$E$30, MOD(ROW(SMP!$E$9:'SMP'!$E$30),2)=0))))*(98-50)</f>
        <v>50</v>
      </c>
      <c r="F12" s="29" cm="1">
        <f t="array" aca="1" ref="F12" ca="1">50 + ((SMP!F12 - MIN(_xlfn._xlws.FILTER(SMP!$F$9:'SMP'!$F$30, MOD(ROW(SMP!$F$9:'SMP'!$F$30),2)=0)))/(MAX(_xlfn._xlws.FILTER(SMP!$F$9:'SMP'!$F$30, MOD(ROW(SMP!$F$9:'SMP'!$F$30),2)=0))-MIN(_xlfn._xlws.FILTER(SMP!$F$9:'SMP'!$F$30, MOD(ROW(SMP!$F$9:'SMP'!$F$30),2)=0))))*(98-50)</f>
        <v>50</v>
      </c>
      <c r="G12" s="33" cm="1">
        <f t="array" aca="1" ref="G12" ca="1">50 + ((SMP!J12 - MIN(_xlfn._xlws.FILTER(SMP!$J$9:'SMP'!$J$30, MOD(ROW(SMP!$J$9:'SMP'!$J$30),2)=0)))/(MAX(_xlfn._xlws.FILTER(SMP!$J$9:'SMP'!$J$30, MOD(ROW(SMP!$J$9:'SMP'!$J$30),2)=0))-MIN(_xlfn._xlws.FILTER(SMP!$J$9:'SMP'!$J$30, MOD(ROW(SMP!$J$9:'SMP'!$J$30),2)=0))))*(98-50)</f>
        <v>50</v>
      </c>
      <c r="H12" s="33" cm="1">
        <f t="array" aca="1" ref="H12" ca="1">50 + ((SMP!K12 - MIN(_xlfn._xlws.FILTER(SMP!$K$9:'SMP'!$K$30, MOD(ROW(SMP!$K$9:'SMP'!$K$30),2)=0)))/(MAX(_xlfn._xlws.FILTER(SMP!$K$9:'SMP'!$K$30, MOD(ROW(SMP!$K$9:'SMP'!$K$30),2)=0))-MIN(_xlfn._xlws.FILTER(SMP!$K$9:'SMP'!$K$30, MOD(ROW(SMP!$K$9:'SMP'!$K$30),2)=0))))*(98-50)</f>
        <v>50</v>
      </c>
      <c r="I12" s="33" cm="1">
        <f t="array" aca="1" ref="I12" ca="1">50 + ((SMP!L12 - MIN(_xlfn._xlws.FILTER(SMP!$L$9:'SMP'!$L$30, MOD(ROW(SMP!$L$9:'SMP'!$L$30),2)=0)))/(MAX(_xlfn._xlws.FILTER(SMP!$L$9:'SMP'!$L$30, MOD(ROW(SMP!$L$9:'SMP'!$L$30),2)=0))-MIN(_xlfn._xlws.FILTER(SMP!$L$9:'SMP'!$L$30, MOD(ROW(SMP!$L$9:'SMP'!$L$30),2)=0))))*(98-50)</f>
        <v>50</v>
      </c>
      <c r="J12" s="33" cm="1">
        <f t="array" aca="1" ref="J12" ca="1">50 + ((SMP!M12 - MIN(_xlfn._xlws.FILTER(SMP!$M$9:'SMP'!$M$30, MOD(ROW(SMP!$M$9:'SMP'!$M$30),2)=0)))/(MAX(_xlfn._xlws.FILTER(SMP!$M$9:'SMP'!$M$30, MOD(ROW(SMP!$M$9:'SMP'!$M$30),2)=0))-MIN(_xlfn._xlws.FILTER(SMP!$M$9:'SMP'!$M$30, MOD(ROW(SMP!$M$9:'SMP'!$M$30),2)=0))))*(98-50)</f>
        <v>50</v>
      </c>
      <c r="K12" s="37" cm="1">
        <f t="array" aca="1" ref="K12" ca="1">50 + ((SMP!Q12 -MIN(_xlfn._xlws.FILTER(SMP!$Q$9:'SMP'!$Q$30, MOD(ROW(SMP!$Q$9:'SMP'!$Q$30),2)=0)))/(MAX(_xlfn._xlws.FILTER(SMP!$Q$9:'SMP'!$Q$30, MOD(ROW(SMP!$Q$9:'SMP'!$Q$30),2)=0))-MIN(_xlfn._xlws.FILTER(SMP!$Q$9:'SMP'!$Q$30, MOD(ROW(SMP!$Q$9:'SMP'!$Q$30),2)=0))))*(98-50)</f>
        <v>50</v>
      </c>
      <c r="L12" s="37" cm="1">
        <f t="array" aca="1" ref="L12" ca="1">50 + ((SMP!R12 - MIN(_xlfn._xlws.FILTER(SMP!$R$9:'SMP'!$R$30, MOD(ROW(SMP!$R$9:'SMP'!$R$30),2)=0)))/(MAX(_xlfn._xlws.FILTER(SMP!$R$9:'SMP'!$R$30, MOD(ROW(SMP!$R$9:'SMP'!$R$30),2)=0))-MIN(_xlfn._xlws.FILTER(SMP!$R$9:'SMP'!$R$30, MOD(ROW(SMP!$R$9:'SMP'!$R$30),2)=0))))*(98-50)</f>
        <v>50</v>
      </c>
      <c r="M12" s="37" cm="1">
        <f t="array" aca="1" ref="M12" ca="1">50 + ((SMP!S12 - MIN(_xlfn._xlws.FILTER(SMP!$S$9:'SMP'!$S$30, MOD(ROW(SMP!$S$9:'SMP'!$S$30),2)=0)))/(MAX(_xlfn._xlws.FILTER(SMP!$S$9:'SMP'!$S$30, MOD(ROW(SMP!$S$9:'SMP'!$S$30),2)=0))-MIN(_xlfn._xlws.FILTER(SMP!$S$9:'SMP'!$S$30, MOD(ROW(SMP!$S$9:'SMP'!$S$30),2)=0))))*(98-50)</f>
        <v>50</v>
      </c>
      <c r="N12" s="37" cm="1">
        <f t="array" aca="1" ref="N12" ca="1">50 + ((SMP!T12 - MIN(_xlfn._xlws.FILTER(SMP!$T$9:'SMP'!$T$30, MOD(ROW(SMP!$T$9:'SMP'!$T$30),2)=0)))/(MAX(_xlfn._xlws.FILTER(SMP!$T$9:'SMP'!$T$30, MOD(ROW(SMP!$T$9:'SMP'!$T$30),2)=0))-MIN(_xlfn._xlws.FILTER(SMP!$T$9:'SMP'!$T$30, MOD(ROW(SMP!$T$9:'SMP'!$T$30),2)=0))))*(98-50)</f>
        <v>50</v>
      </c>
      <c r="O12" s="39" cm="1">
        <f t="array" aca="1" ref="O12" ca="1">50 + ((SMP!X12 - MIN(_xlfn._xlws.FILTER(SMP!$X$9:'SMP'!$X$30, MOD(ROW(SMP!$X$9:'SMP'!$X$30),2)=0)))/(MAX(_xlfn._xlws.FILTER(SMP!$X$9:'SMP'!$X$30, MOD(ROW(SMP!$X$9:'SMP'!$X$30),2)=0))-MIN(_xlfn._xlws.FILTER(SMP!$X$9:'SMP'!$X$30, MOD(ROW(SMP!$X$9:'SMP'!$X$30),2)=0))))*(98-50)</f>
        <v>50</v>
      </c>
      <c r="P12" s="39" cm="1">
        <f t="array" aca="1" ref="P12" ca="1">50 + ((SMP!Y12 - MIN(_xlfn._xlws.FILTER(SMP!$Y$9:'SMP'!$Y$30, MOD(ROW(SMP!$Y$9:'SMP'!$Y$30),2)=0)))/(MAX(_xlfn._xlws.FILTER(SMP!$Y$9:'SMP'!$Y$30, MOD(ROW(SMP!$Y$9:'SMP'!$Y$30),2)=0))-MIN(_xlfn._xlws.FILTER(SMP!$Y$9:'SMP'!$Y$30, MOD(ROW(SMP!$Y$9:'SMP'!$Y$30),2)=0))))*(98-50)</f>
        <v>54.36363636363636</v>
      </c>
      <c r="Q12" s="39" cm="1">
        <f t="array" aca="1" ref="Q12" ca="1">50 + ((SMP!Z12 - MIN(_xlfn._xlws.FILTER(SMP!$Z$9:'SMP'!$Z$30, MOD(ROW(SMP!$Z$9:'SMP'!$Z$30),2)=0)))/(MAX(_xlfn._xlws.FILTER(SMP!$Z$9:'SMP'!$Z$30, MOD(ROW(SMP!$Z$9:'SMP'!$Z$30),2)=0))-MIN(_xlfn._xlws.FILTER(SMP!$Z$9:'SMP'!$Z$30, MOD(ROW(SMP!$Z$9:'SMP'!$Z$30),2)=0))))*(98-50)</f>
        <v>50</v>
      </c>
      <c r="R12" s="39" cm="1">
        <f t="array" aca="1" ref="R12" ca="1">50 + ((SMP!AA12 -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50</v>
      </c>
      <c r="S12" s="46" cm="1">
        <f t="array" aca="1" ref="S12" ca="1">50 + ((SMP!AE12 -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56.857142857142854</v>
      </c>
      <c r="T12" s="46" cm="1">
        <f t="array" aca="1" ref="T12" ca="1">50 + ((SMP!AF12 -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50</v>
      </c>
      <c r="U12" s="46" cm="1">
        <f t="array" aca="1" ref="U12" ca="1">50 + ((SMP!AG12 -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50</v>
      </c>
      <c r="V12" s="46" cm="1">
        <f t="array" aca="1" ref="V12" ca="1">50 + ((SMP!AH12 -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50</v>
      </c>
      <c r="W12" s="266"/>
      <c r="X12" s="251"/>
      <c r="Y12" s="251"/>
      <c r="Z12" s="251"/>
      <c r="AB12" s="236"/>
      <c r="AC12" s="165" t="s">
        <v>39</v>
      </c>
      <c r="AD12" s="44">
        <f ca="1">IF(MIN(C12,G12,K12,O12,S12)=0, "Null", IF(COUNT(C12,G12,K12,O12,S12)=5, SUM(C12,G12,K12,O12,S12) - MIN(C12,G12,K12,O12,S12) - MAX(C12,G12,K12,O12,S12), "Null"))*$AS$10</f>
        <v>627.42857142857133</v>
      </c>
      <c r="AE12" s="44">
        <f ca="1">IF(MIN(D12,H12,L12,P12,T12)=0, "Null", IF(COUNT(D12,H12,L12,P12,T12)=5, SUM(D12,H12,L12,P12,T12) - MIN(D12,H12,L12,P12,T12) - MAX(D12,H12,L12,P12,T12), "Null"))*$AT$10</f>
        <v>600</v>
      </c>
      <c r="AF12" s="44">
        <f ca="1">IF(MIN(E12,I12,M12,Q12,U12)=0, "Null", IF(COUNT(E12,I12,M12,Q12,U12)=5, SUM(E12,I12,M12,Q12,U12) - MIN(E12,I12,M12,Q12,U12) - MAX(E12,I12,M12,Q12,U12), "Null"))*$AU$10</f>
        <v>450</v>
      </c>
      <c r="AG12" s="44">
        <f ca="1">IF(MIN(F12,J12,N12,R12,V12)=0, "Null", IF(COUNT(F12,J12,N12,R12,V12)=5, SUM(F12,J12,N12,R12,V12) - MIN(F12,J12,N12,R12,V12) - MAX(F12,J12,N12,R12,V12), "Null"))*$AV$10</f>
        <v>600</v>
      </c>
      <c r="AH12" s="169" cm="1">
        <f t="array" aca="1" ref="AH12" ca="1">IF(SUMPRODUCT(--(ISTEXT(AD12:AG12)+ISBLANK(AD12:AG12)+(AD12:AG12=0)))&gt;0,"Error",SUM(AD12,AE12,AF12,AG12))</f>
        <v>2277.4285714285716</v>
      </c>
      <c r="AI12" s="260"/>
      <c r="AJ12" s="266"/>
      <c r="AK12" s="251"/>
      <c r="AL12" s="251"/>
      <c r="AN12" s="256"/>
      <c r="AO12" s="258"/>
      <c r="AP12" s="256"/>
    </row>
    <row r="13" spans="1:48" ht="17.25" customHeight="1">
      <c r="A13" s="252">
        <v>3</v>
      </c>
      <c r="B13" s="5" t="s">
        <v>31</v>
      </c>
      <c r="C13" s="11" cm="1">
        <f t="array" aca="1" ref="C13" ca="1">50 + ((SMP!C13 - MIN(_xlfn._xlws.FILTER(SMP!$C$9:'SMP'!$C$30, MOD(ROW(SMP!$C$9:'SMP'!$C$30),2)=1)))/(MAX(_xlfn._xlws.FILTER(SMP!$C$9:'SMP'!$C$30, MOD(ROW(SMP!$C$9:'SMP'!$C$30),2)=1))-MIN(_xlfn._xlws.FILTER(SMP!$C$9:'SMP'!$C$30, MOD(ROW(SMP!$C$9:'SMP'!$C$30),2)=1)))) * (98-50)</f>
        <v>74</v>
      </c>
      <c r="D13" s="11" cm="1">
        <f t="array" aca="1" ref="D13" ca="1">50 + ((SMP!D13 - MIN(_xlfn._xlws.FILTER(SMP!$D$9:'SMP'!$D$30, MOD(ROW(SMP!$D$9:'SMP'!$D$30),2)=1)))/(MAX(_xlfn._xlws.FILTER(SMP!$D$9:'SMP'!$D$30, MOD(ROW(SMP!$D$9:'SMP'!$D$30),2)=1))-MIN(_xlfn._xlws.FILTER(SMP!$D$9:'SMP'!$D$30, MOD(ROW(SMP!$D$9:'SMP'!$D$30),2)=1))))*(98-50)</f>
        <v>58</v>
      </c>
      <c r="E13" s="11" cm="1">
        <f t="array" aca="1" ref="E13" ca="1">50 + ((SMP!$E$13 - MIN(_xlfn._xlws.FILTER(SMP!$E$9:'SMP'!$E$30, MOD(ROW(SMP!$E$9:'SMP'!$E$30),2)=1)))/(MAX(_xlfn._xlws.FILTER(SMP!$E$9:'SMP'!$E$30, MOD(ROW(SMP!$E$9:'SMP'!$E$30),2)=1))-MIN(_xlfn._xlws.FILTER(SMP!$E$9:'SMP'!$E$30, MOD(ROW(SMP!$E$9:'SMP'!$E$30),2)=1))))*(98-50)</f>
        <v>63.714285714285715</v>
      </c>
      <c r="F13" s="11" cm="1">
        <f t="array" aca="1" ref="F13" ca="1">50 + ((SMP!F13 - MIN(_xlfn._xlws.FILTER(SMP!$F$9:'SMP'!$F$30, MOD(ROW(SMP!$F$9:'SMP'!$F$30),2)=1)))/(MAX(_xlfn._xlws.FILTER(SMP!$F$9:'SMP'!$F$30, MOD(ROW(SMP!$F$9:'SMP'!$F$30),2)=1))-MIN(_xlfn._xlws.FILTER(SMP!$F$9:'SMP'!$F$30, MOD(ROW(SMP!$F$9:'SMP'!$F$30),2)=1))))*(98-50)</f>
        <v>58</v>
      </c>
      <c r="G13" s="30" cm="1">
        <f t="array" aca="1" ref="G13" ca="1">50 + ((SMP!J13 - MIN(_xlfn._xlws.FILTER(SMP!$J$9:'SMP'!$J$30, MOD(ROW(SMP!$J$9:'SMP'!$J$30),2)=1)))/(MAX(_xlfn._xlws.FILTER(SMP!$J$9:'SMP'!$J$30, MOD(ROW(SMP!$J$9:'SMP'!$J$30),2)=1))-MIN(_xlfn._xlws.FILTER(SMP!$J$9:'SMP'!$J$30, MOD(ROW(SMP!$J$9:'SMP'!$J$30),2)=1))))*(98-50)</f>
        <v>70.571428571428569</v>
      </c>
      <c r="H13" s="30" cm="1">
        <f t="array" aca="1" ref="H13" ca="1">50 + ((SMP!K13 - MIN(_xlfn._xlws.FILTER(SMP!$K$9:'SMP'!$K$30, MOD(ROW(SMP!$K$9:'SMP'!$K$30),2)=1)))/(MAX(_xlfn._xlws.FILTER(SMP!$K$9:'SMP'!$K$30, MOD(ROW(SMP!$K$9:'SMP'!$K$30),2)=1))-MIN(_xlfn._xlws.FILTER(SMP!$K$9:'SMP'!$K$30, MOD(ROW(SMP!$K$9:'SMP'!$K$30),2)=1))))*(98-50)</f>
        <v>80.545454545454547</v>
      </c>
      <c r="I13" s="30" cm="1">
        <f t="array" aca="1" ref="I13" ca="1">50 + ((SMP!L13 - MIN(_xlfn._xlws.FILTER(SMP!$L$9:'SMP'!$L$30, MOD(ROW(SMP!$L$9:'SMP'!$L$30),2)=1)))/(MAX(_xlfn._xlws.FILTER(SMP!$L$9:'SMP'!$L$30, MOD(ROW(SMP!$L$9:'SMP'!$L$30),2)=1))-MIN(_xlfn._xlws.FILTER(SMP!$L$9:'SMP'!$L$30, MOD(ROW(SMP!$L$9:'SMP'!$L$30),2)=1))))*(98-50)</f>
        <v>79.142857142857139</v>
      </c>
      <c r="J13" s="30" cm="1">
        <f t="array" aca="1" ref="J13" ca="1">50 + ((SMP!M13 - MIN(_xlfn._xlws.FILTER(SMP!$M$9:'SMP'!$M$30, MOD(ROW(SMP!$M$9:'SMP'!$M$30),2)=1)))/(MAX(_xlfn._xlws.FILTER(SMP!$M$9:'SMP'!$M$30, MOD(ROW(SMP!$M$9:'SMP'!$M$30),2)=1))-MIN(_xlfn._xlws.FILTER(SMP!$M$9:'SMP'!$M$30, MOD(ROW(SMP!$M$9:'SMP'!$M$30),2)=1))))*(98-50)</f>
        <v>80.857142857142861</v>
      </c>
      <c r="K13" s="34" cm="1">
        <f t="array" aca="1" ref="K13" ca="1">50 + ((SMP!Q13 - MIN(_xlfn._xlws.FILTER(SMP!$Q$9:'SMP'!$Q$30, MOD(ROW(SMP!$Q$9:'SMP'!$Q$30),2)=1)))/(MAX(_xlfn._xlws.FILTER(SMP!$Q$9:'SMP'!$Q$30, MOD(ROW(SMP!$Q$9:'SMP'!$Q$30),2)=1))-MIN(_xlfn._xlws.FILTER(SMP!$Q$9:'SMP'!$Q$30, MOD(ROW(SMP!$Q$9:'SMP'!$Q$30),2)=1))))*(98-50)</f>
        <v>80</v>
      </c>
      <c r="L13" s="34" cm="1">
        <f t="array" aca="1" ref="L13" ca="1">50 + ((SMP!R13 - MIN(_xlfn._xlws.FILTER(SMP!$R$9:'SMP'!$R$30, MOD(ROW(SMP!$R$9:'SMP'!$R$30),2)=1)))/(MAX(_xlfn._xlws.FILTER(SMP!$R$9:'SMP'!$R$30, MOD(ROW(SMP!$R$9:'SMP'!$R$30),2)=1))-MIN(_xlfn._xlws.FILTER(SMP!$R$9:'SMP'!$R$30, MOD(ROW(SMP!$R$9:'SMP'!$R$30),2)=1))))*(98-50)</f>
        <v>72.400000000000006</v>
      </c>
      <c r="M13" s="34" cm="1">
        <f t="array" aca="1" ref="M13" ca="1">50 + ((SMP!S13 - MIN(_xlfn._xlws.FILTER(SMP!$S$9:'SMP'!$S$30, MOD(ROW(SMP!$S$9:'SMP'!$S$30),2)=1)))/(MAX(_xlfn._xlws.FILTER(SMP!$S$9:'SMP'!$S$30, MOD(ROW(SMP!$S$9:'SMP'!$S$30),2)=1))-MIN(_xlfn._xlws.FILTER(SMP!$S$9:'SMP'!$S$30, MOD(ROW(SMP!$S$9:'SMP'!$S$30),2)=1))))*(98-50)</f>
        <v>86.923076923076934</v>
      </c>
      <c r="N13" s="34" cm="1">
        <f t="array" aca="1" ref="N13" ca="1">50 + ((SMP!T13 - MIN(_xlfn._xlws.FILTER(SMP!$T$9:'SMP'!$T$30, MOD(ROW(SMP!$T$9:'SMP'!$T$30),2)=1)))/(MAX(_xlfn._xlws.FILTER(SMP!$T$9:'SMP'!$T$30, MOD(ROW(SMP!$T$9:'SMP'!$T$30),2)=1))-MIN(_xlfn._xlws.FILTER(SMP!$T$9:'SMP'!$T$30, MOD(ROW(SMP!$T$9:'SMP'!$T$30),2)=1))))*(98-50)</f>
        <v>80</v>
      </c>
      <c r="O13" s="38" cm="1">
        <f t="array" aca="1" ref="O13" ca="1">50 + ((SMP!X13 - MIN(_xlfn._xlws.FILTER(SMP!$X$9:'SMP'!$X$30, MOD(ROW(SMP!$X$9:'SMP'!$X$30),2)=1)))/(MAX(_xlfn._xlws.FILTER(SMP!$X$9:'SMP'!$X$30, MOD(ROW(SMP!$X$9:'SMP'!$X$30),2)=1))-MIN(_xlfn._xlws.FILTER(SMP!$X$9:'SMP'!$X$30, MOD(ROW(SMP!$X$9:'SMP'!$X$30),2)=1))))*(98-50)</f>
        <v>59.6</v>
      </c>
      <c r="P13" s="38" cm="1">
        <f t="array" aca="1" ref="P13" ca="1">50 + ((SMP!Y13 - MIN(_xlfn._xlws.FILTER(SMP!$Y$9:'SMP'!$Y$30, MOD(ROW(SMP!$Y$9:'SMP'!$Y$30),2)=1)))/(MAX(_xlfn._xlws.FILTER(SMP!$Y$9:'SMP'!$Y$30, MOD(ROW(SMP!$Y$9:'SMP'!$Y$30),2)=1))-MIN(_xlfn._xlws.FILTER(SMP!$Y$9:'SMP'!$Y$30, MOD(ROW(SMP!$Y$9:'SMP'!$Y$30),2)=1))))*(98-50)</f>
        <v>50</v>
      </c>
      <c r="Q13" s="38" cm="1">
        <f t="array" aca="1" ref="Q13" ca="1">50 + ((SMP!Z13 - MIN(_xlfn._xlws.FILTER(SMP!$Z$9:'SMP'!$Z$30, MOD(ROW(SMP!$Z$9:'SMP'!$Z$30),2)=1)))/(MAX(_xlfn._xlws.FILTER(SMP!$Z$9:'SMP'!$Z$30, MOD(ROW(SMP!$Z$9:'SMP'!$Z$30),2)=1))-MIN(_xlfn._xlws.FILTER(SMP!$Z$9:'SMP'!$Z$30, MOD(ROW(SMP!$Z$9:'SMP'!$Z$30),2)=1))))*(98-50)</f>
        <v>50</v>
      </c>
      <c r="R13" s="38" cm="1">
        <f t="array" aca="1" ref="R13" ca="1">50 + ((SMP!AA13 -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68</v>
      </c>
      <c r="S13" s="40" cm="1">
        <f t="array" aca="1" ref="S13" ca="1">50 + ((SMP!AE13 -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88.15384615384616</v>
      </c>
      <c r="T13" s="40" cm="1">
        <f t="array" aca="1" ref="T13" ca="1">50 + ((SMP!AF13 -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95.333333333333329</v>
      </c>
      <c r="U13" s="40" cm="1">
        <f t="array" aca="1" ref="U13" ca="1">50 + ((SMP!AG13 -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96.545454545454547</v>
      </c>
      <c r="V13" s="40" cm="1">
        <f t="array" aca="1" ref="V13" ca="1">50 + ((SMP!AH13 -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95.090909090909093</v>
      </c>
      <c r="W13" s="266"/>
      <c r="X13" s="253">
        <f>SUM(SMP!G13:G14,SMP!N13:N14,SMP!U13:U14,SMP!AB13:AB14,SMP!AI13:AI14)</f>
        <v>335</v>
      </c>
      <c r="Y13" s="253">
        <f>SUM(SMP!H13:H14,SMP!O13:O14,SMP!V13:V14,SMP!AC13:AC14,SMP!AJ13:AJ14)</f>
        <v>332</v>
      </c>
      <c r="Z13" s="253">
        <f>SUM(SMP!I13:I14,SMP!P13:P14,SMP!W13:W14,SMP!AD13:AD14,SMP!AK13:AK14)</f>
        <v>321</v>
      </c>
      <c r="AB13" s="252">
        <v>3</v>
      </c>
      <c r="AC13" s="106" t="s">
        <v>31</v>
      </c>
      <c r="AD13" s="108">
        <f ca="1">IF(MIN(C13,G13,K13,O13,S13)=0, "Null", IF(COUNT(C13,G13,K13,O13,S13)=5, SUM(C13,G13,K13,O13,S13) - MIN(C13,G13,K13,O13,S13) - MAX(C13,G13,K13,O13,S13), "Null"))*$AS$9</f>
        <v>1122.8571428571429</v>
      </c>
      <c r="AE13" s="108">
        <f ca="1">IF(MIN(D13,H13,L13,P13,T13)=0, "Null", IF(COUNT(D13,H13,L13,P13,T13)=5, SUM(D13,H13,L13,P13,T13) - MIN(D13,H13,L13,P13,T13) - MAX(D13,H13,L13,P13,T13), "Null"))*$AT$9</f>
        <v>843.78181818181838</v>
      </c>
      <c r="AF13" s="108">
        <f ca="1">IF(MIN(E13,I13,M13,Q13,U13)=0, "Null", IF(COUNT(E13,I13,M13,Q13,U13)=5, SUM(E13,I13,M13,Q13,U13) - MIN(E13,I13,M13,Q13,U13) - MAX(E13,I13,M13,Q13,U13), "Null"))*$AU$9</f>
        <v>689.34065934065939</v>
      </c>
      <c r="AG13" s="108">
        <f ca="1">IF(MIN(F13,J13,N13,R13,V13)=0, "Null", IF(COUNT(F13,J13,N13,R13,V13)=5, SUM(F13,J13,N13,R13,V13) - MIN(F13,J13,N13,R13,V13) - MAX(F13,J13,N13,R13,V13), "Null"))*$AV$9</f>
        <v>686.57142857142878</v>
      </c>
      <c r="AH13" s="109" cm="1">
        <f t="array" aca="1" ref="AH13" ca="1">IF(SUMPRODUCT(--(ISTEXT(AD13:AG13)+ISBLANK(AD13:AG13)+(AD13:AG13=0)))&gt;0,"Error",SUM(AD13,AE13,AF13,AG13))</f>
        <v>3342.5510489510493</v>
      </c>
      <c r="AI13" s="261">
        <f t="shared" ref="AI13" ca="1" si="2">IF(OR(ISTEXT(AH13),ISTEXT(AH14)),"NULL",SUM(AH13:AH14))</f>
        <v>7104.1354560472209</v>
      </c>
      <c r="AJ13" s="266"/>
      <c r="AK13" s="253">
        <f>SUM(SMP!G13:I14,SMP!N13:P14,SMP!U13:W14,SMP!AB13:AD14,SMP!AI13:AK14)</f>
        <v>988</v>
      </c>
      <c r="AL13" s="253">
        <f>RANK(AK13,$AK$9:$AK$30,0)</f>
        <v>8</v>
      </c>
      <c r="AN13" s="248" t="str">
        <f>IF(AND(SMP!AP13&gt;=4, SMP!AP13&lt;=18), "Penampilan " &amp; SMP!AP13 &amp; " Menit", "Kosong")</f>
        <v>Penampilan 8 Menit</v>
      </c>
      <c r="AO13" s="263" t="str">
        <f>IF(SMP!AQ13=46,"Kelebihan 1 Peserta", IF(SMP!AQ13=47,"Kelebihan 2 Peserta",IF(SMP!AQ13=48,"Kelebihan 3 Peserta",IF(SMP!AQ13=49,"Kelebihan 4 Peserta",IF(SMP!AQ13=50,"Kelebihan 5 Peserta",IF(SMP!AQ13&gt;50,"Lebih dari 5 Peserta","Aman"))))))</f>
        <v>Aman</v>
      </c>
      <c r="AP13" s="248" t="str">
        <f t="shared" ref="AP13" si="3">_xlfn.TEXTJOIN(", ",TRUE,AN13,AO13)</f>
        <v>Penampilan 8 Menit, Aman</v>
      </c>
    </row>
    <row r="14" spans="1:48" ht="17.25" customHeight="1">
      <c r="A14" s="213"/>
      <c r="B14" s="107" t="s">
        <v>39</v>
      </c>
      <c r="C14" s="27" cm="1">
        <f t="array" aca="1" ref="C14" ca="1">50 + ((SMP!C14 - MIN(_xlfn._xlws.FILTER(SMP!$C$9:'SMP'!$C$30, MOD(ROW(SMP!$C$9:'SMP'!$C$30),2)=0)))/(MAX(_xlfn._xlws.FILTER(SMP!$C$9:'SMP'!$C$30, MOD(ROW(SMP!$C$9:'SMP'!$C$30),2)=0))-MIN(_xlfn._xlws.FILTER(SMP!$C$9:'SMP'!$C$30, MOD(ROW(SMP!$C$9:'SMP'!$C$30),2)=0)))) * (98-50)</f>
        <v>66</v>
      </c>
      <c r="D14" s="27" cm="1">
        <f t="array" aca="1" ref="D14" ca="1">50 + ((SMP!D14 - MIN(_xlfn._xlws.FILTER(SMP!$D$9:'SMP'!$D$30,MOD(ROW(SMP!$D$9:'SMP'!$D$30),2)=0)))/(MAX(_xlfn._xlws.FILTER(SMP!$D$9:'SMP'!$D$30, MOD(ROW(SMP!$D$9:'SMP'!$D$30),2)=0))-MIN(_xlfn._xlws.FILTER(SMP!$D$9:'SMP'!$D$30,MOD(ROW(SMP!$D$9:'SMP'!$D$30),2)=0)))) * (98-50)</f>
        <v>56.857142857142854</v>
      </c>
      <c r="E14" s="27" cm="1">
        <f t="array" aca="1" ref="E14" ca="1">50 + ((SMP!E14 - MIN(_xlfn._xlws.FILTER(SMP!$E$9:'SMP'!$E$30, MOD(ROW(SMP!$E$9:'SMP'!$E$30),2)=0)))/(MAX(_xlfn._xlws.FILTER(SMP!$E$9:'SMP'!$E$30, MOD(ROW(SMP!$E$9:'SMP'!$E$30),2)=0))-MIN(_xlfn._xlws.FILTER(SMP!$E$9:'SMP'!$E$30, MOD(ROW(SMP!$E$9:'SMP'!$E$30),2)=0))))*(98-50)</f>
        <v>66</v>
      </c>
      <c r="F14" s="27" cm="1">
        <f t="array" aca="1" ref="F14" ca="1">50 + ((SMP!F14 - MIN(_xlfn._xlws.FILTER(SMP!$F$9:'SMP'!$F$30, MOD(ROW(SMP!$F$9:'SMP'!$F$30),2)=0)))/(MAX(_xlfn._xlws.FILTER(SMP!$F$9:'SMP'!$F$30, MOD(ROW(SMP!$F$9:'SMP'!$F$30),2)=0))-MIN(_xlfn._xlws.FILTER(SMP!$F$9:'SMP'!$F$30, MOD(ROW(SMP!$F$9:'SMP'!$F$30),2)=0))))*(98-50)</f>
        <v>69.2</v>
      </c>
      <c r="G14" s="31" cm="1">
        <f t="array" aca="1" ref="G14" ca="1">50 + ((SMP!J14 - MIN(_xlfn._xlws.FILTER(SMP!$J$9:'SMP'!$J$30, MOD(ROW(SMP!$J$9:'SMP'!$J$30),2)=0)))/(MAX(_xlfn._xlws.FILTER(SMP!$J$9:'SMP'!$J$30, MOD(ROW(SMP!$J$9:'SMP'!$J$30),2)=0))-MIN(_xlfn._xlws.FILTER(SMP!$J$9:'SMP'!$J$30, MOD(ROW(SMP!$J$9:'SMP'!$J$30),2)=0))))*(98-50)</f>
        <v>84.285714285714278</v>
      </c>
      <c r="H14" s="31" cm="1">
        <f t="array" aca="1" ref="H14" ca="1">50 + ((SMP!K14 - MIN(_xlfn._xlws.FILTER(SMP!$K$9:'SMP'!$K$30, MOD(ROW(SMP!$K$9:'SMP'!$K$30),2)=0)))/(MAX(_xlfn._xlws.FILTER(SMP!$K$9:'SMP'!$K$30, MOD(ROW(SMP!$K$9:'SMP'!$K$30),2)=0))-MIN(_xlfn._xlws.FILTER(SMP!$K$9:'SMP'!$K$30, MOD(ROW(SMP!$K$9:'SMP'!$K$30),2)=0))))*(98-50)</f>
        <v>85.555555555555557</v>
      </c>
      <c r="I14" s="31" cm="1">
        <f t="array" aca="1" ref="I14" ca="1">50 + ((SMP!L14 - MIN(_xlfn._xlws.FILTER(SMP!$L$9:'SMP'!$L$30, MOD(ROW(SMP!$L$9:'SMP'!$L$30),2)=0)))/(MAX(_xlfn._xlws.FILTER(SMP!$L$9:'SMP'!$L$30, MOD(ROW(SMP!$L$9:'SMP'!$L$30),2)=0))-MIN(_xlfn._xlws.FILTER(SMP!$L$9:'SMP'!$L$30, MOD(ROW(SMP!$L$9:'SMP'!$L$30),2)=0))))*(98-50)</f>
        <v>85.478260869565219</v>
      </c>
      <c r="J14" s="31" cm="1">
        <f t="array" aca="1" ref="J14" ca="1">50 + ((SMP!M14 - MIN(_xlfn._xlws.FILTER(SMP!$M$9:'SMP'!$M$30, MOD(ROW(SMP!$M$9:'SMP'!$M$30),2)=0)))/(MAX(_xlfn._xlws.FILTER(SMP!$M$9:'SMP'!$M$30, MOD(ROW(SMP!$M$9:'SMP'!$M$30),2)=0))-MIN(_xlfn._xlws.FILTER(SMP!$M$9:'SMP'!$M$30, MOD(ROW(SMP!$M$9:'SMP'!$M$30),2)=0))))*(98-50)</f>
        <v>83.391304347826093</v>
      </c>
      <c r="K14" s="35" cm="1">
        <f t="array" aca="1" ref="K14" ca="1">50 + ((SMP!Q14 -MIN(_xlfn._xlws.FILTER(SMP!$Q$9:'SMP'!$Q$30, MOD(ROW(SMP!$Q$9:'SMP'!$Q$30),2)=0)))/(MAX(_xlfn._xlws.FILTER(SMP!$Q$9:'SMP'!$Q$30, MOD(ROW(SMP!$Q$9:'SMP'!$Q$30),2)=0))-MIN(_xlfn._xlws.FILTER(SMP!$Q$9:'SMP'!$Q$30, MOD(ROW(SMP!$Q$9:'SMP'!$Q$30),2)=0))))*(98-50)</f>
        <v>82</v>
      </c>
      <c r="L14" s="35" cm="1">
        <f t="array" aca="1" ref="L14" ca="1">50 + ((SMP!R14 - MIN(_xlfn._xlws.FILTER(SMP!$R$9:'SMP'!$R$30, MOD(ROW(SMP!$R$9:'SMP'!$R$30),2)=0)))/(MAX(_xlfn._xlws.FILTER(SMP!$R$9:'SMP'!$R$30, MOD(ROW(SMP!$R$9:'SMP'!$R$30),2)=0))-MIN(_xlfn._xlws.FILTER(SMP!$R$9:'SMP'!$R$30, MOD(ROW(SMP!$R$9:'SMP'!$R$30),2)=0))))*(98-50)</f>
        <v>89</v>
      </c>
      <c r="M14" s="35" cm="1">
        <f t="array" aca="1" ref="M14" ca="1">50 + ((SMP!S14 - MIN(_xlfn._xlws.FILTER(SMP!$S$9:'SMP'!$S$30, MOD(ROW(SMP!$S$9:'SMP'!$S$30),2)=0)))/(MAX(_xlfn._xlws.FILTER(SMP!$S$9:'SMP'!$S$30, MOD(ROW(SMP!$S$9:'SMP'!$S$30),2)=0))-MIN(_xlfn._xlws.FILTER(SMP!$S$9:'SMP'!$S$30, MOD(ROW(SMP!$S$9:'SMP'!$S$30),2)=0))))*(98-50)</f>
        <v>78.235294117647058</v>
      </c>
      <c r="N14" s="35" cm="1">
        <f t="array" aca="1" ref="N14" ca="1">50 + ((SMP!T14 - MIN(_xlfn._xlws.FILTER(SMP!$T$9:'SMP'!$T$30, MOD(ROW(SMP!$T$9:'SMP'!$T$30),2)=0)))/(MAX(_xlfn._xlws.FILTER(SMP!$T$9:'SMP'!$T$30, MOD(ROW(SMP!$T$9:'SMP'!$T$30),2)=0))-MIN(_xlfn._xlws.FILTER(SMP!$T$9:'SMP'!$T$30, MOD(ROW(SMP!$T$9:'SMP'!$T$30),2)=0))))*(98-50)</f>
        <v>84.285714285714278</v>
      </c>
      <c r="O14" s="38" cm="1">
        <f t="array" aca="1" ref="O14" ca="1">50 + ((SMP!X14 - MIN(_xlfn._xlws.FILTER(SMP!$X$9:'SMP'!$X$30, MOD(ROW(SMP!$X$9:'SMP'!$X$30),2)=0)))/(MAX(_xlfn._xlws.FILTER(SMP!$X$9:'SMP'!$X$30, MOD(ROW(SMP!$X$9:'SMP'!$X$30),2)=0))-MIN(_xlfn._xlws.FILTER(SMP!$X$9:'SMP'!$X$30, MOD(ROW(SMP!$X$9:'SMP'!$X$30),2)=0))))*(98-50)</f>
        <v>91.142857142857139</v>
      </c>
      <c r="P14" s="38" cm="1">
        <f t="array" aca="1" ref="P14" ca="1">50 + ((SMP!Y14 - MIN(_xlfn._xlws.FILTER(SMP!$Y$9:'SMP'!$Y$30, MOD(ROW(SMP!$Y$9:'SMP'!$Y$30),2)=0)))/(MAX(_xlfn._xlws.FILTER(SMP!$Y$9:'SMP'!$Y$30, MOD(ROW(SMP!$Y$9:'SMP'!$Y$30),2)=0))-MIN(_xlfn._xlws.FILTER(SMP!$Y$9:'SMP'!$Y$30, MOD(ROW(SMP!$Y$9:'SMP'!$Y$30),2)=0))))*(98-50)</f>
        <v>89.27272727272728</v>
      </c>
      <c r="Q14" s="38" cm="1">
        <f t="array" aca="1" ref="Q14" ca="1">50 + ((SMP!Z14 - MIN(_xlfn._xlws.FILTER(SMP!$Z$9:'SMP'!$Z$30, MOD(ROW(SMP!$Z$9:'SMP'!$Z$30),2)=0)))/(MAX(_xlfn._xlws.FILTER(SMP!$Z$9:'SMP'!$Z$30, MOD(ROW(SMP!$Z$9:'SMP'!$Z$30),2)=0))-MIN(_xlfn._xlws.FILTER(SMP!$Z$9:'SMP'!$Z$30, MOD(ROW(SMP!$Z$9:'SMP'!$Z$30),2)=0))))*(98-50)</f>
        <v>87.333333333333343</v>
      </c>
      <c r="R14" s="38" cm="1">
        <f t="array" aca="1" ref="R14" ca="1">50 + ((SMP!AA14 -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69.2</v>
      </c>
      <c r="S14" s="40" cm="1">
        <f t="array" aca="1" ref="S14" ca="1">50 + ((SMP!AE14 -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88.4</v>
      </c>
      <c r="T14" s="40" cm="1">
        <f t="array" aca="1" ref="T14" ca="1">50 + ((SMP!AF14 -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88.117647058823536</v>
      </c>
      <c r="U14" s="40" cm="1">
        <f t="array" aca="1" ref="U14" ca="1">50 + ((SMP!AG14 -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84.5</v>
      </c>
      <c r="V14" s="40" cm="1">
        <f t="array" aca="1" ref="V14" ca="1">50 + ((SMP!AH14 -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87.028571428571439</v>
      </c>
      <c r="W14" s="266"/>
      <c r="X14" s="254"/>
      <c r="Y14" s="254"/>
      <c r="Z14" s="254"/>
      <c r="AB14" s="213"/>
      <c r="AC14" s="106" t="s">
        <v>39</v>
      </c>
      <c r="AD14" s="108">
        <f ca="1">IF(MIN(C14,G14,K14,O14,S14)=0, "Null", IF(COUNT(C14,G14,K14,O14,S14)=5, SUM(C14,G14,K14,O14,S14) - MIN(C14,G14,K14,O14,S14) - MAX(C14,G14,K14,O14,S14), "Null"))*$AS$10</f>
        <v>1018.7428571428571</v>
      </c>
      <c r="AE14" s="108">
        <f ca="1">IF(MIN(D14,H14,L14,P14,T14)=0, "Null", IF(COUNT(D14,H14,L14,P14,T14)=5, SUM(D14,H14,L14,P14,T14) - MIN(D14,H14,L14,P14,T14) - MAX(D14,H14,L14,P14,T14), "Null"))*$AT$10</f>
        <v>1050.6928104575163</v>
      </c>
      <c r="AF14" s="108">
        <f ca="1">IF(MIN(E14,I14,M14,Q14,U14)=0, "Null", IF(COUNT(E14,I14,M14,Q14,U14)=5, SUM(E14,I14,M14,Q14,U14) - MIN(E14,I14,M14,Q14,U14) - MAX(E14,I14,M14,Q14,U14), "Null"))*$AU$10</f>
        <v>744.64066496163673</v>
      </c>
      <c r="AG14" s="108">
        <f ca="1">IF(MIN(F14,J14,N14,R14,V14)=0, "Null", IF(COUNT(F14,J14,N14,R14,V14)=5, SUM(F14,J14,N14,R14,V14) - MIN(F14,J14,N14,R14,V14) - MAX(F14,J14,N14,R14,V14), "Null"))*$AV$10</f>
        <v>947.50807453416144</v>
      </c>
      <c r="AH14" s="109" cm="1">
        <f t="array" aca="1" ref="AH14" ca="1">IF(SUMPRODUCT(--(ISTEXT(AD14:AG14)+ISBLANK(AD14:AG14)+(AD14:AG14=0)))&gt;0,"Error",SUM(AD14,AE14,AF14,AG14))</f>
        <v>3761.5844070961716</v>
      </c>
      <c r="AI14" s="262"/>
      <c r="AJ14" s="266"/>
      <c r="AK14" s="254"/>
      <c r="AL14" s="254"/>
      <c r="AN14" s="249"/>
      <c r="AO14" s="264"/>
      <c r="AP14" s="249"/>
    </row>
    <row r="15" spans="1:48" ht="17.25" customHeight="1">
      <c r="A15" s="199">
        <v>4</v>
      </c>
      <c r="B15" s="1" t="s">
        <v>31</v>
      </c>
      <c r="C15" s="25" cm="1">
        <f t="array" aca="1" ref="C15" ca="1">50 + ((SMP!C15 - MIN(_xlfn._xlws.FILTER(SMP!$C$9:'SMP'!$C$30, MOD(ROW(SMP!$C$9:'SMP'!$C$30),2)=1)))/(MAX(_xlfn._xlws.FILTER(SMP!$C$9:'SMP'!$C$30, MOD(ROW(SMP!$C$9:'SMP'!$C$30),2)=1))-MIN(_xlfn._xlws.FILTER(SMP!$C$9:'SMP'!$C$30, MOD(ROW(SMP!$C$9:'SMP'!$C$30),2)=1)))) * (98-50)</f>
        <v>98</v>
      </c>
      <c r="D15" s="25" cm="1">
        <f t="array" aca="1" ref="D15" ca="1">50 + ((SMP!D15 - MIN(_xlfn._xlws.FILTER(SMP!$D$9:'SMP'!$D$30, MOD(ROW(SMP!$D$9:'SMP'!$D$30),2)=1)))/(MAX(_xlfn._xlws.FILTER(SMP!$D$9:'SMP'!$D$30, MOD(ROW(SMP!$D$9:'SMP'!$D$30),2)=1))-MIN(_xlfn._xlws.FILTER(SMP!$D$9:'SMP'!$D$30, MOD(ROW(SMP!$D$9:'SMP'!$D$30),2)=1)))) * (98-50)</f>
        <v>90</v>
      </c>
      <c r="E15" s="25" cm="1">
        <f t="array" aca="1" ref="E15" ca="1">50 + ((SMP!$E$15 - MIN(_xlfn._xlws.FILTER(SMP!$E$9:'SMP'!$E$30, MOD(ROW(SMP!$E$9:'SMP'!$E$30),2)=1)))/(MAX(_xlfn._xlws.FILTER(SMP!$E$9:'SMP'!$E$30, MOD(ROW(SMP!$E$9:'SMP'!$E$30),2)=1))-MIN(_xlfn._xlws.FILTER(SMP!$E$9:'SMP'!$E$30, MOD(ROW(SMP!$E$9:'SMP'!$E$30),2)=1))))*(98-50)</f>
        <v>98</v>
      </c>
      <c r="F15" s="25" cm="1">
        <f t="array" aca="1" ref="F15" ca="1">50 + ((SMP!F15 - MIN(_xlfn._xlws.FILTER(SMP!$F$9:'SMP'!$F$30, MOD(ROW(SMP!$F$9:'SMP'!$F$30),2)=1)))/(MAX(_xlfn._xlws.FILTER(SMP!$F$9:'SMP'!$F$30, MOD(ROW(SMP!$F$9:'SMP'!$F$30),2)=1))-MIN(_xlfn._xlws.FILTER(SMP!$F$9:'SMP'!$F$30, MOD(ROW(SMP!$F$9:'SMP'!$F$30),2)=1))))*(98-50)</f>
        <v>90</v>
      </c>
      <c r="G15" s="32" cm="1">
        <f t="array" aca="1" ref="G15" ca="1">50 + ((SMP!J15 - MIN(_xlfn._xlws.FILTER(SMP!$J$9:'SMP'!$J$30, MOD(ROW(SMP!$J$9:'SMP'!$J$30),2)=1)))/(MAX(_xlfn._xlws.FILTER(SMP!$J$9:'SMP'!$J$30, MOD(ROW(SMP!$J$9:'SMP'!$J$30),2)=1))-MIN(_xlfn._xlws.FILTER(SMP!$J$9:'SMP'!$J$30, MOD(ROW(SMP!$J$9:'SMP'!$J$30),2)=1))))*(98-50)</f>
        <v>91.142857142857139</v>
      </c>
      <c r="H15" s="32" cm="1">
        <f t="array" aca="1" ref="H15" ca="1">50 + ((SMP!K15 - MIN(_xlfn._xlws.FILTER(SMP!$K$9:'SMP'!$K$30, MOD(ROW(SMP!$K$9:'SMP'!$K$30),2)=1)))/(MAX(_xlfn._xlws.FILTER(SMP!$K$9:'SMP'!$K$30, MOD(ROW(SMP!$K$9:'SMP'!$K$30),2)=1))-MIN(_xlfn._xlws.FILTER(SMP!$K$9:'SMP'!$K$30, MOD(ROW(SMP!$K$9:'SMP'!$K$30),2)=1))))*(98-50)</f>
        <v>92.181818181818187</v>
      </c>
      <c r="I15" s="32" cm="1">
        <f t="array" aca="1" ref="I15" ca="1">50 + ((SMP!L15 - MIN(_xlfn._xlws.FILTER(SMP!$L$9:'SMP'!$L$30, MOD(ROW(SMP!$L$9:'SMP'!$L$30),2)=1)))/(MAX(_xlfn._xlws.FILTER(SMP!$L$9:'SMP'!$L$30, MOD(ROW(SMP!$L$9:'SMP'!$L$30),2)=1))-MIN(_xlfn._xlws.FILTER(SMP!$L$9:'SMP'!$L$30, MOD(ROW(SMP!$L$9:'SMP'!$L$30),2)=1))))*(98-50)</f>
        <v>86</v>
      </c>
      <c r="J15" s="32" cm="1">
        <f t="array" aca="1" ref="J15" ca="1">50 + ((SMP!M15 - MIN(_xlfn._xlws.FILTER(SMP!$M$9:'SMP'!$M$30, MOD(ROW(SMP!$M$9:'SMP'!$M$30),2)=1)))/(MAX(_xlfn._xlws.FILTER(SMP!$M$9:'SMP'!$M$30, MOD(ROW(SMP!$M$9:'SMP'!$M$30),2)=1))-MIN(_xlfn._xlws.FILTER(SMP!$M$9:'SMP'!$M$30, MOD(ROW(SMP!$M$9:'SMP'!$M$30),2)=1))))*(98-50)</f>
        <v>92.857142857142861</v>
      </c>
      <c r="K15" s="36" cm="1">
        <f t="array" aca="1" ref="K15" ca="1">50 + ((SMP!Q15 - MIN(_xlfn._xlws.FILTER(SMP!$Q$9:'SMP'!$Q$30, MOD(ROW(SMP!$Q$9:'SMP'!$Q$30),2)=1)))/(MAX(_xlfn._xlws.FILTER(SMP!$Q$9:'SMP'!$Q$30, MOD(ROW(SMP!$Q$9:'SMP'!$Q$30),2)=1))-MIN(_xlfn._xlws.FILTER(SMP!$Q$9:'SMP'!$Q$30, MOD(ROW(SMP!$Q$9:'SMP'!$Q$30),2)=1))))*(98-50)</f>
        <v>95</v>
      </c>
      <c r="L15" s="36" cm="1">
        <f t="array" aca="1" ref="L15" ca="1">50 + ((SMP!R15 - MIN(_xlfn._xlws.FILTER(SMP!$R$9:'SMP'!$R$30, MOD(ROW(SMP!$R$9:'SMP'!$R$30),2)=1)))/(MAX(_xlfn._xlws.FILTER(SMP!$R$9:'SMP'!$R$30, MOD(ROW(SMP!$R$9:'SMP'!$R$30),2)=1))-MIN(_xlfn._xlws.FILTER(SMP!$R$9:'SMP'!$R$30, MOD(ROW(SMP!$R$9:'SMP'!$R$30),2)=1))))*(98-50)</f>
        <v>94.8</v>
      </c>
      <c r="M15" s="36" cm="1">
        <f t="array" aca="1" ref="M15" ca="1">50 + ((SMP!S15 - MIN(_xlfn._xlws.FILTER(SMP!$S$9:'SMP'!$S$30, MOD(ROW(SMP!$S$9:'SMP'!$S$30),2)=1)))/(MAX(_xlfn._xlws.FILTER(SMP!$S$9:'SMP'!$S$30, MOD(ROW(SMP!$S$9:'SMP'!$S$30),2)=1))-MIN(_xlfn._xlws.FILTER(SMP!$S$9:'SMP'!$S$30, MOD(ROW(SMP!$S$9:'SMP'!$S$30),2)=1))))*(98-50)</f>
        <v>98</v>
      </c>
      <c r="N15" s="36" cm="1">
        <f t="array" aca="1" ref="N15" ca="1">50 + ((SMP!T15 - MIN(_xlfn._xlws.FILTER(SMP!$T$9:'SMP'!$T$30, MOD(ROW(SMP!$T$9:'SMP'!$T$30),2)=1)))/(MAX(_xlfn._xlws.FILTER(SMP!$T$9:'SMP'!$T$30, MOD(ROW(SMP!$T$9:'SMP'!$T$30),2)=1))-MIN(_xlfn._xlws.FILTER(SMP!$T$9:'SMP'!$T$30, MOD(ROW(SMP!$T$9:'SMP'!$T$30),2)=1))))*(98-50)</f>
        <v>92</v>
      </c>
      <c r="O15" s="39" cm="1">
        <f t="array" aca="1" ref="O15" ca="1">50 + ((SMP!X15 - MIN(_xlfn._xlws.FILTER(SMP!$X$9:'SMP'!$X$30, MOD(ROW(SMP!$X$9:'SMP'!$X$30),2)=1)))/(MAX(_xlfn._xlws.FILTER(SMP!$X$9:'SMP'!$X$30, MOD(ROW(SMP!$X$9:'SMP'!$X$30),2)=1))-MIN(_xlfn._xlws.FILTER(SMP!$X$9:'SMP'!$X$30, MOD(ROW(SMP!$X$9:'SMP'!$X$30),2)=1))))*(98-50)</f>
        <v>93.2</v>
      </c>
      <c r="P15" s="39" cm="1">
        <f t="array" aca="1" ref="P15" ca="1">50 + ((SMP!Y15 - MIN(_xlfn._xlws.FILTER(SMP!$Y$9:'SMP'!$Y$30, MOD(ROW(SMP!$Y$9:'SMP'!$Y$30),2)=1)))/(MAX(_xlfn._xlws.FILTER(SMP!$Y$9:'SMP'!$Y$30, MOD(ROW(SMP!$Y$9:'SMP'!$Y$30),2)=1))-MIN(_xlfn._xlws.FILTER(SMP!$Y$9:'SMP'!$Y$30, MOD(ROW(SMP!$Y$9:'SMP'!$Y$30),2)=1))))*(98-50)</f>
        <v>89.27272727272728</v>
      </c>
      <c r="Q15" s="39" cm="1">
        <f t="array" aca="1" ref="Q15" ca="1">50 + ((SMP!Z15 - MIN(_xlfn._xlws.FILTER(SMP!$Z$9:'SMP'!$Z$30, MOD(ROW(SMP!$Z$9:'SMP'!$Z$30),2)=1)))/(MAX(_xlfn._xlws.FILTER(SMP!$Z$9:'SMP'!$Z$30, MOD(ROW(SMP!$Z$9:'SMP'!$Z$30),2)=1))-MIN(_xlfn._xlws.FILTER(SMP!$Z$9:'SMP'!$Z$30, MOD(ROW(SMP!$Z$9:'SMP'!$Z$30),2)=1))))*(98-50)</f>
        <v>98</v>
      </c>
      <c r="R15" s="39" cm="1">
        <f t="array" aca="1" ref="R15" ca="1">50 + ((SMP!AA15 -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92</v>
      </c>
      <c r="S15" s="46" cm="1">
        <f t="array" aca="1" ref="S15" ca="1">50 + ((SMP!AE15 -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98</v>
      </c>
      <c r="T15" s="46" cm="1">
        <f t="array" aca="1" ref="T15" ca="1">50 + ((SMP!AF15 -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98</v>
      </c>
      <c r="U15" s="46" cm="1">
        <f t="array" aca="1" ref="U15" ca="1">50 + ((SMP!AG15 -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98</v>
      </c>
      <c r="V15" s="46" cm="1">
        <f t="array" aca="1" ref="V15" ca="1">50 + ((SMP!AH15 -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96.545454545454547</v>
      </c>
      <c r="W15" s="266"/>
      <c r="X15" s="250">
        <f>SUM(SMP!G15:G16,SMP!N15:N16,SMP!U15:U16,SMP!AB15:AB16,SMP!AI15:AI16)</f>
        <v>387</v>
      </c>
      <c r="Y15" s="250">
        <f>SUM(SMP!H15:H16,SMP!O15:O16,SMP!V15:V16,SMP!AC15:AC16,SMP!AJ15:AJ16)</f>
        <v>383</v>
      </c>
      <c r="Z15" s="250">
        <f>SUM(SMP!I15:I16,SMP!P15:P16,SMP!W15:W16,SMP!AD15:AD16,SMP!AK15:AK16)</f>
        <v>386</v>
      </c>
      <c r="AB15" s="199">
        <v>4</v>
      </c>
      <c r="AC15" s="165" t="s">
        <v>31</v>
      </c>
      <c r="AD15" s="44">
        <f ca="1">IF(MIN(C15,G15,K15,O15,S15)=0, "Null", IF(COUNT(C15,G15,K15,O15,S15)=5, SUM(C15,G15,K15,O15,S15) - MIN(C15,G15,K15,O15,S15) - MAX(C15,G15,K15,O15,S15), "Null"))*$AS$9</f>
        <v>1430.9999999999995</v>
      </c>
      <c r="AE15" s="44">
        <f ca="1">IF(MIN(D15,H15,L15,P15,T15)=0, "Null", IF(COUNT(D15,H15,L15,P15,T15)=5, SUM(D15,H15,L15,P15,T15) - MIN(D15,H15,L15,P15,T15) - MAX(D15,H15,L15,P15,T15), "Null"))*$AT$9</f>
        <v>1107.9272727272728</v>
      </c>
      <c r="AF15" s="44">
        <f ca="1">IF(MIN(E15,I15,M15,Q15,U15)=0, "Null", IF(COUNT(E15,I15,M15,Q15,U15)=5, SUM(E15,I15,M15,Q15,U15) - MIN(E15,I15,M15,Q15,U15) - MAX(E15,I15,M15,Q15,U15), "Null"))*$AU$9</f>
        <v>882</v>
      </c>
      <c r="AG15" s="44">
        <f ca="1">IF(MIN(F15,J15,N15,R15,V15)=0, "Null", IF(COUNT(F15,J15,N15,R15,V15)=5, SUM(F15,J15,N15,R15,V15) - MIN(F15,J15,N15,R15,V15) - MAX(F15,J15,N15,R15,V15), "Null"))*$AV$9</f>
        <v>830.57142857142867</v>
      </c>
      <c r="AH15" s="169" cm="1">
        <f t="array" aca="1" ref="AH15" ca="1">IF(SUMPRODUCT(--(ISTEXT(AD15:AG15)+ISBLANK(AD15:AG15)+(AD15:AG15=0)))&gt;0,"Error",SUM(AD15,AE15,AF15,AG15))</f>
        <v>4251.4987012987012</v>
      </c>
      <c r="AI15" s="259">
        <f t="shared" ref="AI15" ca="1" si="4">IF(OR(ISTEXT(AH15),ISTEXT(AH16)),"NULL",SUM(AH15:AH16))</f>
        <v>8564.3224418093996</v>
      </c>
      <c r="AJ15" s="266"/>
      <c r="AK15" s="250">
        <f>SUM(SMP!G15:I16,SMP!N15:P16,SMP!U15:W16,SMP!AB15:AD16,SMP!AI15:AK16)</f>
        <v>1156</v>
      </c>
      <c r="AL15" s="250">
        <f>RANK(AK15,$AK$9:$AK$30,0)</f>
        <v>2</v>
      </c>
      <c r="AN15" s="255" t="str">
        <f>IF(AND(SMP!AP15&gt;=4, SMP!AP15&lt;=18), "Penampilan " &amp; SMP!AP15 &amp; " Menit", "Kosong")</f>
        <v>Penampilan 11 Menit</v>
      </c>
      <c r="AO15" s="257" t="str">
        <f>IF(SMP!AQ15=46,"Kelebihan 1 Peserta", IF(SMP!AQ15=47,"Kelebihan 2 Peserta",IF(SMP!AQ15=48,"Kelebihan 3 Peserta",IF(SMP!AQ15=49,"Kelebihan 4 Peserta",IF(SMP!AQ15=50,"Kelebihan 5 Peserta",IF(SMP!AQ15&gt;50,"Lebih dari 5 Peserta","Aman"))))))</f>
        <v>Aman</v>
      </c>
      <c r="AP15" s="255" t="str">
        <f t="shared" ref="AP15" si="5">_xlfn.TEXTJOIN(", ",TRUE,AN15,AO15)</f>
        <v>Penampilan 11 Menit, Aman</v>
      </c>
    </row>
    <row r="16" spans="1:48" ht="17.25" customHeight="1">
      <c r="A16" s="236"/>
      <c r="B16" s="28" t="s">
        <v>39</v>
      </c>
      <c r="C16" s="29" cm="1">
        <f t="array" aca="1" ref="C16" ca="1">50 + ((SMP!C16 - MIN(_xlfn._xlws.FILTER(SMP!$C$9:'SMP'!$C$30, MOD(ROW(SMP!$C$9:'SMP'!$C$30),2)=0)))/(MAX(_xlfn._xlws.FILTER(SMP!$C$9:'SMP'!$C$30, MOD(ROW(SMP!$C$9:'SMP'!$C$30),2)=0))-MIN(_xlfn._xlws.FILTER(SMP!$C$9:'SMP'!$C$30, MOD(ROW(SMP!$C$9:'SMP'!$C$30),2)=0)))) * (98-50)</f>
        <v>98</v>
      </c>
      <c r="D16" s="29" cm="1">
        <f t="array" aca="1" ref="D16" ca="1">50 + ((SMP!D16 - MIN(_xlfn._xlws.FILTER(SMP!$D$9:'SMP'!$D$30,MOD(ROW(SMP!$D$9:'SMP'!$D$30),2)=0)))/(MAX(_xlfn._xlws.FILTER(SMP!$D$9:'SMP'!$D$30, MOD(ROW(SMP!$D$9:'SMP'!$D$30),2)=0))-MIN(_xlfn._xlws.FILTER(SMP!$D$9:'SMP'!$D$30,MOD(ROW(SMP!$D$9:'SMP'!$D$30),2)=0)))) * (98-50)</f>
        <v>98</v>
      </c>
      <c r="E16" s="29" cm="1">
        <f t="array" aca="1" ref="E16" ca="1">50 + ((SMP!E16 - MIN(_xlfn._xlws.FILTER(SMP!$E$9:'SMP'!$E$30, MOD(ROW(SMP!$E$9:'SMP'!$E$30),2)=0)))/(MAX(_xlfn._xlws.FILTER(SMP!$E$9:'SMP'!$E$30, MOD(ROW(SMP!$E$9:'SMP'!$E$30),2)=0))-MIN(_xlfn._xlws.FILTER(SMP!$E$9:'SMP'!$E$30, MOD(ROW(SMP!$E$9:'SMP'!$E$30),2)=0))))*(98-50)</f>
        <v>90</v>
      </c>
      <c r="F16" s="29" cm="1">
        <f t="array" aca="1" ref="F16" ca="1">50 + ((SMP!F16 - MIN(_xlfn._xlws.FILTER(SMP!$F$9:'SMP'!$F$30, MOD(ROW(SMP!$F$9:'SMP'!$F$30),2)=0)))/(MAX(_xlfn._xlws.FILTER(SMP!$F$9:'SMP'!$F$30, MOD(ROW(SMP!$F$9:'SMP'!$F$30),2)=0))-MIN(_xlfn._xlws.FILTER(SMP!$F$9:'SMP'!$F$30, MOD(ROW(SMP!$F$9:'SMP'!$F$30),2)=0))))*(98-50)</f>
        <v>98</v>
      </c>
      <c r="G16" s="33" cm="1">
        <f t="array" aca="1" ref="G16" ca="1">50 + ((SMP!J16 - MIN(_xlfn._xlws.FILTER(SMP!$J$9:'SMP'!$J$30, MOD(ROW(SMP!$J$9:'SMP'!$J$30),2)=0)))/(MAX(_xlfn._xlws.FILTER(SMP!$J$9:'SMP'!$J$30, MOD(ROW(SMP!$J$9:'SMP'!$J$30),2)=0))-MIN(_xlfn._xlws.FILTER(SMP!$J$9:'SMP'!$J$30, MOD(ROW(SMP!$J$9:'SMP'!$J$30),2)=0))))*(98-50)</f>
        <v>94.571428571428569</v>
      </c>
      <c r="H16" s="33" cm="1">
        <f t="array" aca="1" ref="H16" ca="1">50 + ((SMP!K16 - MIN(_xlfn._xlws.FILTER(SMP!$K$9:'SMP'!$K$30, MOD(ROW(SMP!$K$9:'SMP'!$K$30),2)=0)))/(MAX(_xlfn._xlws.FILTER(SMP!$K$9:'SMP'!$K$30, MOD(ROW(SMP!$K$9:'SMP'!$K$30),2)=0))-MIN(_xlfn._xlws.FILTER(SMP!$K$9:'SMP'!$K$30, MOD(ROW(SMP!$K$9:'SMP'!$K$30),2)=0))))*(98-50)</f>
        <v>94.444444444444443</v>
      </c>
      <c r="I16" s="33" cm="1">
        <f t="array" aca="1" ref="I16" ca="1">50 + ((SMP!L16 - MIN(_xlfn._xlws.FILTER(SMP!$L$9:'SMP'!$L$30, MOD(ROW(SMP!$L$9:'SMP'!$L$30),2)=0)))/(MAX(_xlfn._xlws.FILTER(SMP!$L$9:'SMP'!$L$30, MOD(ROW(SMP!$L$9:'SMP'!$L$30),2)=0))-MIN(_xlfn._xlws.FILTER(SMP!$L$9:'SMP'!$L$30, MOD(ROW(SMP!$L$9:'SMP'!$L$30),2)=0))))*(98-50)</f>
        <v>91.739130434782609</v>
      </c>
      <c r="J16" s="33" cm="1">
        <f t="array" aca="1" ref="J16" ca="1">50 + ((SMP!M16 - MIN(_xlfn._xlws.FILTER(SMP!$M$9:'SMP'!$M$30, MOD(ROW(SMP!$M$9:'SMP'!$M$30),2)=0)))/(MAX(_xlfn._xlws.FILTER(SMP!$M$9:'SMP'!$M$30, MOD(ROW(SMP!$M$9:'SMP'!$M$30),2)=0))-MIN(_xlfn._xlws.FILTER(SMP!$M$9:'SMP'!$M$30, MOD(ROW(SMP!$M$9:'SMP'!$M$30),2)=0))))*(98-50)</f>
        <v>91.739130434782609</v>
      </c>
      <c r="K16" s="37" cm="1">
        <f t="array" aca="1" ref="K16" ca="1">50 + ((SMP!Q16 -MIN(_xlfn._xlws.FILTER(SMP!$Q$9:'SMP'!$Q$30, MOD(ROW(SMP!$Q$9:'SMP'!$Q$30),2)=0)))/(MAX(_xlfn._xlws.FILTER(SMP!$Q$9:'SMP'!$Q$30, MOD(ROW(SMP!$Q$9:'SMP'!$Q$30),2)=0))-MIN(_xlfn._xlws.FILTER(SMP!$Q$9:'SMP'!$Q$30, MOD(ROW(SMP!$Q$9:'SMP'!$Q$30),2)=0))))*(98-50)</f>
        <v>98</v>
      </c>
      <c r="L16" s="37" cm="1">
        <f t="array" aca="1" ref="L16" ca="1">50 + ((SMP!R16 - MIN(_xlfn._xlws.FILTER(SMP!$R$9:'SMP'!$R$30, MOD(ROW(SMP!$R$9:'SMP'!$R$30),2)=0)))/(MAX(_xlfn._xlws.FILTER(SMP!$R$9:'SMP'!$R$30, MOD(ROW(SMP!$R$9:'SMP'!$R$30),2)=0))-MIN(_xlfn._xlws.FILTER(SMP!$R$9:'SMP'!$R$30, MOD(ROW(SMP!$R$9:'SMP'!$R$30),2)=0))))*(98-50)</f>
        <v>98</v>
      </c>
      <c r="M16" s="37" cm="1">
        <f t="array" aca="1" ref="M16" ca="1">50 + ((SMP!S16 - MIN(_xlfn._xlws.FILTER(SMP!$S$9:'SMP'!$S$30, MOD(ROW(SMP!$S$9:'SMP'!$S$30),2)=0)))/(MAX(_xlfn._xlws.FILTER(SMP!$S$9:'SMP'!$S$30, MOD(ROW(SMP!$S$9:'SMP'!$S$30),2)=0))-MIN(_xlfn._xlws.FILTER(SMP!$S$9:'SMP'!$S$30, MOD(ROW(SMP!$S$9:'SMP'!$S$30),2)=0))))*(98-50)</f>
        <v>98</v>
      </c>
      <c r="N16" s="37" cm="1">
        <f t="array" aca="1" ref="N16" ca="1">50 + ((SMP!T16 - MIN(_xlfn._xlws.FILTER(SMP!$T$9:'SMP'!$T$30, MOD(ROW(SMP!$T$9:'SMP'!$T$30),2)=0)))/(MAX(_xlfn._xlws.FILTER(SMP!$T$9:'SMP'!$T$30, MOD(ROW(SMP!$T$9:'SMP'!$T$30),2)=0))-MIN(_xlfn._xlws.FILTER(SMP!$T$9:'SMP'!$T$30, MOD(ROW(SMP!$T$9:'SMP'!$T$30),2)=0))))*(98-50)</f>
        <v>98</v>
      </c>
      <c r="O16" s="39" cm="1">
        <f t="array" aca="1" ref="O16" ca="1">50 + ((SMP!X16 - MIN(_xlfn._xlws.FILTER(SMP!$X$9:'SMP'!$X$30, MOD(ROW(SMP!$X$9:'SMP'!$X$30),2)=0)))/(MAX(_xlfn._xlws.FILTER(SMP!$X$9:'SMP'!$X$30, MOD(ROW(SMP!$X$9:'SMP'!$X$30),2)=0))-MIN(_xlfn._xlws.FILTER(SMP!$X$9:'SMP'!$X$30, MOD(ROW(SMP!$X$9:'SMP'!$X$30),2)=0))))*(98-50)</f>
        <v>98</v>
      </c>
      <c r="P16" s="39" cm="1">
        <f t="array" aca="1" ref="P16" ca="1">50 + ((SMP!Y16 - MIN(_xlfn._xlws.FILTER(SMP!$Y$9:'SMP'!$Y$30, MOD(ROW(SMP!$Y$9:'SMP'!$Y$30),2)=0)))/(MAX(_xlfn._xlws.FILTER(SMP!$Y$9:'SMP'!$Y$30, MOD(ROW(SMP!$Y$9:'SMP'!$Y$30),2)=0))-MIN(_xlfn._xlws.FILTER(SMP!$Y$9:'SMP'!$Y$30, MOD(ROW(SMP!$Y$9:'SMP'!$Y$30),2)=0))))*(98-50)</f>
        <v>93.636363636363626</v>
      </c>
      <c r="Q16" s="39" cm="1">
        <f t="array" aca="1" ref="Q16" ca="1">50 + ((SMP!Z16 - MIN(_xlfn._xlws.FILTER(SMP!$Z$9:'SMP'!$Z$30, MOD(ROW(SMP!$Z$9:'SMP'!$Z$30),2)=0)))/(MAX(_xlfn._xlws.FILTER(SMP!$Z$9:'SMP'!$Z$30, MOD(ROW(SMP!$Z$9:'SMP'!$Z$30),2)=0))-MIN(_xlfn._xlws.FILTER(SMP!$Z$9:'SMP'!$Z$30, MOD(ROW(SMP!$Z$9:'SMP'!$Z$30),2)=0))))*(98-50)</f>
        <v>92.666666666666657</v>
      </c>
      <c r="R16" s="39" cm="1">
        <f t="array" aca="1" ref="R16" ca="1">50 + ((SMP!AA16 -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98</v>
      </c>
      <c r="S16" s="46" cm="1">
        <f t="array" aca="1" ref="S16" ca="1">50 + ((SMP!AE16 -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92.514285714285705</v>
      </c>
      <c r="T16" s="46" cm="1">
        <f t="array" aca="1" ref="T16" ca="1">50 + ((SMP!AF16 -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98</v>
      </c>
      <c r="U16" s="46" cm="1">
        <f t="array" aca="1" ref="U16" ca="1">50 + ((SMP!AG16 -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92</v>
      </c>
      <c r="V16" s="46" cm="1">
        <f t="array" aca="1" ref="V16" ca="1">50 + ((SMP!AH16 -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93.885714285714286</v>
      </c>
      <c r="W16" s="266"/>
      <c r="X16" s="251"/>
      <c r="Y16" s="251"/>
      <c r="Z16" s="251"/>
      <c r="AB16" s="236"/>
      <c r="AC16" s="165" t="s">
        <v>39</v>
      </c>
      <c r="AD16" s="44">
        <f ca="1">IF(MIN(C16,G16,K16,O16,S16)=0, "Null", IF(COUNT(C16,G16,K16,O16,S16)=5, SUM(C16,G16,K16,O16,S16) - MIN(C16,G16,K16,O16,S16) - MAX(C16,G16,K16,O16,S16), "Null"))*$AS$10</f>
        <v>1162.2857142857142</v>
      </c>
      <c r="AE16" s="44">
        <f ca="1">IF(MIN(D16,H16,L16,P16,T16)=0, "Null", IF(COUNT(D16,H16,L16,P16,T16)=5, SUM(D16,H16,L16,P16,T16) - MIN(D16,H16,L16,P16,T16) - MAX(D16,H16,L16,P16,T16), "Null"))*$AT$10</f>
        <v>1161.7777777777778</v>
      </c>
      <c r="AF16" s="44">
        <f ca="1">IF(MIN(E16,I16,M16,Q16,U16)=0, "Null", IF(COUNT(E16,I16,M16,Q16,U16)=5, SUM(E16,I16,M16,Q16,U16) - MIN(E16,I16,M16,Q16,U16) - MAX(E16,I16,M16,Q16,U16), "Null"))*$AU$10</f>
        <v>829.21739130434776</v>
      </c>
      <c r="AG16" s="44">
        <f ca="1">IF(MIN(F16,J16,N16,R16,V16)=0, "Null", IF(COUNT(F16,J16,N16,R16,V16)=5, SUM(F16,J16,N16,R16,V16) - MIN(F16,J16,N16,R16,V16) - MAX(F16,J16,N16,R16,V16), "Null"))*$AV$10</f>
        <v>1159.5428571428572</v>
      </c>
      <c r="AH16" s="169" cm="1">
        <f t="array" aca="1" ref="AH16" ca="1">IF(SUMPRODUCT(--(ISTEXT(AD16:AG16)+ISBLANK(AD16:AG16)+(AD16:AG16=0)))&gt;0,"Error",SUM(AD16,AE16,AF16,AG16))</f>
        <v>4312.8237405106975</v>
      </c>
      <c r="AI16" s="260"/>
      <c r="AJ16" s="266"/>
      <c r="AK16" s="251"/>
      <c r="AL16" s="251"/>
      <c r="AN16" s="256"/>
      <c r="AO16" s="258"/>
      <c r="AP16" s="256"/>
    </row>
    <row r="17" spans="1:42" ht="17.25" customHeight="1">
      <c r="A17" s="252">
        <v>5</v>
      </c>
      <c r="B17" s="5" t="s">
        <v>31</v>
      </c>
      <c r="C17" s="11" cm="1">
        <f t="array" aca="1" ref="C17" ca="1">50 + ((SMP!C17 - MIN(_xlfn._xlws.FILTER(SMP!$C$9:'SMP'!$C$30, MOD(ROW(SMP!$C$9:'SMP'!$C$30),2)=1)))/(MAX(_xlfn._xlws.FILTER(SMP!$C$9:'SMP'!$C$30, MOD(ROW(SMP!$C$9:'SMP'!$C$30),2)=1))-MIN(_xlfn._xlws.FILTER(SMP!$C$9:'SMP'!$C$30, MOD(ROW(SMP!$C$9:'SMP'!$C$30),2)=1)))) * (98-50)</f>
        <v>50</v>
      </c>
      <c r="D17" s="11" cm="1">
        <f t="array" aca="1" ref="D17" ca="1">50 + ((SMP!D17 - MIN(_xlfn._xlws.FILTER(SMP!$D$9:'SMP'!$D$30, MOD(ROW(SMP!$D$9:'SMP'!$D$30),2)=1)))/(MAX(_xlfn._xlws.FILTER(SMP!$D$9:'SMP'!$D$30, MOD(ROW(SMP!$D$9:'SMP'!$D$30),2)=1))-MIN(_xlfn._xlws.FILTER(SMP!$D$9:'SMP'!$D$30, MOD(ROW(SMP!$D$9:'SMP'!$D$30),2)=1)))) * (98-50)</f>
        <v>50</v>
      </c>
      <c r="E17" s="11" cm="1">
        <f t="array" aca="1" ref="E17" ca="1">50 + ((SMP!E17 - MIN(_xlfn._xlws.FILTER(SMP!$E$9:'SMP'!$E$30, MOD(ROW(SMP!$E$9:'SMP'!$E$30),2)=1)))/(MAX(_xlfn._xlws.FILTER(SMP!$E$9:'SMP'!$E$30, MOD(ROW(SMP!$E$9:'SMP'!$E$30),2)=1))-MIN(_xlfn._xlws.FILTER(SMP!$E$9:'SMP'!$E$30, MOD(ROW(SMP!$E$9:'SMP'!$E$30),2)=1))))*(98-50)</f>
        <v>50</v>
      </c>
      <c r="F17" s="11" cm="1">
        <f t="array" aca="1" ref="F17" ca="1">50 + ((SMP!F17 - MIN(_xlfn._xlws.FILTER(SMP!$F$9:'SMP'!$F$30, MOD(ROW(SMP!$F$9:'SMP'!$F$30),2)=1)))/(MAX(_xlfn._xlws.FILTER(SMP!$F$9:'SMP'!$F$30, MOD(ROW(SMP!$F$9:'SMP'!$F$30),2)=1))-MIN(_xlfn._xlws.FILTER(SMP!$F$9:'SMP'!$F$30, MOD(ROW(SMP!$F$9:'SMP'!$F$30),2)=1))))*(98-50)</f>
        <v>50</v>
      </c>
      <c r="G17" s="30" cm="1">
        <f t="array" aca="1" ref="G17" ca="1">50 + ((SMP!J17 - MIN(_xlfn._xlws.FILTER(SMP!$J$9:'SMP'!$J$30, MOD(ROW(SMP!$J$9:'SMP'!$J$30),2)=1)))/(MAX(_xlfn._xlws.FILTER(SMP!$J$9:'SMP'!$J$30, MOD(ROW(SMP!$J$9:'SMP'!$J$30),2)=1))-MIN(_xlfn._xlws.FILTER(SMP!$J$9:'SMP'!$J$30, MOD(ROW(SMP!$J$9:'SMP'!$J$30),2)=1))))*(98-50)</f>
        <v>58.571428571428569</v>
      </c>
      <c r="H17" s="30" cm="1">
        <f t="array" aca="1" ref="H17" ca="1">50 + ((SMP!K17 - MIN(_xlfn._xlws.FILTER(SMP!$K$9:'SMP'!$K$30, MOD(ROW(SMP!$K$9:'SMP'!$K$30),2)=1)))/(MAX(_xlfn._xlws.FILTER(SMP!$K$9:'SMP'!$K$30, MOD(ROW(SMP!$K$9:'SMP'!$K$30),2)=1))-MIN(_xlfn._xlws.FILTER(SMP!$K$9:'SMP'!$K$30, MOD(ROW(SMP!$K$9:'SMP'!$K$30),2)=1))))*(98-50)</f>
        <v>57.272727272727273</v>
      </c>
      <c r="I17" s="30" cm="1">
        <f t="array" aca="1" ref="I17" ca="1">50 + ((SMP!L17 - MIN(_xlfn._xlws.FILTER(SMP!$L$9:'SMP'!$L$30, MOD(ROW(SMP!$L$9:'SMP'!$L$30),2)=1)))/(MAX(_xlfn._xlws.FILTER(SMP!$L$9:'SMP'!$L$30, MOD(ROW(SMP!$L$9:'SMP'!$L$30),2)=1))-MIN(_xlfn._xlws.FILTER(SMP!$L$9:'SMP'!$L$30, MOD(ROW(SMP!$L$9:'SMP'!$L$30),2)=1))))*(98-50)</f>
        <v>50</v>
      </c>
      <c r="J17" s="30" cm="1">
        <f t="array" aca="1" ref="J17" ca="1">50 + ((SMP!M17 - MIN(_xlfn._xlws.FILTER(SMP!$M$9:'SMP'!$M$30, MOD(ROW(SMP!$M$9:'SMP'!$M$30),2)=1)))/(MAX(_xlfn._xlws.FILTER(SMP!$M$9:'SMP'!$M$30, MOD(ROW(SMP!$M$9:'SMP'!$M$30),2)=1))-MIN(_xlfn._xlws.FILTER(SMP!$M$9:'SMP'!$M$30, MOD(ROW(SMP!$M$9:'SMP'!$M$30),2)=1))))*(98-50)</f>
        <v>63.714285714285715</v>
      </c>
      <c r="K17" s="34" cm="1">
        <f t="array" aca="1" ref="K17" ca="1">50 + ((SMP!Q17 - MIN(_xlfn._xlws.FILTER(SMP!$Q$9:'SMP'!$Q$30, MOD(ROW(SMP!$Q$9:'SMP'!$Q$30),2)=1)))/(MAX(_xlfn._xlws.FILTER(SMP!$Q$9:'SMP'!$Q$30, MOD(ROW(SMP!$Q$9:'SMP'!$Q$30),2)=1))-MIN(_xlfn._xlws.FILTER(SMP!$Q$9:'SMP'!$Q$30, MOD(ROW(SMP!$Q$9:'SMP'!$Q$30),2)=1))))*(98-50)</f>
        <v>53</v>
      </c>
      <c r="L17" s="34" cm="1">
        <f t="array" aca="1" ref="L17" ca="1">50 + ((SMP!R17 - MIN(_xlfn._xlws.FILTER(SMP!$R$9:'SMP'!$R$30, MOD(ROW(SMP!$R$9:'SMP'!$R$30),2)=1)))/(MAX(_xlfn._xlws.FILTER(SMP!$R$9:'SMP'!$R$30, MOD(ROW(SMP!$R$9:'SMP'!$R$30),2)=1))-MIN(_xlfn._xlws.FILTER(SMP!$R$9:'SMP'!$R$30, MOD(ROW(SMP!$R$9:'SMP'!$R$30),2)=1))))*(98-50)</f>
        <v>53.2</v>
      </c>
      <c r="M17" s="34" cm="1">
        <f t="array" aca="1" ref="M17" ca="1">50 + ((SMP!S17 - MIN(_xlfn._xlws.FILTER(SMP!$S$9:'SMP'!$S$30, MOD(ROW(SMP!$S$9:'SMP'!$S$30),2)=1)))/(MAX(_xlfn._xlws.FILTER(SMP!$S$9:'SMP'!$S$30, MOD(ROW(SMP!$S$9:'SMP'!$S$30),2)=1))-MIN(_xlfn._xlws.FILTER(SMP!$S$9:'SMP'!$S$30, MOD(ROW(SMP!$S$9:'SMP'!$S$30),2)=1))))*(98-50)</f>
        <v>50</v>
      </c>
      <c r="N17" s="34" cm="1">
        <f t="array" aca="1" ref="N17" ca="1">50 + ((SMP!T17 - MIN(_xlfn._xlws.FILTER(SMP!$T$9:'SMP'!$T$30, MOD(ROW(SMP!$T$9:'SMP'!$T$30),2)=1)))/(MAX(_xlfn._xlws.FILTER(SMP!$T$9:'SMP'!$T$30, MOD(ROW(SMP!$T$9:'SMP'!$T$30),2)=1))-MIN(_xlfn._xlws.FILTER(SMP!$T$9:'SMP'!$T$30, MOD(ROW(SMP!$T$9:'SMP'!$T$30),2)=1))))*(98-50)</f>
        <v>50</v>
      </c>
      <c r="O17" s="38" cm="1">
        <f t="array" aca="1" ref="O17" ca="1">50 + ((SMP!X17 - MIN(_xlfn._xlws.FILTER(SMP!$X$9:'SMP'!$X$30, MOD(ROW(SMP!$X$9:'SMP'!$X$30),2)=1)))/(MAX(_xlfn._xlws.FILTER(SMP!$X$9:'SMP'!$X$30, MOD(ROW(SMP!$X$9:'SMP'!$X$30),2)=1))-MIN(_xlfn._xlws.FILTER(SMP!$X$9:'SMP'!$X$30, MOD(ROW(SMP!$X$9:'SMP'!$X$30),2)=1))))*(98-50)</f>
        <v>50</v>
      </c>
      <c r="P17" s="38" cm="1">
        <f t="array" aca="1" ref="P17" ca="1">50 + ((SMP!Y17 - MIN(_xlfn._xlws.FILTER(SMP!$Y$9:'SMP'!$Y$30, MOD(ROW(SMP!$Y$9:'SMP'!$Y$30),2)=1)))/(MAX(_xlfn._xlws.FILTER(SMP!$Y$9:'SMP'!$Y$30, MOD(ROW(SMP!$Y$9:'SMP'!$Y$30),2)=1))-MIN(_xlfn._xlws.FILTER(SMP!$Y$9:'SMP'!$Y$30, MOD(ROW(SMP!$Y$9:'SMP'!$Y$30),2)=1))))*(98-50)</f>
        <v>58.727272727272727</v>
      </c>
      <c r="Q17" s="38" cm="1">
        <f t="array" aca="1" ref="Q17" ca="1">50 + ((SMP!Z17 - MIN(_xlfn._xlws.FILTER(SMP!$Z$9:'SMP'!$Z$30, MOD(ROW(SMP!$Z$9:'SMP'!$Z$30),2)=1)))/(MAX(_xlfn._xlws.FILTER(SMP!$Z$9:'SMP'!$Z$30, MOD(ROW(SMP!$Z$9:'SMP'!$Z$30),2)=1))-MIN(_xlfn._xlws.FILTER(SMP!$Z$9:'SMP'!$Z$30, MOD(ROW(SMP!$Z$9:'SMP'!$Z$30),2)=1))))*(98-50)</f>
        <v>54.8</v>
      </c>
      <c r="R17" s="38" cm="1">
        <f t="array" aca="1" ref="R17" ca="1">50 + ((SMP!AA17 -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56</v>
      </c>
      <c r="S17" s="40" cm="1">
        <f t="array" aca="1" ref="S17" ca="1">50 + ((SMP!AE17 -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52.46153846153846</v>
      </c>
      <c r="T17" s="40" cm="1">
        <f t="array" aca="1" ref="T17" ca="1">50 + ((SMP!AF17 -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55.333333333333336</v>
      </c>
      <c r="U17" s="40" cm="1">
        <f t="array" aca="1" ref="U17" ca="1">50 + ((SMP!AG17 -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50</v>
      </c>
      <c r="V17" s="40" cm="1">
        <f t="array" aca="1" ref="V17" ca="1">50 + ((SMP!AH17 -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50</v>
      </c>
      <c r="W17" s="266"/>
      <c r="X17" s="253">
        <f>SUM(SMP!G17:G18,SMP!N17:N18,SMP!U17:U18,SMP!AB17:AB18,SMP!AI17:AI18)</f>
        <v>287</v>
      </c>
      <c r="Y17" s="253">
        <f>SUM(SMP!H17:H18,SMP!O17:O18,SMP!V17:V18,SMP!AC17:AC18,SMP!AJ17:AJ18)</f>
        <v>292</v>
      </c>
      <c r="Z17" s="253">
        <f>SUM(SMP!I17:I18,SMP!P17:P18,SMP!W17:W18,SMP!AD17:AD18,SMP!AK17:AK18)</f>
        <v>291</v>
      </c>
      <c r="AB17" s="252">
        <v>5</v>
      </c>
      <c r="AC17" s="106" t="s">
        <v>31</v>
      </c>
      <c r="AD17" s="108">
        <f ca="1">IF(MIN(C17,G17,K17,O17,S17)=0, "Null", IF(COUNT(C17,G17,K17,O17,S17)=5, SUM(C17,G17,K17,O17,S17) - MIN(C17,G17,K17,O17,S17) - MAX(C17,G17,K17,O17,S17), "Null"))*$AS$9</f>
        <v>777.30769230769226</v>
      </c>
      <c r="AE17" s="108">
        <f ca="1">IF(MIN(D17,H17,L17,P17,T17)=0, "Null", IF(COUNT(D17,H17,L17,P17,T17)=5, SUM(D17,H17,L17,P17,T17) - MIN(D17,H17,L17,P17,T17) - MAX(D17,H17,L17,P17,T17), "Null"))*$AT$9</f>
        <v>663.22424242424256</v>
      </c>
      <c r="AF17" s="108">
        <f ca="1">IF(MIN(E17,I17,M17,Q17,U17)=0, "Null", IF(COUNT(E17,I17,M17,Q17,U17)=5, SUM(E17,I17,M17,Q17,U17) - MIN(E17,I17,M17,Q17,U17) - MAX(E17,I17,M17,Q17,U17), "Null"))*$AU$9</f>
        <v>450</v>
      </c>
      <c r="AG17" s="108">
        <f ca="1">IF(MIN(F17,J17,N17,R17,V17)=0, "Null", IF(COUNT(F17,J17,N17,R17,V17)=5, SUM(F17,J17,N17,R17,V17) - MIN(F17,J17,N17,R17,V17) - MAX(F17,J17,N17,R17,V17), "Null"))*$AV$9</f>
        <v>468</v>
      </c>
      <c r="AH17" s="109" cm="1">
        <f t="array" aca="1" ref="AH17" ca="1">IF(SUMPRODUCT(--(ISTEXT(AD17:AG17)+ISBLANK(AD17:AG17)+(AD17:AG17=0)))&gt;0,"Error",SUM(AD17,AE17,AF17,AG17))</f>
        <v>2358.5319347319346</v>
      </c>
      <c r="AI17" s="261">
        <f t="shared" ref="AI17" ca="1" si="6">IF(OR(ISTEXT(AH17),ISTEXT(AH18)),"NULL",SUM(AH17:AH18))</f>
        <v>4826.1313826270343</v>
      </c>
      <c r="AJ17" s="266"/>
      <c r="AK17" s="253">
        <f>SUM(SMP!G17:I18,SMP!N17:P18,SMP!U17:W18,SMP!AB17:AD18,SMP!AI17:AK18)</f>
        <v>870</v>
      </c>
      <c r="AL17" s="253">
        <f>RANK(AK17,$AK$9:$AK$30,0)</f>
        <v>10</v>
      </c>
      <c r="AN17" s="248" t="str">
        <f>IF(AND(SMP!AP17&gt;=4, SMP!AP17&lt;=18), "Penampilan " &amp; SMP!AP17 &amp; " Menit", "Kosong")</f>
        <v>Penampilan 8 Menit</v>
      </c>
      <c r="AO17" s="263" t="str">
        <f>IF(SMP!AQ17=46,"Kelebihan 1 Peserta", IF(SMP!AQ17=47,"Kelebihan 2 Peserta",IF(SMP!AQ17=48,"Kelebihan 3 Peserta",IF(SMP!AQ17=49,"Kelebihan 4 Peserta",IF(SMP!AQ17=50,"Kelebihan 5 Peserta",IF(SMP!AQ17&gt;50,"Lebih dari 5 Peserta","Aman"))))))</f>
        <v>Aman</v>
      </c>
      <c r="AP17" s="248" t="str">
        <f>_xlfn.TEXTJOIN(", ",TRUE,AN17,AO17)</f>
        <v>Penampilan 8 Menit, Aman</v>
      </c>
    </row>
    <row r="18" spans="1:42" ht="17.25" customHeight="1">
      <c r="A18" s="213"/>
      <c r="B18" s="107" t="s">
        <v>39</v>
      </c>
      <c r="C18" s="27" cm="1">
        <f t="array" aca="1" ref="C18" ca="1">50 + ((SMP!C18 - MIN(_xlfn._xlws.FILTER(SMP!$C$9:'SMP'!$C$30, MOD(ROW(SMP!$C$9:'SMP'!$C$30),2)=0)))/(MAX(_xlfn._xlws.FILTER(SMP!$C$9:'SMP'!$C$30, MOD(ROW(SMP!$C$9:'SMP'!$C$30),2)=0))-MIN(_xlfn._xlws.FILTER(SMP!$C$9:'SMP'!$C$30, MOD(ROW(SMP!$C$9:'SMP'!$C$30),2)=0)))) * (98-50)</f>
        <v>50</v>
      </c>
      <c r="D18" s="27" cm="1">
        <f t="array" aca="1" ref="D18" ca="1">50 + ((SMP!D18 - MIN(_xlfn._xlws.FILTER(SMP!$D$9:'SMP'!$D$30,MOD(ROW(SMP!$D$9:'SMP'!$D$30),2)=0)))/(MAX(_xlfn._xlws.FILTER(SMP!$D$9:'SMP'!$D$30, MOD(ROW(SMP!$D$9:'SMP'!$D$30),2)=0))-MIN(_xlfn._xlws.FILTER(SMP!$D$9:'SMP'!$D$30,MOD(ROW(SMP!$D$9:'SMP'!$D$30),2)=0)))) * (98-50)</f>
        <v>50</v>
      </c>
      <c r="E18" s="27" cm="1">
        <f t="array" aca="1" ref="E18" ca="1">50 + ((SMP!E18 - MIN(_xlfn._xlws.FILTER(SMP!$E$9:'SMP'!$E$30, MOD(ROW(SMP!$E$9:'SMP'!$E$30),2)=0)))/(MAX(_xlfn._xlws.FILTER(SMP!$E$9:'SMP'!$E$30, MOD(ROW(SMP!$E$9:'SMP'!$E$30),2)=0))-MIN(_xlfn._xlws.FILTER(SMP!$E$9:'SMP'!$E$30, MOD(ROW(SMP!$E$9:'SMP'!$E$30),2)=0))))*(98-50)</f>
        <v>50</v>
      </c>
      <c r="F18" s="27" cm="1">
        <f t="array" aca="1" ref="F18" ca="1">50 + ((SMP!F18 - MIN(_xlfn._xlws.FILTER(SMP!$F$9:'SMP'!$F$30, MOD(ROW(SMP!$F$9:'SMP'!$F$30),2)=0)))/(MAX(_xlfn._xlws.FILTER(SMP!$F$9:'SMP'!$F$30, MOD(ROW(SMP!$F$9:'SMP'!$F$30),2)=0))-MIN(_xlfn._xlws.FILTER(SMP!$F$9:'SMP'!$F$30, MOD(ROW(SMP!$F$9:'SMP'!$F$30),2)=0))))*(98-50)</f>
        <v>50</v>
      </c>
      <c r="G18" s="31" cm="1">
        <f t="array" aca="1" ref="G18" ca="1">50 + ((SMP!J18 - MIN(_xlfn._xlws.FILTER(SMP!$J$9:'SMP'!$J$30, MOD(ROW(SMP!$J$9:'SMP'!$J$30),2)=0)))/(MAX(_xlfn._xlws.FILTER(SMP!$J$9:'SMP'!$J$30, MOD(ROW(SMP!$J$9:'SMP'!$J$30),2)=0))-MIN(_xlfn._xlws.FILTER(SMP!$J$9:'SMP'!$J$30, MOD(ROW(SMP!$J$9:'SMP'!$J$30),2)=0))))*(98-50)</f>
        <v>67.142857142857139</v>
      </c>
      <c r="H18" s="31" cm="1">
        <f t="array" aca="1" ref="H18" ca="1">50 + ((SMP!K18 - MIN(_xlfn._xlws.FILTER(SMP!$K$9:'SMP'!$K$30, MOD(ROW(SMP!$K$9:'SMP'!$K$30),2)=0)))/(MAX(_xlfn._xlws.FILTER(SMP!$K$9:'SMP'!$K$30, MOD(ROW(SMP!$K$9:'SMP'!$K$30),2)=0))-MIN(_xlfn._xlws.FILTER(SMP!$K$9:'SMP'!$K$30, MOD(ROW(SMP!$K$9:'SMP'!$K$30),2)=0))))*(98-50)</f>
        <v>64.222222222222229</v>
      </c>
      <c r="I18" s="31" cm="1">
        <f t="array" aca="1" ref="I18" ca="1">50 + ((SMP!L18 - MIN(_xlfn._xlws.FILTER(SMP!$L$9:'SMP'!$L$30, MOD(ROW(SMP!$L$9:'SMP'!$L$30),2)=0)))/(MAX(_xlfn._xlws.FILTER(SMP!$L$9:'SMP'!$L$30, MOD(ROW(SMP!$L$9:'SMP'!$L$30),2)=0))-MIN(_xlfn._xlws.FILTER(SMP!$L$9:'SMP'!$L$30, MOD(ROW(SMP!$L$9:'SMP'!$L$30),2)=0))))*(98-50)</f>
        <v>50</v>
      </c>
      <c r="J18" s="31" cm="1">
        <f t="array" aca="1" ref="J18" ca="1">50 + ((SMP!M18 - MIN(_xlfn._xlws.FILTER(SMP!$M$9:'SMP'!$M$30, MOD(ROW(SMP!$M$9:'SMP'!$M$30),2)=0)))/(MAX(_xlfn._xlws.FILTER(SMP!$M$9:'SMP'!$M$30, MOD(ROW(SMP!$M$9:'SMP'!$M$30),2)=0))-MIN(_xlfn._xlws.FILTER(SMP!$M$9:'SMP'!$M$30, MOD(ROW(SMP!$M$9:'SMP'!$M$30),2)=0))))*(98-50)</f>
        <v>60.434782608695656</v>
      </c>
      <c r="K18" s="35" cm="1">
        <f t="array" aca="1" ref="K18" ca="1">50 + ((SMP!Q18 -MIN(_xlfn._xlws.FILTER(SMP!$Q$9:'SMP'!$Q$30, MOD(ROW(SMP!$Q$9:'SMP'!$Q$30),2)=0)))/(MAX(_xlfn._xlws.FILTER(SMP!$Q$9:'SMP'!$Q$30, MOD(ROW(SMP!$Q$9:'SMP'!$Q$30),2)=0))-MIN(_xlfn._xlws.FILTER(SMP!$Q$9:'SMP'!$Q$30, MOD(ROW(SMP!$Q$9:'SMP'!$Q$30),2)=0))))*(98-50)</f>
        <v>50</v>
      </c>
      <c r="L18" s="35" cm="1">
        <f t="array" aca="1" ref="L18" ca="1">50 + ((SMP!R18 - MIN(_xlfn._xlws.FILTER(SMP!$R$9:'SMP'!$R$30, MOD(ROW(SMP!$R$9:'SMP'!$R$30),2)=0)))/(MAX(_xlfn._xlws.FILTER(SMP!$R$9:'SMP'!$R$30, MOD(ROW(SMP!$R$9:'SMP'!$R$30),2)=0))-MIN(_xlfn._xlws.FILTER(SMP!$R$9:'SMP'!$R$30, MOD(ROW(SMP!$R$9:'SMP'!$R$30),2)=0))))*(98-50)</f>
        <v>53</v>
      </c>
      <c r="M18" s="35" cm="1">
        <f t="array" aca="1" ref="M18" ca="1">50 + ((SMP!S18 - MIN(_xlfn._xlws.FILTER(SMP!$S$9:'SMP'!$S$30, MOD(ROW(SMP!$S$9:'SMP'!$S$30),2)=0)))/(MAX(_xlfn._xlws.FILTER(SMP!$S$9:'SMP'!$S$30, MOD(ROW(SMP!$S$9:'SMP'!$S$30),2)=0))-MIN(_xlfn._xlws.FILTER(SMP!$S$9:'SMP'!$S$30, MOD(ROW(SMP!$S$9:'SMP'!$S$30),2)=0))))*(98-50)</f>
        <v>50</v>
      </c>
      <c r="N18" s="35" cm="1">
        <f t="array" aca="1" ref="N18" ca="1">50 + ((SMP!T18 - MIN(_xlfn._xlws.FILTER(SMP!$T$9:'SMP'!$T$30, MOD(ROW(SMP!$T$9:'SMP'!$T$30),2)=0)))/(MAX(_xlfn._xlws.FILTER(SMP!$T$9:'SMP'!$T$30, MOD(ROW(SMP!$T$9:'SMP'!$T$30),2)=0))-MIN(_xlfn._xlws.FILTER(SMP!$T$9:'SMP'!$T$30, MOD(ROW(SMP!$T$9:'SMP'!$T$30),2)=0))))*(98-50)</f>
        <v>50</v>
      </c>
      <c r="O18" s="38" cm="1">
        <f t="array" aca="1" ref="O18" ca="1">50 + ((SMP!X18 - MIN(_xlfn._xlws.FILTER(SMP!$X$9:'SMP'!$X$30, MOD(ROW(SMP!$X$9:'SMP'!$X$30),2)=0)))/(MAX(_xlfn._xlws.FILTER(SMP!$X$9:'SMP'!$X$30, MOD(ROW(SMP!$X$9:'SMP'!$X$30),2)=0))-MIN(_xlfn._xlws.FILTER(SMP!$X$9:'SMP'!$X$30, MOD(ROW(SMP!$X$9:'SMP'!$X$30),2)=0))))*(98-50)</f>
        <v>50</v>
      </c>
      <c r="P18" s="38" cm="1">
        <f t="array" aca="1" ref="P18" ca="1">50 + ((SMP!Y18 - MIN(_xlfn._xlws.FILTER(SMP!$Y$9:'SMP'!$Y$30, MOD(ROW(SMP!$Y$9:'SMP'!$Y$30),2)=0)))/(MAX(_xlfn._xlws.FILTER(SMP!$Y$9:'SMP'!$Y$30, MOD(ROW(SMP!$Y$9:'SMP'!$Y$30),2)=0))-MIN(_xlfn._xlws.FILTER(SMP!$Y$9:'SMP'!$Y$30, MOD(ROW(SMP!$Y$9:'SMP'!$Y$30),2)=0))))*(98-50)</f>
        <v>50</v>
      </c>
      <c r="Q18" s="38" cm="1">
        <f t="array" aca="1" ref="Q18" ca="1">50 + ((SMP!Z18 - MIN(_xlfn._xlws.FILTER(SMP!$Z$9:'SMP'!$Z$30, MOD(ROW(SMP!$Z$9:'SMP'!$Z$30),2)=0)))/(MAX(_xlfn._xlws.FILTER(SMP!$Z$9:'SMP'!$Z$30, MOD(ROW(SMP!$Z$9:'SMP'!$Z$30),2)=0))-MIN(_xlfn._xlws.FILTER(SMP!$Z$9:'SMP'!$Z$30, MOD(ROW(SMP!$Z$9:'SMP'!$Z$30),2)=0))))*(98-50)</f>
        <v>50</v>
      </c>
      <c r="R18" s="38" cm="1">
        <f t="array" aca="1" ref="R18" ca="1">50 + ((SMP!AA18 -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59.6</v>
      </c>
      <c r="S18" s="40" cm="1">
        <f t="array" aca="1" ref="S18" ca="1">50 + ((SMP!AE18 -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70.571428571428569</v>
      </c>
      <c r="T18" s="40" cm="1">
        <f t="array" aca="1" ref="T18" ca="1">50 + ((SMP!AF18 -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71.17647058823529</v>
      </c>
      <c r="U18" s="40" cm="1">
        <f t="array" aca="1" ref="U18" ca="1">50 + ((SMP!AG18 -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65</v>
      </c>
      <c r="V18" s="40" cm="1">
        <f t="array" aca="1" ref="V18" ca="1">50 + ((SMP!AH18 -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70.571428571428569</v>
      </c>
      <c r="W18" s="266"/>
      <c r="X18" s="254"/>
      <c r="Y18" s="254"/>
      <c r="Z18" s="254"/>
      <c r="AB18" s="213"/>
      <c r="AC18" s="106" t="s">
        <v>39</v>
      </c>
      <c r="AD18" s="108">
        <f ca="1">IF(MIN(C18,G18,K18,O18,S18)=0, "Null", IF(COUNT(C18,G18,K18,O18,S18)=5, SUM(C18,G18,K18,O18,S18) - MIN(C18,G18,K18,O18,S18) - MAX(C18,G18,K18,O18,S18), "Null"))*$AS$10</f>
        <v>668.57142857142867</v>
      </c>
      <c r="AE18" s="108">
        <f ca="1">IF(MIN(D18,H18,L18,P18,T18)=0, "Null", IF(COUNT(D18,H18,L18,P18,T18)=5, SUM(D18,H18,L18,P18,T18) - MIN(D18,H18,L18,P18,T18) - MAX(D18,H18,L18,P18,T18), "Null"))*$AT$10</f>
        <v>668.88888888888891</v>
      </c>
      <c r="AF18" s="108">
        <f ca="1">IF(MIN(E18,I18,M18,Q18,U18)=0, "Null", IF(COUNT(E18,I18,M18,Q18,U18)=5, SUM(E18,I18,M18,Q18,U18) - MIN(E18,I18,M18,Q18,U18) - MAX(E18,I18,M18,Q18,U18), "Null"))*$AU$10</f>
        <v>450</v>
      </c>
      <c r="AG18" s="108">
        <f ca="1">IF(MIN(F18,J18,N18,R18,V18)=0, "Null", IF(COUNT(F18,J18,N18,R18,V18)=5, SUM(F18,J18,N18,R18,V18) - MIN(F18,J18,N18,R18,V18) - MAX(F18,J18,N18,R18,V18), "Null"))*$AV$10</f>
        <v>680.1391304347826</v>
      </c>
      <c r="AH18" s="109" cm="1">
        <f t="array" aca="1" ref="AH18" ca="1">IF(SUMPRODUCT(--(ISTEXT(AD18:AG18)+ISBLANK(AD18:AG18)+(AD18:AG18=0)))&gt;0,"Error",SUM(AD18,AE18,AF18,AG18))</f>
        <v>2467.5994478951002</v>
      </c>
      <c r="AI18" s="262"/>
      <c r="AJ18" s="266"/>
      <c r="AK18" s="254"/>
      <c r="AL18" s="254"/>
      <c r="AN18" s="249"/>
      <c r="AO18" s="264"/>
      <c r="AP18" s="249"/>
    </row>
    <row r="19" spans="1:42" ht="17.25" customHeight="1">
      <c r="A19" s="199">
        <v>6</v>
      </c>
      <c r="B19" s="1" t="s">
        <v>31</v>
      </c>
      <c r="C19" s="25" cm="1">
        <f t="array" aca="1" ref="C19" ca="1">50 + ((SMP!C19 - MIN(_xlfn._xlws.FILTER(SMP!$C$9:'SMP'!$C$30, MOD(ROW(SMP!$C$9:'SMP'!$C$30),2)=1)))/(MAX(_xlfn._xlws.FILTER(SMP!$C$9:'SMP'!$C$30, MOD(ROW(SMP!$C$9:'SMP'!$C$30),2)=1))-MIN(_xlfn._xlws.FILTER(SMP!$C$9:'SMP'!$C$30, MOD(ROW(SMP!$C$9:'SMP'!$C$30),2)=1)))) * (98-50)</f>
        <v>98</v>
      </c>
      <c r="D19" s="25" cm="1">
        <f t="array" aca="1" ref="D19" ca="1">50 + ((SMP!D19 - MIN(_xlfn._xlws.FILTER(SMP!$D$9:'SMP'!$D$30, MOD(ROW(SMP!$D$9:'SMP'!$D$30),2)=1)))/(MAX(_xlfn._xlws.FILTER(SMP!$D$9:'SMP'!$D$30, MOD(ROW(SMP!$D$9:'SMP'!$D$30),2)=1))-MIN(_xlfn._xlws.FILTER(SMP!$D$9:'SMP'!$D$30, MOD(ROW(SMP!$D$9:'SMP'!$D$30),2)=1)))) * (98-50)</f>
        <v>98</v>
      </c>
      <c r="E19" s="25" cm="1">
        <f t="array" aca="1" ref="E19" ca="1">50 + ((SMP!$E$19 - MIN(_xlfn._xlws.FILTER(SMP!$E$9:'SMP'!$E$30, MOD(ROW(SMP!$E$9:'SMP'!$E$30),2)=1)))/(MAX(_xlfn._xlws.FILTER(SMP!$E$9:'SMP'!$E$30, MOD(ROW(SMP!$E$9:'SMP'!$E$30),2)=1))-MIN(_xlfn._xlws.FILTER(SMP!$E$9:'SMP'!$E$30, MOD(ROW(SMP!$E$9:'SMP'!$E$30),2)=1))))*(98-50)</f>
        <v>91.142857142857139</v>
      </c>
      <c r="F19" s="25" cm="1">
        <f t="array" aca="1" ref="F19" ca="1">50 + ((SMP!F19 - MIN(_xlfn._xlws.FILTER(SMP!$F$9:'SMP'!$F$30, MOD(ROW(SMP!$F$9:'SMP'!$F$30),2)=1)))/(MAX(_xlfn._xlws.FILTER(SMP!$F$9:'SMP'!$F$30, MOD(ROW(SMP!$F$9:'SMP'!$F$30),2)=1))-MIN(_xlfn._xlws.FILTER(SMP!$F$9:'SMP'!$F$30, MOD(ROW(SMP!$F$9:'SMP'!$F$30),2)=1))))*(98-50)</f>
        <v>98</v>
      </c>
      <c r="G19" s="32" cm="1">
        <f t="array" aca="1" ref="G19" ca="1">50 + ((SMP!J19 - MIN(_xlfn._xlws.FILTER(SMP!$J$9:'SMP'!$J$30, MOD(ROW(SMP!$J$9:'SMP'!$J$30),2)=1)))/(MAX(_xlfn._xlws.FILTER(SMP!$J$9:'SMP'!$J$30, MOD(ROW(SMP!$J$9:'SMP'!$J$30),2)=1))-MIN(_xlfn._xlws.FILTER(SMP!$J$9:'SMP'!$J$30, MOD(ROW(SMP!$J$9:'SMP'!$J$30),2)=1))))*(98-50)</f>
        <v>92.857142857142861</v>
      </c>
      <c r="H19" s="32" cm="1">
        <f t="array" aca="1" ref="H19" ca="1">50 + ((SMP!K19 - MIN(_xlfn._xlws.FILTER(SMP!$K$9:'SMP'!$K$30, MOD(ROW(SMP!$K$9:'SMP'!$K$30),2)=1)))/(MAX(_xlfn._xlws.FILTER(SMP!$K$9:'SMP'!$K$30, MOD(ROW(SMP!$K$9:'SMP'!$K$30),2)=1))-MIN(_xlfn._xlws.FILTER(SMP!$K$9:'SMP'!$K$30, MOD(ROW(SMP!$K$9:'SMP'!$K$30),2)=1))))*(98-50)</f>
        <v>93.636363636363626</v>
      </c>
      <c r="I19" s="32" cm="1">
        <f t="array" aca="1" ref="I19" ca="1">50 + ((SMP!L19 - MIN(_xlfn._xlws.FILTER(SMP!$L$9:'SMP'!$L$30, MOD(ROW(SMP!$L$9:'SMP'!$L$30),2)=1)))/(MAX(_xlfn._xlws.FILTER(SMP!$L$9:'SMP'!$L$30, MOD(ROW(SMP!$L$9:'SMP'!$L$30),2)=1))-MIN(_xlfn._xlws.FILTER(SMP!$L$9:'SMP'!$L$30, MOD(ROW(SMP!$L$9:'SMP'!$L$30),2)=1))))*(98-50)</f>
        <v>92.857142857142861</v>
      </c>
      <c r="J19" s="32" cm="1">
        <f t="array" aca="1" ref="J19" ca="1">50 + ((SMP!M19 - MIN(_xlfn._xlws.FILTER(SMP!$M$9:'SMP'!$M$30, MOD(ROW(SMP!$M$9:'SMP'!$M$30),2)=1)))/(MAX(_xlfn._xlws.FILTER(SMP!$M$9:'SMP'!$M$30, MOD(ROW(SMP!$M$9:'SMP'!$M$30),2)=1))-MIN(_xlfn._xlws.FILTER(SMP!$M$9:'SMP'!$M$30, MOD(ROW(SMP!$M$9:'SMP'!$M$30),2)=1))))*(98-50)</f>
        <v>94.571428571428569</v>
      </c>
      <c r="K19" s="36" cm="1">
        <f t="array" aca="1" ref="K19" ca="1">50 + ((SMP!Q19 - MIN(_xlfn._xlws.FILTER(SMP!$Q$9:'SMP'!$Q$30, MOD(ROW(SMP!$Q$9:'SMP'!$Q$30),2)=1)))/(MAX(_xlfn._xlws.FILTER(SMP!$Q$9:'SMP'!$Q$30, MOD(ROW(SMP!$Q$9:'SMP'!$Q$30),2)=1))-MIN(_xlfn._xlws.FILTER(SMP!$Q$9:'SMP'!$Q$30, MOD(ROW(SMP!$Q$9:'SMP'!$Q$30),2)=1))))*(98-50)</f>
        <v>92</v>
      </c>
      <c r="L19" s="36" cm="1">
        <f t="array" aca="1" ref="L19" ca="1">50 + ((SMP!R19 - MIN(_xlfn._xlws.FILTER(SMP!$R$9:'SMP'!$R$30, MOD(ROW(SMP!$R$9:'SMP'!$R$30),2)=1)))/(MAX(_xlfn._xlws.FILTER(SMP!$R$9:'SMP'!$R$30, MOD(ROW(SMP!$R$9:'SMP'!$R$30),2)=1))-MIN(_xlfn._xlws.FILTER(SMP!$R$9:'SMP'!$R$30, MOD(ROW(SMP!$R$9:'SMP'!$R$30),2)=1))))*(98-50)</f>
        <v>91.6</v>
      </c>
      <c r="M19" s="36" cm="1">
        <f t="array" aca="1" ref="M19" ca="1">50 + ((SMP!S19 - MIN(_xlfn._xlws.FILTER(SMP!$S$9:'SMP'!$S$30, MOD(ROW(SMP!$S$9:'SMP'!$S$30),2)=1)))/(MAX(_xlfn._xlws.FILTER(SMP!$S$9:'SMP'!$S$30, MOD(ROW(SMP!$S$9:'SMP'!$S$30),2)=1))-MIN(_xlfn._xlws.FILTER(SMP!$S$9:'SMP'!$S$30, MOD(ROW(SMP!$S$9:'SMP'!$S$30),2)=1))))*(98-50)</f>
        <v>90.615384615384613</v>
      </c>
      <c r="N19" s="36" cm="1">
        <f t="array" aca="1" ref="N19" ca="1">50 + ((SMP!T19 - MIN(_xlfn._xlws.FILTER(SMP!$T$9:'SMP'!$T$30, MOD(ROW(SMP!$T$9:'SMP'!$T$30),2)=1)))/(MAX(_xlfn._xlws.FILTER(SMP!$T$9:'SMP'!$T$30, MOD(ROW(SMP!$T$9:'SMP'!$T$30),2)=1))-MIN(_xlfn._xlws.FILTER(SMP!$T$9:'SMP'!$T$30, MOD(ROW(SMP!$T$9:'SMP'!$T$30),2)=1))))*(98-50)</f>
        <v>86</v>
      </c>
      <c r="O19" s="39" cm="1">
        <f t="array" aca="1" ref="O19" ca="1">50 + ((SMP!X19 - MIN(_xlfn._xlws.FILTER(SMP!$X$9:'SMP'!$X$30, MOD(ROW(SMP!$X$9:'SMP'!$X$30),2)=1)))/(MAX(_xlfn._xlws.FILTER(SMP!$X$9:'SMP'!$X$30, MOD(ROW(SMP!$X$9:'SMP'!$X$30),2)=1))-MIN(_xlfn._xlws.FILTER(SMP!$X$9:'SMP'!$X$30, MOD(ROW(SMP!$X$9:'SMP'!$X$30),2)=1))))*(98-50)</f>
        <v>93.2</v>
      </c>
      <c r="P19" s="39" cm="1">
        <f t="array" aca="1" ref="P19" ca="1">50 + ((SMP!Y19 - MIN(_xlfn._xlws.FILTER(SMP!$Y$9:'SMP'!$Y$30, MOD(ROW(SMP!$Y$9:'SMP'!$Y$30),2)=1)))/(MAX(_xlfn._xlws.FILTER(SMP!$Y$9:'SMP'!$Y$30, MOD(ROW(SMP!$Y$9:'SMP'!$Y$30),2)=1))-MIN(_xlfn._xlws.FILTER(SMP!$Y$9:'SMP'!$Y$30, MOD(ROW(SMP!$Y$9:'SMP'!$Y$30),2)=1))))*(98-50)</f>
        <v>93.636363636363626</v>
      </c>
      <c r="Q19" s="39" cm="1">
        <f t="array" aca="1" ref="Q19" ca="1">50 + ((SMP!Z19 - MIN(_xlfn._xlws.FILTER(SMP!$Z$9:'SMP'!$Z$30, MOD(ROW(SMP!$Z$9:'SMP'!$Z$30),2)=1)))/(MAX(_xlfn._xlws.FILTER(SMP!$Z$9:'SMP'!$Z$30, MOD(ROW(SMP!$Z$9:'SMP'!$Z$30),2)=1))-MIN(_xlfn._xlws.FILTER(SMP!$Z$9:'SMP'!$Z$30, MOD(ROW(SMP!$Z$9:'SMP'!$Z$30),2)=1))))*(98-50)</f>
        <v>93.2</v>
      </c>
      <c r="R19" s="39" cm="1">
        <f t="array" aca="1" ref="R19" ca="1">50 + ((SMP!AA19 -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92</v>
      </c>
      <c r="S19" s="46" cm="1">
        <f t="array" aca="1" ref="S19" ca="1">50 + ((SMP!AE19 -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95.538461538461533</v>
      </c>
      <c r="T19" s="46" cm="1">
        <f t="array" aca="1" ref="T19" ca="1">50 + ((SMP!AF19 -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95.333333333333329</v>
      </c>
      <c r="U19" s="46" cm="1">
        <f t="array" aca="1" ref="U19" ca="1">50 + ((SMP!AG19 -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95.090909090909093</v>
      </c>
      <c r="V19" s="46" cm="1">
        <f t="array" aca="1" ref="V19" ca="1">50 + ((SMP!AH19 -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98</v>
      </c>
      <c r="W19" s="266"/>
      <c r="X19" s="250">
        <f>SUM(SMP!G19:G20,SMP!N19:N20,SMP!U19:U20,SMP!AB19:AB20,SMP!AI19:AI20)</f>
        <v>381</v>
      </c>
      <c r="Y19" s="250">
        <f>SUM(SMP!H19:H20,SMP!O19:O20,SMP!V19:V20,SMP!AC19:AC20,SMP!AJ19:AJ20)</f>
        <v>378</v>
      </c>
      <c r="Z19" s="250">
        <f>SUM(SMP!I19:I20,SMP!P19:P20,SMP!W19:W20,SMP!AD19:AD20,SMP!AK19:AK20)</f>
        <v>374</v>
      </c>
      <c r="AB19" s="199">
        <v>6</v>
      </c>
      <c r="AC19" s="165" t="s">
        <v>31</v>
      </c>
      <c r="AD19" s="44">
        <f ca="1">IF(MIN(C19,G19,K19,O19,S19)=0, "Null", IF(COUNT(C19,G19,K19,O19,S19)=5, SUM(C19,G19,K19,O19,S19) - MIN(C19,G19,K19,O19,S19) - MAX(C19,G19,K19,O19,S19), "Null"))*$AS$9</f>
        <v>1407.9780219780221</v>
      </c>
      <c r="AE19" s="44">
        <f ca="1">IF(MIN(D19,H19,L19,P19,T19)=0, "Null", IF(COUNT(D19,H19,L19,P19,T19)=5, SUM(D19,H19,L19,P19,T19) - MIN(D19,H19,L19,P19,T19) - MAX(D19,H19,L19,P19,T19), "Null"))*$AT$9</f>
        <v>1130.4242424242425</v>
      </c>
      <c r="AF19" s="44">
        <f ca="1">IF(MIN(E19,I19,M19,Q19,U19)=0, "Null", IF(COUNT(E19,I19,M19,Q19,U19)=5, SUM(E19,I19,M19,Q19,U19) - MIN(E19,I19,M19,Q19,U19) - MAX(E19,I19,M19,Q19,U19), "Null"))*$AU$9</f>
        <v>831.5999999999998</v>
      </c>
      <c r="AG19" s="44">
        <f ca="1">IF(MIN(F19,J19,N19,R19,V19)=0, "Null", IF(COUNT(F19,J19,N19,R19,V19)=5, SUM(F19,J19,N19,R19,V19) - MIN(F19,J19,N19,R19,V19) - MAX(F19,J19,N19,R19,V19), "Null"))*$AV$9</f>
        <v>853.71428571428567</v>
      </c>
      <c r="AH19" s="169" cm="1">
        <f t="array" aca="1" ref="AH19" ca="1">IF(SUMPRODUCT(--(ISTEXT(AD19:AG19)+ISBLANK(AD19:AG19)+(AD19:AG19=0)))&gt;0,"Error",SUM(AD19,AE19,AF19,AG19))</f>
        <v>4223.71655011655</v>
      </c>
      <c r="AI19" s="259">
        <f t="shared" ref="AI19" ca="1" si="7">IF(OR(ISTEXT(AH19),ISTEXT(AH20)),"NULL",SUM(AH19:AH20))</f>
        <v>8291.6238592325535</v>
      </c>
      <c r="AJ19" s="266"/>
      <c r="AK19" s="250">
        <f>SUM(SMP!G19:I20,SMP!N19:P20,SMP!U19:W20,SMP!AB19:AD20,SMP!AI19:AK20)</f>
        <v>1133</v>
      </c>
      <c r="AL19" s="250">
        <f>RANK(AK19,$AK$9:$AK$30,0)</f>
        <v>3</v>
      </c>
      <c r="AN19" s="255" t="str">
        <f>IF(AND(SMP!AP19&gt;=4, SMP!AP19&lt;=18), "Penampilan " &amp; SMP!AP19 &amp; " Menit", "Kosong")</f>
        <v>Penampilan 12 Menit</v>
      </c>
      <c r="AO19" s="257" t="str">
        <f>IF(SMP!AQ19=46,"Kelebihan 1 Peserta", IF(SMP!AQ19=47,"Kelebihan 2 Peserta",IF(SMP!AQ19=48,"Kelebihan 3 Peserta",IF(SMP!AQ19=49,"Kelebihan 4 Peserta",IF(SMP!AQ19=50,"Kelebihan 5 Peserta",IF(SMP!AQ19&gt;50,"Lebih dari 5 Peserta","Aman"))))))</f>
        <v>Aman</v>
      </c>
      <c r="AP19" s="255" t="str">
        <f t="shared" ref="AP19" si="8">_xlfn.TEXTJOIN(", ",TRUE,AN19,AO19)</f>
        <v>Penampilan 12 Menit, Aman</v>
      </c>
    </row>
    <row r="20" spans="1:42" ht="17.25" customHeight="1">
      <c r="A20" s="236"/>
      <c r="B20" s="28" t="s">
        <v>39</v>
      </c>
      <c r="C20" s="29" cm="1">
        <f t="array" aca="1" ref="C20" ca="1">50 + ((SMP!C20 - MIN(_xlfn._xlws.FILTER(SMP!$C$9:'SMP'!$C$30, MOD(ROW(SMP!$C$9:'SMP'!$C$30),2)=0)))/(MAX(_xlfn._xlws.FILTER(SMP!$C$9:'SMP'!$C$30, MOD(ROW(SMP!$C$9:'SMP'!$C$30),2)=0))-MIN(_xlfn._xlws.FILTER(SMP!$C$9:'SMP'!$C$30, MOD(ROW(SMP!$C$9:'SMP'!$C$30),2)=0)))) * (98-50)</f>
        <v>98</v>
      </c>
      <c r="D20" s="29" cm="1">
        <f t="array" aca="1" ref="D20" ca="1">50 + ((SMP!D20 - MIN(_xlfn._xlws.FILTER(SMP!$D$9:'SMP'!$D$30,MOD(ROW(SMP!$D$9:'SMP'!$D$30),2)=0)))/(MAX(_xlfn._xlws.FILTER(SMP!$D$9:'SMP'!$D$30, MOD(ROW(SMP!$D$9:'SMP'!$D$30),2)=0))-MIN(_xlfn._xlws.FILTER(SMP!$D$9:'SMP'!$D$30,MOD(ROW(SMP!$D$9:'SMP'!$D$30),2)=0)))) * (98-50)</f>
        <v>91.142857142857139</v>
      </c>
      <c r="E20" s="29" cm="1">
        <f t="array" aca="1" ref="E20" ca="1">50 + ((SMP!E20 - MIN(_xlfn._xlws.FILTER(SMP!$E$9:'SMP'!$E$30, MOD(ROW(SMP!$E$9:'SMP'!$E$30),2)=0)))/(MAX(_xlfn._xlws.FILTER(SMP!$E$9:'SMP'!$E$30, MOD(ROW(SMP!$E$9:'SMP'!$E$30),2)=0))-MIN(_xlfn._xlws.FILTER(SMP!$E$9:'SMP'!$E$30, MOD(ROW(SMP!$E$9:'SMP'!$E$30),2)=0))))*(98-50)</f>
        <v>98</v>
      </c>
      <c r="F20" s="29" cm="1">
        <f t="array" aca="1" ref="F20" ca="1">50 + ((SMP!F20 - MIN(_xlfn._xlws.FILTER(SMP!$F$9:'SMP'!$F$30, MOD(ROW(SMP!$F$9:'SMP'!$F$30),2)=0)))/(MAX(_xlfn._xlws.FILTER(SMP!$F$9:'SMP'!$F$30, MOD(ROW(SMP!$F$9:'SMP'!$F$30),2)=0))-MIN(_xlfn._xlws.FILTER(SMP!$F$9:'SMP'!$F$30, MOD(ROW(SMP!$F$9:'SMP'!$F$30),2)=0))))*(98-50)</f>
        <v>98</v>
      </c>
      <c r="G20" s="33" cm="1">
        <f t="array" aca="1" ref="G20" ca="1">50 + ((SMP!J20 - MIN(_xlfn._xlws.FILTER(SMP!$J$9:'SMP'!$J$30, MOD(ROW(SMP!$J$9:'SMP'!$J$30),2)=0)))/(MAX(_xlfn._xlws.FILTER(SMP!$J$9:'SMP'!$J$30, MOD(ROW(SMP!$J$9:'SMP'!$J$30),2)=0))-MIN(_xlfn._xlws.FILTER(SMP!$J$9:'SMP'!$J$30, MOD(ROW(SMP!$J$9:'SMP'!$J$30),2)=0))))*(98-50)</f>
        <v>94.571428571428569</v>
      </c>
      <c r="H20" s="33" cm="1">
        <f t="array" aca="1" ref="H20" ca="1">50 + ((SMP!K20 - MIN(_xlfn._xlws.FILTER(SMP!$K$9:'SMP'!$K$30, MOD(ROW(SMP!$K$9:'SMP'!$K$30),2)=0)))/(MAX(_xlfn._xlws.FILTER(SMP!$K$9:'SMP'!$K$30, MOD(ROW(SMP!$K$9:'SMP'!$K$30),2)=0))-MIN(_xlfn._xlws.FILTER(SMP!$K$9:'SMP'!$K$30, MOD(ROW(SMP!$K$9:'SMP'!$K$30),2)=0))))*(98-50)</f>
        <v>94.444444444444443</v>
      </c>
      <c r="I20" s="33" cm="1">
        <f t="array" aca="1" ref="I20" ca="1">50 + ((SMP!L20 - MIN(_xlfn._xlws.FILTER(SMP!$L$9:'SMP'!$L$30, MOD(ROW(SMP!$L$9:'SMP'!$L$30),2)=0)))/(MAX(_xlfn._xlws.FILTER(SMP!$L$9:'SMP'!$L$30, MOD(ROW(SMP!$L$9:'SMP'!$L$30),2)=0))-MIN(_xlfn._xlws.FILTER(SMP!$L$9:'SMP'!$L$30, MOD(ROW(SMP!$L$9:'SMP'!$L$30),2)=0))))*(98-50)</f>
        <v>91.739130434782609</v>
      </c>
      <c r="J20" s="33" cm="1">
        <f t="array" aca="1" ref="J20" ca="1">50 + ((SMP!M20 - MIN(_xlfn._xlws.FILTER(SMP!$M$9:'SMP'!$M$30, MOD(ROW(SMP!$M$9:'SMP'!$M$30),2)=0)))/(MAX(_xlfn._xlws.FILTER(SMP!$M$9:'SMP'!$M$30, MOD(ROW(SMP!$M$9:'SMP'!$M$30),2)=0))-MIN(_xlfn._xlws.FILTER(SMP!$M$9:'SMP'!$M$30, MOD(ROW(SMP!$M$9:'SMP'!$M$30),2)=0))))*(98-50)</f>
        <v>93.826086956521735</v>
      </c>
      <c r="K20" s="37" cm="1">
        <f t="array" aca="1" ref="K20" ca="1">50 + ((SMP!Q20 -MIN(_xlfn._xlws.FILTER(SMP!$Q$9:'SMP'!$Q$30, MOD(ROW(SMP!$Q$9:'SMP'!$Q$30),2)=0)))/(MAX(_xlfn._xlws.FILTER(SMP!$Q$9:'SMP'!$Q$30, MOD(ROW(SMP!$Q$9:'SMP'!$Q$30),2)=0))-MIN(_xlfn._xlws.FILTER(SMP!$Q$9:'SMP'!$Q$30, MOD(ROW(SMP!$Q$9:'SMP'!$Q$30),2)=0))))*(98-50)</f>
        <v>78</v>
      </c>
      <c r="L20" s="37" cm="1">
        <f t="array" aca="1" ref="L20" ca="1">50 + ((SMP!R20 - MIN(_xlfn._xlws.FILTER(SMP!$R$9:'SMP'!$R$30, MOD(ROW(SMP!$R$9:'SMP'!$R$30),2)=0)))/(MAX(_xlfn._xlws.FILTER(SMP!$R$9:'SMP'!$R$30, MOD(ROW(SMP!$R$9:'SMP'!$R$30),2)=0))-MIN(_xlfn._xlws.FILTER(SMP!$R$9:'SMP'!$R$30, MOD(ROW(SMP!$R$9:'SMP'!$R$30),2)=0))))*(98-50)</f>
        <v>80</v>
      </c>
      <c r="M20" s="37" cm="1">
        <f t="array" aca="1" ref="M20" ca="1">50 + ((SMP!S20 - MIN(_xlfn._xlws.FILTER(SMP!$S$9:'SMP'!$S$30, MOD(ROW(SMP!$S$9:'SMP'!$S$30),2)=0)))/(MAX(_xlfn._xlws.FILTER(SMP!$S$9:'SMP'!$S$30, MOD(ROW(SMP!$S$9:'SMP'!$S$30),2)=0))-MIN(_xlfn._xlws.FILTER(SMP!$S$9:'SMP'!$S$30, MOD(ROW(SMP!$S$9:'SMP'!$S$30),2)=0))))*(98-50)</f>
        <v>81.058823529411768</v>
      </c>
      <c r="N20" s="37" cm="1">
        <f t="array" aca="1" ref="N20" ca="1">50 + ((SMP!T20 - MIN(_xlfn._xlws.FILTER(SMP!$T$9:'SMP'!$T$30, MOD(ROW(SMP!$T$9:'SMP'!$T$30),2)=0)))/(MAX(_xlfn._xlws.FILTER(SMP!$T$9:'SMP'!$T$30, MOD(ROW(SMP!$T$9:'SMP'!$T$30),2)=0))-MIN(_xlfn._xlws.FILTER(SMP!$T$9:'SMP'!$T$30, MOD(ROW(SMP!$T$9:'SMP'!$T$30),2)=0))))*(98-50)</f>
        <v>80.857142857142861</v>
      </c>
      <c r="O20" s="39" cm="1">
        <f t="array" aca="1" ref="O20" ca="1">50 + ((SMP!X20 - MIN(_xlfn._xlws.FILTER(SMP!$X$9:'SMP'!$X$30, MOD(ROW(SMP!$X$9:'SMP'!$X$30),2)=0)))/(MAX(_xlfn._xlws.FILTER(SMP!$X$9:'SMP'!$X$30, MOD(ROW(SMP!$X$9:'SMP'!$X$30),2)=0))-MIN(_xlfn._xlws.FILTER(SMP!$X$9:'SMP'!$X$30, MOD(ROW(SMP!$X$9:'SMP'!$X$30),2)=0))))*(98-50)</f>
        <v>91.142857142857139</v>
      </c>
      <c r="P20" s="39" cm="1">
        <f t="array" aca="1" ref="P20" ca="1">50 + ((SMP!Y20 - MIN(_xlfn._xlws.FILTER(SMP!$Y$9:'SMP'!$Y$30, MOD(ROW(SMP!$Y$9:'SMP'!$Y$30),2)=0)))/(MAX(_xlfn._xlws.FILTER(SMP!$Y$9:'SMP'!$Y$30, MOD(ROW(SMP!$Y$9:'SMP'!$Y$30),2)=0))-MIN(_xlfn._xlws.FILTER(SMP!$Y$9:'SMP'!$Y$30, MOD(ROW(SMP!$Y$9:'SMP'!$Y$30),2)=0))))*(98-50)</f>
        <v>84.909090909090907</v>
      </c>
      <c r="Q20" s="39" cm="1">
        <f t="array" aca="1" ref="Q20" ca="1">50 + ((SMP!Z20 - MIN(_xlfn._xlws.FILTER(SMP!$Z$9:'SMP'!$Z$30, MOD(ROW(SMP!$Z$9:'SMP'!$Z$30),2)=0)))/(MAX(_xlfn._xlws.FILTER(SMP!$Z$9:'SMP'!$Z$30, MOD(ROW(SMP!$Z$9:'SMP'!$Z$30),2)=0))-MIN(_xlfn._xlws.FILTER(SMP!$Z$9:'SMP'!$Z$30, MOD(ROW(SMP!$Z$9:'SMP'!$Z$30),2)=0))))*(98-50)</f>
        <v>87.333333333333343</v>
      </c>
      <c r="R20" s="39" cm="1">
        <f t="array" aca="1" ref="R20" ca="1">50 + ((SMP!AA20 -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74</v>
      </c>
      <c r="S20" s="46" cm="1">
        <f t="array" aca="1" ref="S20" ca="1">50 + ((SMP!AE20 -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92.514285714285705</v>
      </c>
      <c r="T20" s="46" cm="1">
        <f t="array" aca="1" ref="T20" ca="1">50 + ((SMP!AF20 -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96.588235294117652</v>
      </c>
      <c r="U20" s="46" cm="1">
        <f t="array" aca="1" ref="U20" ca="1">50 + ((SMP!AG20 -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89</v>
      </c>
      <c r="V20" s="46" cm="1">
        <f t="array" aca="1" ref="V20" ca="1">50 + ((SMP!AH20 -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92.514285714285705</v>
      </c>
      <c r="W20" s="266"/>
      <c r="X20" s="251"/>
      <c r="Y20" s="251"/>
      <c r="Z20" s="251"/>
      <c r="AB20" s="236"/>
      <c r="AC20" s="165" t="s">
        <v>39</v>
      </c>
      <c r="AD20" s="44">
        <f ca="1">IF(MIN(C20,G20,K20,O20,S20)=0, "Null", IF(COUNT(C20,G20,K20,O20,S20)=5, SUM(C20,G20,K20,O20,S20) - MIN(C20,G20,K20,O20,S20) - MAX(C20,G20,K20,O20,S20), "Null"))*$AS$10</f>
        <v>1112.9142857142856</v>
      </c>
      <c r="AE20" s="44">
        <f ca="1">IF(MIN(D20,H20,L20,P20,T20)=0, "Null", IF(COUNT(D20,H20,L20,P20,T20)=5, SUM(D20,H20,L20,P20,T20) - MIN(D20,H20,L20,P20,T20) - MAX(D20,H20,L20,P20,T20), "Null"))*$AT$10</f>
        <v>1081.9855699855698</v>
      </c>
      <c r="AF20" s="44">
        <f ca="1">IF(MIN(E20,I20,M20,Q20,U20)=0, "Null", IF(COUNT(E20,I20,M20,Q20,U20)=5, SUM(E20,I20,M20,Q20,U20) - MIN(E20,I20,M20,Q20,U20) - MAX(E20,I20,M20,Q20,U20), "Null"))*$AU$10</f>
        <v>804.21739130434776</v>
      </c>
      <c r="AG20" s="44">
        <f ca="1">IF(MIN(F20,J20,N20,R20,V20)=0, "Null", IF(COUNT(F20,J20,N20,R20,V20)=5, SUM(F20,J20,N20,R20,V20) - MIN(F20,J20,N20,R20,V20) - MAX(F20,J20,N20,R20,V20), "Null"))*$AV$10</f>
        <v>1068.7900621118015</v>
      </c>
      <c r="AH20" s="169" cm="1">
        <f t="array" aca="1" ref="AH20" ca="1">IF(SUMPRODUCT(--(ISTEXT(AD20:AG20)+ISBLANK(AD20:AG20)+(AD20:AG20=0)))&gt;0,"Error",SUM(AD20,AE20,AF20,AG20))</f>
        <v>4067.9073091160044</v>
      </c>
      <c r="AI20" s="260"/>
      <c r="AJ20" s="266"/>
      <c r="AK20" s="251"/>
      <c r="AL20" s="251"/>
      <c r="AN20" s="256"/>
      <c r="AO20" s="258"/>
      <c r="AP20" s="256"/>
    </row>
    <row r="21" spans="1:42" ht="17.25" customHeight="1">
      <c r="A21" s="252">
        <v>7</v>
      </c>
      <c r="B21" s="5" t="s">
        <v>31</v>
      </c>
      <c r="C21" s="11" cm="1">
        <f t="array" aca="1" ref="C21" ca="1">50 + ((SMP!C21 - MIN(_xlfn._xlws.FILTER(SMP!$C$9:'SMP'!$C$30, MOD(ROW(SMP!$C$9:'SMP'!$C$30),2)=1)))/(MAX(_xlfn._xlws.FILTER(SMP!$C$9:'SMP'!$C$30, MOD(ROW(SMP!$C$9:'SMP'!$C$30),2)=1))-MIN(_xlfn._xlws.FILTER(SMP!$C$9:'SMP'!$C$30, MOD(ROW(SMP!$C$9:'SMP'!$C$30),2)=1)))) * (98-50)</f>
        <v>74</v>
      </c>
      <c r="D21" s="11" cm="1">
        <f t="array" aca="1" ref="D21" ca="1">50 + ((SMP!D21 - MIN(_xlfn._xlws.FILTER(SMP!$D$9:'SMP'!$D$30, MOD(ROW(SMP!$D$9:'SMP'!$D$30),2)=1)))/(MAX(_xlfn._xlws.FILTER(SMP!$D$9:'SMP'!$D$30, MOD(ROW(SMP!$D$9:'SMP'!$D$30),2)=1))-MIN(_xlfn._xlws.FILTER(SMP!$D$9:'SMP'!$D$30, MOD(ROW(SMP!$D$9:'SMP'!$D$30),2)=1)))) * (98-50)</f>
        <v>58</v>
      </c>
      <c r="E21" s="11" cm="1">
        <f t="array" aca="1" ref="E21" ca="1">50 + ((SMP!E21 - MIN(_xlfn._xlws.FILTER(SMP!$E$9:'SMP'!$E$30, MOD(ROW(SMP!$E$9:'SMP'!$E$30),2)=1)))/(MAX(_xlfn._xlws.FILTER(SMP!$E$9:'SMP'!$E$30, MOD(ROW(SMP!$E$9:'SMP'!$E$30),2)=1))-MIN(_xlfn._xlws.FILTER(SMP!$E$9:'SMP'!$E$30, MOD(ROW(SMP!$E$9:'SMP'!$E$30),2)=1))))*(98-50)</f>
        <v>63.714285714285715</v>
      </c>
      <c r="F21" s="11" cm="1">
        <f t="array" aca="1" ref="F21" ca="1">50 + ((SMP!F21 - MIN(_xlfn._xlws.FILTER(SMP!$F$9:'SMP'!$F$30, MOD(ROW(SMP!$F$9:'SMP'!$F$30),2)=1)))/(MAX(_xlfn._xlws.FILTER(SMP!$F$9:'SMP'!$F$30, MOD(ROW(SMP!$F$9:'SMP'!$F$30),2)=1))-MIN(_xlfn._xlws.FILTER(SMP!$F$9:'SMP'!$F$30, MOD(ROW(SMP!$F$9:'SMP'!$F$30),2)=1))))*(98-50)</f>
        <v>58</v>
      </c>
      <c r="G21" s="30" cm="1">
        <f t="array" aca="1" ref="G21" ca="1">50 + ((SMP!J21 - MIN(_xlfn._xlws.FILTER(SMP!$J$9:'SMP'!$J$30, MOD(ROW(SMP!$J$9:'SMP'!$J$30),2)=1)))/(MAX(_xlfn._xlws.FILTER(SMP!$J$9:'SMP'!$J$30, MOD(ROW(SMP!$J$9:'SMP'!$J$30),2)=1))-MIN(_xlfn._xlws.FILTER(SMP!$J$9:'SMP'!$J$30, MOD(ROW(SMP!$J$9:'SMP'!$J$30),2)=1))))*(98-50)</f>
        <v>55.142857142857139</v>
      </c>
      <c r="H21" s="30" cm="1">
        <f t="array" aca="1" ref="H21" ca="1">50 + ((SMP!K21 - MIN(_xlfn._xlws.FILTER(SMP!$K$9:'SMP'!$K$30, MOD(ROW(SMP!$K$9:'SMP'!$K$30),2)=1)))/(MAX(_xlfn._xlws.FILTER(SMP!$K$9:'SMP'!$K$30, MOD(ROW(SMP!$K$9:'SMP'!$K$30),2)=1))-MIN(_xlfn._xlws.FILTER(SMP!$K$9:'SMP'!$K$30, MOD(ROW(SMP!$K$9:'SMP'!$K$30),2)=1))))*(98-50)</f>
        <v>63.090909090909093</v>
      </c>
      <c r="I21" s="30" cm="1">
        <f t="array" aca="1" ref="I21" ca="1">50 + ((SMP!L21 - MIN(_xlfn._xlws.FILTER(SMP!$L$9:'SMP'!$L$30, MOD(ROW(SMP!$L$9:'SMP'!$L$30),2)=1)))/(MAX(_xlfn._xlws.FILTER(SMP!$L$9:'SMP'!$L$30, MOD(ROW(SMP!$L$9:'SMP'!$L$30),2)=1))-MIN(_xlfn._xlws.FILTER(SMP!$L$9:'SMP'!$L$30, MOD(ROW(SMP!$L$9:'SMP'!$L$30),2)=1))))*(98-50)</f>
        <v>50</v>
      </c>
      <c r="J21" s="30" cm="1">
        <f t="array" aca="1" ref="J21" ca="1">50 + ((SMP!M21 - MIN(_xlfn._xlws.FILTER(SMP!$M$9:'SMP'!$M$30, MOD(ROW(SMP!$M$9:'SMP'!$M$30),2)=1)))/(MAX(_xlfn._xlws.FILTER(SMP!$M$9:'SMP'!$M$30, MOD(ROW(SMP!$M$9:'SMP'!$M$30),2)=1))-MIN(_xlfn._xlws.FILTER(SMP!$M$9:'SMP'!$M$30, MOD(ROW(SMP!$M$9:'SMP'!$M$30),2)=1))))*(98-50)</f>
        <v>50</v>
      </c>
      <c r="K21" s="34" cm="1">
        <f t="array" aca="1" ref="K21" ca="1">50 + ((SMP!Q21 - MIN(_xlfn._xlws.FILTER(SMP!$Q$9:'SMP'!$Q$30, MOD(ROW(SMP!$Q$9:'SMP'!$Q$30),2)=1)))/(MAX(_xlfn._xlws.FILTER(SMP!$Q$9:'SMP'!$Q$30, MOD(ROW(SMP!$Q$9:'SMP'!$Q$30),2)=1))-MIN(_xlfn._xlws.FILTER(SMP!$Q$9:'SMP'!$Q$30, MOD(ROW(SMP!$Q$9:'SMP'!$Q$30),2)=1))))*(98-50)</f>
        <v>56</v>
      </c>
      <c r="L21" s="34" cm="1">
        <f t="array" aca="1" ref="L21" ca="1">50 + ((SMP!R21 - MIN(_xlfn._xlws.FILTER(SMP!$R$9:'SMP'!$R$30, MOD(ROW(SMP!$R$9:'SMP'!$R$30),2)=1)))/(MAX(_xlfn._xlws.FILTER(SMP!$R$9:'SMP'!$R$30, MOD(ROW(SMP!$R$9:'SMP'!$R$30),2)=1))-MIN(_xlfn._xlws.FILTER(SMP!$R$9:'SMP'!$R$30, MOD(ROW(SMP!$R$9:'SMP'!$R$30),2)=1))))*(98-50)</f>
        <v>59.6</v>
      </c>
      <c r="M21" s="34" cm="1">
        <f t="array" aca="1" ref="M21" ca="1">50 + ((SMP!S21 - MIN(_xlfn._xlws.FILTER(SMP!$S$9:'SMP'!$S$30, MOD(ROW(SMP!$S$9:'SMP'!$S$30),2)=1)))/(MAX(_xlfn._xlws.FILTER(SMP!$S$9:'SMP'!$S$30, MOD(ROW(SMP!$S$9:'SMP'!$S$30),2)=1))-MIN(_xlfn._xlws.FILTER(SMP!$S$9:'SMP'!$S$30, MOD(ROW(SMP!$S$9:'SMP'!$S$30),2)=1))))*(98-50)</f>
        <v>53.692307692307693</v>
      </c>
      <c r="N21" s="34" cm="1">
        <f t="array" aca="1" ref="N21" ca="1">50 + ((SMP!T21 - MIN(_xlfn._xlws.FILTER(SMP!$T$9:'SMP'!$T$30, MOD(ROW(SMP!$T$9:'SMP'!$T$30),2)=1)))/(MAX(_xlfn._xlws.FILTER(SMP!$T$9:'SMP'!$T$30, MOD(ROW(SMP!$T$9:'SMP'!$T$30),2)=1))-MIN(_xlfn._xlws.FILTER(SMP!$T$9:'SMP'!$T$30, MOD(ROW(SMP!$T$9:'SMP'!$T$30),2)=1))))*(98-50)</f>
        <v>59</v>
      </c>
      <c r="O21" s="38" cm="1">
        <f t="array" aca="1" ref="O21" ca="1">50 + ((SMP!X21 - MIN(_xlfn._xlws.FILTER(SMP!$X$9:'SMP'!$X$30, MOD(ROW(SMP!$X$9:'SMP'!$X$30),2)=1)))/(MAX(_xlfn._xlws.FILTER(SMP!$X$9:'SMP'!$X$30, MOD(ROW(SMP!$X$9:'SMP'!$X$30),2)=1))-MIN(_xlfn._xlws.FILTER(SMP!$X$9:'SMP'!$X$30, MOD(ROW(SMP!$X$9:'SMP'!$X$30),2)=1))))*(98-50)</f>
        <v>54.8</v>
      </c>
      <c r="P21" s="38" cm="1">
        <f t="array" aca="1" ref="P21" ca="1">50 + ((SMP!Y21 - MIN(_xlfn._xlws.FILTER(SMP!$Y$9:'SMP'!$Y$30, MOD(ROW(SMP!$Y$9:'SMP'!$Y$30),2)=1)))/(MAX(_xlfn._xlws.FILTER(SMP!$Y$9:'SMP'!$Y$30, MOD(ROW(SMP!$Y$9:'SMP'!$Y$30),2)=1))-MIN(_xlfn._xlws.FILTER(SMP!$Y$9:'SMP'!$Y$30, MOD(ROW(SMP!$Y$9:'SMP'!$Y$30),2)=1))))*(98-50)</f>
        <v>50</v>
      </c>
      <c r="Q21" s="38" cm="1">
        <f t="array" aca="1" ref="Q21" ca="1">50 + ((SMP!Z21 - MIN(_xlfn._xlws.FILTER(SMP!$Z$9:'SMP'!$Z$30, MOD(ROW(SMP!$Z$9:'SMP'!$Z$30),2)=1)))/(MAX(_xlfn._xlws.FILTER(SMP!$Z$9:'SMP'!$Z$30, MOD(ROW(SMP!$Z$9:'SMP'!$Z$30),2)=1))-MIN(_xlfn._xlws.FILTER(SMP!$Z$9:'SMP'!$Z$30, MOD(ROW(SMP!$Z$9:'SMP'!$Z$30),2)=1))))*(98-50)</f>
        <v>54.8</v>
      </c>
      <c r="R21" s="38" cm="1">
        <f t="array" aca="1" ref="R21" ca="1">50 + ((SMP!AA21 -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62</v>
      </c>
      <c r="S21" s="40" cm="1">
        <f t="array" aca="1" ref="S21" ca="1">50 + ((SMP!AE21 -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50</v>
      </c>
      <c r="T21" s="40" cm="1">
        <f t="array" aca="1" ref="T21" ca="1">50 + ((SMP!AF21 -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50</v>
      </c>
      <c r="U21" s="40" cm="1">
        <f t="array" aca="1" ref="U21" ca="1">50 + ((SMP!AG21 -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50</v>
      </c>
      <c r="V21" s="40" cm="1">
        <f t="array" aca="1" ref="V21" ca="1">50 + ((SMP!AH21 -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50</v>
      </c>
      <c r="W21" s="266"/>
      <c r="X21" s="253">
        <f>SUM(SMP!G21:G22,SMP!N21:N22,SMP!U21:U22,SMP!AB21:AB22,SMP!AI21:AI22)</f>
        <v>310</v>
      </c>
      <c r="Y21" s="253">
        <f>SUM(SMP!H21:H22,SMP!O21:O22,SMP!V21:V22,SMP!AC21:AC22,SMP!AJ21:AJ22)</f>
        <v>312</v>
      </c>
      <c r="Z21" s="253">
        <f>SUM(SMP!I21:I22,SMP!P21:P22,SMP!W21:W22,SMP!AD21:AD22,SMP!AK21:AK22)</f>
        <v>304</v>
      </c>
      <c r="AB21" s="252">
        <v>7</v>
      </c>
      <c r="AC21" s="106" t="s">
        <v>31</v>
      </c>
      <c r="AD21" s="108">
        <f ca="1">IF(MIN(C21,G21,K21,O21,S21)=0, "Null", IF(COUNT(C21,G21,K21,O21,S21)=5, SUM(C21,G21,K21,O21,S21) - MIN(C21,G21,K21,O21,S21) - MAX(C21,G21,K21,O21,S21), "Null"))*$AS$9</f>
        <v>829.71428571428555</v>
      </c>
      <c r="AE21" s="108">
        <f ca="1">IF(MIN(D21,H21,L21,P21,T21)=0, "Null", IF(COUNT(D21,H21,L21,P21,T21)=5, SUM(D21,H21,L21,P21,T21) - MIN(D21,H21,L21,P21,T21) - MAX(D21,H21,L21,P21,T21), "Null"))*$AT$9</f>
        <v>670.4</v>
      </c>
      <c r="AF21" s="108">
        <f ca="1">IF(MIN(E21,I21,M21,Q21,U21)=0, "Null", IF(COUNT(E21,I21,M21,Q21,U21)=5, SUM(E21,I21,M21,Q21,U21) - MIN(E21,I21,M21,Q21,U21) - MAX(E21,I21,M21,Q21,U21), "Null"))*$AU$9</f>
        <v>475.47692307692307</v>
      </c>
      <c r="AG21" s="108">
        <f ca="1">IF(MIN(F21,J21,N21,R21,V21)=0, "Null", IF(COUNT(F21,J21,N21,R21,V21)=5, SUM(F21,J21,N21,R21,V21) - MIN(F21,J21,N21,R21,V21) - MAX(F21,J21,N21,R21,V21), "Null"))*$AV$9</f>
        <v>501</v>
      </c>
      <c r="AH21" s="109" cm="1">
        <f t="array" aca="1" ref="AH21" ca="1">IF(SUMPRODUCT(--(ISTEXT(AD21:AG21)+ISBLANK(AD21:AG21)+(AD21:AG21=0)))&gt;0,"Error",SUM(AD21,AE21,AF21,AG21))</f>
        <v>2476.5912087912084</v>
      </c>
      <c r="AI21" s="261">
        <f t="shared" ref="AI21" ca="1" si="9">IF(OR(ISTEXT(AH21),ISTEXT(AH22)),"NULL",SUM(AH21:AH22))</f>
        <v>5060.896896283597</v>
      </c>
      <c r="AJ21" s="266"/>
      <c r="AK21" s="253">
        <f>SUM(SMP!G21:I22,SMP!N21:P22,SMP!U21:W22,SMP!AB21:AD22,SMP!AI21:AK22)</f>
        <v>926</v>
      </c>
      <c r="AL21" s="253">
        <f>RANK(AK21,$AK$9:$AK$30,0)</f>
        <v>9</v>
      </c>
      <c r="AN21" s="248" t="str">
        <f>IF(AND(SMP!AP21&gt;=4, SMP!AP21&lt;=18), "Penampilan " &amp; SMP!AP21 &amp; " Menit", "Kosong")</f>
        <v>Penampilan 8 Menit</v>
      </c>
      <c r="AO21" s="263" t="str">
        <f>IF(SMP!AQ21=46,"Kelebihan 1 Peserta", IF(SMP!AQ21=47,"Kelebihan 2 Peserta",IF(SMP!AQ21=48,"Kelebihan 3 Peserta",IF(SMP!AQ21=49,"Kelebihan 4 Peserta",IF(SMP!AQ21=50,"Kelebihan 5 Peserta",IF(SMP!AQ21&gt;50,"Lebih dari 5 Peserta","Aman"))))))</f>
        <v>Aman</v>
      </c>
      <c r="AP21" s="248" t="str">
        <f t="shared" ref="AP21" si="10">_xlfn.TEXTJOIN(", ",TRUE,AN21,AO21)</f>
        <v>Penampilan 8 Menit, Aman</v>
      </c>
    </row>
    <row r="22" spans="1:42" ht="17.25" customHeight="1">
      <c r="A22" s="213"/>
      <c r="B22" s="107" t="s">
        <v>39</v>
      </c>
      <c r="C22" s="27" cm="1">
        <f t="array" aca="1" ref="C22" ca="1">50 + ((SMP!C22 - MIN(_xlfn._xlws.FILTER(SMP!$C$9:'SMP'!$C$30, MOD(ROW(SMP!$C$9:'SMP'!$C$30),2)=0)))/(MAX(_xlfn._xlws.FILTER(SMP!$C$9:'SMP'!$C$30, MOD(ROW(SMP!$C$9:'SMP'!$C$30),2)=0))-MIN(_xlfn._xlws.FILTER(SMP!$C$9:'SMP'!$C$30, MOD(ROW(SMP!$C$9:'SMP'!$C$30),2)=0)))) * (98-50)</f>
        <v>66</v>
      </c>
      <c r="D22" s="27" cm="1">
        <f t="array" aca="1" ref="D22" ca="1">50 + ((SMP!D22 - MIN(_xlfn._xlws.FILTER(SMP!$D$9:'SMP'!$D$30,MOD(ROW(SMP!$D$9:'SMP'!$D$30),2)=0)))/(MAX(_xlfn._xlws.FILTER(SMP!$D$9:'SMP'!$D$30, MOD(ROW(SMP!$D$9:'SMP'!$D$30),2)=0))-MIN(_xlfn._xlws.FILTER(SMP!$D$9:'SMP'!$D$30,MOD(ROW(SMP!$D$9:'SMP'!$D$30),2)=0)))) * (98-50)</f>
        <v>56.857142857142854</v>
      </c>
      <c r="E22" s="27" cm="1">
        <f t="array" aca="1" ref="E22" ca="1">50 + ((SMP!E22 - MIN(_xlfn._xlws.FILTER(SMP!$E$9:'SMP'!$E$30, MOD(ROW(SMP!$E$9:'SMP'!$E$30),2)=0)))/(MAX(_xlfn._xlws.FILTER(SMP!$E$9:'SMP'!$E$30, MOD(ROW(SMP!$E$9:'SMP'!$E$30),2)=0))-MIN(_xlfn._xlws.FILTER(SMP!$E$9:'SMP'!$E$30, MOD(ROW(SMP!$E$9:'SMP'!$E$30),2)=0))))*(98-50)</f>
        <v>58</v>
      </c>
      <c r="F22" s="27" cm="1">
        <f t="array" aca="1" ref="F22" ca="1">50 + ((SMP!F22 - MIN(_xlfn._xlws.FILTER(SMP!$F$9:'SMP'!$F$30, MOD(ROW(SMP!$F$9:'SMP'!$F$30),2)=0)))/(MAX(_xlfn._xlws.FILTER(SMP!$F$9:'SMP'!$F$30, MOD(ROW(SMP!$F$9:'SMP'!$F$30),2)=0))-MIN(_xlfn._xlws.FILTER(SMP!$F$9:'SMP'!$F$30, MOD(ROW(SMP!$F$9:'SMP'!$F$30),2)=0))))*(98-50)</f>
        <v>50</v>
      </c>
      <c r="G22" s="31" cm="1">
        <f t="array" aca="1" ref="G22" ca="1">50 + ((SMP!J22 - MIN(_xlfn._xlws.FILTER(SMP!$J$9:'SMP'!$J$30, MOD(ROW(SMP!$J$9:'SMP'!$J$30),2)=0)))/(MAX(_xlfn._xlws.FILTER(SMP!$J$9:'SMP'!$J$30, MOD(ROW(SMP!$J$9:'SMP'!$J$30),2)=0))-MIN(_xlfn._xlws.FILTER(SMP!$J$9:'SMP'!$J$30, MOD(ROW(SMP!$J$9:'SMP'!$J$30),2)=0))))*(98-50)</f>
        <v>58.571428571428569</v>
      </c>
      <c r="H22" s="31" cm="1">
        <f t="array" aca="1" ref="H22" ca="1">50 + ((SMP!K22 - MIN(_xlfn._xlws.FILTER(SMP!$K$9:'SMP'!$K$30, MOD(ROW(SMP!$K$9:'SMP'!$K$30),2)=0)))/(MAX(_xlfn._xlws.FILTER(SMP!$K$9:'SMP'!$K$30, MOD(ROW(SMP!$K$9:'SMP'!$K$30),2)=0))-MIN(_xlfn._xlws.FILTER(SMP!$K$9:'SMP'!$K$30, MOD(ROW(SMP!$K$9:'SMP'!$K$30),2)=0))))*(98-50)</f>
        <v>60.666666666666664</v>
      </c>
      <c r="I22" s="31" cm="1">
        <f t="array" aca="1" ref="I22" ca="1">50 + ((SMP!L22 - MIN(_xlfn._xlws.FILTER(SMP!$L$9:'SMP'!$L$30, MOD(ROW(SMP!$L$9:'SMP'!$L$30),2)=0)))/(MAX(_xlfn._xlws.FILTER(SMP!$L$9:'SMP'!$L$30, MOD(ROW(SMP!$L$9:'SMP'!$L$30),2)=0))-MIN(_xlfn._xlws.FILTER(SMP!$L$9:'SMP'!$L$30, MOD(ROW(SMP!$L$9:'SMP'!$L$30),2)=0))))*(98-50)</f>
        <v>54.173913043478258</v>
      </c>
      <c r="J22" s="31" cm="1">
        <f t="array" aca="1" ref="J22" ca="1">50 + ((SMP!M22 - MIN(_xlfn._xlws.FILTER(SMP!$M$9:'SMP'!$M$30, MOD(ROW(SMP!$M$9:'SMP'!$M$30),2)=0)))/(MAX(_xlfn._xlws.FILTER(SMP!$M$9:'SMP'!$M$30, MOD(ROW(SMP!$M$9:'SMP'!$M$30),2)=0))-MIN(_xlfn._xlws.FILTER(SMP!$M$9:'SMP'!$M$30, MOD(ROW(SMP!$M$9:'SMP'!$M$30),2)=0))))*(98-50)</f>
        <v>60.434782608695656</v>
      </c>
      <c r="K22" s="35" cm="1">
        <f t="array" aca="1" ref="K22" ca="1">50 + ((SMP!Q22 -MIN(_xlfn._xlws.FILTER(SMP!$Q$9:'SMP'!$Q$30, MOD(ROW(SMP!$Q$9:'SMP'!$Q$30),2)=0)))/(MAX(_xlfn._xlws.FILTER(SMP!$Q$9:'SMP'!$Q$30, MOD(ROW(SMP!$Q$9:'SMP'!$Q$30),2)=0))-MIN(_xlfn._xlws.FILTER(SMP!$Q$9:'SMP'!$Q$30, MOD(ROW(SMP!$Q$9:'SMP'!$Q$30),2)=0))))*(98-50)</f>
        <v>50</v>
      </c>
      <c r="L22" s="35" cm="1">
        <f t="array" aca="1" ref="L22" ca="1">50 + ((SMP!R22 - MIN(_xlfn._xlws.FILTER(SMP!$R$9:'SMP'!$R$30, MOD(ROW(SMP!$R$9:'SMP'!$R$30),2)=0)))/(MAX(_xlfn._xlws.FILTER(SMP!$R$9:'SMP'!$R$30, MOD(ROW(SMP!$R$9:'SMP'!$R$30),2)=0))-MIN(_xlfn._xlws.FILTER(SMP!$R$9:'SMP'!$R$30, MOD(ROW(SMP!$R$9:'SMP'!$R$30),2)=0))))*(98-50)</f>
        <v>62</v>
      </c>
      <c r="M22" s="35" cm="1">
        <f t="array" aca="1" ref="M22" ca="1">50 + ((SMP!S22 - MIN(_xlfn._xlws.FILTER(SMP!$S$9:'SMP'!$S$30, MOD(ROW(SMP!$S$9:'SMP'!$S$30),2)=0)))/(MAX(_xlfn._xlws.FILTER(SMP!$S$9:'SMP'!$S$30, MOD(ROW(SMP!$S$9:'SMP'!$S$30),2)=0))-MIN(_xlfn._xlws.FILTER(SMP!$S$9:'SMP'!$S$30, MOD(ROW(SMP!$S$9:'SMP'!$S$30),2)=0))))*(98-50)</f>
        <v>64.117647058823536</v>
      </c>
      <c r="N22" s="35" cm="1">
        <f t="array" aca="1" ref="N22" ca="1">50 + ((SMP!T22 - MIN(_xlfn._xlws.FILTER(SMP!$T$9:'SMP'!$T$30, MOD(ROW(SMP!$T$9:'SMP'!$T$30),2)=0)))/(MAX(_xlfn._xlws.FILTER(SMP!$T$9:'SMP'!$T$30, MOD(ROW(SMP!$T$9:'SMP'!$T$30),2)=0))-MIN(_xlfn._xlws.FILTER(SMP!$T$9:'SMP'!$T$30, MOD(ROW(SMP!$T$9:'SMP'!$T$30),2)=0))))*(98-50)</f>
        <v>56.857142857142854</v>
      </c>
      <c r="O22" s="38" cm="1">
        <f t="array" aca="1" ref="O22" ca="1">50 + ((SMP!X22 - MIN(_xlfn._xlws.FILTER(SMP!$X$9:'SMP'!$X$30, MOD(ROW(SMP!$X$9:'SMP'!$X$30),2)=0)))/(MAX(_xlfn._xlws.FILTER(SMP!$X$9:'SMP'!$X$30, MOD(ROW(SMP!$X$9:'SMP'!$X$30),2)=0))-MIN(_xlfn._xlws.FILTER(SMP!$X$9:'SMP'!$X$30, MOD(ROW(SMP!$X$9:'SMP'!$X$30),2)=0))))*(98-50)</f>
        <v>84.285714285714278</v>
      </c>
      <c r="P22" s="38" cm="1">
        <f t="array" aca="1" ref="P22" ca="1">50 + ((SMP!Y22 - MIN(_xlfn._xlws.FILTER(SMP!$Y$9:'SMP'!$Y$30, MOD(ROW(SMP!$Y$9:'SMP'!$Y$30),2)=0)))/(MAX(_xlfn._xlws.FILTER(SMP!$Y$9:'SMP'!$Y$30, MOD(ROW(SMP!$Y$9:'SMP'!$Y$30),2)=0))-MIN(_xlfn._xlws.FILTER(SMP!$Y$9:'SMP'!$Y$30, MOD(ROW(SMP!$Y$9:'SMP'!$Y$30),2)=0))))*(98-50)</f>
        <v>54.36363636363636</v>
      </c>
      <c r="Q22" s="38" cm="1">
        <f t="array" aca="1" ref="Q22" ca="1">50 + ((SMP!Z22 - MIN(_xlfn._xlws.FILTER(SMP!$Z$9:'SMP'!$Z$30, MOD(ROW(SMP!$Z$9:'SMP'!$Z$30),2)=0)))/(MAX(_xlfn._xlws.FILTER(SMP!$Z$9:'SMP'!$Z$30, MOD(ROW(SMP!$Z$9:'SMP'!$Z$30),2)=0))-MIN(_xlfn._xlws.FILTER(SMP!$Z$9:'SMP'!$Z$30, MOD(ROW(SMP!$Z$9:'SMP'!$Z$30),2)=0))))*(98-50)</f>
        <v>60.666666666666664</v>
      </c>
      <c r="R22" s="38" cm="1">
        <f t="array" aca="1" ref="R22" ca="1">50 + ((SMP!AA22 -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64.400000000000006</v>
      </c>
      <c r="S22" s="40" cm="1">
        <f t="array" aca="1" ref="S22" ca="1">50 + ((SMP!AE22 -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50</v>
      </c>
      <c r="T22" s="40" cm="1">
        <f t="array" aca="1" ref="T22" ca="1">50 + ((SMP!AF22 -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57.058823529411768</v>
      </c>
      <c r="U22" s="40" cm="1">
        <f t="array" aca="1" ref="U22" ca="1">50 + ((SMP!AG22 -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50</v>
      </c>
      <c r="V22" s="40" cm="1">
        <f t="array" aca="1" ref="V22" ca="1">50 + ((SMP!AH22 -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50</v>
      </c>
      <c r="W22" s="266"/>
      <c r="X22" s="254"/>
      <c r="Y22" s="254"/>
      <c r="Z22" s="254"/>
      <c r="AB22" s="213"/>
      <c r="AC22" s="106" t="s">
        <v>39</v>
      </c>
      <c r="AD22" s="108">
        <f ca="1">IF(MIN(C22,G22,K22,O22,S22)=0, "Null", IF(COUNT(C22,G22,K22,O22,S22)=5, SUM(C22,G22,K22,O22,S22) - MIN(C22,G22,K22,O22,S22) - MAX(C22,G22,K22,O22,S22), "Null"))*$AS$10</f>
        <v>698.28571428571422</v>
      </c>
      <c r="AE22" s="108">
        <f ca="1">IF(MIN(D22,H22,L22,P22,T22)=0, "Null", IF(COUNT(D22,H22,L22,P22,T22)=5, SUM(D22,H22,L22,P22,T22) - MIN(D22,H22,L22,P22,T22) - MAX(D22,H22,L22,P22,T22), "Null"))*$AT$10</f>
        <v>698.33053221288515</v>
      </c>
      <c r="AF22" s="108">
        <f ca="1">IF(MIN(E22,I22,M22,Q22,U22)=0, "Null", IF(COUNT(E22,I22,M22,Q22,U22)=5, SUM(E22,I22,M22,Q22,U22) - MIN(E22,I22,M22,Q22,U22) - MAX(E22,I22,M22,Q22,U22), "Null"))*$AU$10</f>
        <v>518.52173913043464</v>
      </c>
      <c r="AG22" s="108">
        <f ca="1">IF(MIN(F22,J22,N22,R22,V22)=0, "Null", IF(COUNT(F22,J22,N22,R22,V22)=5, SUM(F22,J22,N22,R22,V22) - MIN(F22,J22,N22,R22,V22) - MAX(F22,J22,N22,R22,V22), "Null"))*$AV$10</f>
        <v>669.16770186335395</v>
      </c>
      <c r="AH22" s="109" cm="1">
        <f t="array" aca="1" ref="AH22" ca="1">IF(SUMPRODUCT(--(ISTEXT(AD22:AG22)+ISBLANK(AD22:AG22)+(AD22:AG22=0)))&gt;0,"Error",SUM(AD22,AE22,AF22,AG22))</f>
        <v>2584.3056874923882</v>
      </c>
      <c r="AI22" s="262"/>
      <c r="AJ22" s="266"/>
      <c r="AK22" s="254"/>
      <c r="AL22" s="254"/>
      <c r="AN22" s="249"/>
      <c r="AO22" s="264"/>
      <c r="AP22" s="249"/>
    </row>
    <row r="23" spans="1:42" ht="17.25" customHeight="1">
      <c r="A23" s="199">
        <v>8</v>
      </c>
      <c r="B23" s="1" t="s">
        <v>31</v>
      </c>
      <c r="C23" s="25" cm="1">
        <f t="array" aca="1" ref="C23" ca="1">50 + ((SMP!C23 - MIN(_xlfn._xlws.FILTER(SMP!$C$9:'SMP'!$C$30, MOD(ROW(SMP!$C$9:'SMP'!$C$30),2)=1)))/(MAX(_xlfn._xlws.FILTER(SMP!$C$9:'SMP'!$C$30, MOD(ROW(SMP!$C$9:'SMP'!$C$30),2)=1))-MIN(_xlfn._xlws.FILTER(SMP!$C$9:'SMP'!$C$30, MOD(ROW(SMP!$C$9:'SMP'!$C$30),2)=1)))) * (98-50)</f>
        <v>92</v>
      </c>
      <c r="D23" s="25" cm="1">
        <f t="array" aca="1" ref="D23" ca="1">50 + ((SMP!D23 - MIN(_xlfn._xlws.FILTER(SMP!$D$9:'SMP'!$D$30, MOD(ROW(SMP!$D$9:'SMP'!$D$30),2)=1)))/(MAX(_xlfn._xlws.FILTER(SMP!$D$9:'SMP'!$D$30, MOD(ROW(SMP!$D$9:'SMP'!$D$30),2)=1))-MIN(_xlfn._xlws.FILTER(SMP!$D$9:'SMP'!$D$30, MOD(ROW(SMP!$D$9:'SMP'!$D$30),2)=1)))) * (98-50)</f>
        <v>98</v>
      </c>
      <c r="E23" s="25" cm="1">
        <f t="array" aca="1" ref="E23" ca="1">50 + ((SMP!$E$23 - MIN(_xlfn._xlws.FILTER(SMP!$E$9:'SMP'!$E$30, MOD(ROW(SMP!$E$9:'SMP'!$E$30),2)=1)))/(MAX(_xlfn._xlws.FILTER(SMP!$E$9:'SMP'!$E$30, MOD(ROW(SMP!$E$9:'SMP'!$E$30),2)=1))-MIN(_xlfn._xlws.FILTER(SMP!$E$9:'SMP'!$E$30, MOD(ROW(SMP!$E$9:'SMP'!$E$30),2)=1))))*(98-50)</f>
        <v>91.142857142857139</v>
      </c>
      <c r="F23" s="25" cm="1">
        <f t="array" aca="1" ref="F23" ca="1">50 + ((SMP!F23 - MIN(_xlfn._xlws.FILTER(SMP!$F$9:'SMP'!$F$30, MOD(ROW(SMP!$F$9:'SMP'!$F$30),2)=1)))/(MAX(_xlfn._xlws.FILTER(SMP!$F$9:'SMP'!$F$30, MOD(ROW(SMP!$F$9:'SMP'!$F$30),2)=1))-MIN(_xlfn._xlws.FILTER(SMP!$F$9:'SMP'!$F$30, MOD(ROW(SMP!$F$9:'SMP'!$F$30),2)=1))))*(98-50)</f>
        <v>90</v>
      </c>
      <c r="G23" s="32" cm="1">
        <f t="array" aca="1" ref="G23" ca="1">50 + ((SMP!J23 - MIN(_xlfn._xlws.FILTER(SMP!$J$9:'SMP'!$J$30, MOD(ROW(SMP!$J$9:'SMP'!$J$30),2)=1)))/(MAX(_xlfn._xlws.FILTER(SMP!$J$9:'SMP'!$J$30, MOD(ROW(SMP!$J$9:'SMP'!$J$30),2)=1))-MIN(_xlfn._xlws.FILTER(SMP!$J$9:'SMP'!$J$30, MOD(ROW(SMP!$J$9:'SMP'!$J$30),2)=1))))*(98-50)</f>
        <v>92.857142857142861</v>
      </c>
      <c r="H23" s="32" cm="1">
        <f t="array" aca="1" ref="H23" ca="1">50 + ((SMP!K23 - MIN(_xlfn._xlws.FILTER(SMP!$K$9:'SMP'!$K$30, MOD(ROW(SMP!$K$9:'SMP'!$K$30),2)=1)))/(MAX(_xlfn._xlws.FILTER(SMP!$K$9:'SMP'!$K$30, MOD(ROW(SMP!$K$9:'SMP'!$K$30),2)=1))-MIN(_xlfn._xlws.FILTER(SMP!$K$9:'SMP'!$K$30, MOD(ROW(SMP!$K$9:'SMP'!$K$30),2)=1))))*(98-50)</f>
        <v>93.636363636363626</v>
      </c>
      <c r="I23" s="32" cm="1">
        <f t="array" aca="1" ref="I23" ca="1">50 + ((SMP!L23 - MIN(_xlfn._xlws.FILTER(SMP!$L$9:'SMP'!$L$30, MOD(ROW(SMP!$L$9:'SMP'!$L$30),2)=1)))/(MAX(_xlfn._xlws.FILTER(SMP!$L$9:'SMP'!$L$30, MOD(ROW(SMP!$L$9:'SMP'!$L$30),2)=1))-MIN(_xlfn._xlws.FILTER(SMP!$L$9:'SMP'!$L$30, MOD(ROW(SMP!$L$9:'SMP'!$L$30),2)=1))))*(98-50)</f>
        <v>92.857142857142861</v>
      </c>
      <c r="J23" s="32" cm="1">
        <f t="array" aca="1" ref="J23" ca="1">50 + ((SMP!M23 - MIN(_xlfn._xlws.FILTER(SMP!$M$9:'SMP'!$M$30, MOD(ROW(SMP!$M$9:'SMP'!$M$30),2)=1)))/(MAX(_xlfn._xlws.FILTER(SMP!$M$9:'SMP'!$M$30, MOD(ROW(SMP!$M$9:'SMP'!$M$30),2)=1))-MIN(_xlfn._xlws.FILTER(SMP!$M$9:'SMP'!$M$30, MOD(ROW(SMP!$M$9:'SMP'!$M$30),2)=1))))*(98-50)</f>
        <v>92.857142857142861</v>
      </c>
      <c r="K23" s="36" cm="1">
        <f t="array" aca="1" ref="K23" ca="1">50 + ((SMP!Q23 - MIN(_xlfn._xlws.FILTER(SMP!$Q$9:'SMP'!$Q$30, MOD(ROW(SMP!$Q$9:'SMP'!$Q$30),2)=1)))/(MAX(_xlfn._xlws.FILTER(SMP!$Q$9:'SMP'!$Q$30, MOD(ROW(SMP!$Q$9:'SMP'!$Q$30),2)=1))-MIN(_xlfn._xlws.FILTER(SMP!$Q$9:'SMP'!$Q$30, MOD(ROW(SMP!$Q$9:'SMP'!$Q$30),2)=1))))*(98-50)</f>
        <v>92</v>
      </c>
      <c r="L23" s="36" cm="1">
        <f t="array" aca="1" ref="L23" ca="1">50 + ((SMP!R23 - MIN(_xlfn._xlws.FILTER(SMP!$R$9:'SMP'!$R$30, MOD(ROW(SMP!$R$9:'SMP'!$R$30),2)=1)))/(MAX(_xlfn._xlws.FILTER(SMP!$R$9:'SMP'!$R$30, MOD(ROW(SMP!$R$9:'SMP'!$R$30),2)=1))-MIN(_xlfn._xlws.FILTER(SMP!$R$9:'SMP'!$R$30, MOD(ROW(SMP!$R$9:'SMP'!$R$30),2)=1))))*(98-50)</f>
        <v>88.4</v>
      </c>
      <c r="M23" s="36" cm="1">
        <f t="array" aca="1" ref="M23" ca="1">50 + ((SMP!S23 - MIN(_xlfn._xlws.FILTER(SMP!$S$9:'SMP'!$S$30, MOD(ROW(SMP!$S$9:'SMP'!$S$30),2)=1)))/(MAX(_xlfn._xlws.FILTER(SMP!$S$9:'SMP'!$S$30, MOD(ROW(SMP!$S$9:'SMP'!$S$30),2)=1))-MIN(_xlfn._xlws.FILTER(SMP!$S$9:'SMP'!$S$30, MOD(ROW(SMP!$S$9:'SMP'!$S$30),2)=1))))*(98-50)</f>
        <v>90.615384615384613</v>
      </c>
      <c r="N23" s="36" cm="1">
        <f t="array" aca="1" ref="N23" ca="1">50 + ((SMP!T23 - MIN(_xlfn._xlws.FILTER(SMP!$T$9:'SMP'!$T$30, MOD(ROW(SMP!$T$9:'SMP'!$T$30),2)=1)))/(MAX(_xlfn._xlws.FILTER(SMP!$T$9:'SMP'!$T$30, MOD(ROW(SMP!$T$9:'SMP'!$T$30),2)=1))-MIN(_xlfn._xlws.FILTER(SMP!$T$9:'SMP'!$T$30, MOD(ROW(SMP!$T$9:'SMP'!$T$30),2)=1))))*(98-50)</f>
        <v>86</v>
      </c>
      <c r="O23" s="39" cm="1">
        <f t="array" aca="1" ref="O23" ca="1">50 + ((SMP!X23 - MIN(_xlfn._xlws.FILTER(SMP!$X$9:'SMP'!$X$30, MOD(ROW(SMP!$X$9:'SMP'!$X$30),2)=1)))/(MAX(_xlfn._xlws.FILTER(SMP!$X$9:'SMP'!$X$30, MOD(ROW(SMP!$X$9:'SMP'!$X$30),2)=1))-MIN(_xlfn._xlws.FILTER(SMP!$X$9:'SMP'!$X$30, MOD(ROW(SMP!$X$9:'SMP'!$X$30),2)=1))))*(98-50)</f>
        <v>98</v>
      </c>
      <c r="P23" s="39" cm="1">
        <f t="array" aca="1" ref="P23" ca="1">50 + ((SMP!Y23 - MIN(_xlfn._xlws.FILTER(SMP!$Y$9:'SMP'!$Y$30, MOD(ROW(SMP!$Y$9:'SMP'!$Y$30),2)=1)))/(MAX(_xlfn._xlws.FILTER(SMP!$Y$9:'SMP'!$Y$30, MOD(ROW(SMP!$Y$9:'SMP'!$Y$30),2)=1))-MIN(_xlfn._xlws.FILTER(SMP!$Y$9:'SMP'!$Y$30, MOD(ROW(SMP!$Y$9:'SMP'!$Y$30),2)=1))))*(98-50)</f>
        <v>93.636363636363626</v>
      </c>
      <c r="Q23" s="39" cm="1">
        <f t="array" aca="1" ref="Q23" ca="1">50 + ((SMP!Z23 - MIN(_xlfn._xlws.FILTER(SMP!$Z$9:'SMP'!$Z$30, MOD(ROW(SMP!$Z$9:'SMP'!$Z$30),2)=1)))/(MAX(_xlfn._xlws.FILTER(SMP!$Z$9:'SMP'!$Z$30, MOD(ROW(SMP!$Z$9:'SMP'!$Z$30),2)=1))-MIN(_xlfn._xlws.FILTER(SMP!$Z$9:'SMP'!$Z$30, MOD(ROW(SMP!$Z$9:'SMP'!$Z$30),2)=1))))*(98-50)</f>
        <v>98</v>
      </c>
      <c r="R23" s="39" cm="1">
        <f t="array" aca="1" ref="R23" ca="1">50 + ((SMP!AA23 -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98</v>
      </c>
      <c r="S23" s="46" cm="1">
        <f t="array" aca="1" ref="S23" ca="1">50 + ((SMP!AE23 -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79.538461538461547</v>
      </c>
      <c r="T23" s="46" cm="1">
        <f t="array" aca="1" ref="T23" ca="1">50 + ((SMP!AF23 -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80.666666666666657</v>
      </c>
      <c r="U23" s="46" cm="1">
        <f t="array" aca="1" ref="U23" ca="1">50 + ((SMP!AG23 -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80.545454545454547</v>
      </c>
      <c r="V23" s="47" cm="1">
        <f t="array" aca="1" ref="V23" ca="1">50 + ((SMP!AH23-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86.36363636363636</v>
      </c>
      <c r="W23" s="266"/>
      <c r="X23" s="250">
        <f>SUM(SMP!G23:G24,SMP!N23:N24,SMP!U23:U24,SMP!AB23:AB24,SMP!AI23:AI24)</f>
        <v>356</v>
      </c>
      <c r="Y23" s="250">
        <f>SUM(SMP!H23:H24,SMP!O23:O24,SMP!V23:V24,SMP!AC23:AC24,SMP!AJ23:AJ24)</f>
        <v>362</v>
      </c>
      <c r="Z23" s="250">
        <f>SUM(SMP!I23:I24,SMP!P23:P24,SMP!W23:W24,SMP!AD23:AD24,SMP!AK23:AK24)</f>
        <v>365</v>
      </c>
      <c r="AB23" s="199">
        <v>8</v>
      </c>
      <c r="AC23" s="165" t="s">
        <v>31</v>
      </c>
      <c r="AD23" s="44">
        <f ca="1">IF(MIN(C23,G23,K23,O23,S23)=0, "Null", IF(COUNT(C23,G23,K23,O23,S23)=5, SUM(C23,G23,K23,O23,S23) - MIN(C23,G23,K23,O23,S23) - MAX(C23,G23,K23,O23,S23), "Null"))*$AS$9</f>
        <v>1384.2857142857144</v>
      </c>
      <c r="AE23" s="44">
        <f ca="1">IF(MIN(D23,H23,L23,P23,T23)=0, "Null", IF(COUNT(D23,H23,L23,P23,T23)=5, SUM(D23,H23,L23,P23,T23) - MIN(D23,H23,L23,P23,T23) - MAX(D23,H23,L23,P23,T23), "Null"))*$AT$9</f>
        <v>1102.6909090909089</v>
      </c>
      <c r="AF23" s="44">
        <f ca="1">IF(MIN(E23,I23,M23,Q23,U23)=0, "Null", IF(COUNT(E23,I23,M23,Q23,U23)=5, SUM(E23,I23,M23,Q23,U23) - MIN(E23,I23,M23,Q23,U23) - MAX(E23,I23,M23,Q23,U23), "Null"))*$AU$9</f>
        <v>823.84615384615392</v>
      </c>
      <c r="AG23" s="44">
        <f ca="1">IF(MIN(F23,J23,N23,R23,V23)=0, "Null", IF(COUNT(F23,J23,N23,R23,V23)=5, SUM(F23,J23,N23,R23,V23) - MIN(F23,J23,N23,R23,V23) - MAX(F23,J23,N23,R23,V23), "Null"))*$AV$9</f>
        <v>807.66233766233779</v>
      </c>
      <c r="AH23" s="169" cm="1">
        <f t="array" aca="1" ref="AH23" ca="1">IF(SUMPRODUCT(--(ISTEXT(AD23:AG23)+ISBLANK(AD23:AG23)+(AD23:AG23=0)))&gt;0,"Error",SUM(AD23,AE23,AF23,AG23))</f>
        <v>4118.4851148851149</v>
      </c>
      <c r="AI23" s="259">
        <f t="shared" ref="AI23" ca="1" si="11">IF(OR(ISTEXT(AH23),ISTEXT(AH24)),"NULL",SUM(AH23:AH24))</f>
        <v>8129.4403131963227</v>
      </c>
      <c r="AJ23" s="266"/>
      <c r="AK23" s="250">
        <f>SUM(SMP!G23:I24,SMP!N23:P24,SMP!U23:W24,SMP!AB23:AD24,SMP!AI23:AK24)</f>
        <v>1083</v>
      </c>
      <c r="AL23" s="250">
        <f>RANK(AK23,$AK$9:$AK$30,0)</f>
        <v>5</v>
      </c>
      <c r="AN23" s="255" t="str">
        <f>IF(AND(SMP!AP23&gt;=4, SMP!AP23&lt;=18), "Penampilan " &amp; SMP!AP23 &amp; " Menit", "Kosong")</f>
        <v>Penampilan 9 Menit</v>
      </c>
      <c r="AO23" s="257" t="str">
        <f>IF(SMP!AQ23=46,"Kelebihan 1 Peserta", IF(SMP!AQ23=47,"Kelebihan 2 Peserta",IF(SMP!AQ23=48,"Kelebihan 3 Peserta",IF(SMP!AQ23=49,"Kelebihan 4 Peserta",IF(SMP!AQ23=50,"Kelebihan 5 Peserta",IF(SMP!AQ23&gt;50,"Lebih dari 5 Peserta","Aman"))))))</f>
        <v>Aman</v>
      </c>
      <c r="AP23" s="255" t="str">
        <f t="shared" ref="AP23" si="12">_xlfn.TEXTJOIN(", ",TRUE,AN23,AO23)</f>
        <v>Penampilan 9 Menit, Aman</v>
      </c>
    </row>
    <row r="24" spans="1:42" ht="17.25" customHeight="1">
      <c r="A24" s="236"/>
      <c r="B24" s="28" t="s">
        <v>39</v>
      </c>
      <c r="C24" s="29" cm="1">
        <f t="array" aca="1" ref="C24" ca="1">50 + ((SMP!C24 - MIN(_xlfn._xlws.FILTER(SMP!$C$9:'SMP'!$C$30, MOD(ROW(SMP!$C$9:'SMP'!$C$30),2)=0)))/(MAX(_xlfn._xlws.FILTER(SMP!$C$9:'SMP'!$C$30, MOD(ROW(SMP!$C$9:'SMP'!$C$30),2)=0))-MIN(_xlfn._xlws.FILTER(SMP!$C$9:'SMP'!$C$30, MOD(ROW(SMP!$C$9:'SMP'!$C$30),2)=0)))) * (98-50)</f>
        <v>90</v>
      </c>
      <c r="D24" s="29" cm="1">
        <f t="array" aca="1" ref="D24" ca="1">50 + ((SMP!D24 - MIN(_xlfn._xlws.FILTER(SMP!$D$9:'SMP'!$D$30,MOD(ROW(SMP!$D$9:'SMP'!$D$30),2)=0)))/(MAX(_xlfn._xlws.FILTER(SMP!$D$9:'SMP'!$D$30, MOD(ROW(SMP!$D$9:'SMP'!$D$30),2)=0))-MIN(_xlfn._xlws.FILTER(SMP!$D$9:'SMP'!$D$30,MOD(ROW(SMP!$D$9:'SMP'!$D$30),2)=0)))) * (98-50)</f>
        <v>77.428571428571431</v>
      </c>
      <c r="E24" s="29" cm="1">
        <f t="array" aca="1" ref="E24" ca="1">50 + ((SMP!E24 - MIN(_xlfn._xlws.FILTER(SMP!$E$9:'SMP'!$E$30, MOD(ROW(SMP!$E$9:'SMP'!$E$30),2)=0)))/(MAX(_xlfn._xlws.FILTER(SMP!$E$9:'SMP'!$E$30, MOD(ROW(SMP!$E$9:'SMP'!$E$30),2)=0))-MIN(_xlfn._xlws.FILTER(SMP!$E$9:'SMP'!$E$30, MOD(ROW(SMP!$E$9:'SMP'!$E$30),2)=0))))*(98-50)</f>
        <v>90</v>
      </c>
      <c r="F24" s="29" cm="1">
        <f t="array" aca="1" ref="F24" ca="1">50 + ((SMP!F24 - MIN(_xlfn._xlws.FILTER(SMP!$F$9:'SMP'!$F$30, MOD(ROW(SMP!$F$9:'SMP'!$F$30),2)=0)))/(MAX(_xlfn._xlws.FILTER(SMP!$F$9:'SMP'!$F$30, MOD(ROW(SMP!$F$9:'SMP'!$F$30),2)=0))-MIN(_xlfn._xlws.FILTER(SMP!$F$9:'SMP'!$F$30, MOD(ROW(SMP!$F$9:'SMP'!$F$30),2)=0))))*(98-50)</f>
        <v>88.4</v>
      </c>
      <c r="G24" s="33" cm="1">
        <f t="array" aca="1" ref="G24" ca="1">50 + ((SMP!J24 - MIN(_xlfn._xlws.FILTER(SMP!$J$9:'SMP'!$J$30, MOD(ROW(SMP!$J$9:'SMP'!$J$30),2)=0)))/(MAX(_xlfn._xlws.FILTER(SMP!$J$9:'SMP'!$J$30, MOD(ROW(SMP!$J$9:'SMP'!$J$30),2)=0))-MIN(_xlfn._xlws.FILTER(SMP!$J$9:'SMP'!$J$30, MOD(ROW(SMP!$J$9:'SMP'!$J$30),2)=0))))*(98-50)</f>
        <v>94.571428571428569</v>
      </c>
      <c r="H24" s="33" cm="1">
        <f t="array" aca="1" ref="H24" ca="1">50 + ((SMP!K24 - MIN(_xlfn._xlws.FILTER(SMP!$K$9:'SMP'!$K$30, MOD(ROW(SMP!$K$9:'SMP'!$K$30),2)=0)))/(MAX(_xlfn._xlws.FILTER(SMP!$K$9:'SMP'!$K$30, MOD(ROW(SMP!$K$9:'SMP'!$K$30),2)=0))-MIN(_xlfn._xlws.FILTER(SMP!$K$9:'SMP'!$K$30, MOD(ROW(SMP!$K$9:'SMP'!$K$30),2)=0))))*(98-50)</f>
        <v>94.444444444444443</v>
      </c>
      <c r="I24" s="33" cm="1">
        <f t="array" aca="1" ref="I24" ca="1">50 + ((SMP!L24 - MIN(_xlfn._xlws.FILTER(SMP!$L$9:'SMP'!$L$30, MOD(ROW(SMP!$L$9:'SMP'!$L$30),2)=0)))/(MAX(_xlfn._xlws.FILTER(SMP!$L$9:'SMP'!$L$30, MOD(ROW(SMP!$L$9:'SMP'!$L$30),2)=0))-MIN(_xlfn._xlws.FILTER(SMP!$L$9:'SMP'!$L$30, MOD(ROW(SMP!$L$9:'SMP'!$L$30),2)=0))))*(98-50)</f>
        <v>93.826086956521735</v>
      </c>
      <c r="J24" s="33" cm="1">
        <f t="array" aca="1" ref="J24" ca="1">50 + ((SMP!M24 - MIN(_xlfn._xlws.FILTER(SMP!$M$9:'SMP'!$M$30, MOD(ROW(SMP!$M$9:'SMP'!$M$30),2)=0)))/(MAX(_xlfn._xlws.FILTER(SMP!$M$9:'SMP'!$M$30, MOD(ROW(SMP!$M$9:'SMP'!$M$30),2)=0))-MIN(_xlfn._xlws.FILTER(SMP!$M$9:'SMP'!$M$30, MOD(ROW(SMP!$M$9:'SMP'!$M$30),2)=0))))*(98-50)</f>
        <v>93.826086956521735</v>
      </c>
      <c r="K24" s="37" cm="1">
        <f t="array" aca="1" ref="K24" ca="1">50 + ((SMP!Q24 -MIN(_xlfn._xlws.FILTER(SMP!$Q$9:'SMP'!$Q$30, MOD(ROW(SMP!$Q$9:'SMP'!$Q$30),2)=0)))/(MAX(_xlfn._xlws.FILTER(SMP!$Q$9:'SMP'!$Q$30, MOD(ROW(SMP!$Q$9:'SMP'!$Q$30),2)=0))-MIN(_xlfn._xlws.FILTER(SMP!$Q$9:'SMP'!$Q$30, MOD(ROW(SMP!$Q$9:'SMP'!$Q$30),2)=0))))*(98-50)</f>
        <v>82</v>
      </c>
      <c r="L24" s="37" cm="1">
        <f t="array" aca="1" ref="L24" ca="1">50 + ((SMP!R24 - MIN(_xlfn._xlws.FILTER(SMP!$R$9:'SMP'!$R$30, MOD(ROW(SMP!$R$9:'SMP'!$R$30),2)=0)))/(MAX(_xlfn._xlws.FILTER(SMP!$R$9:'SMP'!$R$30, MOD(ROW(SMP!$R$9:'SMP'!$R$30),2)=0))-MIN(_xlfn._xlws.FILTER(SMP!$R$9:'SMP'!$R$30, MOD(ROW(SMP!$R$9:'SMP'!$R$30),2)=0))))*(98-50)</f>
        <v>86</v>
      </c>
      <c r="M24" s="37" cm="1">
        <f t="array" aca="1" ref="M24" ca="1">50 + ((SMP!S24 - MIN(_xlfn._xlws.FILTER(SMP!$S$9:'SMP'!$S$30, MOD(ROW(SMP!$S$9:'SMP'!$S$30),2)=0)))/(MAX(_xlfn._xlws.FILTER(SMP!$S$9:'SMP'!$S$30, MOD(ROW(SMP!$S$9:'SMP'!$S$30),2)=0))-MIN(_xlfn._xlws.FILTER(SMP!$S$9:'SMP'!$S$30, MOD(ROW(SMP!$S$9:'SMP'!$S$30),2)=0))))*(98-50)</f>
        <v>81.058823529411768</v>
      </c>
      <c r="N24" s="37" cm="1">
        <f t="array" aca="1" ref="N24" ca="1">50 + ((SMP!T24 - MIN(_xlfn._xlws.FILTER(SMP!$T$9:'SMP'!$T$30, MOD(ROW(SMP!$T$9:'SMP'!$T$30),2)=0)))/(MAX(_xlfn._xlws.FILTER(SMP!$T$9:'SMP'!$T$30, MOD(ROW(SMP!$T$9:'SMP'!$T$30),2)=0))-MIN(_xlfn._xlws.FILTER(SMP!$T$9:'SMP'!$T$30, MOD(ROW(SMP!$T$9:'SMP'!$T$30),2)=0))))*(98-50)</f>
        <v>77.428571428571431</v>
      </c>
      <c r="O24" s="39" cm="1">
        <f t="array" aca="1" ref="O24" ca="1">50 + ((SMP!X24 - MIN(_xlfn._xlws.FILTER(SMP!$X$9:'SMP'!$X$30, MOD(ROW(SMP!$X$9:'SMP'!$X$30),2)=0)))/(MAX(_xlfn._xlws.FILTER(SMP!$X$9:'SMP'!$X$30, MOD(ROW(SMP!$X$9:'SMP'!$X$30),2)=0))-MIN(_xlfn._xlws.FILTER(SMP!$X$9:'SMP'!$X$30, MOD(ROW(SMP!$X$9:'SMP'!$X$30),2)=0))))*(98-50)</f>
        <v>91.142857142857139</v>
      </c>
      <c r="P24" s="39" cm="1">
        <f t="array" aca="1" ref="P24" ca="1">50 + ((SMP!Y24 - MIN(_xlfn._xlws.FILTER(SMP!$Y$9:'SMP'!$Y$30, MOD(ROW(SMP!$Y$9:'SMP'!$Y$30),2)=0)))/(MAX(_xlfn._xlws.FILTER(SMP!$Y$9:'SMP'!$Y$30, MOD(ROW(SMP!$Y$9:'SMP'!$Y$30),2)=0))-MIN(_xlfn._xlws.FILTER(SMP!$Y$9:'SMP'!$Y$30, MOD(ROW(SMP!$Y$9:'SMP'!$Y$30),2)=0))))*(98-50)</f>
        <v>98</v>
      </c>
      <c r="Q24" s="39" cm="1">
        <f t="array" aca="1" ref="Q24" ca="1">50 + ((SMP!Z24 - MIN(_xlfn._xlws.FILTER(SMP!$Z$9:'SMP'!$Z$30, MOD(ROW(SMP!$Z$9:'SMP'!$Z$30),2)=0)))/(MAX(_xlfn._xlws.FILTER(SMP!$Z$9:'SMP'!$Z$30, MOD(ROW(SMP!$Z$9:'SMP'!$Z$30),2)=0))-MIN(_xlfn._xlws.FILTER(SMP!$Z$9:'SMP'!$Z$30, MOD(ROW(SMP!$Z$9:'SMP'!$Z$30),2)=0))))*(98-50)</f>
        <v>98</v>
      </c>
      <c r="R24" s="39" cm="1">
        <f t="array" aca="1" ref="R24" ca="1">50 + ((SMP!AA24 -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93.2</v>
      </c>
      <c r="S24" s="46" cm="1">
        <f t="array" aca="1" ref="S24" ca="1">50 + ((SMP!AE24 -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85.657142857142858</v>
      </c>
      <c r="T24" s="46" cm="1">
        <f t="array" aca="1" ref="T24" ca="1">50 + ((SMP!AF24 -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88.117647058823536</v>
      </c>
      <c r="U24" s="46" cm="1">
        <f t="array" aca="1" ref="U24" ca="1">50 + ((SMP!AG24 -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83</v>
      </c>
      <c r="V24" s="46" cm="1">
        <f t="array" aca="1" ref="V24" ca="1">50 + ((SMP!AH24 -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85.657142857142858</v>
      </c>
      <c r="W24" s="266"/>
      <c r="X24" s="251"/>
      <c r="Y24" s="251"/>
      <c r="Z24" s="251"/>
      <c r="AB24" s="236"/>
      <c r="AC24" s="165" t="s">
        <v>39</v>
      </c>
      <c r="AD24" s="44">
        <f ca="1">IF(MIN(C24,G24,K24,O24,S24)=0, "Null", IF(COUNT(C24,G24,K24,O24,S24)=5, SUM(C24,G24,K24,O24,S24) - MIN(C24,G24,K24,O24,S24) - MAX(C24,G24,K24,O24,S24), "Null"))*$AS$10</f>
        <v>1067.1999999999998</v>
      </c>
      <c r="AE24" s="44">
        <f ca="1">IF(MIN(D24,H24,L24,P24,T24)=0, "Null", IF(COUNT(D24,H24,L24,P24,T24)=5, SUM(D24,H24,L24,P24,T24) - MIN(D24,H24,L24,P24,T24) - MAX(D24,H24,L24,P24,T24), "Null"))*$AT$10</f>
        <v>1074.248366013072</v>
      </c>
      <c r="AF24" s="44">
        <f ca="1">IF(MIN(E24,I24,M24,Q24,U24)=0, "Null", IF(COUNT(E24,I24,M24,Q24,U24)=5, SUM(E24,I24,M24,Q24,U24) - MIN(E24,I24,M24,Q24,U24) - MAX(E24,I24,M24,Q24,U24), "Null"))*$AU$10</f>
        <v>800.47826086956525</v>
      </c>
      <c r="AG24" s="44">
        <f ca="1">IF(MIN(F24,J24,N24,R24,V24)=0, "Null", IF(COUNT(F24,J24,N24,R24,V24)=5, SUM(F24,J24,N24,R24,V24) - MIN(F24,J24,N24,R24,V24) - MAX(F24,J24,N24,R24,V24), "Null"))*$AV$10</f>
        <v>1069.0285714285712</v>
      </c>
      <c r="AH24" s="169" cm="1">
        <f t="array" aca="1" ref="AH24" ca="1">IF(SUMPRODUCT(--(ISTEXT(AD24:AG24)+ISBLANK(AD24:AG24)+(AD24:AG24=0)))&gt;0,"Error",SUM(AD24,AE24,AF24,AG24))</f>
        <v>4010.9551983112078</v>
      </c>
      <c r="AI24" s="260"/>
      <c r="AJ24" s="266"/>
      <c r="AK24" s="251"/>
      <c r="AL24" s="251"/>
      <c r="AN24" s="256"/>
      <c r="AO24" s="258"/>
      <c r="AP24" s="256"/>
    </row>
    <row r="25" spans="1:42" ht="17.25" customHeight="1">
      <c r="A25" s="252">
        <v>9</v>
      </c>
      <c r="B25" s="5" t="s">
        <v>31</v>
      </c>
      <c r="C25" s="11" cm="1">
        <f t="array" aca="1" ref="C25" ca="1">50 + ((SMP!C25 - MIN(_xlfn._xlws.FILTER(SMP!$C$9:'SMP'!$C$30, MOD(ROW(SMP!$C$9:'SMP'!$C$30),2)=1)))/(MAX(_xlfn._xlws.FILTER(SMP!$C$9:'SMP'!$C$30, MOD(ROW(SMP!$C$9:'SMP'!$C$30),2)=1))-MIN(_xlfn._xlws.FILTER(SMP!$C$9:'SMP'!$C$30, MOD(ROW(SMP!$C$9:'SMP'!$C$30),2)=1)))) * (98-50)</f>
        <v>86</v>
      </c>
      <c r="D25" s="11" cm="1">
        <f t="array" aca="1" ref="D25" ca="1">50 + ((SMP!D25 - MIN(_xlfn._xlws.FILTER(SMP!$D$9:'SMP'!$D$30, MOD(ROW(SMP!$D$9:'SMP'!$D$30),2)=1)))/(MAX(_xlfn._xlws.FILTER(SMP!$D$9:'SMP'!$D$30, MOD(ROW(SMP!$D$9:'SMP'!$D$30),2)=1))-MIN(_xlfn._xlws.FILTER(SMP!$D$9:'SMP'!$D$30, MOD(ROW(SMP!$D$9:'SMP'!$D$30),2)=1)))) * (98-50)</f>
        <v>74</v>
      </c>
      <c r="E25" s="11" cm="1">
        <f t="array" aca="1" ref="E25" ca="1">50 + ((SMP!$E$25 - MIN(_xlfn._xlws.FILTER(SMP!$E$9:'SMP'!$E$30, MOD(ROW(SMP!$E$9:'SMP'!$E$30),2)=1)))/(MAX(_xlfn._xlws.FILTER(SMP!$E$9:'SMP'!$E$30, MOD(ROW(SMP!$E$9:'SMP'!$E$30),2)=1))-MIN(_xlfn._xlws.FILTER(SMP!$E$9:'SMP'!$E$30, MOD(ROW(SMP!$E$9:'SMP'!$E$30),2)=1))))*(98-50)</f>
        <v>77.428571428571431</v>
      </c>
      <c r="F25" s="11" cm="1">
        <f t="array" aca="1" ref="F25" ca="1">50 + ((SMP!F25 - MIN(_xlfn._xlws.FILTER(SMP!$F$9:'SMP'!$F$30, MOD(ROW(SMP!$F$9:'SMP'!$F$30),2)=1)))/(MAX(_xlfn._xlws.FILTER(SMP!$F$9:'SMP'!$F$30, MOD(ROW(SMP!$F$9:'SMP'!$F$30),2)=1))-MIN(_xlfn._xlws.FILTER(SMP!$F$9:'SMP'!$F$30, MOD(ROW(SMP!$F$9:'SMP'!$F$30),2)=1))))*(98-50)</f>
        <v>66</v>
      </c>
      <c r="G25" s="30" cm="1">
        <f t="array" aca="1" ref="G25" ca="1">50 + ((SMP!J25 - MIN(_xlfn._xlws.FILTER(SMP!$J$9:'SMP'!$J$30, MOD(ROW(SMP!$J$9:'SMP'!$J$30),2)=1)))/(MAX(_xlfn._xlws.FILTER(SMP!$J$9:'SMP'!$J$30, MOD(ROW(SMP!$J$9:'SMP'!$J$30),2)=1))-MIN(_xlfn._xlws.FILTER(SMP!$J$9:'SMP'!$J$30, MOD(ROW(SMP!$J$9:'SMP'!$J$30),2)=1))))*(98-50)</f>
        <v>94.571428571428569</v>
      </c>
      <c r="H25" s="30" cm="1">
        <f t="array" aca="1" ref="H25" ca="1">50 + ((SMP!K25 - MIN(_xlfn._xlws.FILTER(SMP!$K$9:'SMP'!$K$30, MOD(ROW(SMP!$K$9:'SMP'!$K$30),2)=1)))/(MAX(_xlfn._xlws.FILTER(SMP!$K$9:'SMP'!$K$30, MOD(ROW(SMP!$K$9:'SMP'!$K$30),2)=1))-MIN(_xlfn._xlws.FILTER(SMP!$K$9:'SMP'!$K$30, MOD(ROW(SMP!$K$9:'SMP'!$K$30),2)=1))))*(98-50)</f>
        <v>95.090909090909093</v>
      </c>
      <c r="I25" s="30" cm="1">
        <f t="array" aca="1" ref="I25" ca="1">50 + ((SMP!L25 - MIN(_xlfn._xlws.FILTER(SMP!$L$9:'SMP'!$L$30, MOD(ROW(SMP!$L$9:'SMP'!$L$30),2)=1)))/(MAX(_xlfn._xlws.FILTER(SMP!$L$9:'SMP'!$L$30, MOD(ROW(SMP!$L$9:'SMP'!$L$30),2)=1))-MIN(_xlfn._xlws.FILTER(SMP!$L$9:'SMP'!$L$30, MOD(ROW(SMP!$L$9:'SMP'!$L$30),2)=1))))*(98-50)</f>
        <v>92.857142857142861</v>
      </c>
      <c r="J25" s="30" cm="1">
        <f t="array" aca="1" ref="J25" ca="1">50 + ((SMP!M25 - MIN(_xlfn._xlws.FILTER(SMP!$M$9:'SMP'!$M$30, MOD(ROW(SMP!$M$9:'SMP'!$M$30),2)=1)))/(MAX(_xlfn._xlws.FILTER(SMP!$M$9:'SMP'!$M$30, MOD(ROW(SMP!$M$9:'SMP'!$M$30),2)=1))-MIN(_xlfn._xlws.FILTER(SMP!$M$9:'SMP'!$M$30, MOD(ROW(SMP!$M$9:'SMP'!$M$30),2)=1))))*(98-50)</f>
        <v>94.571428571428569</v>
      </c>
      <c r="K25" s="34" cm="1">
        <f t="array" aca="1" ref="K25" ca="1">50 + ((SMP!Q25 - MIN(_xlfn._xlws.FILTER(SMP!$Q$9:'SMP'!$Q$30, MOD(ROW(SMP!$Q$9:'SMP'!$Q$30),2)=1)))/(MAX(_xlfn._xlws.FILTER(SMP!$Q$9:'SMP'!$Q$30, MOD(ROW(SMP!$Q$9:'SMP'!$Q$30),2)=1))-MIN(_xlfn._xlws.FILTER(SMP!$Q$9:'SMP'!$Q$30, MOD(ROW(SMP!$Q$9:'SMP'!$Q$30),2)=1))))*(98-50)</f>
        <v>86</v>
      </c>
      <c r="L25" s="34" cm="1">
        <f t="array" aca="1" ref="L25" ca="1">50 + ((SMP!R25 - MIN(_xlfn._xlws.FILTER(SMP!$R$9:'SMP'!$R$30, MOD(ROW(SMP!$R$9:'SMP'!$R$30),2)=1)))/(MAX(_xlfn._xlws.FILTER(SMP!$R$9:'SMP'!$R$30, MOD(ROW(SMP!$R$9:'SMP'!$R$30),2)=1))-MIN(_xlfn._xlws.FILTER(SMP!$R$9:'SMP'!$R$30, MOD(ROW(SMP!$R$9:'SMP'!$R$30),2)=1))))*(98-50)</f>
        <v>88.4</v>
      </c>
      <c r="M25" s="34" cm="1">
        <f t="array" aca="1" ref="M25" ca="1">50 + ((SMP!S25 - MIN(_xlfn._xlws.FILTER(SMP!$S$9:'SMP'!$S$30, MOD(ROW(SMP!$S$9:'SMP'!$S$30),2)=1)))/(MAX(_xlfn._xlws.FILTER(SMP!$S$9:'SMP'!$S$30, MOD(ROW(SMP!$S$9:'SMP'!$S$30),2)=1))-MIN(_xlfn._xlws.FILTER(SMP!$S$9:'SMP'!$S$30, MOD(ROW(SMP!$S$9:'SMP'!$S$30),2)=1))))*(98-50)</f>
        <v>90.615384615384613</v>
      </c>
      <c r="N25" s="34" cm="1">
        <f t="array" aca="1" ref="N25" ca="1">50 + ((SMP!T25 - MIN(_xlfn._xlws.FILTER(SMP!$T$9:'SMP'!$T$30, MOD(ROW(SMP!$T$9:'SMP'!$T$30),2)=1)))/(MAX(_xlfn._xlws.FILTER(SMP!$T$9:'SMP'!$T$30, MOD(ROW(SMP!$T$9:'SMP'!$T$30),2)=1))-MIN(_xlfn._xlws.FILTER(SMP!$T$9:'SMP'!$T$30, MOD(ROW(SMP!$T$9:'SMP'!$T$30),2)=1))))*(98-50)</f>
        <v>86</v>
      </c>
      <c r="O25" s="38" cm="1">
        <f t="array" aca="1" ref="O25" ca="1">50 + ((SMP!X25 - MIN(_xlfn._xlws.FILTER(SMP!$X$9:'SMP'!$X$30, MOD(ROW(SMP!$X$9:'SMP'!$X$30),2)=1)))/(MAX(_xlfn._xlws.FILTER(SMP!$X$9:'SMP'!$X$30, MOD(ROW(SMP!$X$9:'SMP'!$X$30),2)=1))-MIN(_xlfn._xlws.FILTER(SMP!$X$9:'SMP'!$X$30, MOD(ROW(SMP!$X$9:'SMP'!$X$30),2)=1))))*(98-50)</f>
        <v>93.2</v>
      </c>
      <c r="P25" s="38" cm="1">
        <f t="array" aca="1" ref="P25" ca="1">50 + ((SMP!Y25 - MIN(_xlfn._xlws.FILTER(SMP!$Y$9:'SMP'!$Y$30, MOD(ROW(SMP!$Y$9:'SMP'!$Y$30),2)=1)))/(MAX(_xlfn._xlws.FILTER(SMP!$Y$9:'SMP'!$Y$30, MOD(ROW(SMP!$Y$9:'SMP'!$Y$30),2)=1))-MIN(_xlfn._xlws.FILTER(SMP!$Y$9:'SMP'!$Y$30, MOD(ROW(SMP!$Y$9:'SMP'!$Y$30),2)=1))))*(98-50)</f>
        <v>89.27272727272728</v>
      </c>
      <c r="Q25" s="38" cm="1">
        <f t="array" aca="1" ref="Q25" ca="1">50 + ((SMP!Z25 - MIN(_xlfn._xlws.FILTER(SMP!$Z$9:'SMP'!$Z$30, MOD(ROW(SMP!$Z$9:'SMP'!$Z$30),2)=1)))/(MAX(_xlfn._xlws.FILTER(SMP!$Z$9:'SMP'!$Z$30, MOD(ROW(SMP!$Z$9:'SMP'!$Z$30),2)=1))-MIN(_xlfn._xlws.FILTER(SMP!$Z$9:'SMP'!$Z$30, MOD(ROW(SMP!$Z$9:'SMP'!$Z$30),2)=1))))*(98-50)</f>
        <v>93.2</v>
      </c>
      <c r="R25" s="38" cm="1">
        <f t="array" aca="1" ref="R25" ca="1">50 + ((SMP!AA25 -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98</v>
      </c>
      <c r="S25" s="40" cm="1">
        <f t="array" aca="1" ref="S25" ca="1">50 + ((SMP!AE25 -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78.307692307692307</v>
      </c>
      <c r="T25" s="40" cm="1">
        <f t="array" aca="1" ref="T25" ca="1">50 + ((SMP!AF25 -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78</v>
      </c>
      <c r="U25" s="40" cm="1">
        <f t="array" aca="1" ref="U25" ca="1">50 + ((SMP!AG25 -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80.545454545454547</v>
      </c>
      <c r="V25" s="40" cm="1">
        <f t="array" aca="1" ref="V25" ca="1">50 + ((SMP!AH25 -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79.090909090909093</v>
      </c>
      <c r="W25" s="266"/>
      <c r="X25" s="253">
        <f>SUM(SMP!G25:G26,SMP!N25:N26,SMP!U25:U26,SMP!AB25:AB26,SMP!AI25:AI26)</f>
        <v>356</v>
      </c>
      <c r="Y25" s="253">
        <f>SUM(SMP!H25:H26,SMP!O25:O26,SMP!V25:V26,SMP!AC25:AC26,SMP!AJ25:AJ26)</f>
        <v>364</v>
      </c>
      <c r="Z25" s="253">
        <f>SUM(SMP!I25:I26,SMP!P25:P26,SMP!W25:W26,SMP!AD25:AD26,SMP!AK25:AK26)</f>
        <v>360</v>
      </c>
      <c r="AB25" s="252">
        <v>9</v>
      </c>
      <c r="AC25" s="106" t="s">
        <v>31</v>
      </c>
      <c r="AD25" s="108">
        <f ca="1">IF(MIN(C25,G25,K25,O25,S25)=0, "Null", IF(COUNT(C25,G25,K25,O25,S25)=5, SUM(C25,G25,K25,O25,S25) - MIN(C25,G25,K25,O25,S25) - MAX(C25,G25,K25,O25,S25), "Null"))*$AS$9</f>
        <v>1326</v>
      </c>
      <c r="AE25" s="108">
        <f ca="1">IF(MIN(D25,H25,L25,P25,T25)=0, "Null", IF(COUNT(D25,H25,L25,P25,T25)=5, SUM(D25,H25,L25,P25,T25) - MIN(D25,H25,L25,P25,T25) - MAX(D25,H25,L25,P25,T25), "Null"))*$AT$9</f>
        <v>1022.690909090909</v>
      </c>
      <c r="AF25" s="108">
        <f ca="1">IF(MIN(E25,I25,M25,Q25,U25)=0, "Null", IF(COUNT(E25,I25,M25,Q25,U25)=5, SUM(E25,I25,M25,Q25,U25) - MIN(E25,I25,M25,Q25,U25) - MAX(E25,I25,M25,Q25,U25), "Null"))*$AU$9</f>
        <v>792.05394605394599</v>
      </c>
      <c r="AG25" s="108">
        <f ca="1">IF(MIN(F25,J25,N25,R25,V25)=0, "Null", IF(COUNT(F25,J25,N25,R25,V25)=5, SUM(F25,J25,N25,R25,V25) - MIN(F25,J25,N25,R25,V25) - MAX(F25,J25,N25,R25,V25), "Null"))*$AV$9</f>
        <v>778.98701298701303</v>
      </c>
      <c r="AH25" s="109" cm="1">
        <f t="array" aca="1" ref="AH25" ca="1">IF(SUMPRODUCT(--(ISTEXT(AD25:AG25)+ISBLANK(AD25:AG25)+(AD25:AG25=0)))&gt;0,"Error",SUM(AD25,AE25,AF25,AG25))</f>
        <v>3919.7318681318684</v>
      </c>
      <c r="AI25" s="261">
        <f t="shared" ref="AI25" ca="1" si="13">IF(OR(ISTEXT(AH25),ISTEXT(AH26)),"NULL",SUM(AH25:AH26))</f>
        <v>7863.8177352059702</v>
      </c>
      <c r="AJ25" s="266"/>
      <c r="AK25" s="253">
        <f>SUM(SMP!G25:I26,SMP!N25:P26,SMP!U25:W26,SMP!AB25:AD26,SMP!AI25:AK26)</f>
        <v>1080</v>
      </c>
      <c r="AL25" s="253">
        <f>RANK(AK25,$AK$9:$AK$30,0)</f>
        <v>6</v>
      </c>
      <c r="AN25" s="248" t="str">
        <f>IF(AND(SMP!AP25&gt;=4, SMP!AP25&lt;=18), "Penampilan " &amp; SMP!AP25 &amp; " Menit", "Kosong")</f>
        <v>Penampilan 11 Menit</v>
      </c>
      <c r="AO25" s="263" t="str">
        <f>IF(SMP!AQ25=46,"Kelebihan 1 Peserta", IF(SMP!AQ25=47,"Kelebihan 2 Peserta",IF(SMP!AQ25=48,"Kelebihan 3 Peserta",IF(SMP!AQ25=49,"Kelebihan 4 Peserta",IF(SMP!AQ25=50,"Kelebihan 5 Peserta",IF(SMP!AQ25&gt;50,"Lebih dari 5 Peserta","Aman"))))))</f>
        <v>Aman</v>
      </c>
      <c r="AP25" s="248" t="str">
        <f t="shared" ref="AP25" si="14">_xlfn.TEXTJOIN(", ",TRUE,AN25,AO25)</f>
        <v>Penampilan 11 Menit, Aman</v>
      </c>
    </row>
    <row r="26" spans="1:42" ht="17.25" customHeight="1">
      <c r="A26" s="213"/>
      <c r="B26" s="107" t="s">
        <v>39</v>
      </c>
      <c r="C26" s="27" cm="1">
        <f t="array" aca="1" ref="C26" ca="1">50 + ((SMP!C26 - MIN(_xlfn._xlws.FILTER(SMP!$C$9:'SMP'!$C$30, MOD(ROW(SMP!$C$9:'SMP'!$C$30),2)=0)))/(MAX(_xlfn._xlws.FILTER(SMP!$C$9:'SMP'!$C$30, MOD(ROW(SMP!$C$9:'SMP'!$C$30),2)=0))-MIN(_xlfn._xlws.FILTER(SMP!$C$9:'SMP'!$C$30, MOD(ROW(SMP!$C$9:'SMP'!$C$30),2)=0)))) * (98-50)</f>
        <v>82</v>
      </c>
      <c r="D26" s="27" cm="1">
        <f t="array" aca="1" ref="D26" ca="1">50 + ((SMP!D26 - MIN(_xlfn._xlws.FILTER(SMP!$D$9:'SMP'!$D$30,MOD(ROW(SMP!$D$9:'SMP'!$D$30),2)=0)))/(MAX(_xlfn._xlws.FILTER(SMP!$D$9:'SMP'!$D$30, MOD(ROW(SMP!$D$9:'SMP'!$D$30),2)=0))-MIN(_xlfn._xlws.FILTER(SMP!$D$9:'SMP'!$D$30,MOD(ROW(SMP!$D$9:'SMP'!$D$30),2)=0)))) * (98-50)</f>
        <v>77.428571428571431</v>
      </c>
      <c r="E26" s="27" cm="1">
        <f t="array" aca="1" ref="E26" ca="1">50 + ((SMP!E26 - MIN(_xlfn._xlws.FILTER(SMP!$E$9:'SMP'!$E$30, MOD(ROW(SMP!$E$9:'SMP'!$E$30),2)=0)))/(MAX(_xlfn._xlws.FILTER(SMP!$E$9:'SMP'!$E$30, MOD(ROW(SMP!$E$9:'SMP'!$E$30),2)=0))-MIN(_xlfn._xlws.FILTER(SMP!$E$9:'SMP'!$E$30, MOD(ROW(SMP!$E$9:'SMP'!$E$30),2)=0))))*(98-50)</f>
        <v>82</v>
      </c>
      <c r="F26" s="27" cm="1">
        <f t="array" aca="1" ref="F26" ca="1">50 + ((SMP!F26 - MIN(_xlfn._xlws.FILTER(SMP!$F$9:'SMP'!$F$30, MOD(ROW(SMP!$F$9:'SMP'!$F$30),2)=0)))/(MAX(_xlfn._xlws.FILTER(SMP!$F$9:'SMP'!$F$30, MOD(ROW(SMP!$F$9:'SMP'!$F$30),2)=0))-MIN(_xlfn._xlws.FILTER(SMP!$F$9:'SMP'!$F$30, MOD(ROW(SMP!$F$9:'SMP'!$F$30),2)=0))))*(98-50)</f>
        <v>88.4</v>
      </c>
      <c r="G26" s="31" cm="1">
        <f t="array" aca="1" ref="G26" ca="1">50 + ((SMP!J26 - MIN(_xlfn._xlws.FILTER(SMP!$J$9:'SMP'!$J$30, MOD(ROW(SMP!$J$9:'SMP'!$J$30),2)=0)))/(MAX(_xlfn._xlws.FILTER(SMP!$J$9:'SMP'!$J$30, MOD(ROW(SMP!$J$9:'SMP'!$J$30),2)=0))-MIN(_xlfn._xlws.FILTER(SMP!$J$9:'SMP'!$J$30, MOD(ROW(SMP!$J$9:'SMP'!$J$30),2)=0))))*(98-50)</f>
        <v>94.571428571428569</v>
      </c>
      <c r="H26" s="31" cm="1">
        <f t="array" aca="1" ref="H26" ca="1">50 + ((SMP!K26 - MIN(_xlfn._xlws.FILTER(SMP!$K$9:'SMP'!$K$30, MOD(ROW(SMP!$K$9:'SMP'!$K$30),2)=0)))/(MAX(_xlfn._xlws.FILTER(SMP!$K$9:'SMP'!$K$30, MOD(ROW(SMP!$K$9:'SMP'!$K$30),2)=0))-MIN(_xlfn._xlws.FILTER(SMP!$K$9:'SMP'!$K$30, MOD(ROW(SMP!$K$9:'SMP'!$K$30),2)=0))))*(98-50)</f>
        <v>94.444444444444443</v>
      </c>
      <c r="I26" s="31" cm="1">
        <f t="array" aca="1" ref="I26" ca="1">50 + ((SMP!L26 - MIN(_xlfn._xlws.FILTER(SMP!$L$9:'SMP'!$L$30, MOD(ROW(SMP!$L$9:'SMP'!$L$30),2)=0)))/(MAX(_xlfn._xlws.FILTER(SMP!$L$9:'SMP'!$L$30, MOD(ROW(SMP!$L$9:'SMP'!$L$30),2)=0))-MIN(_xlfn._xlws.FILTER(SMP!$L$9:'SMP'!$L$30, MOD(ROW(SMP!$L$9:'SMP'!$L$30),2)=0))))*(98-50)</f>
        <v>93.826086956521735</v>
      </c>
      <c r="J26" s="31" cm="1">
        <f t="array" aca="1" ref="J26" ca="1">50 + ((SMP!M26 - MIN(_xlfn._xlws.FILTER(SMP!$M$9:'SMP'!$M$30, MOD(ROW(SMP!$M$9:'SMP'!$M$30),2)=0)))/(MAX(_xlfn._xlws.FILTER(SMP!$M$9:'SMP'!$M$30, MOD(ROW(SMP!$M$9:'SMP'!$M$30),2)=0))-MIN(_xlfn._xlws.FILTER(SMP!$M$9:'SMP'!$M$30, MOD(ROW(SMP!$M$9:'SMP'!$M$30),2)=0))))*(98-50)</f>
        <v>93.826086956521735</v>
      </c>
      <c r="K26" s="35" cm="1">
        <f t="array" aca="1" ref="K26" ca="1">50 + ((SMP!Q26 -MIN(_xlfn._xlws.FILTER(SMP!$Q$9:'SMP'!$Q$30, MOD(ROW(SMP!$Q$9:'SMP'!$Q$30),2)=0)))/(MAX(_xlfn._xlws.FILTER(SMP!$Q$9:'SMP'!$Q$30, MOD(ROW(SMP!$Q$9:'SMP'!$Q$30),2)=0))-MIN(_xlfn._xlws.FILTER(SMP!$Q$9:'SMP'!$Q$30, MOD(ROW(SMP!$Q$9:'SMP'!$Q$30),2)=0))))*(98-50)</f>
        <v>78</v>
      </c>
      <c r="L26" s="35" cm="1">
        <f t="array" aca="1" ref="L26" ca="1">50 + ((SMP!R26 - MIN(_xlfn._xlws.FILTER(SMP!$R$9:'SMP'!$R$30, MOD(ROW(SMP!$R$9:'SMP'!$R$30),2)=0)))/(MAX(_xlfn._xlws.FILTER(SMP!$R$9:'SMP'!$R$30, MOD(ROW(SMP!$R$9:'SMP'!$R$30),2)=0))-MIN(_xlfn._xlws.FILTER(SMP!$R$9:'SMP'!$R$30, MOD(ROW(SMP!$R$9:'SMP'!$R$30),2)=0))))*(98-50)</f>
        <v>83</v>
      </c>
      <c r="M26" s="35" cm="1">
        <f t="array" aca="1" ref="M26" ca="1">50 + ((SMP!S26 - MIN(_xlfn._xlws.FILTER(SMP!$S$9:'SMP'!$S$30, MOD(ROW(SMP!$S$9:'SMP'!$S$30),2)=0)))/(MAX(_xlfn._xlws.FILTER(SMP!$S$9:'SMP'!$S$30, MOD(ROW(SMP!$S$9:'SMP'!$S$30),2)=0))-MIN(_xlfn._xlws.FILTER(SMP!$S$9:'SMP'!$S$30, MOD(ROW(SMP!$S$9:'SMP'!$S$30),2)=0))))*(98-50)</f>
        <v>81.058823529411768</v>
      </c>
      <c r="N26" s="35" cm="1">
        <f t="array" aca="1" ref="N26" ca="1">50 + ((SMP!T26 - MIN(_xlfn._xlws.FILTER(SMP!$T$9:'SMP'!$T$30, MOD(ROW(SMP!$T$9:'SMP'!$T$30),2)=0)))/(MAX(_xlfn._xlws.FILTER(SMP!$T$9:'SMP'!$T$30, MOD(ROW(SMP!$T$9:'SMP'!$T$30),2)=0))-MIN(_xlfn._xlws.FILTER(SMP!$T$9:'SMP'!$T$30, MOD(ROW(SMP!$T$9:'SMP'!$T$30),2)=0))))*(98-50)</f>
        <v>80.857142857142861</v>
      </c>
      <c r="O26" s="38" cm="1">
        <f t="array" aca="1" ref="O26" ca="1">50 + ((SMP!X26 - MIN(_xlfn._xlws.FILTER(SMP!$X$9:'SMP'!$X$30, MOD(ROW(SMP!$X$9:'SMP'!$X$30),2)=0)))/(MAX(_xlfn._xlws.FILTER(SMP!$X$9:'SMP'!$X$30, MOD(ROW(SMP!$X$9:'SMP'!$X$30),2)=0))-MIN(_xlfn._xlws.FILTER(SMP!$X$9:'SMP'!$X$30, MOD(ROW(SMP!$X$9:'SMP'!$X$30),2)=0))))*(98-50)</f>
        <v>91.142857142857139</v>
      </c>
      <c r="P26" s="38" cm="1">
        <f t="array" aca="1" ref="P26" ca="1">50 + ((SMP!Y26 - MIN(_xlfn._xlws.FILTER(SMP!$Y$9:'SMP'!$Y$30, MOD(ROW(SMP!$Y$9:'SMP'!$Y$30),2)=0)))/(MAX(_xlfn._xlws.FILTER(SMP!$Y$9:'SMP'!$Y$30, MOD(ROW(SMP!$Y$9:'SMP'!$Y$30),2)=0))-MIN(_xlfn._xlws.FILTER(SMP!$Y$9:'SMP'!$Y$30, MOD(ROW(SMP!$Y$9:'SMP'!$Y$30),2)=0))))*(98-50)</f>
        <v>89.27272727272728</v>
      </c>
      <c r="Q26" s="38" cm="1">
        <f t="array" aca="1" ref="Q26" ca="1">50 + ((SMP!Z26- MIN(_xlfn._xlws.FILTER(SMP!$Z$9:'SMP'!$Z$30, MOD(ROW(SMP!$Z$9:'SMP'!$Z$30),2)=0)))/(MAX(_xlfn._xlws.FILTER(SMP!$Z$9:'SMP'!$Z$30, MOD(ROW(SMP!$Z$9:'SMP'!$Z$30),2)=0))-MIN(_xlfn._xlws.FILTER(SMP!$Z$9:'SMP'!$Z$30, MOD(ROW(SMP!$Z$9:'SMP'!$Z$30),2)=0))))*(98-50)</f>
        <v>92.666666666666657</v>
      </c>
      <c r="R26" s="38" cm="1">
        <f t="array" aca="1" ref="R26" ca="1">50 + ((SMP!AA26 -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93.2</v>
      </c>
      <c r="S26" s="40" cm="1">
        <f t="array" aca="1" ref="S26" ca="1">50 + ((SMP!AE26 -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87.028571428571439</v>
      </c>
      <c r="T26" s="40" cm="1">
        <f t="array" aca="1" ref="T26" ca="1">50 + ((SMP!AF26 -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86.705882352941174</v>
      </c>
      <c r="U26" s="40" cm="1">
        <f t="array" aca="1" ref="U26" ca="1">50 + ((SMP!AG26 -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86</v>
      </c>
      <c r="V26" s="40" cm="1">
        <f t="array" aca="1" ref="V26" ca="1">50 + ((SMP!AH26 -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89.771428571428572</v>
      </c>
      <c r="W26" s="266"/>
      <c r="X26" s="254"/>
      <c r="Y26" s="254"/>
      <c r="Z26" s="254"/>
      <c r="AB26" s="213"/>
      <c r="AC26" s="106" t="s">
        <v>39</v>
      </c>
      <c r="AD26" s="108">
        <f ca="1">IF(MIN(C26,G26,K26,O26,S26)=0, "Null", IF(COUNT(C26,G26,K26,O26,S26)=5, SUM(C26,G26,K26,O26,S26) - MIN(C26,G26,K26,O26,S26) - MAX(C26,G26,K26,O26,S26), "Null"))*$AS$10</f>
        <v>1040.6857142857143</v>
      </c>
      <c r="AE26" s="108">
        <f ca="1">IF(MIN(D26,H26,L26,P26,T26)=0, "Null", IF(COUNT(D26,H26,L26,P26,T26)=5, SUM(D26,H26,L26,P26,T26) - MIN(D26,H26,L26,P26,T26) - MAX(D26,H26,L26,P26,T26), "Null"))*$AT$10</f>
        <v>1035.9144385026736</v>
      </c>
      <c r="AF26" s="108">
        <f ca="1">IF(MIN(E26,I26,M26,Q26,U26)=0, "Null", IF(COUNT(E26,I26,M26,Q26,U26)=5, SUM(E26,I26,M26,Q26,U26) - MIN(E26,I26,M26,Q26,U26) - MAX(E26,I26,M26,Q26,U26), "Null"))*$AU$10</f>
        <v>782</v>
      </c>
      <c r="AG26" s="108">
        <f ca="1">IF(MIN(F26,J26,N26,R26,V26)=0, "Null", IF(COUNT(F26,J26,N26,R26,V26)=5, SUM(F26,J26,N26,R26,V26) - MIN(F26,J26,N26,R26,V26) - MAX(F26,J26,N26,R26,V26), "Null"))*$AV$10</f>
        <v>1085.485714285714</v>
      </c>
      <c r="AH26" s="109" cm="1">
        <f t="array" aca="1" ref="AH26" ca="1">IF(SUMPRODUCT(--(ISTEXT(AD26:AG26)+ISBLANK(AD26:AG26)+(AD26:AG26=0)))&gt;0,"Error",SUM(AD26,AE26,AF26,AG26))</f>
        <v>3944.0858670741022</v>
      </c>
      <c r="AI26" s="262"/>
      <c r="AJ26" s="266"/>
      <c r="AK26" s="254"/>
      <c r="AL26" s="254"/>
      <c r="AN26" s="249"/>
      <c r="AO26" s="264"/>
      <c r="AP26" s="249"/>
    </row>
    <row r="27" spans="1:42" ht="17.25" customHeight="1">
      <c r="A27" s="199">
        <v>10</v>
      </c>
      <c r="B27" s="1" t="s">
        <v>31</v>
      </c>
      <c r="C27" s="25" cm="1">
        <f t="array" aca="1" ref="C27" ca="1">50 + ((SMP!C27 - MIN(_xlfn._xlws.FILTER(SMP!$C$9:'SMP'!$C$30, MOD(ROW(SMP!$C$9:'SMP'!$C$30),2)=1)))/(MAX(_xlfn._xlws.FILTER(SMP!$C$9:'SMP'!$C$30, MOD(ROW(SMP!$C$9:'SMP'!$C$30),2)=1))-MIN(_xlfn._xlws.FILTER(SMP!$C$9:'SMP'!$C$30, MOD(ROW(SMP!$C$9:'SMP'!$C$30),2)=1)))) * (98-50)</f>
        <v>92</v>
      </c>
      <c r="D27" s="25" cm="1">
        <f t="array" aca="1" ref="D27" ca="1">50 + ((SMP!D27 - MIN(_xlfn._xlws.FILTER(SMP!$D$9:'SMP'!$D$30, MOD(ROW(SMP!$D$9:'SMP'!$D$30),2)=1)))/(MAX(_xlfn._xlws.FILTER(SMP!$D$9:'SMP'!$D$30, MOD(ROW(SMP!$D$9:'SMP'!$D$30),2)=1))-MIN(_xlfn._xlws.FILTER(SMP!$D$9:'SMP'!$D$30, MOD(ROW(SMP!$D$9:'SMP'!$D$30),2)=1)))) * (98-50)</f>
        <v>98</v>
      </c>
      <c r="E27" s="25" cm="1">
        <f t="array" aca="1" ref="E27" ca="1">50 + ((SMP!$E$27 - MIN(_xlfn._xlws.FILTER(SMP!$E$9:'SMP'!$E$30, MOD(ROW(SMP!$E$9:'SMP'!$E$30),2)=1)))/(MAX(_xlfn._xlws.FILTER(SMP!$E$9:'SMP'!$E$30, MOD(ROW(SMP!$E$9:'SMP'!$E$30),2)=1))-MIN(_xlfn._xlws.FILTER(SMP!$E$9:'SMP'!$E$30, MOD(ROW(SMP!$E$9:'SMP'!$E$30),2)=1))))*(98-50)</f>
        <v>91.142857142857139</v>
      </c>
      <c r="F27" s="25" cm="1">
        <f t="array" aca="1" ref="F27" ca="1">50 + ((SMP!F27 - MIN(_xlfn._xlws.FILTER(SMP!$F$9:'SMP'!$F$30, MOD(ROW(SMP!$F$9:'SMP'!$F$30),2)=1)))/(MAX(_xlfn._xlws.FILTER(SMP!$F$9:'SMP'!$F$30, MOD(ROW(SMP!$F$9:'SMP'!$F$30),2)=1))-MIN(_xlfn._xlws.FILTER(SMP!$F$9:'SMP'!$F$30, MOD(ROW(SMP!$F$9:'SMP'!$F$30),2)=1))))*(98-50)</f>
        <v>98</v>
      </c>
      <c r="G27" s="32" cm="1">
        <f t="array" aca="1" ref="G27" ca="1">50 + ((SMP!J27 - MIN(_xlfn._xlws.FILTER(SMP!$J$9:'SMP'!$J$30, MOD(ROW(SMP!$J$9:'SMP'!$J$30),2)=1)))/(MAX(_xlfn._xlws.FILTER(SMP!$J$9:'SMP'!$J$30, MOD(ROW(SMP!$J$9:'SMP'!$J$30),2)=1))-MIN(_xlfn._xlws.FILTER(SMP!$J$9:'SMP'!$J$30, MOD(ROW(SMP!$J$9:'SMP'!$J$30),2)=1))))*(98-50)</f>
        <v>98</v>
      </c>
      <c r="H27" s="32" cm="1">
        <f t="array" aca="1" ref="H27" ca="1">50 + ((SMP!K27 - MIN(_xlfn._xlws.FILTER(SMP!$K$9:'SMP'!$K$30, MOD(ROW(SMP!$K$9:'SMP'!$K$30),2)=1)))/(MAX(_xlfn._xlws.FILTER(SMP!$K$9:'SMP'!$K$30, MOD(ROW(SMP!$K$9:'SMP'!$K$30),2)=1))-MIN(_xlfn._xlws.FILTER(SMP!$K$9:'SMP'!$K$30, MOD(ROW(SMP!$K$9:'SMP'!$K$30),2)=1))))*(98-50)</f>
        <v>96.545454545454547</v>
      </c>
      <c r="I27" s="32" cm="1">
        <f t="array" aca="1" ref="I27" ca="1">50 + ((SMP!L27 - MIN(_xlfn._xlws.FILTER(SMP!$L$9:'SMP'!$L$30, MOD(ROW(SMP!$L$9:'SMP'!$L$30),2)=1)))/(MAX(_xlfn._xlws.FILTER(SMP!$L$9:'SMP'!$L$30, MOD(ROW(SMP!$L$9:'SMP'!$L$30),2)=1))-MIN(_xlfn._xlws.FILTER(SMP!$L$9:'SMP'!$L$30, MOD(ROW(SMP!$L$9:'SMP'!$L$30),2)=1))))*(98-50)</f>
        <v>94.571428571428569</v>
      </c>
      <c r="J27" s="32" cm="1">
        <f t="array" aca="1" ref="J27" ca="1">50 + ((SMP!M27 - MIN(_xlfn._xlws.FILTER(SMP!$M$9:'SMP'!$M$30, MOD(ROW(SMP!$M$9:'SMP'!$M$30),2)=1)))/(MAX(_xlfn._xlws.FILTER(SMP!$M$9:'SMP'!$M$30, MOD(ROW(SMP!$M$9:'SMP'!$M$30),2)=1))-MIN(_xlfn._xlws.FILTER(SMP!$M$9:'SMP'!$M$30, MOD(ROW(SMP!$M$9:'SMP'!$M$30),2)=1))))*(98-50)</f>
        <v>98</v>
      </c>
      <c r="K27" s="36" cm="1">
        <f t="array" aca="1" ref="K27" ca="1">50 + ((SMP!Q27 - MIN(_xlfn._xlws.FILTER(SMP!$Q$9:'SMP'!$Q$30, MOD(ROW(SMP!$Q$9:'SMP'!$Q$30),2)=1)))/(MAX(_xlfn._xlws.FILTER(SMP!$Q$9:'SMP'!$Q$30, MOD(ROW(SMP!$Q$9:'SMP'!$Q$30),2)=1))-MIN(_xlfn._xlws.FILTER(SMP!$Q$9:'SMP'!$Q$30, MOD(ROW(SMP!$Q$9:'SMP'!$Q$30),2)=1))))*(98-50)</f>
        <v>83</v>
      </c>
      <c r="L27" s="36" cm="1">
        <f t="array" aca="1" ref="L27" ca="1">50 + ((SMP!R27 - MIN(_xlfn._xlws.FILTER(SMP!$R$9:'SMP'!$R$30, MOD(ROW(SMP!$R$9:'SMP'!$R$30),2)=1)))/(MAX(_xlfn._xlws.FILTER(SMP!$R$9:'SMP'!$R$30, MOD(ROW(SMP!$R$9:'SMP'!$R$30),2)=1))-MIN(_xlfn._xlws.FILTER(SMP!$R$9:'SMP'!$R$30, MOD(ROW(SMP!$R$9:'SMP'!$R$30),2)=1))))*(98-50)</f>
        <v>91.6</v>
      </c>
      <c r="M27" s="36" cm="1">
        <f t="array" aca="1" ref="M27" ca="1">50 + ((SMP!S27 - MIN(_xlfn._xlws.FILTER(SMP!$S$9:'SMP'!$S$30, MOD(ROW(SMP!$S$9:'SMP'!$S$30),2)=1)))/(MAX(_xlfn._xlws.FILTER(SMP!$S$9:'SMP'!$S$30, MOD(ROW(SMP!$S$9:'SMP'!$S$30),2)=1))-MIN(_xlfn._xlws.FILTER(SMP!$S$9:'SMP'!$S$30, MOD(ROW(SMP!$S$9:'SMP'!$S$30),2)=1))))*(98-50)</f>
        <v>94.307692307692307</v>
      </c>
      <c r="N27" s="36" cm="1">
        <f t="array" aca="1" ref="N27" ca="1">50 + ((SMP!T27 - MIN(_xlfn._xlws.FILTER(SMP!$T$9:'SMP'!$T$30, MOD(ROW(SMP!$T$9:'SMP'!$T$30),2)=1)))/(MAX(_xlfn._xlws.FILTER(SMP!$T$9:'SMP'!$T$30, MOD(ROW(SMP!$T$9:'SMP'!$T$30),2)=1))-MIN(_xlfn._xlws.FILTER(SMP!$T$9:'SMP'!$T$30, MOD(ROW(SMP!$T$9:'SMP'!$T$30),2)=1))))*(98-50)</f>
        <v>86</v>
      </c>
      <c r="O27" s="39" cm="1">
        <f t="array" aca="1" ref="O27" ca="1">50 + ((SMP!X27 - MIN(_xlfn._xlws.FILTER(SMP!$X$9:'SMP'!$X$30, MOD(ROW(SMP!$X$9:'SMP'!$X$30),2)=1)))/(MAX(_xlfn._xlws.FILTER(SMP!$X$9:'SMP'!$X$30, MOD(ROW(SMP!$X$9:'SMP'!$X$30),2)=1))-MIN(_xlfn._xlws.FILTER(SMP!$X$9:'SMP'!$X$30, MOD(ROW(SMP!$X$9:'SMP'!$X$30),2)=1))))*(98-50)</f>
        <v>88.4</v>
      </c>
      <c r="P27" s="39" cm="1">
        <f t="array" aca="1" ref="P27" ca="1">50 + ((SMP!Y27 - MIN(_xlfn._xlws.FILTER(SMP!$Y$9:'SMP'!$Y$30, MOD(ROW(SMP!$Y$9:'SMP'!$Y$30),2)=1)))/(MAX(_xlfn._xlws.FILTER(SMP!$Y$9:'SMP'!$Y$30, MOD(ROW(SMP!$Y$9:'SMP'!$Y$30),2)=1))-MIN(_xlfn._xlws.FILTER(SMP!$Y$9:'SMP'!$Y$30, MOD(ROW(SMP!$Y$9:'SMP'!$Y$30),2)=1))))*(98-50)</f>
        <v>84.909090909090907</v>
      </c>
      <c r="Q27" s="39" cm="1">
        <f t="array" aca="1" ref="Q27" ca="1">50 + ((SMP!Z27 - MIN(_xlfn._xlws.FILTER(SMP!$Z$9:'SMP'!$Z$30, MOD(ROW(SMP!$Z$9:'SMP'!$Z$30),2)=1)))/(MAX(_xlfn._xlws.FILTER(SMP!$Z$9:'SMP'!$Z$30, MOD(ROW(SMP!$Z$9:'SMP'!$Z$30),2)=1))-MIN(_xlfn._xlws.FILTER(SMP!$Z$9:'SMP'!$Z$30, MOD(ROW(SMP!$Z$9:'SMP'!$Z$30),2)=1))))*(98-50)</f>
        <v>93.2</v>
      </c>
      <c r="R27" s="39" cm="1">
        <f t="array" aca="1" ref="R27" ca="1">50 + ((SMP!AA27 -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98</v>
      </c>
      <c r="S27" s="46" cm="1">
        <f t="array" aca="1" ref="S27" ca="1">50 + ((SMP!AE27 -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96.769230769230774</v>
      </c>
      <c r="T27" s="46" cm="1">
        <f t="array" aca="1" ref="T27" ca="1">50 + ((SMP!AF27 -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98</v>
      </c>
      <c r="U27" s="46" cm="1">
        <f t="array" aca="1" ref="U27" ca="1">50 + ((SMP!AG27 -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98</v>
      </c>
      <c r="V27" s="46" cm="1">
        <f t="array" aca="1" ref="V27" ca="1">50 + ((SMP!AH27 -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96.545454545454547</v>
      </c>
      <c r="W27" s="266"/>
      <c r="X27" s="250">
        <f>SUM(SMP!G27:G28,SMP!N27:N28,SMP!U27:U28,SMP!AB27:AB28,SMP!AI27:AI28)</f>
        <v>386</v>
      </c>
      <c r="Y27" s="250">
        <f>SUM(SMP!H27:H28,SMP!O27:O28,SMP!V27:V28,SMP!AC27:AC28,SMP!AJ27:AJ28)</f>
        <v>388</v>
      </c>
      <c r="Z27" s="250">
        <f>SUM(SMP!I27:I28,SMP!P27:P28,SMP!W27:W28,SMP!AD27:AD28,SMP!AK27:AK28)</f>
        <v>387</v>
      </c>
      <c r="AB27" s="199">
        <v>10</v>
      </c>
      <c r="AC27" s="165" t="s">
        <v>31</v>
      </c>
      <c r="AD27" s="44">
        <f ca="1">IF(MIN(C27,G27,K27,O27,S27)=0, "Null", IF(COUNT(C27,G27,K27,O27,S27)=5, SUM(C27,G27,K27,O27,S27) - MIN(C27,G27,K27,O27,S27) - MAX(C27,G27,K27,O27,S27), "Null"))*$AS$9</f>
        <v>1385.8461538461538</v>
      </c>
      <c r="AE27" s="44">
        <f ca="1">IF(MIN(D27,H27,L27,P27,T27)=0, "Null", IF(COUNT(D27,H27,L27,P27,T27)=5, SUM(D27,H27,L27,P27,T27) - MIN(D27,H27,L27,P27,T27) - MAX(D27,H27,L27,P27,T27), "Null"))*$AT$9</f>
        <v>1144.5818181818181</v>
      </c>
      <c r="AF27" s="44">
        <f ca="1">IF(MIN(E27,I27,M27,Q27,U27)=0, "Null", IF(COUNT(E27,I27,M27,Q27,U27)=5, SUM(E27,I27,M27,Q27,U27) - MIN(E27,I27,M27,Q27,U27) - MAX(E27,I27,M27,Q27,U27), "Null"))*$AU$9</f>
        <v>846.23736263736259</v>
      </c>
      <c r="AG27" s="44">
        <f ca="1">IF(MIN(F27,J27,N27,R27,V27)=0, "Null", IF(COUNT(F27,J27,N27,R27,V27)=5, SUM(F27,J27,N27,R27,V27) - MIN(F27,J27,N27,R27,V27) - MAX(F27,J27,N27,R27,V27), "Null"))*$AV$9</f>
        <v>877.63636363636374</v>
      </c>
      <c r="AH27" s="169" cm="1">
        <f t="array" aca="1" ref="AH27" ca="1">IF(SUMPRODUCT(--(ISTEXT(AD27:AG27)+ISBLANK(AD27:AG27)+(AD27:AG27=0)))&gt;0,"Error",SUM(AD27,AE27,AF27,AG27))</f>
        <v>4254.3016983016987</v>
      </c>
      <c r="AI27" s="259">
        <f t="shared" ref="AI27" ca="1" si="15">IF(OR(ISTEXT(AH27),ISTEXT(AH28)),"NULL",SUM(AH27:AH28))</f>
        <v>8449.074042865348</v>
      </c>
      <c r="AJ27" s="266"/>
      <c r="AK27" s="250">
        <f>SUM(SMP!G27:I28,SMP!N27:P28,SMP!U27:W28,SMP!AB27:AD28,SMP!AI27:AK28)</f>
        <v>1161</v>
      </c>
      <c r="AL27" s="250">
        <f>RANK(AK27,$AK$9:$AK$30,0)</f>
        <v>1</v>
      </c>
      <c r="AN27" s="255" t="str">
        <f>IF(AND(SMP!AP27&gt;=4, SMP!AP27&lt;=18), "Penampilan " &amp; SMP!AP27 &amp; " Menit", "Kosong")</f>
        <v>Penampilan 12 Menit</v>
      </c>
      <c r="AO27" s="257" t="str">
        <f>IF(SMP!AQ27=46,"Kelebihan 1 Peserta", IF(SMP!AQ27=47,"Kelebihan 2 Peserta",IF(SMP!AQ27=48,"Kelebihan 3 Peserta",IF(SMP!AQ27=49,"Kelebihan 4 Peserta",IF(SMP!AQ27=50,"Kelebihan 5 Peserta",IF(SMP!AQ27&gt;50,"Lebih dari 5 Peserta","Aman"))))))</f>
        <v>Aman</v>
      </c>
      <c r="AP27" s="255" t="str">
        <f t="shared" ref="AP27" si="16">_xlfn.TEXTJOIN(", ",TRUE,AN27,AO27)</f>
        <v>Penampilan 12 Menit, Aman</v>
      </c>
    </row>
    <row r="28" spans="1:42" ht="17.25" customHeight="1">
      <c r="A28" s="236"/>
      <c r="B28" s="28" t="s">
        <v>39</v>
      </c>
      <c r="C28" s="29" cm="1">
        <f t="array" aca="1" ref="C28" ca="1">50 + ((SMP!C28 - MIN(_xlfn._xlws.FILTER(SMP!$C$9:'SMP'!$C$30, MOD(ROW(SMP!$C$9:'SMP'!$C$30),2)=0)))/(MAX(_xlfn._xlws.FILTER(SMP!$C$9:'SMP'!$C$30, MOD(ROW(SMP!$C$9:'SMP'!$C$30),2)=0))-MIN(_xlfn._xlws.FILTER(SMP!$C$9:'SMP'!$C$30, MOD(ROW(SMP!$C$9:'SMP'!$C$30),2)=0)))) * (98-50)</f>
        <v>98</v>
      </c>
      <c r="D28" s="29" cm="1">
        <f t="array" aca="1" ref="D28" ca="1">50 + ((SMP!D28 - MIN(_xlfn._xlws.FILTER(SMP!$D$9:'SMP'!$D$30,MOD(ROW(SMP!$D$9:'SMP'!$D$30),2)=0)))/(MAX(_xlfn._xlws.FILTER(SMP!$D$9:'SMP'!$D$30, MOD(ROW(SMP!$D$9:'SMP'!$D$30),2)=0))-MIN(_xlfn._xlws.FILTER(SMP!$D$9:'SMP'!$D$30,MOD(ROW(SMP!$D$9:'SMP'!$D$30),2)=0)))) * (98-50)</f>
        <v>84.285714285714278</v>
      </c>
      <c r="E28" s="29" cm="1">
        <f t="array" aca="1" ref="E28" ca="1">50 + ((SMP!E28 - MIN(_xlfn._xlws.FILTER(SMP!$E$9:'SMP'!$E$30, MOD(ROW(SMP!$E$9:'SMP'!$E$30),2)=0)))/(MAX(_xlfn._xlws.FILTER(SMP!$E$9:'SMP'!$E$30, MOD(ROW(SMP!$E$9:'SMP'!$E$30),2)=0))-MIN(_xlfn._xlws.FILTER(SMP!$E$9:'SMP'!$E$30, MOD(ROW(SMP!$E$9:'SMP'!$E$30),2)=0))))*(98-50)</f>
        <v>90</v>
      </c>
      <c r="F28" s="29" cm="1">
        <f t="array" aca="1" ref="F28" ca="1">50 + ((SMP!F28 - MIN(_xlfn._xlws.FILTER(SMP!$F$9:'SMP'!$F$30, MOD(ROW(SMP!$F$9:'SMP'!$F$30),2)=0)))/(MAX(_xlfn._xlws.FILTER(SMP!$F$9:'SMP'!$F$30, MOD(ROW(SMP!$F$9:'SMP'!$F$30),2)=0))-MIN(_xlfn._xlws.FILTER(SMP!$F$9:'SMP'!$F$30, MOD(ROW(SMP!$F$9:'SMP'!$F$30),2)=0))))*(98-50)</f>
        <v>88.4</v>
      </c>
      <c r="G28" s="33" cm="1">
        <f t="array" aca="1" ref="G28" ca="1">50 + ((SMP!J28 - MIN(_xlfn._xlws.FILTER(SMP!$J$9:'SMP'!$J$30, MOD(ROW(SMP!$J$9:'SMP'!$J$30),2)=0)))/(MAX(_xlfn._xlws.FILTER(SMP!$J$9:'SMP'!$J$30, MOD(ROW(SMP!$J$9:'SMP'!$J$30),2)=0))-MIN(_xlfn._xlws.FILTER(SMP!$J$9:'SMP'!$J$30, MOD(ROW(SMP!$J$9:'SMP'!$J$30),2)=0))))*(98-50)</f>
        <v>96.285714285714278</v>
      </c>
      <c r="H28" s="33" cm="1">
        <f t="array" aca="1" ref="H28" ca="1">50 + ((SMP!K28 - MIN(_xlfn._xlws.FILTER(SMP!$K$9:'SMP'!$K$30, MOD(ROW(SMP!$K$9:'SMP'!$K$30),2)=0)))/(MAX(_xlfn._xlws.FILTER(SMP!$K$9:'SMP'!$K$30, MOD(ROW(SMP!$K$9:'SMP'!$K$30),2)=0))-MIN(_xlfn._xlws.FILTER(SMP!$K$9:'SMP'!$K$30, MOD(ROW(SMP!$K$9:'SMP'!$K$30),2)=0))))*(98-50)</f>
        <v>96.222222222222229</v>
      </c>
      <c r="I28" s="33" cm="1">
        <f t="array" aca="1" ref="I28" ca="1">50 + ((SMP!L28 - MIN(_xlfn._xlws.FILTER(SMP!$L$9:'SMP'!$L$30, MOD(ROW(SMP!$L$9:'SMP'!$L$30),2)=0)))/(MAX(_xlfn._xlws.FILTER(SMP!$L$9:'SMP'!$L$30, MOD(ROW(SMP!$L$9:'SMP'!$L$30),2)=0))-MIN(_xlfn._xlws.FILTER(SMP!$L$9:'SMP'!$L$30, MOD(ROW(SMP!$L$9:'SMP'!$L$30),2)=0))))*(98-50)</f>
        <v>93.826086956521735</v>
      </c>
      <c r="J28" s="33" cm="1">
        <f t="array" aca="1" ref="J28" ca="1">50 + ((SMP!M28 - MIN(_xlfn._xlws.FILTER(SMP!$M$9:'SMP'!$M$30, MOD(ROW(SMP!$M$9:'SMP'!$M$30),2)=0)))/(MAX(_xlfn._xlws.FILTER(SMP!$M$9:'SMP'!$M$30, MOD(ROW(SMP!$M$9:'SMP'!$M$30),2)=0))-MIN(_xlfn._xlws.FILTER(SMP!$M$9:'SMP'!$M$30, MOD(ROW(SMP!$M$9:'SMP'!$M$30),2)=0))))*(98-50)</f>
        <v>98</v>
      </c>
      <c r="K28" s="37" cm="1">
        <f t="array" aca="1" ref="K28" ca="1">50 + ((SMP!Q28 -MIN(_xlfn._xlws.FILTER(SMP!$Q$9:'SMP'!$Q$30, MOD(ROW(SMP!$Q$9:'SMP'!$Q$30),2)=0)))/(MAX(_xlfn._xlws.FILTER(SMP!$Q$9:'SMP'!$Q$30, MOD(ROW(SMP!$Q$9:'SMP'!$Q$30),2)=0))-MIN(_xlfn._xlws.FILTER(SMP!$Q$9:'SMP'!$Q$30, MOD(ROW(SMP!$Q$9:'SMP'!$Q$30),2)=0))))*(98-50)</f>
        <v>82</v>
      </c>
      <c r="L28" s="37" cm="1">
        <f t="array" aca="1" ref="L28" ca="1">50 + ((SMP!R28 - MIN(_xlfn._xlws.FILTER(SMP!$R$9:'SMP'!$R$30, MOD(ROW(SMP!$R$9:'SMP'!$R$30),2)=0)))/(MAX(_xlfn._xlws.FILTER(SMP!$R$9:'SMP'!$R$30, MOD(ROW(SMP!$R$9:'SMP'!$R$30),2)=0))-MIN(_xlfn._xlws.FILTER(SMP!$R$9:'SMP'!$R$30, MOD(ROW(SMP!$R$9:'SMP'!$R$30),2)=0))))*(98-50)</f>
        <v>86</v>
      </c>
      <c r="M28" s="37" cm="1">
        <f t="array" aca="1" ref="M28" ca="1">50 + ((SMP!S28 - MIN(_xlfn._xlws.FILTER(SMP!$S$9:'SMP'!$S$30, MOD(ROW(SMP!$S$9:'SMP'!$S$30),2)=0)))/(MAX(_xlfn._xlws.FILTER(SMP!$S$9:'SMP'!$S$30, MOD(ROW(SMP!$S$9:'SMP'!$S$30),2)=0))-MIN(_xlfn._xlws.FILTER(SMP!$S$9:'SMP'!$S$30, MOD(ROW(SMP!$S$9:'SMP'!$S$30),2)=0))))*(98-50)</f>
        <v>83.882352941176464</v>
      </c>
      <c r="N28" s="37" cm="1">
        <f t="array" aca="1" ref="N28" ca="1">50 + ((SMP!T28 - MIN(_xlfn._xlws.FILTER(SMP!$T$9:'SMP'!$T$30, MOD(ROW(SMP!$T$9:'SMP'!$T$30),2)=0)))/(MAX(_xlfn._xlws.FILTER(SMP!$T$9:'SMP'!$T$30, MOD(ROW(SMP!$T$9:'SMP'!$T$30),2)=0))-MIN(_xlfn._xlws.FILTER(SMP!$T$9:'SMP'!$T$30, MOD(ROW(SMP!$T$9:'SMP'!$T$30),2)=0))))*(98-50)</f>
        <v>84.285714285714278</v>
      </c>
      <c r="O28" s="39" cm="1">
        <f t="array" aca="1" ref="O28" ca="1">50 + ((SMP!X28 - MIN(_xlfn._xlws.FILTER(SMP!$X$9:'SMP'!$X$30, MOD(ROW(SMP!$X$9:'SMP'!$X$30),2)=0)))/(MAX(_xlfn._xlws.FILTER(SMP!$X$9:'SMP'!$X$30, MOD(ROW(SMP!$X$9:'SMP'!$X$30),2)=0))-MIN(_xlfn._xlws.FILTER(SMP!$X$9:'SMP'!$X$30, MOD(ROW(SMP!$X$9:'SMP'!$X$30),2)=0))))*(98-50)</f>
        <v>91.142857142857139</v>
      </c>
      <c r="P28" s="39" cm="1">
        <f t="array" aca="1" ref="P28" ca="1">50 + ((SMP!Y28 - MIN(_xlfn._xlws.FILTER(SMP!$Y$9:'SMP'!$Y$30, MOD(ROW(SMP!$Y$9:'SMP'!$Y$30),2)=0)))/(MAX(_xlfn._xlws.FILTER(SMP!$Y$9:'SMP'!$Y$30, MOD(ROW(SMP!$Y$9:'SMP'!$Y$30),2)=0))-MIN(_xlfn._xlws.FILTER(SMP!$Y$9:'SMP'!$Y$30, MOD(ROW(SMP!$Y$9:'SMP'!$Y$30),2)=0))))*(98-50)</f>
        <v>89.27272727272728</v>
      </c>
      <c r="Q28" s="39" cm="1">
        <f t="array" aca="1" ref="Q28" ca="1">50 + ((SMP!Z28 - MIN(_xlfn._xlws.FILTER(SMP!$Z$9:'SMP'!$Z$30, MOD(ROW(SMP!$Z$9:'SMP'!$Z$30),2)=0)))/(MAX(_xlfn._xlws.FILTER(SMP!$Z$9:'SMP'!$Z$30, MOD(ROW(SMP!$Z$9:'SMP'!$Z$30),2)=0))-MIN(_xlfn._xlws.FILTER(SMP!$Z$9:'SMP'!$Z$30, MOD(ROW(SMP!$Z$9:'SMP'!$Z$30),2)=0))))*(98-50)</f>
        <v>92.666666666666657</v>
      </c>
      <c r="R28" s="39" cm="1">
        <f t="array" aca="1" ref="R28" ca="1">50 + ((SMP!AA28 -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98</v>
      </c>
      <c r="S28" s="46" cm="1">
        <f t="array" aca="1" ref="S28" ca="1">50 + ((SMP!AE28 -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98</v>
      </c>
      <c r="T28" s="46" cm="1">
        <f t="array" aca="1" ref="T28" ca="1">50 + ((SMP!AF28 -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98</v>
      </c>
      <c r="U28" s="46" cm="1">
        <f t="array" aca="1" ref="U28" ca="1">50 + ((SMP!AG28 -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98</v>
      </c>
      <c r="V28" s="46" cm="1">
        <f t="array" aca="1" ref="V28" ca="1">50 + ((SMP!AH28 -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98</v>
      </c>
      <c r="W28" s="266"/>
      <c r="X28" s="251"/>
      <c r="Y28" s="251"/>
      <c r="Z28" s="251"/>
      <c r="AB28" s="236"/>
      <c r="AC28" s="165" t="s">
        <v>39</v>
      </c>
      <c r="AD28" s="44">
        <f ca="1">IF(MIN(C28,G28,K28,O28,S28)=0, "Null", IF(COUNT(C28,G28,K28,O28,S28)=5, SUM(C28,G28,K28,O28,S28) - MIN(C28,G28,K28,O28,S28) - MAX(C28,G28,K28,O28,S28), "Null"))*$AS$10</f>
        <v>1141.7142857142858</v>
      </c>
      <c r="AE28" s="44">
        <f ca="1">IF(MIN(D28,H28,L28,P28,T28)=0, "Null", IF(COUNT(D28,H28,L28,P28,T28)=5, SUM(D28,H28,L28,P28,T28) - MIN(D28,H28,L28,P28,T28) - MAX(D28,H28,L28,P28,T28), "Null"))*$AT$10</f>
        <v>1085.9797979797979</v>
      </c>
      <c r="AF28" s="44">
        <f ca="1">IF(MIN(E28,I28,M28,Q28,U28)=0, "Null", IF(COUNT(E28,I28,M28,Q28,U28)=5, SUM(E28,I28,M28,Q28,U28) - MIN(E28,I28,M28,Q28,U28) - MAX(E28,I28,M28,Q28,U28), "Null"))*$AU$10</f>
        <v>829.47826086956513</v>
      </c>
      <c r="AG28" s="44">
        <f ca="1">IF(MIN(F28,J28,N28,R28,V28)=0, "Null", IF(COUNT(F28,J28,N28,R28,V28)=5, SUM(F28,J28,N28,R28,V28) - MIN(F28,J28,N28,R28,V28) - MAX(F28,J28,N28,R28,V28), "Null"))*$AV$10</f>
        <v>1137.6000000000001</v>
      </c>
      <c r="AH28" s="169" cm="1">
        <f t="array" aca="1" ref="AH28" ca="1">IF(SUMPRODUCT(--(ISTEXT(AD28:AG28)+ISBLANK(AD28:AG28)+(AD28:AG28=0)))&gt;0,"Error",SUM(AD28,AE28,AF28,AG28))</f>
        <v>4194.7723445636493</v>
      </c>
      <c r="AI28" s="260"/>
      <c r="AJ28" s="266"/>
      <c r="AK28" s="251"/>
      <c r="AL28" s="251"/>
      <c r="AN28" s="256"/>
      <c r="AO28" s="258"/>
      <c r="AP28" s="256"/>
    </row>
    <row r="29" spans="1:42" ht="17.25" customHeight="1">
      <c r="A29" s="252">
        <v>11</v>
      </c>
      <c r="B29" s="5" t="s">
        <v>31</v>
      </c>
      <c r="C29" s="11" cm="1">
        <f t="array" aca="1" ref="C29" ca="1">50 + ((SMP!C29 - MIN(_xlfn._xlws.FILTER(SMP!$C$9:'SMP'!$C$30, MOD(ROW(SMP!$C$9:'SMP'!$C$30),2)=1)))/(MAX(_xlfn._xlws.FILTER(SMP!$C$9:'SMP'!$C$30, MOD(ROW(SMP!$C$9:'SMP'!$C$30),2)=1))-MIN(_xlfn._xlws.FILTER(SMP!$C$9:'SMP'!$C$30, MOD(ROW(SMP!$C$9:'SMP'!$C$30),2)=1)))) * (98-50)</f>
        <v>92</v>
      </c>
      <c r="D29" s="11" cm="1">
        <f t="array" aca="1" ref="D29" ca="1">50 + ((SMP!D29 - MIN(_xlfn._xlws.FILTER(SMP!$D$9:'SMP'!$D$30, MOD(ROW(SMP!$D$9:'SMP'!$D$30),2)=1)))/(MAX(_xlfn._xlws.FILTER(SMP!$D$9:'SMP'!$D$30, MOD(ROW(SMP!$D$9:'SMP'!$D$30),2)=1))-MIN(_xlfn._xlws.FILTER(SMP!$D$9:'SMP'!$D$30, MOD(ROW(SMP!$D$9:'SMP'!$D$30),2)=1)))) * (98-50)</f>
        <v>98</v>
      </c>
      <c r="E29" s="11" cm="1">
        <f t="array" aca="1" ref="E29" ca="1">50 + ((SMP!$E$29 - MIN(_xlfn._xlws.FILTER(SMP!$E$9:'SMP'!$E$30, MOD(ROW(SMP!$E$9:'SMP'!$E$30),2)=1)))/(MAX(_xlfn._xlws.FILTER(SMP!$E$9:'SMP'!$E$30, MOD(ROW(SMP!$E$9:'SMP'!$E$30),2)=1))-MIN(_xlfn._xlws.FILTER(SMP!$E$9:'SMP'!$E$30, MOD(ROW(SMP!$E$9:'SMP'!$E$30),2)=1))))*(98-50)</f>
        <v>91.142857142857139</v>
      </c>
      <c r="F29" s="11" cm="1">
        <f t="array" aca="1" ref="F29" ca="1">50 + ((SMP!F29 - MIN(_xlfn._xlws.FILTER(SMP!$F$9:'SMP'!$F$30, MOD(ROW(SMP!$F$9:'SMP'!$F$30),2)=1)))/(MAX(_xlfn._xlws.FILTER(SMP!$F$9:'SMP'!$F$30, MOD(ROW(SMP!$F$9:'SMP'!$F$30),2)=1))-MIN(_xlfn._xlws.FILTER(SMP!$F$9:'SMP'!$F$30, MOD(ROW(SMP!$F$9:'SMP'!$F$30),2)=1))))*(98-50)</f>
        <v>90</v>
      </c>
      <c r="G29" s="30" cm="1">
        <f t="array" aca="1" ref="G29" ca="1">50 + ((SMP!J29 - MIN(_xlfn._xlws.FILTER(SMP!$J$9:'SMP'!$J$30, MOD(ROW(SMP!$J$9:'SMP'!$J$30),2)=1)))/(MAX(_xlfn._xlws.FILTER(SMP!$J$9:'SMP'!$J$30, MOD(ROW(SMP!$J$9:'SMP'!$J$30),2)=1))-MIN(_xlfn._xlws.FILTER(SMP!$J$9:'SMP'!$J$30, MOD(ROW(SMP!$J$9:'SMP'!$J$30),2)=1))))*(98-50)</f>
        <v>98</v>
      </c>
      <c r="H29" s="30" cm="1">
        <f t="array" aca="1" ref="H29" ca="1">50 + ((SMP!K29 - MIN(_xlfn._xlws.FILTER(SMP!$K$9:'SMP'!$K$30, MOD(ROW(SMP!$K$9:'SMP'!$K$30),2)=1)))/(MAX(_xlfn._xlws.FILTER(SMP!$K$9:'SMP'!$K$30, MOD(ROW(SMP!$K$9:'SMP'!$K$30),2)=1))-MIN(_xlfn._xlws.FILTER(SMP!$K$9:'SMP'!$K$30, MOD(ROW(SMP!$K$9:'SMP'!$K$30),2)=1))))*(98-50)</f>
        <v>98</v>
      </c>
      <c r="I29" s="30" cm="1">
        <f t="array" aca="1" ref="I29" ca="1">50 + ((SMP!L29 - MIN(_xlfn._xlws.FILTER(SMP!$L$9:'SMP'!$L$30, MOD(ROW(SMP!$L$9:'SMP'!$L$30),2)=1)))/(MAX(_xlfn._xlws.FILTER(SMP!$L$9:'SMP'!$L$30, MOD(ROW(SMP!$L$9:'SMP'!$L$30),2)=1))-MIN(_xlfn._xlws.FILTER(SMP!$L$9:'SMP'!$L$30, MOD(ROW(SMP!$L$9:'SMP'!$L$30),2)=1))))*(98-50)</f>
        <v>98</v>
      </c>
      <c r="J29" s="30" cm="1">
        <f t="array" aca="1" ref="J29" ca="1">50 + ((SMP!M29 - MIN(_xlfn._xlws.FILTER(SMP!$M$9:'SMP'!$M$30, MOD(ROW(SMP!$M$9:'SMP'!$M$30),2)=1)))/(MAX(_xlfn._xlws.FILTER(SMP!$M$9:'SMP'!$M$30, MOD(ROW(SMP!$M$9:'SMP'!$M$30),2)=1))-MIN(_xlfn._xlws.FILTER(SMP!$M$9:'SMP'!$M$30, MOD(ROW(SMP!$M$9:'SMP'!$M$30),2)=1))))*(98-50)</f>
        <v>96.285714285714278</v>
      </c>
      <c r="K29" s="34" cm="1">
        <f t="array" aca="1" ref="K29" ca="1">50 + ((SMP!Q29 - MIN(_xlfn._xlws.FILTER(SMP!$Q$9:'SMP'!$Q$30, MOD(ROW(SMP!$Q$9:'SMP'!$Q$30),2)=1)))/(MAX(_xlfn._xlws.FILTER(SMP!$Q$9:'SMP'!$Q$30, MOD(ROW(SMP!$Q$9:'SMP'!$Q$30),2)=1))-MIN(_xlfn._xlws.FILTER(SMP!$Q$9:'SMP'!$Q$30, MOD(ROW(SMP!$Q$9:'SMP'!$Q$30),2)=1))))*(98-50)</f>
        <v>98</v>
      </c>
      <c r="L29" s="34" cm="1">
        <f t="array" aca="1" ref="L29" ca="1">50 + ((SMP!R29 - MIN(_xlfn._xlws.FILTER(SMP!$R$9:'SMP'!$R$30, MOD(ROW(SMP!$R$9:'SMP'!$R$30),2)=1)))/(MAX(_xlfn._xlws.FILTER(SMP!$R$9:'SMP'!$R$30, MOD(ROW(SMP!$R$9:'SMP'!$R$30),2)=1))-MIN(_xlfn._xlws.FILTER(SMP!$R$9:'SMP'!$R$30, MOD(ROW(SMP!$R$9:'SMP'!$R$30),2)=1))))*(98-50)</f>
        <v>98</v>
      </c>
      <c r="M29" s="34" cm="1">
        <f t="array" aca="1" ref="M29" ca="1">50 + ((SMP!S29 - MIN(_xlfn._xlws.FILTER(SMP!$S$9:'SMP'!$S$30, MOD(ROW(SMP!$S$9:'SMP'!$S$30),2)=1)))/(MAX(_xlfn._xlws.FILTER(SMP!$S$9:'SMP'!$S$30, MOD(ROW(SMP!$S$9:'SMP'!$S$30),2)=1))-MIN(_xlfn._xlws.FILTER(SMP!$S$9:'SMP'!$S$30, MOD(ROW(SMP!$S$9:'SMP'!$S$30),2)=1))))*(98-50)</f>
        <v>98</v>
      </c>
      <c r="N29" s="34" cm="1">
        <f t="array" aca="1" ref="N29" ca="1">50 + ((SMP!T29 - MIN(_xlfn._xlws.FILTER(SMP!$T$9:'SMP'!$T$30, MOD(ROW(SMP!$T$9:'SMP'!$T$30),2)=1)))/(MAX(_xlfn._xlws.FILTER(SMP!$T$9:'SMP'!$T$30, MOD(ROW(SMP!$T$9:'SMP'!$T$30),2)=1))-MIN(_xlfn._xlws.FILTER(SMP!$T$9:'SMP'!$T$30, MOD(ROW(SMP!$T$9:'SMP'!$T$30),2)=1))))*(98-50)</f>
        <v>98</v>
      </c>
      <c r="O29" s="38" cm="1">
        <f t="array" aca="1" ref="O29" ca="1">50 + ((SMP!X29 - MIN(_xlfn._xlws.FILTER(SMP!$X$9:'SMP'!$X$30, MOD(ROW(SMP!$X$9:'SMP'!$X$30),2)=1)))/(MAX(_xlfn._xlws.FILTER(SMP!$X$9:'SMP'!$X$30, MOD(ROW(SMP!$X$9:'SMP'!$X$30),2)=1))-MIN(_xlfn._xlws.FILTER(SMP!$X$9:'SMP'!$X$30, MOD(ROW(SMP!$X$9:'SMP'!$X$30),2)=1))))*(98-50)</f>
        <v>93.2</v>
      </c>
      <c r="P29" s="38" cm="1">
        <f t="array" aca="1" ref="P29" ca="1">50 + ((SMP!Y29 - MIN(_xlfn._xlws.FILTER(SMP!$Y$9:'SMP'!$Y$30, MOD(ROW(SMP!$Y$9:'SMP'!$Y$30),2)=1)))/(MAX(_xlfn._xlws.FILTER(SMP!$Y$9:'SMP'!$Y$30, MOD(ROW(SMP!$Y$9:'SMP'!$Y$30),2)=1))-MIN(_xlfn._xlws.FILTER(SMP!$Y$9:'SMP'!$Y$30, MOD(ROW(SMP!$Y$9:'SMP'!$Y$30),2)=1))))*(98-50)</f>
        <v>98</v>
      </c>
      <c r="Q29" s="38" cm="1">
        <f t="array" aca="1" ref="Q29" ca="1">50 + ((SMP!Z29 - MIN(_xlfn._xlws.FILTER(SMP!$Z$9:'SMP'!$Z$30, MOD(ROW(SMP!$Z$9:'SMP'!$Z$30),2)=1)))/(MAX(_xlfn._xlws.FILTER(SMP!$Z$9:'SMP'!$Z$30, MOD(ROW(SMP!$Z$9:'SMP'!$Z$30),2)=1))-MIN(_xlfn._xlws.FILTER(SMP!$Z$9:'SMP'!$Z$30, MOD(ROW(SMP!$Z$9:'SMP'!$Z$30),2)=1))))*(98-50)</f>
        <v>93.2</v>
      </c>
      <c r="R29" s="38" cm="1">
        <f t="array" aca="1" ref="R29" ca="1">50 + ((SMP!AA29 - MIN(_xlfn._xlws.FILTER(SMP!$AA$9:'SMP'!$AA$30, MOD(ROW(SMP!$AA$9:'SMP'!$AA$30),2)=1)))/(MAX(_xlfn._xlws.FILTER(SMP!$AA$9:'SMP'!$AA$30, MOD(ROW(SMP!$AA$9:'SMP'!$AA$30),2)=1))-MIN(_xlfn._xlws.FILTER(SMP!$AA$9:'SMP'!$AA$30, MOD(ROW(SMP!$AA$9:'SMP'!$AA$30),2)=1))))*(98-50)</f>
        <v>98</v>
      </c>
      <c r="S29" s="40" cm="1">
        <f t="array" aca="1" ref="S29" ca="1">50 + ((SMP!AE29 - MIN(_xlfn._xlws.FILTER(SMP!$AE$9:'SMP'!$AE$30, MOD(ROW(SMP!$AE$9:'SMP'!$AE$30),2)=1)))/(MAX(_xlfn._xlws.FILTER(SMP!$AE$9:'SMP'!$AE$30, MOD(ROW(SMP!$AE$9:'SMP'!$AE$30),2)=1))-MIN(_xlfn._xlws.FILTER(SMP!$AE$9:'SMP'!$AE$30, MOD(ROW(SMP!$AE$9:'SMP'!$AE$30),2)=1))))*(98-50)</f>
        <v>85.692307692307693</v>
      </c>
      <c r="T29" s="40" cm="1">
        <f t="array" aca="1" ref="T29" ca="1">50 + ((SMP!AF29 - MIN(_xlfn._xlws.FILTER(SMP!$AF$9:'SMP'!$AF$30, MOD(ROW(SMP!$AF$9:'SMP'!$AF$30),2)=1)))/(MAX(_xlfn._xlws.FILTER(SMP!$AF$9:'SMP'!$AF$30, MOD(ROW(SMP!$AF$9:'SMP'!$AF$30),2)=1))-MIN(_xlfn._xlws.FILTER(SMP!$AF$9:'SMP'!$AF$30, MOD(ROW(SMP!$AF$9:'SMP'!$AF$30),2)=1))))*(98-50)</f>
        <v>94</v>
      </c>
      <c r="U29" s="40" cm="1">
        <f t="array" aca="1" ref="U29" ca="1">50 + ((SMP!AG29 - MIN(_xlfn._xlws.FILTER(SMP!$AG$9:'SMP'!$AG$30, MOD(ROW(SMP!$AG$9:'SMP'!$AG$30),2)=1)))/(MAX(_xlfn._xlws.FILTER(SMP!$AG$9:'SMP'!$AG$30, MOD(ROW(SMP!$AG$9:'SMP'!$AG$30),2)=1))-MIN(_xlfn._xlws.FILTER(SMP!$AG$9:'SMP'!$AG$30, MOD(ROW(SMP!$AG$9:'SMP'!$AG$30),2)=1))))*(98-50)</f>
        <v>96.545454545454547</v>
      </c>
      <c r="V29" s="40" cm="1">
        <f t="array" aca="1" ref="V29" ca="1">50 + ((SMP!AH29 - MIN(_xlfn._xlws.FILTER(SMP!$AH$9:'SMP'!$AH$30, MOD(ROW(SMP!$AH$9:'SMP'!$AH$30),2)=1)))/(MAX(_xlfn._xlws.FILTER(SMP!$AH$9:'SMP'!$AH$30, MOD(ROW(SMP!$AH$9:'SMP'!$AH$30),2)=1))-MIN(_xlfn._xlws.FILTER(SMP!$AH$9:'SMP'!$AH$30, MOD(ROW(SMP!$AH$9:'SMP'!$AH$30),2)=1))))*(98-50)</f>
        <v>96.545454545454547</v>
      </c>
      <c r="W29" s="266"/>
      <c r="X29" s="253">
        <f>SUM(SMP!G29:G30,SMP!N29:N30,SMP!U29:U30,SMP!AB29:AB30,SMP!AI29:AI30)</f>
        <v>353</v>
      </c>
      <c r="Y29" s="253">
        <f>SUM(SMP!H29:H30,SMP!O29:O30,SMP!V29:V30,SMP!AC29:AC30,SMP!AJ29:AJ30)</f>
        <v>359</v>
      </c>
      <c r="Z29" s="253">
        <f>SUM(SMP!I29:I30,SMP!P29:P30,SMP!W29:W30,SMP!AD29:AD30,SMP!AK29:AK30)</f>
        <v>360</v>
      </c>
      <c r="AB29" s="252">
        <v>11</v>
      </c>
      <c r="AC29" s="106" t="s">
        <v>31</v>
      </c>
      <c r="AD29" s="108">
        <f ca="1">IF(MIN(C29,G29,K29,O29,S29)=0, "Null", IF(COUNT(C29,G29,K29,O29,S29)=5, SUM(C29,G29,K29,O29,S29) - MIN(C29,G29,K29,O29,S29) - MAX(C29,G29,K29,O29,S29), "Null"))*$AS$9</f>
        <v>1416</v>
      </c>
      <c r="AE29" s="108">
        <f ca="1">IF(MIN(D29,H29,L29,P29,T29)=0, "Null", IF(COUNT(D29,H29,L29,P29,T29)=5, SUM(D29,H29,L29,P29,T29) - MIN(D29,H29,L29,P29,T29) - MAX(D29,H29,L29,P29,T29), "Null"))*$AT$9</f>
        <v>1176</v>
      </c>
      <c r="AF29" s="108">
        <f ca="1">IF(MIN(E29,I29,M29,Q29,U29)=0, "Null", IF(COUNT(E29,I29,M29,Q29,U29)=5, SUM(E29,I29,M29,Q29,U29) - MIN(E29,I29,M29,Q29,U29) - MAX(E29,I29,M29,Q29,U29), "Null"))*$AU$9</f>
        <v>863.23636363636365</v>
      </c>
      <c r="AG29" s="108">
        <f ca="1">IF(MIN(F29,J29,N29,R29,V29)=0, "Null", IF(COUNT(F29,J29,N29,R29,V29)=5, SUM(F29,J29,N29,R29,V29) - MIN(F29,J29,N29,R29,V29) - MAX(F29,J29,N29,R29,V29), "Null"))*$AV$9</f>
        <v>872.49350649350652</v>
      </c>
      <c r="AH29" s="109" cm="1">
        <f t="array" aca="1" ref="AH29" ca="1">IF(SUMPRODUCT(--(ISTEXT(AD29:AG29)+ISBLANK(AD29:AG29)+(AD29:AG29=0)))&gt;0,"Error",SUM(AD29,AE29,AF29,AG29))</f>
        <v>4327.7298701298696</v>
      </c>
      <c r="AI29" s="261">
        <f t="shared" ref="AI29" ca="1" si="17">IF(OR(ISTEXT(AH29),ISTEXT(AH30)),"NULL",SUM(AH29:AH30))</f>
        <v>8581.0349885408705</v>
      </c>
      <c r="AJ29" s="266"/>
      <c r="AK29" s="253">
        <f>SUM(SMP!G29:I30,SMP!N29:P30,SMP!U29:W30,SMP!AB29:AD30,SMP!AI29:AK30)</f>
        <v>1072</v>
      </c>
      <c r="AL29" s="253">
        <f>RANK(AK29,$AK$9:$AK$30,0)</f>
        <v>7</v>
      </c>
      <c r="AN29" s="248" t="str">
        <f>IF(AND(SMP!AP29&gt;=4, SMP!AP29&lt;=18), "Penampilan " &amp; SMP!AP29 &amp; " Menit", "Kosong")</f>
        <v>Penampilan 13 Menit</v>
      </c>
      <c r="AO29" s="263" t="str">
        <f>IF(SMP!AQ29=46,"Kelebihan 1 Peserta", IF(SMP!AQ29=47,"Kelebihan 2 Peserta",IF(SMP!AQ29=48,"Kelebihan 3 Peserta",IF(SMP!AQ29=49,"Kelebihan 4 Peserta",IF(SMP!AQ29=50,"Kelebihan 5 Peserta",IF(SMP!AQ29&gt;50,"Lebih dari 5 Peserta","Aman"))))))</f>
        <v>Aman</v>
      </c>
      <c r="AP29" s="248" t="str">
        <f t="shared" ref="AP29" si="18">_xlfn.TEXTJOIN(", ",TRUE,AN29,AO29)</f>
        <v>Penampilan 13 Menit, Aman</v>
      </c>
    </row>
    <row r="30" spans="1:42" ht="17.25" customHeight="1">
      <c r="A30" s="213"/>
      <c r="B30" s="107" t="s">
        <v>39</v>
      </c>
      <c r="C30" s="27" cm="1">
        <f t="array" aca="1" ref="C30" ca="1">50 + ((SMP!C30 - MIN(_xlfn._xlws.FILTER(SMP!$C$9:'SMP'!$C$30, MOD(ROW(SMP!$C$9:'SMP'!$C$30),2)=0)))/(MAX(_xlfn._xlws.FILTER(SMP!$C$9:'SMP'!$C$30, MOD(ROW(SMP!$C$9:'SMP'!$C$30),2)=0))-MIN(_xlfn._xlws.FILTER(SMP!$C$9:'SMP'!$C$30, MOD(ROW(SMP!$C$9:'SMP'!$C$30),2)=0)))) * (98-50)</f>
        <v>98</v>
      </c>
      <c r="D30" s="27" cm="1">
        <f t="array" aca="1" ref="D30" ca="1">50 + ((SMP!D30 - MIN(_xlfn._xlws.FILTER(SMP!$D$9:'SMP'!$D$30,MOD(ROW(SMP!$D$9:'SMP'!$D$30),2)=0)))/(MAX(_xlfn._xlws.FILTER(SMP!$D$9:'SMP'!$D$30, MOD(ROW(SMP!$D$9:'SMP'!$D$30),2)=0))-MIN(_xlfn._xlws.FILTER(SMP!$D$9:'SMP'!$D$30,MOD(ROW(SMP!$D$9:'SMP'!$D$30),2)=0)))) * (98-50)</f>
        <v>98</v>
      </c>
      <c r="E30" s="27" cm="1">
        <f t="array" aca="1" ref="E30" ca="1">50 + ((SMP!E30 - MIN(_xlfn._xlws.FILTER(SMP!$E$9:'SMP'!$E$30, MOD(ROW(SMP!$E$9:'SMP'!$E$30),2)=0)))/(MAX(_xlfn._xlws.FILTER(SMP!$E$9:'SMP'!$E$30, MOD(ROW(SMP!$E$9:'SMP'!$E$30),2)=0))-MIN(_xlfn._xlws.FILTER(SMP!$E$9:'SMP'!$E$30, MOD(ROW(SMP!$E$9:'SMP'!$E$30),2)=0))))*(98-50)</f>
        <v>98</v>
      </c>
      <c r="F30" s="27" cm="1">
        <f t="array" aca="1" ref="F30" ca="1">50 + ((SMP!F30 - MIN(_xlfn._xlws.FILTER(SMP!$F$9:'SMP'!$F$30, MOD(ROW(SMP!$F$9:'SMP'!$F$30),2)=0)))/(MAX(_xlfn._xlws.FILTER(SMP!$F$9:'SMP'!$F$30, MOD(ROW(SMP!$F$9:'SMP'!$F$30),2)=0))-MIN(_xlfn._xlws.FILTER(SMP!$F$9:'SMP'!$F$30, MOD(ROW(SMP!$F$9:'SMP'!$F$30),2)=0))))*(98-50)</f>
        <v>78.8</v>
      </c>
      <c r="G30" s="31" cm="1">
        <f t="array" aca="1" ref="G30" ca="1">50 + ((SMP!J30 - MIN(_xlfn._xlws.FILTER(SMP!$J$9:'SMP'!$J$30, MOD(ROW(SMP!$J$9:'SMP'!$J$30),2)=0)))/(MAX(_xlfn._xlws.FILTER(SMP!$J$9:'SMP'!$J$30, MOD(ROW(SMP!$J$9:'SMP'!$J$30),2)=0))-MIN(_xlfn._xlws.FILTER(SMP!$J$9:'SMP'!$J$30, MOD(ROW(SMP!$J$9:'SMP'!$J$30),2)=0))))*(98-50)</f>
        <v>98</v>
      </c>
      <c r="H30" s="31" cm="1">
        <f t="array" aca="1" ref="H30" ca="1">50 + ((SMP!K30 - MIN(_xlfn._xlws.FILTER(SMP!$K$9:'SMP'!$K$30, MOD(ROW(SMP!$K$9:'SMP'!$K$30),2)=0)))/(MAX(_xlfn._xlws.FILTER(SMP!$K$9:'SMP'!$K$30, MOD(ROW(SMP!$K$9:'SMP'!$K$30),2)=0))-MIN(_xlfn._xlws.FILTER(SMP!$K$9:'SMP'!$K$30, MOD(ROW(SMP!$K$9:'SMP'!$K$30),2)=0))))*(98-50)</f>
        <v>98</v>
      </c>
      <c r="I30" s="31" cm="1">
        <f t="array" aca="1" ref="I30" ca="1">50 + ((SMP!L30 - MIN(_xlfn._xlws.FILTER(SMP!$L$9:'SMP'!$L$30, MOD(ROW(SMP!$L$9:'SMP'!$L$30),2)=0)))/(MAX(_xlfn._xlws.FILTER(SMP!$L$9:'SMP'!$L$30, MOD(ROW(SMP!$L$9:'SMP'!$L$30),2)=0))-MIN(_xlfn._xlws.FILTER(SMP!$L$9:'SMP'!$L$30, MOD(ROW(SMP!$L$9:'SMP'!$L$30),2)=0))))*(98-50)</f>
        <v>98</v>
      </c>
      <c r="J30" s="31" cm="1">
        <f t="array" aca="1" ref="J30" ca="1">50 + ((SMP!M30 - MIN(_xlfn._xlws.FILTER(SMP!$M$9:'SMP'!$M$30, MOD(ROW(SMP!$M$9:'SMP'!$M$30),2)=0)))/(MAX(_xlfn._xlws.FILTER(SMP!$M$9:'SMP'!$M$30, MOD(ROW(SMP!$M$9:'SMP'!$M$30),2)=0))-MIN(_xlfn._xlws.FILTER(SMP!$M$9:'SMP'!$M$30, MOD(ROW(SMP!$M$9:'SMP'!$M$30),2)=0))))*(98-50)</f>
        <v>98</v>
      </c>
      <c r="K30" s="35" cm="1">
        <f t="array" aca="1" ref="K30" ca="1">50 + ((SMP!Q30 -MIN(_xlfn._xlws.FILTER(SMP!$Q$9:'SMP'!$Q$30, MOD(ROW(SMP!$Q$9:'SMP'!$Q$30),2)=0)))/(MAX(_xlfn._xlws.FILTER(SMP!$Q$9:'SMP'!$Q$30, MOD(ROW(SMP!$Q$9:'SMP'!$Q$30),2)=0))-MIN(_xlfn._xlws.FILTER(SMP!$Q$9:'SMP'!$Q$30, MOD(ROW(SMP!$Q$9:'SMP'!$Q$30),2)=0))))*(98-50)</f>
        <v>94</v>
      </c>
      <c r="L30" s="35" cm="1">
        <f t="array" aca="1" ref="L30" ca="1">50 + ((SMP!R30 - MIN(_xlfn._xlws.FILTER(SMP!$R$9:'SMP'!$R$30, MOD(ROW(SMP!$R$9:'SMP'!$R$30),2)=0)))/(MAX(_xlfn._xlws.FILTER(SMP!$R$9:'SMP'!$R$30, MOD(ROW(SMP!$R$9:'SMP'!$R$30),2)=0))-MIN(_xlfn._xlws.FILTER(SMP!$R$9:'SMP'!$R$30, MOD(ROW(SMP!$R$9:'SMP'!$R$30),2)=0))))*(98-50)</f>
        <v>98</v>
      </c>
      <c r="M30" s="35" cm="1">
        <f t="array" aca="1" ref="M30" ca="1">50 + ((SMP!S30 - MIN(_xlfn._xlws.FILTER(SMP!$S$9:'SMP'!$S$30, MOD(ROW(SMP!$S$9:'SMP'!$S$30),2)=0)))/(MAX(_xlfn._xlws.FILTER(SMP!$S$9:'SMP'!$S$30, MOD(ROW(SMP!$S$9:'SMP'!$S$30),2)=0))-MIN(_xlfn._xlws.FILTER(SMP!$S$9:'SMP'!$S$30, MOD(ROW(SMP!$S$9:'SMP'!$S$30),2)=0))))*(98-50)</f>
        <v>89.529411764705884</v>
      </c>
      <c r="N30" s="35" cm="1">
        <f t="array" aca="1" ref="N30" ca="1">50 + ((SMP!T30 - MIN(_xlfn._xlws.FILTER(SMP!$T$9:'SMP'!$T$30, MOD(ROW(SMP!$T$9:'SMP'!$T$30),2)=0)))/(MAX(_xlfn._xlws.FILTER(SMP!$T$9:'SMP'!$T$30, MOD(ROW(SMP!$T$9:'SMP'!$T$30),2)=0))-MIN(_xlfn._xlws.FILTER(SMP!$T$9:'SMP'!$T$30, MOD(ROW(SMP!$T$9:'SMP'!$T$30),2)=0))))*(98-50)</f>
        <v>94.571428571428569</v>
      </c>
      <c r="O30" s="38" cm="1">
        <f t="array" aca="1" ref="O30" ca="1">50 + ((SMP!X30 - MIN(_xlfn._xlws.FILTER(SMP!$X$9:'SMP'!$X$30, MOD(ROW(SMP!$X$9:'SMP'!$X$30),2)=0)))/(MAX(_xlfn._xlws.FILTER(SMP!$X$9:'SMP'!$X$30, MOD(ROW(SMP!$X$9:'SMP'!$X$30),2)=0))-MIN(_xlfn._xlws.FILTER(SMP!$X$9:'SMP'!$X$30, MOD(ROW(SMP!$X$9:'SMP'!$X$30),2)=0))))*(98-50)</f>
        <v>91.142857142857139</v>
      </c>
      <c r="P30" s="38" cm="1">
        <f t="array" aca="1" ref="P30" ca="1">50 + ((SMP!Y30 - MIN(_xlfn._xlws.FILTER(SMP!$Y$9:'SMP'!$Y$30, MOD(ROW(SMP!$Y$9:'SMP'!$Y$30),2)=0)))/(MAX(_xlfn._xlws.FILTER(SMP!$Y$9:'SMP'!$Y$30, MOD(ROW(SMP!$Y$9:'SMP'!$Y$30),2)=0))-MIN(_xlfn._xlws.FILTER(SMP!$Y$9:'SMP'!$Y$30, MOD(ROW(SMP!$Y$9:'SMP'!$Y$30),2)=0))))*(98-50)</f>
        <v>93.636363636363626</v>
      </c>
      <c r="Q30" s="38" cm="1">
        <f t="array" aca="1" ref="Q30" ca="1">50 + ((SMP!Z30 - MIN(_xlfn._xlws.FILTER(SMP!$Z$9:'SMP'!$Z$30, MOD(ROW(SMP!$Z$9:'SMP'!$Z$30),2)=0)))/(MAX(_xlfn._xlws.FILTER(SMP!$Z$9:'SMP'!$Z$30, MOD(ROW(SMP!$Z$9:'SMP'!$Z$30),2)=0))-MIN(_xlfn._xlws.FILTER(SMP!$Z$9:'SMP'!$Z$30, MOD(ROW(SMP!$Z$9:'SMP'!$Z$30),2)=0))))*(98-50)</f>
        <v>87.333333333333343</v>
      </c>
      <c r="R30" s="38" cm="1">
        <f t="array" aca="1" ref="R30" ca="1">50 + ((SMP!AA30 - MIN(_xlfn._xlws.FILTER(SMP!$AA$9:'SMP'!$AA$30, MOD(ROW(SMP!$AA$9:'SMP'!$AA$30),2)=0)))/(MAX(_xlfn._xlws.FILTER(SMP!$AA$9:'SMP'!$AA$30, MOD(ROW(SMP!$AA$9:'SMP'!$AA$30),2)=0))-MIN(_xlfn._xlws.FILTER(SMP!$AA$9:'SMP'!$AA$30, MOD(ROW(SMP!$AA$9:'SMP'!$AA$30),2)=0))))*(98-50)</f>
        <v>93.2</v>
      </c>
      <c r="S30" s="40" cm="1">
        <f t="array" aca="1" ref="S30" ca="1">50 + ((SMP!AE30 - MIN(_xlfn._xlws.FILTER(SMP!$AE$9:'SMP'!$AE$30, MOD(ROW(SMP!$AE$9:'SMP'!$AE$30),2)=0)))/(MAX(_xlfn._xlws.FILTER(SMP!$AE$9:'SMP'!$AE$30, MOD(ROW(SMP!$AE$9:'SMP'!$AE$30),2)=0))-MIN(_xlfn._xlws.FILTER(SMP!$AE$9:'SMP'!$AE$30, MOD(ROW(SMP!$AE$9:'SMP'!$AE$30),2)=0))))*(98-50)</f>
        <v>87.028571428571439</v>
      </c>
      <c r="T30" s="40" cm="1">
        <f t="array" aca="1" ref="T30" ca="1">50 + ((SMP!AF30 - MIN(_xlfn._xlws.FILTER(SMP!$AF$9:'SMP'!$AF$30, MOD(ROW(SMP!$AF$9:'SMP'!$AF$30),2)=0)))/(MAX(_xlfn._xlws.FILTER(SMP!$AF$9:'SMP'!$AF$30, MOD(ROW(SMP!$AF$9:'SMP'!$AF$30),2)=0))-MIN(_xlfn._xlws.FILTER(SMP!$AF$9:'SMP'!$AF$30, MOD(ROW(SMP!$AF$9:'SMP'!$AF$30),2)=0))))*(98-50)</f>
        <v>92.35294117647058</v>
      </c>
      <c r="U30" s="40" cm="1">
        <f t="array" aca="1" ref="U30" ca="1">50 + ((SMP!AG30 - MIN(_xlfn._xlws.FILTER(SMP!$AG$9:'SMP'!$AG$30, MOD(ROW(SMP!$AG$9:'SMP'!$AG$30),2)=0)))/(MAX(_xlfn._xlws.FILTER(SMP!$AG$9:'SMP'!$AG$30, MOD(ROW(SMP!$AG$9:'SMP'!$AG$30),2)=0))-MIN(_xlfn._xlws.FILTER(SMP!$AG$9:'SMP'!$AG$30, MOD(ROW(SMP!$AG$9:'SMP'!$AG$30),2)=0))))*(98-50)</f>
        <v>86</v>
      </c>
      <c r="V30" s="40" cm="1">
        <f t="array" aca="1" ref="V30" ca="1">50 + ((SMP!AH30 - MIN(_xlfn._xlws.FILTER(SMP!$AH$9:'SMP'!$AH$30, MOD(ROW(SMP!$AH$9:'SMP'!$AH$30),2)=0)))/(MAX(_xlfn._xlws.FILTER(SMP!$AH$9:'SMP'!$AH$30, MOD(ROW(SMP!$AH$9:'SMP'!$AH$30),2)=0))-MIN(_xlfn._xlws.FILTER(SMP!$AH$9:'SMP'!$AH$30, MOD(ROW(SMP!$AH$9:'SMP'!$AH$30),2)=0))))*(98-50)</f>
        <v>96.628571428571433</v>
      </c>
      <c r="W30" s="266"/>
      <c r="X30" s="254"/>
      <c r="Y30" s="254"/>
      <c r="Z30" s="254"/>
      <c r="AB30" s="213"/>
      <c r="AC30" s="106" t="s">
        <v>39</v>
      </c>
      <c r="AD30" s="108">
        <f ca="1">IF(MIN(C30,G30,K30,O30,S30)=0, "Null", IF(COUNT(C30,G30,K30,O30,S30)=5, SUM(C30,G30,K30,O30,S30) - MIN(C30,G30,K30,O30,S30) - MAX(C30,G30,K30,O30,S30), "Null"))*$AS$10</f>
        <v>1132.5714285714284</v>
      </c>
      <c r="AE30" s="108">
        <f ca="1">IF(MIN(D30,H30,L30,P30,T30)=0, "Null", IF(COUNT(D30,H30,L30,P30,T30)=5, SUM(D30,H30,L30,P30,T30) - MIN(D30,H30,L30,P30,T30) - MAX(D30,H30,L30,P30,T30), "Null"))*$AT$10</f>
        <v>1158.5454545454545</v>
      </c>
      <c r="AF30" s="108">
        <f ca="1">IF(MIN(E30,I30,M30,Q30,U30)=0, "Null", IF(COUNT(E30,I30,M30,Q30,U30)=5, SUM(E30,I30,M30,Q30,U30) - MIN(E30,I30,M30,Q30,U30) - MAX(E30,I30,M30,Q30,U30), "Null"))*$AU$10</f>
        <v>824.58823529411768</v>
      </c>
      <c r="AG30" s="108">
        <f ca="1">IF(MIN(F30,J30,N30,R30,V30)=0, "Null", IF(COUNT(F30,J30,N30,R30,V30)=5, SUM(F30,J30,N30,R30,V30) - MIN(F30,J30,N30,R30,V30) - MAX(F30,J30,N30,R30,V30), "Null"))*$AV$10</f>
        <v>1137.5999999999999</v>
      </c>
      <c r="AH30" s="109" cm="1">
        <f t="array" aca="1" ref="AH30" ca="1">IF(SUMPRODUCT(--(ISTEXT(AD30:AG30)+ISBLANK(AD30:AG30)+(AD30:AG30=0)))&gt;0,"Error",SUM(AD30,AE30,AF30,AG30))</f>
        <v>4253.3051184110009</v>
      </c>
      <c r="AI30" s="262"/>
      <c r="AJ30" s="266"/>
      <c r="AK30" s="254"/>
      <c r="AL30" s="254"/>
      <c r="AN30" s="249"/>
      <c r="AO30" s="264"/>
      <c r="AP30" s="249"/>
    </row>
    <row r="31" spans="1:42">
      <c r="A31" s="174" t="s">
        <v>69</v>
      </c>
      <c r="B31" s="174"/>
      <c r="C31" s="245" t="str" cm="1">
        <f t="array" aca="1" ref="C31" ca="1">IFERROR(IF(SUMPRODUCT(--(ISTEXT(SMP!C9:F30))+(ISBLANK(SMP!C9:F30))+(SMP!C9:F30&lt;30)+(C9:F30&lt;50))&gt;0, "Error", "Selesai"), "Error")</f>
        <v>Selesai</v>
      </c>
      <c r="D31" s="246"/>
      <c r="E31" s="246"/>
      <c r="F31" s="247"/>
      <c r="G31" s="245" t="str" cm="1">
        <f t="array" aca="1" ref="G31" ca="1">IFERROR(IF(SUMPRODUCT(--(ISTEXT(SMP!J9:M30))+(ISBLANK(SMP!J9:M30))+(SMP!J9:M30&lt;30)+(G9:J30&lt;50))&gt;0, "Error", "Selesai"), "Error")</f>
        <v>Selesai</v>
      </c>
      <c r="H31" s="246"/>
      <c r="I31" s="246"/>
      <c r="J31" s="247"/>
      <c r="K31" s="245" t="str" cm="1">
        <f t="array" aca="1" ref="K31" ca="1">IFERROR(IF(SUMPRODUCT(--(ISTEXT(SMP!Q9:T30))+(ISBLANK(SMP!Q9:T30))+(SMP!Q9:T30&lt;30)+(K9:N30&lt;50))&gt;0, "Error", "Selesai"), "Error")</f>
        <v>Selesai</v>
      </c>
      <c r="L31" s="246"/>
      <c r="M31" s="246"/>
      <c r="N31" s="247"/>
      <c r="O31" s="245" t="str" cm="1">
        <f t="array" aca="1" ref="O31" ca="1">IFERROR(IF(SUMPRODUCT(--(ISTEXT(SMP!X9:AA30))+(ISBLANK(SMP!X9:AA30))+(SMP!X9:AA30&lt;30)+(O9:R30&lt;50))&gt;0, "Error", "Selesai"), "Error")</f>
        <v>Selesai</v>
      </c>
      <c r="P31" s="246"/>
      <c r="Q31" s="246"/>
      <c r="R31" s="247"/>
      <c r="S31" s="245" t="str" cm="1">
        <f t="array" aca="1" ref="S31" ca="1">IFERROR(IF(SUMPRODUCT(--(ISTEXT(SMP!AE9:AH30))+(ISBLANK(SMP!AE9:AH30))+(SMP!AE9:AH30&lt;30)+(S9:V30&lt;50))&gt;0, "Error", "Selesai"), "Error")</f>
        <v>Selesai</v>
      </c>
      <c r="T31" s="246"/>
      <c r="U31" s="246"/>
      <c r="V31" s="247"/>
      <c r="AB31" s="174" t="s">
        <v>69</v>
      </c>
      <c r="AC31" s="174"/>
      <c r="AD31" s="243" t="str" cm="1">
        <f t="array" aca="1" ref="AD31" ca="1">IFERROR(IF(SUMPRODUCT(--(ISTEXT(AD9:AH30))+(ISBLANK(AD9:AH30))+(AD9:AH30=0))&gt;0, "Error", "Selesai"), "Error")</f>
        <v>Selesai</v>
      </c>
      <c r="AE31" s="243"/>
      <c r="AF31" s="243"/>
      <c r="AG31" s="243"/>
      <c r="AH31" s="243"/>
    </row>
    <row r="32" spans="1:42" ht="15.75" customHeight="1"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</row>
    <row r="33" spans="1:38" ht="15.75" customHeight="1">
      <c r="A33" s="244" t="s">
        <v>76</v>
      </c>
      <c r="B33" s="244"/>
      <c r="C33" s="244"/>
      <c r="D33" s="244"/>
      <c r="E33" s="244"/>
      <c r="F33" s="2"/>
      <c r="G33" s="2"/>
      <c r="AB33" s="170"/>
      <c r="AC33" s="170"/>
      <c r="AD33" s="170"/>
      <c r="AE33" s="170"/>
      <c r="AF33" s="170"/>
      <c r="AG33" s="170"/>
      <c r="AH33" s="170"/>
      <c r="AI33" s="170"/>
      <c r="AJ33" s="170"/>
      <c r="AK33" s="170"/>
      <c r="AL33" s="170"/>
    </row>
    <row r="34" spans="1:38">
      <c r="A34" s="244"/>
      <c r="B34" s="244"/>
      <c r="C34" s="244"/>
      <c r="D34" s="244"/>
      <c r="E34" s="244"/>
      <c r="F34" s="2"/>
      <c r="G34" s="2"/>
    </row>
    <row r="35" spans="1:38" ht="32.25">
      <c r="A35" s="60" t="s">
        <v>2</v>
      </c>
      <c r="B35" s="60" t="s">
        <v>77</v>
      </c>
      <c r="C35" s="61" t="s">
        <v>78</v>
      </c>
      <c r="D35" s="62" t="s">
        <v>79</v>
      </c>
      <c r="E35" s="62" t="s">
        <v>80</v>
      </c>
      <c r="F35" s="4"/>
      <c r="G35" s="4"/>
    </row>
    <row r="36" spans="1:38" ht="15.75" customHeight="1">
      <c r="A36" s="240">
        <v>1</v>
      </c>
      <c r="B36" s="237">
        <f ca="1">AI9</f>
        <v>8134.7332003035326</v>
      </c>
      <c r="C36" s="238">
        <f ca="1">RANK(B36,$B$36:$B$57,0)</f>
        <v>5</v>
      </c>
      <c r="D36" s="237">
        <f ca="1">MAX($B$36:$B$57)</f>
        <v>8581.0349885408705</v>
      </c>
      <c r="E36" s="237">
        <f ca="1">MIN($B$36:$B$57)</f>
        <v>4541.8285714285721</v>
      </c>
    </row>
    <row r="37" spans="1:38" ht="15.75" customHeight="1">
      <c r="A37" s="241"/>
      <c r="B37" s="237"/>
      <c r="C37" s="238"/>
      <c r="D37" s="187"/>
      <c r="E37" s="187"/>
    </row>
    <row r="38" spans="1:38">
      <c r="A38" s="199">
        <v>2</v>
      </c>
      <c r="B38" s="237">
        <f ca="1">AI11</f>
        <v>4541.8285714285721</v>
      </c>
      <c r="C38" s="238">
        <f ca="1">RANK(B38,$B$36:$B$57,0)</f>
        <v>11</v>
      </c>
      <c r="D38" s="239" t="s">
        <v>81</v>
      </c>
      <c r="E38" s="239" t="s">
        <v>82</v>
      </c>
    </row>
    <row r="39" spans="1:38" ht="15.75" customHeight="1">
      <c r="A39" s="236"/>
      <c r="B39" s="237"/>
      <c r="C39" s="238"/>
      <c r="D39" s="192"/>
      <c r="E39" s="192"/>
    </row>
    <row r="40" spans="1:38" ht="15.75" customHeight="1">
      <c r="A40" s="240">
        <v>3</v>
      </c>
      <c r="B40" s="237">
        <f ca="1">AI13</f>
        <v>7104.1354560472209</v>
      </c>
      <c r="C40" s="238">
        <f ca="1">RANK(B40,$B$36:$B$57,0)</f>
        <v>8</v>
      </c>
      <c r="D40" s="242" cm="1">
        <f t="array" aca="1" ref="D40" ca="1">MAX(_xlfn._xlws.FILTER($AH$9:$AH$30, MOD(ROW($AH$9:$AH$30),2)=1))</f>
        <v>4327.7298701298696</v>
      </c>
      <c r="E40" s="242" cm="1">
        <f t="array" aca="1" ref="E40" ca="1">MAX(_xlfn._xlws.FILTER($AH$9:$AH$30, MOD(ROW($AH$9:$AH$30),2)=0))</f>
        <v>4312.8237405106975</v>
      </c>
    </row>
    <row r="41" spans="1:38" ht="15.75" customHeight="1">
      <c r="A41" s="241"/>
      <c r="B41" s="237"/>
      <c r="C41" s="238"/>
      <c r="D41" s="237"/>
      <c r="E41" s="237"/>
    </row>
    <row r="42" spans="1:38" ht="15.75" customHeight="1">
      <c r="A42" s="199">
        <v>4</v>
      </c>
      <c r="B42" s="237">
        <f ca="1">AI15</f>
        <v>8564.3224418093996</v>
      </c>
      <c r="C42" s="238">
        <f ca="1">RANK(B42,$B$36:$B$57,0)</f>
        <v>2</v>
      </c>
      <c r="D42" s="239" t="s">
        <v>83</v>
      </c>
      <c r="E42" s="239" t="s">
        <v>84</v>
      </c>
    </row>
    <row r="43" spans="1:38" ht="15.75" customHeight="1">
      <c r="A43" s="236"/>
      <c r="B43" s="237"/>
      <c r="C43" s="238"/>
      <c r="D43" s="192"/>
      <c r="E43" s="192"/>
    </row>
    <row r="44" spans="1:38" ht="15.75" customHeight="1">
      <c r="A44" s="240">
        <v>5</v>
      </c>
      <c r="B44" s="237">
        <f ca="1">AI17</f>
        <v>4826.1313826270343</v>
      </c>
      <c r="C44" s="238">
        <f ca="1">RANK(B44,$B$36:$B$57,0)</f>
        <v>10</v>
      </c>
      <c r="D44" s="242" cm="1">
        <f t="array" aca="1" ref="D44" ca="1">MIN(_xlfn._xlws.FILTER($AH$9:$AH$30, MOD(ROW($AH$9:$AH$30),2)=1))</f>
        <v>2264.4</v>
      </c>
      <c r="E44" s="242" cm="1">
        <f t="array" aca="1" ref="E44" ca="1">MIN(_xlfn._xlws.FILTER($AH$9:$AH$30, MOD(ROW($AH$9:$AH$30),2)=0))</f>
        <v>2277.4285714285716</v>
      </c>
    </row>
    <row r="45" spans="1:38" ht="15.75" customHeight="1">
      <c r="A45" s="241"/>
      <c r="B45" s="237"/>
      <c r="C45" s="238"/>
      <c r="D45" s="237"/>
      <c r="E45" s="237"/>
    </row>
    <row r="46" spans="1:38" ht="15.75" customHeight="1">
      <c r="A46" s="199">
        <v>6</v>
      </c>
      <c r="B46" s="237">
        <f ca="1">AI19</f>
        <v>8291.6238592325535</v>
      </c>
      <c r="C46" s="238">
        <f ca="1">RANK(B46,$B$36:$B$57,0)</f>
        <v>4</v>
      </c>
      <c r="D46" s="239" t="s">
        <v>85</v>
      </c>
      <c r="E46" s="239" t="s">
        <v>86</v>
      </c>
    </row>
    <row r="47" spans="1:38" ht="15.75" customHeight="1">
      <c r="A47" s="236"/>
      <c r="B47" s="237"/>
      <c r="C47" s="238"/>
      <c r="D47" s="192"/>
      <c r="E47" s="192"/>
    </row>
    <row r="48" spans="1:38" ht="15.75" customHeight="1">
      <c r="A48" s="240">
        <v>7</v>
      </c>
      <c r="B48" s="237">
        <f ca="1">AI21</f>
        <v>5060.896896283597</v>
      </c>
      <c r="C48" s="238">
        <f ca="1">RANK(B48,$B$36:$B$57,0)</f>
        <v>9</v>
      </c>
      <c r="D48" s="187">
        <f>MAX($AK$9:$AK$30)</f>
        <v>1161</v>
      </c>
      <c r="E48" s="187">
        <f>MIN($AK$9:$AK$30)</f>
        <v>853</v>
      </c>
    </row>
    <row r="49" spans="1:5" ht="15.75" customHeight="1">
      <c r="A49" s="241"/>
      <c r="B49" s="237"/>
      <c r="C49" s="238"/>
      <c r="D49" s="187"/>
      <c r="E49" s="187"/>
    </row>
    <row r="50" spans="1:5" ht="15.75" customHeight="1">
      <c r="A50" s="199">
        <v>8</v>
      </c>
      <c r="B50" s="237">
        <f ca="1">AI23</f>
        <v>8129.4403131963227</v>
      </c>
      <c r="C50" s="187">
        <f ca="1">RANK(B50,$B$36:$B$57,0)</f>
        <v>6</v>
      </c>
    </row>
    <row r="51" spans="1:5" ht="15.75" customHeight="1">
      <c r="A51" s="236"/>
      <c r="B51" s="237"/>
      <c r="C51" s="187"/>
    </row>
    <row r="52" spans="1:5" ht="15.75" customHeight="1">
      <c r="A52" s="240">
        <v>9</v>
      </c>
      <c r="B52" s="237">
        <f ca="1">AI25</f>
        <v>7863.8177352059702</v>
      </c>
      <c r="C52" s="187">
        <f ca="1">RANK(B52,$B$36:$B$57,0)</f>
        <v>7</v>
      </c>
    </row>
    <row r="53" spans="1:5" ht="15.75" customHeight="1">
      <c r="A53" s="241"/>
      <c r="B53" s="237"/>
      <c r="C53" s="187"/>
    </row>
    <row r="54" spans="1:5" ht="15.75" customHeight="1">
      <c r="A54" s="199">
        <v>10</v>
      </c>
      <c r="B54" s="237">
        <f ca="1">AI27</f>
        <v>8449.074042865348</v>
      </c>
      <c r="C54" s="187">
        <f ca="1">RANK(B54,$B$36:$B$57,0)</f>
        <v>3</v>
      </c>
    </row>
    <row r="55" spans="1:5" ht="15.75" customHeight="1">
      <c r="A55" s="236"/>
      <c r="B55" s="237"/>
      <c r="C55" s="187"/>
    </row>
    <row r="56" spans="1:5" ht="15.75" customHeight="1">
      <c r="A56" s="240">
        <v>11</v>
      </c>
      <c r="B56" s="237">
        <f ca="1">AI29</f>
        <v>8581.0349885408705</v>
      </c>
      <c r="C56" s="187">
        <f ca="1">RANK(B56,$B$36:$B$57,0)</f>
        <v>1</v>
      </c>
    </row>
    <row r="57" spans="1:5" ht="15.75" customHeight="1">
      <c r="A57" s="241"/>
      <c r="B57" s="237"/>
      <c r="C57" s="187"/>
    </row>
  </sheetData>
  <sheetProtection algorithmName="SHA-512" hashValue="+OS9xQcsCQQhNy6tlHSTb/B/+7fEBBXxmPCMMGo+e0jQ3i5hBwnrIFVX58XUmnYVGCQ36K6CQmZOfkFfhYm5KA==" saltValue="m3W7Tb85sVZpO7bA8aiFPw==" spinCount="100000" sheet="1" objects="1" scenarios="1" selectLockedCells="1" selectUnlockedCells="1"/>
  <mergeCells count="197"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2:A43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B31:AC31"/>
    <mergeCell ref="AD31:AH31"/>
    <mergeCell ref="A33:E34"/>
    <mergeCell ref="A36:A37"/>
    <mergeCell ref="B36:B37"/>
    <mergeCell ref="C36:C37"/>
    <mergeCell ref="D36:D37"/>
    <mergeCell ref="E36:E37"/>
    <mergeCell ref="A31:B31"/>
    <mergeCell ref="C31:F31"/>
    <mergeCell ref="G31:J31"/>
    <mergeCell ref="K31:N31"/>
    <mergeCell ref="O31:R31"/>
    <mergeCell ref="S31:V31"/>
    <mergeCell ref="AI29:AI30"/>
    <mergeCell ref="AK29:AK30"/>
    <mergeCell ref="AL29:AL30"/>
    <mergeCell ref="AN29:AN30"/>
    <mergeCell ref="AO29:AO30"/>
    <mergeCell ref="AP29:AP30"/>
    <mergeCell ref="AK27:AK28"/>
    <mergeCell ref="AL27:AL28"/>
    <mergeCell ref="AN27:AN28"/>
    <mergeCell ref="AO27:AO28"/>
    <mergeCell ref="AP27:AP28"/>
    <mergeCell ref="AI27:AI28"/>
    <mergeCell ref="AJ8:AJ30"/>
    <mergeCell ref="AI25:AI26"/>
    <mergeCell ref="AK25:AK26"/>
    <mergeCell ref="AL25:AL26"/>
    <mergeCell ref="AN25:AN26"/>
    <mergeCell ref="AO25:AO26"/>
    <mergeCell ref="AP25:AP26"/>
    <mergeCell ref="AK23:AK24"/>
    <mergeCell ref="AL23:AL24"/>
    <mergeCell ref="AN23:AN24"/>
    <mergeCell ref="AO23:AO24"/>
    <mergeCell ref="AP23:AP24"/>
    <mergeCell ref="A29:A30"/>
    <mergeCell ref="X29:X30"/>
    <mergeCell ref="Y29:Y30"/>
    <mergeCell ref="Z29:Z30"/>
    <mergeCell ref="AB29:AB30"/>
    <mergeCell ref="A27:A28"/>
    <mergeCell ref="X27:X28"/>
    <mergeCell ref="Y27:Y28"/>
    <mergeCell ref="Z27:Z28"/>
    <mergeCell ref="AB27:AB28"/>
    <mergeCell ref="AI23:AI24"/>
    <mergeCell ref="A25:A26"/>
    <mergeCell ref="X25:X26"/>
    <mergeCell ref="Y25:Y26"/>
    <mergeCell ref="Z25:Z26"/>
    <mergeCell ref="AB25:AB26"/>
    <mergeCell ref="A23:A24"/>
    <mergeCell ref="X23:X24"/>
    <mergeCell ref="Y23:Y24"/>
    <mergeCell ref="Z23:Z24"/>
    <mergeCell ref="AB23:AB24"/>
    <mergeCell ref="AK21:AK22"/>
    <mergeCell ref="AL21:AL22"/>
    <mergeCell ref="AN21:AN22"/>
    <mergeCell ref="AO21:AO22"/>
    <mergeCell ref="AP21:AP22"/>
    <mergeCell ref="AK19:AK20"/>
    <mergeCell ref="AL19:AL20"/>
    <mergeCell ref="AN19:AN20"/>
    <mergeCell ref="AO19:AO20"/>
    <mergeCell ref="AP19:AP20"/>
    <mergeCell ref="Y21:Y22"/>
    <mergeCell ref="Z21:Z22"/>
    <mergeCell ref="AB21:AB22"/>
    <mergeCell ref="A19:A20"/>
    <mergeCell ref="X19:X20"/>
    <mergeCell ref="Y19:Y20"/>
    <mergeCell ref="Z19:Z20"/>
    <mergeCell ref="AB19:AB20"/>
    <mergeCell ref="AI21:AI22"/>
    <mergeCell ref="AI19:AI20"/>
    <mergeCell ref="AB13:AB14"/>
    <mergeCell ref="AI13:AI14"/>
    <mergeCell ref="AP13:AP14"/>
    <mergeCell ref="AB17:AB18"/>
    <mergeCell ref="AK13:AK14"/>
    <mergeCell ref="AL13:AL14"/>
    <mergeCell ref="AN13:AN14"/>
    <mergeCell ref="AO13:AO14"/>
    <mergeCell ref="AI17:AI18"/>
    <mergeCell ref="AK17:AK18"/>
    <mergeCell ref="AL17:AL18"/>
    <mergeCell ref="AN17:AN18"/>
    <mergeCell ref="AO17:AO18"/>
    <mergeCell ref="AB15:AB16"/>
    <mergeCell ref="AI15:AI16"/>
    <mergeCell ref="AP17:AP18"/>
    <mergeCell ref="AK15:AK16"/>
    <mergeCell ref="AL15:AL16"/>
    <mergeCell ref="AN15:AN16"/>
    <mergeCell ref="AO15:AO16"/>
    <mergeCell ref="AP15:AP16"/>
    <mergeCell ref="AK9:AK10"/>
    <mergeCell ref="AL9:AL10"/>
    <mergeCell ref="AN9:AN10"/>
    <mergeCell ref="AO9:AO10"/>
    <mergeCell ref="AP9:AP10"/>
    <mergeCell ref="A11:A12"/>
    <mergeCell ref="X11:X12"/>
    <mergeCell ref="Y11:Y12"/>
    <mergeCell ref="Z11:Z12"/>
    <mergeCell ref="AB11:AB12"/>
    <mergeCell ref="A9:A10"/>
    <mergeCell ref="X9:X10"/>
    <mergeCell ref="Y9:Y10"/>
    <mergeCell ref="Z9:Z10"/>
    <mergeCell ref="AB9:AB10"/>
    <mergeCell ref="AI9:AI10"/>
    <mergeCell ref="AI11:AI12"/>
    <mergeCell ref="AK11:AK12"/>
    <mergeCell ref="AL11:AL12"/>
    <mergeCell ref="AN11:AN12"/>
    <mergeCell ref="AO11:AO12"/>
    <mergeCell ref="AP11:AP12"/>
    <mergeCell ref="AB5:AL7"/>
    <mergeCell ref="AN5:AP7"/>
    <mergeCell ref="AR5:AV7"/>
    <mergeCell ref="C7:F7"/>
    <mergeCell ref="G7:J7"/>
    <mergeCell ref="K7:N7"/>
    <mergeCell ref="O7:R7"/>
    <mergeCell ref="S7:V7"/>
    <mergeCell ref="X7:Z7"/>
    <mergeCell ref="A2:Z4"/>
    <mergeCell ref="A5:A8"/>
    <mergeCell ref="B5:B8"/>
    <mergeCell ref="C5:F6"/>
    <mergeCell ref="G5:J6"/>
    <mergeCell ref="K5:N6"/>
    <mergeCell ref="O5:R6"/>
    <mergeCell ref="S5:V6"/>
    <mergeCell ref="W5:W30"/>
    <mergeCell ref="X5:Z6"/>
    <mergeCell ref="Z15:Z16"/>
    <mergeCell ref="A17:A18"/>
    <mergeCell ref="X17:X18"/>
    <mergeCell ref="Y17:Y18"/>
    <mergeCell ref="Z17:Z18"/>
    <mergeCell ref="A15:A16"/>
    <mergeCell ref="X15:X16"/>
    <mergeCell ref="Y15:Y16"/>
    <mergeCell ref="A13:A14"/>
    <mergeCell ref="X13:X14"/>
    <mergeCell ref="Y13:Y14"/>
    <mergeCell ref="Z13:Z14"/>
    <mergeCell ref="A21:A22"/>
    <mergeCell ref="X21:X22"/>
  </mergeCells>
  <conditionalFormatting sqref="AL9 AL29 AL27 AL25 AL11 AL13 AL15 AL17 AL19 AL21 AL23">
    <cfRule type="cellIs" dxfId="95" priority="16" operator="lessThan">
      <formula>2</formula>
    </cfRule>
  </conditionalFormatting>
  <conditionalFormatting sqref="C9:V30">
    <cfRule type="cellIs" dxfId="94" priority="12" operator="lessThan">
      <formula>50</formula>
    </cfRule>
  </conditionalFormatting>
  <conditionalFormatting sqref="A8:B8 W8 A7:W7 AO9:AP30 A9:AC30 AK9:AM30 A32:AB32 A33:AA33 AM32:AP33 AH9:AI30 A5:AP6 A31:AP31 AA7:AP8 A34:AP57">
    <cfRule type="containsErrors" dxfId="93" priority="11">
      <formula>ISERROR(A5)</formula>
    </cfRule>
  </conditionalFormatting>
  <conditionalFormatting sqref="AK9 AK11 AK13 AK15 AK17 AK19 AK21 AK23 AK25 AK27 AK29">
    <cfRule type="top10" dxfId="92" priority="17" rank="1"/>
  </conditionalFormatting>
  <conditionalFormatting sqref="B36:B5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:B5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6:C5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6:C57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8:V8">
    <cfRule type="containsErrors" dxfId="91" priority="10">
      <formula>ISERROR(C8)</formula>
    </cfRule>
  </conditionalFormatting>
  <conditionalFormatting sqref="X7:Z7">
    <cfRule type="containsErrors" dxfId="90" priority="9">
      <formula>ISERROR(X7)</formula>
    </cfRule>
  </conditionalFormatting>
  <conditionalFormatting sqref="AN9:AN30">
    <cfRule type="containsErrors" dxfId="89" priority="8">
      <formula>ISERROR(AN9)</formula>
    </cfRule>
  </conditionalFormatting>
  <conditionalFormatting sqref="B36:B5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C5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9:AG30">
    <cfRule type="containsErrors" dxfId="88" priority="1">
      <formula>ISERROR(AD9)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5" operator="containsText" id="{C9D78429-37B7-49F2-8CBF-9D779488D0D0}">
            <xm:f>NOT(ISERROR(SEARCH("Peserta",AO9)))</xm:f>
            <xm:f>"Peserta"</xm:f>
            <x14:dxf>
              <fill>
                <patternFill>
                  <bgColor rgb="FFFFC7CE"/>
                </patternFill>
              </fill>
            </x14:dxf>
          </x14:cfRule>
          <xm:sqref>AO9:AP30</xm:sqref>
        </x14:conditionalFormatting>
        <x14:conditionalFormatting xmlns:xm="http://schemas.microsoft.com/office/excel/2006/main">
          <x14:cfRule type="containsText" priority="14" operator="containsText" id="{906D82D3-79B2-46CD-8D27-A9752C2CD8F3}">
            <xm:f>NOT(ISERROR(SEARCH("Selesai",A31)))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A31:XFD31</xm:sqref>
        </x14:conditionalFormatting>
        <x14:conditionalFormatting xmlns:xm="http://schemas.microsoft.com/office/excel/2006/main">
          <x14:cfRule type="containsText" priority="13" operator="containsText" id="{50C57BA2-1AD8-471B-B022-236FA6BAD041}">
            <xm:f>NOT(ISERROR(SEARCH("Error",A31)))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A31:XFD31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586E-8943-4929-B30A-992E8CBA5EA1}">
  <sheetPr>
    <tabColor theme="4" tint="0.59999389629810485"/>
  </sheetPr>
  <dimension ref="A1:W44"/>
  <sheetViews>
    <sheetView topLeftCell="A4" zoomScale="85" workbookViewId="0">
      <pane xSplit="2" ySplit="3" topLeftCell="M7" activePane="bottomRight" state="frozen"/>
      <selection pane="bottomRight" activeCell="M21" sqref="M21"/>
      <selection pane="bottomLeft"/>
      <selection pane="topRight"/>
    </sheetView>
  </sheetViews>
  <sheetFormatPr defaultColWidth="11" defaultRowHeight="15.75" customHeight="1"/>
  <cols>
    <col min="2" max="2" width="44" customWidth="1"/>
    <col min="3" max="3" width="26.125" customWidth="1"/>
    <col min="4" max="5" width="29.125" customWidth="1"/>
    <col min="6" max="6" width="25.375" customWidth="1"/>
    <col min="7" max="14" width="9.375" customWidth="1"/>
    <col min="15" max="16" width="12.875" customWidth="1"/>
    <col min="17" max="19" width="9.5" customWidth="1"/>
    <col min="20" max="20" width="10.375" customWidth="1"/>
    <col min="21" max="21" width="8.25" customWidth="1"/>
    <col min="22" max="23" width="38.125" customWidth="1"/>
    <col min="24" max="24" width="33.5" customWidth="1"/>
    <col min="25" max="25" width="17.875" customWidth="1"/>
    <col min="26" max="26" width="21.875" customWidth="1"/>
    <col min="27" max="27" width="24.875" customWidth="1"/>
    <col min="28" max="28" width="19.625" customWidth="1"/>
    <col min="29" max="29" width="19.5" customWidth="1"/>
  </cols>
  <sheetData>
    <row r="1" spans="1:23" ht="26.25">
      <c r="A1" s="48" t="s">
        <v>87</v>
      </c>
    </row>
    <row r="3" spans="1:23">
      <c r="A3" s="49">
        <v>1</v>
      </c>
      <c r="B3" s="49">
        <v>2</v>
      </c>
      <c r="C3" s="49">
        <v>3</v>
      </c>
      <c r="D3" s="49">
        <v>4</v>
      </c>
      <c r="E3" s="49">
        <v>5</v>
      </c>
      <c r="F3" s="49">
        <v>6</v>
      </c>
      <c r="G3" s="49">
        <v>8</v>
      </c>
      <c r="H3" s="49">
        <v>9</v>
      </c>
      <c r="I3" s="49">
        <v>10</v>
      </c>
      <c r="J3" s="49">
        <v>11</v>
      </c>
      <c r="K3" s="49">
        <v>12</v>
      </c>
      <c r="L3" s="49">
        <v>13</v>
      </c>
      <c r="M3" s="49">
        <v>14</v>
      </c>
      <c r="N3" s="49">
        <v>15</v>
      </c>
      <c r="O3" s="49">
        <v>16</v>
      </c>
      <c r="P3" s="49">
        <v>17</v>
      </c>
      <c r="Q3" s="59">
        <v>18</v>
      </c>
      <c r="R3" s="49">
        <v>19</v>
      </c>
      <c r="S3" s="59">
        <v>20</v>
      </c>
      <c r="T3" s="49">
        <v>21</v>
      </c>
      <c r="U3" s="49">
        <v>22</v>
      </c>
      <c r="V3" s="59">
        <v>23</v>
      </c>
      <c r="W3" s="49">
        <v>24</v>
      </c>
    </row>
    <row r="4" spans="1:23">
      <c r="A4" s="324" t="s">
        <v>2</v>
      </c>
      <c r="B4" s="324" t="s">
        <v>88</v>
      </c>
      <c r="C4" s="324" t="s">
        <v>13</v>
      </c>
      <c r="D4" s="324" t="s">
        <v>14</v>
      </c>
      <c r="E4" s="324" t="s">
        <v>15</v>
      </c>
      <c r="F4" s="324" t="s">
        <v>16</v>
      </c>
      <c r="G4" s="327" t="s">
        <v>31</v>
      </c>
      <c r="H4" s="328"/>
      <c r="I4" s="328"/>
      <c r="J4" s="329"/>
      <c r="K4" s="333" t="s">
        <v>39</v>
      </c>
      <c r="L4" s="334"/>
      <c r="M4" s="334"/>
      <c r="N4" s="335"/>
      <c r="O4" s="324" t="s">
        <v>89</v>
      </c>
      <c r="P4" s="339" t="s">
        <v>90</v>
      </c>
      <c r="Q4" s="342" t="s">
        <v>91</v>
      </c>
      <c r="R4" s="342"/>
      <c r="S4" s="342"/>
      <c r="T4" s="342"/>
      <c r="U4" s="342"/>
      <c r="V4" s="343" t="s">
        <v>9</v>
      </c>
      <c r="W4" s="324" t="s">
        <v>23</v>
      </c>
    </row>
    <row r="5" spans="1:23" ht="15.95" customHeight="1">
      <c r="A5" s="325"/>
      <c r="B5" s="325"/>
      <c r="C5" s="325"/>
      <c r="D5" s="325"/>
      <c r="E5" s="325"/>
      <c r="F5" s="325"/>
      <c r="G5" s="330"/>
      <c r="H5" s="331"/>
      <c r="I5" s="331"/>
      <c r="J5" s="332"/>
      <c r="K5" s="336"/>
      <c r="L5" s="337"/>
      <c r="M5" s="337"/>
      <c r="N5" s="338"/>
      <c r="O5" s="325"/>
      <c r="P5" s="340"/>
      <c r="Q5" s="342"/>
      <c r="R5" s="342"/>
      <c r="S5" s="342"/>
      <c r="T5" s="342"/>
      <c r="U5" s="342"/>
      <c r="V5" s="344"/>
      <c r="W5" s="325"/>
    </row>
    <row r="6" spans="1:23" ht="15.95" customHeight="1">
      <c r="A6" s="326"/>
      <c r="B6" s="326"/>
      <c r="C6" s="326"/>
      <c r="D6" s="326"/>
      <c r="E6" s="326"/>
      <c r="F6" s="326"/>
      <c r="G6" s="50" t="s">
        <v>92</v>
      </c>
      <c r="H6" s="50" t="s">
        <v>93</v>
      </c>
      <c r="I6" s="50" t="s">
        <v>94</v>
      </c>
      <c r="J6" s="50" t="s">
        <v>95</v>
      </c>
      <c r="K6" s="58" t="s">
        <v>92</v>
      </c>
      <c r="L6" s="58" t="s">
        <v>93</v>
      </c>
      <c r="M6" s="58" t="s">
        <v>94</v>
      </c>
      <c r="N6" s="58" t="s">
        <v>95</v>
      </c>
      <c r="O6" s="326"/>
      <c r="P6" s="341"/>
      <c r="Q6" s="64" t="s">
        <v>92</v>
      </c>
      <c r="R6" s="64" t="s">
        <v>93</v>
      </c>
      <c r="S6" s="64" t="s">
        <v>94</v>
      </c>
      <c r="T6" s="64" t="s">
        <v>74</v>
      </c>
      <c r="U6" s="64" t="s">
        <v>90</v>
      </c>
      <c r="V6" s="345"/>
      <c r="W6" s="326"/>
    </row>
    <row r="7" spans="1:23" ht="32.25" customHeight="1">
      <c r="A7" s="55">
        <v>1</v>
      </c>
      <c r="B7" s="56" t="str">
        <f>SMP!AU9</f>
        <v xml:space="preserve">SMP Pasundan 1 Bandung B </v>
      </c>
      <c r="C7" s="56" t="str">
        <f>SMP!AV9</f>
        <v>SMP / SEDERAJAT</v>
      </c>
      <c r="D7" s="57" t="str">
        <f>SMP!AW9</f>
        <v>Donau Wellen</v>
      </c>
      <c r="E7" s="57" t="str">
        <f>SMP!AX9</f>
        <v>Peuyeum Bandung</v>
      </c>
      <c r="F7" s="57" t="str">
        <f>SMP!AY9</f>
        <v>Riska Adelia Rahmawati</v>
      </c>
      <c r="G7" s="52">
        <f ca="1">'CF SMP'!AD9</f>
        <v>1410.8241758241763</v>
      </c>
      <c r="H7" s="52">
        <f ca="1">'CF SMP'!AE9</f>
        <v>1120.7272727272727</v>
      </c>
      <c r="I7" s="52">
        <f ca="1">'CF SMP'!AF9</f>
        <v>846</v>
      </c>
      <c r="J7" s="52">
        <f ca="1">'CF SMP'!AG9</f>
        <v>848.84415584415603</v>
      </c>
      <c r="K7" s="65">
        <f ca="1">'CF SMP'!AD10</f>
        <v>1057.1428571428569</v>
      </c>
      <c r="L7" s="65">
        <f ca="1">'CF SMP'!AE10</f>
        <v>1034.3193277310925</v>
      </c>
      <c r="M7" s="65">
        <f ca="1">'CF SMP'!AF10</f>
        <v>756.55242966751916</v>
      </c>
      <c r="N7" s="65">
        <f ca="1">'CF SMP'!AG10</f>
        <v>1060.3229813664595</v>
      </c>
      <c r="O7" s="67">
        <f ca="1">'CF SMP'!B36</f>
        <v>8134.7332003035326</v>
      </c>
      <c r="P7" s="67">
        <f ca="1">'CF SMP'!C36</f>
        <v>5</v>
      </c>
      <c r="Q7" s="69">
        <f>'CF SMP'!X9</f>
        <v>366</v>
      </c>
      <c r="R7" s="69">
        <f>'CF SMP'!Y9</f>
        <v>370</v>
      </c>
      <c r="S7" s="69">
        <f>'CF SMP'!Z9</f>
        <v>369</v>
      </c>
      <c r="T7" s="69">
        <f>'CF SMP'!AK9</f>
        <v>1105</v>
      </c>
      <c r="U7" s="69">
        <f>'CF SMP'!AL9</f>
        <v>4</v>
      </c>
      <c r="V7" s="57" t="str">
        <f>SMP!AL9</f>
        <v>Dinamika sudah bagus, kesinambungan nada perlu ditingkatkan, harmoni angklung terlalu tebal</v>
      </c>
      <c r="W7" s="72" t="str">
        <f>'CF SMP'!AP9</f>
        <v>Penampilan 8 Menit, Aman</v>
      </c>
    </row>
    <row r="8" spans="1:23" ht="32.25" customHeight="1">
      <c r="A8" s="54">
        <v>2</v>
      </c>
      <c r="B8" s="53" t="str">
        <f>SMP!AU11</f>
        <v xml:space="preserve">SMP 12 Bekasi </v>
      </c>
      <c r="C8" s="53" t="str">
        <f>SMP!AV11</f>
        <v>SMP / SEDERAJAT</v>
      </c>
      <c r="D8" s="6" t="str">
        <f>SMP!AW11</f>
        <v>Donau Wellen</v>
      </c>
      <c r="E8" s="6" t="str">
        <f>SMP!AX11</f>
        <v>Tanah Airku</v>
      </c>
      <c r="F8" s="6" t="str">
        <f>SMP!AY11</f>
        <v>Ivana Chrislelove</v>
      </c>
      <c r="G8" s="51">
        <f ca="1">'CF SMP'!AD11</f>
        <v>750</v>
      </c>
      <c r="H8" s="51">
        <f ca="1">'CF SMP'!AE11</f>
        <v>600</v>
      </c>
      <c r="I8" s="51">
        <f ca="1">'CF SMP'!AF11</f>
        <v>464.4</v>
      </c>
      <c r="J8" s="51">
        <f ca="1">'CF SMP'!AG11</f>
        <v>450</v>
      </c>
      <c r="K8" s="66">
        <f ca="1">'CF SMP'!AD12</f>
        <v>627.42857142857133</v>
      </c>
      <c r="L8" s="66">
        <f ca="1">'CF SMP'!AE12</f>
        <v>600</v>
      </c>
      <c r="M8" s="66">
        <f ca="1">'CF SMP'!AF12</f>
        <v>450</v>
      </c>
      <c r="N8" s="66">
        <f ca="1">'CF SMP'!AG12</f>
        <v>600</v>
      </c>
      <c r="O8" s="68">
        <f ca="1">'CF SMP'!B38</f>
        <v>4541.8285714285721</v>
      </c>
      <c r="P8" s="68">
        <f ca="1">'CF SMP'!C38</f>
        <v>11</v>
      </c>
      <c r="Q8" s="86">
        <f>'CF SMP'!X11</f>
        <v>287</v>
      </c>
      <c r="R8" s="86">
        <f>'CF SMP'!Y11</f>
        <v>287</v>
      </c>
      <c r="S8" s="86">
        <f>'CF SMP'!Z11</f>
        <v>279</v>
      </c>
      <c r="T8" s="87">
        <f>'CF SMP'!AK11</f>
        <v>853</v>
      </c>
      <c r="U8" s="86">
        <f>'CF SMP'!AL11</f>
        <v>11</v>
      </c>
      <c r="V8" s="114" t="str">
        <f>SMP!AL11</f>
        <v>teknik bermain angklung perlu ditingkatkan, tempo harus selaras antara pengiring dengan angklung melodi, penguasaan materi harus diperhatikan,</v>
      </c>
      <c r="W8" s="73" t="str">
        <f>'CF SMP'!AP11</f>
        <v>Penampilan 8 Menit, Aman</v>
      </c>
    </row>
    <row r="9" spans="1:23" ht="32.25" customHeight="1">
      <c r="A9" s="55">
        <v>3</v>
      </c>
      <c r="B9" s="56" t="str">
        <f>SMP!AU13</f>
        <v xml:space="preserve">SMP Plus Al-Aqsha </v>
      </c>
      <c r="C9" s="56" t="str">
        <f>SMP!AV13</f>
        <v>SMP / SEDERAJAT</v>
      </c>
      <c r="D9" s="57" t="str">
        <f>SMP!AW13</f>
        <v>Donau Wellen</v>
      </c>
      <c r="E9" s="57" t="str">
        <f>SMP!AX13</f>
        <v>Angin Mamiri</v>
      </c>
      <c r="F9" s="57" t="str">
        <f>SMP!AY13</f>
        <v>Alifa Nur Fatima</v>
      </c>
      <c r="G9" s="52">
        <f ca="1">'CF SMP'!AD13</f>
        <v>1122.8571428571429</v>
      </c>
      <c r="H9" s="52">
        <f ca="1">'CF SMP'!AE13</f>
        <v>843.78181818181838</v>
      </c>
      <c r="I9" s="52">
        <f ca="1">'CF SMP'!AF13</f>
        <v>689.34065934065939</v>
      </c>
      <c r="J9" s="52">
        <f ca="1">'CF SMP'!AG13</f>
        <v>686.57142857142878</v>
      </c>
      <c r="K9" s="65">
        <f ca="1">'CF SMP'!AD14</f>
        <v>1018.7428571428571</v>
      </c>
      <c r="L9" s="65">
        <f ca="1">'CF SMP'!AE14</f>
        <v>1050.6928104575163</v>
      </c>
      <c r="M9" s="65">
        <f ca="1">'CF SMP'!AF14</f>
        <v>744.64066496163673</v>
      </c>
      <c r="N9" s="65">
        <f ca="1">'CF SMP'!AG14</f>
        <v>947.50807453416144</v>
      </c>
      <c r="O9" s="67">
        <f ca="1">'CF SMP'!B40</f>
        <v>7104.1354560472209</v>
      </c>
      <c r="P9" s="67">
        <f ca="1">'CF SMP'!C40</f>
        <v>8</v>
      </c>
      <c r="Q9" s="69">
        <f>'CF SMP'!X13</f>
        <v>335</v>
      </c>
      <c r="R9" s="69">
        <f>'CF SMP'!Y13</f>
        <v>332</v>
      </c>
      <c r="S9" s="69">
        <f>'CF SMP'!Z13</f>
        <v>321</v>
      </c>
      <c r="T9" s="70">
        <f>'CF SMP'!AK13</f>
        <v>988</v>
      </c>
      <c r="U9" s="69">
        <f>'CF SMP'!AL13</f>
        <v>8</v>
      </c>
      <c r="V9" s="57" t="str">
        <f>SMP!AL13</f>
        <v>Perubahan tempo lagu harus disertai ekspresi dan dinamika, pada lagu 2 arransemen melodi vokal harus lebih diperkuat, harga not masih ada yang tidak sesuai</v>
      </c>
      <c r="W9" s="72" t="str">
        <f>'CF SMP'!AP13</f>
        <v>Penampilan 8 Menit, Aman</v>
      </c>
    </row>
    <row r="10" spans="1:23" ht="32.25" customHeight="1">
      <c r="A10" s="54">
        <v>4</v>
      </c>
      <c r="B10" s="53" t="str">
        <f>SMP!AU15</f>
        <v xml:space="preserve">SMP IT Insan Sejahtera Sumedang </v>
      </c>
      <c r="C10" s="53" t="str">
        <f>SMP!AV15</f>
        <v>SMP / SEDERAJAT</v>
      </c>
      <c r="D10" s="6" t="str">
        <f>SMP!AW15</f>
        <v>Donau Wellen</v>
      </c>
      <c r="E10" s="6" t="str">
        <f>SMP!AX15</f>
        <v>Es Lilin</v>
      </c>
      <c r="F10" s="6" t="str">
        <f>SMP!AY15</f>
        <v>Zaskia Kirey Ananda Putri</v>
      </c>
      <c r="G10" s="51">
        <f ca="1">'CF SMP'!AD15</f>
        <v>1430.9999999999995</v>
      </c>
      <c r="H10" s="51">
        <f ca="1">'CF SMP'!AE15</f>
        <v>1107.9272727272728</v>
      </c>
      <c r="I10" s="51">
        <f ca="1">'CF SMP'!AF15</f>
        <v>882</v>
      </c>
      <c r="J10" s="51">
        <f ca="1">'CF SMP'!AG15</f>
        <v>830.57142857142867</v>
      </c>
      <c r="K10" s="66">
        <f ca="1">'CF SMP'!AD16</f>
        <v>1162.2857142857142</v>
      </c>
      <c r="L10" s="66">
        <f ca="1">'CF SMP'!AE16</f>
        <v>1161.7777777777778</v>
      </c>
      <c r="M10" s="66">
        <f ca="1">'CF SMP'!AF16</f>
        <v>829.21739130434776</v>
      </c>
      <c r="N10" s="66">
        <f ca="1">'CF SMP'!AG16</f>
        <v>1159.5428571428572</v>
      </c>
      <c r="O10" s="68">
        <f ca="1">'CF SMP'!B42</f>
        <v>8564.3224418093996</v>
      </c>
      <c r="P10" s="68">
        <f ca="1">'CF SMP'!C42</f>
        <v>2</v>
      </c>
      <c r="Q10" s="86">
        <f>'CF SMP'!X15</f>
        <v>387</v>
      </c>
      <c r="R10" s="86">
        <f>'CF SMP'!Y15</f>
        <v>383</v>
      </c>
      <c r="S10" s="86">
        <f>'CF SMP'!Z15</f>
        <v>386</v>
      </c>
      <c r="T10" s="87">
        <f>'CF SMP'!AK15</f>
        <v>1156</v>
      </c>
      <c r="U10" s="86">
        <f>'CF SMP'!AL15</f>
        <v>2</v>
      </c>
      <c r="V10" s="114" t="str">
        <f>SMP!AL15</f>
        <v>lagu 1 sedikit off tempo, dinamika sudah baik tetapi volume tidak signifikan, teknik lebih diolah lagi dalam interpretasi, lagu 2 tempo pengiring sedikit lari, tim yang solid</v>
      </c>
      <c r="W10" s="73" t="str">
        <f>'CF SMP'!AP15</f>
        <v>Penampilan 11 Menit, Aman</v>
      </c>
    </row>
    <row r="11" spans="1:23" ht="32.25" customHeight="1">
      <c r="A11" s="55">
        <v>5</v>
      </c>
      <c r="B11" s="56" t="str">
        <f>SMP!AU17</f>
        <v>SMP 15 Bandung</v>
      </c>
      <c r="C11" s="56" t="str">
        <f>SMP!AV17</f>
        <v>SMP / SEDERAJAT</v>
      </c>
      <c r="D11" s="57" t="str">
        <f>SMP!AW17</f>
        <v>Donau Wellen</v>
      </c>
      <c r="E11" s="57" t="str">
        <f>SMP!AX17</f>
        <v>Tokecang</v>
      </c>
      <c r="F11" s="57" t="str">
        <f>SMP!AY17</f>
        <v>Zara Yuliani Anugrah</v>
      </c>
      <c r="G11" s="52">
        <f ca="1">'CF SMP'!AD17</f>
        <v>777.30769230769226</v>
      </c>
      <c r="H11" s="52">
        <f ca="1">'CF SMP'!AE17</f>
        <v>663.22424242424256</v>
      </c>
      <c r="I11" s="52">
        <f ca="1">'CF SMP'!AF17</f>
        <v>450</v>
      </c>
      <c r="J11" s="52">
        <f ca="1">'CF SMP'!AG17</f>
        <v>468</v>
      </c>
      <c r="K11" s="65">
        <f ca="1">'CF SMP'!AD18</f>
        <v>668.57142857142867</v>
      </c>
      <c r="L11" s="65">
        <f ca="1">'CF SMP'!AE18</f>
        <v>668.88888888888891</v>
      </c>
      <c r="M11" s="65">
        <f ca="1">'CF SMP'!AF18</f>
        <v>450</v>
      </c>
      <c r="N11" s="65">
        <f ca="1">'CF SMP'!AG18</f>
        <v>680.1391304347826</v>
      </c>
      <c r="O11" s="67">
        <f ca="1">'CF SMP'!B44</f>
        <v>4826.1313826270343</v>
      </c>
      <c r="P11" s="67">
        <f ca="1">'CF SMP'!C44</f>
        <v>10</v>
      </c>
      <c r="Q11" s="69">
        <f>'CF SMP'!X17</f>
        <v>287</v>
      </c>
      <c r="R11" s="69">
        <f>'CF SMP'!Y17</f>
        <v>292</v>
      </c>
      <c r="S11" s="69">
        <f>'CF SMP'!Z17</f>
        <v>291</v>
      </c>
      <c r="T11" s="70">
        <f>'CF SMP'!AK17</f>
        <v>870</v>
      </c>
      <c r="U11" s="69">
        <f>'CF SMP'!AL17</f>
        <v>10</v>
      </c>
      <c r="V11" s="57" t="str">
        <f>SMP!AL17</f>
        <v>lagu 1 attack bass tidak sama, coba diolah lagi teknik, dinamik, dan temponya, penguasaan materi perlu ditingkatkan, melodi angklung masih belum dimainkan dengan cermat</v>
      </c>
      <c r="W11" s="72" t="str">
        <f>'CF SMP'!AP17</f>
        <v>Penampilan 8 Menit, Aman</v>
      </c>
    </row>
    <row r="12" spans="1:23" ht="32.25" customHeight="1">
      <c r="A12" s="54">
        <v>6</v>
      </c>
      <c r="B12" s="53" t="str">
        <f>SMP!AU19</f>
        <v xml:space="preserve">SMP 44 Bandung </v>
      </c>
      <c r="C12" s="53" t="str">
        <f>SMP!AV19</f>
        <v>SMP / SEDERAJAT</v>
      </c>
      <c r="D12" s="6" t="str">
        <f>SMP!AW19</f>
        <v>Donau Wellen</v>
      </c>
      <c r="E12" s="6" t="str">
        <f>SMP!AX19</f>
        <v>Panon Hideung</v>
      </c>
      <c r="F12" s="6" t="str">
        <f>SMP!AY19</f>
        <v>Alifa Nur Fatima</v>
      </c>
      <c r="G12" s="51">
        <f ca="1">'CF SMP'!AD19</f>
        <v>1407.9780219780221</v>
      </c>
      <c r="H12" s="51">
        <f ca="1">'CF SMP'!AE19</f>
        <v>1130.4242424242425</v>
      </c>
      <c r="I12" s="51">
        <f ca="1">'CF SMP'!AF19</f>
        <v>831.5999999999998</v>
      </c>
      <c r="J12" s="51">
        <f ca="1">'CF SMP'!AG19</f>
        <v>853.71428571428567</v>
      </c>
      <c r="K12" s="66">
        <f ca="1">'CF SMP'!AD20</f>
        <v>1112.9142857142856</v>
      </c>
      <c r="L12" s="66">
        <f ca="1">'CF SMP'!AE20</f>
        <v>1081.9855699855698</v>
      </c>
      <c r="M12" s="66">
        <f ca="1">'CF SMP'!AF20</f>
        <v>804.21739130434776</v>
      </c>
      <c r="N12" s="66">
        <f ca="1">'CF SMP'!AG20</f>
        <v>1068.7900621118015</v>
      </c>
      <c r="O12" s="68">
        <f ca="1">'CF SMP'!B46</f>
        <v>8291.6238592325535</v>
      </c>
      <c r="P12" s="68">
        <f ca="1">'CF SMP'!C46</f>
        <v>4</v>
      </c>
      <c r="Q12" s="86">
        <f>'CF SMP'!X19</f>
        <v>381</v>
      </c>
      <c r="R12" s="86">
        <f>'CF SMP'!Y19</f>
        <v>378</v>
      </c>
      <c r="S12" s="86">
        <f>'CF SMP'!Z19</f>
        <v>374</v>
      </c>
      <c r="T12" s="87">
        <f>'CF SMP'!AK19</f>
        <v>1133</v>
      </c>
      <c r="U12" s="86">
        <f>'CF SMP'!AL19</f>
        <v>3</v>
      </c>
      <c r="V12" s="114" t="str">
        <f>SMP!AL19</f>
        <v>Lagu 1 Tempo bass melambat, artikulasi pada tempo cepat masih kurang jelas,Lagu 2 pengiring dan angklung harus lebih balance,</v>
      </c>
      <c r="W12" s="73" t="str">
        <f>'CF SMP'!AP19</f>
        <v>Penampilan 12 Menit, Aman</v>
      </c>
    </row>
    <row r="13" spans="1:23" ht="32.25" customHeight="1">
      <c r="A13" s="55">
        <v>7</v>
      </c>
      <c r="B13" s="56" t="str">
        <f>SMP!AU21</f>
        <v xml:space="preserve">Genta Swara Musika </v>
      </c>
      <c r="C13" s="56" t="str">
        <f>SMP!AV21</f>
        <v>SMP / SEDERAJAT</v>
      </c>
      <c r="D13" s="57" t="str">
        <f>SMP!AW21</f>
        <v>Donau Wellen</v>
      </c>
      <c r="E13" s="57" t="str">
        <f>SMP!AX21</f>
        <v>Keroncong Kemayoran</v>
      </c>
      <c r="F13" s="57" t="str">
        <f>SMP!AY21</f>
        <v>Putri Kinanti</v>
      </c>
      <c r="G13" s="52">
        <f ca="1">'CF SMP'!AD21</f>
        <v>829.71428571428555</v>
      </c>
      <c r="H13" s="52">
        <f ca="1">'CF SMP'!AE21</f>
        <v>670.4</v>
      </c>
      <c r="I13" s="52">
        <f ca="1">'CF SMP'!AF21</f>
        <v>475.47692307692307</v>
      </c>
      <c r="J13" s="52">
        <f ca="1">'CF SMP'!AG21</f>
        <v>501</v>
      </c>
      <c r="K13" s="65">
        <f ca="1">'CF SMP'!AD22</f>
        <v>698.28571428571422</v>
      </c>
      <c r="L13" s="65">
        <f ca="1">'CF SMP'!AE22</f>
        <v>698.33053221288515</v>
      </c>
      <c r="M13" s="65">
        <f ca="1">'CF SMP'!AF22</f>
        <v>518.52173913043464</v>
      </c>
      <c r="N13" s="65">
        <f ca="1">'CF SMP'!AG22</f>
        <v>669.16770186335395</v>
      </c>
      <c r="O13" s="67">
        <f ca="1">'CF SMP'!B48</f>
        <v>5060.896896283597</v>
      </c>
      <c r="P13" s="67">
        <f ca="1">'CF SMP'!C48</f>
        <v>9</v>
      </c>
      <c r="Q13" s="69">
        <f>'CF SMP'!X21</f>
        <v>310</v>
      </c>
      <c r="R13" s="69">
        <f>'CF SMP'!Y21</f>
        <v>312</v>
      </c>
      <c r="S13" s="69">
        <f>'CF SMP'!Z21</f>
        <v>304</v>
      </c>
      <c r="T13" s="70">
        <f>'CF SMP'!AK21</f>
        <v>926</v>
      </c>
      <c r="U13" s="69">
        <f>'CF SMP'!AL21</f>
        <v>9</v>
      </c>
      <c r="V13" s="57" t="str">
        <f>SMP!AL21</f>
        <v>teknik bermain angklung perlu ditingkatkan, stem angklung kurang homogen, belum ada dinamika</v>
      </c>
      <c r="W13" s="72" t="str">
        <f>'CF SMP'!AP21</f>
        <v>Penampilan 8 Menit, Aman</v>
      </c>
    </row>
    <row r="14" spans="1:23" ht="32.25" customHeight="1">
      <c r="A14" s="54">
        <v>8</v>
      </c>
      <c r="B14" s="53" t="str">
        <f>SMP!AU23</f>
        <v>SMP Pasundan 1 Bandung A</v>
      </c>
      <c r="C14" s="53" t="str">
        <f>SMP!AV23</f>
        <v>SMP / SEDERAJAT</v>
      </c>
      <c r="D14" s="6" t="str">
        <f>SMP!AW23</f>
        <v>Donau Wellen</v>
      </c>
      <c r="E14" s="6" t="str">
        <f>SMP!AX23</f>
        <v>Rayuan Pulau Kelapa</v>
      </c>
      <c r="F14" s="6" t="str">
        <f>SMP!AY23</f>
        <v>Aira Virnita</v>
      </c>
      <c r="G14" s="51">
        <f ca="1">'CF SMP'!AD23</f>
        <v>1384.2857142857144</v>
      </c>
      <c r="H14" s="51">
        <f ca="1">'CF SMP'!AE23</f>
        <v>1102.6909090909089</v>
      </c>
      <c r="I14" s="51">
        <f ca="1">'CF SMP'!AF23</f>
        <v>823.84615384615392</v>
      </c>
      <c r="J14" s="51">
        <f ca="1">'CF SMP'!AG23</f>
        <v>807.66233766233779</v>
      </c>
      <c r="K14" s="66">
        <f ca="1">'CF SMP'!AD24</f>
        <v>1067.1999999999998</v>
      </c>
      <c r="L14" s="66">
        <f ca="1">'CF SMP'!AE24</f>
        <v>1074.248366013072</v>
      </c>
      <c r="M14" s="66">
        <f ca="1">'CF SMP'!AF24</f>
        <v>800.47826086956525</v>
      </c>
      <c r="N14" s="66">
        <f ca="1">'CF SMP'!AG24</f>
        <v>1069.0285714285712</v>
      </c>
      <c r="O14" s="68">
        <f ca="1">'CF SMP'!B50</f>
        <v>8129.4403131963227</v>
      </c>
      <c r="P14" s="68">
        <f ca="1">'CF SMP'!C50</f>
        <v>6</v>
      </c>
      <c r="Q14" s="86">
        <f>'CF SMP'!X23</f>
        <v>356</v>
      </c>
      <c r="R14" s="86">
        <f>'CF SMP'!Y23</f>
        <v>362</v>
      </c>
      <c r="S14" s="86">
        <f>'CF SMP'!Z23</f>
        <v>365</v>
      </c>
      <c r="T14" s="87">
        <f>'CF SMP'!AK23</f>
        <v>1083</v>
      </c>
      <c r="U14" s="86">
        <f>'CF SMP'!AL23</f>
        <v>5</v>
      </c>
      <c r="V14" s="114" t="str">
        <f>SMP!AL23</f>
        <v>Lagu 1 dinamika bagus, teknik bermain angklung sudah bagus, artikulasi melodi pada bridge kurang jelas</v>
      </c>
      <c r="W14" s="73" t="str">
        <f>'CF SMP'!AP23</f>
        <v>Penampilan 9 Menit, Aman</v>
      </c>
    </row>
    <row r="15" spans="1:23" ht="32.25" customHeight="1">
      <c r="A15" s="55">
        <v>9</v>
      </c>
      <c r="B15" s="56" t="str">
        <f>SMP!AU25</f>
        <v xml:space="preserve">SMP Al Irsyad Karawang </v>
      </c>
      <c r="C15" s="56" t="str">
        <f>SMP!AV25</f>
        <v>SMP / SEDERAJAT</v>
      </c>
      <c r="D15" s="57" t="str">
        <f>SMP!AW25</f>
        <v>Donau Wellen</v>
      </c>
      <c r="E15" s="57" t="str">
        <f>SMP!AX25</f>
        <v>Panon Hideung</v>
      </c>
      <c r="F15" s="57" t="str">
        <f>SMP!AY25</f>
        <v>Zahira Mayssa Asmiranda</v>
      </c>
      <c r="G15" s="52">
        <f ca="1">'CF SMP'!AD25</f>
        <v>1326</v>
      </c>
      <c r="H15" s="52">
        <f ca="1">'CF SMP'!AE25</f>
        <v>1022.690909090909</v>
      </c>
      <c r="I15" s="52">
        <f ca="1">'CF SMP'!AF25</f>
        <v>792.05394605394599</v>
      </c>
      <c r="J15" s="52">
        <f ca="1">'CF SMP'!AG25</f>
        <v>778.98701298701303</v>
      </c>
      <c r="K15" s="65">
        <f ca="1">'CF SMP'!AD26</f>
        <v>1040.6857142857143</v>
      </c>
      <c r="L15" s="65">
        <f ca="1">'CF SMP'!AE26</f>
        <v>1035.9144385026736</v>
      </c>
      <c r="M15" s="65">
        <f ca="1">'CF SMP'!AF26</f>
        <v>782</v>
      </c>
      <c r="N15" s="65">
        <f ca="1">'CF SMP'!AG26</f>
        <v>1085.485714285714</v>
      </c>
      <c r="O15" s="67">
        <f ca="1">'CF SMP'!B52</f>
        <v>7863.8177352059702</v>
      </c>
      <c r="P15" s="67">
        <f ca="1">'CF SMP'!C52</f>
        <v>7</v>
      </c>
      <c r="Q15" s="69">
        <f>'CF SMP'!X25</f>
        <v>356</v>
      </c>
      <c r="R15" s="69">
        <f>'CF SMP'!Y25</f>
        <v>364</v>
      </c>
      <c r="S15" s="69">
        <f>'CF SMP'!Z25</f>
        <v>360</v>
      </c>
      <c r="T15" s="70">
        <f>'CF SMP'!AK25</f>
        <v>1080</v>
      </c>
      <c r="U15" s="69">
        <f>'CF SMP'!AL25</f>
        <v>6</v>
      </c>
      <c r="V15" s="57" t="str">
        <f>SMP!AL25</f>
        <v>awal-awal kurang tepat, bass tidak tune, iringan kompak tetapi melodi utama tidak jelas, teknik, tempo</v>
      </c>
      <c r="W15" s="72" t="str">
        <f>'CF SMP'!AP25</f>
        <v>Penampilan 11 Menit, Aman</v>
      </c>
    </row>
    <row r="16" spans="1:23" ht="32.25" customHeight="1">
      <c r="A16" s="54">
        <v>10</v>
      </c>
      <c r="B16" s="53" t="str">
        <f>SMP!AU27</f>
        <v xml:space="preserve">SMPN 5 Bandung </v>
      </c>
      <c r="C16" s="53" t="str">
        <f>SMP!AV27</f>
        <v>SMP / SEDERAJAT</v>
      </c>
      <c r="D16" s="6" t="str">
        <f>SMP!AW27</f>
        <v>Donau Wellen</v>
      </c>
      <c r="E16" s="6" t="str">
        <f>SMP!AX27</f>
        <v>Bubuy Bulan</v>
      </c>
      <c r="F16" s="6" t="str">
        <f>SMP!AY27</f>
        <v>Ahza Fakhirra Ismunandar</v>
      </c>
      <c r="G16" s="51">
        <f ca="1">'CF SMP'!AD27</f>
        <v>1385.8461538461538</v>
      </c>
      <c r="H16" s="51">
        <f ca="1">'CF SMP'!AE27</f>
        <v>1144.5818181818181</v>
      </c>
      <c r="I16" s="51">
        <f ca="1">'CF SMP'!AF27</f>
        <v>846.23736263736259</v>
      </c>
      <c r="J16" s="51">
        <f ca="1">'CF SMP'!AG27</f>
        <v>877.63636363636374</v>
      </c>
      <c r="K16" s="66">
        <f ca="1">'CF SMP'!AD28</f>
        <v>1141.7142857142858</v>
      </c>
      <c r="L16" s="66">
        <f ca="1">'CF SMP'!AE28</f>
        <v>1085.9797979797979</v>
      </c>
      <c r="M16" s="66">
        <f ca="1">'CF SMP'!AF28</f>
        <v>829.47826086956513</v>
      </c>
      <c r="N16" s="66">
        <f ca="1">'CF SMP'!AG28</f>
        <v>1137.6000000000001</v>
      </c>
      <c r="O16" s="68">
        <f ca="1">'CF SMP'!B54</f>
        <v>8449.074042865348</v>
      </c>
      <c r="P16" s="68">
        <f ca="1">'CF SMP'!C54</f>
        <v>3</v>
      </c>
      <c r="Q16" s="86">
        <f>'CF SMP'!X27</f>
        <v>386</v>
      </c>
      <c r="R16" s="86">
        <f>'CF SMP'!Y27</f>
        <v>388</v>
      </c>
      <c r="S16" s="86">
        <f>'CF SMP'!Z27</f>
        <v>387</v>
      </c>
      <c r="T16" s="87">
        <f>'CF SMP'!AK27</f>
        <v>1161</v>
      </c>
      <c r="U16" s="86">
        <f>'CF SMP'!AL27</f>
        <v>1</v>
      </c>
      <c r="V16" s="114" t="str">
        <f>SMP!AL27</f>
        <v>Bass ada sedikit kabur, lagu 2 vokal awal coba pakai teknik tembang</v>
      </c>
      <c r="W16" s="73" t="str">
        <f>'CF SMP'!AP27</f>
        <v>Penampilan 12 Menit, Aman</v>
      </c>
    </row>
    <row r="17" spans="1:23" ht="32.25" customHeight="1">
      <c r="A17" s="55">
        <v>11</v>
      </c>
      <c r="B17" s="56" t="str">
        <f>SMP!AU29</f>
        <v xml:space="preserve">SMPN 28 Bandung </v>
      </c>
      <c r="C17" s="56" t="str">
        <f>SMP!AV29</f>
        <v>SMP / SEDERAJAT</v>
      </c>
      <c r="D17" s="57" t="str">
        <f>SMP!AW29</f>
        <v>Donau Wellen</v>
      </c>
      <c r="E17" s="57" t="str">
        <f>SMP!AX29</f>
        <v>Maripi</v>
      </c>
      <c r="F17" s="57" t="str">
        <f>SMP!AY29</f>
        <v xml:space="preserve">Karissa Rellya Putri Laksana </v>
      </c>
      <c r="G17" s="52">
        <f ca="1">'CF SMP'!AD29</f>
        <v>1416</v>
      </c>
      <c r="H17" s="52">
        <f ca="1">'CF SMP'!AE29</f>
        <v>1176</v>
      </c>
      <c r="I17" s="52">
        <f ca="1">'CF SMP'!AF29</f>
        <v>863.23636363636365</v>
      </c>
      <c r="J17" s="52">
        <f ca="1">'CF SMP'!AG29</f>
        <v>872.49350649350652</v>
      </c>
      <c r="K17" s="65">
        <f ca="1">'CF SMP'!AD30</f>
        <v>1132.5714285714284</v>
      </c>
      <c r="L17" s="65">
        <f ca="1">'CF SMP'!AE30</f>
        <v>1158.5454545454545</v>
      </c>
      <c r="M17" s="65">
        <f ca="1">'CF SMP'!AF30</f>
        <v>824.58823529411768</v>
      </c>
      <c r="N17" s="65">
        <f ca="1">'CF SMP'!AG30</f>
        <v>1137.5999999999999</v>
      </c>
      <c r="O17" s="67">
        <f ca="1">'CF SMP'!B56</f>
        <v>8581.0349885408705</v>
      </c>
      <c r="P17" s="67">
        <f ca="1">'CF SMP'!C56</f>
        <v>1</v>
      </c>
      <c r="Q17" s="69">
        <f>'CF SMP'!X29</f>
        <v>353</v>
      </c>
      <c r="R17" s="69">
        <f>'CF SMP'!Y29</f>
        <v>359</v>
      </c>
      <c r="S17" s="69">
        <f>'CF SMP'!Z29</f>
        <v>360</v>
      </c>
      <c r="T17" s="70">
        <f>'CF SMP'!AK29</f>
        <v>1072</v>
      </c>
      <c r="U17" s="69">
        <f>'CF SMP'!AL29</f>
        <v>7</v>
      </c>
      <c r="V17" s="57" t="str">
        <f>SMP!AL29</f>
        <v>alat tambahan terlalu dominan, nada sudah sesuai, lagu 2 dinamika sudahmuncul dan bagus</v>
      </c>
      <c r="W17" s="72" t="str">
        <f>'CF SMP'!AP29</f>
        <v>Penampilan 13 Menit, Aman</v>
      </c>
    </row>
    <row r="18" spans="1:23" ht="27.95" customHeight="1">
      <c r="F18" s="82" t="s">
        <v>96</v>
      </c>
      <c r="G18" s="83" cm="1">
        <f t="array" aca="1" ref="G18" ca="1">IF(SUMPRODUCT(--(ISTEXT(G7:G17)+ISBLANK(G7:G17)+(G7:G17=0)))&gt;0,"Error",AVERAGE(G7:G17))</f>
        <v>1203.8011988011988</v>
      </c>
      <c r="H18" s="83" cm="1">
        <f t="array" aca="1" ref="H18" ca="1">IF(SUMPRODUCT(--(ISTEXT(H7:H17)+ISBLANK(H7:H17)+(H7:H17=0)))&gt;0,"Error",AVERAGE(H7:H17))</f>
        <v>962.0407713498621</v>
      </c>
      <c r="I18" s="83" cm="1">
        <f t="array" aca="1" ref="I18" ca="1">IF(SUMPRODUCT(--(ISTEXT(I7:I17)+ISBLANK(I7:I17)+(I7:I17=0)))&gt;0,"Error",AVERAGE(I7:I17))</f>
        <v>724.01740078103717</v>
      </c>
      <c r="J18" s="83" cm="1">
        <f t="array" aca="1" ref="J18" ca="1">IF(SUMPRODUCT(--(ISTEXT(J7:J17)+ISBLANK(J7:J17)+(J7:J17=0)))&gt;0,"Error",AVERAGE(J7:J17))</f>
        <v>725.04368358913814</v>
      </c>
      <c r="K18" s="83" cm="1">
        <f t="array" aca="1" ref="K18" ca="1">IF(SUMPRODUCT(--(ISTEXT(K7:K17)+ISBLANK(K7:K17)+(K7:K17=0)))&gt;0,"Error",AVERAGE(K7:K17))</f>
        <v>975.23116883116882</v>
      </c>
      <c r="L18" s="83" cm="1">
        <f t="array" aca="1" ref="L18" ca="1">IF(SUMPRODUCT(--(ISTEXT(L7:L17)+ISBLANK(L7:L17)+(L7:L17=0)))&gt;0,"Error",AVERAGE(L7:L17))</f>
        <v>968.24390582679359</v>
      </c>
      <c r="M18" s="83" cm="1">
        <f t="array" aca="1" ref="M18" ca="1">IF(SUMPRODUCT(--(ISTEXT(M7:M17)+ISBLANK(M7:M17)+(M7:M17=0)))&gt;0,"Error",AVERAGE(M7:M17))</f>
        <v>708.15403394559405</v>
      </c>
      <c r="N18" s="83" cm="1">
        <f t="array" aca="1" ref="N18" ca="1">IF(SUMPRODUCT(--(ISTEXT(N7:N17)+ISBLANK(N7:N17)+(N7:N17=0)))&gt;0,"Error",AVERAGE(N7:N17))</f>
        <v>965.01682665160922</v>
      </c>
      <c r="O18" s="83" cm="1">
        <f t="array" aca="1" ref="O18" ca="1">IF(SUMPRODUCT(--(ISTEXT(O7:O17)+ISBLANK(O7:O17)+(O7:O17=0)))&gt;0,"Error",AVERAGE(O7:O17))</f>
        <v>7231.5489897764019</v>
      </c>
      <c r="Q18" s="83" cm="1">
        <f t="array" ref="Q18">IF(SUMPRODUCT(--(ISTEXT(Q7:Q17)+ISBLANK(Q7:Q17)+(Q7:Q17=0)))&gt;0,"Error",AVERAGE(Q7:Q17))</f>
        <v>345.81818181818181</v>
      </c>
      <c r="R18" s="83" cm="1">
        <f t="array" ref="R18">IF(SUMPRODUCT(--(ISTEXT(R7:R17)+ISBLANK(R7:R17)+(R7:R17=0)))&gt;0,"Error",AVERAGE(R7:R17))</f>
        <v>347.90909090909093</v>
      </c>
      <c r="S18" s="83" cm="1">
        <f t="array" ref="S18">IF(SUMPRODUCT(--(ISTEXT(S7:S17)+ISBLANK(S7:S17)+(S7:S17=0)))&gt;0,"Error",AVERAGE(S7:S17))</f>
        <v>345.09090909090907</v>
      </c>
      <c r="T18" s="83" cm="1">
        <f t="array" ref="T18">IF(SUMPRODUCT(--(ISTEXT(T7:T17)+ISBLANK(T7:T17)+(T7:T17=0)))&gt;0,"Error",AVERAGE(T7:T17))</f>
        <v>1038.8181818181818</v>
      </c>
    </row>
    <row r="19" spans="1:23" ht="27.95" customHeight="1"/>
    <row r="33" spans="1:1"/>
    <row r="34" spans="1:1">
      <c r="A34" t="s">
        <v>97</v>
      </c>
    </row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</sheetData>
  <sheetProtection algorithmName="SHA-512" hashValue="+EpC1bE8dCZQ9X7GIjx3eGY8HH2LobycFi88gMNDDAxohJzCwfBEcIDE4uVuI8ph0IOmkGYrTld+1SyocOQ8RQ==" saltValue="6BQho2Pr+S1KQlYJp3iXBg==" spinCount="100000" sheet="1" objects="1" scenarios="1" selectLockedCells="1" selectUnlockedCells="1"/>
  <mergeCells count="13">
    <mergeCell ref="W4:W6"/>
    <mergeCell ref="G4:J5"/>
    <mergeCell ref="K4:N5"/>
    <mergeCell ref="O4:O6"/>
    <mergeCell ref="P4:P6"/>
    <mergeCell ref="Q4:U5"/>
    <mergeCell ref="V4:V6"/>
    <mergeCell ref="F4:F6"/>
    <mergeCell ref="A4:A6"/>
    <mergeCell ref="B4:B6"/>
    <mergeCell ref="C4:C6"/>
    <mergeCell ref="D4:D6"/>
    <mergeCell ref="E4:E6"/>
  </mergeCells>
  <conditionalFormatting sqref="U7:U17">
    <cfRule type="cellIs" dxfId="84" priority="12" operator="equal">
      <formula>1</formula>
    </cfRule>
  </conditionalFormatting>
  <conditionalFormatting sqref="P7:P17">
    <cfRule type="cellIs" dxfId="83" priority="7" operator="equal">
      <formula>5</formula>
    </cfRule>
    <cfRule type="cellIs" dxfId="82" priority="8" operator="equal">
      <formula>4</formula>
    </cfRule>
    <cfRule type="cellIs" dxfId="81" priority="9" operator="equal">
      <formula>3</formula>
    </cfRule>
    <cfRule type="cellIs" dxfId="80" priority="10" operator="equal">
      <formula>2</formula>
    </cfRule>
    <cfRule type="cellIs" dxfId="79" priority="11" operator="equal">
      <formula>1</formula>
    </cfRule>
  </conditionalFormatting>
  <conditionalFormatting sqref="F18:O18 Q18:T18">
    <cfRule type="cellIs" dxfId="78" priority="4" operator="equal">
      <formula>"Null"</formula>
    </cfRule>
    <cfRule type="cellIs" dxfId="77" priority="5" operator="equal">
      <formula>"Error"</formula>
    </cfRule>
  </conditionalFormatting>
  <conditionalFormatting sqref="G18:O18 Q18:T18">
    <cfRule type="cellIs" dxfId="76" priority="6" operator="equal">
      <formula>" "</formula>
    </cfRule>
  </conditionalFormatting>
  <conditionalFormatting sqref="A1:XFD1048576">
    <cfRule type="containsErrors" dxfId="75" priority="3">
      <formula>ISERROR(A1)</formula>
    </cfRule>
  </conditionalFormatting>
  <conditionalFormatting sqref="O7:O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T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59BEBD1-B99C-4A51-8BAD-ED5D4ED0E9AD}">
            <xm:f>NOT(ISERROR(SEARCH("Peserta",W7)))</xm:f>
            <xm:f>"Peserta"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W7:W17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02D8-33F3-4696-90EC-406B901F0ACF}">
  <sheetPr>
    <tabColor theme="4" tint="0.59999389629810485"/>
    <pageSetUpPr fitToPage="1"/>
  </sheetPr>
  <dimension ref="A1:L48"/>
  <sheetViews>
    <sheetView workbookViewId="0">
      <selection activeCell="U47" sqref="U47"/>
    </sheetView>
  </sheetViews>
  <sheetFormatPr defaultColWidth="11" defaultRowHeight="15.75"/>
  <cols>
    <col min="1" max="1" width="14.25" customWidth="1"/>
    <col min="2" max="2" width="2" customWidth="1"/>
    <col min="3" max="3" width="2.875" customWidth="1"/>
    <col min="4" max="4" width="14.5" customWidth="1"/>
    <col min="5" max="5" width="11.875" customWidth="1"/>
    <col min="6" max="6" width="9"/>
    <col min="7" max="7" width="11.875" customWidth="1"/>
    <col min="8" max="8" width="9.125" customWidth="1"/>
    <col min="9" max="9" width="17.875" customWidth="1"/>
    <col min="10" max="10" width="6.875" customWidth="1"/>
    <col min="11" max="11" width="18" customWidth="1"/>
  </cols>
  <sheetData>
    <row r="1" spans="1:12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2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  <c r="K2" s="427" t="s">
        <v>100</v>
      </c>
      <c r="L2" s="429">
        <v>11</v>
      </c>
    </row>
    <row r="3" spans="1:12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  <c r="K3" s="428"/>
      <c r="L3" s="430"/>
    </row>
    <row r="4" spans="1:12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2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2" ht="6.75" customHeight="1"/>
    <row r="7" spans="1:12">
      <c r="A7" s="75" t="s">
        <v>104</v>
      </c>
      <c r="B7" s="76" t="s">
        <v>105</v>
      </c>
      <c r="C7" s="95">
        <f>$L$2</f>
        <v>11</v>
      </c>
      <c r="K7" s="427" t="s">
        <v>106</v>
      </c>
      <c r="L7" s="429">
        <f>MAX('CF SMP'!A9:A30)</f>
        <v>11</v>
      </c>
    </row>
    <row r="8" spans="1:12">
      <c r="A8" s="75" t="s">
        <v>107</v>
      </c>
      <c r="B8" s="76" t="s">
        <v>105</v>
      </c>
      <c r="C8" t="str">
        <f>_xlfn.XLOOKUP($L$2,LSMP!$A$7:$A$17,LSMP!$B$7:$B$17)</f>
        <v xml:space="preserve">SMPN 28 Bandung </v>
      </c>
      <c r="G8" s="431" t="s">
        <v>89</v>
      </c>
      <c r="H8" s="432"/>
      <c r="I8" s="435" t="s">
        <v>90</v>
      </c>
      <c r="K8" s="428"/>
      <c r="L8" s="430"/>
    </row>
    <row r="9" spans="1:12">
      <c r="A9" s="75" t="s">
        <v>108</v>
      </c>
      <c r="B9" s="76" t="s">
        <v>105</v>
      </c>
      <c r="C9" t="str">
        <f>_xlfn.XLOOKUP($L$2,LSMP!$A$7:$A$17,LSMP!$C$7:$C$17)</f>
        <v>SMP / SEDERAJAT</v>
      </c>
      <c r="G9" s="433"/>
      <c r="H9" s="434"/>
      <c r="I9" s="436"/>
    </row>
    <row r="10" spans="1:12" ht="15.75" customHeight="1">
      <c r="A10" s="75" t="s">
        <v>109</v>
      </c>
      <c r="B10" s="76" t="s">
        <v>110</v>
      </c>
      <c r="C10" s="95">
        <v>1</v>
      </c>
      <c r="D10" t="str">
        <f>_xlfn.XLOOKUP($L$2,LSMP!$A$7:$A$17,LSMP!$D$7:$D$17)</f>
        <v>Donau Wellen</v>
      </c>
      <c r="G10" s="437">
        <f ca="1">_xlfn.XLOOKUP($L$2,LSMP!$A$7:$A$17,LSMP!$O$7:$O$17)</f>
        <v>8581.0349885408705</v>
      </c>
      <c r="H10" s="437"/>
      <c r="I10" s="438">
        <f ca="1">_xlfn.XLOOKUP($L$2,LSMP!$A$7:$A$17,LSMP!$P$7:$P$17)</f>
        <v>1</v>
      </c>
    </row>
    <row r="11" spans="1:12" ht="15.75" customHeight="1">
      <c r="A11" s="75"/>
      <c r="B11" s="76"/>
      <c r="C11" s="95">
        <v>2</v>
      </c>
      <c r="D11" t="str">
        <f>_xlfn.XLOOKUP($L$2,LSMP!$A$7:$A$17,LSMP!$E$7:$E$17)</f>
        <v>Maripi</v>
      </c>
      <c r="G11" s="437"/>
      <c r="H11" s="437"/>
      <c r="I11" s="438"/>
    </row>
    <row r="12" spans="1:12" ht="15.75" customHeight="1">
      <c r="A12" s="75"/>
      <c r="B12" s="76"/>
      <c r="G12" s="439" t="s">
        <v>111</v>
      </c>
      <c r="H12" s="439"/>
      <c r="I12" s="438"/>
    </row>
    <row r="13" spans="1:12" ht="18" customHeight="1">
      <c r="A13" t="s">
        <v>18</v>
      </c>
      <c r="B13" s="76" t="s">
        <v>105</v>
      </c>
      <c r="C13" s="75" t="str">
        <f>_xlfn.XLOOKUP($L$2,LSMP!$A$7:$A$17,LSMP!$F$7:$F$17)</f>
        <v xml:space="preserve">Karissa Rellya Putri Laksana </v>
      </c>
      <c r="G13" s="440">
        <f ca="1">LSMP!$O$18</f>
        <v>7231.5489897764019</v>
      </c>
      <c r="H13" s="440"/>
      <c r="I13" s="438"/>
    </row>
    <row r="14" spans="1:12" ht="15.75" customHeight="1">
      <c r="G14" s="439" t="s">
        <v>112</v>
      </c>
      <c r="H14" s="439"/>
      <c r="I14" s="438"/>
    </row>
    <row r="15" spans="1:12" ht="18" customHeight="1">
      <c r="G15" s="441">
        <f ca="1">'CF SMP'!$D$36</f>
        <v>8581.0349885408705</v>
      </c>
      <c r="H15" s="441"/>
      <c r="I15" s="438"/>
    </row>
    <row r="16" spans="1:12" ht="15.95" customHeight="1">
      <c r="G16" s="439" t="s">
        <v>113</v>
      </c>
      <c r="H16" s="439"/>
      <c r="I16" s="438"/>
    </row>
    <row r="17" spans="1:9" ht="18">
      <c r="G17" s="442">
        <f ca="1">'CF SMP'!$E$36</f>
        <v>4541.8285714285721</v>
      </c>
      <c r="H17" s="442"/>
      <c r="I17" s="438"/>
    </row>
    <row r="18" spans="1:9" ht="22.5" customHeight="1">
      <c r="A18" s="414" t="s">
        <v>114</v>
      </c>
      <c r="B18" s="414"/>
      <c r="C18" s="414"/>
      <c r="D18" s="414"/>
      <c r="E18" s="414"/>
      <c r="F18" s="75"/>
      <c r="G18" s="74"/>
      <c r="H18" s="77"/>
    </row>
    <row r="19" spans="1:9">
      <c r="A19" s="78"/>
      <c r="B19" s="415" t="s">
        <v>115</v>
      </c>
      <c r="C19" s="416"/>
      <c r="D19" s="417"/>
      <c r="E19" s="421" t="s">
        <v>116</v>
      </c>
      <c r="F19" s="422"/>
      <c r="G19" s="422"/>
      <c r="H19" s="423"/>
    </row>
    <row r="20" spans="1:9">
      <c r="A20" s="78"/>
      <c r="B20" s="418"/>
      <c r="C20" s="419"/>
      <c r="D20" s="420"/>
      <c r="E20" s="79" t="s">
        <v>31</v>
      </c>
      <c r="F20" s="80" t="s">
        <v>117</v>
      </c>
      <c r="G20" s="79" t="s">
        <v>39</v>
      </c>
      <c r="H20" s="81" t="s">
        <v>117</v>
      </c>
    </row>
    <row r="21" spans="1:9">
      <c r="A21" s="78"/>
      <c r="B21" s="424" t="s">
        <v>118</v>
      </c>
      <c r="C21" s="425"/>
      <c r="D21" s="425"/>
      <c r="E21" s="84">
        <f ca="1">_xlfn.XLOOKUP($L$2,LSMP!$A$7:$A$17,LSMP!$G$7:$G$17)</f>
        <v>1416</v>
      </c>
      <c r="F21" s="85">
        <f ca="1">LSMP!$G$18</f>
        <v>1203.8011988011988</v>
      </c>
      <c r="G21" s="84">
        <f ca="1">_xlfn.XLOOKUP($L$2,LSMP!$A$7:$A$17,LSMP!$K$7:$K$17)</f>
        <v>1132.5714285714284</v>
      </c>
      <c r="H21" s="85">
        <f ca="1">LSMP!$K$18</f>
        <v>975.23116883116882</v>
      </c>
    </row>
    <row r="22" spans="1:9">
      <c r="A22" s="78"/>
      <c r="B22" s="400" t="s">
        <v>25</v>
      </c>
      <c r="C22" s="401"/>
      <c r="D22" s="401"/>
      <c r="E22" s="84">
        <f ca="1">_xlfn.XLOOKUP($L$2,LSMP!$A$7:$A$17,LSMP!$H$7:$H$17)</f>
        <v>1176</v>
      </c>
      <c r="F22" s="85">
        <f ca="1">LSMP!$H$18</f>
        <v>962.0407713498621</v>
      </c>
      <c r="G22" s="84">
        <f ca="1">_xlfn.XLOOKUP($L$2,LSMP!$A$7:$A$17,LSMP!$L$7:$L$17)</f>
        <v>1158.5454545454545</v>
      </c>
      <c r="H22" s="85">
        <f ca="1">LSMP!$L$18</f>
        <v>968.24390582679359</v>
      </c>
    </row>
    <row r="23" spans="1:9">
      <c r="A23" s="78"/>
      <c r="B23" s="400" t="s">
        <v>26</v>
      </c>
      <c r="C23" s="401"/>
      <c r="D23" s="401"/>
      <c r="E23" s="84">
        <f ca="1">_xlfn.XLOOKUP($L$2,LSMP!$A$7:$A$17,LSMP!$I$7:$I$17)</f>
        <v>863.23636363636365</v>
      </c>
      <c r="F23" s="85">
        <f ca="1">LSMP!$I$18</f>
        <v>724.01740078103717</v>
      </c>
      <c r="G23" s="84">
        <f ca="1">_xlfn.XLOOKUP($L$2,LSMP!$A$7:$A$17,LSMP!$M$7:$M$17)</f>
        <v>824.58823529411768</v>
      </c>
      <c r="H23" s="85">
        <f ca="1">LSMP!$M$18</f>
        <v>708.15403394559405</v>
      </c>
    </row>
    <row r="24" spans="1:9">
      <c r="A24" s="78"/>
      <c r="B24" s="400" t="s">
        <v>119</v>
      </c>
      <c r="C24" s="401"/>
      <c r="D24" s="401"/>
      <c r="E24" s="84">
        <f ca="1">_xlfn.XLOOKUP($L$2,LSMP!$A$7:$A$17,LSMP!$J$7:$J$17)</f>
        <v>872.49350649350652</v>
      </c>
      <c r="F24" s="85">
        <f ca="1">LSMP!$J$18</f>
        <v>725.04368358913814</v>
      </c>
      <c r="G24" s="84">
        <f ca="1">_xlfn.XLOOKUP($L$2,LSMP!$A$7:$A$17,LSMP!$N$7:$N$17)</f>
        <v>1137.5999999999999</v>
      </c>
      <c r="H24" s="85">
        <f ca="1">LSMP!$N$18</f>
        <v>965.01682665160922</v>
      </c>
    </row>
    <row r="25" spans="1:9">
      <c r="A25" s="78"/>
      <c r="B25" s="402" t="s">
        <v>120</v>
      </c>
      <c r="C25" s="403"/>
      <c r="D25" s="404"/>
      <c r="E25" s="94">
        <f ca="1">SUM($E$21:$E$24)</f>
        <v>4327.7298701298696</v>
      </c>
      <c r="F25" s="397"/>
      <c r="G25" s="94">
        <f ca="1">SUM($G$21:$G$24)</f>
        <v>4253.3051184110009</v>
      </c>
      <c r="H25" s="405"/>
    </row>
    <row r="26" spans="1:9">
      <c r="A26" s="78"/>
      <c r="B26" s="408" t="s">
        <v>79</v>
      </c>
      <c r="C26" s="409"/>
      <c r="D26" s="410"/>
      <c r="E26" s="91">
        <f ca="1">'CF SMP'!$D$40</f>
        <v>4327.7298701298696</v>
      </c>
      <c r="F26" s="398"/>
      <c r="G26" s="92">
        <f ca="1">'CF SMP'!$E$40</f>
        <v>4312.8237405106975</v>
      </c>
      <c r="H26" s="406"/>
    </row>
    <row r="27" spans="1:9">
      <c r="B27" s="411" t="s">
        <v>80</v>
      </c>
      <c r="C27" s="412"/>
      <c r="D27" s="413"/>
      <c r="E27" s="90">
        <f ca="1">'CF SMP'!$D$44</f>
        <v>2264.4</v>
      </c>
      <c r="F27" s="399"/>
      <c r="G27" s="93">
        <f ca="1">'CF SMP'!$E$44</f>
        <v>2277.4285714285716</v>
      </c>
      <c r="H27" s="407"/>
      <c r="I27" s="7"/>
    </row>
    <row r="29" spans="1:9" ht="22.5" customHeight="1">
      <c r="A29" s="88" t="s">
        <v>121</v>
      </c>
      <c r="B29" s="75"/>
      <c r="C29" s="75"/>
      <c r="D29" s="75"/>
      <c r="E29" s="75"/>
      <c r="F29" s="75"/>
      <c r="G29" s="75"/>
      <c r="H29" s="75"/>
      <c r="I29" s="75"/>
    </row>
    <row r="30" spans="1:9">
      <c r="A30" s="394" t="s">
        <v>25</v>
      </c>
      <c r="B30" s="394"/>
      <c r="C30" s="394"/>
      <c r="D30" s="394" t="s">
        <v>122</v>
      </c>
      <c r="E30" s="394"/>
      <c r="F30" s="395" t="s">
        <v>123</v>
      </c>
      <c r="G30" s="396"/>
      <c r="H30" s="394" t="s">
        <v>120</v>
      </c>
      <c r="I30" s="394"/>
    </row>
    <row r="31" spans="1:9">
      <c r="A31" s="388">
        <f>_xlfn.XLOOKUP($L$2,LSMP!$A$7:$A$17,LSMP!$Q$7:$Q$17)</f>
        <v>353</v>
      </c>
      <c r="B31" s="388"/>
      <c r="C31" s="388"/>
      <c r="D31" s="388">
        <f>_xlfn.XLOOKUP($L$2,LSMP!$A$7:$A$17,LSMP!$R$7:$R$17)</f>
        <v>359</v>
      </c>
      <c r="E31" s="388"/>
      <c r="F31" s="388">
        <f>_xlfn.XLOOKUP($L$2,LSMP!$A$7:$A$17,LSMP!$S$7:$S$17)</f>
        <v>360</v>
      </c>
      <c r="G31" s="389"/>
      <c r="H31" s="390">
        <f>_xlfn.XLOOKUP($L$2,LSMP!$A$7:$A$17,LSMP!$T$7:$T$17)</f>
        <v>1072</v>
      </c>
      <c r="I31" s="390"/>
    </row>
    <row r="32" spans="1:9">
      <c r="F32" s="391" t="s">
        <v>111</v>
      </c>
      <c r="G32" s="392"/>
      <c r="H32" s="393">
        <f>LSMP!$T$18</f>
        <v>1038.8181818181818</v>
      </c>
      <c r="I32" s="393"/>
    </row>
    <row r="33" spans="1:9">
      <c r="F33" s="379" t="s">
        <v>79</v>
      </c>
      <c r="G33" s="380"/>
      <c r="H33" s="381">
        <f>'CF SMP'!$D$48</f>
        <v>1161</v>
      </c>
      <c r="I33" s="381"/>
    </row>
    <row r="34" spans="1:9">
      <c r="F34" s="382" t="s">
        <v>80</v>
      </c>
      <c r="G34" s="383"/>
      <c r="H34" s="384">
        <f>'CF SMP'!$E$48</f>
        <v>853</v>
      </c>
      <c r="I34" s="384"/>
    </row>
    <row r="36" spans="1:9">
      <c r="A36" s="75" t="s">
        <v>124</v>
      </c>
      <c r="B36" s="75"/>
      <c r="C36" s="75"/>
      <c r="D36" s="75"/>
      <c r="E36" s="75"/>
      <c r="F36" s="75"/>
      <c r="G36" s="75"/>
      <c r="H36" s="75"/>
      <c r="I36" s="75"/>
    </row>
    <row r="37" spans="1:9">
      <c r="A37" s="385" t="s">
        <v>9</v>
      </c>
      <c r="B37" s="386"/>
      <c r="C37" s="386"/>
      <c r="D37" s="386"/>
      <c r="E37" s="386"/>
      <c r="F37" s="386"/>
      <c r="G37" s="386" t="s">
        <v>23</v>
      </c>
      <c r="H37" s="386"/>
      <c r="I37" s="387"/>
    </row>
    <row r="38" spans="1:9">
      <c r="A38" s="348" t="str">
        <f>_xlfn.XLOOKUP($L$2,LSMP!$A$7:$A$17,LSMP!$V$7:$V$17)</f>
        <v>alat tambahan terlalu dominan, nada sudah sesuai, lagu 2 dinamika sudahmuncul dan bagus</v>
      </c>
      <c r="B38" s="349"/>
      <c r="C38" s="349"/>
      <c r="D38" s="349"/>
      <c r="E38" s="349"/>
      <c r="F38" s="350"/>
      <c r="G38" s="357" t="str">
        <f>_xlfn.XLOOKUP($L$2,'CF SMP'!$A$9:$A$30,'CF SMP'!$AN$9:$AN$30)</f>
        <v>Penampilan 13 Menit</v>
      </c>
      <c r="H38" s="349"/>
      <c r="I38" s="358"/>
    </row>
    <row r="39" spans="1:9">
      <c r="A39" s="351"/>
      <c r="B39" s="352"/>
      <c r="C39" s="352"/>
      <c r="D39" s="352"/>
      <c r="E39" s="352"/>
      <c r="F39" s="353"/>
      <c r="G39" s="359"/>
      <c r="H39" s="352"/>
      <c r="I39" s="360"/>
    </row>
    <row r="40" spans="1:9">
      <c r="A40" s="351"/>
      <c r="B40" s="352"/>
      <c r="C40" s="352"/>
      <c r="D40" s="352"/>
      <c r="E40" s="352"/>
      <c r="F40" s="353"/>
      <c r="G40" s="359"/>
      <c r="H40" s="352"/>
      <c r="I40" s="360"/>
    </row>
    <row r="41" spans="1:9">
      <c r="A41" s="351"/>
      <c r="B41" s="352"/>
      <c r="C41" s="352"/>
      <c r="D41" s="352"/>
      <c r="E41" s="352"/>
      <c r="F41" s="353"/>
      <c r="G41" s="359"/>
      <c r="H41" s="352"/>
      <c r="I41" s="360"/>
    </row>
    <row r="42" spans="1:9">
      <c r="A42" s="351"/>
      <c r="B42" s="352"/>
      <c r="C42" s="352"/>
      <c r="D42" s="352"/>
      <c r="E42" s="352"/>
      <c r="F42" s="353"/>
      <c r="G42" s="359"/>
      <c r="H42" s="352"/>
      <c r="I42" s="360"/>
    </row>
    <row r="43" spans="1:9">
      <c r="A43" s="354"/>
      <c r="B43" s="355"/>
      <c r="C43" s="355"/>
      <c r="D43" s="355"/>
      <c r="E43" s="355"/>
      <c r="F43" s="356"/>
      <c r="G43" s="361"/>
      <c r="H43" s="355"/>
      <c r="I43" s="362"/>
    </row>
    <row r="44" spans="1:9">
      <c r="A44" s="75"/>
      <c r="B44" s="75"/>
      <c r="C44" s="75"/>
      <c r="D44" s="75"/>
      <c r="E44" s="75"/>
      <c r="F44" s="75"/>
      <c r="G44" s="75"/>
      <c r="H44" s="74"/>
      <c r="I44" s="89"/>
    </row>
    <row r="45" spans="1:9" ht="24.75" customHeight="1">
      <c r="A45" s="363" t="s">
        <v>125</v>
      </c>
      <c r="B45" s="364"/>
      <c r="C45" s="365"/>
      <c r="D45" s="372" t="s">
        <v>126</v>
      </c>
      <c r="E45" s="372"/>
      <c r="F45" s="373" t="s">
        <v>127</v>
      </c>
      <c r="G45" s="374"/>
      <c r="H45" s="375" t="s">
        <v>128</v>
      </c>
      <c r="I45" s="376"/>
    </row>
    <row r="46" spans="1:9" ht="24.75" customHeight="1">
      <c r="A46" s="366"/>
      <c r="B46" s="367"/>
      <c r="C46" s="368"/>
      <c r="D46" s="372"/>
      <c r="E46" s="372"/>
      <c r="F46" s="346" t="s">
        <v>129</v>
      </c>
      <c r="G46" s="347"/>
      <c r="H46" s="377"/>
      <c r="I46" s="378"/>
    </row>
    <row r="47" spans="1:9" ht="24.75" customHeight="1">
      <c r="A47" s="366"/>
      <c r="B47" s="367"/>
      <c r="C47" s="368"/>
      <c r="D47" s="372" t="s">
        <v>130</v>
      </c>
      <c r="E47" s="372"/>
      <c r="F47" s="373" t="s">
        <v>131</v>
      </c>
      <c r="G47" s="374"/>
      <c r="H47" s="375" t="s">
        <v>128</v>
      </c>
      <c r="I47" s="376"/>
    </row>
    <row r="48" spans="1:9" ht="24.75" customHeight="1">
      <c r="A48" s="369"/>
      <c r="B48" s="370"/>
      <c r="C48" s="371"/>
      <c r="D48" s="372"/>
      <c r="E48" s="372"/>
      <c r="F48" s="346" t="s">
        <v>132</v>
      </c>
      <c r="G48" s="347"/>
      <c r="H48" s="377"/>
      <c r="I48" s="378"/>
    </row>
  </sheetData>
  <sheetProtection algorithmName="SHA-512" hashValue="YYjMjsJ1EW9Zi3hLWeRbpF6FURHM+02QE1vd4KGHyvbQW64P6K5wQI9lzTWQ456j9OXh0wO06cayrUX1vkfZXg==" saltValue="3ZT87Q+wBa1HNCYDHQ/CJA==" spinCount="100000" sheet="1" objects="1" scenarios="1" selectLockedCells="1" selectUnlockedCells="1"/>
  <mergeCells count="58">
    <mergeCell ref="K7:K8"/>
    <mergeCell ref="L7:L8"/>
    <mergeCell ref="F47:G47"/>
    <mergeCell ref="H47:I48"/>
    <mergeCell ref="F48:G48"/>
    <mergeCell ref="A37:F37"/>
    <mergeCell ref="G37:I37"/>
    <mergeCell ref="A38:F43"/>
    <mergeCell ref="G38:I43"/>
    <mergeCell ref="A45:C48"/>
    <mergeCell ref="D45:E46"/>
    <mergeCell ref="F45:G45"/>
    <mergeCell ref="H45:I46"/>
    <mergeCell ref="F46:G46"/>
    <mergeCell ref="D47:E48"/>
    <mergeCell ref="F32:G32"/>
    <mergeCell ref="H32:I32"/>
    <mergeCell ref="F33:G33"/>
    <mergeCell ref="H33:I33"/>
    <mergeCell ref="F34:G34"/>
    <mergeCell ref="H34:I34"/>
    <mergeCell ref="A30:C30"/>
    <mergeCell ref="D30:E30"/>
    <mergeCell ref="F30:G30"/>
    <mergeCell ref="H30:I30"/>
    <mergeCell ref="A31:C31"/>
    <mergeCell ref="D31:E31"/>
    <mergeCell ref="F31:G31"/>
    <mergeCell ref="H31:I31"/>
    <mergeCell ref="B23:D23"/>
    <mergeCell ref="B24:D24"/>
    <mergeCell ref="B25:D25"/>
    <mergeCell ref="F25:F27"/>
    <mergeCell ref="H25:H27"/>
    <mergeCell ref="B26:D26"/>
    <mergeCell ref="B27:D27"/>
    <mergeCell ref="B22:D22"/>
    <mergeCell ref="A5:I5"/>
    <mergeCell ref="G8:H9"/>
    <mergeCell ref="I8:I9"/>
    <mergeCell ref="G10:H11"/>
    <mergeCell ref="I10:I17"/>
    <mergeCell ref="G12:H12"/>
    <mergeCell ref="G13:H13"/>
    <mergeCell ref="G14:H14"/>
    <mergeCell ref="G15:H15"/>
    <mergeCell ref="G16:H16"/>
    <mergeCell ref="G17:H17"/>
    <mergeCell ref="A18:E18"/>
    <mergeCell ref="B19:D20"/>
    <mergeCell ref="E19:H19"/>
    <mergeCell ref="B21:D21"/>
    <mergeCell ref="A4:I4"/>
    <mergeCell ref="A1:I1"/>
    <mergeCell ref="A2:I2"/>
    <mergeCell ref="K2:K3"/>
    <mergeCell ref="L2:L3"/>
    <mergeCell ref="A3:I3"/>
  </mergeCells>
  <hyperlinks>
    <hyperlink ref="A5" r:id="rId1" display="http://lmap9.kabumi-upi.org/" xr:uid="{7FB53BF5-1D23-45D4-91E2-64A3F3149687}"/>
  </hyperlinks>
  <pageMargins left="0.7" right="0.7" top="0.75" bottom="0.75" header="0.3" footer="0.3"/>
  <pageSetup paperSize="9" fitToHeight="0" orientation="portrait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DE5D-5C64-4A13-BC48-159F3611C9EC}">
  <sheetPr>
    <tabColor theme="4" tint="0.59999389629810485"/>
    <pageSetUpPr fitToPage="1"/>
  </sheetPr>
  <dimension ref="A1:S40"/>
  <sheetViews>
    <sheetView workbookViewId="0">
      <selection activeCell="O32" sqref="O32"/>
    </sheetView>
  </sheetViews>
  <sheetFormatPr defaultColWidth="11" defaultRowHeight="15.75"/>
  <cols>
    <col min="1" max="1" width="12.75" customWidth="1"/>
    <col min="2" max="2" width="10.75" customWidth="1"/>
    <col min="3" max="7" width="12.625" customWidth="1"/>
    <col min="8" max="8" width="10.75" customWidth="1"/>
    <col min="9" max="9" width="13.625" customWidth="1"/>
    <col min="10" max="10" width="6.875" customWidth="1"/>
    <col min="11" max="11" width="18" customWidth="1"/>
  </cols>
  <sheetData>
    <row r="1" spans="1:11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1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</row>
    <row r="3" spans="1:11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</row>
    <row r="4" spans="1:11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1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1" ht="24.75" customHeight="1"/>
    <row r="7" spans="1:11" ht="23.25" customHeight="1">
      <c r="A7" s="467" t="s">
        <v>133</v>
      </c>
      <c r="B7" s="467"/>
      <c r="C7" s="467"/>
      <c r="D7" s="467"/>
      <c r="E7" s="467"/>
      <c r="F7" s="467"/>
      <c r="G7" s="467"/>
      <c r="H7" s="467"/>
      <c r="I7" s="467"/>
    </row>
    <row r="8" spans="1:11" ht="23.25" customHeight="1">
      <c r="A8" s="467"/>
      <c r="B8" s="467"/>
      <c r="C8" s="467"/>
      <c r="D8" s="467"/>
      <c r="E8" s="467"/>
      <c r="F8" s="467"/>
      <c r="G8" s="467"/>
      <c r="H8" s="467"/>
      <c r="I8" s="467"/>
    </row>
    <row r="9" spans="1:11">
      <c r="A9" s="103"/>
      <c r="B9" s="103"/>
      <c r="C9" s="103"/>
      <c r="D9" s="103"/>
      <c r="E9" s="103"/>
      <c r="F9" s="103"/>
      <c r="G9" s="103"/>
      <c r="H9" s="103"/>
      <c r="I9" s="103"/>
    </row>
    <row r="10" spans="1:11">
      <c r="B10" s="75" t="s">
        <v>134</v>
      </c>
      <c r="C10" s="75"/>
      <c r="D10" s="75"/>
      <c r="E10" s="75"/>
      <c r="F10" s="75"/>
      <c r="G10" s="75"/>
      <c r="H10" s="75"/>
      <c r="I10" s="75"/>
    </row>
    <row r="11" spans="1:11" ht="36.75" customHeight="1">
      <c r="B11" s="98" t="s">
        <v>90</v>
      </c>
      <c r="C11" s="100" t="s">
        <v>2</v>
      </c>
      <c r="D11" s="449" t="s">
        <v>107</v>
      </c>
      <c r="E11" s="449"/>
      <c r="F11" s="449"/>
      <c r="G11" s="449"/>
      <c r="H11" s="449"/>
      <c r="K11" s="24"/>
    </row>
    <row r="12" spans="1:11" ht="20.25" customHeight="1">
      <c r="B12" s="461">
        <v>1</v>
      </c>
      <c r="C12" s="459">
        <f ca="1">_xlfn.XLOOKUP(B12,LSMP!$P$7:$P$17,LSMP!$A$7:$A$17)</f>
        <v>11</v>
      </c>
      <c r="D12" s="464" t="str">
        <f ca="1">_xlfn.XLOOKUP(C12,LSMP!$A$7:$A$17,LSMP!$B$7:$B$17)</f>
        <v xml:space="preserve">SMPN 28 Bandung </v>
      </c>
      <c r="E12" s="464"/>
      <c r="F12" s="464"/>
      <c r="G12" s="464"/>
      <c r="H12" s="464"/>
    </row>
    <row r="13" spans="1:11" ht="20.25" customHeight="1">
      <c r="B13" s="462"/>
      <c r="C13" s="463"/>
      <c r="D13" s="464"/>
      <c r="E13" s="464"/>
      <c r="F13" s="464"/>
      <c r="G13" s="464"/>
      <c r="H13" s="464"/>
    </row>
    <row r="14" spans="1:11" ht="20.25" customHeight="1">
      <c r="B14" s="465">
        <v>2</v>
      </c>
      <c r="C14" s="459">
        <f ca="1">_xlfn.XLOOKUP(B14,LSMP!$P$7:$P$17,LSMP!$A$7:$A$17)</f>
        <v>4</v>
      </c>
      <c r="D14" s="451" t="str">
        <f ca="1">_xlfn.XLOOKUP(C14,LSMP!$A$7:$A$17,LSMP!$B$7:$B$17)</f>
        <v xml:space="preserve">SMP IT Insan Sejahtera Sumedang </v>
      </c>
      <c r="E14" s="451"/>
      <c r="F14" s="451"/>
      <c r="G14" s="451"/>
      <c r="H14" s="451"/>
    </row>
    <row r="15" spans="1:11" ht="20.25" customHeight="1">
      <c r="B15" s="466"/>
      <c r="C15" s="460"/>
      <c r="D15" s="451"/>
      <c r="E15" s="451"/>
      <c r="F15" s="451"/>
      <c r="G15" s="451"/>
      <c r="H15" s="451"/>
    </row>
    <row r="16" spans="1:11" ht="20.25" customHeight="1">
      <c r="B16" s="456">
        <v>3</v>
      </c>
      <c r="C16" s="453">
        <f ca="1">_xlfn.XLOOKUP(B16,LSMP!$P$7:$P$17,LSMP!$A$7:$A$17)</f>
        <v>10</v>
      </c>
      <c r="D16" s="451" t="str">
        <f ca="1">_xlfn.XLOOKUP(C16,LSMP!$A$7:$A$17,LSMP!$B$7:$B$17)</f>
        <v xml:space="preserve">SMPN 5 Bandung </v>
      </c>
      <c r="E16" s="451"/>
      <c r="F16" s="451"/>
      <c r="G16" s="451"/>
      <c r="H16" s="451"/>
    </row>
    <row r="17" spans="1:19" ht="20.25" customHeight="1">
      <c r="B17" s="456"/>
      <c r="C17" s="453"/>
      <c r="D17" s="451"/>
      <c r="E17" s="451"/>
      <c r="F17" s="451"/>
      <c r="G17" s="451"/>
      <c r="H17" s="451"/>
    </row>
    <row r="19" spans="1:19">
      <c r="B19" s="75" t="s">
        <v>135</v>
      </c>
      <c r="C19" s="75"/>
      <c r="D19" s="75"/>
    </row>
    <row r="20" spans="1:19" ht="33" customHeight="1">
      <c r="B20" s="99" t="s">
        <v>90</v>
      </c>
      <c r="C20" s="100" t="s">
        <v>2</v>
      </c>
      <c r="D20" s="449" t="s">
        <v>107</v>
      </c>
      <c r="E20" s="449"/>
      <c r="F20" s="449"/>
      <c r="G20" s="449"/>
      <c r="H20" s="449"/>
    </row>
    <row r="21" spans="1:19" ht="20.25" customHeight="1">
      <c r="B21" s="457">
        <v>1</v>
      </c>
      <c r="C21" s="459">
        <f ca="1">_xlfn.XLOOKUP(IF(B21=1,4,1),LSMP!$P$7:$P$17,LSMP!$A$7:$A$17)</f>
        <v>6</v>
      </c>
      <c r="D21" s="451" t="str">
        <f ca="1">_xlfn.XLOOKUP(C21,LSMP!$A$7:$A$17,LSMP!$B$7:$B$17)</f>
        <v xml:space="preserve">SMP 44 Bandung </v>
      </c>
      <c r="E21" s="451"/>
      <c r="F21" s="451"/>
      <c r="G21" s="451"/>
      <c r="H21" s="451"/>
      <c r="S21" s="89"/>
    </row>
    <row r="22" spans="1:19" ht="20.25" customHeight="1">
      <c r="B22" s="458"/>
      <c r="C22" s="460"/>
      <c r="D22" s="451"/>
      <c r="E22" s="451"/>
      <c r="F22" s="451"/>
      <c r="G22" s="451"/>
      <c r="H22" s="451"/>
      <c r="S22" s="89"/>
    </row>
    <row r="23" spans="1:19" ht="20.25" customHeight="1">
      <c r="B23" s="452">
        <v>2</v>
      </c>
      <c r="C23" s="453">
        <f ca="1">_xlfn.XLOOKUP(IF(B23=2,5,2),LSMP!$P$7:$P$17,LSMP!$A$7:$A$17)</f>
        <v>1</v>
      </c>
      <c r="D23" s="451" t="str">
        <f ca="1">_xlfn.XLOOKUP(C23,LSMP!$A$7:$A$17,LSMP!$B$7:$B$17)</f>
        <v xml:space="preserve">SMP Pasundan 1 Bandung B </v>
      </c>
      <c r="E23" s="451"/>
      <c r="F23" s="451"/>
      <c r="G23" s="451"/>
      <c r="H23" s="451"/>
      <c r="S23" s="89"/>
    </row>
    <row r="24" spans="1:19" ht="20.25" customHeight="1">
      <c r="B24" s="452"/>
      <c r="C24" s="453"/>
      <c r="D24" s="451"/>
      <c r="E24" s="451"/>
      <c r="F24" s="451"/>
      <c r="G24" s="451"/>
      <c r="H24" s="451"/>
    </row>
    <row r="25" spans="1:19">
      <c r="B25" s="75"/>
      <c r="C25" s="75"/>
      <c r="D25" s="75"/>
      <c r="F25" s="75"/>
      <c r="G25" s="75"/>
      <c r="H25" s="89"/>
      <c r="I25" s="89"/>
    </row>
    <row r="26" spans="1:19" ht="16.5" customHeight="1">
      <c r="B26" s="454" t="s">
        <v>136</v>
      </c>
      <c r="C26" s="454"/>
      <c r="D26" s="75"/>
      <c r="F26" s="75"/>
      <c r="G26" s="75"/>
    </row>
    <row r="27" spans="1:19" ht="33.75" customHeight="1">
      <c r="B27" s="99" t="s">
        <v>90</v>
      </c>
      <c r="C27" s="455" t="s">
        <v>107</v>
      </c>
      <c r="D27" s="455"/>
      <c r="E27" s="455"/>
      <c r="F27" s="449" t="s">
        <v>137</v>
      </c>
      <c r="G27" s="449"/>
      <c r="H27" s="449"/>
    </row>
    <row r="28" spans="1:19" ht="20.25" customHeight="1">
      <c r="B28" s="451">
        <v>1</v>
      </c>
      <c r="C28" s="451" t="str">
        <f>_xlfn.XLOOKUP(B28,LSMP!$U$7:$U$17,LSMP!$B$7:$B$17)</f>
        <v xml:space="preserve">SMPN 5 Bandung </v>
      </c>
      <c r="D28" s="451"/>
      <c r="E28" s="451"/>
      <c r="F28" s="451" t="str">
        <f>_xlfn.XLOOKUP(B28,LSMP!$U$7:$U$17,LSMP!$F$7:$F$17)</f>
        <v>Ahza Fakhirra Ismunandar</v>
      </c>
      <c r="G28" s="451"/>
      <c r="H28" s="451"/>
    </row>
    <row r="29" spans="1:19" ht="20.25" customHeight="1">
      <c r="B29" s="451"/>
      <c r="C29" s="451"/>
      <c r="D29" s="451"/>
      <c r="E29" s="451"/>
      <c r="F29" s="451"/>
      <c r="G29" s="451"/>
      <c r="H29" s="451"/>
      <c r="I29" s="89"/>
    </row>
    <row r="30" spans="1:19" ht="20.25" customHeight="1">
      <c r="B30" s="102"/>
      <c r="C30" s="102"/>
      <c r="D30" s="102"/>
      <c r="E30" s="102"/>
      <c r="F30" s="102"/>
      <c r="G30" s="102"/>
      <c r="H30" s="89"/>
      <c r="I30" s="89"/>
    </row>
    <row r="31" spans="1:19">
      <c r="A31" s="75"/>
      <c r="B31" s="75"/>
      <c r="C31" s="75" t="s">
        <v>138</v>
      </c>
      <c r="D31" s="75"/>
      <c r="E31" s="75"/>
      <c r="F31" s="75"/>
      <c r="G31" s="75"/>
      <c r="H31" s="89"/>
      <c r="I31" s="89"/>
    </row>
    <row r="32" spans="1:19" ht="31.5" customHeight="1">
      <c r="C32" s="101" t="s">
        <v>139</v>
      </c>
      <c r="D32" s="101" t="s">
        <v>140</v>
      </c>
      <c r="E32" s="101" t="s">
        <v>141</v>
      </c>
      <c r="F32" s="101" t="s">
        <v>142</v>
      </c>
      <c r="G32" s="101" t="s">
        <v>143</v>
      </c>
    </row>
    <row r="33" spans="1:9" ht="27" customHeight="1">
      <c r="C33" s="450" t="s">
        <v>128</v>
      </c>
      <c r="D33" s="450" t="s">
        <v>128</v>
      </c>
      <c r="E33" s="450" t="s">
        <v>128</v>
      </c>
      <c r="F33" s="450" t="s">
        <v>128</v>
      </c>
      <c r="G33" s="450" t="s">
        <v>128</v>
      </c>
    </row>
    <row r="34" spans="1:9" ht="36.75" customHeight="1">
      <c r="C34" s="450"/>
      <c r="D34" s="450"/>
      <c r="E34" s="450"/>
      <c r="F34" s="450"/>
      <c r="G34" s="450"/>
    </row>
    <row r="35" spans="1:9" ht="19.5" customHeight="1"/>
    <row r="37" spans="1:9">
      <c r="A37" s="446" t="s">
        <v>125</v>
      </c>
      <c r="B37" s="446"/>
      <c r="C37" s="446"/>
      <c r="D37" s="447" t="s">
        <v>130</v>
      </c>
      <c r="E37" s="448"/>
      <c r="F37" s="449" t="s">
        <v>131</v>
      </c>
      <c r="G37" s="449"/>
      <c r="H37" s="450" t="s">
        <v>128</v>
      </c>
      <c r="I37" s="450"/>
    </row>
    <row r="38" spans="1:9">
      <c r="A38" s="446"/>
      <c r="B38" s="446"/>
      <c r="C38" s="446"/>
      <c r="D38" s="447"/>
      <c r="E38" s="448"/>
      <c r="F38" s="449"/>
      <c r="G38" s="449"/>
      <c r="H38" s="450"/>
      <c r="I38" s="450"/>
    </row>
    <row r="39" spans="1:9">
      <c r="A39" s="446"/>
      <c r="B39" s="446"/>
      <c r="C39" s="446"/>
      <c r="D39" s="447"/>
      <c r="E39" s="448"/>
      <c r="F39" s="447" t="s">
        <v>132</v>
      </c>
      <c r="G39" s="447"/>
      <c r="H39" s="450"/>
      <c r="I39" s="450"/>
    </row>
    <row r="40" spans="1:9">
      <c r="A40" s="446"/>
      <c r="B40" s="446"/>
      <c r="C40" s="446"/>
      <c r="D40" s="447"/>
      <c r="E40" s="448"/>
      <c r="F40" s="447"/>
      <c r="G40" s="447"/>
      <c r="H40" s="450"/>
      <c r="I40" s="450"/>
    </row>
  </sheetData>
  <sheetProtection algorithmName="SHA-512" hashValue="D6tvGfDhe3ogrmMP2Vcys1ij4Zh9ptQE3dfSkAuSgtdUKHT2S+k7tOMmb5Pejfizdx6dJrt1gnpKQ2Zf8IdGxA==" saltValue="/t7Tugk5qaP64WIySDtDqA==" spinCount="100000" sheet="1" objects="1" scenarios="1" selectLockedCells="1" selectUnlockedCells="1"/>
  <mergeCells count="39">
    <mergeCell ref="H37:I40"/>
    <mergeCell ref="D11:H11"/>
    <mergeCell ref="D12:H13"/>
    <mergeCell ref="D14:H15"/>
    <mergeCell ref="D16:H17"/>
    <mergeCell ref="D20:H20"/>
    <mergeCell ref="D21:H22"/>
    <mergeCell ref="D23:H24"/>
    <mergeCell ref="F27:H27"/>
    <mergeCell ref="F28:H29"/>
    <mergeCell ref="A37:C40"/>
    <mergeCell ref="D37:E40"/>
    <mergeCell ref="F37:G38"/>
    <mergeCell ref="F39:G40"/>
    <mergeCell ref="C33:C34"/>
    <mergeCell ref="D33:D34"/>
    <mergeCell ref="E33:E34"/>
    <mergeCell ref="F33:F34"/>
    <mergeCell ref="G33:G34"/>
    <mergeCell ref="B28:B29"/>
    <mergeCell ref="C28:E29"/>
    <mergeCell ref="C27:E27"/>
    <mergeCell ref="B23:B24"/>
    <mergeCell ref="C23:C24"/>
    <mergeCell ref="B26:C26"/>
    <mergeCell ref="B21:B22"/>
    <mergeCell ref="C21:C22"/>
    <mergeCell ref="B16:B17"/>
    <mergeCell ref="C16:C17"/>
    <mergeCell ref="B14:B15"/>
    <mergeCell ref="C14:C15"/>
    <mergeCell ref="A7:I8"/>
    <mergeCell ref="B12:B13"/>
    <mergeCell ref="C12:C13"/>
    <mergeCell ref="A1:I1"/>
    <mergeCell ref="A2:I2"/>
    <mergeCell ref="A3:I3"/>
    <mergeCell ref="A4:I4"/>
    <mergeCell ref="A5:I5"/>
  </mergeCells>
  <hyperlinks>
    <hyperlink ref="A5" r:id="rId1" display="http://lmap9.kabumi-upi.org/" xr:uid="{4C67D2B3-8176-415A-A11F-93F74AB9B1E6}"/>
  </hyperlinks>
  <pageMargins left="0.7" right="0.7" top="0.75" bottom="0.75" header="0.3" footer="0.3"/>
  <pageSetup paperSize="9" fitToHeight="0" orientation="portrait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8DF-D1FF-4C00-944D-BADFFCF0AE26}">
  <sheetPr>
    <tabColor theme="1" tint="0.34998626667073579"/>
  </sheetPr>
  <dimension ref="A1:AY34"/>
  <sheetViews>
    <sheetView zoomScale="94" zoomScaleNormal="139" workbookViewId="0">
      <pane xSplit="2" ySplit="8" topLeftCell="M9" activePane="bottomRight" state="frozen"/>
      <selection pane="bottomRight" activeCell="A2" sqref="A2:AR4"/>
      <selection pane="bottomLeft"/>
      <selection pane="topRight"/>
    </sheetView>
  </sheetViews>
  <sheetFormatPr defaultColWidth="11" defaultRowHeight="15.75" customHeight="1"/>
  <cols>
    <col min="1" max="1" width="8.375" customWidth="1"/>
    <col min="2" max="2" width="10" customWidth="1"/>
    <col min="3" max="6" width="9.5" customWidth="1"/>
    <col min="7" max="9" width="9.375" customWidth="1"/>
    <col min="10" max="13" width="9.5" customWidth="1"/>
    <col min="14" max="16" width="9.375" customWidth="1"/>
    <col min="17" max="20" width="9.5" customWidth="1"/>
    <col min="21" max="23" width="9.375" customWidth="1"/>
    <col min="24" max="27" width="9.5" customWidth="1"/>
    <col min="28" max="30" width="9.375" customWidth="1"/>
    <col min="31" max="34" width="9.5" customWidth="1"/>
    <col min="35" max="37" width="9.375" customWidth="1"/>
    <col min="38" max="39" width="9"/>
    <col min="40" max="41" width="22.875" customWidth="1"/>
    <col min="42" max="43" width="9.5" customWidth="1"/>
    <col min="44" max="44" width="17" customWidth="1"/>
    <col min="45" max="45" width="22.625" customWidth="1"/>
    <col min="46" max="46" width="10.125" customWidth="1"/>
    <col min="47" max="47" width="66.5" customWidth="1"/>
    <col min="48" max="48" width="27.375" customWidth="1"/>
    <col min="49" max="50" width="58.625" customWidth="1"/>
    <col min="51" max="51" width="52.5" customWidth="1"/>
    <col min="52" max="52" width="29.375" customWidth="1"/>
  </cols>
  <sheetData>
    <row r="1" spans="1:51"/>
    <row r="2" spans="1:51" ht="11.25" customHeight="1">
      <c r="A2" s="216" t="s">
        <v>307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T2" s="217" t="s">
        <v>1</v>
      </c>
      <c r="AU2" s="217"/>
      <c r="AV2" s="217"/>
      <c r="AW2" s="217"/>
      <c r="AX2" s="217"/>
      <c r="AY2" s="217"/>
    </row>
    <row r="3" spans="1:51" ht="11.2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T3" s="217"/>
      <c r="AU3" s="217"/>
      <c r="AV3" s="217"/>
      <c r="AW3" s="217"/>
      <c r="AX3" s="217"/>
      <c r="AY3" s="217"/>
    </row>
    <row r="4" spans="1:51" ht="11.2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6"/>
      <c r="AM4" s="216"/>
      <c r="AN4" s="216"/>
      <c r="AO4" s="216"/>
      <c r="AP4" s="216"/>
      <c r="AQ4" s="216"/>
      <c r="AR4" s="216"/>
    </row>
    <row r="5" spans="1:51" ht="15.95" customHeight="1">
      <c r="A5" s="218" t="s">
        <v>2</v>
      </c>
      <c r="B5" s="220" t="s">
        <v>3</v>
      </c>
      <c r="C5" s="222" t="s">
        <v>4</v>
      </c>
      <c r="D5" s="222"/>
      <c r="E5" s="222"/>
      <c r="F5" s="222"/>
      <c r="G5" s="222"/>
      <c r="H5" s="222"/>
      <c r="I5" s="222"/>
      <c r="J5" s="224" t="s">
        <v>5</v>
      </c>
      <c r="K5" s="224"/>
      <c r="L5" s="224"/>
      <c r="M5" s="224"/>
      <c r="N5" s="224"/>
      <c r="O5" s="224"/>
      <c r="P5" s="224"/>
      <c r="Q5" s="226" t="s">
        <v>6</v>
      </c>
      <c r="R5" s="226"/>
      <c r="S5" s="226"/>
      <c r="T5" s="226"/>
      <c r="U5" s="226"/>
      <c r="V5" s="226"/>
      <c r="W5" s="226"/>
      <c r="X5" s="228" t="s">
        <v>7</v>
      </c>
      <c r="Y5" s="228"/>
      <c r="Z5" s="228"/>
      <c r="AA5" s="228"/>
      <c r="AB5" s="228"/>
      <c r="AC5" s="228"/>
      <c r="AD5" s="228"/>
      <c r="AE5" s="230" t="s">
        <v>8</v>
      </c>
      <c r="AF5" s="230"/>
      <c r="AG5" s="230"/>
      <c r="AH5" s="230"/>
      <c r="AI5" s="230"/>
      <c r="AJ5" s="230"/>
      <c r="AK5" s="230"/>
      <c r="AL5" s="209" t="s">
        <v>9</v>
      </c>
      <c r="AM5" s="209"/>
      <c r="AN5" s="209"/>
      <c r="AO5" s="209"/>
      <c r="AP5" s="209" t="s">
        <v>10</v>
      </c>
      <c r="AQ5" s="209"/>
      <c r="AR5" s="209"/>
      <c r="AT5" s="211" t="s">
        <v>11</v>
      </c>
      <c r="AU5" s="212" t="s">
        <v>12</v>
      </c>
      <c r="AV5" s="212" t="s">
        <v>13</v>
      </c>
      <c r="AW5" s="212" t="s">
        <v>14</v>
      </c>
      <c r="AX5" s="212" t="s">
        <v>15</v>
      </c>
      <c r="AY5" s="212" t="s">
        <v>16</v>
      </c>
    </row>
    <row r="6" spans="1:51" ht="15.95" customHeight="1">
      <c r="A6" s="219"/>
      <c r="B6" s="221"/>
      <c r="C6" s="223"/>
      <c r="D6" s="223"/>
      <c r="E6" s="223"/>
      <c r="F6" s="223"/>
      <c r="G6" s="223"/>
      <c r="H6" s="223"/>
      <c r="I6" s="223"/>
      <c r="J6" s="225"/>
      <c r="K6" s="225"/>
      <c r="L6" s="225"/>
      <c r="M6" s="225"/>
      <c r="N6" s="225"/>
      <c r="O6" s="225"/>
      <c r="P6" s="225"/>
      <c r="Q6" s="227"/>
      <c r="R6" s="227"/>
      <c r="S6" s="227"/>
      <c r="T6" s="227"/>
      <c r="U6" s="227"/>
      <c r="V6" s="227"/>
      <c r="W6" s="227"/>
      <c r="X6" s="229"/>
      <c r="Y6" s="229"/>
      <c r="Z6" s="229"/>
      <c r="AA6" s="229"/>
      <c r="AB6" s="229"/>
      <c r="AC6" s="229"/>
      <c r="AD6" s="229"/>
      <c r="AE6" s="231"/>
      <c r="AF6" s="231"/>
      <c r="AG6" s="231"/>
      <c r="AH6" s="231"/>
      <c r="AI6" s="231"/>
      <c r="AJ6" s="231"/>
      <c r="AK6" s="231"/>
      <c r="AL6" s="210"/>
      <c r="AM6" s="210"/>
      <c r="AN6" s="210"/>
      <c r="AO6" s="210"/>
      <c r="AP6" s="210"/>
      <c r="AQ6" s="210"/>
      <c r="AR6" s="210"/>
      <c r="AT6" s="211"/>
      <c r="AU6" s="212"/>
      <c r="AV6" s="212"/>
      <c r="AW6" s="212"/>
      <c r="AX6" s="212"/>
      <c r="AY6" s="212"/>
    </row>
    <row r="7" spans="1:51" ht="15.95" customHeight="1">
      <c r="A7" s="219"/>
      <c r="B7" s="221"/>
      <c r="C7" s="234" t="s">
        <v>17</v>
      </c>
      <c r="D7" s="234"/>
      <c r="E7" s="234"/>
      <c r="F7" s="234"/>
      <c r="G7" s="206" t="s">
        <v>18</v>
      </c>
      <c r="H7" s="206"/>
      <c r="I7" s="206"/>
      <c r="J7" s="235" t="s">
        <v>17</v>
      </c>
      <c r="K7" s="235"/>
      <c r="L7" s="235"/>
      <c r="M7" s="235"/>
      <c r="N7" s="206" t="s">
        <v>18</v>
      </c>
      <c r="O7" s="206"/>
      <c r="P7" s="206"/>
      <c r="Q7" s="205" t="s">
        <v>17</v>
      </c>
      <c r="R7" s="205"/>
      <c r="S7" s="205"/>
      <c r="T7" s="205"/>
      <c r="U7" s="206" t="s">
        <v>18</v>
      </c>
      <c r="V7" s="206"/>
      <c r="W7" s="206"/>
      <c r="X7" s="207" t="s">
        <v>17</v>
      </c>
      <c r="Y7" s="207"/>
      <c r="Z7" s="207"/>
      <c r="AA7" s="207"/>
      <c r="AB7" s="206" t="s">
        <v>18</v>
      </c>
      <c r="AC7" s="206"/>
      <c r="AD7" s="206"/>
      <c r="AE7" s="208" t="s">
        <v>17</v>
      </c>
      <c r="AF7" s="208"/>
      <c r="AG7" s="208"/>
      <c r="AH7" s="208"/>
      <c r="AI7" s="206" t="s">
        <v>18</v>
      </c>
      <c r="AJ7" s="206"/>
      <c r="AK7" s="206"/>
      <c r="AL7" s="214" t="s">
        <v>19</v>
      </c>
      <c r="AM7" s="214"/>
      <c r="AN7" s="214"/>
      <c r="AO7" s="214" t="s">
        <v>20</v>
      </c>
      <c r="AP7" s="232" t="s">
        <v>21</v>
      </c>
      <c r="AQ7" s="232" t="s">
        <v>22</v>
      </c>
      <c r="AR7" s="214" t="s">
        <v>23</v>
      </c>
      <c r="AT7" s="211"/>
      <c r="AU7" s="212"/>
      <c r="AV7" s="212"/>
      <c r="AW7" s="212"/>
      <c r="AX7" s="212"/>
      <c r="AY7" s="212"/>
    </row>
    <row r="8" spans="1:51" ht="65.099999999999994" customHeight="1">
      <c r="A8" s="219"/>
      <c r="B8" s="221"/>
      <c r="C8" s="132" t="s">
        <v>24</v>
      </c>
      <c r="D8" s="133" t="s">
        <v>25</v>
      </c>
      <c r="E8" s="133" t="s">
        <v>26</v>
      </c>
      <c r="F8" s="132" t="s">
        <v>27</v>
      </c>
      <c r="G8" s="116" t="s">
        <v>28</v>
      </c>
      <c r="H8" s="117" t="s">
        <v>29</v>
      </c>
      <c r="I8" s="116" t="s">
        <v>30</v>
      </c>
      <c r="J8" s="134" t="s">
        <v>24</v>
      </c>
      <c r="K8" s="135" t="s">
        <v>25</v>
      </c>
      <c r="L8" s="135" t="s">
        <v>26</v>
      </c>
      <c r="M8" s="134" t="s">
        <v>27</v>
      </c>
      <c r="N8" s="116" t="s">
        <v>28</v>
      </c>
      <c r="O8" s="117" t="s">
        <v>29</v>
      </c>
      <c r="P8" s="116" t="s">
        <v>30</v>
      </c>
      <c r="Q8" s="136" t="s">
        <v>24</v>
      </c>
      <c r="R8" s="137" t="s">
        <v>25</v>
      </c>
      <c r="S8" s="137" t="s">
        <v>26</v>
      </c>
      <c r="T8" s="136" t="s">
        <v>27</v>
      </c>
      <c r="U8" s="116" t="s">
        <v>28</v>
      </c>
      <c r="V8" s="117" t="s">
        <v>29</v>
      </c>
      <c r="W8" s="116" t="s">
        <v>30</v>
      </c>
      <c r="X8" s="138" t="s">
        <v>24</v>
      </c>
      <c r="Y8" s="139" t="s">
        <v>25</v>
      </c>
      <c r="Z8" s="139" t="s">
        <v>26</v>
      </c>
      <c r="AA8" s="138" t="s">
        <v>27</v>
      </c>
      <c r="AB8" s="116" t="s">
        <v>28</v>
      </c>
      <c r="AC8" s="117" t="s">
        <v>29</v>
      </c>
      <c r="AD8" s="116" t="s">
        <v>30</v>
      </c>
      <c r="AE8" s="140" t="s">
        <v>24</v>
      </c>
      <c r="AF8" s="141" t="s">
        <v>25</v>
      </c>
      <c r="AG8" s="141" t="s">
        <v>26</v>
      </c>
      <c r="AH8" s="140" t="s">
        <v>27</v>
      </c>
      <c r="AI8" s="116" t="s">
        <v>28</v>
      </c>
      <c r="AJ8" s="117" t="s">
        <v>29</v>
      </c>
      <c r="AK8" s="116" t="s">
        <v>30</v>
      </c>
      <c r="AL8" s="214"/>
      <c r="AM8" s="214"/>
      <c r="AN8" s="214"/>
      <c r="AO8" s="214"/>
      <c r="AP8" s="232"/>
      <c r="AQ8" s="232"/>
      <c r="AR8" s="214"/>
      <c r="AT8" s="211"/>
      <c r="AU8" s="212"/>
      <c r="AV8" s="212"/>
      <c r="AW8" s="212"/>
      <c r="AX8" s="212"/>
      <c r="AY8" s="212"/>
    </row>
    <row r="9" spans="1:51" ht="17.25" customHeight="1">
      <c r="A9" s="213">
        <v>1</v>
      </c>
      <c r="B9" s="105" t="s">
        <v>31</v>
      </c>
      <c r="C9" s="9">
        <v>83</v>
      </c>
      <c r="D9" s="9">
        <v>85</v>
      </c>
      <c r="E9" s="9">
        <v>85</v>
      </c>
      <c r="F9" s="9">
        <v>80</v>
      </c>
      <c r="G9" s="177">
        <v>85</v>
      </c>
      <c r="H9" s="177">
        <v>85</v>
      </c>
      <c r="I9" s="177">
        <v>83</v>
      </c>
      <c r="J9" s="26">
        <v>65</v>
      </c>
      <c r="K9" s="26">
        <v>64</v>
      </c>
      <c r="L9" s="26">
        <v>70</v>
      </c>
      <c r="M9" s="26">
        <v>80</v>
      </c>
      <c r="N9" s="177">
        <v>75</v>
      </c>
      <c r="O9" s="177">
        <v>78</v>
      </c>
      <c r="P9" s="177">
        <v>78</v>
      </c>
      <c r="Q9" s="15">
        <v>68</v>
      </c>
      <c r="R9" s="15">
        <v>69</v>
      </c>
      <c r="S9" s="15">
        <v>70</v>
      </c>
      <c r="T9" s="15">
        <v>70</v>
      </c>
      <c r="U9" s="177">
        <v>73</v>
      </c>
      <c r="V9" s="177">
        <v>74</v>
      </c>
      <c r="W9" s="177">
        <v>74</v>
      </c>
      <c r="X9" s="43">
        <v>65</v>
      </c>
      <c r="Y9" s="18">
        <v>66</v>
      </c>
      <c r="Z9" s="18">
        <v>65</v>
      </c>
      <c r="AA9" s="18">
        <v>65</v>
      </c>
      <c r="AB9" s="177">
        <v>62</v>
      </c>
      <c r="AC9" s="177">
        <v>62</v>
      </c>
      <c r="AD9" s="177">
        <v>63</v>
      </c>
      <c r="AE9" s="21">
        <v>78</v>
      </c>
      <c r="AF9" s="21">
        <v>80</v>
      </c>
      <c r="AG9" s="21">
        <v>80</v>
      </c>
      <c r="AH9" s="21">
        <v>78</v>
      </c>
      <c r="AI9" s="177">
        <v>70</v>
      </c>
      <c r="AJ9" s="177">
        <v>70</v>
      </c>
      <c r="AK9" s="177">
        <v>70</v>
      </c>
      <c r="AL9" s="202" t="s">
        <v>308</v>
      </c>
      <c r="AM9" s="203"/>
      <c r="AN9" s="471"/>
      <c r="AO9" s="264" t="s">
        <v>309</v>
      </c>
      <c r="AP9" s="264">
        <v>9</v>
      </c>
      <c r="AQ9" s="264">
        <v>36</v>
      </c>
      <c r="AR9" s="264"/>
      <c r="AT9" s="181">
        <v>1</v>
      </c>
      <c r="AU9" s="182" t="s">
        <v>310</v>
      </c>
      <c r="AV9" s="183" t="s">
        <v>311</v>
      </c>
      <c r="AW9" s="179" t="s">
        <v>312</v>
      </c>
      <c r="AX9" s="179" t="s">
        <v>313</v>
      </c>
      <c r="AY9" s="179" t="s">
        <v>314</v>
      </c>
    </row>
    <row r="10" spans="1:51" ht="17.25" customHeight="1">
      <c r="A10" s="200"/>
      <c r="B10" s="5" t="s">
        <v>39</v>
      </c>
      <c r="C10" s="8">
        <v>90</v>
      </c>
      <c r="D10" s="8">
        <v>88</v>
      </c>
      <c r="E10" s="8">
        <v>85</v>
      </c>
      <c r="F10" s="8">
        <v>80</v>
      </c>
      <c r="G10" s="178"/>
      <c r="H10" s="178"/>
      <c r="I10" s="178"/>
      <c r="J10" s="13">
        <v>70</v>
      </c>
      <c r="K10" s="13">
        <v>70</v>
      </c>
      <c r="L10" s="13">
        <v>72</v>
      </c>
      <c r="M10" s="13">
        <v>81</v>
      </c>
      <c r="N10" s="178"/>
      <c r="O10" s="178"/>
      <c r="P10" s="178"/>
      <c r="Q10" s="16">
        <v>72</v>
      </c>
      <c r="R10" s="16">
        <v>71</v>
      </c>
      <c r="S10" s="16">
        <v>70</v>
      </c>
      <c r="T10" s="16">
        <v>72</v>
      </c>
      <c r="U10" s="178"/>
      <c r="V10" s="178"/>
      <c r="W10" s="178"/>
      <c r="X10" s="19">
        <v>64</v>
      </c>
      <c r="Y10" s="19">
        <v>65</v>
      </c>
      <c r="Z10" s="19">
        <v>65</v>
      </c>
      <c r="AA10" s="19">
        <v>65</v>
      </c>
      <c r="AB10" s="178"/>
      <c r="AC10" s="178"/>
      <c r="AD10" s="178"/>
      <c r="AE10" s="22">
        <v>80</v>
      </c>
      <c r="AF10" s="22">
        <v>78</v>
      </c>
      <c r="AG10" s="22">
        <v>76</v>
      </c>
      <c r="AH10" s="22">
        <v>78</v>
      </c>
      <c r="AI10" s="178"/>
      <c r="AJ10" s="178"/>
      <c r="AK10" s="178"/>
      <c r="AL10" s="472"/>
      <c r="AM10" s="473"/>
      <c r="AN10" s="474"/>
      <c r="AO10" s="469"/>
      <c r="AP10" s="469"/>
      <c r="AQ10" s="469"/>
      <c r="AR10" s="469"/>
      <c r="AT10" s="181"/>
      <c r="AU10" s="182"/>
      <c r="AV10" s="183"/>
      <c r="AW10" s="179"/>
      <c r="AX10" s="179"/>
      <c r="AY10" s="179"/>
    </row>
    <row r="11" spans="1:51" ht="17.25" customHeight="1">
      <c r="A11" s="198">
        <v>2</v>
      </c>
      <c r="B11" s="1" t="s">
        <v>31</v>
      </c>
      <c r="C11" s="10">
        <v>83</v>
      </c>
      <c r="D11" s="10">
        <v>83</v>
      </c>
      <c r="E11" s="10">
        <v>83</v>
      </c>
      <c r="F11" s="10">
        <v>80</v>
      </c>
      <c r="G11" s="486">
        <v>87</v>
      </c>
      <c r="H11" s="486">
        <v>87</v>
      </c>
      <c r="I11" s="486">
        <v>85</v>
      </c>
      <c r="J11" s="12">
        <v>73</v>
      </c>
      <c r="K11" s="12">
        <v>68</v>
      </c>
      <c r="L11" s="12">
        <v>70</v>
      </c>
      <c r="M11" s="12">
        <v>84</v>
      </c>
      <c r="N11" s="486">
        <v>75</v>
      </c>
      <c r="O11" s="486">
        <v>75</v>
      </c>
      <c r="P11" s="486">
        <v>78</v>
      </c>
      <c r="Q11" s="17">
        <v>69</v>
      </c>
      <c r="R11" s="17">
        <v>67</v>
      </c>
      <c r="S11" s="17">
        <v>68</v>
      </c>
      <c r="T11" s="17">
        <v>70</v>
      </c>
      <c r="U11" s="486">
        <v>74</v>
      </c>
      <c r="V11" s="486">
        <v>74</v>
      </c>
      <c r="W11" s="486">
        <v>74</v>
      </c>
      <c r="X11" s="20">
        <v>66</v>
      </c>
      <c r="Y11" s="20">
        <v>66</v>
      </c>
      <c r="Z11" s="20">
        <v>67</v>
      </c>
      <c r="AA11" s="20">
        <v>68</v>
      </c>
      <c r="AB11" s="486">
        <v>63</v>
      </c>
      <c r="AC11" s="486">
        <v>65</v>
      </c>
      <c r="AD11" s="486">
        <v>62</v>
      </c>
      <c r="AE11" s="23">
        <v>78</v>
      </c>
      <c r="AF11" s="23">
        <v>78</v>
      </c>
      <c r="AG11" s="23">
        <v>78</v>
      </c>
      <c r="AH11" s="148">
        <v>76</v>
      </c>
      <c r="AI11" s="486">
        <v>72</v>
      </c>
      <c r="AJ11" s="486">
        <v>72</v>
      </c>
      <c r="AK11" s="486">
        <v>72</v>
      </c>
      <c r="AL11" s="475" t="s">
        <v>315</v>
      </c>
      <c r="AM11" s="476"/>
      <c r="AN11" s="477"/>
      <c r="AO11" s="468" t="s">
        <v>250</v>
      </c>
      <c r="AP11" s="468">
        <v>10</v>
      </c>
      <c r="AQ11" s="468">
        <v>45</v>
      </c>
      <c r="AR11" s="468"/>
      <c r="AT11" s="190">
        <v>2</v>
      </c>
      <c r="AU11" s="191" t="s">
        <v>316</v>
      </c>
      <c r="AV11" s="192" t="s">
        <v>311</v>
      </c>
      <c r="AW11" s="188" t="s">
        <v>312</v>
      </c>
      <c r="AX11" s="187" t="s">
        <v>37</v>
      </c>
      <c r="AY11" s="187" t="s">
        <v>317</v>
      </c>
    </row>
    <row r="12" spans="1:51" ht="17.25" customHeight="1">
      <c r="A12" s="198"/>
      <c r="B12" s="1" t="s">
        <v>39</v>
      </c>
      <c r="C12" s="10">
        <v>87</v>
      </c>
      <c r="D12" s="10">
        <v>85</v>
      </c>
      <c r="E12" s="10">
        <v>85</v>
      </c>
      <c r="F12" s="10">
        <v>83</v>
      </c>
      <c r="G12" s="194"/>
      <c r="H12" s="194"/>
      <c r="I12" s="194"/>
      <c r="J12" s="12">
        <v>74</v>
      </c>
      <c r="K12" s="12">
        <v>72</v>
      </c>
      <c r="L12" s="12">
        <v>78</v>
      </c>
      <c r="M12" s="12">
        <v>86</v>
      </c>
      <c r="N12" s="194"/>
      <c r="O12" s="194"/>
      <c r="P12" s="194"/>
      <c r="Q12" s="17">
        <v>72</v>
      </c>
      <c r="R12" s="17">
        <v>70</v>
      </c>
      <c r="S12" s="17">
        <v>70</v>
      </c>
      <c r="T12" s="17">
        <v>72</v>
      </c>
      <c r="U12" s="194"/>
      <c r="V12" s="194"/>
      <c r="W12" s="194"/>
      <c r="X12" s="20">
        <v>64</v>
      </c>
      <c r="Y12" s="20">
        <v>65</v>
      </c>
      <c r="Z12" s="20">
        <v>63</v>
      </c>
      <c r="AA12" s="20">
        <v>64</v>
      </c>
      <c r="AB12" s="194"/>
      <c r="AC12" s="194"/>
      <c r="AD12" s="194"/>
      <c r="AE12" s="23">
        <v>76</v>
      </c>
      <c r="AF12" s="23">
        <v>76</v>
      </c>
      <c r="AG12" s="23">
        <v>76</v>
      </c>
      <c r="AH12" s="23">
        <v>78</v>
      </c>
      <c r="AI12" s="194"/>
      <c r="AJ12" s="194"/>
      <c r="AK12" s="194"/>
      <c r="AL12" s="478"/>
      <c r="AM12" s="479"/>
      <c r="AN12" s="480"/>
      <c r="AO12" s="468"/>
      <c r="AP12" s="468"/>
      <c r="AQ12" s="468"/>
      <c r="AR12" s="468"/>
      <c r="AT12" s="190"/>
      <c r="AU12" s="191"/>
      <c r="AV12" s="192"/>
      <c r="AW12" s="188"/>
      <c r="AX12" s="187"/>
      <c r="AY12" s="187"/>
    </row>
    <row r="13" spans="1:51" ht="17.25" customHeight="1">
      <c r="A13" s="200">
        <v>3</v>
      </c>
      <c r="B13" s="5" t="s">
        <v>31</v>
      </c>
      <c r="C13" s="8">
        <v>85</v>
      </c>
      <c r="D13" s="8">
        <v>85</v>
      </c>
      <c r="E13" s="8">
        <v>85</v>
      </c>
      <c r="F13" s="8">
        <v>85</v>
      </c>
      <c r="G13" s="485">
        <v>85</v>
      </c>
      <c r="H13" s="485">
        <v>85</v>
      </c>
      <c r="I13" s="485">
        <v>85</v>
      </c>
      <c r="J13" s="26">
        <v>86</v>
      </c>
      <c r="K13" s="26">
        <v>85</v>
      </c>
      <c r="L13" s="26">
        <v>84</v>
      </c>
      <c r="M13" s="26">
        <v>86</v>
      </c>
      <c r="N13" s="485">
        <v>85</v>
      </c>
      <c r="O13" s="485">
        <v>86</v>
      </c>
      <c r="P13" s="485">
        <v>86</v>
      </c>
      <c r="Q13" s="16">
        <v>74</v>
      </c>
      <c r="R13" s="16">
        <v>74</v>
      </c>
      <c r="S13" s="16">
        <v>74</v>
      </c>
      <c r="T13" s="16">
        <v>75</v>
      </c>
      <c r="U13" s="485">
        <v>75</v>
      </c>
      <c r="V13" s="485">
        <v>75</v>
      </c>
      <c r="W13" s="485">
        <v>75</v>
      </c>
      <c r="X13" s="19">
        <v>68</v>
      </c>
      <c r="Y13" s="19">
        <v>69</v>
      </c>
      <c r="Z13" s="19">
        <v>69</v>
      </c>
      <c r="AA13" s="19">
        <v>70</v>
      </c>
      <c r="AB13" s="485">
        <v>66</v>
      </c>
      <c r="AC13" s="485">
        <v>68</v>
      </c>
      <c r="AD13" s="485">
        <v>68</v>
      </c>
      <c r="AE13" s="22">
        <v>86</v>
      </c>
      <c r="AF13" s="22">
        <v>88</v>
      </c>
      <c r="AG13" s="22">
        <v>86</v>
      </c>
      <c r="AH13" s="22">
        <v>82</v>
      </c>
      <c r="AI13" s="485">
        <v>80</v>
      </c>
      <c r="AJ13" s="485">
        <v>80</v>
      </c>
      <c r="AK13" s="485">
        <v>80</v>
      </c>
      <c r="AL13" s="481" t="s">
        <v>318</v>
      </c>
      <c r="AM13" s="482"/>
      <c r="AN13" s="483"/>
      <c r="AO13" s="469"/>
      <c r="AP13" s="469">
        <v>12</v>
      </c>
      <c r="AQ13" s="469">
        <v>41</v>
      </c>
      <c r="AR13" s="469"/>
      <c r="AT13" s="181">
        <v>3</v>
      </c>
      <c r="AU13" s="182" t="s">
        <v>319</v>
      </c>
      <c r="AV13" s="183" t="s">
        <v>311</v>
      </c>
      <c r="AW13" s="179" t="s">
        <v>312</v>
      </c>
      <c r="AX13" s="179" t="s">
        <v>320</v>
      </c>
      <c r="AY13" s="179" t="s">
        <v>321</v>
      </c>
    </row>
    <row r="14" spans="1:51" ht="17.25" customHeight="1">
      <c r="A14" s="200"/>
      <c r="B14" s="5" t="s">
        <v>39</v>
      </c>
      <c r="C14" s="8">
        <v>90</v>
      </c>
      <c r="D14" s="8">
        <v>90</v>
      </c>
      <c r="E14" s="8">
        <v>90</v>
      </c>
      <c r="F14" s="8">
        <v>85</v>
      </c>
      <c r="G14" s="178"/>
      <c r="H14" s="178"/>
      <c r="I14" s="178"/>
      <c r="J14" s="13">
        <v>86</v>
      </c>
      <c r="K14" s="13">
        <v>86</v>
      </c>
      <c r="L14" s="13">
        <v>87</v>
      </c>
      <c r="M14" s="13">
        <v>90</v>
      </c>
      <c r="N14" s="178"/>
      <c r="O14" s="178"/>
      <c r="P14" s="178"/>
      <c r="Q14" s="16">
        <v>75</v>
      </c>
      <c r="R14" s="16">
        <v>75</v>
      </c>
      <c r="S14" s="16">
        <v>75</v>
      </c>
      <c r="T14" s="16">
        <v>76</v>
      </c>
      <c r="U14" s="178"/>
      <c r="V14" s="178"/>
      <c r="W14" s="178"/>
      <c r="X14" s="19">
        <v>65</v>
      </c>
      <c r="Y14" s="19">
        <v>66</v>
      </c>
      <c r="Z14" s="19">
        <v>68</v>
      </c>
      <c r="AA14" s="19">
        <v>70</v>
      </c>
      <c r="AB14" s="178"/>
      <c r="AC14" s="178"/>
      <c r="AD14" s="178"/>
      <c r="AE14" s="22">
        <v>82</v>
      </c>
      <c r="AF14" s="22">
        <v>84</v>
      </c>
      <c r="AG14" s="22">
        <v>84</v>
      </c>
      <c r="AH14" s="22">
        <v>84</v>
      </c>
      <c r="AI14" s="178"/>
      <c r="AJ14" s="178"/>
      <c r="AK14" s="178"/>
      <c r="AL14" s="472"/>
      <c r="AM14" s="473"/>
      <c r="AN14" s="474"/>
      <c r="AO14" s="469"/>
      <c r="AP14" s="469"/>
      <c r="AQ14" s="469"/>
      <c r="AR14" s="469"/>
      <c r="AT14" s="181"/>
      <c r="AU14" s="182"/>
      <c r="AV14" s="183"/>
      <c r="AW14" s="179"/>
      <c r="AX14" s="179"/>
      <c r="AY14" s="179"/>
    </row>
    <row r="15" spans="1:51" ht="17.25" customHeight="1">
      <c r="A15" s="198">
        <v>4</v>
      </c>
      <c r="B15" s="1" t="s">
        <v>31</v>
      </c>
      <c r="C15" s="10">
        <v>83</v>
      </c>
      <c r="D15" s="10">
        <v>85</v>
      </c>
      <c r="E15" s="10">
        <v>85</v>
      </c>
      <c r="F15" s="10">
        <v>80</v>
      </c>
      <c r="G15" s="486">
        <v>85</v>
      </c>
      <c r="H15" s="486">
        <v>85</v>
      </c>
      <c r="I15" s="486">
        <v>83</v>
      </c>
      <c r="J15" s="12">
        <v>70</v>
      </c>
      <c r="K15" s="12">
        <v>63</v>
      </c>
      <c r="L15" s="12">
        <v>64</v>
      </c>
      <c r="M15" s="12">
        <v>79</v>
      </c>
      <c r="N15" s="486">
        <v>70</v>
      </c>
      <c r="O15" s="486">
        <v>70</v>
      </c>
      <c r="P15" s="486">
        <v>71</v>
      </c>
      <c r="Q15" s="17">
        <v>67</v>
      </c>
      <c r="R15" s="17">
        <v>65</v>
      </c>
      <c r="S15" s="17">
        <v>65</v>
      </c>
      <c r="T15" s="17">
        <v>70</v>
      </c>
      <c r="U15" s="486">
        <v>69</v>
      </c>
      <c r="V15" s="486">
        <v>70</v>
      </c>
      <c r="W15" s="486">
        <v>68</v>
      </c>
      <c r="X15" s="20">
        <v>63</v>
      </c>
      <c r="Y15" s="20">
        <v>62</v>
      </c>
      <c r="Z15" s="20">
        <v>62</v>
      </c>
      <c r="AA15" s="20">
        <v>63</v>
      </c>
      <c r="AB15" s="486">
        <v>62</v>
      </c>
      <c r="AC15" s="486">
        <v>62</v>
      </c>
      <c r="AD15" s="486">
        <v>61</v>
      </c>
      <c r="AE15" s="23">
        <v>76</v>
      </c>
      <c r="AF15" s="23">
        <v>74</v>
      </c>
      <c r="AG15" s="23">
        <v>72</v>
      </c>
      <c r="AH15" s="23">
        <v>72</v>
      </c>
      <c r="AI15" s="486">
        <v>70</v>
      </c>
      <c r="AJ15" s="486">
        <v>70</v>
      </c>
      <c r="AK15" s="486">
        <v>70</v>
      </c>
      <c r="AL15" s="475" t="s">
        <v>322</v>
      </c>
      <c r="AM15" s="476"/>
      <c r="AN15" s="477"/>
      <c r="AO15" s="468"/>
      <c r="AP15" s="468">
        <v>9</v>
      </c>
      <c r="AQ15" s="468">
        <v>45</v>
      </c>
      <c r="AR15" s="468"/>
      <c r="AT15" s="190">
        <v>4</v>
      </c>
      <c r="AU15" s="191" t="s">
        <v>323</v>
      </c>
      <c r="AV15" s="192" t="s">
        <v>311</v>
      </c>
      <c r="AW15" s="188" t="s">
        <v>312</v>
      </c>
      <c r="AX15" s="187" t="s">
        <v>324</v>
      </c>
      <c r="AY15" s="187" t="s">
        <v>325</v>
      </c>
    </row>
    <row r="16" spans="1:51" ht="17.25" customHeight="1">
      <c r="A16" s="199"/>
      <c r="B16" s="112" t="s">
        <v>39</v>
      </c>
      <c r="C16" s="10">
        <v>88</v>
      </c>
      <c r="D16" s="10">
        <v>88</v>
      </c>
      <c r="E16" s="10">
        <v>85</v>
      </c>
      <c r="F16" s="10">
        <v>80</v>
      </c>
      <c r="G16" s="194"/>
      <c r="H16" s="194"/>
      <c r="I16" s="194"/>
      <c r="J16" s="12">
        <v>84</v>
      </c>
      <c r="K16" s="12">
        <v>80</v>
      </c>
      <c r="L16" s="12">
        <v>85</v>
      </c>
      <c r="M16" s="12">
        <v>88</v>
      </c>
      <c r="N16" s="194"/>
      <c r="O16" s="194"/>
      <c r="P16" s="194"/>
      <c r="Q16" s="17">
        <v>72</v>
      </c>
      <c r="R16" s="17">
        <v>72</v>
      </c>
      <c r="S16" s="17">
        <v>71</v>
      </c>
      <c r="T16" s="17">
        <v>74</v>
      </c>
      <c r="U16" s="194"/>
      <c r="V16" s="194"/>
      <c r="W16" s="194"/>
      <c r="X16" s="20">
        <v>64</v>
      </c>
      <c r="Y16" s="20">
        <v>64</v>
      </c>
      <c r="Z16" s="20">
        <v>65</v>
      </c>
      <c r="AA16" s="20">
        <v>66</v>
      </c>
      <c r="AB16" s="194"/>
      <c r="AC16" s="194"/>
      <c r="AD16" s="194"/>
      <c r="AE16" s="23">
        <v>78</v>
      </c>
      <c r="AF16" s="23">
        <v>76</v>
      </c>
      <c r="AG16" s="23">
        <v>74</v>
      </c>
      <c r="AH16" s="23">
        <v>74</v>
      </c>
      <c r="AI16" s="194"/>
      <c r="AJ16" s="194"/>
      <c r="AK16" s="194"/>
      <c r="AL16" s="478"/>
      <c r="AM16" s="479"/>
      <c r="AN16" s="480"/>
      <c r="AO16" s="468"/>
      <c r="AP16" s="468"/>
      <c r="AQ16" s="468"/>
      <c r="AR16" s="468"/>
      <c r="AT16" s="190"/>
      <c r="AU16" s="191"/>
      <c r="AV16" s="192"/>
      <c r="AW16" s="188"/>
      <c r="AX16" s="187"/>
      <c r="AY16" s="187"/>
    </row>
    <row r="17" spans="1:51" ht="17.25" customHeight="1">
      <c r="A17" s="181">
        <v>5</v>
      </c>
      <c r="B17" s="107" t="s">
        <v>31</v>
      </c>
      <c r="C17" s="110">
        <v>83</v>
      </c>
      <c r="D17" s="8">
        <v>85</v>
      </c>
      <c r="E17" s="8">
        <v>83</v>
      </c>
      <c r="F17" s="8">
        <v>80</v>
      </c>
      <c r="G17" s="485">
        <v>83</v>
      </c>
      <c r="H17" s="485">
        <v>83</v>
      </c>
      <c r="I17" s="485">
        <v>85</v>
      </c>
      <c r="J17" s="26">
        <v>62</v>
      </c>
      <c r="K17" s="26">
        <v>63</v>
      </c>
      <c r="L17" s="26">
        <v>65</v>
      </c>
      <c r="M17" s="26">
        <v>78</v>
      </c>
      <c r="N17" s="485">
        <v>72</v>
      </c>
      <c r="O17" s="485">
        <v>75</v>
      </c>
      <c r="P17" s="485">
        <v>70</v>
      </c>
      <c r="Q17" s="16">
        <v>65</v>
      </c>
      <c r="R17" s="16">
        <v>65</v>
      </c>
      <c r="S17" s="16">
        <v>64</v>
      </c>
      <c r="T17" s="16">
        <v>68</v>
      </c>
      <c r="U17" s="485">
        <v>70</v>
      </c>
      <c r="V17" s="485">
        <v>70</v>
      </c>
      <c r="W17" s="485">
        <v>72</v>
      </c>
      <c r="X17" s="19">
        <v>62</v>
      </c>
      <c r="Y17" s="19">
        <v>61</v>
      </c>
      <c r="Z17" s="19">
        <v>60</v>
      </c>
      <c r="AA17" s="19">
        <v>61</v>
      </c>
      <c r="AB17" s="485">
        <v>60</v>
      </c>
      <c r="AC17" s="485">
        <v>61</v>
      </c>
      <c r="AD17" s="485">
        <v>60</v>
      </c>
      <c r="AE17" s="22">
        <v>76</v>
      </c>
      <c r="AF17" s="22">
        <v>74</v>
      </c>
      <c r="AG17" s="22">
        <v>72</v>
      </c>
      <c r="AH17" s="22">
        <v>72</v>
      </c>
      <c r="AI17" s="485">
        <v>70</v>
      </c>
      <c r="AJ17" s="485">
        <v>68</v>
      </c>
      <c r="AK17" s="485">
        <v>70</v>
      </c>
      <c r="AL17" s="481" t="s">
        <v>326</v>
      </c>
      <c r="AM17" s="482"/>
      <c r="AN17" s="483"/>
      <c r="AO17" s="469" t="s">
        <v>327</v>
      </c>
      <c r="AP17" s="469">
        <v>8</v>
      </c>
      <c r="AQ17" s="469">
        <v>36</v>
      </c>
      <c r="AR17" s="469"/>
      <c r="AT17" s="181">
        <v>5</v>
      </c>
      <c r="AU17" s="182" t="s">
        <v>328</v>
      </c>
      <c r="AV17" s="183" t="s">
        <v>311</v>
      </c>
      <c r="AW17" s="179" t="s">
        <v>312</v>
      </c>
      <c r="AX17" s="179" t="s">
        <v>329</v>
      </c>
      <c r="AY17" s="179" t="s">
        <v>330</v>
      </c>
    </row>
    <row r="18" spans="1:51" ht="17.25" customHeight="1">
      <c r="A18" s="181"/>
      <c r="B18" s="107" t="s">
        <v>39</v>
      </c>
      <c r="C18" s="110">
        <v>87</v>
      </c>
      <c r="D18" s="8">
        <v>85</v>
      </c>
      <c r="E18" s="8">
        <v>85</v>
      </c>
      <c r="F18" s="8">
        <v>83</v>
      </c>
      <c r="G18" s="178"/>
      <c r="H18" s="178"/>
      <c r="I18" s="178"/>
      <c r="J18" s="13">
        <v>72</v>
      </c>
      <c r="K18" s="13">
        <v>72</v>
      </c>
      <c r="L18" s="13">
        <v>75</v>
      </c>
      <c r="M18" s="13">
        <v>80</v>
      </c>
      <c r="N18" s="178"/>
      <c r="O18" s="178"/>
      <c r="P18" s="178"/>
      <c r="Q18" s="16">
        <v>65</v>
      </c>
      <c r="R18" s="16">
        <v>64</v>
      </c>
      <c r="S18" s="16">
        <v>64</v>
      </c>
      <c r="T18" s="16">
        <v>67</v>
      </c>
      <c r="U18" s="178"/>
      <c r="V18" s="178"/>
      <c r="W18" s="178"/>
      <c r="X18" s="19">
        <v>61</v>
      </c>
      <c r="Y18" s="19">
        <v>61</v>
      </c>
      <c r="Z18" s="19">
        <v>60</v>
      </c>
      <c r="AA18" s="19">
        <v>60</v>
      </c>
      <c r="AB18" s="178"/>
      <c r="AC18" s="178"/>
      <c r="AD18" s="178"/>
      <c r="AE18" s="22">
        <v>78</v>
      </c>
      <c r="AF18" s="22">
        <v>72</v>
      </c>
      <c r="AG18" s="22">
        <v>74</v>
      </c>
      <c r="AH18" s="22">
        <v>72</v>
      </c>
      <c r="AI18" s="178"/>
      <c r="AJ18" s="178"/>
      <c r="AK18" s="178"/>
      <c r="AL18" s="472"/>
      <c r="AM18" s="473"/>
      <c r="AN18" s="474"/>
      <c r="AO18" s="469"/>
      <c r="AP18" s="469"/>
      <c r="AQ18" s="469"/>
      <c r="AR18" s="469"/>
      <c r="AT18" s="181"/>
      <c r="AU18" s="182"/>
      <c r="AV18" s="183"/>
      <c r="AW18" s="179"/>
      <c r="AX18" s="179"/>
      <c r="AY18" s="179"/>
    </row>
    <row r="19" spans="1:51" ht="17.25" customHeight="1">
      <c r="A19" s="190">
        <v>6</v>
      </c>
      <c r="B19" s="28" t="s">
        <v>31</v>
      </c>
      <c r="C19" s="111">
        <v>85</v>
      </c>
      <c r="D19" s="10">
        <v>85</v>
      </c>
      <c r="E19" s="10">
        <v>85</v>
      </c>
      <c r="F19" s="10">
        <v>85</v>
      </c>
      <c r="G19" s="486">
        <v>87</v>
      </c>
      <c r="H19" s="486">
        <v>87</v>
      </c>
      <c r="I19" s="486">
        <v>85</v>
      </c>
      <c r="J19" s="12">
        <v>82</v>
      </c>
      <c r="K19" s="12">
        <v>84</v>
      </c>
      <c r="L19" s="12">
        <v>82</v>
      </c>
      <c r="M19" s="12">
        <v>82</v>
      </c>
      <c r="N19" s="486">
        <v>84</v>
      </c>
      <c r="O19" s="486">
        <v>82</v>
      </c>
      <c r="P19" s="486">
        <v>84</v>
      </c>
      <c r="Q19" s="17">
        <v>74</v>
      </c>
      <c r="R19" s="17">
        <v>75</v>
      </c>
      <c r="S19" s="17">
        <v>75</v>
      </c>
      <c r="T19" s="17">
        <v>75</v>
      </c>
      <c r="U19" s="486">
        <v>76</v>
      </c>
      <c r="V19" s="486">
        <v>76</v>
      </c>
      <c r="W19" s="486">
        <v>75</v>
      </c>
      <c r="X19" s="20">
        <v>68</v>
      </c>
      <c r="Y19" s="20">
        <v>70</v>
      </c>
      <c r="Z19" s="20">
        <v>70</v>
      </c>
      <c r="AA19" s="20">
        <v>70</v>
      </c>
      <c r="AB19" s="486">
        <v>69</v>
      </c>
      <c r="AC19" s="486">
        <v>70</v>
      </c>
      <c r="AD19" s="486">
        <v>70</v>
      </c>
      <c r="AE19" s="23">
        <v>80</v>
      </c>
      <c r="AF19" s="23">
        <v>78</v>
      </c>
      <c r="AG19" s="23">
        <v>76</v>
      </c>
      <c r="AH19" s="23">
        <v>72</v>
      </c>
      <c r="AI19" s="486">
        <v>80</v>
      </c>
      <c r="AJ19" s="486">
        <v>78</v>
      </c>
      <c r="AK19" s="486">
        <v>78</v>
      </c>
      <c r="AL19" s="475" t="s">
        <v>331</v>
      </c>
      <c r="AM19" s="476"/>
      <c r="AN19" s="477"/>
      <c r="AO19" s="468" t="s">
        <v>332</v>
      </c>
      <c r="AP19" s="468">
        <v>11</v>
      </c>
      <c r="AQ19" s="468">
        <v>45</v>
      </c>
      <c r="AR19" s="468"/>
      <c r="AT19" s="190">
        <v>6</v>
      </c>
      <c r="AU19" s="191" t="s">
        <v>333</v>
      </c>
      <c r="AV19" s="192" t="s">
        <v>311</v>
      </c>
      <c r="AW19" s="188" t="s">
        <v>312</v>
      </c>
      <c r="AX19" s="187" t="s">
        <v>334</v>
      </c>
      <c r="AY19" s="187" t="s">
        <v>335</v>
      </c>
    </row>
    <row r="20" spans="1:51" ht="17.25" customHeight="1">
      <c r="A20" s="190"/>
      <c r="B20" s="28" t="s">
        <v>39</v>
      </c>
      <c r="C20" s="111">
        <v>90</v>
      </c>
      <c r="D20" s="10">
        <v>90</v>
      </c>
      <c r="E20" s="10">
        <v>90</v>
      </c>
      <c r="F20" s="10">
        <v>90</v>
      </c>
      <c r="G20" s="194"/>
      <c r="H20" s="194"/>
      <c r="I20" s="194"/>
      <c r="J20" s="12">
        <v>80</v>
      </c>
      <c r="K20" s="12">
        <v>84</v>
      </c>
      <c r="L20" s="12">
        <v>84</v>
      </c>
      <c r="M20" s="12">
        <v>82</v>
      </c>
      <c r="N20" s="194"/>
      <c r="O20" s="194"/>
      <c r="P20" s="194"/>
      <c r="Q20" s="17">
        <v>76</v>
      </c>
      <c r="R20" s="17">
        <v>76</v>
      </c>
      <c r="S20" s="17">
        <v>75</v>
      </c>
      <c r="T20" s="17">
        <v>77</v>
      </c>
      <c r="U20" s="194"/>
      <c r="V20" s="194"/>
      <c r="W20" s="194"/>
      <c r="X20" s="20">
        <v>70</v>
      </c>
      <c r="Y20" s="20">
        <v>72</v>
      </c>
      <c r="Z20" s="20">
        <v>72</v>
      </c>
      <c r="AA20" s="20">
        <v>73</v>
      </c>
      <c r="AB20" s="194"/>
      <c r="AC20" s="194"/>
      <c r="AD20" s="194"/>
      <c r="AE20" s="23">
        <v>78</v>
      </c>
      <c r="AF20" s="23">
        <v>74</v>
      </c>
      <c r="AG20" s="23">
        <v>76</v>
      </c>
      <c r="AH20" s="23">
        <v>74</v>
      </c>
      <c r="AI20" s="194"/>
      <c r="AJ20" s="194"/>
      <c r="AK20" s="194"/>
      <c r="AL20" s="478"/>
      <c r="AM20" s="479"/>
      <c r="AN20" s="480"/>
      <c r="AO20" s="468"/>
      <c r="AP20" s="468"/>
      <c r="AQ20" s="468"/>
      <c r="AR20" s="468"/>
      <c r="AT20" s="190"/>
      <c r="AU20" s="191"/>
      <c r="AV20" s="192"/>
      <c r="AW20" s="188"/>
      <c r="AX20" s="187"/>
      <c r="AY20" s="187"/>
    </row>
    <row r="21" spans="1:51" ht="17.25" customHeight="1">
      <c r="A21" s="181">
        <v>7</v>
      </c>
      <c r="B21" s="107" t="s">
        <v>31</v>
      </c>
      <c r="C21" s="110">
        <v>83</v>
      </c>
      <c r="D21" s="8">
        <v>80</v>
      </c>
      <c r="E21" s="8">
        <v>83</v>
      </c>
      <c r="F21" s="8">
        <v>80</v>
      </c>
      <c r="G21" s="485">
        <v>85</v>
      </c>
      <c r="H21" s="485">
        <v>85</v>
      </c>
      <c r="I21" s="485">
        <v>83</v>
      </c>
      <c r="J21" s="26">
        <v>62</v>
      </c>
      <c r="K21" s="26">
        <v>63</v>
      </c>
      <c r="L21" s="26">
        <v>70</v>
      </c>
      <c r="M21" s="26">
        <v>78</v>
      </c>
      <c r="N21" s="485">
        <v>70</v>
      </c>
      <c r="O21" s="485">
        <v>71</v>
      </c>
      <c r="P21" s="485">
        <v>70</v>
      </c>
      <c r="Q21" s="16">
        <v>68</v>
      </c>
      <c r="R21" s="16">
        <v>67</v>
      </c>
      <c r="S21" s="16">
        <v>68</v>
      </c>
      <c r="T21" s="16">
        <v>68</v>
      </c>
      <c r="U21" s="485">
        <v>72</v>
      </c>
      <c r="V21" s="485">
        <v>71</v>
      </c>
      <c r="W21" s="485">
        <v>70</v>
      </c>
      <c r="X21" s="19">
        <v>63</v>
      </c>
      <c r="Y21" s="19">
        <v>62</v>
      </c>
      <c r="Z21" s="19">
        <v>62</v>
      </c>
      <c r="AA21" s="19">
        <v>62</v>
      </c>
      <c r="AB21" s="485">
        <v>62</v>
      </c>
      <c r="AC21" s="485">
        <v>63</v>
      </c>
      <c r="AD21" s="485">
        <v>63</v>
      </c>
      <c r="AE21" s="22">
        <v>76</v>
      </c>
      <c r="AF21" s="22">
        <v>78</v>
      </c>
      <c r="AG21" s="22">
        <v>72</v>
      </c>
      <c r="AH21" s="22">
        <v>74</v>
      </c>
      <c r="AI21" s="485">
        <v>80</v>
      </c>
      <c r="AJ21" s="485">
        <v>74</v>
      </c>
      <c r="AK21" s="485">
        <v>74</v>
      </c>
      <c r="AL21" s="481" t="s">
        <v>336</v>
      </c>
      <c r="AM21" s="482"/>
      <c r="AN21" s="483"/>
      <c r="AO21" s="469" t="s">
        <v>337</v>
      </c>
      <c r="AP21" s="469">
        <v>11</v>
      </c>
      <c r="AQ21" s="469">
        <v>40</v>
      </c>
      <c r="AR21" s="469"/>
      <c r="AT21" s="181">
        <v>7</v>
      </c>
      <c r="AU21" s="182" t="s">
        <v>338</v>
      </c>
      <c r="AV21" s="183" t="s">
        <v>311</v>
      </c>
      <c r="AW21" s="179" t="s">
        <v>312</v>
      </c>
      <c r="AX21" s="179" t="s">
        <v>339</v>
      </c>
      <c r="AY21" s="179" t="s">
        <v>340</v>
      </c>
    </row>
    <row r="22" spans="1:51" ht="17.25" customHeight="1">
      <c r="A22" s="181"/>
      <c r="B22" s="107" t="s">
        <v>39</v>
      </c>
      <c r="C22" s="110">
        <v>83</v>
      </c>
      <c r="D22" s="8">
        <v>83</v>
      </c>
      <c r="E22" s="8">
        <v>83</v>
      </c>
      <c r="F22" s="8">
        <v>83</v>
      </c>
      <c r="G22" s="178"/>
      <c r="H22" s="178"/>
      <c r="I22" s="178"/>
      <c r="J22" s="13">
        <v>75</v>
      </c>
      <c r="K22" s="13">
        <v>71</v>
      </c>
      <c r="L22" s="13">
        <v>72</v>
      </c>
      <c r="M22" s="13">
        <v>80</v>
      </c>
      <c r="N22" s="178"/>
      <c r="O22" s="178"/>
      <c r="P22" s="178"/>
      <c r="Q22" s="16">
        <v>68</v>
      </c>
      <c r="R22" s="16">
        <v>65</v>
      </c>
      <c r="S22" s="16">
        <v>68</v>
      </c>
      <c r="T22" s="16">
        <v>68</v>
      </c>
      <c r="U22" s="178"/>
      <c r="V22" s="178"/>
      <c r="W22" s="178"/>
      <c r="X22" s="19">
        <v>64</v>
      </c>
      <c r="Y22" s="19">
        <v>65</v>
      </c>
      <c r="Z22" s="19">
        <v>65</v>
      </c>
      <c r="AA22" s="19">
        <v>66</v>
      </c>
      <c r="AB22" s="178"/>
      <c r="AC22" s="178"/>
      <c r="AD22" s="178"/>
      <c r="AE22" s="22">
        <v>78</v>
      </c>
      <c r="AF22" s="22">
        <v>80</v>
      </c>
      <c r="AG22" s="22">
        <v>76</v>
      </c>
      <c r="AH22" s="22">
        <v>74</v>
      </c>
      <c r="AI22" s="178"/>
      <c r="AJ22" s="178"/>
      <c r="AK22" s="178"/>
      <c r="AL22" s="472"/>
      <c r="AM22" s="473"/>
      <c r="AN22" s="474"/>
      <c r="AO22" s="469"/>
      <c r="AP22" s="469"/>
      <c r="AQ22" s="469"/>
      <c r="AR22" s="469"/>
      <c r="AT22" s="181"/>
      <c r="AU22" s="182"/>
      <c r="AV22" s="183"/>
      <c r="AW22" s="179"/>
      <c r="AX22" s="179"/>
      <c r="AY22" s="179"/>
    </row>
    <row r="23" spans="1:51" ht="17.25" customHeight="1">
      <c r="A23" s="190">
        <v>8</v>
      </c>
      <c r="B23" s="28" t="s">
        <v>31</v>
      </c>
      <c r="C23" s="111">
        <v>83</v>
      </c>
      <c r="D23" s="10">
        <v>80</v>
      </c>
      <c r="E23" s="10">
        <v>83</v>
      </c>
      <c r="F23" s="10">
        <v>80</v>
      </c>
      <c r="G23" s="486">
        <v>83</v>
      </c>
      <c r="H23" s="486">
        <v>83</v>
      </c>
      <c r="I23" s="486">
        <v>83</v>
      </c>
      <c r="J23" s="12">
        <v>66</v>
      </c>
      <c r="K23" s="12">
        <v>65</v>
      </c>
      <c r="L23" s="12">
        <v>68</v>
      </c>
      <c r="M23" s="12">
        <v>78</v>
      </c>
      <c r="N23" s="486">
        <v>72</v>
      </c>
      <c r="O23" s="486">
        <v>73</v>
      </c>
      <c r="P23" s="486">
        <v>70</v>
      </c>
      <c r="Q23" s="17">
        <v>67</v>
      </c>
      <c r="R23" s="17">
        <v>66</v>
      </c>
      <c r="S23" s="17">
        <v>68</v>
      </c>
      <c r="T23" s="17">
        <v>67</v>
      </c>
      <c r="U23" s="486">
        <v>72</v>
      </c>
      <c r="V23" s="486">
        <v>71</v>
      </c>
      <c r="W23" s="486">
        <v>71</v>
      </c>
      <c r="X23" s="20">
        <v>63</v>
      </c>
      <c r="Y23" s="20">
        <v>62</v>
      </c>
      <c r="Z23" s="20">
        <v>63</v>
      </c>
      <c r="AA23" s="20">
        <v>62</v>
      </c>
      <c r="AB23" s="486">
        <v>63</v>
      </c>
      <c r="AC23" s="486">
        <v>62</v>
      </c>
      <c r="AD23" s="486">
        <v>62</v>
      </c>
      <c r="AE23" s="23">
        <v>72</v>
      </c>
      <c r="AF23" s="23">
        <v>74</v>
      </c>
      <c r="AG23" s="23">
        <v>76</v>
      </c>
      <c r="AH23" s="23">
        <v>72</v>
      </c>
      <c r="AI23" s="486">
        <v>78</v>
      </c>
      <c r="AJ23" s="486">
        <v>80</v>
      </c>
      <c r="AK23" s="486">
        <v>76</v>
      </c>
      <c r="AL23" s="475" t="s">
        <v>341</v>
      </c>
      <c r="AM23" s="476"/>
      <c r="AN23" s="477"/>
      <c r="AO23" s="468"/>
      <c r="AP23" s="468">
        <v>8</v>
      </c>
      <c r="AQ23" s="468">
        <v>39</v>
      </c>
      <c r="AR23" s="468"/>
      <c r="AT23" s="190">
        <v>8</v>
      </c>
      <c r="AU23" s="191" t="s">
        <v>342</v>
      </c>
      <c r="AV23" s="192" t="s">
        <v>311</v>
      </c>
      <c r="AW23" s="188" t="s">
        <v>312</v>
      </c>
      <c r="AX23" s="187" t="s">
        <v>343</v>
      </c>
      <c r="AY23" s="187" t="s">
        <v>344</v>
      </c>
    </row>
    <row r="24" spans="1:51" ht="17.25" customHeight="1">
      <c r="A24" s="190"/>
      <c r="B24" s="28" t="s">
        <v>39</v>
      </c>
      <c r="C24" s="111">
        <v>85</v>
      </c>
      <c r="D24" s="10">
        <v>83</v>
      </c>
      <c r="E24" s="10">
        <v>83</v>
      </c>
      <c r="F24" s="10">
        <v>83</v>
      </c>
      <c r="G24" s="194"/>
      <c r="H24" s="194"/>
      <c r="I24" s="194"/>
      <c r="J24" s="12">
        <v>72</v>
      </c>
      <c r="K24" s="12">
        <v>70</v>
      </c>
      <c r="L24" s="12">
        <v>72</v>
      </c>
      <c r="M24" s="12">
        <v>80</v>
      </c>
      <c r="N24" s="194"/>
      <c r="O24" s="194"/>
      <c r="P24" s="194"/>
      <c r="Q24" s="17">
        <v>68</v>
      </c>
      <c r="R24" s="17">
        <v>66</v>
      </c>
      <c r="S24" s="17">
        <v>67</v>
      </c>
      <c r="T24" s="17">
        <v>66</v>
      </c>
      <c r="U24" s="194"/>
      <c r="V24" s="194"/>
      <c r="W24" s="194"/>
      <c r="X24" s="20">
        <v>63</v>
      </c>
      <c r="Y24" s="20">
        <v>63</v>
      </c>
      <c r="Z24" s="20">
        <v>62</v>
      </c>
      <c r="AA24" s="20">
        <v>62</v>
      </c>
      <c r="AB24" s="194"/>
      <c r="AC24" s="194"/>
      <c r="AD24" s="194"/>
      <c r="AE24" s="23">
        <v>74</v>
      </c>
      <c r="AF24" s="23">
        <v>74</v>
      </c>
      <c r="AG24" s="23">
        <v>72</v>
      </c>
      <c r="AH24" s="23">
        <v>72</v>
      </c>
      <c r="AI24" s="194"/>
      <c r="AJ24" s="194"/>
      <c r="AK24" s="194"/>
      <c r="AL24" s="478"/>
      <c r="AM24" s="479"/>
      <c r="AN24" s="480"/>
      <c r="AO24" s="468"/>
      <c r="AP24" s="468"/>
      <c r="AQ24" s="468"/>
      <c r="AR24" s="468"/>
      <c r="AT24" s="190"/>
      <c r="AU24" s="191"/>
      <c r="AV24" s="192"/>
      <c r="AW24" s="188"/>
      <c r="AX24" s="187"/>
      <c r="AY24" s="187"/>
    </row>
    <row r="25" spans="1:51" ht="17.25" customHeight="1">
      <c r="A25" s="181">
        <v>9</v>
      </c>
      <c r="B25" s="107" t="s">
        <v>31</v>
      </c>
      <c r="C25" s="110">
        <v>85</v>
      </c>
      <c r="D25" s="8">
        <v>85</v>
      </c>
      <c r="E25" s="8">
        <v>83</v>
      </c>
      <c r="F25" s="8">
        <v>83</v>
      </c>
      <c r="G25" s="485">
        <v>83</v>
      </c>
      <c r="H25" s="485">
        <v>83</v>
      </c>
      <c r="I25" s="485">
        <v>83</v>
      </c>
      <c r="J25" s="26">
        <v>83</v>
      </c>
      <c r="K25" s="26">
        <v>85</v>
      </c>
      <c r="L25" s="26">
        <v>84</v>
      </c>
      <c r="M25" s="26">
        <v>84</v>
      </c>
      <c r="N25" s="485">
        <v>84</v>
      </c>
      <c r="O25" s="485">
        <v>85</v>
      </c>
      <c r="P25" s="485">
        <v>85</v>
      </c>
      <c r="Q25" s="16">
        <v>69</v>
      </c>
      <c r="R25" s="16">
        <v>68</v>
      </c>
      <c r="S25" s="16">
        <v>70</v>
      </c>
      <c r="T25" s="16">
        <v>69</v>
      </c>
      <c r="U25" s="485">
        <v>72</v>
      </c>
      <c r="V25" s="485">
        <v>72</v>
      </c>
      <c r="W25" s="485">
        <v>73</v>
      </c>
      <c r="X25" s="19">
        <v>65</v>
      </c>
      <c r="Y25" s="19">
        <v>66</v>
      </c>
      <c r="Z25" s="19">
        <v>66</v>
      </c>
      <c r="AA25" s="19">
        <v>67</v>
      </c>
      <c r="AB25" s="485">
        <v>66</v>
      </c>
      <c r="AC25" s="485">
        <v>67</v>
      </c>
      <c r="AD25" s="485">
        <v>67</v>
      </c>
      <c r="AE25" s="22">
        <v>82</v>
      </c>
      <c r="AF25" s="22">
        <v>84</v>
      </c>
      <c r="AG25" s="22">
        <v>84</v>
      </c>
      <c r="AH25" s="22">
        <v>82</v>
      </c>
      <c r="AI25" s="485">
        <v>82</v>
      </c>
      <c r="AJ25" s="485">
        <v>82</v>
      </c>
      <c r="AK25" s="485">
        <v>82</v>
      </c>
      <c r="AL25" s="481" t="s">
        <v>345</v>
      </c>
      <c r="AM25" s="482"/>
      <c r="AN25" s="483"/>
      <c r="AO25" s="469"/>
      <c r="AP25" s="469">
        <v>12</v>
      </c>
      <c r="AQ25" s="469">
        <v>45</v>
      </c>
      <c r="AR25" s="469"/>
      <c r="AT25" s="181">
        <v>9</v>
      </c>
      <c r="AU25" s="182" t="s">
        <v>346</v>
      </c>
      <c r="AV25" s="183" t="s">
        <v>311</v>
      </c>
      <c r="AW25" s="179" t="s">
        <v>312</v>
      </c>
      <c r="AX25" s="179" t="s">
        <v>347</v>
      </c>
      <c r="AY25" s="179" t="s">
        <v>348</v>
      </c>
    </row>
    <row r="26" spans="1:51" ht="17.25" customHeight="1">
      <c r="A26" s="181"/>
      <c r="B26" s="107" t="s">
        <v>39</v>
      </c>
      <c r="C26" s="110">
        <v>85</v>
      </c>
      <c r="D26" s="8">
        <v>85</v>
      </c>
      <c r="E26" s="8">
        <v>85</v>
      </c>
      <c r="F26" s="8">
        <v>85</v>
      </c>
      <c r="G26" s="178"/>
      <c r="H26" s="178"/>
      <c r="I26" s="178"/>
      <c r="J26" s="13">
        <v>84</v>
      </c>
      <c r="K26" s="13">
        <v>82</v>
      </c>
      <c r="L26" s="13">
        <v>82</v>
      </c>
      <c r="M26" s="13">
        <v>82</v>
      </c>
      <c r="N26" s="178"/>
      <c r="O26" s="178"/>
      <c r="P26" s="178"/>
      <c r="Q26" s="16">
        <v>73</v>
      </c>
      <c r="R26" s="16">
        <v>72</v>
      </c>
      <c r="S26" s="16">
        <v>71</v>
      </c>
      <c r="T26" s="16">
        <v>72</v>
      </c>
      <c r="U26" s="178"/>
      <c r="V26" s="178"/>
      <c r="W26" s="178"/>
      <c r="X26" s="19">
        <v>65</v>
      </c>
      <c r="Y26" s="19">
        <v>66</v>
      </c>
      <c r="Z26" s="19">
        <v>66</v>
      </c>
      <c r="AA26" s="19">
        <v>65</v>
      </c>
      <c r="AB26" s="178"/>
      <c r="AC26" s="178"/>
      <c r="AD26" s="178"/>
      <c r="AE26" s="149">
        <v>80</v>
      </c>
      <c r="AF26" s="22">
        <v>80</v>
      </c>
      <c r="AG26" s="22">
        <v>82</v>
      </c>
      <c r="AH26" s="22">
        <v>82</v>
      </c>
      <c r="AI26" s="178"/>
      <c r="AJ26" s="178"/>
      <c r="AK26" s="178"/>
      <c r="AL26" s="472"/>
      <c r="AM26" s="473"/>
      <c r="AN26" s="474"/>
      <c r="AO26" s="469"/>
      <c r="AP26" s="469"/>
      <c r="AQ26" s="469"/>
      <c r="AR26" s="469"/>
      <c r="AT26" s="181"/>
      <c r="AU26" s="182"/>
      <c r="AV26" s="183"/>
      <c r="AW26" s="179"/>
      <c r="AX26" s="179"/>
      <c r="AY26" s="179"/>
    </row>
    <row r="27" spans="1:51" ht="17.25" customHeight="1">
      <c r="A27" s="190">
        <v>10</v>
      </c>
      <c r="B27" s="28" t="s">
        <v>31</v>
      </c>
      <c r="C27" s="111">
        <v>85</v>
      </c>
      <c r="D27" s="10">
        <v>85</v>
      </c>
      <c r="E27" s="10">
        <v>88</v>
      </c>
      <c r="F27" s="10">
        <v>85</v>
      </c>
      <c r="G27" s="486">
        <v>83</v>
      </c>
      <c r="H27" s="486">
        <v>83</v>
      </c>
      <c r="I27" s="486">
        <v>85</v>
      </c>
      <c r="J27" s="12">
        <v>80</v>
      </c>
      <c r="K27" s="12">
        <v>82</v>
      </c>
      <c r="L27" s="12">
        <v>83</v>
      </c>
      <c r="M27" s="12">
        <v>82</v>
      </c>
      <c r="N27" s="486">
        <v>83</v>
      </c>
      <c r="O27" s="486">
        <v>82</v>
      </c>
      <c r="P27" s="486">
        <v>83</v>
      </c>
      <c r="Q27" s="17">
        <v>70</v>
      </c>
      <c r="R27" s="17">
        <v>70</v>
      </c>
      <c r="S27" s="17">
        <v>69</v>
      </c>
      <c r="T27" s="17">
        <v>70</v>
      </c>
      <c r="U27" s="486">
        <v>70</v>
      </c>
      <c r="V27" s="486">
        <v>70</v>
      </c>
      <c r="W27" s="486">
        <v>70</v>
      </c>
      <c r="X27" s="20">
        <v>65</v>
      </c>
      <c r="Y27" s="20">
        <v>66</v>
      </c>
      <c r="Z27" s="20">
        <v>66</v>
      </c>
      <c r="AA27" s="20">
        <v>67</v>
      </c>
      <c r="AB27" s="486">
        <v>65</v>
      </c>
      <c r="AC27" s="486">
        <v>65</v>
      </c>
      <c r="AD27" s="486">
        <v>66</v>
      </c>
      <c r="AE27" s="23">
        <v>80</v>
      </c>
      <c r="AF27" s="23">
        <v>82</v>
      </c>
      <c r="AG27" s="23">
        <v>84</v>
      </c>
      <c r="AH27" s="23">
        <v>82</v>
      </c>
      <c r="AI27" s="486">
        <v>78</v>
      </c>
      <c r="AJ27" s="486">
        <v>76</v>
      </c>
      <c r="AK27" s="486">
        <v>70</v>
      </c>
      <c r="AL27" s="475" t="s">
        <v>349</v>
      </c>
      <c r="AM27" s="476"/>
      <c r="AN27" s="477"/>
      <c r="AO27" s="468"/>
      <c r="AP27" s="468">
        <v>12</v>
      </c>
      <c r="AQ27" s="468">
        <v>42</v>
      </c>
      <c r="AR27" s="468"/>
      <c r="AT27" s="190">
        <v>10</v>
      </c>
      <c r="AU27" s="191" t="s">
        <v>350</v>
      </c>
      <c r="AV27" s="192" t="s">
        <v>311</v>
      </c>
      <c r="AW27" s="188" t="s">
        <v>312</v>
      </c>
      <c r="AX27" s="187" t="s">
        <v>351</v>
      </c>
      <c r="AY27" s="187" t="s">
        <v>352</v>
      </c>
    </row>
    <row r="28" spans="1:51" ht="17.25" customHeight="1">
      <c r="A28" s="190"/>
      <c r="B28" s="28" t="s">
        <v>39</v>
      </c>
      <c r="C28" s="111">
        <v>87</v>
      </c>
      <c r="D28" s="10">
        <v>87</v>
      </c>
      <c r="E28" s="10">
        <v>85</v>
      </c>
      <c r="F28" s="10">
        <v>85</v>
      </c>
      <c r="G28" s="194"/>
      <c r="H28" s="194"/>
      <c r="I28" s="194"/>
      <c r="J28" s="12">
        <v>83</v>
      </c>
      <c r="K28" s="12">
        <v>82</v>
      </c>
      <c r="L28" s="12">
        <v>82</v>
      </c>
      <c r="M28" s="12">
        <v>81</v>
      </c>
      <c r="N28" s="194"/>
      <c r="O28" s="194"/>
      <c r="P28" s="194"/>
      <c r="Q28" s="17">
        <v>70</v>
      </c>
      <c r="R28" s="17">
        <v>72</v>
      </c>
      <c r="S28" s="17">
        <v>71</v>
      </c>
      <c r="T28" s="17">
        <v>73</v>
      </c>
      <c r="U28" s="194"/>
      <c r="V28" s="194"/>
      <c r="W28" s="194"/>
      <c r="X28" s="20">
        <v>62</v>
      </c>
      <c r="Y28" s="20">
        <v>62</v>
      </c>
      <c r="Z28" s="20">
        <v>63</v>
      </c>
      <c r="AA28" s="20">
        <v>63</v>
      </c>
      <c r="AB28" s="194"/>
      <c r="AC28" s="194"/>
      <c r="AD28" s="194"/>
      <c r="AE28" s="23">
        <v>72</v>
      </c>
      <c r="AF28" s="23">
        <v>78</v>
      </c>
      <c r="AG28" s="23">
        <v>78</v>
      </c>
      <c r="AH28" s="23">
        <v>74</v>
      </c>
      <c r="AI28" s="194"/>
      <c r="AJ28" s="194"/>
      <c r="AK28" s="194"/>
      <c r="AL28" s="478"/>
      <c r="AM28" s="479"/>
      <c r="AN28" s="480"/>
      <c r="AO28" s="468"/>
      <c r="AP28" s="468"/>
      <c r="AQ28" s="468"/>
      <c r="AR28" s="468"/>
      <c r="AT28" s="190"/>
      <c r="AU28" s="191"/>
      <c r="AV28" s="192"/>
      <c r="AW28" s="188"/>
      <c r="AX28" s="187"/>
      <c r="AY28" s="187"/>
    </row>
    <row r="29" spans="1:51" ht="15.75" customHeight="1">
      <c r="A29" s="174" t="s">
        <v>69</v>
      </c>
      <c r="B29" s="174"/>
      <c r="C29" s="561" t="str" cm="1">
        <f t="array" ref="C29">IF(SUMPRODUCT(--ISTEXT(C9:I28))&gt;0,"Error: Text in C9:I28",
 IF(SUMPRODUCT(--ISBLANK(C9:F28))&gt;0,"Error: Blanks in C9:F28",
 IF(SUMPRODUCT(--ISBLANK(_xlfn._xlws.FILTER(G9:I28, MOD(ROW(G9:I28),2)=1))),"Error: Blanks in rows of G9:I28",
 IF(SUMPRODUCT(--(ISNUMBER(C9:I28)*(C9:I28&lt;30)))&gt;0,"Error: Numbers &lt; 30 in C9:I28","Selesai"))))</f>
        <v>Selesai</v>
      </c>
      <c r="D29" s="562"/>
      <c r="E29" s="562"/>
      <c r="F29" s="562"/>
      <c r="G29" s="562"/>
      <c r="H29" s="562"/>
      <c r="I29" s="563"/>
      <c r="J29" s="564" t="str" cm="1">
        <f t="array" ref="J29">IF(SUMPRODUCT(--ISTEXT(J9:P28))&gt;0,"Error: Text in J9:P28",
 IF(SUMPRODUCT(--ISBLANK(J9:M28))&gt;0,"Error: Blanks in J9:M28",
 IF(SUMPRODUCT(--ISBLANK(_xlfn._xlws.FILTER(N9:P28, MOD(ROW(N9:P28),2)=1))),"Error: Blanks in rows of N9:P28",
 IF(SUMPRODUCT(--(ISNUMBER(J9:P28)*(J9:P28&lt;30))),"Error: Numbers &lt; 30 in J9:P28","Selesai"))))</f>
        <v>Selesai</v>
      </c>
      <c r="K29" s="565"/>
      <c r="L29" s="565"/>
      <c r="M29" s="565"/>
      <c r="N29" s="565"/>
      <c r="O29" s="565"/>
      <c r="P29" s="566"/>
      <c r="Q29" s="246" t="str" cm="1">
        <f t="array" ref="Q29">IF(SUMPRODUCT(--ISTEXT(Q9:W28))&gt;0,"Error: Text in Q9:W28",
 IF(SUMPRODUCT(--ISBLANK(Q9:T28))&gt;0,"Error: Blanks in Q9:T28",
 IF(SUMPRODUCT(--ISBLANK(_xlfn._xlws.FILTER(U9:W28, MOD(ROW(U9:W28),2)=1))),"Error: Blanks in rows of U9:W28",
 IF(SUMPRODUCT(--(ISNUMBER(Q9:W28)*(Q9:W28&lt;30)))&gt;0,"Error: Numbers &lt; 30 in Q9:W28","Selesai"))))</f>
        <v>Selesai</v>
      </c>
      <c r="R29" s="246"/>
      <c r="S29" s="246"/>
      <c r="T29" s="246"/>
      <c r="U29" s="246"/>
      <c r="V29" s="246"/>
      <c r="W29" s="247"/>
      <c r="X29" s="246" t="str" cm="1">
        <f t="array" ref="X29">IF(SUMPRODUCT(--ISTEXT(X9:AD28))&gt;0,"Error: Text in X9:AD28",
 IF(SUMPRODUCT(--ISBLANK(X9:AA28))&gt;0,"Error: Blanks in X9:AA28",
 IF(SUMPRODUCT(--ISBLANK(_xlfn._xlws.FILTER(AB9:AD28, MOD(ROW(AB9:AD28),2)=1))),"Error: Blanks in rows of AB9:AD28",
 IF(SUMPRODUCT(--(ISNUMBER(X9:AD28)*(X9:AD28&lt;30)))&gt;0,"Error: Numbers &lt; 30 in X9:AD28","Selesai"))))</f>
        <v>Selesai</v>
      </c>
      <c r="Y29" s="246"/>
      <c r="Z29" s="246"/>
      <c r="AA29" s="246"/>
      <c r="AB29" s="246"/>
      <c r="AC29" s="246"/>
      <c r="AD29" s="247"/>
      <c r="AE29" s="246" t="str" cm="1">
        <f t="array" ref="AE29">IF(SUMPRODUCT(--ISTEXT(AE9:AK28))&gt;0,"Error: Text in AE9:AK28",
 IF(SUMPRODUCT(--ISBLANK(AE9:AH28))&gt;0,"Error: Blanks in AE9:AH28",
 IF(SUMPRODUCT(--ISBLANK(_xlfn._xlws.FILTER(AI9:AK28, MOD(ROW(AI9:AK28),2)=1))),"Error: Blanks in rows of AI9:AK28",
 IF(SUMPRODUCT(--(ISNUMBER(AE9:AK28)*(AE9:AK28&lt;30)))&gt;0,"Error: Numbers &lt; 30 in AE9:AK28","Selesai"))))</f>
        <v>Selesai</v>
      </c>
      <c r="AF29" s="246"/>
      <c r="AG29" s="246"/>
      <c r="AH29" s="246"/>
      <c r="AI29" s="246"/>
      <c r="AJ29" s="246"/>
      <c r="AK29" s="247"/>
    </row>
    <row r="30" spans="1:51"/>
    <row r="31" spans="1:51" ht="15.95" customHeight="1">
      <c r="F31" t="s">
        <v>353</v>
      </c>
      <c r="M31" t="s">
        <v>354</v>
      </c>
      <c r="T31" t="s">
        <v>355</v>
      </c>
      <c r="AA31" t="s">
        <v>356</v>
      </c>
      <c r="AH31" t="s">
        <v>357</v>
      </c>
    </row>
    <row r="32" spans="1:51" ht="15.95" customHeight="1"/>
    <row r="33" ht="15.95" customHeight="1"/>
    <row r="34"/>
  </sheetData>
  <sheetProtection algorithmName="SHA-512" hashValue="ZwCD5R81f6hTdztk92ZaVOl0IpBmOLDCK9hfxMoZWtK5ev5JIGsNV65vyRbjrysWlOXpKy8abIyi5/161/HIuA==" saltValue="evLdFpdpNrP3bMoWDpe2eQ==" spinCount="100000" sheet="1" objects="1" scenarios="1" selectLockedCells="1" selectUnlockedCells="1"/>
  <mergeCells count="308">
    <mergeCell ref="AI11:AI12"/>
    <mergeCell ref="AJ11:AJ12"/>
    <mergeCell ref="AK11:AK12"/>
    <mergeCell ref="AI13:AI14"/>
    <mergeCell ref="AJ13:AJ14"/>
    <mergeCell ref="AK13:AK14"/>
    <mergeCell ref="AI15:AI16"/>
    <mergeCell ref="AJ15:AJ16"/>
    <mergeCell ref="AK15:AK16"/>
    <mergeCell ref="N17:N18"/>
    <mergeCell ref="N19:N20"/>
    <mergeCell ref="N21:N22"/>
    <mergeCell ref="N23:N24"/>
    <mergeCell ref="N25:N26"/>
    <mergeCell ref="N27:N28"/>
    <mergeCell ref="AJ25:AJ26"/>
    <mergeCell ref="AK25:AK26"/>
    <mergeCell ref="AI27:AI28"/>
    <mergeCell ref="AJ27:AJ28"/>
    <mergeCell ref="AK27:AK28"/>
    <mergeCell ref="U23:U24"/>
    <mergeCell ref="V23:V24"/>
    <mergeCell ref="AB11:AB12"/>
    <mergeCell ref="AC11:AC12"/>
    <mergeCell ref="AD11:AD12"/>
    <mergeCell ref="AB13:AB14"/>
    <mergeCell ref="AC13:AC14"/>
    <mergeCell ref="AD13:AD14"/>
    <mergeCell ref="AB15:AB16"/>
    <mergeCell ref="AC15:AC16"/>
    <mergeCell ref="AD15:AD16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9:U10"/>
    <mergeCell ref="V9:V10"/>
    <mergeCell ref="P9:P10"/>
    <mergeCell ref="P11:P12"/>
    <mergeCell ref="P13:P14"/>
    <mergeCell ref="P15:P16"/>
    <mergeCell ref="P17:P18"/>
    <mergeCell ref="P19:P20"/>
    <mergeCell ref="P21:P22"/>
    <mergeCell ref="G11:G12"/>
    <mergeCell ref="H11:H12"/>
    <mergeCell ref="I11:I12"/>
    <mergeCell ref="G13:G14"/>
    <mergeCell ref="H13:H14"/>
    <mergeCell ref="I13:I14"/>
    <mergeCell ref="G15:G16"/>
    <mergeCell ref="H15:H16"/>
    <mergeCell ref="I15:I16"/>
    <mergeCell ref="O11:O12"/>
    <mergeCell ref="O13:O14"/>
    <mergeCell ref="O15:O16"/>
    <mergeCell ref="O17:O18"/>
    <mergeCell ref="O19:O20"/>
    <mergeCell ref="O21:O22"/>
    <mergeCell ref="N11:N12"/>
    <mergeCell ref="N13:N14"/>
    <mergeCell ref="A29:B29"/>
    <mergeCell ref="C29:I29"/>
    <mergeCell ref="J29:P29"/>
    <mergeCell ref="Q29:W29"/>
    <mergeCell ref="X29:AD29"/>
    <mergeCell ref="AE29:AK29"/>
    <mergeCell ref="AT27:AT28"/>
    <mergeCell ref="AU27:AU28"/>
    <mergeCell ref="AV27:AV28"/>
    <mergeCell ref="G27:G28"/>
    <mergeCell ref="H27:H28"/>
    <mergeCell ref="I27:I28"/>
    <mergeCell ref="O27:O28"/>
    <mergeCell ref="U27:U28"/>
    <mergeCell ref="V27:V28"/>
    <mergeCell ref="W27:W28"/>
    <mergeCell ref="AB27:AB28"/>
    <mergeCell ref="AC27:AC28"/>
    <mergeCell ref="AD27:AD28"/>
    <mergeCell ref="P27:P28"/>
    <mergeCell ref="AW27:AW28"/>
    <mergeCell ref="AX27:AX28"/>
    <mergeCell ref="AY27:AY28"/>
    <mergeCell ref="A27:A28"/>
    <mergeCell ref="AL27:AN28"/>
    <mergeCell ref="AO27:AO28"/>
    <mergeCell ref="AP27:AP28"/>
    <mergeCell ref="AQ27:AQ28"/>
    <mergeCell ref="AR27:AR28"/>
    <mergeCell ref="AT25:AT26"/>
    <mergeCell ref="AU25:AU26"/>
    <mergeCell ref="AV25:AV26"/>
    <mergeCell ref="AW25:AW26"/>
    <mergeCell ref="AX25:AX26"/>
    <mergeCell ref="AY25:AY26"/>
    <mergeCell ref="A25:A26"/>
    <mergeCell ref="AL25:AN26"/>
    <mergeCell ref="AO25:AO26"/>
    <mergeCell ref="AP25:AP26"/>
    <mergeCell ref="AQ25:AQ26"/>
    <mergeCell ref="AR25:AR26"/>
    <mergeCell ref="G25:G26"/>
    <mergeCell ref="H25:H26"/>
    <mergeCell ref="I25:I26"/>
    <mergeCell ref="O25:O26"/>
    <mergeCell ref="U25:U26"/>
    <mergeCell ref="V25:V26"/>
    <mergeCell ref="W25:W26"/>
    <mergeCell ref="AB25:AB26"/>
    <mergeCell ref="AC25:AC26"/>
    <mergeCell ref="AD25:AD26"/>
    <mergeCell ref="P25:P26"/>
    <mergeCell ref="AI25:AI26"/>
    <mergeCell ref="AT23:AT24"/>
    <mergeCell ref="AU23:AU24"/>
    <mergeCell ref="AV23:AV24"/>
    <mergeCell ref="AW23:AW24"/>
    <mergeCell ref="AX23:AX24"/>
    <mergeCell ref="AY23:AY24"/>
    <mergeCell ref="A23:A24"/>
    <mergeCell ref="AL23:AN24"/>
    <mergeCell ref="AO23:AO24"/>
    <mergeCell ref="AP23:AP24"/>
    <mergeCell ref="AQ23:AQ24"/>
    <mergeCell ref="AR23:AR24"/>
    <mergeCell ref="G23:G24"/>
    <mergeCell ref="H23:H24"/>
    <mergeCell ref="I23:I24"/>
    <mergeCell ref="W23:W24"/>
    <mergeCell ref="AB23:AB24"/>
    <mergeCell ref="AC23:AC24"/>
    <mergeCell ref="AD23:AD24"/>
    <mergeCell ref="P23:P24"/>
    <mergeCell ref="AI23:AI24"/>
    <mergeCell ref="AJ23:AJ24"/>
    <mergeCell ref="AK23:AK24"/>
    <mergeCell ref="O23:O24"/>
    <mergeCell ref="AT21:AT22"/>
    <mergeCell ref="AU21:AU22"/>
    <mergeCell ref="AV21:AV22"/>
    <mergeCell ref="AW21:AW22"/>
    <mergeCell ref="AX21:AX22"/>
    <mergeCell ref="AY21:AY22"/>
    <mergeCell ref="A21:A22"/>
    <mergeCell ref="AL21:AN22"/>
    <mergeCell ref="AO21:AO22"/>
    <mergeCell ref="AP21:AP22"/>
    <mergeCell ref="AQ21:AQ22"/>
    <mergeCell ref="AR21:AR22"/>
    <mergeCell ref="G21:G22"/>
    <mergeCell ref="H21:H22"/>
    <mergeCell ref="I21:I22"/>
    <mergeCell ref="W21:W22"/>
    <mergeCell ref="AB21:AB22"/>
    <mergeCell ref="AC21:AC22"/>
    <mergeCell ref="AD21:AD22"/>
    <mergeCell ref="AI21:AI22"/>
    <mergeCell ref="AJ21:AJ22"/>
    <mergeCell ref="AK21:AK22"/>
    <mergeCell ref="U21:U22"/>
    <mergeCell ref="V21:V22"/>
    <mergeCell ref="AT19:AT20"/>
    <mergeCell ref="AU19:AU20"/>
    <mergeCell ref="AV19:AV20"/>
    <mergeCell ref="AW19:AW20"/>
    <mergeCell ref="AX19:AX20"/>
    <mergeCell ref="AY19:AY20"/>
    <mergeCell ref="A19:A20"/>
    <mergeCell ref="AL19:AN20"/>
    <mergeCell ref="AO19:AO20"/>
    <mergeCell ref="AP19:AP20"/>
    <mergeCell ref="AQ19:AQ20"/>
    <mergeCell ref="AR19:AR20"/>
    <mergeCell ref="G19:G20"/>
    <mergeCell ref="H19:H20"/>
    <mergeCell ref="I19:I20"/>
    <mergeCell ref="W19:W20"/>
    <mergeCell ref="AB19:AB20"/>
    <mergeCell ref="AC19:AC20"/>
    <mergeCell ref="AD19:AD20"/>
    <mergeCell ref="AI19:AI20"/>
    <mergeCell ref="AJ19:AJ20"/>
    <mergeCell ref="AK19:AK20"/>
    <mergeCell ref="U19:U20"/>
    <mergeCell ref="V19:V20"/>
    <mergeCell ref="AT17:AT18"/>
    <mergeCell ref="AU17:AU18"/>
    <mergeCell ref="AV17:AV18"/>
    <mergeCell ref="AW17:AW18"/>
    <mergeCell ref="AX17:AX18"/>
    <mergeCell ref="AY17:AY18"/>
    <mergeCell ref="A17:A18"/>
    <mergeCell ref="AL17:AN18"/>
    <mergeCell ref="AO17:AO18"/>
    <mergeCell ref="AP17:AP18"/>
    <mergeCell ref="AQ17:AQ18"/>
    <mergeCell ref="AR17:AR18"/>
    <mergeCell ref="G17:G18"/>
    <mergeCell ref="H17:H18"/>
    <mergeCell ref="I17:I18"/>
    <mergeCell ref="W17:W18"/>
    <mergeCell ref="AB17:AB18"/>
    <mergeCell ref="AC17:AC18"/>
    <mergeCell ref="AD17:AD18"/>
    <mergeCell ref="AI17:AI18"/>
    <mergeCell ref="AJ17:AJ18"/>
    <mergeCell ref="AK17:AK18"/>
    <mergeCell ref="U17:U18"/>
    <mergeCell ref="V17:V18"/>
    <mergeCell ref="AT15:AT16"/>
    <mergeCell ref="AU15:AU16"/>
    <mergeCell ref="AV15:AV16"/>
    <mergeCell ref="AW15:AW16"/>
    <mergeCell ref="AX15:AX16"/>
    <mergeCell ref="AY15:AY16"/>
    <mergeCell ref="A15:A16"/>
    <mergeCell ref="AL15:AN16"/>
    <mergeCell ref="AO15:AO16"/>
    <mergeCell ref="AP15:AP16"/>
    <mergeCell ref="AQ15:AQ16"/>
    <mergeCell ref="AR15:AR16"/>
    <mergeCell ref="N15:N16"/>
    <mergeCell ref="AT13:AT14"/>
    <mergeCell ref="AU13:AU14"/>
    <mergeCell ref="AV13:AV14"/>
    <mergeCell ref="AW13:AW14"/>
    <mergeCell ref="AX13:AX14"/>
    <mergeCell ref="AY13:AY14"/>
    <mergeCell ref="A13:A14"/>
    <mergeCell ref="AL13:AN14"/>
    <mergeCell ref="AO13:AO14"/>
    <mergeCell ref="AP13:AP14"/>
    <mergeCell ref="AQ13:AQ14"/>
    <mergeCell ref="AR13:AR14"/>
    <mergeCell ref="AY9:AY10"/>
    <mergeCell ref="A9:A10"/>
    <mergeCell ref="AL9:AN10"/>
    <mergeCell ref="AO9:AO10"/>
    <mergeCell ref="AP9:AP10"/>
    <mergeCell ref="AQ9:AQ10"/>
    <mergeCell ref="AR9:AR10"/>
    <mergeCell ref="AT11:AT12"/>
    <mergeCell ref="AU11:AU12"/>
    <mergeCell ref="AV11:AV12"/>
    <mergeCell ref="AW11:AW12"/>
    <mergeCell ref="AX11:AX12"/>
    <mergeCell ref="AY11:AY12"/>
    <mergeCell ref="A11:A12"/>
    <mergeCell ref="AL11:AN12"/>
    <mergeCell ref="AO11:AO12"/>
    <mergeCell ref="AP11:AP12"/>
    <mergeCell ref="AQ11:AQ12"/>
    <mergeCell ref="AR11:AR12"/>
    <mergeCell ref="N9:N10"/>
    <mergeCell ref="O9:O10"/>
    <mergeCell ref="H9:H10"/>
    <mergeCell ref="G9:G10"/>
    <mergeCell ref="I9:I10"/>
    <mergeCell ref="AB7:AD7"/>
    <mergeCell ref="AE7:AH7"/>
    <mergeCell ref="AP5:AR6"/>
    <mergeCell ref="AT5:AT8"/>
    <mergeCell ref="AU5:AU8"/>
    <mergeCell ref="AV5:AV8"/>
    <mergeCell ref="AW5:AW8"/>
    <mergeCell ref="AX5:AX8"/>
    <mergeCell ref="AT9:AT10"/>
    <mergeCell ref="AU9:AU10"/>
    <mergeCell ref="AV9:AV10"/>
    <mergeCell ref="AW9:AW10"/>
    <mergeCell ref="AX9:AX10"/>
    <mergeCell ref="AB9:AB10"/>
    <mergeCell ref="AC9:AC10"/>
    <mergeCell ref="AD9:AD10"/>
    <mergeCell ref="AI9:AI10"/>
    <mergeCell ref="AJ9:AJ10"/>
    <mergeCell ref="AK9:AK10"/>
    <mergeCell ref="A2:AR4"/>
    <mergeCell ref="AT2:AY3"/>
    <mergeCell ref="A5:A8"/>
    <mergeCell ref="B5:B8"/>
    <mergeCell ref="C5:I6"/>
    <mergeCell ref="J5:P6"/>
    <mergeCell ref="Q5:W6"/>
    <mergeCell ref="X5:AD6"/>
    <mergeCell ref="AE5:AK6"/>
    <mergeCell ref="AL5:AO6"/>
    <mergeCell ref="AI7:AK7"/>
    <mergeCell ref="AL7:AN8"/>
    <mergeCell ref="AO7:AO8"/>
    <mergeCell ref="AP7:AP8"/>
    <mergeCell ref="AQ7:AQ8"/>
    <mergeCell ref="AR7:AR8"/>
    <mergeCell ref="AY5:AY8"/>
    <mergeCell ref="C7:F7"/>
    <mergeCell ref="G7:I7"/>
    <mergeCell ref="J7:M7"/>
    <mergeCell ref="N7:P7"/>
    <mergeCell ref="Q7:T7"/>
    <mergeCell ref="U7:W7"/>
    <mergeCell ref="X7:AA7"/>
  </mergeCells>
  <conditionalFormatting sqref="Q9:T28 C9:F28 J9:M28 X9:AA28 AE9:AH28">
    <cfRule type="expression" dxfId="73" priority="16">
      <formula>OR(ISTEXT(C9),ISBLANK(C9),(C9=0))</formula>
    </cfRule>
  </conditionalFormatting>
  <conditionalFormatting sqref="AU9:AY28">
    <cfRule type="expression" dxfId="72" priority="15">
      <formula>ISBLANK(AU9)</formula>
    </cfRule>
  </conditionalFormatting>
  <conditionalFormatting sqref="Q9:T28 C9:F28 J9:M28 X9:AA28 AE9:AH28">
    <cfRule type="cellIs" dxfId="71" priority="12" operator="lessThan">
      <formula>30</formula>
    </cfRule>
  </conditionalFormatting>
  <conditionalFormatting sqref="G9:I9 G11:I11 G13:I13 G15:I15 G17:I17 G19:I19 G21:I21 G23:I23 G25:I25 G27:I27">
    <cfRule type="expression" dxfId="70" priority="11">
      <formula>OR(ISTEXT(G9),ISBLANK(G9),(G9=0))</formula>
    </cfRule>
  </conditionalFormatting>
  <conditionalFormatting sqref="G9:I9 G11:I11 G13:I13 G15:I15 G17:I17 G19:I19 G21:I21 G23:I23 G25:I25 G27:I27">
    <cfRule type="cellIs" dxfId="69" priority="10" operator="lessThan">
      <formula>30</formula>
    </cfRule>
  </conditionalFormatting>
  <conditionalFormatting sqref="N9:P9 N11:P11 N13:P13 N15:P15 N17:P17 N19:P19 N21:P21 N23:P23 N25:P25 N27:P27">
    <cfRule type="expression" dxfId="68" priority="9">
      <formula>OR(ISTEXT(N9),ISBLANK(N9),(N9=0))</formula>
    </cfRule>
  </conditionalFormatting>
  <conditionalFormatting sqref="N9:P9 N11:P11 N13:P13 N15:P15 N17:P17 N19:P19 N21:P21 N23:P23 N25:P25 N27:P27">
    <cfRule type="cellIs" dxfId="67" priority="8" operator="lessThan">
      <formula>30</formula>
    </cfRule>
  </conditionalFormatting>
  <conditionalFormatting sqref="U9:W9 U11:W11 U13:W13 U15:W15 U17:W17 U19:W19 U21:W21 U23:W23 U25:W25 U27:W27">
    <cfRule type="expression" dxfId="66" priority="7">
      <formula>OR(ISTEXT(U9),ISBLANK(U9),(U9=0))</formula>
    </cfRule>
  </conditionalFormatting>
  <conditionalFormatting sqref="U9:W9 U11:W11 U13:W13 U15:W15 U17:W17 U19:W19 U21:W21 U23:W23 U25:W25 U27:W27">
    <cfRule type="cellIs" dxfId="65" priority="6" operator="lessThan">
      <formula>30</formula>
    </cfRule>
  </conditionalFormatting>
  <conditionalFormatting sqref="AB9:AD9 AB11:AD11 AB13:AD13 AB15:AD15 AB17:AD17 AB19:AD19 AB21:AD21 AB23:AD23 AB25:AD25 AB27:AD27">
    <cfRule type="expression" dxfId="64" priority="5">
      <formula>OR(ISTEXT(AB9),ISBLANK(AB9),(AB9=0))</formula>
    </cfRule>
  </conditionalFormatting>
  <conditionalFormatting sqref="AB9:AD9 AB11:AD11 AB13:AD13 AB15:AD15 AB17:AD17 AB19:AD19 AB21:AD21 AB23:AD23 AB25:AD25 AB27:AD27">
    <cfRule type="cellIs" dxfId="63" priority="4" operator="lessThan">
      <formula>30</formula>
    </cfRule>
  </conditionalFormatting>
  <conditionalFormatting sqref="AI9:AK9 AI11:AK11 AI13:AK13 AI15:AK15 AI17:AK17 AI19:AK19 AI21:AK21 AI23:AK23 AI25:AK25 AI27:AK27">
    <cfRule type="expression" dxfId="62" priority="3">
      <formula>OR(ISTEXT(AI9),ISBLANK(AI9),(AI9=0))</formula>
    </cfRule>
  </conditionalFormatting>
  <conditionalFormatting sqref="AI9:AK9 AI11:AK11 AI13:AK13 AI15:AK15 AI17:AK17 AI19:AK19 AI21:AK21 AI23:AK23 AI25:AK25 AI27:AK27">
    <cfRule type="cellIs" dxfId="61" priority="2" operator="lessThan">
      <formula>30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117D75E5-57DA-4DC1-B568-921102B07C97}">
            <xm:f>NOT(ISERROR(SEARCH("Error",C29)))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14:cfRule type="containsText" priority="14" operator="containsText" id="{7616FEE1-0BA4-496B-B5A2-CFA0E6556735}">
            <xm:f>NOT(ISERROR(SEARCH("Selesai",C29)))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X29 AE29 Q29 C29 J29</xm:sqref>
        </x14:conditionalFormatting>
        <x14:conditionalFormatting xmlns:xm="http://schemas.microsoft.com/office/excel/2006/main">
          <x14:cfRule type="containsText" priority="1" operator="containsText" id="{B1AB124F-593D-4474-8D0C-394941AD80B7}">
            <xm:f>NOT(ISERROR(SEARCH("-",AY9)))</xm:f>
            <xm:f>"-"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AY9:AY28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1090-95AC-44AC-A010-B3AAA5AD8C20}">
  <sheetPr>
    <tabColor theme="1" tint="0.34998626667073579"/>
  </sheetPr>
  <dimension ref="A2:AV53"/>
  <sheetViews>
    <sheetView topLeftCell="A7" zoomScale="94" zoomScaleNormal="139" workbookViewId="0">
      <pane xSplit="2" ySplit="2" topLeftCell="C9" activePane="bottomRight" state="frozen"/>
      <selection pane="bottomRight" activeCell="M27" sqref="M27"/>
      <selection pane="bottomLeft"/>
      <selection pane="topRight"/>
    </sheetView>
  </sheetViews>
  <sheetFormatPr defaultColWidth="11" defaultRowHeight="15.75"/>
  <cols>
    <col min="1" max="1" width="7.875" customWidth="1"/>
    <col min="2" max="2" width="10.625" customWidth="1"/>
    <col min="3" max="22" width="9.5" customWidth="1"/>
    <col min="23" max="23" width="3.375" customWidth="1"/>
    <col min="24" max="26" width="11.875" customWidth="1"/>
    <col min="27" max="30" width="9"/>
    <col min="31" max="31" width="11.25" customWidth="1"/>
    <col min="32" max="32" width="10.375" customWidth="1"/>
    <col min="33" max="35" width="9"/>
    <col min="36" max="36" width="4.25" customWidth="1"/>
    <col min="37" max="38" width="21.125" customWidth="1"/>
    <col min="39" max="39" width="9"/>
    <col min="40" max="41" width="19.875" customWidth="1"/>
    <col min="42" max="42" width="27.5" customWidth="1"/>
    <col min="43" max="65" width="9"/>
  </cols>
  <sheetData>
    <row r="2" spans="1:48" ht="15.95" customHeight="1">
      <c r="A2" s="216" t="s">
        <v>358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41"/>
      <c r="AB2" s="41"/>
      <c r="AC2" s="41"/>
      <c r="AD2" s="41"/>
    </row>
    <row r="3" spans="1:48" ht="15.9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41"/>
      <c r="AB3" s="41"/>
      <c r="AC3" s="41"/>
      <c r="AD3" s="41"/>
    </row>
    <row r="4" spans="1:48" ht="15.7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</row>
    <row r="5" spans="1:48" ht="15.95" customHeight="1">
      <c r="A5" s="297" t="s">
        <v>2</v>
      </c>
      <c r="B5" s="299" t="s">
        <v>3</v>
      </c>
      <c r="C5" s="301" t="s">
        <v>4</v>
      </c>
      <c r="D5" s="302"/>
      <c r="E5" s="302"/>
      <c r="F5" s="302"/>
      <c r="G5" s="305" t="s">
        <v>5</v>
      </c>
      <c r="H5" s="306"/>
      <c r="I5" s="306"/>
      <c r="J5" s="306"/>
      <c r="K5" s="309" t="s">
        <v>6</v>
      </c>
      <c r="L5" s="310"/>
      <c r="M5" s="310"/>
      <c r="N5" s="310"/>
      <c r="O5" s="313" t="s">
        <v>7</v>
      </c>
      <c r="P5" s="314"/>
      <c r="Q5" s="314"/>
      <c r="R5" s="314"/>
      <c r="S5" s="230" t="s">
        <v>8</v>
      </c>
      <c r="T5" s="230"/>
      <c r="U5" s="230"/>
      <c r="V5" s="230"/>
      <c r="W5" s="317"/>
      <c r="X5" s="318" t="s">
        <v>71</v>
      </c>
      <c r="Y5" s="319"/>
      <c r="Z5" s="320"/>
      <c r="AB5" s="267" t="s">
        <v>72</v>
      </c>
      <c r="AC5" s="268"/>
      <c r="AD5" s="268"/>
      <c r="AE5" s="268"/>
      <c r="AF5" s="268"/>
      <c r="AG5" s="268"/>
      <c r="AH5" s="268"/>
      <c r="AI5" s="268"/>
      <c r="AJ5" s="268"/>
      <c r="AK5" s="268"/>
      <c r="AL5" s="269"/>
      <c r="AN5" s="276" t="s">
        <v>10</v>
      </c>
      <c r="AO5" s="277"/>
      <c r="AP5" s="278"/>
      <c r="AR5" s="285" t="s">
        <v>73</v>
      </c>
      <c r="AS5" s="285"/>
      <c r="AT5" s="285"/>
      <c r="AU5" s="285"/>
      <c r="AV5" s="285"/>
    </row>
    <row r="6" spans="1:48" ht="15.95" customHeight="1">
      <c r="A6" s="298"/>
      <c r="B6" s="300"/>
      <c r="C6" s="303"/>
      <c r="D6" s="304"/>
      <c r="E6" s="304"/>
      <c r="F6" s="304"/>
      <c r="G6" s="307"/>
      <c r="H6" s="308"/>
      <c r="I6" s="308"/>
      <c r="J6" s="308"/>
      <c r="K6" s="311"/>
      <c r="L6" s="312"/>
      <c r="M6" s="312"/>
      <c r="N6" s="312"/>
      <c r="O6" s="315"/>
      <c r="P6" s="316"/>
      <c r="Q6" s="316"/>
      <c r="R6" s="316"/>
      <c r="S6" s="231"/>
      <c r="T6" s="231"/>
      <c r="U6" s="231"/>
      <c r="V6" s="231"/>
      <c r="W6" s="266"/>
      <c r="X6" s="321"/>
      <c r="Y6" s="322"/>
      <c r="Z6" s="323"/>
      <c r="AB6" s="270"/>
      <c r="AC6" s="271"/>
      <c r="AD6" s="271"/>
      <c r="AE6" s="271"/>
      <c r="AF6" s="271"/>
      <c r="AG6" s="271"/>
      <c r="AH6" s="271"/>
      <c r="AI6" s="271"/>
      <c r="AJ6" s="271"/>
      <c r="AK6" s="271"/>
      <c r="AL6" s="272"/>
      <c r="AN6" s="279"/>
      <c r="AO6" s="280"/>
      <c r="AP6" s="281"/>
      <c r="AR6" s="285"/>
      <c r="AS6" s="285"/>
      <c r="AT6" s="285"/>
      <c r="AU6" s="285"/>
      <c r="AV6" s="285"/>
    </row>
    <row r="7" spans="1:48" ht="15.95" customHeight="1">
      <c r="A7" s="298"/>
      <c r="B7" s="300"/>
      <c r="C7" s="286" t="s">
        <v>17</v>
      </c>
      <c r="D7" s="287"/>
      <c r="E7" s="287"/>
      <c r="F7" s="287"/>
      <c r="G7" s="288" t="s">
        <v>17</v>
      </c>
      <c r="H7" s="289"/>
      <c r="I7" s="289"/>
      <c r="J7" s="289"/>
      <c r="K7" s="290" t="s">
        <v>17</v>
      </c>
      <c r="L7" s="291"/>
      <c r="M7" s="291"/>
      <c r="N7" s="291"/>
      <c r="O7" s="292" t="s">
        <v>17</v>
      </c>
      <c r="P7" s="293"/>
      <c r="Q7" s="293"/>
      <c r="R7" s="293"/>
      <c r="S7" s="208" t="s">
        <v>17</v>
      </c>
      <c r="T7" s="208"/>
      <c r="U7" s="208"/>
      <c r="V7" s="208"/>
      <c r="W7" s="266"/>
      <c r="X7" s="294" t="s">
        <v>18</v>
      </c>
      <c r="Y7" s="295"/>
      <c r="Z7" s="296"/>
      <c r="AB7" s="273"/>
      <c r="AC7" s="274"/>
      <c r="AD7" s="274"/>
      <c r="AE7" s="274"/>
      <c r="AF7" s="274"/>
      <c r="AG7" s="274"/>
      <c r="AH7" s="274"/>
      <c r="AI7" s="274"/>
      <c r="AJ7" s="274"/>
      <c r="AK7" s="274"/>
      <c r="AL7" s="275"/>
      <c r="AN7" s="282"/>
      <c r="AO7" s="283"/>
      <c r="AP7" s="284"/>
      <c r="AR7" s="285"/>
      <c r="AS7" s="285"/>
      <c r="AT7" s="285"/>
      <c r="AU7" s="285"/>
      <c r="AV7" s="285"/>
    </row>
    <row r="8" spans="1:48" ht="65.099999999999994" customHeight="1">
      <c r="A8" s="298"/>
      <c r="B8" s="300"/>
      <c r="C8" s="119" t="s">
        <v>24</v>
      </c>
      <c r="D8" s="120" t="s">
        <v>25</v>
      </c>
      <c r="E8" s="120" t="s">
        <v>26</v>
      </c>
      <c r="F8" s="119" t="s">
        <v>27</v>
      </c>
      <c r="G8" s="121" t="s">
        <v>24</v>
      </c>
      <c r="H8" s="122" t="s">
        <v>25</v>
      </c>
      <c r="I8" s="122" t="s">
        <v>26</v>
      </c>
      <c r="J8" s="121" t="s">
        <v>27</v>
      </c>
      <c r="K8" s="123" t="s">
        <v>24</v>
      </c>
      <c r="L8" s="124" t="s">
        <v>25</v>
      </c>
      <c r="M8" s="124" t="s">
        <v>26</v>
      </c>
      <c r="N8" s="123" t="s">
        <v>27</v>
      </c>
      <c r="O8" s="125" t="s">
        <v>24</v>
      </c>
      <c r="P8" s="126" t="s">
        <v>25</v>
      </c>
      <c r="Q8" s="126" t="s">
        <v>26</v>
      </c>
      <c r="R8" s="125" t="s">
        <v>27</v>
      </c>
      <c r="S8" s="127" t="s">
        <v>24</v>
      </c>
      <c r="T8" s="128" t="s">
        <v>25</v>
      </c>
      <c r="U8" s="128" t="s">
        <v>26</v>
      </c>
      <c r="V8" s="127" t="s">
        <v>27</v>
      </c>
      <c r="W8" s="266"/>
      <c r="X8" s="129" t="s">
        <v>28</v>
      </c>
      <c r="Y8" s="130" t="s">
        <v>29</v>
      </c>
      <c r="Z8" s="129" t="s">
        <v>30</v>
      </c>
      <c r="AB8" s="63" t="s">
        <v>2</v>
      </c>
      <c r="AC8" s="63" t="s">
        <v>3</v>
      </c>
      <c r="AD8" s="118" t="s">
        <v>24</v>
      </c>
      <c r="AE8" s="131" t="s">
        <v>25</v>
      </c>
      <c r="AF8" s="131" t="s">
        <v>26</v>
      </c>
      <c r="AG8" s="118" t="s">
        <v>27</v>
      </c>
      <c r="AH8" s="131" t="s">
        <v>71</v>
      </c>
      <c r="AI8" s="131" t="s">
        <v>74</v>
      </c>
      <c r="AJ8" s="265"/>
      <c r="AK8" s="118" t="s">
        <v>18</v>
      </c>
      <c r="AL8" s="118" t="s">
        <v>75</v>
      </c>
      <c r="AN8" s="71" t="s">
        <v>21</v>
      </c>
      <c r="AO8" s="71" t="s">
        <v>22</v>
      </c>
      <c r="AP8" s="71" t="s">
        <v>23</v>
      </c>
      <c r="AR8" s="63" t="s">
        <v>3</v>
      </c>
      <c r="AS8" s="118" t="s">
        <v>24</v>
      </c>
      <c r="AT8" s="131" t="s">
        <v>25</v>
      </c>
      <c r="AU8" s="131" t="s">
        <v>26</v>
      </c>
      <c r="AV8" s="118" t="s">
        <v>27</v>
      </c>
    </row>
    <row r="9" spans="1:48" ht="17.25" customHeight="1">
      <c r="A9" s="252">
        <v>1</v>
      </c>
      <c r="B9" s="105" t="s">
        <v>31</v>
      </c>
      <c r="C9" s="11" cm="1">
        <f t="array" aca="1" ref="C9" ca="1">50 + ((SMA!C9 - MIN(_xlfn._xlws.FILTER(SMA!$C$9:'SMA'!$C$28, MOD(ROW(SMA!$C$9:'SMA'!$C$28),2)=1)))/(MAX(_xlfn._xlws.FILTER(SMA!$C$9:'SMA'!$C$28, MOD(ROW(SMA!$C$9:'SMA'!$C$28),2)=1))-MIN(_xlfn._xlws.FILTER(SMA!$C$9:'SMA'!$C$28, MOD(ROW(SMA!$C$9:'SMA'!$C$28),2)=1)))) * (98-50)</f>
        <v>50</v>
      </c>
      <c r="D9" s="11" cm="1">
        <f t="array" aca="1" ref="D9" ca="1">50 + ((SMA!D9 - MIN(_xlfn._xlws.FILTER(SMA!$D$9:'SMA'!$D$28, MOD(ROW(SMA!$D$9:'SMA'!$D$28),2)=1)))/(MAX(_xlfn._xlws.FILTER(SMA!$D$9:'SMA'!$D$28, MOD(ROW(SMA!$D$9:'SMA'!$D$28),2)=1))-MIN(_xlfn._xlws.FILTER(SMA!$D$9:'SMA'!$D$28, MOD(ROW(SMA!$D$9:'SMA'!$D$28),2)=1))))*(98-50)</f>
        <v>98</v>
      </c>
      <c r="E9" s="11" cm="1">
        <f t="array" aca="1" ref="E9" ca="1">50 + ((SMA!$E$9 - MIN(_xlfn._xlws.FILTER(SMA!$E$9:'SMA'!$E$28, MOD(ROW(SMA!$E$9:'SMA'!$E$28),2)=1)))/(MAX(_xlfn._xlws.FILTER(SMA!$E$9:'SMA'!$E$28, MOD(ROW(SMA!$E$9:'SMA'!$E$28),2)=1))-MIN(_xlfn._xlws.FILTER(SMA!$E$9:'SMA'!$E$28, MOD(ROW(SMA!$E$9:'SMA'!$E$28),2)=1))))*(98-50)</f>
        <v>69.2</v>
      </c>
      <c r="F9" s="11" cm="1">
        <f t="array" aca="1" ref="F9" ca="1">50 + ((SMA!F9 - MIN(_xlfn._xlws.FILTER(SMA!$F$9:'SMA'!$F$28, MOD(ROW(SMA!$F$9:'SMA'!$F$28),2)=1)))/(MAX(_xlfn._xlws.FILTER(SMA!$F$9:'SMA'!$F$28, MOD(ROW(SMA!$F$9:'SMA'!$F$28),2)=1))-MIN(_xlfn._xlws.FILTER(SMA!$F$9:'SMA'!$F$28, MOD(ROW(SMA!$F$9:'SMA'!$F$28),2)=1))))*(98-50)</f>
        <v>50</v>
      </c>
      <c r="G9" s="30" cm="1">
        <f t="array" aca="1" ref="G9" ca="1">50 + ((SMA!J9 - MIN(_xlfn._xlws.FILTER(SMA!$J$9:'SMA'!$J$28, MOD(ROW(SMA!$J$9:'SMA'!$J$28),2)=1)))/(MAX(_xlfn._xlws.FILTER(SMA!$J$9:'SMA'!$J$28, MOD(ROW(SMA!$J$9:'SMA'!$J$28),2)=1))-MIN(_xlfn._xlws.FILTER(SMA!$J$9:'SMA'!$J$28, MOD(ROW(SMA!$J$9:'SMA'!$J$28),2)=1))))*(98-50)</f>
        <v>56</v>
      </c>
      <c r="H9" s="30" cm="1">
        <f t="array" aca="1" ref="H9" ca="1">50 + ((SMA!K9 - MIN(_xlfn._xlws.FILTER(SMA!$K$9:'SMA'!$K$28, MOD(ROW(SMA!$K$9:'SMA'!$K$28),2)=1)))/(MAX(_xlfn._xlws.FILTER(SMA!$K$9:'SMA'!$K$28, MOD(ROW(SMA!$K$9:'SMA'!$K$28),2)=1))-MIN(_xlfn._xlws.FILTER(SMA!$K$9:'SMA'!$K$28, MOD(ROW(SMA!$K$9:'SMA'!$K$28),2)=1))))*(98-50)</f>
        <v>52.18181818181818</v>
      </c>
      <c r="I9" s="30" cm="1">
        <f t="array" aca="1" ref="I9" ca="1">50 + ((SMA!L9 - MIN(_xlfn._xlws.FILTER(SMA!$L$9:'SMA'!$L$28, MOD(ROW(SMA!$L$9:'SMA'!$L$28),2)=1)))/(MAX(_xlfn._xlws.FILTER(SMA!$L$9:'SMA'!$L$28, MOD(ROW(SMA!$L$9:'SMA'!$L$28),2)=1))-MIN(_xlfn._xlws.FILTER(SMA!$L$9:'SMA'!$L$28, MOD(ROW(SMA!$L$9:'SMA'!$L$28),2)=1))))*(98-50)</f>
        <v>64.400000000000006</v>
      </c>
      <c r="J9" s="30" cm="1">
        <f t="array" aca="1" ref="J9" ca="1">50 + ((SMA!M9 - MIN(_xlfn._xlws.FILTER(SMA!$M$9:'SMA'!$M$28, MOD(ROW(SMA!$M$9:'SMA'!$M$28),2)=1)))/(MAX(_xlfn._xlws.FILTER(SMA!$M$9:'SMA'!$M$28, MOD(ROW(SMA!$M$9:'SMA'!$M$28),2)=1))-MIN(_xlfn._xlws.FILTER(SMA!$M$9:'SMA'!$M$28, MOD(ROW(SMA!$M$9:'SMA'!$M$28),2)=1))))*(98-50)</f>
        <v>62</v>
      </c>
      <c r="K9" s="34" cm="1">
        <f t="array" aca="1" ref="K9" ca="1">50 + ((SMA!Q9 - MIN(_xlfn._xlws.FILTER(SMA!$Q$9:'SMA'!$Q$28, MOD(ROW(SMA!$Q$9:'SMA'!$Q$28),2)=1)))/(MAX(_xlfn._xlws.FILTER(SMA!$Q$9:'SMA'!$Q$28, MOD(ROW(SMA!$Q$9:'SMA'!$Q$28),2)=1))-MIN(_xlfn._xlws.FILTER(SMA!$Q$9:'SMA'!$Q$28, MOD(ROW(SMA!$Q$9:'SMA'!$Q$28),2)=1))))*(98-50)</f>
        <v>66</v>
      </c>
      <c r="L9" s="34" cm="1">
        <f t="array" aca="1" ref="L9" ca="1">50 + ((SMA!R9 - MIN(_xlfn._xlws.FILTER(SMA!$R$9:'SMA'!$R$28, MOD(ROW(SMA!$R$9:'SMA'!$R$28),2)=1)))/(MAX(_xlfn._xlws.FILTER(SMA!$R$9:'SMA'!$R$28, MOD(ROW(SMA!$R$9:'SMA'!$R$28),2)=1))-MIN(_xlfn._xlws.FILTER(SMA!$R$9:'SMA'!$R$28, MOD(ROW(SMA!$R$9:'SMA'!$R$28),2)=1))))*(98-50)</f>
        <v>69.2</v>
      </c>
      <c r="M9" s="34" cm="1">
        <f t="array" aca="1" ref="M9" ca="1">50 + ((SMA!S9 - MIN(_xlfn._xlws.FILTER(SMA!$S$9:'SMA'!$S$28, MOD(ROW(SMA!$S$9:'SMA'!$S$28),2)=1)))/(MAX(_xlfn._xlws.FILTER(SMA!$S$9:'SMA'!$S$28, MOD(ROW(SMA!$S$9:'SMA'!$S$28),2)=1))-MIN(_xlfn._xlws.FILTER(SMA!$S$9:'SMA'!$S$28, MOD(ROW(SMA!$S$9:'SMA'!$S$28),2)=1))))*(98-50)</f>
        <v>76.181818181818187</v>
      </c>
      <c r="N9" s="34" cm="1">
        <f t="array" aca="1" ref="N9" ca="1">50 + ((SMA!T9 - MIN(_xlfn._xlws.FILTER(SMA!$T$9:'SMA'!$T$28, MOD(ROW(SMA!$T$9:'SMA'!$T$28),2)=1)))/(MAX(_xlfn._xlws.FILTER(SMA!$T$9:'SMA'!$T$28, MOD(ROW(SMA!$T$9:'SMA'!$T$28),2)=1))-MIN(_xlfn._xlws.FILTER(SMA!$T$9:'SMA'!$T$28, MOD(ROW(SMA!$T$9:'SMA'!$T$28),2)=1))))*(98-50)</f>
        <v>68</v>
      </c>
      <c r="O9" s="38" cm="1">
        <f t="array" aca="1" ref="O9" ca="1">50 + ((SMA!X9 - MIN(_xlfn._xlws.FILTER(SMA!$X$9:'SMA'!$X$28, MOD(ROW(SMA!$X$9:'SMA'!$X$28),2)=1)))/(MAX(_xlfn._xlws.FILTER(SMA!$X$9:'SMA'!$X$28, MOD(ROW(SMA!$X$9:'SMA'!$X$28),2)=1))-MIN(_xlfn._xlws.FILTER(SMA!$X$9:'SMA'!$X$28, MOD(ROW(SMA!$X$9:'SMA'!$X$28),2)=1))))*(98-50)</f>
        <v>74</v>
      </c>
      <c r="P9" s="38" cm="1">
        <f t="array" aca="1" ref="P9" ca="1">50 + ((SMA!Y9 - MIN(_xlfn._xlws.FILTER(SMA!$Y$9:'SMA'!$Y$28, MOD(ROW(SMA!$Y$9:'SMA'!$Y$28),2)=1)))/(MAX(_xlfn._xlws.FILTER(SMA!$Y$9:'SMA'!$Y$28, MOD(ROW(SMA!$Y$9:'SMA'!$Y$28),2)=1))-MIN(_xlfn._xlws.FILTER(SMA!$Y$9:'SMA'!$Y$28, MOD(ROW(SMA!$Y$9:'SMA'!$Y$28),2)=1))))*(98-50)</f>
        <v>76.666666666666671</v>
      </c>
      <c r="Q9" s="38" cm="1">
        <f t="array" aca="1" ref="Q9" ca="1">50 + ((SMA!Z9 - MIN(_xlfn._xlws.FILTER(SMA!$Z$9:'SMA'!$Z$28, MOD(ROW(SMA!$Z$9:'SMA'!$Z$28),2)=1)))/(MAX(_xlfn._xlws.FILTER(SMA!$Z$9:'SMA'!$Z$28, MOD(ROW(SMA!$Z$9:'SMA'!$Z$28),2)=1))-MIN(_xlfn._xlws.FILTER(SMA!$Z$9:'SMA'!$Z$28, MOD(ROW(SMA!$Z$9:'SMA'!$Z$28),2)=1))))*(98-50)</f>
        <v>74</v>
      </c>
      <c r="R9" s="38" cm="1">
        <f t="array" aca="1" ref="R9" ca="1">50 + ((SMA!AA9 -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71.333333333333329</v>
      </c>
      <c r="S9" s="40" cm="1">
        <f t="array" aca="1" ref="S9" ca="1">50 + ((SMA!AE9 -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70.571428571428569</v>
      </c>
      <c r="T9" s="40" cm="1">
        <f t="array" aca="1" ref="T9" ca="1">50 + ((SMA!AF9 -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70.571428571428569</v>
      </c>
      <c r="U9" s="40" cm="1">
        <f t="array" aca="1" ref="U9" ca="1">50 + ((SMA!AG9 -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77.428571428571431</v>
      </c>
      <c r="V9" s="40" cm="1">
        <f t="array" aca="1" ref="V9" ca="1">50 + ((SMA!AH9 -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78.8</v>
      </c>
      <c r="W9" s="266"/>
      <c r="X9" s="253">
        <f>SUM(SMA!G9:G10,SMA!N9:N10,SMA!U9:U10,SMA!AB9:AB10,SMA!AI9:AI10)</f>
        <v>365</v>
      </c>
      <c r="Y9" s="253">
        <f>SUM(SMA!H9:H10,SMA!O9:O10,SMA!V9:V10,SMA!AC9:AC10,SMA!AJ9:AJ10)</f>
        <v>369</v>
      </c>
      <c r="Z9" s="253">
        <f>SUM(SMA!I9:I10,SMA!P9:P10,SMA!W9:W10,SMA!AD9:AD10,SMA!AK9:AK10)</f>
        <v>368</v>
      </c>
      <c r="AB9" s="252">
        <v>1</v>
      </c>
      <c r="AC9" s="106" t="s">
        <v>31</v>
      </c>
      <c r="AD9" s="108">
        <f ca="1">IF(MIN(C9,G9,K9,O9,S9)=0, "Null", IF(COUNT(C9,G9,K9,O9,S9)=5, SUM(C9,G9,K9,O9,S9) - MIN(C9,G9,K9,O9,S9) - MAX(C9,G9,K9,O9,S9), "Null"))*$AS$9</f>
        <v>962.85714285714278</v>
      </c>
      <c r="AE9" s="108">
        <f ca="1">IF(MIN(D9,H9,L9,P9,T9)=0, "Null", IF(COUNT(D9,H9,L9,P9,T9)=5, SUM(D9,H9,L9,P9,T9) - MIN(D9,H9,L9,P9,T9) - MAX(D9,H9,L9,P9,T9), "Null"))*$AT$9</f>
        <v>865.75238095238092</v>
      </c>
      <c r="AF9" s="108">
        <f ca="1">IF(MIN(E9,I9,M9,Q9,U9)=0, "Null", IF(COUNT(E9,I9,M9,Q9,U9)=5, SUM(E9,I9,M9,Q9,U9) - MIN(E9,I9,M9,Q9,U9) - MAX(E9,I9,M9,Q9,U9), "Null"))*$AU$9</f>
        <v>658.14545454545453</v>
      </c>
      <c r="AG9" s="108">
        <f ca="1">IF(MIN(F9,J9,N9,R9,V9)=0, "Null", IF(COUNT(F9,J9,N9,R9,V9)=5, SUM(F9,J9,N9,R9,V9) - MIN(F9,J9,N9,R9,V9) - MAX(F9,J9,N9,R9,V9), "Null"))*$AV$9</f>
        <v>604</v>
      </c>
      <c r="AH9" s="109" cm="1">
        <f t="array" aca="1" ref="AH9" ca="1">IF(SUMPRODUCT(--(ISTEXT(AD9:AG9)+ISBLANK(AD9:AG9)+(AD9:AG9=0)))&gt;0,"Error",SUM(AD9,AE9,AF9,AG9))</f>
        <v>3090.754978354978</v>
      </c>
      <c r="AI9" s="490">
        <f ca="1">IF(OR(ISTEXT(AH9),ISTEXT(AH10)),"NULL",SUM(AH9:AH10))</f>
        <v>6296.5439893439889</v>
      </c>
      <c r="AJ9" s="489"/>
      <c r="AK9" s="253">
        <f>SUM(SMA!G9:I10,SMA!N9:P10,SMA!U9:W10,SMA!AB9:AD10,SMA!AI9:AK10)</f>
        <v>1102</v>
      </c>
      <c r="AL9" s="253">
        <f>RANK(AK9,$AK$9:$AK$28,0)</f>
        <v>6</v>
      </c>
      <c r="AN9" s="248" t="str">
        <f>IF(AND(SMA!AP9&gt;=4, SMA!AP9&lt;=18), "Penampilan " &amp; SMA!AP9 &amp; " Menit", "Kosong")</f>
        <v>Penampilan 9 Menit</v>
      </c>
      <c r="AO9" s="263" t="str">
        <f>IF(SMA!AQ9=46,"Kelebihan 1 Peserta", IF(SMA!AQ9=47,"Kelebihan 2 Peserta",IF(SMA!AQ9=48,"Kelebihan 3 Peserta",IF(SMA!AQ9=49,"Kelebihan 4 Peserta",IF(SMA!AQ9=50,"Kelebihan 5 Peserta",IF(SMA!AQ9&gt;50,"Lebih dari 5 Peserta","Aman"))))))</f>
        <v>Aman</v>
      </c>
      <c r="AP9" s="248" t="str">
        <f>_xlfn.TEXTJOIN(", ",TRUE,AN9,AO9)</f>
        <v>Penampilan 9 Menit, Aman</v>
      </c>
      <c r="AR9" s="42" t="s">
        <v>31</v>
      </c>
      <c r="AS9" s="42">
        <v>5</v>
      </c>
      <c r="AT9" s="42">
        <v>4</v>
      </c>
      <c r="AU9" s="42">
        <v>3</v>
      </c>
      <c r="AV9" s="42">
        <v>3</v>
      </c>
    </row>
    <row r="10" spans="1:48" ht="17.25" customHeight="1">
      <c r="A10" s="213"/>
      <c r="B10" s="107" t="s">
        <v>39</v>
      </c>
      <c r="C10" s="27" cm="1">
        <f t="array" aca="1" ref="C10" ca="1">50 + ((SMA!C10 - MIN(_xlfn._xlws.FILTER(SMA!$C$9:'SMA'!$C$28, MOD(ROW(SMA!$C$9:'SMA'!$C$28),2)=0)))/(MAX(_xlfn._xlws.FILTER(SMA!$C$9:'SMA'!$C$28, MOD(ROW(SMA!$C$9:'SMA'!$C$28),2)=0))-MIN(_xlfn._xlws.FILTER(SMA!$C$9:'SMA'!$C$28, MOD(ROW(SMA!$C$9:'SMA'!$C$28),2)=0)))) * (98-50)</f>
        <v>98</v>
      </c>
      <c r="D10" s="27" cm="1">
        <f t="array" aca="1" ref="D10" ca="1">50 + ((SMA!D10 - MIN(_xlfn._xlws.FILTER(SMA!$D$9:'SMA'!$D$28,MOD(ROW(SMA!$D$9:'SMA'!$D$28),2)=0)))/(MAX(_xlfn._xlws.FILTER(SMA!$D$9:'SMA'!$D$28, MOD(ROW(SMA!$D$9:'SMA'!$D$28),2)=0))-MIN(_xlfn._xlws.FILTER(SMA!$D$9:'SMA'!$D$28,MOD(ROW(SMA!$D$9:'SMA'!$D$28),2)=0)))) * (98-50)</f>
        <v>84.285714285714278</v>
      </c>
      <c r="E10" s="27" cm="1">
        <f t="array" aca="1" ref="E10" ca="1">50 + ((SMA!E10 - MIN(_xlfn._xlws.FILTER(SMA!$E$9:'SMA'!$E$28, MOD(ROW(SMA!$E$9:'SMA'!$E$28),2)=0)))/(MAX(_xlfn._xlws.FILTER(SMA!$E$9:'SMA'!$E$28, MOD(ROW(SMA!$E$9:'SMA'!$E$28),2)=0))-MIN(_xlfn._xlws.FILTER(SMA!$E$9:'SMA'!$E$28, MOD(ROW(SMA!$E$9:'SMA'!$E$28),2)=0))))*(98-50)</f>
        <v>63.714285714285715</v>
      </c>
      <c r="F10" s="27" cm="1">
        <f t="array" aca="1" ref="F10" ca="1">50 + ((SMA!F10 - MIN(_xlfn._xlws.FILTER(SMA!$F$9:'SMA'!$F$28, MOD(ROW(SMA!$F$9:'SMA'!$F$28),2)=0)))/(MAX(_xlfn._xlws.FILTER(SMA!$F$9:'SMA'!$F$28, MOD(ROW(SMA!$F$9:'SMA'!$F$28),2)=0))-MIN(_xlfn._xlws.FILTER(SMA!$F$9:'SMA'!$F$28, MOD(ROW(SMA!$F$9:'SMA'!$F$28),2)=0))))*(98-50)</f>
        <v>50</v>
      </c>
      <c r="G10" s="31" cm="1">
        <f t="array" aca="1" ref="G10" ca="1">50 + ((SMA!J10 - MIN(_xlfn._xlws.FILTER(SMA!$J$9:'SMA'!$J$28, MOD(ROW(SMA!$J$9:'SMA'!$J$28),2)=0)))/(MAX(_xlfn._xlws.FILTER(SMA!$J$9:'SMA'!$J$28, MOD(ROW(SMA!$J$9:'SMA'!$J$28),2)=0))-MIN(_xlfn._xlws.FILTER(SMA!$J$9:'SMA'!$J$28, MOD(ROW(SMA!$J$9:'SMA'!$J$28),2)=0))))*(98-50)</f>
        <v>50</v>
      </c>
      <c r="H10" s="31" cm="1">
        <f t="array" aca="1" ref="H10" ca="1">50 + ((SMA!K10 - MIN(_xlfn._xlws.FILTER(SMA!$K$9:'SMA'!$K$28, MOD(ROW(SMA!$K$9:'SMA'!$K$28),2)=0)))/(MAX(_xlfn._xlws.FILTER(SMA!$K$9:'SMA'!$K$28, MOD(ROW(SMA!$K$9:'SMA'!$K$28),2)=0))-MIN(_xlfn._xlws.FILTER(SMA!$K$9:'SMA'!$K$28, MOD(ROW(SMA!$K$9:'SMA'!$K$28),2)=0))))*(98-50)</f>
        <v>50</v>
      </c>
      <c r="I10" s="31" cm="1">
        <f t="array" aca="1" ref="I10" ca="1">50 + ((SMA!L10 - MIN(_xlfn._xlws.FILTER(SMA!$L$9:'SMA'!$L$28, MOD(ROW(SMA!$L$9:'SMA'!$L$28),2)=0)))/(MAX(_xlfn._xlws.FILTER(SMA!$L$9:'SMA'!$L$28, MOD(ROW(SMA!$L$9:'SMA'!$L$28),2)=0))-MIN(_xlfn._xlws.FILTER(SMA!$L$9:'SMA'!$L$28, MOD(ROW(SMA!$L$9:'SMA'!$L$28),2)=0))))*(98-50)</f>
        <v>50</v>
      </c>
      <c r="J10" s="31" cm="1">
        <f t="array" aca="1" ref="J10" ca="1">50 + ((SMA!M10 - MIN(_xlfn._xlws.FILTER(SMA!$M$9:'SMA'!$M$28, MOD(ROW(SMA!$M$9:'SMA'!$M$28),2)=0)))/(MAX(_xlfn._xlws.FILTER(SMA!$M$9:'SMA'!$M$28, MOD(ROW(SMA!$M$9:'SMA'!$M$28),2)=0))-MIN(_xlfn._xlws.FILTER(SMA!$M$9:'SMA'!$M$28, MOD(ROW(SMA!$M$9:'SMA'!$M$28),2)=0))))*(98-50)</f>
        <v>54.8</v>
      </c>
      <c r="K10" s="35" cm="1">
        <f t="array" aca="1" ref="K10" ca="1">50 + ((SMA!Q10 -MIN(_xlfn._xlws.FILTER(SMA!$Q$9:'SMA'!$Q$28, MOD(ROW(SMA!$Q$9:'SMA'!$Q$28),2)=0)))/(MAX(_xlfn._xlws.FILTER(SMA!$Q$9:'SMA'!$Q$28, MOD(ROW(SMA!$Q$9:'SMA'!$Q$28),2)=0))-MIN(_xlfn._xlws.FILTER(SMA!$Q$9:'SMA'!$Q$28, MOD(ROW(SMA!$Q$9:'SMA'!$Q$28),2)=0))))*(98-50)</f>
        <v>80.545454545454547</v>
      </c>
      <c r="L10" s="35" cm="1">
        <f t="array" aca="1" ref="L10" ca="1">50 + ((SMA!R10 - MIN(_xlfn._xlws.FILTER(SMA!$R$9:'SMA'!$R$28, MOD(ROW(SMA!$R$9:'SMA'!$R$28),2)=0)))/(MAX(_xlfn._xlws.FILTER(SMA!$R$9:'SMA'!$R$28, MOD(ROW(SMA!$R$9:'SMA'!$R$28),2)=0))-MIN(_xlfn._xlws.FILTER(SMA!$R$9:'SMA'!$R$28, MOD(ROW(SMA!$R$9:'SMA'!$R$28),2)=0))))*(98-50)</f>
        <v>78</v>
      </c>
      <c r="M10" s="35" cm="1">
        <f t="array" aca="1" ref="M10" ca="1">50 + ((SMA!S10 - MIN(_xlfn._xlws.FILTER(SMA!$S$9:'SMA'!$S$28, MOD(ROW(SMA!$S$9:'SMA'!$S$28),2)=0)))/(MAX(_xlfn._xlws.FILTER(SMA!$S$9:'SMA'!$S$28, MOD(ROW(SMA!$S$9:'SMA'!$S$28),2)=0))-MIN(_xlfn._xlws.FILTER(SMA!$S$9:'SMA'!$S$28, MOD(ROW(SMA!$S$9:'SMA'!$S$28),2)=0))))*(98-50)</f>
        <v>76.181818181818187</v>
      </c>
      <c r="N10" s="35" cm="1">
        <f t="array" aca="1" ref="N10" ca="1">50 + ((SMA!T10 - MIN(_xlfn._xlws.FILTER(SMA!$T$9:'SMA'!$T$28, MOD(ROW(SMA!$T$9:'SMA'!$T$28),2)=0)))/(MAX(_xlfn._xlws.FILTER(SMA!$T$9:'SMA'!$T$28, MOD(ROW(SMA!$T$9:'SMA'!$T$28),2)=0))-MIN(_xlfn._xlws.FILTER(SMA!$T$9:'SMA'!$T$28, MOD(ROW(SMA!$T$9:'SMA'!$T$28),2)=0))))*(98-50)</f>
        <v>76.181818181818187</v>
      </c>
      <c r="O10" s="38" cm="1">
        <f t="array" aca="1" ref="O10" ca="1">50 + ((SMA!X10 - MIN(_xlfn._xlws.FILTER(SMA!$X$9:'SMA'!$X$28, MOD(ROW(SMA!$X$9:'SMA'!$X$28),2)=0)))/(MAX(_xlfn._xlws.FILTER(SMA!$X$9:'SMA'!$X$28, MOD(ROW(SMA!$X$9:'SMA'!$X$28),2)=0))-MIN(_xlfn._xlws.FILTER(SMA!$X$9:'SMA'!$X$28, MOD(ROW(SMA!$X$9:'SMA'!$X$28),2)=0))))*(98-50)</f>
        <v>66</v>
      </c>
      <c r="P10" s="38" cm="1">
        <f t="array" aca="1" ref="P10" ca="1">50 + ((SMA!Y10 - MIN(_xlfn._xlws.FILTER(SMA!$Y$9:'SMA'!$Y$28, MOD(ROW(SMA!$Y$9:'SMA'!$Y$28),2)=0)))/(MAX(_xlfn._xlws.FILTER(SMA!$Y$9:'SMA'!$Y$28, MOD(ROW(SMA!$Y$9:'SMA'!$Y$28),2)=0))-MIN(_xlfn._xlws.FILTER(SMA!$Y$9:'SMA'!$Y$28, MOD(ROW(SMA!$Y$9:'SMA'!$Y$28),2)=0))))*(98-50)</f>
        <v>67.454545454545453</v>
      </c>
      <c r="Q10" s="38" cm="1">
        <f t="array" aca="1" ref="Q10" ca="1">50 + ((SMA!Z10 - MIN(_xlfn._xlws.FILTER(SMA!$Z$9:'SMA'!$Z$28, MOD(ROW(SMA!$Z$9:'SMA'!$Z$28),2)=0)))/(MAX(_xlfn._xlws.FILTER(SMA!$Z$9:'SMA'!$Z$28, MOD(ROW(SMA!$Z$9:'SMA'!$Z$28),2)=0))-MIN(_xlfn._xlws.FILTER(SMA!$Z$9:'SMA'!$Z$28, MOD(ROW(SMA!$Z$9:'SMA'!$Z$28),2)=0))))*(98-50)</f>
        <v>70</v>
      </c>
      <c r="R10" s="38" cm="1">
        <f t="array" aca="1" ref="R10" ca="1">50 + ((SMA!AA10 -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68.461538461538467</v>
      </c>
      <c r="S10" s="40" cm="1">
        <f t="array" aca="1" ref="S10" ca="1">50 + ((SMA!AE10 -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88.4</v>
      </c>
      <c r="T10" s="40" cm="1">
        <f t="array" aca="1" ref="T10" ca="1">50 + ((SMA!AF10 -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74</v>
      </c>
      <c r="U10" s="40" cm="1">
        <f t="array" aca="1" ref="U10" ca="1">50 + ((SMA!AG10 -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66</v>
      </c>
      <c r="V10" s="40" cm="1">
        <f t="array" aca="1" ref="V10" ca="1">50 + ((SMA!AH10 -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74</v>
      </c>
      <c r="W10" s="266"/>
      <c r="X10" s="254"/>
      <c r="Y10" s="254"/>
      <c r="Z10" s="254"/>
      <c r="AB10" s="213"/>
      <c r="AC10" s="106" t="s">
        <v>39</v>
      </c>
      <c r="AD10" s="108">
        <f ca="1">IF(MIN(C10,G10,K10,O10,S10)=0, "Null", IF(COUNT(C10,G10,K10,O10,S10)=5, SUM(C10,G10,K10,O10,S10) - MIN(C10,G10,K10,O10,S10) - MAX(C10,G10,K10,O10,S10), "Null"))*$AS$10</f>
        <v>939.78181818181838</v>
      </c>
      <c r="AE10" s="108">
        <f ca="1">IF(MIN(D10,H10,L10,P10,T10)=0, "Null", IF(COUNT(D10,H10,L10,P10,T10)=5, SUM(D10,H10,L10,P10,T10) - MIN(D10,H10,L10,P10,T10) - MAX(D10,H10,L10,P10,T10), "Null"))*$AT$10</f>
        <v>877.81818181818176</v>
      </c>
      <c r="AF10" s="108">
        <f ca="1">IF(MIN(E10,I10,M10,Q10,U10)=0, "Null", IF(COUNT(E10,I10,M10,Q10,U10)=5, SUM(E10,I10,M10,Q10,U10) - MIN(E10,I10,M10,Q10,U10) - MAX(E10,I10,M10,Q10,U10), "Null"))*$AU$10</f>
        <v>599.14285714285711</v>
      </c>
      <c r="AG10" s="108">
        <f ca="1">IF(MIN(F10,J10,N10,R10,V10)=0, "Null", IF(COUNT(F10,J10,N10,R10,V10)=5, SUM(F10,J10,N10,R10,V10) - MIN(F10,J10,N10,R10,V10) - MAX(F10,J10,N10,R10,V10), "Null"))*$AV$10</f>
        <v>789.04615384615386</v>
      </c>
      <c r="AH10" s="109" cm="1">
        <f t="array" aca="1" ref="AH10" ca="1">IF(SUMPRODUCT(--(ISTEXT(AD10:AG10)+ISBLANK(AD10:AG10)+(AD10:AG10=0)))&gt;0,"Error",SUM(AD10,AE10,AF10,AG10))</f>
        <v>3205.7890109890113</v>
      </c>
      <c r="AI10" s="491"/>
      <c r="AJ10" s="489"/>
      <c r="AK10" s="254"/>
      <c r="AL10" s="254"/>
      <c r="AN10" s="249"/>
      <c r="AO10" s="264"/>
      <c r="AP10" s="249"/>
      <c r="AR10" s="42" t="s">
        <v>39</v>
      </c>
      <c r="AS10" s="42">
        <v>4</v>
      </c>
      <c r="AT10" s="42">
        <v>4</v>
      </c>
      <c r="AU10" s="42">
        <v>3</v>
      </c>
      <c r="AV10" s="42">
        <v>4</v>
      </c>
    </row>
    <row r="11" spans="1:48" ht="17.25" customHeight="1">
      <c r="A11" s="199">
        <v>2</v>
      </c>
      <c r="B11" s="1" t="s">
        <v>31</v>
      </c>
      <c r="C11" s="25" cm="1">
        <f t="array" aca="1" ref="C11" ca="1">50 + ((SMA!C11 - MIN(_xlfn._xlws.FILTER(SMA!$C$9:'SMA'!$C$28, MOD(ROW(SMA!$C$9:'SMA'!$C$28),2)=1)))/(MAX(_xlfn._xlws.FILTER(SMA!$C$9:'SMA'!$C$28, MOD(ROW(SMA!$C$9:'SMA'!$C$28),2)=1))-MIN(_xlfn._xlws.FILTER(SMA!$C$9:'SMA'!$C$28, MOD(ROW(SMA!$C$9:'SMA'!$C$28),2)=1)))) * (98-50)</f>
        <v>50</v>
      </c>
      <c r="D11" s="25" cm="1">
        <f t="array" aca="1" ref="D11" ca="1">50 + ((SMA!D11 - MIN(_xlfn._xlws.FILTER(SMA!$D$9:'SMA'!$D$28, MOD(ROW(SMA!$D$9:'SMA'!$D$28),2)=1)))/(MAX(_xlfn._xlws.FILTER(SMA!$D$9:'SMA'!$D$28, MOD(ROW(SMA!$D$9:'SMA'!$D$28),2)=1))-MIN(_xlfn._xlws.FILTER(SMA!$D$9:'SMA'!$D$28, MOD(ROW(SMA!$D$9:'SMA'!$D$28),2)=1))))*(98-50)</f>
        <v>78.8</v>
      </c>
      <c r="E11" s="25" cm="1">
        <f t="array" aca="1" ref="E11" ca="1">50 + ((SMA!$E$11 - MIN(_xlfn._xlws.FILTER(SMA!$E$9:'SMA'!$E$28, MOD(ROW(SMA!$E$9:'SMA'!$E$28),2)=1)))/(MAX(_xlfn._xlws.FILTER(SMA!$E$9:'SMA'!$E$28, MOD(ROW(SMA!$E$9:'SMA'!$E$28),2)=1))-MIN(_xlfn._xlws.FILTER(SMA!$E$9:'SMA'!$E$28, MOD(ROW(SMA!$E$9:'SMA'!$E$28),2)=1))))*(98-50)</f>
        <v>50</v>
      </c>
      <c r="F11" s="25" cm="1">
        <f t="array" aca="1" ref="F11" ca="1">50 + ((SMA!F11 - MIN(_xlfn._xlws.FILTER(SMA!$F$9:'SMA'!$F$28, MOD(ROW(SMA!$F$9:'SMA'!$F$28),2)=1)))/(MAX(_xlfn._xlws.FILTER(SMA!$F$9:'SMA'!$F$28, MOD(ROW(SMA!$F$9:'SMA'!$F$28),2)=1))-MIN(_xlfn._xlws.FILTER(SMA!$F$9:'SMA'!$F$28, MOD(ROW(SMA!$F$9:'SMA'!$F$28),2)=1))))*(98-50)</f>
        <v>50</v>
      </c>
      <c r="G11" s="32" cm="1">
        <f t="array" aca="1" ref="G11" ca="1">50 + ((SMA!J11 - MIN(_xlfn._xlws.FILTER(SMA!$J$9:'SMA'!$J$28, MOD(ROW(SMA!$J$9:'SMA'!$J$28),2)=1)))/(MAX(_xlfn._xlws.FILTER(SMA!$J$9:'SMA'!$J$28, MOD(ROW(SMA!$J$9:'SMA'!$J$28),2)=1))-MIN(_xlfn._xlws.FILTER(SMA!$J$9:'SMA'!$J$28, MOD(ROW(SMA!$J$9:'SMA'!$J$28),2)=1))))*(98-50)</f>
        <v>72</v>
      </c>
      <c r="H11" s="32" cm="1">
        <f t="array" aca="1" ref="H11" ca="1">50 + ((SMA!K11 - MIN(_xlfn._xlws.FILTER(SMA!$K$9:'SMA'!$K$28, MOD(ROW(SMA!$K$9:'SMA'!$K$28),2)=1)))/(MAX(_xlfn._xlws.FILTER(SMA!$K$9:'SMA'!$K$28, MOD(ROW(SMA!$K$9:'SMA'!$K$28),2)=1))-MIN(_xlfn._xlws.FILTER(SMA!$K$9:'SMA'!$K$28, MOD(ROW(SMA!$K$9:'SMA'!$K$28),2)=1))))*(98-50)</f>
        <v>60.909090909090907</v>
      </c>
      <c r="I11" s="32" cm="1">
        <f t="array" aca="1" ref="I11" ca="1">50 + ((SMA!L11 - MIN(_xlfn._xlws.FILTER(SMA!$L$9:'SMA'!$L$28, MOD(ROW(SMA!$L$9:'SMA'!$L$28),2)=1)))/(MAX(_xlfn._xlws.FILTER(SMA!$L$9:'SMA'!$L$28, MOD(ROW(SMA!$L$9:'SMA'!$L$28),2)=1))-MIN(_xlfn._xlws.FILTER(SMA!$L$9:'SMA'!$L$28, MOD(ROW(SMA!$L$9:'SMA'!$L$28),2)=1))))*(98-50)</f>
        <v>64.400000000000006</v>
      </c>
      <c r="J11" s="32" cm="1">
        <f t="array" aca="1" ref="J11" ca="1">50 + ((SMA!M11 - MIN(_xlfn._xlws.FILTER(SMA!$M$9:'SMA'!$M$28, MOD(ROW(SMA!$M$9:'SMA'!$M$28),2)=1)))/(MAX(_xlfn._xlws.FILTER(SMA!$M$9:'SMA'!$M$28, MOD(ROW(SMA!$M$9:'SMA'!$M$28),2)=1))-MIN(_xlfn._xlws.FILTER(SMA!$M$9:'SMA'!$M$28, MOD(ROW(SMA!$M$9:'SMA'!$M$28),2)=1))))*(98-50)</f>
        <v>86</v>
      </c>
      <c r="K11" s="36" cm="1">
        <f t="array" aca="1" ref="K11" ca="1">50 + ((SMA!Q11 - MIN(_xlfn._xlws.FILTER(SMA!$Q$9:'SMA'!$Q$28, MOD(ROW(SMA!$Q$9:'SMA'!$Q$28),2)=1)))/(MAX(_xlfn._xlws.FILTER(SMA!$Q$9:'SMA'!$Q$28, MOD(ROW(SMA!$Q$9:'SMA'!$Q$28),2)=1))-MIN(_xlfn._xlws.FILTER(SMA!$Q$9:'SMA'!$Q$28, MOD(ROW(SMA!$Q$9:'SMA'!$Q$28),2)=1))))*(98-50)</f>
        <v>71.333333333333329</v>
      </c>
      <c r="L11" s="36" cm="1">
        <f t="array" aca="1" ref="L11" ca="1">50 + ((SMA!R11 - MIN(_xlfn._xlws.FILTER(SMA!$R$9:'SMA'!$R$28, MOD(ROW(SMA!$R$9:'SMA'!$R$28),2)=1)))/(MAX(_xlfn._xlws.FILTER(SMA!$R$9:'SMA'!$R$28, MOD(ROW(SMA!$R$9:'SMA'!$R$28),2)=1))-MIN(_xlfn._xlws.FILTER(SMA!$R$9:'SMA'!$R$28, MOD(ROW(SMA!$R$9:'SMA'!$R$28),2)=1))))*(98-50)</f>
        <v>59.6</v>
      </c>
      <c r="M11" s="36" cm="1">
        <f t="array" aca="1" ref="M11" ca="1">50 + ((SMA!S11 - MIN(_xlfn._xlws.FILTER(SMA!$S$9:'SMA'!$S$28, MOD(ROW(SMA!$S$9:'SMA'!$S$28),2)=1)))/(MAX(_xlfn._xlws.FILTER(SMA!$S$9:'SMA'!$S$28, MOD(ROW(SMA!$S$9:'SMA'!$S$28),2)=1))-MIN(_xlfn._xlws.FILTER(SMA!$S$9:'SMA'!$S$28, MOD(ROW(SMA!$S$9:'SMA'!$S$28),2)=1))))*(98-50)</f>
        <v>67.454545454545453</v>
      </c>
      <c r="N11" s="36" cm="1">
        <f t="array" aca="1" ref="N11" ca="1">50 + ((SMA!T11 - MIN(_xlfn._xlws.FILTER(SMA!$T$9:'SMA'!$T$28, MOD(ROW(SMA!$T$9:'SMA'!$T$28),2)=1)))/(MAX(_xlfn._xlws.FILTER(SMA!$T$9:'SMA'!$T$28, MOD(ROW(SMA!$T$9:'SMA'!$T$28),2)=1))-MIN(_xlfn._xlws.FILTER(SMA!$T$9:'SMA'!$T$28, MOD(ROW(SMA!$T$9:'SMA'!$T$28),2)=1))))*(98-50)</f>
        <v>68</v>
      </c>
      <c r="O11" s="39" cm="1">
        <f t="array" aca="1" ref="O11" ca="1">50 + ((SMA!X11 - MIN(_xlfn._xlws.FILTER(SMA!$X$9:'SMA'!$X$28, MOD(ROW(SMA!$X$9:'SMA'!$X$28),2)=1)))/(MAX(_xlfn._xlws.FILTER(SMA!$X$9:'SMA'!$X$28, MOD(ROW(SMA!$X$9:'SMA'!$X$28),2)=1))-MIN(_xlfn._xlws.FILTER(SMA!$X$9:'SMA'!$X$28, MOD(ROW(SMA!$X$9:'SMA'!$X$28),2)=1))))*(98-50)</f>
        <v>82</v>
      </c>
      <c r="P11" s="39" cm="1">
        <f t="array" aca="1" ref="P11" ca="1">50 + ((SMA!Y11 - MIN(_xlfn._xlws.FILTER(SMA!$Y$9:'SMA'!$Y$28, MOD(ROW(SMA!$Y$9:'SMA'!$Y$28),2)=1)))/(MAX(_xlfn._xlws.FILTER(SMA!$Y$9:'SMA'!$Y$28, MOD(ROW(SMA!$Y$9:'SMA'!$Y$28),2)=1))-MIN(_xlfn._xlws.FILTER(SMA!$Y$9:'SMA'!$Y$28, MOD(ROW(SMA!$Y$9:'SMA'!$Y$28),2)=1))))*(98-50)</f>
        <v>76.666666666666671</v>
      </c>
      <c r="Q11" s="39" cm="1">
        <f t="array" aca="1" ref="Q11" ca="1">50 + ((SMA!Z11 - MIN(_xlfn._xlws.FILTER(SMA!$Z$9:'SMA'!$Z$28, MOD(ROW(SMA!$Z$9:'SMA'!$Z$28),2)=1)))/(MAX(_xlfn._xlws.FILTER(SMA!$Z$9:'SMA'!$Z$28, MOD(ROW(SMA!$Z$9:'SMA'!$Z$28),2)=1))-MIN(_xlfn._xlws.FILTER(SMA!$Z$9:'SMA'!$Z$28, MOD(ROW(SMA!$Z$9:'SMA'!$Z$28),2)=1))))*(98-50)</f>
        <v>83.6</v>
      </c>
      <c r="R11" s="39" cm="1">
        <f t="array" aca="1" ref="R11" ca="1">50 + ((SMA!AA11 -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87.333333333333343</v>
      </c>
      <c r="S11" s="46" cm="1">
        <f t="array" aca="1" ref="S11" ca="1">50 + ((SMA!AE11 -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70.571428571428569</v>
      </c>
      <c r="T11" s="46" cm="1">
        <f t="array" aca="1" ref="T11" ca="1">50 + ((SMA!AF11 -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63.714285714285715</v>
      </c>
      <c r="U11" s="46" cm="1">
        <f t="array" aca="1" ref="U11" ca="1">50 + ((SMA!AG11 -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70.571428571428569</v>
      </c>
      <c r="V11" s="46" cm="1">
        <f t="array" aca="1" ref="V11" ca="1">50 + ((SMA!AH11 -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69.2</v>
      </c>
      <c r="W11" s="266"/>
      <c r="X11" s="250">
        <f>SUM(SMA!G11:G12,SMA!N11:N12,SMA!U11:U12,SMA!AB11:AB12,SMA!AI11:AI12)</f>
        <v>371</v>
      </c>
      <c r="Y11" s="250">
        <f>SUM(SMA!H11:H12,SMA!O11:O12,SMA!V11:V12,SMA!AC11:AC12,SMA!AJ11:AJ12)</f>
        <v>373</v>
      </c>
      <c r="Z11" s="250">
        <f>SUM(SMA!I11:I12,SMA!P11:P12,SMA!W11:W12,SMA!AD11:AD12,SMA!AK11:AK12)</f>
        <v>371</v>
      </c>
      <c r="AB11" s="199">
        <v>2</v>
      </c>
      <c r="AC11" s="42" t="s">
        <v>31</v>
      </c>
      <c r="AD11" s="44">
        <f ca="1">IF(MIN(C11,G11,K11,O11,S11)=0, "Null", IF(COUNT(C11,G11,K11,O11,S11)=5, SUM(C11,G11,K11,O11,S11) - MIN(C11,G11,K11,O11,S11) - MAX(C11,G11,K11,O11,S11), "Null"))*$AS$9</f>
        <v>1069.5238095238094</v>
      </c>
      <c r="AE11" s="44">
        <f ca="1">IF(MIN(D11,H11,L11,P11,T11)=0, "Null", IF(COUNT(D11,H11,L11,P11,T11)=5, SUM(D11,H11,L11,P11,T11) - MIN(D11,H11,L11,P11,T11) - MAX(D11,H11,L11,P11,T11), "Null"))*$AT$9</f>
        <v>805.16017316017292</v>
      </c>
      <c r="AF11" s="44">
        <f ca="1">IF(MIN(E11,I11,M11,Q11,U11)=0, "Null", IF(COUNT(E11,I11,M11,Q11,U11)=5, SUM(E11,I11,M11,Q11,U11) - MIN(E11,I11,M11,Q11,U11) - MAX(E11,I11,M11,Q11,U11), "Null"))*$AU$9</f>
        <v>607.2779220779222</v>
      </c>
      <c r="AG11" s="44">
        <f ca="1">IF(MIN(F11,J11,N11,R11,V11)=0, "Null", IF(COUNT(F11,J11,N11,R11,V11)=5, SUM(F11,J11,N11,R11,V11) - MIN(F11,J11,N11,R11,V11) - MAX(F11,J11,N11,R11,V11), "Null"))*$AV$9</f>
        <v>669.6</v>
      </c>
      <c r="AH11" s="45" cm="1">
        <f t="array" aca="1" ref="AH11" ca="1">IF(SUMPRODUCT(--(ISTEXT(AD11:AG11)+ISBLANK(AD11:AG11)+(AD11:AG11=0)))&gt;0,"Error",SUM(AD11,AE11,AF11,AG11))</f>
        <v>3151.5619047619043</v>
      </c>
      <c r="AI11" s="492">
        <f t="shared" ref="AI11" ca="1" si="0">IF(OR(ISTEXT(AH11),ISTEXT(AH12)),"NULL",SUM(AH11:AH12))</f>
        <v>6247.2985680985676</v>
      </c>
      <c r="AJ11" s="489"/>
      <c r="AK11" s="250">
        <f>SUM(SMA!G11:I12,SMA!N11:P12,SMA!U11:W12,SMA!AB11:AD12,SMA!AI11:AK12)</f>
        <v>1115</v>
      </c>
      <c r="AL11" s="250">
        <f>RANK(AK11,$AK$9:$AK$28,0)</f>
        <v>5</v>
      </c>
      <c r="AN11" s="255" t="str">
        <f>IF(AND(SMA!AP11&gt;=4, SMA!AP11&lt;=18), "Penampilan " &amp; SMA!AP11 &amp; " Menit", "Kosong")</f>
        <v>Penampilan 10 Menit</v>
      </c>
      <c r="AO11" s="257" t="str">
        <f>IF(SMA!AQ11=46,"Kelebihan 1 Peserta", IF(SMA!AQ11=47,"Kelebihan 2 Peserta",IF(SMA!AQ11=48,"Kelebihan 3 Peserta",IF(SMA!AQ11=49,"Kelebihan 4 Peserta",IF(SMA!AQ11=50,"Kelebihan 5 Peserta",IF(SMA!AQ11&gt;50,"Lebih dari 5 Peserta","Aman"))))))</f>
        <v>Aman</v>
      </c>
      <c r="AP11" s="255" t="str">
        <f t="shared" ref="AP11" si="1">_xlfn.TEXTJOIN(", ",TRUE,AN11,AO11)</f>
        <v>Penampilan 10 Menit, Aman</v>
      </c>
    </row>
    <row r="12" spans="1:48" ht="17.25" customHeight="1">
      <c r="A12" s="236"/>
      <c r="B12" s="28" t="s">
        <v>39</v>
      </c>
      <c r="C12" s="29" cm="1">
        <f t="array" aca="1" ref="C12" ca="1">50 + ((SMA!C12 - MIN(_xlfn._xlws.FILTER(SMA!$C$9:'SMA'!$C$28, MOD(ROW(SMA!$C$9:'SMA'!$C$28),2)=0)))/(MAX(_xlfn._xlws.FILTER(SMA!$C$9:'SMA'!$C$28, MOD(ROW(SMA!$C$9:'SMA'!$C$28),2)=0))-MIN(_xlfn._xlws.FILTER(SMA!$C$9:'SMA'!$C$28, MOD(ROW(SMA!$C$9:'SMA'!$C$28),2)=0)))) * (98-50)</f>
        <v>77.428571428571431</v>
      </c>
      <c r="D12" s="29" cm="1">
        <f t="array" aca="1" ref="D12" ca="1">50 + ((SMA!D12 - MIN(_xlfn._xlws.FILTER(SMA!$D$9:'SMA'!$D$28,MOD(ROW(SMA!$D$9:'SMA'!$D$28),2)=0)))/(MAX(_xlfn._xlws.FILTER(SMA!$D$9:'SMA'!$D$28, MOD(ROW(SMA!$D$9:'SMA'!$D$28),2)=0))-MIN(_xlfn._xlws.FILTER(SMA!$D$9:'SMA'!$D$28,MOD(ROW(SMA!$D$9:'SMA'!$D$28),2)=0)))) * (98-50)</f>
        <v>63.714285714285715</v>
      </c>
      <c r="E12" s="29" cm="1">
        <f t="array" aca="1" ref="E12" ca="1">50 + ((SMA!E12 - MIN(_xlfn._xlws.FILTER(SMA!$E$9:'SMA'!$E$28, MOD(ROW(SMA!$E$9:'SMA'!$E$28),2)=0)))/(MAX(_xlfn._xlws.FILTER(SMA!$E$9:'SMA'!$E$28, MOD(ROW(SMA!$E$9:'SMA'!$E$28),2)=0))-MIN(_xlfn._xlws.FILTER(SMA!$E$9:'SMA'!$E$28, MOD(ROW(SMA!$E$9:'SMA'!$E$28),2)=0))))*(98-50)</f>
        <v>63.714285714285715</v>
      </c>
      <c r="F12" s="29" cm="1">
        <f t="array" aca="1" ref="F12" ca="1">50 + ((SMA!F12 - MIN(_xlfn._xlws.FILTER(SMA!$F$9:'SMA'!$F$28, MOD(ROW(SMA!$F$9:'SMA'!$F$28),2)=0)))/(MAX(_xlfn._xlws.FILTER(SMA!$F$9:'SMA'!$F$28, MOD(ROW(SMA!$F$9:'SMA'!$F$28),2)=0))-MIN(_xlfn._xlws.FILTER(SMA!$F$9:'SMA'!$F$28, MOD(ROW(SMA!$F$9:'SMA'!$F$28),2)=0))))*(98-50)</f>
        <v>64.400000000000006</v>
      </c>
      <c r="G12" s="33" cm="1">
        <f t="array" aca="1" ref="G12" ca="1">50 + ((SMA!J12 - MIN(_xlfn._xlws.FILTER(SMA!$J$9:'SMA'!$J$28, MOD(ROW(SMA!$J$9:'SMA'!$J$28),2)=0)))/(MAX(_xlfn._xlws.FILTER(SMA!$J$9:'SMA'!$J$28, MOD(ROW(SMA!$J$9:'SMA'!$J$28),2)=0))-MIN(_xlfn._xlws.FILTER(SMA!$J$9:'SMA'!$J$28, MOD(ROW(SMA!$J$9:'SMA'!$J$28),2)=0))))*(98-50)</f>
        <v>62</v>
      </c>
      <c r="H12" s="33" cm="1">
        <f t="array" aca="1" ref="H12" ca="1">50 + ((SMA!K12 - MIN(_xlfn._xlws.FILTER(SMA!$K$9:'SMA'!$K$28, MOD(ROW(SMA!$K$9:'SMA'!$K$28),2)=0)))/(MAX(_xlfn._xlws.FILTER(SMA!$K$9:'SMA'!$K$28, MOD(ROW(SMA!$K$9:'SMA'!$K$28),2)=0))-MIN(_xlfn._xlws.FILTER(SMA!$K$9:'SMA'!$K$28, MOD(ROW(SMA!$K$9:'SMA'!$K$28),2)=0))))*(98-50)</f>
        <v>56</v>
      </c>
      <c r="I12" s="33" cm="1">
        <f t="array" aca="1" ref="I12" ca="1">50 + ((SMA!L12 - MIN(_xlfn._xlws.FILTER(SMA!$L$9:'SMA'!$L$28, MOD(ROW(SMA!$L$9:'SMA'!$L$28),2)=0)))/(MAX(_xlfn._xlws.FILTER(SMA!$L$9:'SMA'!$L$28, MOD(ROW(SMA!$L$9:'SMA'!$L$28),2)=0))-MIN(_xlfn._xlws.FILTER(SMA!$L$9:'SMA'!$L$28, MOD(ROW(SMA!$L$9:'SMA'!$L$28),2)=0))))*(98-50)</f>
        <v>69.2</v>
      </c>
      <c r="J12" s="33" cm="1">
        <f t="array" aca="1" ref="J12" ca="1">50 + ((SMA!M12 - MIN(_xlfn._xlws.FILTER(SMA!$M$9:'SMA'!$M$28, MOD(ROW(SMA!$M$9:'SMA'!$M$28),2)=0)))/(MAX(_xlfn._xlws.FILTER(SMA!$M$9:'SMA'!$M$28, MOD(ROW(SMA!$M$9:'SMA'!$M$28),2)=0))-MIN(_xlfn._xlws.FILTER(SMA!$M$9:'SMA'!$M$28, MOD(ROW(SMA!$M$9:'SMA'!$M$28),2)=0))))*(98-50)</f>
        <v>78.8</v>
      </c>
      <c r="K12" s="37" cm="1">
        <f t="array" aca="1" ref="K12" ca="1">50 + ((SMA!Q12 -MIN(_xlfn._xlws.FILTER(SMA!$Q$9:'SMA'!$Q$28, MOD(ROW(SMA!$Q$9:'SMA'!$Q$28),2)=0)))/(MAX(_xlfn._xlws.FILTER(SMA!$Q$9:'SMA'!$Q$28, MOD(ROW(SMA!$Q$9:'SMA'!$Q$28),2)=0))-MIN(_xlfn._xlws.FILTER(SMA!$Q$9:'SMA'!$Q$28, MOD(ROW(SMA!$Q$9:'SMA'!$Q$28),2)=0))))*(98-50)</f>
        <v>80.545454545454547</v>
      </c>
      <c r="L12" s="37" cm="1">
        <f t="array" aca="1" ref="L12" ca="1">50 + ((SMA!R12 - MIN(_xlfn._xlws.FILTER(SMA!$R$9:'SMA'!$R$28, MOD(ROW(SMA!$R$9:'SMA'!$R$28),2)=0)))/(MAX(_xlfn._xlws.FILTER(SMA!$R$9:'SMA'!$R$28, MOD(ROW(SMA!$R$9:'SMA'!$R$28),2)=0))-MIN(_xlfn._xlws.FILTER(SMA!$R$9:'SMA'!$R$28, MOD(ROW(SMA!$R$9:'SMA'!$R$28),2)=0))))*(98-50)</f>
        <v>74</v>
      </c>
      <c r="M12" s="37" cm="1">
        <f t="array" aca="1" ref="M12" ca="1">50 + ((SMA!S12 - MIN(_xlfn._xlws.FILTER(SMA!$S$9:'SMA'!$S$28, MOD(ROW(SMA!$S$9:'SMA'!$S$28),2)=0)))/(MAX(_xlfn._xlws.FILTER(SMA!$S$9:'SMA'!$S$28, MOD(ROW(SMA!$S$9:'SMA'!$S$28),2)=0))-MIN(_xlfn._xlws.FILTER(SMA!$S$9:'SMA'!$S$28, MOD(ROW(SMA!$S$9:'SMA'!$S$28),2)=0))))*(98-50)</f>
        <v>76.181818181818187</v>
      </c>
      <c r="N12" s="37" cm="1">
        <f t="array" aca="1" ref="N12" ca="1">50 + ((SMA!T12 - MIN(_xlfn._xlws.FILTER(SMA!$T$9:'SMA'!$T$28, MOD(ROW(SMA!$T$9:'SMA'!$T$28),2)=0)))/(MAX(_xlfn._xlws.FILTER(SMA!$T$9:'SMA'!$T$28, MOD(ROW(SMA!$T$9:'SMA'!$T$28),2)=0))-MIN(_xlfn._xlws.FILTER(SMA!$T$9:'SMA'!$T$28, MOD(ROW(SMA!$T$9:'SMA'!$T$28),2)=0))))*(98-50)</f>
        <v>76.181818181818187</v>
      </c>
      <c r="O12" s="39" cm="1">
        <f t="array" aca="1" ref="O12" ca="1">50 + ((SMA!X12 - MIN(_xlfn._xlws.FILTER(SMA!$X$9:'SMA'!$X$28, MOD(ROW(SMA!$X$9:'SMA'!$X$28),2)=0)))/(MAX(_xlfn._xlws.FILTER(SMA!$X$9:'SMA'!$X$28, MOD(ROW(SMA!$X$9:'SMA'!$X$28),2)=0))-MIN(_xlfn._xlws.FILTER(SMA!$X$9:'SMA'!$X$28, MOD(ROW(SMA!$X$9:'SMA'!$X$28),2)=0))))*(98-50)</f>
        <v>66</v>
      </c>
      <c r="P12" s="39" cm="1">
        <f t="array" aca="1" ref="P12" ca="1">50 + ((SMA!Y12 - MIN(_xlfn._xlws.FILTER(SMA!$Y$9:'SMA'!$Y$28, MOD(ROW(SMA!$Y$9:'SMA'!$Y$28),2)=0)))/(MAX(_xlfn._xlws.FILTER(SMA!$Y$9:'SMA'!$Y$28, MOD(ROW(SMA!$Y$9:'SMA'!$Y$28),2)=0))-MIN(_xlfn._xlws.FILTER(SMA!$Y$9:'SMA'!$Y$28, MOD(ROW(SMA!$Y$9:'SMA'!$Y$28),2)=0))))*(98-50)</f>
        <v>67.454545454545453</v>
      </c>
      <c r="Q12" s="39" cm="1">
        <f t="array" aca="1" ref="Q12" ca="1">50 + ((SMA!Z12 - MIN(_xlfn._xlws.FILTER(SMA!$Z$9:'SMA'!$Z$28, MOD(ROW(SMA!$Z$9:'SMA'!$Z$28),2)=0)))/(MAX(_xlfn._xlws.FILTER(SMA!$Z$9:'SMA'!$Z$28, MOD(ROW(SMA!$Z$9:'SMA'!$Z$28),2)=0))-MIN(_xlfn._xlws.FILTER(SMA!$Z$9:'SMA'!$Z$28, MOD(ROW(SMA!$Z$9:'SMA'!$Z$28),2)=0))))*(98-50)</f>
        <v>62</v>
      </c>
      <c r="R12" s="39" cm="1">
        <f t="array" aca="1" ref="R12" ca="1">50 + ((SMA!AA12 -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64.769230769230774</v>
      </c>
      <c r="S12" s="46" cm="1">
        <f t="array" aca="1" ref="S12" ca="1">50 + ((SMA!AE12 -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69.2</v>
      </c>
      <c r="T12" s="46" cm="1">
        <f t="array" aca="1" ref="T12" ca="1">50 + ((SMA!AF12 -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66</v>
      </c>
      <c r="U12" s="46" cm="1">
        <f t="array" aca="1" ref="U12" ca="1">50 + ((SMA!AG12 -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66</v>
      </c>
      <c r="V12" s="46" cm="1">
        <f t="array" aca="1" ref="V12" ca="1">50 + ((SMA!AH12 -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74</v>
      </c>
      <c r="W12" s="266"/>
      <c r="X12" s="251"/>
      <c r="Y12" s="251"/>
      <c r="Z12" s="251"/>
      <c r="AB12" s="236"/>
      <c r="AC12" s="42" t="s">
        <v>39</v>
      </c>
      <c r="AD12" s="44">
        <f ca="1">IF(MIN(C12,G12,K12,O12,S12)=0, "Null", IF(COUNT(C12,G12,K12,O12,S12)=5, SUM(C12,G12,K12,O12,S12) - MIN(C12,G12,K12,O12,S12) - MAX(C12,G12,K12,O12,S12), "Null"))*$AS$10</f>
        <v>850.51428571428573</v>
      </c>
      <c r="AE12" s="44">
        <f ca="1">IF(MIN(D12,H12,L12,P12,T12)=0, "Null", IF(COUNT(D12,H12,L12,P12,T12)=5, SUM(D12,H12,L12,P12,T12) - MIN(D12,H12,L12,P12,T12) - MAX(D12,H12,L12,P12,T12), "Null"))*$AT$10</f>
        <v>788.67532467532465</v>
      </c>
      <c r="AF12" s="44">
        <f ca="1">IF(MIN(E12,I12,M12,Q12,U12)=0, "Null", IF(COUNT(E12,I12,M12,Q12,U12)=5, SUM(E12,I12,M12,Q12,U12) - MIN(E12,I12,M12,Q12,U12) - MAX(E12,I12,M12,Q12,U12), "Null"))*$AU$10</f>
        <v>596.74285714285713</v>
      </c>
      <c r="AG12" s="44">
        <f ca="1">IF(MIN(F12,J12,N12,R12,V12)=0, "Null", IF(COUNT(F12,J12,N12,R12,V12)=5, SUM(F12,J12,N12,R12,V12) - MIN(F12,J12,N12,R12,V12) - MAX(F12,J12,N12,R12,V12), "Null"))*$AV$10</f>
        <v>859.80419580419561</v>
      </c>
      <c r="AH12" s="45" cm="1">
        <f t="array" aca="1" ref="AH12" ca="1">IF(SUMPRODUCT(--(ISTEXT(AD12:AG12)+ISBLANK(AD12:AG12)+(AD12:AG12=0)))&gt;0,"Error",SUM(AD12,AE12,AF12,AG12))</f>
        <v>3095.7366633366628</v>
      </c>
      <c r="AI12" s="493"/>
      <c r="AJ12" s="489"/>
      <c r="AK12" s="251"/>
      <c r="AL12" s="251"/>
      <c r="AN12" s="256"/>
      <c r="AO12" s="258"/>
      <c r="AP12" s="256"/>
    </row>
    <row r="13" spans="1:48" ht="17.25" customHeight="1">
      <c r="A13" s="252">
        <v>3</v>
      </c>
      <c r="B13" s="5" t="s">
        <v>31</v>
      </c>
      <c r="C13" s="11" cm="1">
        <f t="array" aca="1" ref="C13" ca="1">50 + ((SMA!C13 - MIN(_xlfn._xlws.FILTER(SMA!$C$9:'SMA'!$C$28, MOD(ROW(SMA!$C$9:'SMA'!$C$28),2)=1)))/(MAX(_xlfn._xlws.FILTER(SMA!$C$9:'SMA'!$C$28, MOD(ROW(SMA!$C$9:'SMA'!$C$28),2)=1))-MIN(_xlfn._xlws.FILTER(SMA!$C$9:'SMA'!$C$28, MOD(ROW(SMA!$C$9:'SMA'!$C$28),2)=1)))) * (98-50)</f>
        <v>98</v>
      </c>
      <c r="D13" s="11" cm="1">
        <f t="array" aca="1" ref="D13" ca="1">50 + ((SMA!D13 - MIN(_xlfn._xlws.FILTER(SMA!$D$9:'SMA'!$D$28, MOD(ROW(SMA!$D$9:'SMA'!$D$28),2)=1)))/(MAX(_xlfn._xlws.FILTER(SMA!$D$9:'SMA'!$D$28, MOD(ROW(SMA!$D$9:'SMA'!$D$28),2)=1))-MIN(_xlfn._xlws.FILTER(SMA!$D$9:'SMA'!$D$28, MOD(ROW(SMA!$D$9:'SMA'!$D$28),2)=1))))*(98-50)</f>
        <v>98</v>
      </c>
      <c r="E13" s="11" cm="1">
        <f t="array" aca="1" ref="E13" ca="1">50 + ((SMA!$E$13 - MIN(_xlfn._xlws.FILTER(SMA!$E$9:'SMA'!$E$28, MOD(ROW(SMA!$E$9:'SMA'!$E$28),2)=1)))/(MAX(_xlfn._xlws.FILTER(SMA!$E$9:'SMA'!$E$28, MOD(ROW(SMA!$E$9:'SMA'!$E$28),2)=1))-MIN(_xlfn._xlws.FILTER(SMA!$E$9:'SMA'!$E$28, MOD(ROW(SMA!$E$9:'SMA'!$E$28),2)=1))))*(98-50)</f>
        <v>69.2</v>
      </c>
      <c r="F13" s="11" cm="1">
        <f t="array" aca="1" ref="F13" ca="1">50 + ((SMA!F13 - MIN(_xlfn._xlws.FILTER(SMA!$F$9:'SMA'!$F$28, MOD(ROW(SMA!$F$9:'SMA'!$F$28),2)=1)))/(MAX(_xlfn._xlws.FILTER(SMA!$F$9:'SMA'!$F$28, MOD(ROW(SMA!$F$9:'SMA'!$F$28),2)=1))-MIN(_xlfn._xlws.FILTER(SMA!$F$9:'SMA'!$F$28, MOD(ROW(SMA!$F$9:'SMA'!$F$28),2)=1))))*(98-50)</f>
        <v>98</v>
      </c>
      <c r="G13" s="30" cm="1">
        <f t="array" aca="1" ref="G13" ca="1">50 + ((SMA!J13 - MIN(_xlfn._xlws.FILTER(SMA!$J$9:'SMA'!$J$28, MOD(ROW(SMA!$J$9:'SMA'!$J$28),2)=1)))/(MAX(_xlfn._xlws.FILTER(SMA!$J$9:'SMA'!$J$28, MOD(ROW(SMA!$J$9:'SMA'!$J$28),2)=1))-MIN(_xlfn._xlws.FILTER(SMA!$J$9:'SMA'!$J$28, MOD(ROW(SMA!$J$9:'SMA'!$J$28),2)=1))))*(98-50)</f>
        <v>98</v>
      </c>
      <c r="H13" s="30" cm="1">
        <f t="array" aca="1" ref="H13" ca="1">50 + ((SMA!K13 - MIN(_xlfn._xlws.FILTER(SMA!$K$9:'SMA'!$K$28, MOD(ROW(SMA!$K$9:'SMA'!$K$28),2)=1)))/(MAX(_xlfn._xlws.FILTER(SMA!$K$9:'SMA'!$K$28, MOD(ROW(SMA!$K$9:'SMA'!$K$28),2)=1))-MIN(_xlfn._xlws.FILTER(SMA!$K$9:'SMA'!$K$28, MOD(ROW(SMA!$K$9:'SMA'!$K$28),2)=1))))*(98-50)</f>
        <v>98</v>
      </c>
      <c r="I13" s="30" cm="1">
        <f t="array" aca="1" ref="I13" ca="1">50 + ((SMA!L13 - MIN(_xlfn._xlws.FILTER(SMA!$L$9:'SMA'!$L$28, MOD(ROW(SMA!$L$9:'SMA'!$L$28),2)=1)))/(MAX(_xlfn._xlws.FILTER(SMA!$L$9:'SMA'!$L$28, MOD(ROW(SMA!$L$9:'SMA'!$L$28),2)=1))-MIN(_xlfn._xlws.FILTER(SMA!$L$9:'SMA'!$L$28, MOD(ROW(SMA!$L$9:'SMA'!$L$28),2)=1))))*(98-50)</f>
        <v>98</v>
      </c>
      <c r="J13" s="30" cm="1">
        <f t="array" aca="1" ref="J13" ca="1">50 + ((SMA!M13 - MIN(_xlfn._xlws.FILTER(SMA!$M$9:'SMA'!$M$28, MOD(ROW(SMA!$M$9:'SMA'!$M$28),2)=1)))/(MAX(_xlfn._xlws.FILTER(SMA!$M$9:'SMA'!$M$28, MOD(ROW(SMA!$M$9:'SMA'!$M$28),2)=1))-MIN(_xlfn._xlws.FILTER(SMA!$M$9:'SMA'!$M$28, MOD(ROW(SMA!$M$9:'SMA'!$M$28),2)=1))))*(98-50)</f>
        <v>98</v>
      </c>
      <c r="K13" s="34" cm="1">
        <f t="array" aca="1" ref="K13" ca="1">50 + ((SMA!Q13 - MIN(_xlfn._xlws.FILTER(SMA!$Q$9:'SMA'!$Q$28, MOD(ROW(SMA!$Q$9:'SMA'!$Q$28),2)=1)))/(MAX(_xlfn._xlws.FILTER(SMA!$Q$9:'SMA'!$Q$28, MOD(ROW(SMA!$Q$9:'SMA'!$Q$28),2)=1))-MIN(_xlfn._xlws.FILTER(SMA!$Q$9:'SMA'!$Q$28, MOD(ROW(SMA!$Q$9:'SMA'!$Q$28),2)=1))))*(98-50)</f>
        <v>98</v>
      </c>
      <c r="L13" s="34" cm="1">
        <f t="array" aca="1" ref="L13" ca="1">50 + ((SMA!R13 - MIN(_xlfn._xlws.FILTER(SMA!$R$9:'SMA'!$R$28, MOD(ROW(SMA!$R$9:'SMA'!$R$28),2)=1)))/(MAX(_xlfn._xlws.FILTER(SMA!$R$9:'SMA'!$R$28, MOD(ROW(SMA!$R$9:'SMA'!$R$28),2)=1))-MIN(_xlfn._xlws.FILTER(SMA!$R$9:'SMA'!$R$28, MOD(ROW(SMA!$R$9:'SMA'!$R$28),2)=1))))*(98-50)</f>
        <v>93.2</v>
      </c>
      <c r="M13" s="34" cm="1">
        <f t="array" aca="1" ref="M13" ca="1">50 + ((SMA!S13 - MIN(_xlfn._xlws.FILTER(SMA!$S$9:'SMA'!$S$28, MOD(ROW(SMA!$S$9:'SMA'!$S$28),2)=1)))/(MAX(_xlfn._xlws.FILTER(SMA!$S$9:'SMA'!$S$28, MOD(ROW(SMA!$S$9:'SMA'!$S$28),2)=1))-MIN(_xlfn._xlws.FILTER(SMA!$S$9:'SMA'!$S$28, MOD(ROW(SMA!$S$9:'SMA'!$S$28),2)=1))))*(98-50)</f>
        <v>93.636363636363626</v>
      </c>
      <c r="N13" s="34" cm="1">
        <f t="array" aca="1" ref="N13" ca="1">50 + ((SMA!T13 - MIN(_xlfn._xlws.FILTER(SMA!$T$9:'SMA'!$T$28, MOD(ROW(SMA!$T$9:'SMA'!$T$28),2)=1)))/(MAX(_xlfn._xlws.FILTER(SMA!$T$9:'SMA'!$T$28, MOD(ROW(SMA!$T$9:'SMA'!$T$28),2)=1))-MIN(_xlfn._xlws.FILTER(SMA!$T$9:'SMA'!$T$28, MOD(ROW(SMA!$T$9:'SMA'!$T$28),2)=1))))*(98-50)</f>
        <v>98</v>
      </c>
      <c r="O13" s="38" cm="1">
        <f t="array" aca="1" ref="O13" ca="1">50 + ((SMA!X13 - MIN(_xlfn._xlws.FILTER(SMA!$X$9:'SMA'!$X$28, MOD(ROW(SMA!$X$9:'SMA'!$X$28),2)=1)))/(MAX(_xlfn._xlws.FILTER(SMA!$X$9:'SMA'!$X$28, MOD(ROW(SMA!$X$9:'SMA'!$X$28),2)=1))-MIN(_xlfn._xlws.FILTER(SMA!$X$9:'SMA'!$X$28, MOD(ROW(SMA!$X$9:'SMA'!$X$28),2)=1))))*(98-50)</f>
        <v>98</v>
      </c>
      <c r="P13" s="38" cm="1">
        <f t="array" aca="1" ref="P13" ca="1">50 + ((SMA!Y13 - MIN(_xlfn._xlws.FILTER(SMA!$Y$9:'SMA'!$Y$28, MOD(ROW(SMA!$Y$9:'SMA'!$Y$28),2)=1)))/(MAX(_xlfn._xlws.FILTER(SMA!$Y$9:'SMA'!$Y$28, MOD(ROW(SMA!$Y$9:'SMA'!$Y$28),2)=1))-MIN(_xlfn._xlws.FILTER(SMA!$Y$9:'SMA'!$Y$28, MOD(ROW(SMA!$Y$9:'SMA'!$Y$28),2)=1))))*(98-50)</f>
        <v>92.666666666666657</v>
      </c>
      <c r="Q13" s="38" cm="1">
        <f t="array" aca="1" ref="Q13" ca="1">50 + ((SMA!Z13 - MIN(_xlfn._xlws.FILTER(SMA!$Z$9:'SMA'!$Z$28, MOD(ROW(SMA!$Z$9:'SMA'!$Z$28),2)=1)))/(MAX(_xlfn._xlws.FILTER(SMA!$Z$9:'SMA'!$Z$28, MOD(ROW(SMA!$Z$9:'SMA'!$Z$28),2)=1))-MIN(_xlfn._xlws.FILTER(SMA!$Z$9:'SMA'!$Z$28, MOD(ROW(SMA!$Z$9:'SMA'!$Z$28),2)=1))))*(98-50)</f>
        <v>93.2</v>
      </c>
      <c r="R13" s="38" cm="1">
        <f t="array" aca="1" ref="R13" ca="1">50 + ((SMA!AA13 -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98</v>
      </c>
      <c r="S13" s="40" cm="1">
        <f t="array" aca="1" ref="S13" ca="1">50 + ((SMA!AE13 -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98</v>
      </c>
      <c r="T13" s="40" cm="1">
        <f t="array" aca="1" ref="T13" ca="1">50 + ((SMA!AF13 -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98</v>
      </c>
      <c r="U13" s="40" cm="1">
        <f t="array" aca="1" ref="U13" ca="1">50 + ((SMA!AG13 -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98</v>
      </c>
      <c r="V13" s="40" cm="1">
        <f t="array" aca="1" ref="V13" ca="1">50 + ((SMA!AH13 -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98</v>
      </c>
      <c r="W13" s="266"/>
      <c r="X13" s="253">
        <f>SUM(SMA!G13:G14,SMA!N13:N14,SMA!U13:U14,SMA!AB13:AB14,SMA!AI13:AI14)</f>
        <v>391</v>
      </c>
      <c r="Y13" s="253">
        <f>SUM(SMA!H13:H14,SMA!O13:O14,SMA!V13:V14,SMA!AC13:AC14,SMA!AJ13:AJ14)</f>
        <v>394</v>
      </c>
      <c r="Z13" s="253">
        <f>SUM(SMA!I13:I14,SMA!P13:P14,SMA!W13:W14,SMA!AD13:AD14,SMA!AK13:AK14)</f>
        <v>394</v>
      </c>
      <c r="AB13" s="252">
        <v>3</v>
      </c>
      <c r="AC13" s="106" t="s">
        <v>31</v>
      </c>
      <c r="AD13" s="108">
        <f ca="1">IF(MIN(C13,G13,K13,O13,S13)=0, "Null", IF(COUNT(C13,G13,K13,O13,S13)=5, SUM(C13,G13,K13,O13,S13) - MIN(C13,G13,K13,O13,S13) - MAX(C13,G13,K13,O13,S13), "Null"))*$AS$9</f>
        <v>1470</v>
      </c>
      <c r="AE13" s="108">
        <f ca="1">IF(MIN(D13,H13,L13,P13,T13)=0, "Null", IF(COUNT(D13,H13,L13,P13,T13)=5, SUM(D13,H13,L13,P13,T13) - MIN(D13,H13,L13,P13,T13) - MAX(D13,H13,L13,P13,T13), "Null"))*$AT$9</f>
        <v>1156.8000000000002</v>
      </c>
      <c r="AF13" s="108">
        <f ca="1">IF(MIN(E13,I13,M13,Q13,U13)=0, "Null", IF(COUNT(E13,I13,M13,Q13,U13)=5, SUM(E13,I13,M13,Q13,U13) - MIN(E13,I13,M13,Q13,U13) - MAX(E13,I13,M13,Q13,U13), "Null"))*$AU$9</f>
        <v>854.5090909090909</v>
      </c>
      <c r="AG13" s="108">
        <f ca="1">IF(MIN(F13,J13,N13,R13,V13)=0, "Null", IF(COUNT(F13,J13,N13,R13,V13)=5, SUM(F13,J13,N13,R13,V13) - MIN(F13,J13,N13,R13,V13) - MAX(F13,J13,N13,R13,V13), "Null"))*$AV$9</f>
        <v>882</v>
      </c>
      <c r="AH13" s="109" cm="1">
        <f t="array" aca="1" ref="AH13" ca="1">IF(SUMPRODUCT(--(ISTEXT(AD13:AG13)+ISBLANK(AD13:AG13)+(AD13:AG13=0)))&gt;0,"Error",SUM(AD13,AE13,AF13,AG13))</f>
        <v>4363.3090909090915</v>
      </c>
      <c r="AI13" s="490">
        <f t="shared" ref="AI13" ca="1" si="2">IF(OR(ISTEXT(AH13),ISTEXT(AH14)),"NULL",SUM(AH13:AH14))</f>
        <v>8678.0923076923082</v>
      </c>
      <c r="AJ13" s="489"/>
      <c r="AK13" s="253">
        <f>SUM(SMA!G13:I14,SMA!N13:P14,SMA!U13:W14,SMA!AB13:AD14,SMA!AI13:AK14)</f>
        <v>1179</v>
      </c>
      <c r="AL13" s="253">
        <f>RANK(AK13,$AK$9:$AK$28,0)</f>
        <v>2</v>
      </c>
      <c r="AN13" s="248" t="str">
        <f>IF(AND(SMA!AP13&gt;=4, SMA!AP13&lt;=18), "Penampilan " &amp; SMA!AP13 &amp; " Menit", "Kosong")</f>
        <v>Penampilan 12 Menit</v>
      </c>
      <c r="AO13" s="263" t="str">
        <f>IF(SMA!AQ13=46,"Kelebihan 1 Peserta", IF(SMA!AQ13=47,"Kelebihan 2 Peserta",IF(SMA!AQ13=48,"Kelebihan 3 Peserta",IF(SMA!AQ13=49,"Kelebihan 4 Peserta",IF(SMA!AQ13=50,"Kelebihan 5 Peserta",IF(SMA!AQ13&gt;50,"Lebih dari 5 Peserta","Aman"))))))</f>
        <v>Aman</v>
      </c>
      <c r="AP13" s="248" t="str">
        <f t="shared" ref="AP13" si="3">_xlfn.TEXTJOIN(", ",TRUE,AN13,AO13)</f>
        <v>Penampilan 12 Menit, Aman</v>
      </c>
    </row>
    <row r="14" spans="1:48" ht="17.25" customHeight="1">
      <c r="A14" s="213"/>
      <c r="B14" s="107" t="s">
        <v>39</v>
      </c>
      <c r="C14" s="27" cm="1">
        <f t="array" aca="1" ref="C14" ca="1">50 + ((SMA!C14 - MIN(_xlfn._xlws.FILTER(SMA!$C$9:'SMA'!$C$28, MOD(ROW(SMA!$C$9:'SMA'!$C$28),2)=0)))/(MAX(_xlfn._xlws.FILTER(SMA!$C$9:'SMA'!$C$28, MOD(ROW(SMA!$C$9:'SMA'!$C$28),2)=0))-MIN(_xlfn._xlws.FILTER(SMA!$C$9:'SMA'!$C$28, MOD(ROW(SMA!$C$9:'SMA'!$C$28),2)=0)))) * (98-50)</f>
        <v>98</v>
      </c>
      <c r="D14" s="27" cm="1">
        <f t="array" aca="1" ref="D14" ca="1">50 + ((SMA!D14 - MIN(_xlfn._xlws.FILTER(SMA!$D$9:'SMA'!$D$28,MOD(ROW(SMA!$D$9:'SMA'!$D$28),2)=0)))/(MAX(_xlfn._xlws.FILTER(SMA!$D$9:'SMA'!$D$28, MOD(ROW(SMA!$D$9:'SMA'!$D$28),2)=0))-MIN(_xlfn._xlws.FILTER(SMA!$D$9:'SMA'!$D$28,MOD(ROW(SMA!$D$9:'SMA'!$D$28),2)=0)))) * (98-50)</f>
        <v>98</v>
      </c>
      <c r="E14" s="27" cm="1">
        <f t="array" aca="1" ref="E14" ca="1">50 + ((SMA!E14 - MIN(_xlfn._xlws.FILTER(SMA!$E$9:'SMA'!$E$28, MOD(ROW(SMA!$E$9:'SMA'!$E$28),2)=0)))/(MAX(_xlfn._xlws.FILTER(SMA!$E$9:'SMA'!$E$28, MOD(ROW(SMA!$E$9:'SMA'!$E$28),2)=0))-MIN(_xlfn._xlws.FILTER(SMA!$E$9:'SMA'!$E$28, MOD(ROW(SMA!$E$9:'SMA'!$E$28),2)=0))))*(98-50)</f>
        <v>98</v>
      </c>
      <c r="F14" s="27" cm="1">
        <f t="array" aca="1" ref="F14" ca="1">50 + ((SMA!F14 - MIN(_xlfn._xlws.FILTER(SMA!$F$9:'SMA'!$F$28, MOD(ROW(SMA!$F$9:'SMA'!$F$28),2)=0)))/(MAX(_xlfn._xlws.FILTER(SMA!$F$9:'SMA'!$F$28, MOD(ROW(SMA!$F$9:'SMA'!$F$28),2)=0))-MIN(_xlfn._xlws.FILTER(SMA!$F$9:'SMA'!$F$28, MOD(ROW(SMA!$F$9:'SMA'!$F$28),2)=0))))*(98-50)</f>
        <v>74</v>
      </c>
      <c r="G14" s="31" cm="1">
        <f t="array" aca="1" ref="G14" ca="1">50 + ((SMA!J14 - MIN(_xlfn._xlws.FILTER(SMA!$J$9:'SMA'!$J$28, MOD(ROW(SMA!$J$9:'SMA'!$J$28),2)=0)))/(MAX(_xlfn._xlws.FILTER(SMA!$J$9:'SMA'!$J$28, MOD(ROW(SMA!$J$9:'SMA'!$J$28),2)=0))-MIN(_xlfn._xlws.FILTER(SMA!$J$9:'SMA'!$J$28, MOD(ROW(SMA!$J$9:'SMA'!$J$28),2)=0))))*(98-50)</f>
        <v>98</v>
      </c>
      <c r="H14" s="31" cm="1">
        <f t="array" aca="1" ref="H14" ca="1">50 + ((SMA!K14 - MIN(_xlfn._xlws.FILTER(SMA!$K$9:'SMA'!$K$28, MOD(ROW(SMA!$K$9:'SMA'!$K$28),2)=0)))/(MAX(_xlfn._xlws.FILTER(SMA!$K$9:'SMA'!$K$28, MOD(ROW(SMA!$K$9:'SMA'!$K$28),2)=0))-MIN(_xlfn._xlws.FILTER(SMA!$K$9:'SMA'!$K$28, MOD(ROW(SMA!$K$9:'SMA'!$K$28),2)=0))))*(98-50)</f>
        <v>98</v>
      </c>
      <c r="I14" s="31" cm="1">
        <f t="array" aca="1" ref="I14" ca="1">50 + ((SMA!L14 - MIN(_xlfn._xlws.FILTER(SMA!$L$9:'SMA'!$L$28, MOD(ROW(SMA!$L$9:'SMA'!$L$28),2)=0)))/(MAX(_xlfn._xlws.FILTER(SMA!$L$9:'SMA'!$L$28, MOD(ROW(SMA!$L$9:'SMA'!$L$28),2)=0))-MIN(_xlfn._xlws.FILTER(SMA!$L$9:'SMA'!$L$28, MOD(ROW(SMA!$L$9:'SMA'!$L$28),2)=0))))*(98-50)</f>
        <v>98</v>
      </c>
      <c r="J14" s="31" cm="1">
        <f t="array" aca="1" ref="J14" ca="1">50 + ((SMA!M14 - MIN(_xlfn._xlws.FILTER(SMA!$M$9:'SMA'!$M$28, MOD(ROW(SMA!$M$9:'SMA'!$M$28),2)=0)))/(MAX(_xlfn._xlws.FILTER(SMA!$M$9:'SMA'!$M$28, MOD(ROW(SMA!$M$9:'SMA'!$M$28),2)=0))-MIN(_xlfn._xlws.FILTER(SMA!$M$9:'SMA'!$M$28, MOD(ROW(SMA!$M$9:'SMA'!$M$28),2)=0))))*(98-50)</f>
        <v>98</v>
      </c>
      <c r="K14" s="35" cm="1">
        <f t="array" aca="1" ref="K14" ca="1">50 + ((SMA!Q14 -MIN(_xlfn._xlws.FILTER(SMA!$Q$9:'SMA'!$Q$28, MOD(ROW(SMA!$Q$9:'SMA'!$Q$28),2)=0)))/(MAX(_xlfn._xlws.FILTER(SMA!$Q$9:'SMA'!$Q$28, MOD(ROW(SMA!$Q$9:'SMA'!$Q$28),2)=0))-MIN(_xlfn._xlws.FILTER(SMA!$Q$9:'SMA'!$Q$28, MOD(ROW(SMA!$Q$9:'SMA'!$Q$28),2)=0))))*(98-50)</f>
        <v>93.636363636363626</v>
      </c>
      <c r="L14" s="35" cm="1">
        <f t="array" aca="1" ref="L14" ca="1">50 + ((SMA!R14 - MIN(_xlfn._xlws.FILTER(SMA!$R$9:'SMA'!$R$28, MOD(ROW(SMA!$R$9:'SMA'!$R$28),2)=0)))/(MAX(_xlfn._xlws.FILTER(SMA!$R$9:'SMA'!$R$28, MOD(ROW(SMA!$R$9:'SMA'!$R$28),2)=0))-MIN(_xlfn._xlws.FILTER(SMA!$R$9:'SMA'!$R$28, MOD(ROW(SMA!$R$9:'SMA'!$R$28),2)=0))))*(98-50)</f>
        <v>94</v>
      </c>
      <c r="M14" s="35" cm="1">
        <f t="array" aca="1" ref="M14" ca="1">50 + ((SMA!S14 - MIN(_xlfn._xlws.FILTER(SMA!$S$9:'SMA'!$S$28, MOD(ROW(SMA!$S$9:'SMA'!$S$28),2)=0)))/(MAX(_xlfn._xlws.FILTER(SMA!$S$9:'SMA'!$S$28, MOD(ROW(SMA!$S$9:'SMA'!$S$28),2)=0))-MIN(_xlfn._xlws.FILTER(SMA!$S$9:'SMA'!$S$28, MOD(ROW(SMA!$S$9:'SMA'!$S$28),2)=0))))*(98-50)</f>
        <v>98</v>
      </c>
      <c r="N14" s="35" cm="1">
        <f t="array" aca="1" ref="N14" ca="1">50 + ((SMA!T14 - MIN(_xlfn._xlws.FILTER(SMA!$T$9:'SMA'!$T$28, MOD(ROW(SMA!$T$9:'SMA'!$T$28),2)=0)))/(MAX(_xlfn._xlws.FILTER(SMA!$T$9:'SMA'!$T$28, MOD(ROW(SMA!$T$9:'SMA'!$T$28),2)=0))-MIN(_xlfn._xlws.FILTER(SMA!$T$9:'SMA'!$T$28, MOD(ROW(SMA!$T$9:'SMA'!$T$28),2)=0))))*(98-50)</f>
        <v>93.636363636363626</v>
      </c>
      <c r="O14" s="38" cm="1">
        <f t="array" aca="1" ref="O14" ca="1">50 + ((SMA!X14 - MIN(_xlfn._xlws.FILTER(SMA!$X$9:'SMA'!$X$28, MOD(ROW(SMA!$X$9:'SMA'!$X$28),2)=0)))/(MAX(_xlfn._xlws.FILTER(SMA!$X$9:'SMA'!$X$28, MOD(ROW(SMA!$X$9:'SMA'!$X$28),2)=0))-MIN(_xlfn._xlws.FILTER(SMA!$X$9:'SMA'!$X$28, MOD(ROW(SMA!$X$9:'SMA'!$X$28),2)=0))))*(98-50)</f>
        <v>71.333333333333329</v>
      </c>
      <c r="P14" s="38" cm="1">
        <f t="array" aca="1" ref="P14" ca="1">50 + ((SMA!Y14 - MIN(_xlfn._xlws.FILTER(SMA!$Y$9:'SMA'!$Y$28, MOD(ROW(SMA!$Y$9:'SMA'!$Y$28),2)=0)))/(MAX(_xlfn._xlws.FILTER(SMA!$Y$9:'SMA'!$Y$28, MOD(ROW(SMA!$Y$9:'SMA'!$Y$28),2)=0))-MIN(_xlfn._xlws.FILTER(SMA!$Y$9:'SMA'!$Y$28, MOD(ROW(SMA!$Y$9:'SMA'!$Y$28),2)=0))))*(98-50)</f>
        <v>71.818181818181813</v>
      </c>
      <c r="Q14" s="38" cm="1">
        <f t="array" aca="1" ref="Q14" ca="1">50 + ((SMA!Z14 - MIN(_xlfn._xlws.FILTER(SMA!$Z$9:'SMA'!$Z$28, MOD(ROW(SMA!$Z$9:'SMA'!$Z$28),2)=0)))/(MAX(_xlfn._xlws.FILTER(SMA!$Z$9:'SMA'!$Z$28, MOD(ROW(SMA!$Z$9:'SMA'!$Z$28),2)=0))-MIN(_xlfn._xlws.FILTER(SMA!$Z$9:'SMA'!$Z$28, MOD(ROW(SMA!$Z$9:'SMA'!$Z$28),2)=0))))*(98-50)</f>
        <v>82</v>
      </c>
      <c r="R14" s="38" cm="1">
        <f t="array" aca="1" ref="R14" ca="1">50 + ((SMA!AA14 -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86.923076923076934</v>
      </c>
      <c r="S14" s="40" cm="1">
        <f t="array" aca="1" ref="S14" ca="1">50 + ((SMA!AE14 -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98</v>
      </c>
      <c r="T14" s="40" cm="1">
        <f t="array" aca="1" ref="T14" ca="1">50 + ((SMA!AF14 -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98</v>
      </c>
      <c r="U14" s="40" cm="1">
        <f t="array" aca="1" ref="U14" ca="1">50 + ((SMA!AG14 -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98</v>
      </c>
      <c r="V14" s="40" cm="1">
        <f t="array" aca="1" ref="V14" ca="1">50 + ((SMA!AH14 -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98</v>
      </c>
      <c r="W14" s="266"/>
      <c r="X14" s="254"/>
      <c r="Y14" s="254"/>
      <c r="Z14" s="254"/>
      <c r="AB14" s="213"/>
      <c r="AC14" s="106" t="s">
        <v>39</v>
      </c>
      <c r="AD14" s="108">
        <f ca="1">IF(MIN(C14,G14,K14,O14,S14)=0, "Null", IF(COUNT(C14,G14,K14,O14,S14)=5, SUM(C14,G14,K14,O14,S14) - MIN(C14,G14,K14,O14,S14) - MAX(C14,G14,K14,O14,S14), "Null"))*$AS$10</f>
        <v>1158.5454545454545</v>
      </c>
      <c r="AE14" s="108">
        <f ca="1">IF(MIN(D14,H14,L14,P14,T14)=0, "Null", IF(COUNT(D14,H14,L14,P14,T14)=5, SUM(D14,H14,L14,P14,T14) - MIN(D14,H14,L14,P14,T14) - MAX(D14,H14,L14,P14,T14), "Null"))*$AT$10</f>
        <v>1160</v>
      </c>
      <c r="AF14" s="108">
        <f ca="1">IF(MIN(E14,I14,M14,Q14,U14)=0, "Null", IF(COUNT(E14,I14,M14,Q14,U14)=5, SUM(E14,I14,M14,Q14,U14) - MIN(E14,I14,M14,Q14,U14) - MAX(E14,I14,M14,Q14,U14), "Null"))*$AU$10</f>
        <v>882</v>
      </c>
      <c r="AG14" s="108">
        <f ca="1">IF(MIN(F14,J14,N14,R14,V14)=0, "Null", IF(COUNT(F14,J14,N14,R14,V14)=5, SUM(F14,J14,N14,R14,V14) - MIN(F14,J14,N14,R14,V14) - MAX(F14,J14,N14,R14,V14), "Null"))*$AV$10</f>
        <v>1114.2377622377621</v>
      </c>
      <c r="AH14" s="109" cm="1">
        <f t="array" aca="1" ref="AH14" ca="1">IF(SUMPRODUCT(--(ISTEXT(AD14:AG14)+ISBLANK(AD14:AG14)+(AD14:AG14=0)))&gt;0,"Error",SUM(AD14,AE14,AF14,AG14))</f>
        <v>4314.7832167832166</v>
      </c>
      <c r="AI14" s="491"/>
      <c r="AJ14" s="489"/>
      <c r="AK14" s="254"/>
      <c r="AL14" s="254"/>
      <c r="AN14" s="249"/>
      <c r="AO14" s="264"/>
      <c r="AP14" s="249"/>
    </row>
    <row r="15" spans="1:48" ht="17.25" customHeight="1">
      <c r="A15" s="199">
        <v>4</v>
      </c>
      <c r="B15" s="1" t="s">
        <v>31</v>
      </c>
      <c r="C15" s="25" cm="1">
        <f t="array" aca="1" ref="C15" ca="1">50 + ((SMA!C15 - MIN(_xlfn._xlws.FILTER(SMA!$C$9:'SMA'!$C$28, MOD(ROW(SMA!$C$9:'SMA'!$C$28),2)=1)))/(MAX(_xlfn._xlws.FILTER(SMA!$C$9:'SMA'!$C$28, MOD(ROW(SMA!$C$9:'SMA'!$C$28),2)=1))-MIN(_xlfn._xlws.FILTER(SMA!$C$9:'SMA'!$C$28, MOD(ROW(SMA!$C$9:'SMA'!$C$28),2)=1)))) * (98-50)</f>
        <v>50</v>
      </c>
      <c r="D15" s="25" cm="1">
        <f t="array" aca="1" ref="D15" ca="1">50 + ((SMA!D15 - MIN(_xlfn._xlws.FILTER(SMA!$D$9:'SMA'!$D$28, MOD(ROW(SMA!$D$9:'SMA'!$D$28),2)=1)))/(MAX(_xlfn._xlws.FILTER(SMA!$D$9:'SMA'!$D$28, MOD(ROW(SMA!$D$9:'SMA'!$D$28),2)=1))-MIN(_xlfn._xlws.FILTER(SMA!$D$9:'SMA'!$D$28, MOD(ROW(SMA!$D$9:'SMA'!$D$28),2)=1)))) * (98-50)</f>
        <v>98</v>
      </c>
      <c r="E15" s="25" cm="1">
        <f t="array" aca="1" ref="E15" ca="1">50 + ((SMA!$E$15 - MIN(_xlfn._xlws.FILTER(SMA!$E$9:'SMA'!$E$28, MOD(ROW(SMA!$E$9:'SMA'!$E$28),2)=1)))/(MAX(_xlfn._xlws.FILTER(SMA!$E$9:'SMA'!$E$28, MOD(ROW(SMA!$E$9:'SMA'!$E$28),2)=1))-MIN(_xlfn._xlws.FILTER(SMA!$E$9:'SMA'!$E$28, MOD(ROW(SMA!$E$9:'SMA'!$E$28),2)=1))))*(98-50)</f>
        <v>69.2</v>
      </c>
      <c r="F15" s="25" cm="1">
        <f t="array" aca="1" ref="F15" ca="1">50 + ((SMA!F15 - MIN(_xlfn._xlws.FILTER(SMA!$F$9:'SMA'!$F$28, MOD(ROW(SMA!$F$9:'SMA'!$F$28),2)=1)))/(MAX(_xlfn._xlws.FILTER(SMA!$F$9:'SMA'!$F$28, MOD(ROW(SMA!$F$9:'SMA'!$F$28),2)=1))-MIN(_xlfn._xlws.FILTER(SMA!$F$9:'SMA'!$F$28, MOD(ROW(SMA!$F$9:'SMA'!$F$28),2)=1))))*(98-50)</f>
        <v>50</v>
      </c>
      <c r="G15" s="32" cm="1">
        <f t="array" aca="1" ref="G15" ca="1">50 + ((SMA!J15 - MIN(_xlfn._xlws.FILTER(SMA!$J$9:'SMA'!$J$28, MOD(ROW(SMA!$J$9:'SMA'!$J$28),2)=1)))/(MAX(_xlfn._xlws.FILTER(SMA!$J$9:'SMA'!$J$28, MOD(ROW(SMA!$J$9:'SMA'!$J$28),2)=1))-MIN(_xlfn._xlws.FILTER(SMA!$J$9:'SMA'!$J$28, MOD(ROW(SMA!$J$9:'SMA'!$J$28),2)=1))))*(98-50)</f>
        <v>66</v>
      </c>
      <c r="H15" s="32" cm="1">
        <f t="array" aca="1" ref="H15" ca="1">50 + ((SMA!K15 - MIN(_xlfn._xlws.FILTER(SMA!$K$9:'SMA'!$K$28, MOD(ROW(SMA!$K$9:'SMA'!$K$28),2)=1)))/(MAX(_xlfn._xlws.FILTER(SMA!$K$9:'SMA'!$K$28, MOD(ROW(SMA!$K$9:'SMA'!$K$28),2)=1))-MIN(_xlfn._xlws.FILTER(SMA!$K$9:'SMA'!$K$28, MOD(ROW(SMA!$K$9:'SMA'!$K$28),2)=1))))*(98-50)</f>
        <v>50</v>
      </c>
      <c r="I15" s="32" cm="1">
        <f t="array" aca="1" ref="I15" ca="1">50 + ((SMA!L15 - MIN(_xlfn._xlws.FILTER(SMA!$L$9:'SMA'!$L$28, MOD(ROW(SMA!$L$9:'SMA'!$L$28),2)=1)))/(MAX(_xlfn._xlws.FILTER(SMA!$L$9:'SMA'!$L$28, MOD(ROW(SMA!$L$9:'SMA'!$L$28),2)=1))-MIN(_xlfn._xlws.FILTER(SMA!$L$9:'SMA'!$L$28, MOD(ROW(SMA!$L$9:'SMA'!$L$28),2)=1))))*(98-50)</f>
        <v>50</v>
      </c>
      <c r="J15" s="32" cm="1">
        <f t="array" aca="1" ref="J15" ca="1">50 + ((SMA!M15 - MIN(_xlfn._xlws.FILTER(SMA!$M$9:'SMA'!$M$28, MOD(ROW(SMA!$M$9:'SMA'!$M$28),2)=1)))/(MAX(_xlfn._xlws.FILTER(SMA!$M$9:'SMA'!$M$28, MOD(ROW(SMA!$M$9:'SMA'!$M$28),2)=1))-MIN(_xlfn._xlws.FILTER(SMA!$M$9:'SMA'!$M$28, MOD(ROW(SMA!$M$9:'SMA'!$M$28),2)=1))))*(98-50)</f>
        <v>56</v>
      </c>
      <c r="K15" s="36" cm="1">
        <f t="array" aca="1" ref="K15" ca="1">50 + ((SMA!Q15 - MIN(_xlfn._xlws.FILTER(SMA!$Q$9:'SMA'!$Q$28, MOD(ROW(SMA!$Q$9:'SMA'!$Q$28),2)=1)))/(MAX(_xlfn._xlws.FILTER(SMA!$Q$9:'SMA'!$Q$28, MOD(ROW(SMA!$Q$9:'SMA'!$Q$28),2)=1))-MIN(_xlfn._xlws.FILTER(SMA!$Q$9:'SMA'!$Q$28, MOD(ROW(SMA!$Q$9:'SMA'!$Q$28),2)=1))))*(98-50)</f>
        <v>60.666666666666664</v>
      </c>
      <c r="L15" s="36" cm="1">
        <f t="array" aca="1" ref="L15" ca="1">50 + ((SMA!R15 - MIN(_xlfn._xlws.FILTER(SMA!$R$9:'SMA'!$R$28, MOD(ROW(SMA!$R$9:'SMA'!$R$28),2)=1)))/(MAX(_xlfn._xlws.FILTER(SMA!$R$9:'SMA'!$R$28, MOD(ROW(SMA!$R$9:'SMA'!$R$28),2)=1))-MIN(_xlfn._xlws.FILTER(SMA!$R$9:'SMA'!$R$28, MOD(ROW(SMA!$R$9:'SMA'!$R$28),2)=1))))*(98-50)</f>
        <v>50</v>
      </c>
      <c r="M15" s="36" cm="1">
        <f t="array" aca="1" ref="M15" ca="1">50 + ((SMA!S15 - MIN(_xlfn._xlws.FILTER(SMA!$S$9:'SMA'!$S$28, MOD(ROW(SMA!$S$9:'SMA'!$S$28),2)=1)))/(MAX(_xlfn._xlws.FILTER(SMA!$S$9:'SMA'!$S$28, MOD(ROW(SMA!$S$9:'SMA'!$S$28),2)=1))-MIN(_xlfn._xlws.FILTER(SMA!$S$9:'SMA'!$S$28, MOD(ROW(SMA!$S$9:'SMA'!$S$28),2)=1))))*(98-50)</f>
        <v>54.36363636363636</v>
      </c>
      <c r="N15" s="36" cm="1">
        <f t="array" aca="1" ref="N15" ca="1">50 + ((SMA!T15 - MIN(_xlfn._xlws.FILTER(SMA!$T$9:'SMA'!$T$28, MOD(ROW(SMA!$T$9:'SMA'!$T$28),2)=1)))/(MAX(_xlfn._xlws.FILTER(SMA!$T$9:'SMA'!$T$28, MOD(ROW(SMA!$T$9:'SMA'!$T$28),2)=1))-MIN(_xlfn._xlws.FILTER(SMA!$T$9:'SMA'!$T$28, MOD(ROW(SMA!$T$9:'SMA'!$T$28),2)=1))))*(98-50)</f>
        <v>68</v>
      </c>
      <c r="O15" s="39" cm="1">
        <f t="array" aca="1" ref="O15" ca="1">50 + ((SMA!X15 - MIN(_xlfn._xlws.FILTER(SMA!$X$9:'SMA'!$X$28, MOD(ROW(SMA!$X$9:'SMA'!$X$28),2)=1)))/(MAX(_xlfn._xlws.FILTER(SMA!$X$9:'SMA'!$X$28, MOD(ROW(SMA!$X$9:'SMA'!$X$28),2)=1))-MIN(_xlfn._xlws.FILTER(SMA!$X$9:'SMA'!$X$28, MOD(ROW(SMA!$X$9:'SMA'!$X$28),2)=1))))*(98-50)</f>
        <v>58</v>
      </c>
      <c r="P15" s="39" cm="1">
        <f t="array" aca="1" ref="P15" ca="1">50 + ((SMA!Y15 - MIN(_xlfn._xlws.FILTER(SMA!$Y$9:'SMA'!$Y$28, MOD(ROW(SMA!$Y$9:'SMA'!$Y$28),2)=1)))/(MAX(_xlfn._xlws.FILTER(SMA!$Y$9:'SMA'!$Y$28, MOD(ROW(SMA!$Y$9:'SMA'!$Y$28),2)=1))-MIN(_xlfn._xlws.FILTER(SMA!$Y$9:'SMA'!$Y$28, MOD(ROW(SMA!$Y$9:'SMA'!$Y$28),2)=1))))*(98-50)</f>
        <v>55.333333333333336</v>
      </c>
      <c r="Q15" s="39" cm="1">
        <f t="array" aca="1" ref="Q15" ca="1">50 + ((SMA!Z15 - MIN(_xlfn._xlws.FILTER(SMA!$Z$9:'SMA'!$Z$28, MOD(ROW(SMA!$Z$9:'SMA'!$Z$28),2)=1)))/(MAX(_xlfn._xlws.FILTER(SMA!$Z$9:'SMA'!$Z$28, MOD(ROW(SMA!$Z$9:'SMA'!$Z$28),2)=1))-MIN(_xlfn._xlws.FILTER(SMA!$Z$9:'SMA'!$Z$28, MOD(ROW(SMA!$Z$9:'SMA'!$Z$28),2)=1))))*(98-50)</f>
        <v>59.6</v>
      </c>
      <c r="R15" s="39" cm="1">
        <f t="array" aca="1" ref="R15" ca="1">50 + ((SMA!AA15 -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60.666666666666664</v>
      </c>
      <c r="S15" s="46" cm="1">
        <f t="array" aca="1" ref="S15" ca="1">50 + ((SMA!AE15 -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63.714285714285715</v>
      </c>
      <c r="T15" s="46" cm="1">
        <f t="array" aca="1" ref="T15" ca="1">50 + ((SMA!AF15 -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50</v>
      </c>
      <c r="U15" s="46" cm="1">
        <f t="array" aca="1" ref="U15" ca="1">50 + ((SMA!AG15 -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50</v>
      </c>
      <c r="V15" s="46" cm="1">
        <f t="array" aca="1" ref="V15" ca="1">50 + ((SMA!AH15 -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50</v>
      </c>
      <c r="W15" s="266"/>
      <c r="X15" s="250">
        <f>SUM(SMA!G15:G16,SMA!N15:N16,SMA!U15:U16,SMA!AB15:AB16,SMA!AI15:AI16)</f>
        <v>356</v>
      </c>
      <c r="Y15" s="250">
        <f>SUM(SMA!H15:H16,SMA!O15:O16,SMA!V15:V16,SMA!AC15:AC16,SMA!AJ15:AJ16)</f>
        <v>357</v>
      </c>
      <c r="Z15" s="250">
        <f>SUM(SMA!I15:I16,SMA!P15:P16,SMA!W15:W16,SMA!AD15:AD16,SMA!AK15:AK16)</f>
        <v>353</v>
      </c>
      <c r="AB15" s="199">
        <v>4</v>
      </c>
      <c r="AC15" s="42" t="s">
        <v>31</v>
      </c>
      <c r="AD15" s="44">
        <f ca="1">IF(MIN(C15,G15,K15,O15,S15)=0, "Null", IF(COUNT(C15,G15,K15,O15,S15)=5, SUM(C15,G15,K15,O15,S15) - MIN(C15,G15,K15,O15,S15) - MAX(C15,G15,K15,O15,S15), "Null"))*$AS$9</f>
        <v>911.9047619047617</v>
      </c>
      <c r="AE15" s="44">
        <f ca="1">IF(MIN(D15,H15,L15,P15,T15)=0, "Null", IF(COUNT(D15,H15,L15,P15,T15)=5, SUM(D15,H15,L15,P15,T15) - MIN(D15,H15,L15,P15,T15) - MAX(D15,H15,L15,P15,T15), "Null"))*$AT$9</f>
        <v>621.33333333333348</v>
      </c>
      <c r="AF15" s="44">
        <f ca="1">IF(MIN(E15,I15,M15,Q15,U15)=0, "Null", IF(COUNT(E15,I15,M15,Q15,U15)=5, SUM(E15,I15,M15,Q15,U15) - MIN(E15,I15,M15,Q15,U15) - MAX(E15,I15,M15,Q15,U15), "Null"))*$AU$9</f>
        <v>491.89090909090902</v>
      </c>
      <c r="AG15" s="44">
        <f ca="1">IF(MIN(F15,J15,N15,R15,V15)=0, "Null", IF(COUNT(F15,J15,N15,R15,V15)=5, SUM(F15,J15,N15,R15,V15) - MIN(F15,J15,N15,R15,V15) - MAX(F15,J15,N15,R15,V15), "Null"))*$AV$9</f>
        <v>499.99999999999989</v>
      </c>
      <c r="AH15" s="45" cm="1">
        <f t="array" aca="1" ref="AH15" ca="1">IF(SUMPRODUCT(--(ISTEXT(AD15:AG15)+ISBLANK(AD15:AG15)+(AD15:AG15=0)))&gt;0,"Error",SUM(AD15,AE15,AF15,AG15))</f>
        <v>2525.1290043290041</v>
      </c>
      <c r="AI15" s="492">
        <f t="shared" ref="AI15" ca="1" si="4">IF(OR(ISTEXT(AH15),ISTEXT(AH16)),"NULL",SUM(AH15:AH16))</f>
        <v>5914.684648684648</v>
      </c>
      <c r="AJ15" s="489"/>
      <c r="AK15" s="250">
        <f>SUM(SMA!G15:I16,SMA!N15:P16,SMA!U15:W16,SMA!AB15:AD16,SMA!AI15:AK16)</f>
        <v>1066</v>
      </c>
      <c r="AL15" s="250">
        <f>RANK(AK15,$AK$9:$AK$28,0)</f>
        <v>10</v>
      </c>
      <c r="AN15" s="255" t="str">
        <f>IF(AND(SMA!AP15&gt;=4, SMA!AP15&lt;=18), "Penampilan " &amp; SMA!AP15 &amp; " Menit", "Kosong")</f>
        <v>Penampilan 9 Menit</v>
      </c>
      <c r="AO15" s="257" t="str">
        <f>IF(SMA!AQ15=46,"Kelebihan 1 Peserta", IF(SMA!AQ15=47,"Kelebihan 2 Peserta",IF(SMA!AQ15=48,"Kelebihan 3 Peserta",IF(SMA!AQ15=49,"Kelebihan 4 Peserta",IF(SMA!AQ15=50,"Kelebihan 5 Peserta",IF(SMA!AQ15&gt;50,"Lebih dari 5 Peserta","Aman"))))))</f>
        <v>Aman</v>
      </c>
      <c r="AP15" s="255" t="str">
        <f t="shared" ref="AP15" si="5">_xlfn.TEXTJOIN(", ",TRUE,AN15,AO15)</f>
        <v>Penampilan 9 Menit, Aman</v>
      </c>
    </row>
    <row r="16" spans="1:48" ht="17.25" customHeight="1">
      <c r="A16" s="236"/>
      <c r="B16" s="28" t="s">
        <v>39</v>
      </c>
      <c r="C16" s="29" cm="1">
        <f t="array" aca="1" ref="C16" ca="1">50 + ((SMA!C16 - MIN(_xlfn._xlws.FILTER(SMA!$C$9:'SMA'!$C$28, MOD(ROW(SMA!$C$9:'SMA'!$C$28),2)=0)))/(MAX(_xlfn._xlws.FILTER(SMA!$C$9:'SMA'!$C$28, MOD(ROW(SMA!$C$9:'SMA'!$C$28),2)=0))-MIN(_xlfn._xlws.FILTER(SMA!$C$9:'SMA'!$C$28, MOD(ROW(SMA!$C$9:'SMA'!$C$28),2)=0)))) * (98-50)</f>
        <v>84.285714285714278</v>
      </c>
      <c r="D16" s="29" cm="1">
        <f t="array" aca="1" ref="D16" ca="1">50 + ((SMA!D16 - MIN(_xlfn._xlws.FILTER(SMA!$D$9:'SMA'!$D$28,MOD(ROW(SMA!$D$9:'SMA'!$D$28),2)=0)))/(MAX(_xlfn._xlws.FILTER(SMA!$D$9:'SMA'!$D$28, MOD(ROW(SMA!$D$9:'SMA'!$D$28),2)=0))-MIN(_xlfn._xlws.FILTER(SMA!$D$9:'SMA'!$D$28,MOD(ROW(SMA!$D$9:'SMA'!$D$28),2)=0)))) * (98-50)</f>
        <v>84.285714285714278</v>
      </c>
      <c r="E16" s="29" cm="1">
        <f t="array" aca="1" ref="E16" ca="1">50 + ((SMA!E16 - MIN(_xlfn._xlws.FILTER(SMA!$E$9:'SMA'!$E$28, MOD(ROW(SMA!$E$9:'SMA'!$E$28),2)=0)))/(MAX(_xlfn._xlws.FILTER(SMA!$E$9:'SMA'!$E$28, MOD(ROW(SMA!$E$9:'SMA'!$E$28),2)=0))-MIN(_xlfn._xlws.FILTER(SMA!$E$9:'SMA'!$E$28, MOD(ROW(SMA!$E$9:'SMA'!$E$28),2)=0))))*(98-50)</f>
        <v>63.714285714285715</v>
      </c>
      <c r="F16" s="29" cm="1">
        <f t="array" aca="1" ref="F16" ca="1">50 + ((SMA!F16 - MIN(_xlfn._xlws.FILTER(SMA!$F$9:'SMA'!$F$28, MOD(ROW(SMA!$F$9:'SMA'!$F$28),2)=0)))/(MAX(_xlfn._xlws.FILTER(SMA!$F$9:'SMA'!$F$28, MOD(ROW(SMA!$F$9:'SMA'!$F$28),2)=0))-MIN(_xlfn._xlws.FILTER(SMA!$F$9:'SMA'!$F$28, MOD(ROW(SMA!$F$9:'SMA'!$F$28),2)=0))))*(98-50)</f>
        <v>50</v>
      </c>
      <c r="G16" s="33" cm="1">
        <f t="array" aca="1" ref="G16" ca="1">50 + ((SMA!J16 - MIN(_xlfn._xlws.FILTER(SMA!$J$9:'SMA'!$J$28, MOD(ROW(SMA!$J$9:'SMA'!$J$28),2)=0)))/(MAX(_xlfn._xlws.FILTER(SMA!$J$9:'SMA'!$J$28, MOD(ROW(SMA!$J$9:'SMA'!$J$28),2)=0))-MIN(_xlfn._xlws.FILTER(SMA!$J$9:'SMA'!$J$28, MOD(ROW(SMA!$J$9:'SMA'!$J$28),2)=0))))*(98-50)</f>
        <v>92</v>
      </c>
      <c r="H16" s="33" cm="1">
        <f t="array" aca="1" ref="H16" ca="1">50 + ((SMA!K16 - MIN(_xlfn._xlws.FILTER(SMA!$K$9:'SMA'!$K$28, MOD(ROW(SMA!$K$9:'SMA'!$K$28),2)=0)))/(MAX(_xlfn._xlws.FILTER(SMA!$K$9:'SMA'!$K$28, MOD(ROW(SMA!$K$9:'SMA'!$K$28),2)=0))-MIN(_xlfn._xlws.FILTER(SMA!$K$9:'SMA'!$K$28, MOD(ROW(SMA!$K$9:'SMA'!$K$28),2)=0))))*(98-50)</f>
        <v>80</v>
      </c>
      <c r="I16" s="33" cm="1">
        <f t="array" aca="1" ref="I16" ca="1">50 + ((SMA!L16 - MIN(_xlfn._xlws.FILTER(SMA!$L$9:'SMA'!$L$28, MOD(ROW(SMA!$L$9:'SMA'!$L$28),2)=0)))/(MAX(_xlfn._xlws.FILTER(SMA!$L$9:'SMA'!$L$28, MOD(ROW(SMA!$L$9:'SMA'!$L$28),2)=0))-MIN(_xlfn._xlws.FILTER(SMA!$L$9:'SMA'!$L$28, MOD(ROW(SMA!$L$9:'SMA'!$L$28),2)=0))))*(98-50)</f>
        <v>91.6</v>
      </c>
      <c r="J16" s="33" cm="1">
        <f t="array" aca="1" ref="J16" ca="1">50 + ((SMA!M16 - MIN(_xlfn._xlws.FILTER(SMA!$M$9:'SMA'!$M$28, MOD(ROW(SMA!$M$9:'SMA'!$M$28),2)=0)))/(MAX(_xlfn._xlws.FILTER(SMA!$M$9:'SMA'!$M$28, MOD(ROW(SMA!$M$9:'SMA'!$M$28),2)=0))-MIN(_xlfn._xlws.FILTER(SMA!$M$9:'SMA'!$M$28, MOD(ROW(SMA!$M$9:'SMA'!$M$28),2)=0))))*(98-50)</f>
        <v>88.4</v>
      </c>
      <c r="K16" s="37" cm="1">
        <f t="array" aca="1" ref="K16" ca="1">50 + ((SMA!Q16 -MIN(_xlfn._xlws.FILTER(SMA!$Q$9:'SMA'!$Q$28, MOD(ROW(SMA!$Q$9:'SMA'!$Q$28),2)=0)))/(MAX(_xlfn._xlws.FILTER(SMA!$Q$9:'SMA'!$Q$28, MOD(ROW(SMA!$Q$9:'SMA'!$Q$28),2)=0))-MIN(_xlfn._xlws.FILTER(SMA!$Q$9:'SMA'!$Q$28, MOD(ROW(SMA!$Q$9:'SMA'!$Q$28),2)=0))))*(98-50)</f>
        <v>80.545454545454547</v>
      </c>
      <c r="L16" s="37" cm="1">
        <f t="array" aca="1" ref="L16" ca="1">50 + ((SMA!R16 - MIN(_xlfn._xlws.FILTER(SMA!$R$9:'SMA'!$R$28, MOD(ROW(SMA!$R$9:'SMA'!$R$28),2)=0)))/(MAX(_xlfn._xlws.FILTER(SMA!$R$9:'SMA'!$R$28, MOD(ROW(SMA!$R$9:'SMA'!$R$28),2)=0))-MIN(_xlfn._xlws.FILTER(SMA!$R$9:'SMA'!$R$28, MOD(ROW(SMA!$R$9:'SMA'!$R$28),2)=0))))*(98-50)</f>
        <v>82</v>
      </c>
      <c r="M16" s="37" cm="1">
        <f t="array" aca="1" ref="M16" ca="1">50 + ((SMA!S16 - MIN(_xlfn._xlws.FILTER(SMA!$S$9:'SMA'!$S$28, MOD(ROW(SMA!$S$9:'SMA'!$S$28),2)=0)))/(MAX(_xlfn._xlws.FILTER(SMA!$S$9:'SMA'!$S$28, MOD(ROW(SMA!$S$9:'SMA'!$S$28),2)=0))-MIN(_xlfn._xlws.FILTER(SMA!$S$9:'SMA'!$S$28, MOD(ROW(SMA!$S$9:'SMA'!$S$28),2)=0))))*(98-50)</f>
        <v>80.545454545454547</v>
      </c>
      <c r="N16" s="37" cm="1">
        <f t="array" aca="1" ref="N16" ca="1">50 + ((SMA!T16 - MIN(_xlfn._xlws.FILTER(SMA!$T$9:'SMA'!$T$28, MOD(ROW(SMA!$T$9:'SMA'!$T$28),2)=0)))/(MAX(_xlfn._xlws.FILTER(SMA!$T$9:'SMA'!$T$28, MOD(ROW(SMA!$T$9:'SMA'!$T$28),2)=0))-MIN(_xlfn._xlws.FILTER(SMA!$T$9:'SMA'!$T$28, MOD(ROW(SMA!$T$9:'SMA'!$T$28),2)=0))))*(98-50)</f>
        <v>84.909090909090907</v>
      </c>
      <c r="O16" s="39" cm="1">
        <f t="array" aca="1" ref="O16" ca="1">50 + ((SMA!X16 - MIN(_xlfn._xlws.FILTER(SMA!$X$9:'SMA'!$X$28, MOD(ROW(SMA!$X$9:'SMA'!$X$28),2)=0)))/(MAX(_xlfn._xlws.FILTER(SMA!$X$9:'SMA'!$X$28, MOD(ROW(SMA!$X$9:'SMA'!$X$28),2)=0))-MIN(_xlfn._xlws.FILTER(SMA!$X$9:'SMA'!$X$28, MOD(ROW(SMA!$X$9:'SMA'!$X$28),2)=0))))*(98-50)</f>
        <v>66</v>
      </c>
      <c r="P16" s="39" cm="1">
        <f t="array" aca="1" ref="P16" ca="1">50 + ((SMA!Y16 - MIN(_xlfn._xlws.FILTER(SMA!$Y$9:'SMA'!$Y$28, MOD(ROW(SMA!$Y$9:'SMA'!$Y$28),2)=0)))/(MAX(_xlfn._xlws.FILTER(SMA!$Y$9:'SMA'!$Y$28, MOD(ROW(SMA!$Y$9:'SMA'!$Y$28),2)=0))-MIN(_xlfn._xlws.FILTER(SMA!$Y$9:'SMA'!$Y$28, MOD(ROW(SMA!$Y$9:'SMA'!$Y$28),2)=0))))*(98-50)</f>
        <v>63.090909090909093</v>
      </c>
      <c r="Q16" s="39" cm="1">
        <f t="array" aca="1" ref="Q16" ca="1">50 + ((SMA!Z16 - MIN(_xlfn._xlws.FILTER(SMA!$Z$9:'SMA'!$Z$28, MOD(ROW(SMA!$Z$9:'SMA'!$Z$28),2)=0)))/(MAX(_xlfn._xlws.FILTER(SMA!$Z$9:'SMA'!$Z$28, MOD(ROW(SMA!$Z$9:'SMA'!$Z$28),2)=0))-MIN(_xlfn._xlws.FILTER(SMA!$Z$9:'SMA'!$Z$28, MOD(ROW(SMA!$Z$9:'SMA'!$Z$28),2)=0))))*(98-50)</f>
        <v>70</v>
      </c>
      <c r="R16" s="39" cm="1">
        <f t="array" aca="1" ref="R16" ca="1">50 + ((SMA!AA16 -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72.15384615384616</v>
      </c>
      <c r="S16" s="46" cm="1">
        <f t="array" aca="1" ref="S16" ca="1">50 + ((SMA!AE16 -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78.8</v>
      </c>
      <c r="T16" s="46" cm="1">
        <f t="array" aca="1" ref="T16" ca="1">50 + ((SMA!AF16 -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66</v>
      </c>
      <c r="U16" s="46" cm="1">
        <f t="array" aca="1" ref="U16" ca="1">50 + ((SMA!AG16 -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58</v>
      </c>
      <c r="V16" s="46" cm="1">
        <f t="array" aca="1" ref="V16" ca="1">50 + ((SMA!AH16 -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58</v>
      </c>
      <c r="W16" s="266"/>
      <c r="X16" s="251"/>
      <c r="Y16" s="251"/>
      <c r="Z16" s="251"/>
      <c r="AB16" s="236"/>
      <c r="AC16" s="42" t="s">
        <v>39</v>
      </c>
      <c r="AD16" s="44">
        <f ca="1">IF(MIN(C16,G16,K16,O16,S16)=0, "Null", IF(COUNT(C16,G16,K16,O16,S16)=5, SUM(C16,G16,K16,O16,S16) - MIN(C16,G16,K16,O16,S16) - MAX(C16,G16,K16,O16,S16), "Null"))*$AS$10</f>
        <v>974.5246753246754</v>
      </c>
      <c r="AE16" s="44">
        <f ca="1">IF(MIN(D16,H16,L16,P16,T16)=0, "Null", IF(COUNT(D16,H16,L16,P16,T16)=5, SUM(D16,H16,L16,P16,T16) - MIN(D16,H16,L16,P16,T16) - MAX(D16,H16,L16,P16,T16), "Null"))*$AT$10</f>
        <v>911.99999999999977</v>
      </c>
      <c r="AF16" s="44">
        <f ca="1">IF(MIN(E16,I16,M16,Q16,U16)=0, "Null", IF(COUNT(E16,I16,M16,Q16,U16)=5, SUM(E16,I16,M16,Q16,U16) - MIN(E16,I16,M16,Q16,U16) - MAX(E16,I16,M16,Q16,U16), "Null"))*$AU$10</f>
        <v>642.77922077922074</v>
      </c>
      <c r="AG16" s="44">
        <f ca="1">IF(MIN(F16,J16,N16,R16,V16)=0, "Null", IF(COUNT(F16,J16,N16,R16,V16)=5, SUM(F16,J16,N16,R16,V16) - MIN(F16,J16,N16,R16,V16) - MAX(F16,J16,N16,R16,V16), "Null"))*$AV$10</f>
        <v>860.25174825174815</v>
      </c>
      <c r="AH16" s="45" cm="1">
        <f t="array" aca="1" ref="AH16" ca="1">IF(SUMPRODUCT(--(ISTEXT(AD16:AG16)+ISBLANK(AD16:AG16)+(AD16:AG16=0)))&gt;0,"Error",SUM(AD16,AE16,AF16,AG16))</f>
        <v>3389.5556443556443</v>
      </c>
      <c r="AI16" s="493"/>
      <c r="AJ16" s="489"/>
      <c r="AK16" s="251"/>
      <c r="AL16" s="251"/>
      <c r="AN16" s="256"/>
      <c r="AO16" s="258"/>
      <c r="AP16" s="256"/>
    </row>
    <row r="17" spans="1:42" ht="17.25" customHeight="1">
      <c r="A17" s="252">
        <v>5</v>
      </c>
      <c r="B17" s="5" t="s">
        <v>31</v>
      </c>
      <c r="C17" s="11" cm="1">
        <f t="array" aca="1" ref="C17" ca="1">50 + ((SMA!C17 - MIN(_xlfn._xlws.FILTER(SMA!$C$9:'SMA'!$C$28, MOD(ROW(SMA!$C$9:'SMA'!$C$28),2)=1)))/(MAX(_xlfn._xlws.FILTER(SMA!$C$9:'SMA'!$C$28, MOD(ROW(SMA!$C$9:'SMA'!$C$28),2)=1))-MIN(_xlfn._xlws.FILTER(SMA!$C$9:'SMA'!$C$28, MOD(ROW(SMA!$C$9:'SMA'!$C$28),2)=1)))) * (98-50)</f>
        <v>50</v>
      </c>
      <c r="D17" s="11" cm="1">
        <f t="array" aca="1" ref="D17" ca="1">50 + ((SMA!D17 - MIN(_xlfn._xlws.FILTER(SMA!$D$9:'SMA'!$D$28, MOD(ROW(SMA!$D$9:'SMA'!$D$28),2)=1)))/(MAX(_xlfn._xlws.FILTER(SMA!$D$9:'SMA'!$D$28, MOD(ROW(SMA!$D$9:'SMA'!$D$28),2)=1))-MIN(_xlfn._xlws.FILTER(SMA!$D$9:'SMA'!$D$28, MOD(ROW(SMA!$D$9:'SMA'!$D$28),2)=1)))) * (98-50)</f>
        <v>98</v>
      </c>
      <c r="E17" s="11" cm="1">
        <f t="array" aca="1" ref="E17" ca="1">50 + ((SMA!E17 - MIN(_xlfn._xlws.FILTER(SMA!$E$9:'SMA'!$E$28, MOD(ROW(SMA!$E$9:'SMA'!$E$28),2)=1)))/(MAX(_xlfn._xlws.FILTER(SMA!$E$9:'SMA'!$E$28, MOD(ROW(SMA!$E$9:'SMA'!$E$28),2)=1))-MIN(_xlfn._xlws.FILTER(SMA!$E$9:'SMA'!$E$28, MOD(ROW(SMA!$E$9:'SMA'!$E$28),2)=1))))*(98-50)</f>
        <v>50</v>
      </c>
      <c r="F17" s="11" cm="1">
        <f t="array" aca="1" ref="F17" ca="1">50 + ((SMA!F17 - MIN(_xlfn._xlws.FILTER(SMA!$F$9:'SMA'!$F$28, MOD(ROW(SMA!$F$9:'SMA'!$F$28),2)=1)))/(MAX(_xlfn._xlws.FILTER(SMA!$F$9:'SMA'!$F$28, MOD(ROW(SMA!$F$9:'SMA'!$F$28),2)=1))-MIN(_xlfn._xlws.FILTER(SMA!$F$9:'SMA'!$F$28, MOD(ROW(SMA!$F$9:'SMA'!$F$28),2)=1))))*(98-50)</f>
        <v>50</v>
      </c>
      <c r="G17" s="30" cm="1">
        <f t="array" aca="1" ref="G17" ca="1">50 + ((SMA!J17 - MIN(_xlfn._xlws.FILTER(SMA!$J$9:'SMA'!$J$28, MOD(ROW(SMA!$J$9:'SMA'!$J$28),2)=1)))/(MAX(_xlfn._xlws.FILTER(SMA!$J$9:'SMA'!$J$28, MOD(ROW(SMA!$J$9:'SMA'!$J$28),2)=1))-MIN(_xlfn._xlws.FILTER(SMA!$J$9:'SMA'!$J$28, MOD(ROW(SMA!$J$9:'SMA'!$J$28),2)=1))))*(98-50)</f>
        <v>50</v>
      </c>
      <c r="H17" s="30" cm="1">
        <f t="array" aca="1" ref="H17" ca="1">50 + ((SMA!K17 - MIN(_xlfn._xlws.FILTER(SMA!$K$9:'SMA'!$K$28, MOD(ROW(SMA!$K$9:'SMA'!$K$28),2)=1)))/(MAX(_xlfn._xlws.FILTER(SMA!$K$9:'SMA'!$K$28, MOD(ROW(SMA!$K$9:'SMA'!$K$28),2)=1))-MIN(_xlfn._xlws.FILTER(SMA!$K$9:'SMA'!$K$28, MOD(ROW(SMA!$K$9:'SMA'!$K$28),2)=1))))*(98-50)</f>
        <v>50</v>
      </c>
      <c r="I17" s="30" cm="1">
        <f t="array" aca="1" ref="I17" ca="1">50 + ((SMA!L17 - MIN(_xlfn._xlws.FILTER(SMA!$L$9:'SMA'!$L$28, MOD(ROW(SMA!$L$9:'SMA'!$L$28),2)=1)))/(MAX(_xlfn._xlws.FILTER(SMA!$L$9:'SMA'!$L$28, MOD(ROW(SMA!$L$9:'SMA'!$L$28),2)=1))-MIN(_xlfn._xlws.FILTER(SMA!$L$9:'SMA'!$L$28, MOD(ROW(SMA!$L$9:'SMA'!$L$28),2)=1))))*(98-50)</f>
        <v>52.4</v>
      </c>
      <c r="J17" s="30" cm="1">
        <f t="array" aca="1" ref="J17" ca="1">50 + ((SMA!M17 - MIN(_xlfn._xlws.FILTER(SMA!$M$9:'SMA'!$M$28, MOD(ROW(SMA!$M$9:'SMA'!$M$28),2)=1)))/(MAX(_xlfn._xlws.FILTER(SMA!$M$9:'SMA'!$M$28, MOD(ROW(SMA!$M$9:'SMA'!$M$28),2)=1))-MIN(_xlfn._xlws.FILTER(SMA!$M$9:'SMA'!$M$28, MOD(ROW(SMA!$M$9:'SMA'!$M$28),2)=1))))*(98-50)</f>
        <v>50</v>
      </c>
      <c r="K17" s="34" cm="1">
        <f t="array" aca="1" ref="K17" ca="1">50 + ((SMA!Q17 - MIN(_xlfn._xlws.FILTER(SMA!$Q$9:'SMA'!$Q$28, MOD(ROW(SMA!$Q$9:'SMA'!$Q$28),2)=1)))/(MAX(_xlfn._xlws.FILTER(SMA!$Q$9:'SMA'!$Q$28, MOD(ROW(SMA!$Q$9:'SMA'!$Q$28),2)=1))-MIN(_xlfn._xlws.FILTER(SMA!$Q$9:'SMA'!$Q$28, MOD(ROW(SMA!$Q$9:'SMA'!$Q$28),2)=1))))*(98-50)</f>
        <v>50</v>
      </c>
      <c r="L17" s="34" cm="1">
        <f t="array" aca="1" ref="L17" ca="1">50 + ((SMA!R17 - MIN(_xlfn._xlws.FILTER(SMA!$R$9:'SMA'!$R$28, MOD(ROW(SMA!$R$9:'SMA'!$R$28),2)=1)))/(MAX(_xlfn._xlws.FILTER(SMA!$R$9:'SMA'!$R$28, MOD(ROW(SMA!$R$9:'SMA'!$R$28),2)=1))-MIN(_xlfn._xlws.FILTER(SMA!$R$9:'SMA'!$R$28, MOD(ROW(SMA!$R$9:'SMA'!$R$28),2)=1))))*(98-50)</f>
        <v>50</v>
      </c>
      <c r="M17" s="34" cm="1">
        <f t="array" aca="1" ref="M17" ca="1">50 + ((SMA!S17 - MIN(_xlfn._xlws.FILTER(SMA!$S$9:'SMA'!$S$28, MOD(ROW(SMA!$S$9:'SMA'!$S$28),2)=1)))/(MAX(_xlfn._xlws.FILTER(SMA!$S$9:'SMA'!$S$28, MOD(ROW(SMA!$S$9:'SMA'!$S$28),2)=1))-MIN(_xlfn._xlws.FILTER(SMA!$S$9:'SMA'!$S$28, MOD(ROW(SMA!$S$9:'SMA'!$S$28),2)=1))))*(98-50)</f>
        <v>50</v>
      </c>
      <c r="N17" s="34" cm="1">
        <f t="array" aca="1" ref="N17" ca="1">50 + ((SMA!T17 - MIN(_xlfn._xlws.FILTER(SMA!$T$9:'SMA'!$T$28, MOD(ROW(SMA!$T$9:'SMA'!$T$28),2)=1)))/(MAX(_xlfn._xlws.FILTER(SMA!$T$9:'SMA'!$T$28, MOD(ROW(SMA!$T$9:'SMA'!$T$28),2)=1))-MIN(_xlfn._xlws.FILTER(SMA!$T$9:'SMA'!$T$28, MOD(ROW(SMA!$T$9:'SMA'!$T$28),2)=1))))*(98-50)</f>
        <v>56</v>
      </c>
      <c r="O17" s="38" cm="1">
        <f t="array" aca="1" ref="O17" ca="1">50 + ((SMA!X17 - MIN(_xlfn._xlws.FILTER(SMA!$X$9:'SMA'!$X$28, MOD(ROW(SMA!$X$9:'SMA'!$X$28),2)=1)))/(MAX(_xlfn._xlws.FILTER(SMA!$X$9:'SMA'!$X$28, MOD(ROW(SMA!$X$9:'SMA'!$X$28),2)=1))-MIN(_xlfn._xlws.FILTER(SMA!$X$9:'SMA'!$X$28, MOD(ROW(SMA!$X$9:'SMA'!$X$28),2)=1))))*(98-50)</f>
        <v>50</v>
      </c>
      <c r="P17" s="38" cm="1">
        <f t="array" aca="1" ref="P17" ca="1">50 + ((SMA!Y17 - MIN(_xlfn._xlws.FILTER(SMA!$Y$9:'SMA'!$Y$28, MOD(ROW(SMA!$Y$9:'SMA'!$Y$28),2)=1)))/(MAX(_xlfn._xlws.FILTER(SMA!$Y$9:'SMA'!$Y$28, MOD(ROW(SMA!$Y$9:'SMA'!$Y$28),2)=1))-MIN(_xlfn._xlws.FILTER(SMA!$Y$9:'SMA'!$Y$28, MOD(ROW(SMA!$Y$9:'SMA'!$Y$28),2)=1))))*(98-50)</f>
        <v>50</v>
      </c>
      <c r="Q17" s="38" cm="1">
        <f t="array" aca="1" ref="Q17" ca="1">50 + ((SMA!Z17 - MIN(_xlfn._xlws.FILTER(SMA!$Z$9:'SMA'!$Z$28, MOD(ROW(SMA!$Z$9:'SMA'!$Z$28),2)=1)))/(MAX(_xlfn._xlws.FILTER(SMA!$Z$9:'SMA'!$Z$28, MOD(ROW(SMA!$Z$9:'SMA'!$Z$28),2)=1))-MIN(_xlfn._xlws.FILTER(SMA!$Z$9:'SMA'!$Z$28, MOD(ROW(SMA!$Z$9:'SMA'!$Z$28),2)=1))))*(98-50)</f>
        <v>50</v>
      </c>
      <c r="R17" s="38" cm="1">
        <f t="array" aca="1" ref="R17" ca="1">50 + ((SMA!AA17 -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50</v>
      </c>
      <c r="S17" s="40" cm="1">
        <f t="array" aca="1" ref="S17" ca="1">50 + ((SMA!AE17 -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63.714285714285715</v>
      </c>
      <c r="T17" s="40" cm="1">
        <f t="array" aca="1" ref="T17" ca="1">50 + ((SMA!AF17 -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50</v>
      </c>
      <c r="U17" s="40" cm="1">
        <f t="array" aca="1" ref="U17" ca="1">50 + ((SMA!AG17 -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50</v>
      </c>
      <c r="V17" s="40" cm="1">
        <f t="array" aca="1" ref="V17" ca="1">50 + ((SMA!AH17 -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50</v>
      </c>
      <c r="W17" s="266"/>
      <c r="X17" s="253">
        <f>SUM(SMA!G17:G18,SMA!N17:N18,SMA!U17:U18,SMA!AB17:AB18,SMA!AI17:AI18)</f>
        <v>355</v>
      </c>
      <c r="Y17" s="253">
        <f>SUM(SMA!H17:H18,SMA!O17:O18,SMA!V17:V18,SMA!AC17:AC18,SMA!AJ17:AJ18)</f>
        <v>357</v>
      </c>
      <c r="Z17" s="253">
        <f>SUM(SMA!I17:I18,SMA!P17:P18,SMA!W17:W18,SMA!AD17:AD18,SMA!AK17:AK18)</f>
        <v>357</v>
      </c>
      <c r="AB17" s="252">
        <v>5</v>
      </c>
      <c r="AC17" s="106" t="s">
        <v>31</v>
      </c>
      <c r="AD17" s="108">
        <f ca="1">IF(MIN(C17,G17,K17,O17,S17)=0, "Null", IF(COUNT(C17,G17,K17,O17,S17)=5, SUM(C17,G17,K17,O17,S17) - MIN(C17,G17,K17,O17,S17) - MAX(C17,G17,K17,O17,S17), "Null"))*$AS$9</f>
        <v>750</v>
      </c>
      <c r="AE17" s="108">
        <f ca="1">IF(MIN(D17,H17,L17,P17,T17)=0, "Null", IF(COUNT(D17,H17,L17,P17,T17)=5, SUM(D17,H17,L17,P17,T17) - MIN(D17,H17,L17,P17,T17) - MAX(D17,H17,L17,P17,T17), "Null"))*$AT$9</f>
        <v>600</v>
      </c>
      <c r="AF17" s="108">
        <f ca="1">IF(MIN(E17,I17,M17,Q17,U17)=0, "Null", IF(COUNT(E17,I17,M17,Q17,U17)=5, SUM(E17,I17,M17,Q17,U17) - MIN(E17,I17,M17,Q17,U17) - MAX(E17,I17,M17,Q17,U17), "Null"))*$AU$9</f>
        <v>450</v>
      </c>
      <c r="AG17" s="108">
        <f ca="1">IF(MIN(F17,J17,N17,R17,V17)=0, "Null", IF(COUNT(F17,J17,N17,R17,V17)=5, SUM(F17,J17,N17,R17,V17) - MIN(F17,J17,N17,R17,V17) - MAX(F17,J17,N17,R17,V17), "Null"))*$AV$9</f>
        <v>450</v>
      </c>
      <c r="AH17" s="109" cm="1">
        <f t="array" aca="1" ref="AH17" ca="1">IF(SUMPRODUCT(--(ISTEXT(AD17:AG17)+ISBLANK(AD17:AG17)+(AD17:AG17=0)))&gt;0,"Error",SUM(AD17,AE17,AF17,AG17))</f>
        <v>2250</v>
      </c>
      <c r="AI17" s="490">
        <f t="shared" ref="AI17" ca="1" si="6">IF(OR(ISTEXT(AH17),ISTEXT(AH18)),"NULL",SUM(AH17:AH18))</f>
        <v>4727.9688311688315</v>
      </c>
      <c r="AJ17" s="489"/>
      <c r="AK17" s="253">
        <f>SUM(SMA!G17:I18,SMA!N17:P18,SMA!U17:W18,SMA!AB17:AD18,SMA!AI17:AK18)</f>
        <v>1069</v>
      </c>
      <c r="AL17" s="253">
        <f>RANK(AK17,$AK$9:$AK$28,0)</f>
        <v>9</v>
      </c>
      <c r="AN17" s="248" t="str">
        <f>IF(AND(SMA!AP17&gt;=4, SMA!AP17&lt;=18), "Penampilan " &amp; SMA!AP17 &amp; " Menit", "Kosong")</f>
        <v>Penampilan 8 Menit</v>
      </c>
      <c r="AO17" s="263" t="str">
        <f>IF(SMA!AQ17=46,"Kelebihan 1 Peserta", IF(SMA!AQ17=47,"Kelebihan 2 Peserta",IF(SMA!AQ17=48,"Kelebihan 3 Peserta",IF(SMA!AQ17=49,"Kelebihan 4 Peserta",IF(SMA!AQ17=50,"Kelebihan 5 Peserta",IF(SMA!AQ17&gt;50,"Lebih dari 5 Peserta","Aman"))))))</f>
        <v>Aman</v>
      </c>
      <c r="AP17" s="248" t="str">
        <f>_xlfn.TEXTJOIN(", ",TRUE,AN17,AO17)</f>
        <v>Penampilan 8 Menit, Aman</v>
      </c>
    </row>
    <row r="18" spans="1:42" ht="17.25" customHeight="1">
      <c r="A18" s="213"/>
      <c r="B18" s="107" t="s">
        <v>39</v>
      </c>
      <c r="C18" s="27" cm="1">
        <f t="array" aca="1" ref="C18" ca="1">50 + ((SMA!C18 - MIN(_xlfn._xlws.FILTER(SMA!$C$9:'SMA'!$C$28, MOD(ROW(SMA!$C$9:'SMA'!$C$28),2)=0)))/(MAX(_xlfn._xlws.FILTER(SMA!$C$9:'SMA'!$C$28, MOD(ROW(SMA!$C$9:'SMA'!$C$28),2)=0))-MIN(_xlfn._xlws.FILTER(SMA!$C$9:'SMA'!$C$28, MOD(ROW(SMA!$C$9:'SMA'!$C$28),2)=0)))) * (98-50)</f>
        <v>77.428571428571431</v>
      </c>
      <c r="D18" s="27" cm="1">
        <f t="array" aca="1" ref="D18" ca="1">50 + ((SMA!D18 - MIN(_xlfn._xlws.FILTER(SMA!$D$9:'SMA'!$D$28,MOD(ROW(SMA!$D$9:'SMA'!$D$28),2)=0)))/(MAX(_xlfn._xlws.FILTER(SMA!$D$9:'SMA'!$D$28, MOD(ROW(SMA!$D$9:'SMA'!$D$28),2)=0))-MIN(_xlfn._xlws.FILTER(SMA!$D$9:'SMA'!$D$28,MOD(ROW(SMA!$D$9:'SMA'!$D$28),2)=0)))) * (98-50)</f>
        <v>63.714285714285715</v>
      </c>
      <c r="E18" s="27" cm="1">
        <f t="array" aca="1" ref="E18" ca="1">50 + ((SMA!E18 - MIN(_xlfn._xlws.FILTER(SMA!$E$9:'SMA'!$E$28, MOD(ROW(SMA!$E$9:'SMA'!$E$28),2)=0)))/(MAX(_xlfn._xlws.FILTER(SMA!$E$9:'SMA'!$E$28, MOD(ROW(SMA!$E$9:'SMA'!$E$28),2)=0))-MIN(_xlfn._xlws.FILTER(SMA!$E$9:'SMA'!$E$28, MOD(ROW(SMA!$E$9:'SMA'!$E$28),2)=0))))*(98-50)</f>
        <v>63.714285714285715</v>
      </c>
      <c r="F18" s="27" cm="1">
        <f t="array" aca="1" ref="F18" ca="1">50 + ((SMA!F18 - MIN(_xlfn._xlws.FILTER(SMA!$F$9:'SMA'!$F$28, MOD(ROW(SMA!$F$9:'SMA'!$F$28),2)=0)))/(MAX(_xlfn._xlws.FILTER(SMA!$F$9:'SMA'!$F$28, MOD(ROW(SMA!$F$9:'SMA'!$F$28),2)=0))-MIN(_xlfn._xlws.FILTER(SMA!$F$9:'SMA'!$F$28, MOD(ROW(SMA!$F$9:'SMA'!$F$28),2)=0))))*(98-50)</f>
        <v>64.400000000000006</v>
      </c>
      <c r="G18" s="31" cm="1">
        <f t="array" aca="1" ref="G18" ca="1">50 + ((SMA!J18 - MIN(_xlfn._xlws.FILTER(SMA!$J$9:'SMA'!$J$28, MOD(ROW(SMA!$J$9:'SMA'!$J$28),2)=0)))/(MAX(_xlfn._xlws.FILTER(SMA!$J$9:'SMA'!$J$28, MOD(ROW(SMA!$J$9:'SMA'!$J$28),2)=0))-MIN(_xlfn._xlws.FILTER(SMA!$J$9:'SMA'!$J$28, MOD(ROW(SMA!$J$9:'SMA'!$J$28),2)=0))))*(98-50)</f>
        <v>56</v>
      </c>
      <c r="H18" s="31" cm="1">
        <f t="array" aca="1" ref="H18" ca="1">50 + ((SMA!K18 - MIN(_xlfn._xlws.FILTER(SMA!$K$9:'SMA'!$K$28, MOD(ROW(SMA!$K$9:'SMA'!$K$28),2)=0)))/(MAX(_xlfn._xlws.FILTER(SMA!$K$9:'SMA'!$K$28, MOD(ROW(SMA!$K$9:'SMA'!$K$28),2)=0))-MIN(_xlfn._xlws.FILTER(SMA!$K$9:'SMA'!$K$28, MOD(ROW(SMA!$K$9:'SMA'!$K$28),2)=0))))*(98-50)</f>
        <v>56</v>
      </c>
      <c r="I18" s="31" cm="1">
        <f t="array" aca="1" ref="I18" ca="1">50 + ((SMA!L18 - MIN(_xlfn._xlws.FILTER(SMA!$L$9:'SMA'!$L$28, MOD(ROW(SMA!$L$9:'SMA'!$L$28),2)=0)))/(MAX(_xlfn._xlws.FILTER(SMA!$L$9:'SMA'!$L$28, MOD(ROW(SMA!$L$9:'SMA'!$L$28),2)=0))-MIN(_xlfn._xlws.FILTER(SMA!$L$9:'SMA'!$L$28, MOD(ROW(SMA!$L$9:'SMA'!$L$28),2)=0))))*(98-50)</f>
        <v>59.6</v>
      </c>
      <c r="J18" s="31" cm="1">
        <f t="array" aca="1" ref="J18" ca="1">50 + ((SMA!M18 - MIN(_xlfn._xlws.FILTER(SMA!$M$9:'SMA'!$M$28, MOD(ROW(SMA!$M$9:'SMA'!$M$28),2)=0)))/(MAX(_xlfn._xlws.FILTER(SMA!$M$9:'SMA'!$M$28, MOD(ROW(SMA!$M$9:'SMA'!$M$28),2)=0))-MIN(_xlfn._xlws.FILTER(SMA!$M$9:'SMA'!$M$28, MOD(ROW(SMA!$M$9:'SMA'!$M$28),2)=0))))*(98-50)</f>
        <v>50</v>
      </c>
      <c r="K18" s="35" cm="1">
        <f t="array" aca="1" ref="K18" ca="1">50 + ((SMA!Q18 -MIN(_xlfn._xlws.FILTER(SMA!$Q$9:'SMA'!$Q$28, MOD(ROW(SMA!$Q$9:'SMA'!$Q$28),2)=0)))/(MAX(_xlfn._xlws.FILTER(SMA!$Q$9:'SMA'!$Q$28, MOD(ROW(SMA!$Q$9:'SMA'!$Q$28),2)=0))-MIN(_xlfn._xlws.FILTER(SMA!$Q$9:'SMA'!$Q$28, MOD(ROW(SMA!$Q$9:'SMA'!$Q$28),2)=0))))*(98-50)</f>
        <v>50</v>
      </c>
      <c r="L18" s="35" cm="1">
        <f t="array" aca="1" ref="L18" ca="1">50 + ((SMA!R18 - MIN(_xlfn._xlws.FILTER(SMA!$R$9:'SMA'!$R$28, MOD(ROW(SMA!$R$9:'SMA'!$R$28),2)=0)))/(MAX(_xlfn._xlws.FILTER(SMA!$R$9:'SMA'!$R$28, MOD(ROW(SMA!$R$9:'SMA'!$R$28),2)=0))-MIN(_xlfn._xlws.FILTER(SMA!$R$9:'SMA'!$R$28, MOD(ROW(SMA!$R$9:'SMA'!$R$28),2)=0))))*(98-50)</f>
        <v>50</v>
      </c>
      <c r="M18" s="35" cm="1">
        <f t="array" aca="1" ref="M18" ca="1">50 + ((SMA!S18 - MIN(_xlfn._xlws.FILTER(SMA!$S$9:'SMA'!$S$28, MOD(ROW(SMA!$S$9:'SMA'!$S$28),2)=0)))/(MAX(_xlfn._xlws.FILTER(SMA!$S$9:'SMA'!$S$28, MOD(ROW(SMA!$S$9:'SMA'!$S$28),2)=0))-MIN(_xlfn._xlws.FILTER(SMA!$S$9:'SMA'!$S$28, MOD(ROW(SMA!$S$9:'SMA'!$S$28),2)=0))))*(98-50)</f>
        <v>50</v>
      </c>
      <c r="N18" s="35" cm="1">
        <f t="array" aca="1" ref="N18" ca="1">50 + ((SMA!T18 - MIN(_xlfn._xlws.FILTER(SMA!$T$9:'SMA'!$T$28, MOD(ROW(SMA!$T$9:'SMA'!$T$28),2)=0)))/(MAX(_xlfn._xlws.FILTER(SMA!$T$9:'SMA'!$T$28, MOD(ROW(SMA!$T$9:'SMA'!$T$28),2)=0))-MIN(_xlfn._xlws.FILTER(SMA!$T$9:'SMA'!$T$28, MOD(ROW(SMA!$T$9:'SMA'!$T$28),2)=0))))*(98-50)</f>
        <v>54.36363636363636</v>
      </c>
      <c r="O18" s="38" cm="1">
        <f t="array" aca="1" ref="O18" ca="1">50 + ((SMA!X18 - MIN(_xlfn._xlws.FILTER(SMA!$X$9:'SMA'!$X$28, MOD(ROW(SMA!$X$9:'SMA'!$X$28),2)=0)))/(MAX(_xlfn._xlws.FILTER(SMA!$X$9:'SMA'!$X$28, MOD(ROW(SMA!$X$9:'SMA'!$X$28),2)=0))-MIN(_xlfn._xlws.FILTER(SMA!$X$9:'SMA'!$X$28, MOD(ROW(SMA!$X$9:'SMA'!$X$28),2)=0))))*(98-50)</f>
        <v>50</v>
      </c>
      <c r="P18" s="38" cm="1">
        <f t="array" aca="1" ref="P18" ca="1">50 + ((SMA!Y18 - MIN(_xlfn._xlws.FILTER(SMA!$Y$9:'SMA'!$Y$28, MOD(ROW(SMA!$Y$9:'SMA'!$Y$28),2)=0)))/(MAX(_xlfn._xlws.FILTER(SMA!$Y$9:'SMA'!$Y$28, MOD(ROW(SMA!$Y$9:'SMA'!$Y$28),2)=0))-MIN(_xlfn._xlws.FILTER(SMA!$Y$9:'SMA'!$Y$28, MOD(ROW(SMA!$Y$9:'SMA'!$Y$28),2)=0))))*(98-50)</f>
        <v>50</v>
      </c>
      <c r="Q18" s="38" cm="1">
        <f t="array" aca="1" ref="Q18" ca="1">50 + ((SMA!Z18 - MIN(_xlfn._xlws.FILTER(SMA!$Z$9:'SMA'!$Z$28, MOD(ROW(SMA!$Z$9:'SMA'!$Z$28),2)=0)))/(MAX(_xlfn._xlws.FILTER(SMA!$Z$9:'SMA'!$Z$28, MOD(ROW(SMA!$Z$9:'SMA'!$Z$28),2)=0))-MIN(_xlfn._xlws.FILTER(SMA!$Z$9:'SMA'!$Z$28, MOD(ROW(SMA!$Z$9:'SMA'!$Z$28),2)=0))))*(98-50)</f>
        <v>50</v>
      </c>
      <c r="R18" s="38" cm="1">
        <f t="array" aca="1" ref="R18" ca="1">50 + ((SMA!AA18 -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50</v>
      </c>
      <c r="S18" s="40" cm="1">
        <f t="array" aca="1" ref="S18" ca="1">50 + ((SMA!AE18 -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78.8</v>
      </c>
      <c r="T18" s="40" cm="1">
        <f t="array" aca="1" ref="T18" ca="1">50 + ((SMA!AF18 -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50</v>
      </c>
      <c r="U18" s="40" cm="1">
        <f t="array" aca="1" ref="U18" ca="1">50 + ((SMA!AG18 -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58</v>
      </c>
      <c r="V18" s="40" cm="1">
        <f t="array" aca="1" ref="V18" ca="1">50 + ((SMA!AH18 -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50</v>
      </c>
      <c r="W18" s="266"/>
      <c r="X18" s="254"/>
      <c r="Y18" s="254"/>
      <c r="Z18" s="254"/>
      <c r="AB18" s="213"/>
      <c r="AC18" s="106" t="s">
        <v>39</v>
      </c>
      <c r="AD18" s="108">
        <f ca="1">IF(MIN(C18,G18,K18,O18,S18)=0, "Null", IF(COUNT(C18,G18,K18,O18,S18)=5, SUM(C18,G18,K18,O18,S18) - MIN(C18,G18,K18,O18,S18) - MAX(C18,G18,K18,O18,S18), "Null"))*$AS$10</f>
        <v>733.71428571428578</v>
      </c>
      <c r="AE18" s="108">
        <f ca="1">IF(MIN(D18,H18,L18,P18,T18)=0, "Null", IF(COUNT(D18,H18,L18,P18,T18)=5, SUM(D18,H18,L18,P18,T18) - MIN(D18,H18,L18,P18,T18) - MAX(D18,H18,L18,P18,T18), "Null"))*$AT$10</f>
        <v>624</v>
      </c>
      <c r="AF18" s="108">
        <f ca="1">IF(MIN(E18,I18,M18,Q18,U18)=0, "Null", IF(COUNT(E18,I18,M18,Q18,U18)=5, SUM(E18,I18,M18,Q18,U18) - MIN(E18,I18,M18,Q18,U18) - MAX(E18,I18,M18,Q18,U18), "Null"))*$AU$10</f>
        <v>502.7999999999999</v>
      </c>
      <c r="AG18" s="108">
        <f ca="1">IF(MIN(F18,J18,N18,R18,V18)=0, "Null", IF(COUNT(F18,J18,N18,R18,V18)=5, SUM(F18,J18,N18,R18,V18) - MIN(F18,J18,N18,R18,V18) - MAX(F18,J18,N18,R18,V18), "Null"))*$AV$10</f>
        <v>617.45454545454538</v>
      </c>
      <c r="AH18" s="109" cm="1">
        <f t="array" aca="1" ref="AH18" ca="1">IF(SUMPRODUCT(--(ISTEXT(AD18:AG18)+ISBLANK(AD18:AG18)+(AD18:AG18=0)))&gt;0,"Error",SUM(AD18,AE18,AF18,AG18))</f>
        <v>2477.968831168831</v>
      </c>
      <c r="AI18" s="491"/>
      <c r="AJ18" s="489"/>
      <c r="AK18" s="254"/>
      <c r="AL18" s="254"/>
      <c r="AN18" s="249"/>
      <c r="AO18" s="264"/>
      <c r="AP18" s="249"/>
    </row>
    <row r="19" spans="1:42" ht="17.25" customHeight="1">
      <c r="A19" s="199">
        <v>6</v>
      </c>
      <c r="B19" s="1" t="s">
        <v>31</v>
      </c>
      <c r="C19" s="25" cm="1">
        <f t="array" aca="1" ref="C19" ca="1">50 + ((SMA!C19 - MIN(_xlfn._xlws.FILTER(SMA!$C$9:'SMA'!$C$28, MOD(ROW(SMA!$C$9:'SMA'!$C$28),2)=1)))/(MAX(_xlfn._xlws.FILTER(SMA!$C$9:'SMA'!$C$28, MOD(ROW(SMA!$C$9:'SMA'!$C$28),2)=1))-MIN(_xlfn._xlws.FILTER(SMA!$C$9:'SMA'!$C$28, MOD(ROW(SMA!$C$9:'SMA'!$C$28),2)=1)))) * (98-50)</f>
        <v>98</v>
      </c>
      <c r="D19" s="25" cm="1">
        <f t="array" aca="1" ref="D19" ca="1">50 + ((SMA!D19 - MIN(_xlfn._xlws.FILTER(SMA!$D$9:'SMA'!$D$28, MOD(ROW(SMA!$D$9:'SMA'!$D$28),2)=1)))/(MAX(_xlfn._xlws.FILTER(SMA!$D$9:'SMA'!$D$28, MOD(ROW(SMA!$D$9:'SMA'!$D$28),2)=1))-MIN(_xlfn._xlws.FILTER(SMA!$D$9:'SMA'!$D$28, MOD(ROW(SMA!$D$9:'SMA'!$D$28),2)=1)))) * (98-50)</f>
        <v>98</v>
      </c>
      <c r="E19" s="25" cm="1">
        <f t="array" aca="1" ref="E19" ca="1">50 + ((SMA!$E$19 - MIN(_xlfn._xlws.FILTER(SMA!$E$9:'SMA'!$E$28, MOD(ROW(SMA!$E$9:'SMA'!$E$28),2)=1)))/(MAX(_xlfn._xlws.FILTER(SMA!$E$9:'SMA'!$E$28, MOD(ROW(SMA!$E$9:'SMA'!$E$28),2)=1))-MIN(_xlfn._xlws.FILTER(SMA!$E$9:'SMA'!$E$28, MOD(ROW(SMA!$E$9:'SMA'!$E$28),2)=1))))*(98-50)</f>
        <v>69.2</v>
      </c>
      <c r="F19" s="25" cm="1">
        <f t="array" aca="1" ref="F19" ca="1">50 + ((SMA!F19 - MIN(_xlfn._xlws.FILTER(SMA!$F$9:'SMA'!$F$28, MOD(ROW(SMA!$F$9:'SMA'!$F$28),2)=1)))/(MAX(_xlfn._xlws.FILTER(SMA!$F$9:'SMA'!$F$28, MOD(ROW(SMA!$F$9:'SMA'!$F$28),2)=1))-MIN(_xlfn._xlws.FILTER(SMA!$F$9:'SMA'!$F$28, MOD(ROW(SMA!$F$9:'SMA'!$F$28),2)=1))))*(98-50)</f>
        <v>98</v>
      </c>
      <c r="G19" s="32" cm="1">
        <f t="array" aca="1" ref="G19" ca="1">50 + ((SMA!J19 - MIN(_xlfn._xlws.FILTER(SMA!$J$9:'SMA'!$J$28, MOD(ROW(SMA!$J$9:'SMA'!$J$28),2)=1)))/(MAX(_xlfn._xlws.FILTER(SMA!$J$9:'SMA'!$J$28, MOD(ROW(SMA!$J$9:'SMA'!$J$28),2)=1))-MIN(_xlfn._xlws.FILTER(SMA!$J$9:'SMA'!$J$28, MOD(ROW(SMA!$J$9:'SMA'!$J$28),2)=1))))*(98-50)</f>
        <v>90</v>
      </c>
      <c r="H19" s="32" cm="1">
        <f t="array" aca="1" ref="H19" ca="1">50 + ((SMA!K19 - MIN(_xlfn._xlws.FILTER(SMA!$K$9:'SMA'!$K$28, MOD(ROW(SMA!$K$9:'SMA'!$K$28),2)=1)))/(MAX(_xlfn._xlws.FILTER(SMA!$K$9:'SMA'!$K$28, MOD(ROW(SMA!$K$9:'SMA'!$K$28),2)=1))-MIN(_xlfn._xlws.FILTER(SMA!$K$9:'SMA'!$K$28, MOD(ROW(SMA!$K$9:'SMA'!$K$28),2)=1))))*(98-50)</f>
        <v>95.818181818181813</v>
      </c>
      <c r="I19" s="32" cm="1">
        <f t="array" aca="1" ref="I19" ca="1">50 + ((SMA!L19 - MIN(_xlfn._xlws.FILTER(SMA!$L$9:'SMA'!$L$28, MOD(ROW(SMA!$L$9:'SMA'!$L$28),2)=1)))/(MAX(_xlfn._xlws.FILTER(SMA!$L$9:'SMA'!$L$28, MOD(ROW(SMA!$L$9:'SMA'!$L$28),2)=1))-MIN(_xlfn._xlws.FILTER(SMA!$L$9:'SMA'!$L$28, MOD(ROW(SMA!$L$9:'SMA'!$L$28),2)=1))))*(98-50)</f>
        <v>93.2</v>
      </c>
      <c r="J19" s="32" cm="1">
        <f t="array" aca="1" ref="J19" ca="1">50 + ((SMA!M19 - MIN(_xlfn._xlws.FILTER(SMA!$M$9:'SMA'!$M$28, MOD(ROW(SMA!$M$9:'SMA'!$M$28),2)=1)))/(MAX(_xlfn._xlws.FILTER(SMA!$M$9:'SMA'!$M$28, MOD(ROW(SMA!$M$9:'SMA'!$M$28),2)=1))-MIN(_xlfn._xlws.FILTER(SMA!$M$9:'SMA'!$M$28, MOD(ROW(SMA!$M$9:'SMA'!$M$28),2)=1))))*(98-50)</f>
        <v>74</v>
      </c>
      <c r="K19" s="36" cm="1">
        <f t="array" aca="1" ref="K19" ca="1">50 + ((SMA!Q19 - MIN(_xlfn._xlws.FILTER(SMA!$Q$9:'SMA'!$Q$28, MOD(ROW(SMA!$Q$9:'SMA'!$Q$28),2)=1)))/(MAX(_xlfn._xlws.FILTER(SMA!$Q$9:'SMA'!$Q$28, MOD(ROW(SMA!$Q$9:'SMA'!$Q$28),2)=1))-MIN(_xlfn._xlws.FILTER(SMA!$Q$9:'SMA'!$Q$28, MOD(ROW(SMA!$Q$9:'SMA'!$Q$28),2)=1))))*(98-50)</f>
        <v>98</v>
      </c>
      <c r="L19" s="36" cm="1">
        <f t="array" aca="1" ref="L19" ca="1">50 + ((SMA!R19 - MIN(_xlfn._xlws.FILTER(SMA!$R$9:'SMA'!$R$28, MOD(ROW(SMA!$R$9:'SMA'!$R$28),2)=1)))/(MAX(_xlfn._xlws.FILTER(SMA!$R$9:'SMA'!$R$28, MOD(ROW(SMA!$R$9:'SMA'!$R$28),2)=1))-MIN(_xlfn._xlws.FILTER(SMA!$R$9:'SMA'!$R$28, MOD(ROW(SMA!$R$9:'SMA'!$R$28),2)=1))))*(98-50)</f>
        <v>98</v>
      </c>
      <c r="M19" s="36" cm="1">
        <f t="array" aca="1" ref="M19" ca="1">50 + ((SMA!S19 - MIN(_xlfn._xlws.FILTER(SMA!$S$9:'SMA'!$S$28, MOD(ROW(SMA!$S$9:'SMA'!$S$28),2)=1)))/(MAX(_xlfn._xlws.FILTER(SMA!$S$9:'SMA'!$S$28, MOD(ROW(SMA!$S$9:'SMA'!$S$28),2)=1))-MIN(_xlfn._xlws.FILTER(SMA!$S$9:'SMA'!$S$28, MOD(ROW(SMA!$S$9:'SMA'!$S$28),2)=1))))*(98-50)</f>
        <v>98</v>
      </c>
      <c r="N19" s="36" cm="1">
        <f t="array" aca="1" ref="N19" ca="1">50 + ((SMA!T19 - MIN(_xlfn._xlws.FILTER(SMA!$T$9:'SMA'!$T$28, MOD(ROW(SMA!$T$9:'SMA'!$T$28),2)=1)))/(MAX(_xlfn._xlws.FILTER(SMA!$T$9:'SMA'!$T$28, MOD(ROW(SMA!$T$9:'SMA'!$T$28),2)=1))-MIN(_xlfn._xlws.FILTER(SMA!$T$9:'SMA'!$T$28, MOD(ROW(SMA!$T$9:'SMA'!$T$28),2)=1))))*(98-50)</f>
        <v>98</v>
      </c>
      <c r="O19" s="39" cm="1">
        <f t="array" aca="1" ref="O19" ca="1">50 + ((SMA!X19 - MIN(_xlfn._xlws.FILTER(SMA!$X$9:'SMA'!$X$28, MOD(ROW(SMA!$X$9:'SMA'!$X$28),2)=1)))/(MAX(_xlfn._xlws.FILTER(SMA!$X$9:'SMA'!$X$28, MOD(ROW(SMA!$X$9:'SMA'!$X$28),2)=1))-MIN(_xlfn._xlws.FILTER(SMA!$X$9:'SMA'!$X$28, MOD(ROW(SMA!$X$9:'SMA'!$X$28),2)=1))))*(98-50)</f>
        <v>98</v>
      </c>
      <c r="P19" s="39" cm="1">
        <f t="array" aca="1" ref="P19" ca="1">50 + ((SMA!Y19 - MIN(_xlfn._xlws.FILTER(SMA!$Y$9:'SMA'!$Y$28, MOD(ROW(SMA!$Y$9:'SMA'!$Y$28),2)=1)))/(MAX(_xlfn._xlws.FILTER(SMA!$Y$9:'SMA'!$Y$28, MOD(ROW(SMA!$Y$9:'SMA'!$Y$28),2)=1))-MIN(_xlfn._xlws.FILTER(SMA!$Y$9:'SMA'!$Y$28, MOD(ROW(SMA!$Y$9:'SMA'!$Y$28),2)=1))))*(98-50)</f>
        <v>98</v>
      </c>
      <c r="Q19" s="39" cm="1">
        <f t="array" aca="1" ref="Q19" ca="1">50 + ((SMA!Z19 - MIN(_xlfn._xlws.FILTER(SMA!$Z$9:'SMA'!$Z$28, MOD(ROW(SMA!$Z$9:'SMA'!$Z$28),2)=1)))/(MAX(_xlfn._xlws.FILTER(SMA!$Z$9:'SMA'!$Z$28, MOD(ROW(SMA!$Z$9:'SMA'!$Z$28),2)=1))-MIN(_xlfn._xlws.FILTER(SMA!$Z$9:'SMA'!$Z$28, MOD(ROW(SMA!$Z$9:'SMA'!$Z$28),2)=1))))*(98-50)</f>
        <v>98</v>
      </c>
      <c r="R19" s="39" cm="1">
        <f t="array" aca="1" ref="R19" ca="1">50 + ((SMA!AA19 -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98</v>
      </c>
      <c r="S19" s="46" cm="1">
        <f t="array" aca="1" ref="S19" ca="1">50 + ((SMA!AE19 -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77.428571428571431</v>
      </c>
      <c r="T19" s="46" cm="1">
        <f t="array" aca="1" ref="T19" ca="1">50 + ((SMA!AF19 -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63.714285714285715</v>
      </c>
      <c r="U19" s="46" cm="1">
        <f t="array" aca="1" ref="U19" ca="1">50 + ((SMA!AG19 -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63.714285714285715</v>
      </c>
      <c r="V19" s="46" cm="1">
        <f t="array" aca="1" ref="V19" ca="1">50 + ((SMA!AH19 -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50</v>
      </c>
      <c r="W19" s="266"/>
      <c r="X19" s="250">
        <f>SUM(SMA!G19:G20,SMA!N19:N20,SMA!U19:U20,SMA!AB19:AB20,SMA!AI19:AI20)</f>
        <v>396</v>
      </c>
      <c r="Y19" s="250">
        <f>SUM(SMA!H19:H20,SMA!O19:O20,SMA!V19:V20,SMA!AC19:AC20,SMA!AJ19:AJ20)</f>
        <v>393</v>
      </c>
      <c r="Z19" s="250">
        <f>SUM(SMA!I19:I20,SMA!P19:P20,SMA!W19:W20,SMA!AD19:AD20,SMA!AK19:AK20)</f>
        <v>392</v>
      </c>
      <c r="AB19" s="199">
        <v>6</v>
      </c>
      <c r="AC19" s="42" t="s">
        <v>31</v>
      </c>
      <c r="AD19" s="44">
        <f ca="1">IF(MIN(C19,G19,K19,O19,S19)=0, "Null", IF(COUNT(C19,G19,K19,O19,S19)=5, SUM(C19,G19,K19,O19,S19) - MIN(C19,G19,K19,O19,S19) - MAX(C19,G19,K19,O19,S19), "Null"))*$AS$9</f>
        <v>1430</v>
      </c>
      <c r="AE19" s="44">
        <f ca="1">IF(MIN(D19,H19,L19,P19,T19)=0, "Null", IF(COUNT(D19,H19,L19,P19,T19)=5, SUM(D19,H19,L19,P19,T19) - MIN(D19,H19,L19,P19,T19) - MAX(D19,H19,L19,P19,T19), "Null"))*$AT$9</f>
        <v>1167.2727272727273</v>
      </c>
      <c r="AF19" s="44">
        <f ca="1">IF(MIN(E19,I19,M19,Q19,U19)=0, "Null", IF(COUNT(E19,I19,M19,Q19,U19)=5, SUM(E19,I19,M19,Q19,U19) - MIN(E19,I19,M19,Q19,U19) - MAX(E19,I19,M19,Q19,U19), "Null"))*$AU$9</f>
        <v>781.19999999999993</v>
      </c>
      <c r="AG19" s="44">
        <f ca="1">IF(MIN(F19,J19,N19,R19,V19)=0, "Null", IF(COUNT(F19,J19,N19,R19,V19)=5, SUM(F19,J19,N19,R19,V19) - MIN(F19,J19,N19,R19,V19) - MAX(F19,J19,N19,R19,V19), "Null"))*$AV$9</f>
        <v>810</v>
      </c>
      <c r="AH19" s="45" cm="1">
        <f t="array" aca="1" ref="AH19" ca="1">IF(SUMPRODUCT(--(ISTEXT(AD19:AG19)+ISBLANK(AD19:AG19)+(AD19:AG19=0)))&gt;0,"Error",SUM(AD19,AE19,AF19,AG19))</f>
        <v>4188.4727272727268</v>
      </c>
      <c r="AI19" s="492">
        <f t="shared" ref="AI19" ca="1" si="7">IF(OR(ISTEXT(AH19),ISTEXT(AH20)),"NULL",SUM(AH19:AH20))</f>
        <v>8320.0727272727272</v>
      </c>
      <c r="AJ19" s="489"/>
      <c r="AK19" s="250">
        <f>SUM(SMA!G19:I20,SMA!N19:P20,SMA!U19:W20,SMA!AB19:AD20,SMA!AI19:AK20)</f>
        <v>1181</v>
      </c>
      <c r="AL19" s="250">
        <f>RANK(AK19,$AK$9:$AK$28,0)</f>
        <v>1</v>
      </c>
      <c r="AN19" s="255" t="str">
        <f>IF(AND(SMA!AP19&gt;=4, SMA!AP19&lt;=18), "Penampilan " &amp; SMA!AP19 &amp; " Menit", "Kosong")</f>
        <v>Penampilan 11 Menit</v>
      </c>
      <c r="AO19" s="257" t="str">
        <f>IF(SMA!AQ19=46,"Kelebihan 1 Peserta", IF(SMA!AQ19=47,"Kelebihan 2 Peserta",IF(SMA!AQ19=48,"Kelebihan 3 Peserta",IF(SMA!AQ19=49,"Kelebihan 4 Peserta",IF(SMA!AQ19=50,"Kelebihan 5 Peserta",IF(SMA!AQ19&gt;50,"Lebih dari 5 Peserta","Aman"))))))</f>
        <v>Aman</v>
      </c>
      <c r="AP19" s="255" t="str">
        <f t="shared" ref="AP19" si="8">_xlfn.TEXTJOIN(", ",TRUE,AN19,AO19)</f>
        <v>Penampilan 11 Menit, Aman</v>
      </c>
    </row>
    <row r="20" spans="1:42" ht="17.25" customHeight="1">
      <c r="A20" s="236"/>
      <c r="B20" s="28" t="s">
        <v>39</v>
      </c>
      <c r="C20" s="29" cm="1">
        <f t="array" aca="1" ref="C20" ca="1">50 + ((SMA!C20 - MIN(_xlfn._xlws.FILTER(SMA!$C$9:'SMA'!$C$28, MOD(ROW(SMA!$C$9:'SMA'!$C$28),2)=0)))/(MAX(_xlfn._xlws.FILTER(SMA!$C$9:'SMA'!$C$28, MOD(ROW(SMA!$C$9:'SMA'!$C$28),2)=0))-MIN(_xlfn._xlws.FILTER(SMA!$C$9:'SMA'!$C$28, MOD(ROW(SMA!$C$9:'SMA'!$C$28),2)=0)))) * (98-50)</f>
        <v>98</v>
      </c>
      <c r="D20" s="29" cm="1">
        <f t="array" aca="1" ref="D20" ca="1">50 + ((SMA!D20 - MIN(_xlfn._xlws.FILTER(SMA!$D$9:'SMA'!$D$28,MOD(ROW(SMA!$D$9:'SMA'!$D$28),2)=0)))/(MAX(_xlfn._xlws.FILTER(SMA!$D$9:'SMA'!$D$28, MOD(ROW(SMA!$D$9:'SMA'!$D$28),2)=0))-MIN(_xlfn._xlws.FILTER(SMA!$D$9:'SMA'!$D$28,MOD(ROW(SMA!$D$9:'SMA'!$D$28),2)=0)))) * (98-50)</f>
        <v>98</v>
      </c>
      <c r="E20" s="29" cm="1">
        <f t="array" aca="1" ref="E20" ca="1">50 + ((SMA!E20 - MIN(_xlfn._xlws.FILTER(SMA!$E$9:'SMA'!$E$28, MOD(ROW(SMA!$E$9:'SMA'!$E$28),2)=0)))/(MAX(_xlfn._xlws.FILTER(SMA!$E$9:'SMA'!$E$28, MOD(ROW(SMA!$E$9:'SMA'!$E$28),2)=0))-MIN(_xlfn._xlws.FILTER(SMA!$E$9:'SMA'!$E$28, MOD(ROW(SMA!$E$9:'SMA'!$E$28),2)=0))))*(98-50)</f>
        <v>98</v>
      </c>
      <c r="F20" s="29" cm="1">
        <f t="array" aca="1" ref="F20" ca="1">50 + ((SMA!F20 - MIN(_xlfn._xlws.FILTER(SMA!$F$9:'SMA'!$F$28, MOD(ROW(SMA!$F$9:'SMA'!$F$28),2)=0)))/(MAX(_xlfn._xlws.FILTER(SMA!$F$9:'SMA'!$F$28, MOD(ROW(SMA!$F$9:'SMA'!$F$28),2)=0))-MIN(_xlfn._xlws.FILTER(SMA!$F$9:'SMA'!$F$28, MOD(ROW(SMA!$F$9:'SMA'!$F$28),2)=0))))*(98-50)</f>
        <v>98</v>
      </c>
      <c r="G20" s="33" cm="1">
        <f t="array" aca="1" ref="G20" ca="1">50 + ((SMA!J20 - MIN(_xlfn._xlws.FILTER(SMA!$J$9:'SMA'!$J$28, MOD(ROW(SMA!$J$9:'SMA'!$J$28),2)=0)))/(MAX(_xlfn._xlws.FILTER(SMA!$J$9:'SMA'!$J$28, MOD(ROW(SMA!$J$9:'SMA'!$J$28),2)=0))-MIN(_xlfn._xlws.FILTER(SMA!$J$9:'SMA'!$J$28, MOD(ROW(SMA!$J$9:'SMA'!$J$28),2)=0))))*(98-50)</f>
        <v>80</v>
      </c>
      <c r="H20" s="33" cm="1">
        <f t="array" aca="1" ref="H20" ca="1">50 + ((SMA!K20 - MIN(_xlfn._xlws.FILTER(SMA!$K$9:'SMA'!$K$28, MOD(ROW(SMA!$K$9:'SMA'!$K$28),2)=0)))/(MAX(_xlfn._xlws.FILTER(SMA!$K$9:'SMA'!$K$28, MOD(ROW(SMA!$K$9:'SMA'!$K$28),2)=0))-MIN(_xlfn._xlws.FILTER(SMA!$K$9:'SMA'!$K$28, MOD(ROW(SMA!$K$9:'SMA'!$K$28),2)=0))))*(98-50)</f>
        <v>92</v>
      </c>
      <c r="I20" s="33" cm="1">
        <f t="array" aca="1" ref="I20" ca="1">50 + ((SMA!L20 - MIN(_xlfn._xlws.FILTER(SMA!$L$9:'SMA'!$L$28, MOD(ROW(SMA!$L$9:'SMA'!$L$28),2)=0)))/(MAX(_xlfn._xlws.FILTER(SMA!$L$9:'SMA'!$L$28, MOD(ROW(SMA!$L$9:'SMA'!$L$28),2)=0))-MIN(_xlfn._xlws.FILTER(SMA!$L$9:'SMA'!$L$28, MOD(ROW(SMA!$L$9:'SMA'!$L$28),2)=0))))*(98-50)</f>
        <v>88.4</v>
      </c>
      <c r="J20" s="33" cm="1">
        <f t="array" aca="1" ref="J20" ca="1">50 + ((SMA!M20 - MIN(_xlfn._xlws.FILTER(SMA!$M$9:'SMA'!$M$28, MOD(ROW(SMA!$M$9:'SMA'!$M$28),2)=0)))/(MAX(_xlfn._xlws.FILTER(SMA!$M$9:'SMA'!$M$28, MOD(ROW(SMA!$M$9:'SMA'!$M$28),2)=0))-MIN(_xlfn._xlws.FILTER(SMA!$M$9:'SMA'!$M$28, MOD(ROW(SMA!$M$9:'SMA'!$M$28),2)=0))))*(98-50)</f>
        <v>59.6</v>
      </c>
      <c r="K20" s="37" cm="1">
        <f t="array" aca="1" ref="K20" ca="1">50 + ((SMA!Q20 -MIN(_xlfn._xlws.FILTER(SMA!$Q$9:'SMA'!$Q$28, MOD(ROW(SMA!$Q$9:'SMA'!$Q$28),2)=0)))/(MAX(_xlfn._xlws.FILTER(SMA!$Q$9:'SMA'!$Q$28, MOD(ROW(SMA!$Q$9:'SMA'!$Q$28),2)=0))-MIN(_xlfn._xlws.FILTER(SMA!$Q$9:'SMA'!$Q$28, MOD(ROW(SMA!$Q$9:'SMA'!$Q$28),2)=0))))*(98-50)</f>
        <v>98</v>
      </c>
      <c r="L20" s="37" cm="1">
        <f t="array" aca="1" ref="L20" ca="1">50 + ((SMA!R20 - MIN(_xlfn._xlws.FILTER(SMA!$R$9:'SMA'!$R$28, MOD(ROW(SMA!$R$9:'SMA'!$R$28),2)=0)))/(MAX(_xlfn._xlws.FILTER(SMA!$R$9:'SMA'!$R$28, MOD(ROW(SMA!$R$9:'SMA'!$R$28),2)=0))-MIN(_xlfn._xlws.FILTER(SMA!$R$9:'SMA'!$R$28, MOD(ROW(SMA!$R$9:'SMA'!$R$28),2)=0))))*(98-50)</f>
        <v>98</v>
      </c>
      <c r="M20" s="37" cm="1">
        <f t="array" aca="1" ref="M20" ca="1">50 + ((SMA!S20 - MIN(_xlfn._xlws.FILTER(SMA!$S$9:'SMA'!$S$28, MOD(ROW(SMA!$S$9:'SMA'!$S$28),2)=0)))/(MAX(_xlfn._xlws.FILTER(SMA!$S$9:'SMA'!$S$28, MOD(ROW(SMA!$S$9:'SMA'!$S$28),2)=0))-MIN(_xlfn._xlws.FILTER(SMA!$S$9:'SMA'!$S$28, MOD(ROW(SMA!$S$9:'SMA'!$S$28),2)=0))))*(98-50)</f>
        <v>98</v>
      </c>
      <c r="N20" s="37" cm="1">
        <f t="array" aca="1" ref="N20" ca="1">50 + ((SMA!T20 - MIN(_xlfn._xlws.FILTER(SMA!$T$9:'SMA'!$T$28, MOD(ROW(SMA!$T$9:'SMA'!$T$28),2)=0)))/(MAX(_xlfn._xlws.FILTER(SMA!$T$9:'SMA'!$T$28, MOD(ROW(SMA!$T$9:'SMA'!$T$28),2)=0))-MIN(_xlfn._xlws.FILTER(SMA!$T$9:'SMA'!$T$28, MOD(ROW(SMA!$T$9:'SMA'!$T$28),2)=0))))*(98-50)</f>
        <v>98</v>
      </c>
      <c r="O20" s="39" cm="1">
        <f t="array" aca="1" ref="O20" ca="1">50 + ((SMA!X20 - MIN(_xlfn._xlws.FILTER(SMA!$X$9:'SMA'!$X$28, MOD(ROW(SMA!$X$9:'SMA'!$X$28),2)=0)))/(MAX(_xlfn._xlws.FILTER(SMA!$X$9:'SMA'!$X$28, MOD(ROW(SMA!$X$9:'SMA'!$X$28),2)=0))-MIN(_xlfn._xlws.FILTER(SMA!$X$9:'SMA'!$X$28, MOD(ROW(SMA!$X$9:'SMA'!$X$28),2)=0))))*(98-50)</f>
        <v>98</v>
      </c>
      <c r="P20" s="39" cm="1">
        <f t="array" aca="1" ref="P20" ca="1">50 + ((SMA!Y20 - MIN(_xlfn._xlws.FILTER(SMA!$Y$9:'SMA'!$Y$28, MOD(ROW(SMA!$Y$9:'SMA'!$Y$28),2)=0)))/(MAX(_xlfn._xlws.FILTER(SMA!$Y$9:'SMA'!$Y$28, MOD(ROW(SMA!$Y$9:'SMA'!$Y$28),2)=0))-MIN(_xlfn._xlws.FILTER(SMA!$Y$9:'SMA'!$Y$28, MOD(ROW(SMA!$Y$9:'SMA'!$Y$28),2)=0))))*(98-50)</f>
        <v>98</v>
      </c>
      <c r="Q20" s="39" cm="1">
        <f t="array" aca="1" ref="Q20" ca="1">50 + ((SMA!Z20 - MIN(_xlfn._xlws.FILTER(SMA!$Z$9:'SMA'!$Z$28, MOD(ROW(SMA!$Z$9:'SMA'!$Z$28),2)=0)))/(MAX(_xlfn._xlws.FILTER(SMA!$Z$9:'SMA'!$Z$28, MOD(ROW(SMA!$Z$9:'SMA'!$Z$28),2)=0))-MIN(_xlfn._xlws.FILTER(SMA!$Z$9:'SMA'!$Z$28, MOD(ROW(SMA!$Z$9:'SMA'!$Z$28),2)=0))))*(98-50)</f>
        <v>98</v>
      </c>
      <c r="R20" s="39" cm="1">
        <f t="array" aca="1" ref="R20" ca="1">50 + ((SMA!AA20 -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98</v>
      </c>
      <c r="S20" s="46" cm="1">
        <f t="array" aca="1" ref="S20" ca="1">50 + ((SMA!AE20 -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78.8</v>
      </c>
      <c r="T20" s="46" cm="1">
        <f t="array" aca="1" ref="T20" ca="1">50 + ((SMA!AF20 -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58</v>
      </c>
      <c r="U20" s="46" cm="1">
        <f t="array" aca="1" ref="U20" ca="1">50 + ((SMA!AG20 -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66</v>
      </c>
      <c r="V20" s="46" cm="1">
        <f t="array" aca="1" ref="V20" ca="1">50 + ((SMA!AH20 -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58</v>
      </c>
      <c r="W20" s="266"/>
      <c r="X20" s="251"/>
      <c r="Y20" s="251"/>
      <c r="Z20" s="251"/>
      <c r="AB20" s="236"/>
      <c r="AC20" s="42" t="s">
        <v>39</v>
      </c>
      <c r="AD20" s="44">
        <f ca="1">IF(MIN(C20,G20,K20,O20,S20)=0, "Null", IF(COUNT(C20,G20,K20,O20,S20)=5, SUM(C20,G20,K20,O20,S20) - MIN(C20,G20,K20,O20,S20) - MAX(C20,G20,K20,O20,S20), "Null"))*$AS$10</f>
        <v>1104</v>
      </c>
      <c r="AE20" s="44">
        <f ca="1">IF(MIN(D20,H20,L20,P20,T20)=0, "Null", IF(COUNT(D20,H20,L20,P20,T20)=5, SUM(D20,H20,L20,P20,T20) - MIN(D20,H20,L20,P20,T20) - MAX(D20,H20,L20,P20,T20), "Null"))*$AT$10</f>
        <v>1152</v>
      </c>
      <c r="AF20" s="44">
        <f ca="1">IF(MIN(E20,I20,M20,Q20,U20)=0, "Null", IF(COUNT(E20,I20,M20,Q20,U20)=5, SUM(E20,I20,M20,Q20,U20) - MIN(E20,I20,M20,Q20,U20) - MAX(E20,I20,M20,Q20,U20), "Null"))*$AU$10</f>
        <v>853.19999999999993</v>
      </c>
      <c r="AG20" s="44">
        <f ca="1">IF(MIN(F20,J20,N20,R20,V20)=0, "Null", IF(COUNT(F20,J20,N20,R20,V20)=5, SUM(F20,J20,N20,R20,V20) - MIN(F20,J20,N20,R20,V20) - MAX(F20,J20,N20,R20,V20), "Null"))*$AV$10</f>
        <v>1022.4000000000001</v>
      </c>
      <c r="AH20" s="45" cm="1">
        <f t="array" aca="1" ref="AH20" ca="1">IF(SUMPRODUCT(--(ISTEXT(AD20:AG20)+ISBLANK(AD20:AG20)+(AD20:AG20=0)))&gt;0,"Error",SUM(AD20,AE20,AF20,AG20))</f>
        <v>4131.6000000000004</v>
      </c>
      <c r="AI20" s="493"/>
      <c r="AJ20" s="489"/>
      <c r="AK20" s="251"/>
      <c r="AL20" s="251"/>
      <c r="AN20" s="256"/>
      <c r="AO20" s="258"/>
      <c r="AP20" s="256"/>
    </row>
    <row r="21" spans="1:42" ht="17.25" customHeight="1">
      <c r="A21" s="252">
        <v>7</v>
      </c>
      <c r="B21" s="5" t="s">
        <v>31</v>
      </c>
      <c r="C21" s="11" cm="1">
        <f t="array" aca="1" ref="C21" ca="1">50 + ((SMA!C21 - MIN(_xlfn._xlws.FILTER(SMA!$C$9:'SMA'!$C$28, MOD(ROW(SMA!$C$9:'SMA'!$C$28),2)=1)))/(MAX(_xlfn._xlws.FILTER(SMA!$C$9:'SMA'!$C$28, MOD(ROW(SMA!$C$9:'SMA'!$C$28),2)=1))-MIN(_xlfn._xlws.FILTER(SMA!$C$9:'SMA'!$C$28, MOD(ROW(SMA!$C$9:'SMA'!$C$28),2)=1)))) * (98-50)</f>
        <v>50</v>
      </c>
      <c r="D21" s="11" cm="1">
        <f t="array" aca="1" ref="D21" ca="1">50 + ((SMA!D21 - MIN(_xlfn._xlws.FILTER(SMA!$D$9:'SMA'!$D$28, MOD(ROW(SMA!$D$9:'SMA'!$D$28),2)=1)))/(MAX(_xlfn._xlws.FILTER(SMA!$D$9:'SMA'!$D$28, MOD(ROW(SMA!$D$9:'SMA'!$D$28),2)=1))-MIN(_xlfn._xlws.FILTER(SMA!$D$9:'SMA'!$D$28, MOD(ROW(SMA!$D$9:'SMA'!$D$28),2)=1)))) * (98-50)</f>
        <v>50</v>
      </c>
      <c r="E21" s="11" cm="1">
        <f t="array" aca="1" ref="E21" ca="1">50 + ((SMA!E21 - MIN(_xlfn._xlws.FILTER(SMA!$E$9:'SMA'!$E$28, MOD(ROW(SMA!$E$9:'SMA'!$E$28),2)=1)))/(MAX(_xlfn._xlws.FILTER(SMA!$E$9:'SMA'!$E$28, MOD(ROW(SMA!$E$9:'SMA'!$E$28),2)=1))-MIN(_xlfn._xlws.FILTER(SMA!$E$9:'SMA'!$E$28, MOD(ROW(SMA!$E$9:'SMA'!$E$28),2)=1))))*(98-50)</f>
        <v>50</v>
      </c>
      <c r="F21" s="11" cm="1">
        <f t="array" aca="1" ref="F21" ca="1">50 + ((SMA!F21 - MIN(_xlfn._xlws.FILTER(SMA!$F$9:'SMA'!$F$28, MOD(ROW(SMA!$F$9:'SMA'!$F$28),2)=1)))/(MAX(_xlfn._xlws.FILTER(SMA!$F$9:'SMA'!$F$28, MOD(ROW(SMA!$F$9:'SMA'!$F$28),2)=1))-MIN(_xlfn._xlws.FILTER(SMA!$F$9:'SMA'!$F$28, MOD(ROW(SMA!$F$9:'SMA'!$F$28),2)=1))))*(98-50)</f>
        <v>50</v>
      </c>
      <c r="G21" s="30" cm="1">
        <f t="array" aca="1" ref="G21" ca="1">50 + ((SMA!J21 - MIN(_xlfn._xlws.FILTER(SMA!$J$9:'SMA'!$J$28, MOD(ROW(SMA!$J$9:'SMA'!$J$28),2)=1)))/(MAX(_xlfn._xlws.FILTER(SMA!$J$9:'SMA'!$J$28, MOD(ROW(SMA!$J$9:'SMA'!$J$28),2)=1))-MIN(_xlfn._xlws.FILTER(SMA!$J$9:'SMA'!$J$28, MOD(ROW(SMA!$J$9:'SMA'!$J$28),2)=1))))*(98-50)</f>
        <v>50</v>
      </c>
      <c r="H21" s="30" cm="1">
        <f t="array" aca="1" ref="H21" ca="1">50 + ((SMA!K21 - MIN(_xlfn._xlws.FILTER(SMA!$K$9:'SMA'!$K$28, MOD(ROW(SMA!$K$9:'SMA'!$K$28),2)=1)))/(MAX(_xlfn._xlws.FILTER(SMA!$K$9:'SMA'!$K$28, MOD(ROW(SMA!$K$9:'SMA'!$K$28),2)=1))-MIN(_xlfn._xlws.FILTER(SMA!$K$9:'SMA'!$K$28, MOD(ROW(SMA!$K$9:'SMA'!$K$28),2)=1))))*(98-50)</f>
        <v>50</v>
      </c>
      <c r="I21" s="30" cm="1">
        <f t="array" aca="1" ref="I21" ca="1">50 + ((SMA!L21 - MIN(_xlfn._xlws.FILTER(SMA!$L$9:'SMA'!$L$28, MOD(ROW(SMA!$L$9:'SMA'!$L$28),2)=1)))/(MAX(_xlfn._xlws.FILTER(SMA!$L$9:'SMA'!$L$28, MOD(ROW(SMA!$L$9:'SMA'!$L$28),2)=1))-MIN(_xlfn._xlws.FILTER(SMA!$L$9:'SMA'!$L$28, MOD(ROW(SMA!$L$9:'SMA'!$L$28),2)=1))))*(98-50)</f>
        <v>64.400000000000006</v>
      </c>
      <c r="J21" s="30" cm="1">
        <f t="array" aca="1" ref="J21" ca="1">50 + ((SMA!M21 - MIN(_xlfn._xlws.FILTER(SMA!$M$9:'SMA'!$M$28, MOD(ROW(SMA!$M$9:'SMA'!$M$28),2)=1)))/(MAX(_xlfn._xlws.FILTER(SMA!$M$9:'SMA'!$M$28, MOD(ROW(SMA!$M$9:'SMA'!$M$28),2)=1))-MIN(_xlfn._xlws.FILTER(SMA!$M$9:'SMA'!$M$28, MOD(ROW(SMA!$M$9:'SMA'!$M$28),2)=1))))*(98-50)</f>
        <v>50</v>
      </c>
      <c r="K21" s="34" cm="1">
        <f t="array" aca="1" ref="K21" ca="1">50 + ((SMA!Q21 - MIN(_xlfn._xlws.FILTER(SMA!$Q$9:'SMA'!$Q$28, MOD(ROW(SMA!$Q$9:'SMA'!$Q$28),2)=1)))/(MAX(_xlfn._xlws.FILTER(SMA!$Q$9:'SMA'!$Q$28, MOD(ROW(SMA!$Q$9:'SMA'!$Q$28),2)=1))-MIN(_xlfn._xlws.FILTER(SMA!$Q$9:'SMA'!$Q$28, MOD(ROW(SMA!$Q$9:'SMA'!$Q$28),2)=1))))*(98-50)</f>
        <v>66</v>
      </c>
      <c r="L21" s="34" cm="1">
        <f t="array" aca="1" ref="L21" ca="1">50 + ((SMA!R21 - MIN(_xlfn._xlws.FILTER(SMA!$R$9:'SMA'!$R$28, MOD(ROW(SMA!$R$9:'SMA'!$R$28),2)=1)))/(MAX(_xlfn._xlws.FILTER(SMA!$R$9:'SMA'!$R$28, MOD(ROW(SMA!$R$9:'SMA'!$R$28),2)=1))-MIN(_xlfn._xlws.FILTER(SMA!$R$9:'SMA'!$R$28, MOD(ROW(SMA!$R$9:'SMA'!$R$28),2)=1))))*(98-50)</f>
        <v>59.6</v>
      </c>
      <c r="M21" s="34" cm="1">
        <f t="array" aca="1" ref="M21" ca="1">50 + ((SMA!S21 - MIN(_xlfn._xlws.FILTER(SMA!$S$9:'SMA'!$S$28, MOD(ROW(SMA!$S$9:'SMA'!$S$28),2)=1)))/(MAX(_xlfn._xlws.FILTER(SMA!$S$9:'SMA'!$S$28, MOD(ROW(SMA!$S$9:'SMA'!$S$28),2)=1))-MIN(_xlfn._xlws.FILTER(SMA!$S$9:'SMA'!$S$28, MOD(ROW(SMA!$S$9:'SMA'!$S$28),2)=1))))*(98-50)</f>
        <v>67.454545454545453</v>
      </c>
      <c r="N21" s="34" cm="1">
        <f t="array" aca="1" ref="N21" ca="1">50 + ((SMA!T21 - MIN(_xlfn._xlws.FILTER(SMA!$T$9:'SMA'!$T$28, MOD(ROW(SMA!$T$9:'SMA'!$T$28),2)=1)))/(MAX(_xlfn._xlws.FILTER(SMA!$T$9:'SMA'!$T$28, MOD(ROW(SMA!$T$9:'SMA'!$T$28),2)=1))-MIN(_xlfn._xlws.FILTER(SMA!$T$9:'SMA'!$T$28, MOD(ROW(SMA!$T$9:'SMA'!$T$28),2)=1))))*(98-50)</f>
        <v>56</v>
      </c>
      <c r="O21" s="38" cm="1">
        <f t="array" aca="1" ref="O21" ca="1">50 + ((SMA!X21 - MIN(_xlfn._xlws.FILTER(SMA!$X$9:'SMA'!$X$28, MOD(ROW(SMA!$X$9:'SMA'!$X$28),2)=1)))/(MAX(_xlfn._xlws.FILTER(SMA!$X$9:'SMA'!$X$28, MOD(ROW(SMA!$X$9:'SMA'!$X$28),2)=1))-MIN(_xlfn._xlws.FILTER(SMA!$X$9:'SMA'!$X$28, MOD(ROW(SMA!$X$9:'SMA'!$X$28),2)=1))))*(98-50)</f>
        <v>58</v>
      </c>
      <c r="P21" s="38" cm="1">
        <f t="array" aca="1" ref="P21" ca="1">50 + ((SMA!Y21 - MIN(_xlfn._xlws.FILTER(SMA!$Y$9:'SMA'!$Y$28, MOD(ROW(SMA!$Y$9:'SMA'!$Y$28),2)=1)))/(MAX(_xlfn._xlws.FILTER(SMA!$Y$9:'SMA'!$Y$28, MOD(ROW(SMA!$Y$9:'SMA'!$Y$28),2)=1))-MIN(_xlfn._xlws.FILTER(SMA!$Y$9:'SMA'!$Y$28, MOD(ROW(SMA!$Y$9:'SMA'!$Y$28),2)=1))))*(98-50)</f>
        <v>55.333333333333336</v>
      </c>
      <c r="Q21" s="38" cm="1">
        <f t="array" aca="1" ref="Q21" ca="1">50 + ((SMA!Z21 - MIN(_xlfn._xlws.FILTER(SMA!$Z$9:'SMA'!$Z$28, MOD(ROW(SMA!$Z$9:'SMA'!$Z$28),2)=1)))/(MAX(_xlfn._xlws.FILTER(SMA!$Z$9:'SMA'!$Z$28, MOD(ROW(SMA!$Z$9:'SMA'!$Z$28),2)=1))-MIN(_xlfn._xlws.FILTER(SMA!$Z$9:'SMA'!$Z$28, MOD(ROW(SMA!$Z$9:'SMA'!$Z$28),2)=1))))*(98-50)</f>
        <v>59.6</v>
      </c>
      <c r="R21" s="38" cm="1">
        <f t="array" aca="1" ref="R21" ca="1">50 + ((SMA!AA21 -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55.333333333333336</v>
      </c>
      <c r="S21" s="40" cm="1">
        <f t="array" aca="1" ref="S21" ca="1">50 + ((SMA!AE21 -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63.714285714285715</v>
      </c>
      <c r="T21" s="40" cm="1">
        <f t="array" aca="1" ref="T21" ca="1">50 + ((SMA!AF21 -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63.714285714285715</v>
      </c>
      <c r="U21" s="40" cm="1">
        <f t="array" aca="1" ref="U21" ca="1">50 + ((SMA!AG21 -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50</v>
      </c>
      <c r="V21" s="40" cm="1">
        <f t="array" aca="1" ref="V21" ca="1">50 + ((SMA!AH21 -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59.6</v>
      </c>
      <c r="W21" s="266"/>
      <c r="X21" s="253">
        <f>SUM(SMA!G21:G22,SMA!N21:N22,SMA!U21:U22,SMA!AB21:AB22,SMA!AI21:AI22)</f>
        <v>369</v>
      </c>
      <c r="Y21" s="253">
        <f>SUM(SMA!H21:H22,SMA!O21:O22,SMA!V21:V22,SMA!AC21:AC22,SMA!AJ21:AJ22)</f>
        <v>364</v>
      </c>
      <c r="Z21" s="253">
        <f>SUM(SMA!I21:I22,SMA!P21:P22,SMA!W21:W22,SMA!AD21:AD22,SMA!AK21:AK22)</f>
        <v>360</v>
      </c>
      <c r="AB21" s="252">
        <v>7</v>
      </c>
      <c r="AC21" s="106" t="s">
        <v>31</v>
      </c>
      <c r="AD21" s="108">
        <f ca="1">IF(MIN(C21,G21,K21,O21,S21)=0, "Null", IF(COUNT(C21,G21,K21,O21,S21)=5, SUM(C21,G21,K21,O21,S21) - MIN(C21,G21,K21,O21,S21) - MAX(C21,G21,K21,O21,S21), "Null"))*$AS$9</f>
        <v>858.57142857142867</v>
      </c>
      <c r="AE21" s="108">
        <f ca="1">IF(MIN(D21,H21,L21,P21,T21)=0, "Null", IF(COUNT(D21,H21,L21,P21,T21)=5, SUM(D21,H21,L21,P21,T21) - MIN(D21,H21,L21,P21,T21) - MAX(D21,H21,L21,P21,T21), "Null"))*$AT$9</f>
        <v>659.73333333333335</v>
      </c>
      <c r="AF21" s="108">
        <f ca="1">IF(MIN(E21,I21,M21,Q21,U21)=0, "Null", IF(COUNT(E21,I21,M21,Q21,U21)=5, SUM(E21,I21,M21,Q21,U21) - MIN(E21,I21,M21,Q21,U21) - MAX(E21,I21,M21,Q21,U21), "Null"))*$AU$9</f>
        <v>522.00000000000023</v>
      </c>
      <c r="AG21" s="108">
        <f ca="1">IF(MIN(F21,J21,N21,R21,V21)=0, "Null", IF(COUNT(F21,J21,N21,R21,V21)=5, SUM(F21,J21,N21,R21,V21) - MIN(F21,J21,N21,R21,V21) - MAX(F21,J21,N21,R21,V21), "Null"))*$AV$9</f>
        <v>484</v>
      </c>
      <c r="AH21" s="109" cm="1">
        <f t="array" aca="1" ref="AH21" ca="1">IF(SUMPRODUCT(--(ISTEXT(AD21:AG21)+ISBLANK(AD21:AG21)+(AD21:AG21=0)))&gt;0,"Error",SUM(AD21,AE21,AF21,AG21))</f>
        <v>2524.304761904762</v>
      </c>
      <c r="AI21" s="490">
        <f t="shared" ref="AI21" ca="1" si="9">IF(OR(ISTEXT(AH21),ISTEXT(AH22)),"NULL",SUM(AH21:AH22))</f>
        <v>5273.3593073593074</v>
      </c>
      <c r="AJ21" s="489"/>
      <c r="AK21" s="253">
        <f>SUM(SMA!G21:I22,SMA!N21:P22,SMA!U21:W22,SMA!AB21:AD22,SMA!AI21:AK22)</f>
        <v>1093</v>
      </c>
      <c r="AL21" s="253">
        <f>RANK(AK21,$AK$9:$AK$28,0)</f>
        <v>8</v>
      </c>
      <c r="AN21" s="248" t="str">
        <f>IF(AND(SMA!AP21&gt;=4, SMA!AP21&lt;=18), "Penampilan " &amp; SMA!AP21 &amp; " Menit", "Kosong")</f>
        <v>Penampilan 11 Menit</v>
      </c>
      <c r="AO21" s="263" t="str">
        <f>IF(SMA!AQ21=46,"Kelebihan 1 Peserta", IF(SMA!AQ21=47,"Kelebihan 2 Peserta",IF(SMA!AQ21=48,"Kelebihan 3 Peserta",IF(SMA!AQ21=49,"Kelebihan 4 Peserta",IF(SMA!AQ21=50,"Kelebihan 5 Peserta",IF(SMA!AQ21&gt;50,"Lebih dari 5 Peserta","Aman"))))))</f>
        <v>Aman</v>
      </c>
      <c r="AP21" s="248" t="str">
        <f t="shared" ref="AP21" si="10">_xlfn.TEXTJOIN(", ",TRUE,AN21,AO21)</f>
        <v>Penampilan 11 Menit, Aman</v>
      </c>
    </row>
    <row r="22" spans="1:42" ht="17.25" customHeight="1">
      <c r="A22" s="213"/>
      <c r="B22" s="107" t="s">
        <v>39</v>
      </c>
      <c r="C22" s="27" cm="1">
        <f t="array" aca="1" ref="C22" ca="1">50 + ((SMA!C22 - MIN(_xlfn._xlws.FILTER(SMA!$C$9:'SMA'!$C$28, MOD(ROW(SMA!$C$9:'SMA'!$C$28),2)=0)))/(MAX(_xlfn._xlws.FILTER(SMA!$C$9:'SMA'!$C$28, MOD(ROW(SMA!$C$9:'SMA'!$C$28),2)=0))-MIN(_xlfn._xlws.FILTER(SMA!$C$9:'SMA'!$C$28, MOD(ROW(SMA!$C$9:'SMA'!$C$28),2)=0)))) * (98-50)</f>
        <v>50</v>
      </c>
      <c r="D22" s="27" cm="1">
        <f t="array" aca="1" ref="D22" ca="1">50 + ((SMA!D22 - MIN(_xlfn._xlws.FILTER(SMA!$D$9:'SMA'!$D$28,MOD(ROW(SMA!$D$9:'SMA'!$D$28),2)=0)))/(MAX(_xlfn._xlws.FILTER(SMA!$D$9:'SMA'!$D$28, MOD(ROW(SMA!$D$9:'SMA'!$D$28),2)=0))-MIN(_xlfn._xlws.FILTER(SMA!$D$9:'SMA'!$D$28,MOD(ROW(SMA!$D$9:'SMA'!$D$28),2)=0)))) * (98-50)</f>
        <v>50</v>
      </c>
      <c r="E22" s="27" cm="1">
        <f t="array" aca="1" ref="E22" ca="1">50 + ((SMA!E22 - MIN(_xlfn._xlws.FILTER(SMA!$E$9:'SMA'!$E$28, MOD(ROW(SMA!$E$9:'SMA'!$E$28),2)=0)))/(MAX(_xlfn._xlws.FILTER(SMA!$E$9:'SMA'!$E$28, MOD(ROW(SMA!$E$9:'SMA'!$E$28),2)=0))-MIN(_xlfn._xlws.FILTER(SMA!$E$9:'SMA'!$E$28, MOD(ROW(SMA!$E$9:'SMA'!$E$28),2)=0))))*(98-50)</f>
        <v>50</v>
      </c>
      <c r="F22" s="27" cm="1">
        <f t="array" aca="1" ref="F22" ca="1">50 + ((SMA!F22 - MIN(_xlfn._xlws.FILTER(SMA!$F$9:'SMA'!$F$28, MOD(ROW(SMA!$F$9:'SMA'!$F$28),2)=0)))/(MAX(_xlfn._xlws.FILTER(SMA!$F$9:'SMA'!$F$28, MOD(ROW(SMA!$F$9:'SMA'!$F$28),2)=0))-MIN(_xlfn._xlws.FILTER(SMA!$F$9:'SMA'!$F$28, MOD(ROW(SMA!$F$9:'SMA'!$F$28),2)=0))))*(98-50)</f>
        <v>64.400000000000006</v>
      </c>
      <c r="G22" s="31" cm="1">
        <f t="array" aca="1" ref="G22" ca="1">50 + ((SMA!J22 - MIN(_xlfn._xlws.FILTER(SMA!$J$9:'SMA'!$J$28, MOD(ROW(SMA!$J$9:'SMA'!$J$28),2)=0)))/(MAX(_xlfn._xlws.FILTER(SMA!$J$9:'SMA'!$J$28, MOD(ROW(SMA!$J$9:'SMA'!$J$28),2)=0))-MIN(_xlfn._xlws.FILTER(SMA!$J$9:'SMA'!$J$28, MOD(ROW(SMA!$J$9:'SMA'!$J$28),2)=0))))*(98-50)</f>
        <v>65</v>
      </c>
      <c r="H22" s="31" cm="1">
        <f t="array" aca="1" ref="H22" ca="1">50 + ((SMA!K22 - MIN(_xlfn._xlws.FILTER(SMA!$K$9:'SMA'!$K$28, MOD(ROW(SMA!$K$9:'SMA'!$K$28),2)=0)))/(MAX(_xlfn._xlws.FILTER(SMA!$K$9:'SMA'!$K$28, MOD(ROW(SMA!$K$9:'SMA'!$K$28),2)=0))-MIN(_xlfn._xlws.FILTER(SMA!$K$9:'SMA'!$K$28, MOD(ROW(SMA!$K$9:'SMA'!$K$28),2)=0))))*(98-50)</f>
        <v>53</v>
      </c>
      <c r="I22" s="31" cm="1">
        <f t="array" aca="1" ref="I22" ca="1">50 + ((SMA!L22 - MIN(_xlfn._xlws.FILTER(SMA!$L$9:'SMA'!$L$28, MOD(ROW(SMA!$L$9:'SMA'!$L$28),2)=0)))/(MAX(_xlfn._xlws.FILTER(SMA!$L$9:'SMA'!$L$28, MOD(ROW(SMA!$L$9:'SMA'!$L$28),2)=0))-MIN(_xlfn._xlws.FILTER(SMA!$L$9:'SMA'!$L$28, MOD(ROW(SMA!$L$9:'SMA'!$L$28),2)=0))))*(98-50)</f>
        <v>50</v>
      </c>
      <c r="J22" s="31" cm="1">
        <f t="array" aca="1" ref="J22" ca="1">50 + ((SMA!M22 - MIN(_xlfn._xlws.FILTER(SMA!$M$9:'SMA'!$M$28, MOD(ROW(SMA!$M$9:'SMA'!$M$28),2)=0)))/(MAX(_xlfn._xlws.FILTER(SMA!$M$9:'SMA'!$M$28, MOD(ROW(SMA!$M$9:'SMA'!$M$28),2)=0))-MIN(_xlfn._xlws.FILTER(SMA!$M$9:'SMA'!$M$28, MOD(ROW(SMA!$M$9:'SMA'!$M$28),2)=0))))*(98-50)</f>
        <v>50</v>
      </c>
      <c r="K22" s="35" cm="1">
        <f t="array" aca="1" ref="K22" ca="1">50 + ((SMA!Q22 -MIN(_xlfn._xlws.FILTER(SMA!$Q$9:'SMA'!$Q$28, MOD(ROW(SMA!$Q$9:'SMA'!$Q$28),2)=0)))/(MAX(_xlfn._xlws.FILTER(SMA!$Q$9:'SMA'!$Q$28, MOD(ROW(SMA!$Q$9:'SMA'!$Q$28),2)=0))-MIN(_xlfn._xlws.FILTER(SMA!$Q$9:'SMA'!$Q$28, MOD(ROW(SMA!$Q$9:'SMA'!$Q$28),2)=0))))*(98-50)</f>
        <v>63.090909090909093</v>
      </c>
      <c r="L22" s="35" cm="1">
        <f t="array" aca="1" ref="L22" ca="1">50 + ((SMA!R22 - MIN(_xlfn._xlws.FILTER(SMA!$R$9:'SMA'!$R$28, MOD(ROW(SMA!$R$9:'SMA'!$R$28),2)=0)))/(MAX(_xlfn._xlws.FILTER(SMA!$R$9:'SMA'!$R$28, MOD(ROW(SMA!$R$9:'SMA'!$R$28),2)=0))-MIN(_xlfn._xlws.FILTER(SMA!$R$9:'SMA'!$R$28, MOD(ROW(SMA!$R$9:'SMA'!$R$28),2)=0))))*(98-50)</f>
        <v>54</v>
      </c>
      <c r="M22" s="35" cm="1">
        <f t="array" aca="1" ref="M22" ca="1">50 + ((SMA!S22 - MIN(_xlfn._xlws.FILTER(SMA!$S$9:'SMA'!$S$28, MOD(ROW(SMA!$S$9:'SMA'!$S$28),2)=0)))/(MAX(_xlfn._xlws.FILTER(SMA!$S$9:'SMA'!$S$28, MOD(ROW(SMA!$S$9:'SMA'!$S$28),2)=0))-MIN(_xlfn._xlws.FILTER(SMA!$S$9:'SMA'!$S$28, MOD(ROW(SMA!$S$9:'SMA'!$S$28),2)=0))))*(98-50)</f>
        <v>67.454545454545453</v>
      </c>
      <c r="N22" s="35" cm="1">
        <f t="array" aca="1" ref="N22" ca="1">50 + ((SMA!T22 - MIN(_xlfn._xlws.FILTER(SMA!$T$9:'SMA'!$T$28, MOD(ROW(SMA!$T$9:'SMA'!$T$28),2)=0)))/(MAX(_xlfn._xlws.FILTER(SMA!$T$9:'SMA'!$T$28, MOD(ROW(SMA!$T$9:'SMA'!$T$28),2)=0))-MIN(_xlfn._xlws.FILTER(SMA!$T$9:'SMA'!$T$28, MOD(ROW(SMA!$T$9:'SMA'!$T$28),2)=0))))*(98-50)</f>
        <v>58.727272727272727</v>
      </c>
      <c r="O22" s="38" cm="1">
        <f t="array" aca="1" ref="O22" ca="1">50 + ((SMA!X22 - MIN(_xlfn._xlws.FILTER(SMA!$X$9:'SMA'!$X$28, MOD(ROW(SMA!$X$9:'SMA'!$X$28),2)=0)))/(MAX(_xlfn._xlws.FILTER(SMA!$X$9:'SMA'!$X$28, MOD(ROW(SMA!$X$9:'SMA'!$X$28),2)=0))-MIN(_xlfn._xlws.FILTER(SMA!$X$9:'SMA'!$X$28, MOD(ROW(SMA!$X$9:'SMA'!$X$28),2)=0))))*(98-50)</f>
        <v>66</v>
      </c>
      <c r="P22" s="38" cm="1">
        <f t="array" aca="1" ref="P22" ca="1">50 + ((SMA!Y22 - MIN(_xlfn._xlws.FILTER(SMA!$Y$9:'SMA'!$Y$28, MOD(ROW(SMA!$Y$9:'SMA'!$Y$28),2)=0)))/(MAX(_xlfn._xlws.FILTER(SMA!$Y$9:'SMA'!$Y$28, MOD(ROW(SMA!$Y$9:'SMA'!$Y$28),2)=0))-MIN(_xlfn._xlws.FILTER(SMA!$Y$9:'SMA'!$Y$28, MOD(ROW(SMA!$Y$9:'SMA'!$Y$28),2)=0))))*(98-50)</f>
        <v>67.454545454545453</v>
      </c>
      <c r="Q22" s="38" cm="1">
        <f t="array" aca="1" ref="Q22" ca="1">50 + ((SMA!Z22 - MIN(_xlfn._xlws.FILTER(SMA!$Z$9:'SMA'!$Z$28, MOD(ROW(SMA!$Z$9:'SMA'!$Z$28),2)=0)))/(MAX(_xlfn._xlws.FILTER(SMA!$Z$9:'SMA'!$Z$28, MOD(ROW(SMA!$Z$9:'SMA'!$Z$28),2)=0))-MIN(_xlfn._xlws.FILTER(SMA!$Z$9:'SMA'!$Z$28, MOD(ROW(SMA!$Z$9:'SMA'!$Z$28),2)=0))))*(98-50)</f>
        <v>70</v>
      </c>
      <c r="R22" s="38" cm="1">
        <f t="array" aca="1" ref="R22" ca="1">50 + ((SMA!AA22 -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72.15384615384616</v>
      </c>
      <c r="S22" s="40" cm="1">
        <f t="array" aca="1" ref="S22" ca="1">50 + ((SMA!AE22 -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78.8</v>
      </c>
      <c r="T22" s="40" cm="1">
        <f t="array" aca="1" ref="T22" ca="1">50 + ((SMA!AF22 -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82</v>
      </c>
      <c r="U22" s="40" cm="1">
        <f t="array" aca="1" ref="U22" ca="1">50 + ((SMA!AG22 -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66</v>
      </c>
      <c r="V22" s="40" cm="1">
        <f t="array" aca="1" ref="V22" ca="1">50 + ((SMA!AH22 -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58</v>
      </c>
      <c r="W22" s="266"/>
      <c r="X22" s="254"/>
      <c r="Y22" s="254"/>
      <c r="Z22" s="254"/>
      <c r="AB22" s="213"/>
      <c r="AC22" s="106" t="s">
        <v>39</v>
      </c>
      <c r="AD22" s="108">
        <f ca="1">IF(MIN(C22,G22,K22,O22,S22)=0, "Null", IF(COUNT(C22,G22,K22,O22,S22)=5, SUM(C22,G22,K22,O22,S22) - MIN(C22,G22,K22,O22,S22) - MAX(C22,G22,K22,O22,S22), "Null"))*$AS$10</f>
        <v>776.36363636363626</v>
      </c>
      <c r="AE22" s="108">
        <f ca="1">IF(MIN(D22,H22,L22,P22,T22)=0, "Null", IF(COUNT(D22,H22,L22,P22,T22)=5, SUM(D22,H22,L22,P22,T22) - MIN(D22,H22,L22,P22,T22) - MAX(D22,H22,L22,P22,T22), "Null"))*$AT$10</f>
        <v>697.81818181818176</v>
      </c>
      <c r="AF22" s="108">
        <f ca="1">IF(MIN(E22,I22,M22,Q22,U22)=0, "Null", IF(COUNT(E22,I22,M22,Q22,U22)=5, SUM(E22,I22,M22,Q22,U22) - MIN(E22,I22,M22,Q22,U22) - MAX(E22,I22,M22,Q22,U22), "Null"))*$AU$10</f>
        <v>550.36363636363626</v>
      </c>
      <c r="AG22" s="108">
        <f ca="1">IF(MIN(F22,J22,N22,R22,V22)=0, "Null", IF(COUNT(F22,J22,N22,R22,V22)=5, SUM(F22,J22,N22,R22,V22) - MIN(F22,J22,N22,R22,V22) - MAX(F22,J22,N22,R22,V22), "Null"))*$AV$10</f>
        <v>724.50909090909101</v>
      </c>
      <c r="AH22" s="109" cm="1">
        <f t="array" aca="1" ref="AH22" ca="1">IF(SUMPRODUCT(--(ISTEXT(AD22:AG22)+ISBLANK(AD22:AG22)+(AD22:AG22=0)))&gt;0,"Error",SUM(AD22,AE22,AF22,AG22))</f>
        <v>2749.0545454545454</v>
      </c>
      <c r="AI22" s="491"/>
      <c r="AJ22" s="489"/>
      <c r="AK22" s="254"/>
      <c r="AL22" s="254"/>
      <c r="AN22" s="249"/>
      <c r="AO22" s="264"/>
      <c r="AP22" s="249"/>
    </row>
    <row r="23" spans="1:42" ht="17.25" customHeight="1">
      <c r="A23" s="199">
        <v>8</v>
      </c>
      <c r="B23" s="1" t="s">
        <v>31</v>
      </c>
      <c r="C23" s="25" cm="1">
        <f t="array" aca="1" ref="C23" ca="1">50 + ((SMA!C23 - MIN(_xlfn._xlws.FILTER(SMA!$C$9:'SMA'!$C$28, MOD(ROW(SMA!$C$9:'SMA'!$C$28),2)=1)))/(MAX(_xlfn._xlws.FILTER(SMA!$C$9:'SMA'!$C$28, MOD(ROW(SMA!$C$9:'SMA'!$C$28),2)=1))-MIN(_xlfn._xlws.FILTER(SMA!$C$9:'SMA'!$C$28, MOD(ROW(SMA!$C$9:'SMA'!$C$28),2)=1)))) * (98-50)</f>
        <v>50</v>
      </c>
      <c r="D23" s="25" cm="1">
        <f t="array" aca="1" ref="D23" ca="1">50 + ((SMA!D23 - MIN(_xlfn._xlws.FILTER(SMA!$D$9:'SMA'!$D$28, MOD(ROW(SMA!$D$9:'SMA'!$D$28),2)=1)))/(MAX(_xlfn._xlws.FILTER(SMA!$D$9:'SMA'!$D$28, MOD(ROW(SMA!$D$9:'SMA'!$D$28),2)=1))-MIN(_xlfn._xlws.FILTER(SMA!$D$9:'SMA'!$D$28, MOD(ROW(SMA!$D$9:'SMA'!$D$28),2)=1)))) * (98-50)</f>
        <v>50</v>
      </c>
      <c r="E23" s="25" cm="1">
        <f t="array" aca="1" ref="E23" ca="1">50 + ((SMA!$E$23 - MIN(_xlfn._xlws.FILTER(SMA!$E$9:'SMA'!$E$28, MOD(ROW(SMA!$E$9:'SMA'!$E$28),2)=1)))/(MAX(_xlfn._xlws.FILTER(SMA!$E$9:'SMA'!$E$28, MOD(ROW(SMA!$E$9:'SMA'!$E$28),2)=1))-MIN(_xlfn._xlws.FILTER(SMA!$E$9:'SMA'!$E$28, MOD(ROW(SMA!$E$9:'SMA'!$E$28),2)=1))))*(98-50)</f>
        <v>50</v>
      </c>
      <c r="F23" s="25" cm="1">
        <f t="array" aca="1" ref="F23" ca="1">50 + ((SMA!F23 - MIN(_xlfn._xlws.FILTER(SMA!$F$9:'SMA'!$F$28, MOD(ROW(SMA!$F$9:'SMA'!$F$28),2)=1)))/(MAX(_xlfn._xlws.FILTER(SMA!$F$9:'SMA'!$F$28, MOD(ROW(SMA!$F$9:'SMA'!$F$28),2)=1))-MIN(_xlfn._xlws.FILTER(SMA!$F$9:'SMA'!$F$28, MOD(ROW(SMA!$F$9:'SMA'!$F$28),2)=1))))*(98-50)</f>
        <v>50</v>
      </c>
      <c r="G23" s="32" cm="1">
        <f t="array" aca="1" ref="G23" ca="1">50 + ((SMA!J23 - MIN(_xlfn._xlws.FILTER(SMA!$J$9:'SMA'!$J$28, MOD(ROW(SMA!$J$9:'SMA'!$J$28),2)=1)))/(MAX(_xlfn._xlws.FILTER(SMA!$J$9:'SMA'!$J$28, MOD(ROW(SMA!$J$9:'SMA'!$J$28),2)=1))-MIN(_xlfn._xlws.FILTER(SMA!$J$9:'SMA'!$J$28, MOD(ROW(SMA!$J$9:'SMA'!$J$28),2)=1))))*(98-50)</f>
        <v>58</v>
      </c>
      <c r="H23" s="32" cm="1">
        <f t="array" aca="1" ref="H23" ca="1">50 + ((SMA!K23 - MIN(_xlfn._xlws.FILTER(SMA!$K$9:'SMA'!$K$28, MOD(ROW(SMA!$K$9:'SMA'!$K$28),2)=1)))/(MAX(_xlfn._xlws.FILTER(SMA!$K$9:'SMA'!$K$28, MOD(ROW(SMA!$K$9:'SMA'!$K$28),2)=1))-MIN(_xlfn._xlws.FILTER(SMA!$K$9:'SMA'!$K$28, MOD(ROW(SMA!$K$9:'SMA'!$K$28),2)=1))))*(98-50)</f>
        <v>54.36363636363636</v>
      </c>
      <c r="I23" s="32" cm="1">
        <f t="array" aca="1" ref="I23" ca="1">50 + ((SMA!L23 - MIN(_xlfn._xlws.FILTER(SMA!$L$9:'SMA'!$L$28, MOD(ROW(SMA!$L$9:'SMA'!$L$28),2)=1)))/(MAX(_xlfn._xlws.FILTER(SMA!$L$9:'SMA'!$L$28, MOD(ROW(SMA!$L$9:'SMA'!$L$28),2)=1))-MIN(_xlfn._xlws.FILTER(SMA!$L$9:'SMA'!$L$28, MOD(ROW(SMA!$L$9:'SMA'!$L$28),2)=1))))*(98-50)</f>
        <v>59.6</v>
      </c>
      <c r="J23" s="32" cm="1">
        <f t="array" aca="1" ref="J23" ca="1">50 + ((SMA!M23 - MIN(_xlfn._xlws.FILTER(SMA!$M$9:'SMA'!$M$28, MOD(ROW(SMA!$M$9:'SMA'!$M$28),2)=1)))/(MAX(_xlfn._xlws.FILTER(SMA!$M$9:'SMA'!$M$28, MOD(ROW(SMA!$M$9:'SMA'!$M$28),2)=1))-MIN(_xlfn._xlws.FILTER(SMA!$M$9:'SMA'!$M$28, MOD(ROW(SMA!$M$9:'SMA'!$M$28),2)=1))))*(98-50)</f>
        <v>50</v>
      </c>
      <c r="K23" s="36" cm="1">
        <f t="array" aca="1" ref="K23" ca="1">50 + ((SMA!Q23 - MIN(_xlfn._xlws.FILTER(SMA!$Q$9:'SMA'!$Q$28, MOD(ROW(SMA!$Q$9:'SMA'!$Q$28),2)=1)))/(MAX(_xlfn._xlws.FILTER(SMA!$Q$9:'SMA'!$Q$28, MOD(ROW(SMA!$Q$9:'SMA'!$Q$28),2)=1))-MIN(_xlfn._xlws.FILTER(SMA!$Q$9:'SMA'!$Q$28, MOD(ROW(SMA!$Q$9:'SMA'!$Q$28),2)=1))))*(98-50)</f>
        <v>60.666666666666664</v>
      </c>
      <c r="L23" s="36" cm="1">
        <f t="array" aca="1" ref="L23" ca="1">50 + ((SMA!R23 - MIN(_xlfn._xlws.FILTER(SMA!$R$9:'SMA'!$R$28, MOD(ROW(SMA!$R$9:'SMA'!$R$28),2)=1)))/(MAX(_xlfn._xlws.FILTER(SMA!$R$9:'SMA'!$R$28, MOD(ROW(SMA!$R$9:'SMA'!$R$28),2)=1))-MIN(_xlfn._xlws.FILTER(SMA!$R$9:'SMA'!$R$28, MOD(ROW(SMA!$R$9:'SMA'!$R$28),2)=1))))*(98-50)</f>
        <v>54.8</v>
      </c>
      <c r="M23" s="36" cm="1">
        <f t="array" aca="1" ref="M23" ca="1">50 + ((SMA!S23 - MIN(_xlfn._xlws.FILTER(SMA!$S$9:'SMA'!$S$28, MOD(ROW(SMA!$S$9:'SMA'!$S$28),2)=1)))/(MAX(_xlfn._xlws.FILTER(SMA!$S$9:'SMA'!$S$28, MOD(ROW(SMA!$S$9:'SMA'!$S$28),2)=1))-MIN(_xlfn._xlws.FILTER(SMA!$S$9:'SMA'!$S$28, MOD(ROW(SMA!$S$9:'SMA'!$S$28),2)=1))))*(98-50)</f>
        <v>67.454545454545453</v>
      </c>
      <c r="N23" s="36" cm="1">
        <f t="array" aca="1" ref="N23" ca="1">50 + ((SMA!T23 - MIN(_xlfn._xlws.FILTER(SMA!$T$9:'SMA'!$T$28, MOD(ROW(SMA!$T$9:'SMA'!$T$28),2)=1)))/(MAX(_xlfn._xlws.FILTER(SMA!$T$9:'SMA'!$T$28, MOD(ROW(SMA!$T$9:'SMA'!$T$28),2)=1))-MIN(_xlfn._xlws.FILTER(SMA!$T$9:'SMA'!$T$28, MOD(ROW(SMA!$T$9:'SMA'!$T$28),2)=1))))*(98-50)</f>
        <v>50</v>
      </c>
      <c r="O23" s="39" cm="1">
        <f t="array" aca="1" ref="O23" ca="1">50 + ((SMA!X23 - MIN(_xlfn._xlws.FILTER(SMA!$X$9:'SMA'!$X$28, MOD(ROW(SMA!$X$9:'SMA'!$X$28),2)=1)))/(MAX(_xlfn._xlws.FILTER(SMA!$X$9:'SMA'!$X$28, MOD(ROW(SMA!$X$9:'SMA'!$X$28),2)=1))-MIN(_xlfn._xlws.FILTER(SMA!$X$9:'SMA'!$X$28, MOD(ROW(SMA!$X$9:'SMA'!$X$28),2)=1))))*(98-50)</f>
        <v>58</v>
      </c>
      <c r="P23" s="39" cm="1">
        <f t="array" aca="1" ref="P23" ca="1">50 + ((SMA!Y23 - MIN(_xlfn._xlws.FILTER(SMA!$Y$9:'SMA'!$Y$28, MOD(ROW(SMA!$Y$9:'SMA'!$Y$28),2)=1)))/(MAX(_xlfn._xlws.FILTER(SMA!$Y$9:'SMA'!$Y$28, MOD(ROW(SMA!$Y$9:'SMA'!$Y$28),2)=1))-MIN(_xlfn._xlws.FILTER(SMA!$Y$9:'SMA'!$Y$28, MOD(ROW(SMA!$Y$9:'SMA'!$Y$28),2)=1))))*(98-50)</f>
        <v>55.333333333333336</v>
      </c>
      <c r="Q23" s="39" cm="1">
        <f t="array" aca="1" ref="Q23" ca="1">50 + ((SMA!Z23 - MIN(_xlfn._xlws.FILTER(SMA!$Z$9:'SMA'!$Z$28, MOD(ROW(SMA!$Z$9:'SMA'!$Z$28),2)=1)))/(MAX(_xlfn._xlws.FILTER(SMA!$Z$9:'SMA'!$Z$28, MOD(ROW(SMA!$Z$9:'SMA'!$Z$28),2)=1))-MIN(_xlfn._xlws.FILTER(SMA!$Z$9:'SMA'!$Z$28, MOD(ROW(SMA!$Z$9:'SMA'!$Z$28),2)=1))))*(98-50)</f>
        <v>64.400000000000006</v>
      </c>
      <c r="R23" s="39" cm="1">
        <f t="array" aca="1" ref="R23" ca="1">50 + ((SMA!AA23 -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55.333333333333336</v>
      </c>
      <c r="S23" s="46" cm="1">
        <f t="array" aca="1" ref="S23" ca="1">50 + ((SMA!AE23 -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50</v>
      </c>
      <c r="T23" s="46" cm="1">
        <f t="array" aca="1" ref="T23" ca="1">50 + ((SMA!AF23 -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50</v>
      </c>
      <c r="U23" s="46" cm="1">
        <f t="array" aca="1" ref="U23" ca="1">50 + ((SMA!AG23 -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63.714285714285715</v>
      </c>
      <c r="V23" s="47" cm="1">
        <f t="array" aca="1" ref="V23" ca="1">50 + ((SMA!AH23-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50</v>
      </c>
      <c r="W23" s="266"/>
      <c r="X23" s="250">
        <f>SUM(SMA!G23:G24,SMA!N23:N24,SMA!U23:U24,SMA!AB23:AB24,SMA!AI23:AI24)</f>
        <v>368</v>
      </c>
      <c r="Y23" s="250">
        <f>SUM(SMA!H23:H24,SMA!O23:O24,SMA!V23:V24,SMA!AC23:AC24,SMA!AJ23:AJ24)</f>
        <v>369</v>
      </c>
      <c r="Z23" s="250">
        <f>SUM(SMA!I23:I24,SMA!P23:P24,SMA!W23:W24,SMA!AD23:AD24,SMA!AK23:AK24)</f>
        <v>362</v>
      </c>
      <c r="AB23" s="199">
        <v>8</v>
      </c>
      <c r="AC23" s="42" t="s">
        <v>31</v>
      </c>
      <c r="AD23" s="44">
        <f ca="1">IF(MIN(C23,G23,K23,O23,S23)=0, "Null", IF(COUNT(C23,G23,K23,O23,S23)=5, SUM(C23,G23,K23,O23,S23) - MIN(C23,G23,K23,O23,S23) - MAX(C23,G23,K23,O23,S23), "Null"))*$AS$9</f>
        <v>829.99999999999989</v>
      </c>
      <c r="AE23" s="44">
        <f ca="1">IF(MIN(D23,H23,L23,P23,T23)=0, "Null", IF(COUNT(D23,H23,L23,P23,T23)=5, SUM(D23,H23,L23,P23,T23) - MIN(D23,H23,L23,P23,T23) - MAX(D23,H23,L23,P23,T23), "Null"))*$AT$9</f>
        <v>636.65454545454543</v>
      </c>
      <c r="AF23" s="44">
        <f ca="1">IF(MIN(E23,I23,M23,Q23,U23)=0, "Null", IF(COUNT(E23,I23,M23,Q23,U23)=5, SUM(E23,I23,M23,Q23,U23) - MIN(E23,I23,M23,Q23,U23) - MAX(E23,I23,M23,Q23,U23), "Null"))*$AU$9</f>
        <v>563.14285714285711</v>
      </c>
      <c r="AG23" s="44">
        <f ca="1">IF(MIN(F23,J23,N23,R23,V23)=0, "Null", IF(COUNT(F23,J23,N23,R23,V23)=5, SUM(F23,J23,N23,R23,V23) - MIN(F23,J23,N23,R23,V23) - MAX(F23,J23,N23,R23,V23), "Null"))*$AV$9</f>
        <v>450</v>
      </c>
      <c r="AH23" s="45" cm="1">
        <f t="array" aca="1" ref="AH23" ca="1">IF(SUMPRODUCT(--(ISTEXT(AD23:AG23)+ISBLANK(AD23:AG23)+(AD23:AG23=0)))&gt;0,"Error",SUM(AD23,AE23,AF23,AG23))</f>
        <v>2479.7974025974027</v>
      </c>
      <c r="AI23" s="492">
        <f t="shared" ref="AI23" ca="1" si="11">IF(OR(ISTEXT(AH23),ISTEXT(AH24)),"NULL",SUM(AH23:AH24))</f>
        <v>4980.7661671661672</v>
      </c>
      <c r="AJ23" s="489"/>
      <c r="AK23" s="250">
        <f>SUM(SMA!G23:I24,SMA!N23:P24,SMA!U23:W24,SMA!AB23:AD24,SMA!AI23:AK24)</f>
        <v>1099</v>
      </c>
      <c r="AL23" s="250">
        <f>RANK(AK23,$AK$9:$AK$28,0)</f>
        <v>7</v>
      </c>
      <c r="AN23" s="255" t="str">
        <f>IF(AND(SMA!AP23&gt;=4, SMA!AP23&lt;=18), "Penampilan " &amp; SMA!AP23 &amp; " Menit", "Kosong")</f>
        <v>Penampilan 8 Menit</v>
      </c>
      <c r="AO23" s="257" t="str">
        <f>IF(SMA!AQ23=46,"Kelebihan 1 Peserta", IF(SMA!AQ23=47,"Kelebihan 2 Peserta",IF(SMA!AQ23=48,"Kelebihan 3 Peserta",IF(SMA!AQ23=49,"Kelebihan 4 Peserta",IF(SMA!AQ23=50,"Kelebihan 5 Peserta",IF(SMA!AQ23&gt;50,"Lebih dari 5 Peserta","Aman"))))))</f>
        <v>Aman</v>
      </c>
      <c r="AP23" s="255" t="str">
        <f t="shared" ref="AP23" si="12">_xlfn.TEXTJOIN(", ",TRUE,AN23,AO23)</f>
        <v>Penampilan 8 Menit, Aman</v>
      </c>
    </row>
    <row r="24" spans="1:42" ht="17.25" customHeight="1">
      <c r="A24" s="236"/>
      <c r="B24" s="28" t="s">
        <v>39</v>
      </c>
      <c r="C24" s="29" cm="1">
        <f t="array" aca="1" ref="C24" ca="1">50 + ((SMA!C24 - MIN(_xlfn._xlws.FILTER(SMA!$C$9:'SMA'!$C$28, MOD(ROW(SMA!$C$9:'SMA'!$C$28),2)=0)))/(MAX(_xlfn._xlws.FILTER(SMA!$C$9:'SMA'!$C$28, MOD(ROW(SMA!$C$9:'SMA'!$C$28),2)=0))-MIN(_xlfn._xlws.FILTER(SMA!$C$9:'SMA'!$C$28, MOD(ROW(SMA!$C$9:'SMA'!$C$28),2)=0)))) * (98-50)</f>
        <v>63.714285714285715</v>
      </c>
      <c r="D24" s="29" cm="1">
        <f t="array" aca="1" ref="D24" ca="1">50 + ((SMA!D24 - MIN(_xlfn._xlws.FILTER(SMA!$D$9:'SMA'!$D$28,MOD(ROW(SMA!$D$9:'SMA'!$D$28),2)=0)))/(MAX(_xlfn._xlws.FILTER(SMA!$D$9:'SMA'!$D$28, MOD(ROW(SMA!$D$9:'SMA'!$D$28),2)=0))-MIN(_xlfn._xlws.FILTER(SMA!$D$9:'SMA'!$D$28,MOD(ROW(SMA!$D$9:'SMA'!$D$28),2)=0)))) * (98-50)</f>
        <v>50</v>
      </c>
      <c r="E24" s="29" cm="1">
        <f t="array" aca="1" ref="E24" ca="1">50 + ((SMA!E24 - MIN(_xlfn._xlws.FILTER(SMA!$E$9:'SMA'!$E$28, MOD(ROW(SMA!$E$9:'SMA'!$E$28),2)=0)))/(MAX(_xlfn._xlws.FILTER(SMA!$E$9:'SMA'!$E$28, MOD(ROW(SMA!$E$9:'SMA'!$E$28),2)=0))-MIN(_xlfn._xlws.FILTER(SMA!$E$9:'SMA'!$E$28, MOD(ROW(SMA!$E$9:'SMA'!$E$28),2)=0))))*(98-50)</f>
        <v>50</v>
      </c>
      <c r="F24" s="29" cm="1">
        <f t="array" aca="1" ref="F24" ca="1">50 + ((SMA!F24 - MIN(_xlfn._xlws.FILTER(SMA!$F$9:'SMA'!$F$28, MOD(ROW(SMA!$F$9:'SMA'!$F$28),2)=0)))/(MAX(_xlfn._xlws.FILTER(SMA!$F$9:'SMA'!$F$28, MOD(ROW(SMA!$F$9:'SMA'!$F$28),2)=0))-MIN(_xlfn._xlws.FILTER(SMA!$F$9:'SMA'!$F$28, MOD(ROW(SMA!$F$9:'SMA'!$F$28),2)=0))))*(98-50)</f>
        <v>64.400000000000006</v>
      </c>
      <c r="G24" s="33" cm="1">
        <f t="array" aca="1" ref="G24" ca="1">50 + ((SMA!J24 - MIN(_xlfn._xlws.FILTER(SMA!$J$9:'SMA'!$J$28, MOD(ROW(SMA!$J$9:'SMA'!$J$28),2)=0)))/(MAX(_xlfn._xlws.FILTER(SMA!$J$9:'SMA'!$J$28, MOD(ROW(SMA!$J$9:'SMA'!$J$28),2)=0))-MIN(_xlfn._xlws.FILTER(SMA!$J$9:'SMA'!$J$28, MOD(ROW(SMA!$J$9:'SMA'!$J$28),2)=0))))*(98-50)</f>
        <v>56</v>
      </c>
      <c r="H24" s="33" cm="1">
        <f t="array" aca="1" ref="H24" ca="1">50 + ((SMA!K24 - MIN(_xlfn._xlws.FILTER(SMA!$K$9:'SMA'!$K$28, MOD(ROW(SMA!$K$9:'SMA'!$K$28),2)=0)))/(MAX(_xlfn._xlws.FILTER(SMA!$K$9:'SMA'!$K$28, MOD(ROW(SMA!$K$9:'SMA'!$K$28),2)=0))-MIN(_xlfn._xlws.FILTER(SMA!$K$9:'SMA'!$K$28, MOD(ROW(SMA!$K$9:'SMA'!$K$28),2)=0))))*(98-50)</f>
        <v>50</v>
      </c>
      <c r="I24" s="33" cm="1">
        <f t="array" aca="1" ref="I24" ca="1">50 + ((SMA!L24 - MIN(_xlfn._xlws.FILTER(SMA!$L$9:'SMA'!$L$28, MOD(ROW(SMA!$L$9:'SMA'!$L$28),2)=0)))/(MAX(_xlfn._xlws.FILTER(SMA!$L$9:'SMA'!$L$28, MOD(ROW(SMA!$L$9:'SMA'!$L$28),2)=0))-MIN(_xlfn._xlws.FILTER(SMA!$L$9:'SMA'!$L$28, MOD(ROW(SMA!$L$9:'SMA'!$L$28),2)=0))))*(98-50)</f>
        <v>50</v>
      </c>
      <c r="J24" s="33" cm="1">
        <f t="array" aca="1" ref="J24" ca="1">50 + ((SMA!M24 - MIN(_xlfn._xlws.FILTER(SMA!$M$9:'SMA'!$M$28, MOD(ROW(SMA!$M$9:'SMA'!$M$28),2)=0)))/(MAX(_xlfn._xlws.FILTER(SMA!$M$9:'SMA'!$M$28, MOD(ROW(SMA!$M$9:'SMA'!$M$28),2)=0))-MIN(_xlfn._xlws.FILTER(SMA!$M$9:'SMA'!$M$28, MOD(ROW(SMA!$M$9:'SMA'!$M$28),2)=0))))*(98-50)</f>
        <v>50</v>
      </c>
      <c r="K24" s="37" cm="1">
        <f t="array" aca="1" ref="K24" ca="1">50 + ((SMA!Q24 -MIN(_xlfn._xlws.FILTER(SMA!$Q$9:'SMA'!$Q$28, MOD(ROW(SMA!$Q$9:'SMA'!$Q$28),2)=0)))/(MAX(_xlfn._xlws.FILTER(SMA!$Q$9:'SMA'!$Q$28, MOD(ROW(SMA!$Q$9:'SMA'!$Q$28),2)=0))-MIN(_xlfn._xlws.FILTER(SMA!$Q$9:'SMA'!$Q$28, MOD(ROW(SMA!$Q$9:'SMA'!$Q$28),2)=0))))*(98-50)</f>
        <v>63.090909090909093</v>
      </c>
      <c r="L24" s="37" cm="1">
        <f t="array" aca="1" ref="L24" ca="1">50 + ((SMA!R24 - MIN(_xlfn._xlws.FILTER(SMA!$R$9:'SMA'!$R$28, MOD(ROW(SMA!$R$9:'SMA'!$R$28),2)=0)))/(MAX(_xlfn._xlws.FILTER(SMA!$R$9:'SMA'!$R$28, MOD(ROW(SMA!$R$9:'SMA'!$R$28),2)=0))-MIN(_xlfn._xlws.FILTER(SMA!$R$9:'SMA'!$R$28, MOD(ROW(SMA!$R$9:'SMA'!$R$28),2)=0))))*(98-50)</f>
        <v>58</v>
      </c>
      <c r="M24" s="37" cm="1">
        <f t="array" aca="1" ref="M24" ca="1">50 + ((SMA!S24 - MIN(_xlfn._xlws.FILTER(SMA!$S$9:'SMA'!$S$28, MOD(ROW(SMA!$S$9:'SMA'!$S$28),2)=0)))/(MAX(_xlfn._xlws.FILTER(SMA!$S$9:'SMA'!$S$28, MOD(ROW(SMA!$S$9:'SMA'!$S$28),2)=0))-MIN(_xlfn._xlws.FILTER(SMA!$S$9:'SMA'!$S$28, MOD(ROW(SMA!$S$9:'SMA'!$S$28),2)=0))))*(98-50)</f>
        <v>63.090909090909093</v>
      </c>
      <c r="N24" s="37" cm="1">
        <f t="array" aca="1" ref="N24" ca="1">50 + ((SMA!T24 - MIN(_xlfn._xlws.FILTER(SMA!$T$9:'SMA'!$T$28, MOD(ROW(SMA!$T$9:'SMA'!$T$28),2)=0)))/(MAX(_xlfn._xlws.FILTER(SMA!$T$9:'SMA'!$T$28, MOD(ROW(SMA!$T$9:'SMA'!$T$28),2)=0))-MIN(_xlfn._xlws.FILTER(SMA!$T$9:'SMA'!$T$28, MOD(ROW(SMA!$T$9:'SMA'!$T$28),2)=0))))*(98-50)</f>
        <v>50</v>
      </c>
      <c r="O24" s="39" cm="1">
        <f t="array" aca="1" ref="O24" ca="1">50 + ((SMA!X24 - MIN(_xlfn._xlws.FILTER(SMA!$X$9:'SMA'!$X$28, MOD(ROW(SMA!$X$9:'SMA'!$X$28),2)=0)))/(MAX(_xlfn._xlws.FILTER(SMA!$X$9:'SMA'!$X$28, MOD(ROW(SMA!$X$9:'SMA'!$X$28),2)=0))-MIN(_xlfn._xlws.FILTER(SMA!$X$9:'SMA'!$X$28, MOD(ROW(SMA!$X$9:'SMA'!$X$28),2)=0))))*(98-50)</f>
        <v>60.666666666666664</v>
      </c>
      <c r="P24" s="39" cm="1">
        <f t="array" aca="1" ref="P24" ca="1">50 + ((SMA!Y24 - MIN(_xlfn._xlws.FILTER(SMA!$Y$9:'SMA'!$Y$28, MOD(ROW(SMA!$Y$9:'SMA'!$Y$28),2)=0)))/(MAX(_xlfn._xlws.FILTER(SMA!$Y$9:'SMA'!$Y$28, MOD(ROW(SMA!$Y$9:'SMA'!$Y$28),2)=0))-MIN(_xlfn._xlws.FILTER(SMA!$Y$9:'SMA'!$Y$28, MOD(ROW(SMA!$Y$9:'SMA'!$Y$28),2)=0))))*(98-50)</f>
        <v>58.727272727272727</v>
      </c>
      <c r="Q24" s="39" cm="1">
        <f t="array" aca="1" ref="Q24" ca="1">50 + ((SMA!Z24 - MIN(_xlfn._xlws.FILTER(SMA!$Z$9:'SMA'!$Z$28, MOD(ROW(SMA!$Z$9:'SMA'!$Z$28),2)=0)))/(MAX(_xlfn._xlws.FILTER(SMA!$Z$9:'SMA'!$Z$28, MOD(ROW(SMA!$Z$9:'SMA'!$Z$28),2)=0))-MIN(_xlfn._xlws.FILTER(SMA!$Z$9:'SMA'!$Z$28, MOD(ROW(SMA!$Z$9:'SMA'!$Z$28),2)=0))))*(98-50)</f>
        <v>58</v>
      </c>
      <c r="R24" s="39" cm="1">
        <f t="array" aca="1" ref="R24" ca="1">50 + ((SMA!AA24 -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57.384615384615387</v>
      </c>
      <c r="S24" s="46" cm="1">
        <f t="array" aca="1" ref="S24" ca="1">50 + ((SMA!AE24 -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59.6</v>
      </c>
      <c r="T24" s="46" cm="1">
        <f t="array" aca="1" ref="T24" ca="1">50 + ((SMA!AF24 -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58</v>
      </c>
      <c r="U24" s="46" cm="1">
        <f t="array" aca="1" ref="U24" ca="1">50 + ((SMA!AG24 -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50</v>
      </c>
      <c r="V24" s="46" cm="1">
        <f t="array" aca="1" ref="V24" ca="1">50 + ((SMA!AH24 -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50</v>
      </c>
      <c r="W24" s="266"/>
      <c r="X24" s="251"/>
      <c r="Y24" s="251"/>
      <c r="Z24" s="251"/>
      <c r="AB24" s="236"/>
      <c r="AC24" s="42" t="s">
        <v>39</v>
      </c>
      <c r="AD24" s="44">
        <f ca="1">IF(MIN(C24,G24,K24,O24,S24)=0, "Null", IF(COUNT(C24,G24,K24,O24,S24)=5, SUM(C24,G24,K24,O24,S24) - MIN(C24,G24,K24,O24,S24) - MAX(C24,G24,K24,O24,S24), "Null"))*$AS$10</f>
        <v>733.43030303030309</v>
      </c>
      <c r="AE24" s="44">
        <f ca="1">IF(MIN(D24,H24,L24,P24,T24)=0, "Null", IF(COUNT(D24,H24,L24,P24,T24)=5, SUM(D24,H24,L24,P24,T24) - MIN(D24,H24,L24,P24,T24) - MAX(D24,H24,L24,P24,T24), "Null"))*$AT$10</f>
        <v>664.00000000000011</v>
      </c>
      <c r="AF24" s="44">
        <f ca="1">IF(MIN(E24,I24,M24,Q24,U24)=0, "Null", IF(COUNT(E24,I24,M24,Q24,U24)=5, SUM(E24,I24,M24,Q24,U24) - MIN(E24,I24,M24,Q24,U24) - MAX(E24,I24,M24,Q24,U24), "Null"))*$AU$10</f>
        <v>474.00000000000011</v>
      </c>
      <c r="AG24" s="44">
        <f ca="1">IF(MIN(F24,J24,N24,R24,V24)=0, "Null", IF(COUNT(F24,J24,N24,R24,V24)=5, SUM(F24,J24,N24,R24,V24) - MIN(F24,J24,N24,R24,V24) - MAX(F24,J24,N24,R24,V24), "Null"))*$AV$10</f>
        <v>629.53846153846155</v>
      </c>
      <c r="AH24" s="45" cm="1">
        <f t="array" aca="1" ref="AH24" ca="1">IF(SUMPRODUCT(--(ISTEXT(AD24:AG24)+ISBLANK(AD24:AG24)+(AD24:AG24=0)))&gt;0,"Error",SUM(AD24,AE24,AF24,AG24))</f>
        <v>2500.9687645687645</v>
      </c>
      <c r="AI24" s="493"/>
      <c r="AJ24" s="489"/>
      <c r="AK24" s="251"/>
      <c r="AL24" s="251"/>
      <c r="AN24" s="256"/>
      <c r="AO24" s="258"/>
      <c r="AP24" s="256"/>
    </row>
    <row r="25" spans="1:42" ht="17.25" customHeight="1">
      <c r="A25" s="252">
        <v>9</v>
      </c>
      <c r="B25" s="5" t="s">
        <v>31</v>
      </c>
      <c r="C25" s="11" cm="1">
        <f t="array" aca="1" ref="C25" ca="1">50 + ((SMA!C25 - MIN(_xlfn._xlws.FILTER(SMA!$C$9:'SMA'!$C$28, MOD(ROW(SMA!$C$9:'SMA'!$C$28),2)=1)))/(MAX(_xlfn._xlws.FILTER(SMA!$C$9:'SMA'!$C$28, MOD(ROW(SMA!$C$9:'SMA'!$C$28),2)=1))-MIN(_xlfn._xlws.FILTER(SMA!$C$9:'SMA'!$C$28, MOD(ROW(SMA!$C$9:'SMA'!$C$28),2)=1)))) * (98-50)</f>
        <v>98</v>
      </c>
      <c r="D25" s="11" cm="1">
        <f t="array" aca="1" ref="D25" ca="1">50 + ((SMA!D25 - MIN(_xlfn._xlws.FILTER(SMA!$D$9:'SMA'!$D$28, MOD(ROW(SMA!$D$9:'SMA'!$D$28),2)=1)))/(MAX(_xlfn._xlws.FILTER(SMA!$D$9:'SMA'!$D$28, MOD(ROW(SMA!$D$9:'SMA'!$D$28),2)=1))-MIN(_xlfn._xlws.FILTER(SMA!$D$9:'SMA'!$D$28, MOD(ROW(SMA!$D$9:'SMA'!$D$28),2)=1)))) * (98-50)</f>
        <v>98</v>
      </c>
      <c r="E25" s="11" cm="1">
        <f t="array" aca="1" ref="E25" ca="1">50 + ((SMA!$E$25 - MIN(_xlfn._xlws.FILTER(SMA!$E$9:'SMA'!$E$28, MOD(ROW(SMA!$E$9:'SMA'!$E$28),2)=1)))/(MAX(_xlfn._xlws.FILTER(SMA!$E$9:'SMA'!$E$28, MOD(ROW(SMA!$E$9:'SMA'!$E$28),2)=1))-MIN(_xlfn._xlws.FILTER(SMA!$E$9:'SMA'!$E$28, MOD(ROW(SMA!$E$9:'SMA'!$E$28),2)=1))))*(98-50)</f>
        <v>50</v>
      </c>
      <c r="F25" s="11" cm="1">
        <f t="array" aca="1" ref="F25" ca="1">50 + ((SMA!F25 - MIN(_xlfn._xlws.FILTER(SMA!$F$9:'SMA'!$F$28, MOD(ROW(SMA!$F$9:'SMA'!$F$28),2)=1)))/(MAX(_xlfn._xlws.FILTER(SMA!$F$9:'SMA'!$F$28, MOD(ROW(SMA!$F$9:'SMA'!$F$28),2)=1))-MIN(_xlfn._xlws.FILTER(SMA!$F$9:'SMA'!$F$28, MOD(ROW(SMA!$F$9:'SMA'!$F$28),2)=1))))*(98-50)</f>
        <v>78.8</v>
      </c>
      <c r="G25" s="30" cm="1">
        <f t="array" aca="1" ref="G25" ca="1">50 + ((SMA!J25 - MIN(_xlfn._xlws.FILTER(SMA!$J$9:'SMA'!$J$28, MOD(ROW(SMA!$J$9:'SMA'!$J$28),2)=1)))/(MAX(_xlfn._xlws.FILTER(SMA!$J$9:'SMA'!$J$28, MOD(ROW(SMA!$J$9:'SMA'!$J$28),2)=1))-MIN(_xlfn._xlws.FILTER(SMA!$J$9:'SMA'!$J$28, MOD(ROW(SMA!$J$9:'SMA'!$J$28),2)=1))))*(98-50)</f>
        <v>92</v>
      </c>
      <c r="H25" s="30" cm="1">
        <f t="array" aca="1" ref="H25" ca="1">50 + ((SMA!K25 - MIN(_xlfn._xlws.FILTER(SMA!$K$9:'SMA'!$K$28, MOD(ROW(SMA!$K$9:'SMA'!$K$28),2)=1)))/(MAX(_xlfn._xlws.FILTER(SMA!$K$9:'SMA'!$K$28, MOD(ROW(SMA!$K$9:'SMA'!$K$28),2)=1))-MIN(_xlfn._xlws.FILTER(SMA!$K$9:'SMA'!$K$28, MOD(ROW(SMA!$K$9:'SMA'!$K$28),2)=1))))*(98-50)</f>
        <v>98</v>
      </c>
      <c r="I25" s="30" cm="1">
        <f t="array" aca="1" ref="I25" ca="1">50 + ((SMA!L25 - MIN(_xlfn._xlws.FILTER(SMA!$L$9:'SMA'!$L$28, MOD(ROW(SMA!$L$9:'SMA'!$L$28),2)=1)))/(MAX(_xlfn._xlws.FILTER(SMA!$L$9:'SMA'!$L$28, MOD(ROW(SMA!$L$9:'SMA'!$L$28),2)=1))-MIN(_xlfn._xlws.FILTER(SMA!$L$9:'SMA'!$L$28, MOD(ROW(SMA!$L$9:'SMA'!$L$28),2)=1))))*(98-50)</f>
        <v>98</v>
      </c>
      <c r="J25" s="30" cm="1">
        <f t="array" aca="1" ref="J25" ca="1">50 + ((SMA!M25 - MIN(_xlfn._xlws.FILTER(SMA!$M$9:'SMA'!$M$28, MOD(ROW(SMA!$M$9:'SMA'!$M$28),2)=1)))/(MAX(_xlfn._xlws.FILTER(SMA!$M$9:'SMA'!$M$28, MOD(ROW(SMA!$M$9:'SMA'!$M$28),2)=1))-MIN(_xlfn._xlws.FILTER(SMA!$M$9:'SMA'!$M$28, MOD(ROW(SMA!$M$9:'SMA'!$M$28),2)=1))))*(98-50)</f>
        <v>86</v>
      </c>
      <c r="K25" s="34" cm="1">
        <f t="array" aca="1" ref="K25" ca="1">50 + ((SMA!Q25 - MIN(_xlfn._xlws.FILTER(SMA!$Q$9:'SMA'!$Q$28, MOD(ROW(SMA!$Q$9:'SMA'!$Q$28),2)=1)))/(MAX(_xlfn._xlws.FILTER(SMA!$Q$9:'SMA'!$Q$28, MOD(ROW(SMA!$Q$9:'SMA'!$Q$28),2)=1))-MIN(_xlfn._xlws.FILTER(SMA!$Q$9:'SMA'!$Q$28, MOD(ROW(SMA!$Q$9:'SMA'!$Q$28),2)=1))))*(98-50)</f>
        <v>71.333333333333329</v>
      </c>
      <c r="L25" s="34" cm="1">
        <f t="array" aca="1" ref="L25" ca="1">50 + ((SMA!R25 - MIN(_xlfn._xlws.FILTER(SMA!$R$9:'SMA'!$R$28, MOD(ROW(SMA!$R$9:'SMA'!$R$28),2)=1)))/(MAX(_xlfn._xlws.FILTER(SMA!$R$9:'SMA'!$R$28, MOD(ROW(SMA!$R$9:'SMA'!$R$28),2)=1))-MIN(_xlfn._xlws.FILTER(SMA!$R$9:'SMA'!$R$28, MOD(ROW(SMA!$R$9:'SMA'!$R$28),2)=1))))*(98-50)</f>
        <v>64.400000000000006</v>
      </c>
      <c r="M25" s="34" cm="1">
        <f t="array" aca="1" ref="M25" ca="1">50 + ((SMA!S25 - MIN(_xlfn._xlws.FILTER(SMA!$S$9:'SMA'!$S$28, MOD(ROW(SMA!$S$9:'SMA'!$S$28),2)=1)))/(MAX(_xlfn._xlws.FILTER(SMA!$S$9:'SMA'!$S$28, MOD(ROW(SMA!$S$9:'SMA'!$S$28),2)=1))-MIN(_xlfn._xlws.FILTER(SMA!$S$9:'SMA'!$S$28, MOD(ROW(SMA!$S$9:'SMA'!$S$28),2)=1))))*(98-50)</f>
        <v>76.181818181818187</v>
      </c>
      <c r="N25" s="34" cm="1">
        <f t="array" aca="1" ref="N25" ca="1">50 + ((SMA!T25 - MIN(_xlfn._xlws.FILTER(SMA!$T$9:'SMA'!$T$28, MOD(ROW(SMA!$T$9:'SMA'!$T$28),2)=1)))/(MAX(_xlfn._xlws.FILTER(SMA!$T$9:'SMA'!$T$28, MOD(ROW(SMA!$T$9:'SMA'!$T$28),2)=1))-MIN(_xlfn._xlws.FILTER(SMA!$T$9:'SMA'!$T$28, MOD(ROW(SMA!$T$9:'SMA'!$T$28),2)=1))))*(98-50)</f>
        <v>62</v>
      </c>
      <c r="O25" s="38" cm="1">
        <f t="array" aca="1" ref="O25" ca="1">50 + ((SMA!X25 - MIN(_xlfn._xlws.FILTER(SMA!$X$9:'SMA'!$X$28, MOD(ROW(SMA!$X$9:'SMA'!$X$28),2)=1)))/(MAX(_xlfn._xlws.FILTER(SMA!$X$9:'SMA'!$X$28, MOD(ROW(SMA!$X$9:'SMA'!$X$28),2)=1))-MIN(_xlfn._xlws.FILTER(SMA!$X$9:'SMA'!$X$28, MOD(ROW(SMA!$X$9:'SMA'!$X$28),2)=1))))*(98-50)</f>
        <v>74</v>
      </c>
      <c r="P25" s="38" cm="1">
        <f t="array" aca="1" ref="P25" ca="1">50 + ((SMA!Y25 - MIN(_xlfn._xlws.FILTER(SMA!$Y$9:'SMA'!$Y$28, MOD(ROW(SMA!$Y$9:'SMA'!$Y$28),2)=1)))/(MAX(_xlfn._xlws.FILTER(SMA!$Y$9:'SMA'!$Y$28, MOD(ROW(SMA!$Y$9:'SMA'!$Y$28),2)=1))-MIN(_xlfn._xlws.FILTER(SMA!$Y$9:'SMA'!$Y$28, MOD(ROW(SMA!$Y$9:'SMA'!$Y$28),2)=1))))*(98-50)</f>
        <v>76.666666666666671</v>
      </c>
      <c r="Q25" s="38" cm="1">
        <f t="array" aca="1" ref="Q25" ca="1">50 + ((SMA!Z25 - MIN(_xlfn._xlws.FILTER(SMA!$Z$9:'SMA'!$Z$28, MOD(ROW(SMA!$Z$9:'SMA'!$Z$28),2)=1)))/(MAX(_xlfn._xlws.FILTER(SMA!$Z$9:'SMA'!$Z$28, MOD(ROW(SMA!$Z$9:'SMA'!$Z$28),2)=1))-MIN(_xlfn._xlws.FILTER(SMA!$Z$9:'SMA'!$Z$28, MOD(ROW(SMA!$Z$9:'SMA'!$Z$28),2)=1))))*(98-50)</f>
        <v>78.8</v>
      </c>
      <c r="R25" s="38" cm="1">
        <f t="array" aca="1" ref="R25" ca="1">50 + ((SMA!AA25 -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82</v>
      </c>
      <c r="S25" s="40" cm="1">
        <f t="array" aca="1" ref="S25" ca="1">50 + ((SMA!AE25 -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84.285714285714278</v>
      </c>
      <c r="T25" s="40" cm="1">
        <f t="array" aca="1" ref="T25" ca="1">50 + ((SMA!AF25 -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84.285714285714278</v>
      </c>
      <c r="U25" s="40" cm="1">
        <f t="array" aca="1" ref="U25" ca="1">50 + ((SMA!AG25 -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91.142857142857139</v>
      </c>
      <c r="V25" s="40" cm="1">
        <f t="array" aca="1" ref="V25" ca="1">50 + ((SMA!AH25 -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98</v>
      </c>
      <c r="W25" s="266"/>
      <c r="X25" s="253">
        <f>SUM(SMA!G25:G26,SMA!N25:N26,SMA!U25:U26,SMA!AB25:AB26,SMA!AI25:AI26)</f>
        <v>387</v>
      </c>
      <c r="Y25" s="253">
        <f>SUM(SMA!H25:H26,SMA!O25:O26,SMA!V25:V26,SMA!AC25:AC26,SMA!AJ25:AJ26)</f>
        <v>389</v>
      </c>
      <c r="Z25" s="253">
        <f>SUM(SMA!I25:I26,SMA!P25:P26,SMA!W25:W26,SMA!AD25:AD26,SMA!AK25:AK26)</f>
        <v>390</v>
      </c>
      <c r="AB25" s="252">
        <v>9</v>
      </c>
      <c r="AC25" s="106" t="s">
        <v>31</v>
      </c>
      <c r="AD25" s="108">
        <f ca="1">IF(MIN(C25,G25,K25,O25,S25)=0, "Null", IF(COUNT(C25,G25,K25,O25,S25)=5, SUM(C25,G25,K25,O25,S25) - MIN(C25,G25,K25,O25,S25) - MAX(C25,G25,K25,O25,S25), "Null"))*$AS$9</f>
        <v>1251.4285714285713</v>
      </c>
      <c r="AE25" s="108">
        <f ca="1">IF(MIN(D25,H25,L25,P25,T25)=0, "Null", IF(COUNT(D25,H25,L25,P25,T25)=5, SUM(D25,H25,L25,P25,T25) - MIN(D25,H25,L25,P25,T25) - MAX(D25,H25,L25,P25,T25), "Null"))*$AT$9</f>
        <v>1035.8095238095239</v>
      </c>
      <c r="AF25" s="108">
        <f ca="1">IF(MIN(E25,I25,M25,Q25,U25)=0, "Null", IF(COUNT(E25,I25,M25,Q25,U25)=5, SUM(E25,I25,M25,Q25,U25) - MIN(E25,I25,M25,Q25,U25) - MAX(E25,I25,M25,Q25,U25), "Null"))*$AU$9</f>
        <v>738.37402597402593</v>
      </c>
      <c r="AG25" s="108">
        <f ca="1">IF(MIN(F25,J25,N25,R25,V25)=0, "Null", IF(COUNT(F25,J25,N25,R25,V25)=5, SUM(F25,J25,N25,R25,V25) - MIN(F25,J25,N25,R25,V25) - MAX(F25,J25,N25,R25,V25), "Null"))*$AV$9</f>
        <v>740.40000000000009</v>
      </c>
      <c r="AH25" s="109" cm="1">
        <f t="array" aca="1" ref="AH25" ca="1">IF(SUMPRODUCT(--(ISTEXT(AD25:AG25)+ISBLANK(AD25:AG25)+(AD25:AG25=0)))&gt;0,"Error",SUM(AD25,AE25,AF25,AG25))</f>
        <v>3766.0121212121217</v>
      </c>
      <c r="AI25" s="490">
        <f t="shared" ref="AI25" ca="1" si="13">IF(OR(ISTEXT(AH25),ISTEXT(AH26)),"NULL",SUM(AH25:AH26))</f>
        <v>7272.0643356643359</v>
      </c>
      <c r="AJ25" s="489"/>
      <c r="AK25" s="253">
        <f>SUM(SMA!G25:I26,SMA!N25:P26,SMA!U25:W26,SMA!AB25:AD26,SMA!AI25:AK26)</f>
        <v>1166</v>
      </c>
      <c r="AL25" s="253">
        <f>RANK(AK25,$AK$9:$AK$28,0)</f>
        <v>3</v>
      </c>
      <c r="AN25" s="248" t="str">
        <f>IF(AND(SMA!AP25&gt;=4, SMA!AP25&lt;=18), "Penampilan " &amp; SMA!AP25 &amp; " Menit", "Kosong")</f>
        <v>Penampilan 12 Menit</v>
      </c>
      <c r="AO25" s="263" t="str">
        <f>IF(SMA!AQ25=46,"Kelebihan 1 Peserta", IF(SMA!AQ25=47,"Kelebihan 2 Peserta",IF(SMA!AQ25=48,"Kelebihan 3 Peserta",IF(SMA!AQ25=49,"Kelebihan 4 Peserta",IF(SMA!AQ25=50,"Kelebihan 5 Peserta",IF(SMA!AQ25&gt;50,"Lebih dari 5 Peserta","Aman"))))))</f>
        <v>Aman</v>
      </c>
      <c r="AP25" s="248" t="str">
        <f t="shared" ref="AP25" si="14">_xlfn.TEXTJOIN(", ",TRUE,AN25,AO25)</f>
        <v>Penampilan 12 Menit, Aman</v>
      </c>
    </row>
    <row r="26" spans="1:42" ht="17.25" customHeight="1">
      <c r="A26" s="213"/>
      <c r="B26" s="107" t="s">
        <v>39</v>
      </c>
      <c r="C26" s="27" cm="1">
        <f t="array" aca="1" ref="C26" ca="1">50 + ((SMA!C26 - MIN(_xlfn._xlws.FILTER(SMA!$C$9:'SMA'!$C$28, MOD(ROW(SMA!$C$9:'SMA'!$C$28),2)=0)))/(MAX(_xlfn._xlws.FILTER(SMA!$C$9:'SMA'!$C$28, MOD(ROW(SMA!$C$9:'SMA'!$C$28),2)=0))-MIN(_xlfn._xlws.FILTER(SMA!$C$9:'SMA'!$C$28, MOD(ROW(SMA!$C$9:'SMA'!$C$28),2)=0)))) * (98-50)</f>
        <v>63.714285714285715</v>
      </c>
      <c r="D26" s="27" cm="1">
        <f t="array" aca="1" ref="D26" ca="1">50 + ((SMA!D26 - MIN(_xlfn._xlws.FILTER(SMA!$D$9:'SMA'!$D$28,MOD(ROW(SMA!$D$9:'SMA'!$D$28),2)=0)))/(MAX(_xlfn._xlws.FILTER(SMA!$D$9:'SMA'!$D$28, MOD(ROW(SMA!$D$9:'SMA'!$D$28),2)=0))-MIN(_xlfn._xlws.FILTER(SMA!$D$9:'SMA'!$D$28,MOD(ROW(SMA!$D$9:'SMA'!$D$28),2)=0)))) * (98-50)</f>
        <v>63.714285714285715</v>
      </c>
      <c r="E26" s="27" cm="1">
        <f t="array" aca="1" ref="E26" ca="1">50 + ((SMA!E26 - MIN(_xlfn._xlws.FILTER(SMA!$E$9:'SMA'!$E$28, MOD(ROW(SMA!$E$9:'SMA'!$E$28),2)=0)))/(MAX(_xlfn._xlws.FILTER(SMA!$E$9:'SMA'!$E$28, MOD(ROW(SMA!$E$9:'SMA'!$E$28),2)=0))-MIN(_xlfn._xlws.FILTER(SMA!$E$9:'SMA'!$E$28, MOD(ROW(SMA!$E$9:'SMA'!$E$28),2)=0))))*(98-50)</f>
        <v>63.714285714285715</v>
      </c>
      <c r="F26" s="27" cm="1">
        <f t="array" aca="1" ref="F26" ca="1">50 + ((SMA!F26 - MIN(_xlfn._xlws.FILTER(SMA!$F$9:'SMA'!$F$28, MOD(ROW(SMA!$F$9:'SMA'!$F$28),2)=0)))/(MAX(_xlfn._xlws.FILTER(SMA!$F$9:'SMA'!$F$28, MOD(ROW(SMA!$F$9:'SMA'!$F$28),2)=0))-MIN(_xlfn._xlws.FILTER(SMA!$F$9:'SMA'!$F$28, MOD(ROW(SMA!$F$9:'SMA'!$F$28),2)=0))))*(98-50)</f>
        <v>74</v>
      </c>
      <c r="G26" s="31" cm="1">
        <f t="array" aca="1" ref="G26" ca="1">50 + ((SMA!J26 - MIN(_xlfn._xlws.FILTER(SMA!$J$9:'SMA'!$J$28, MOD(ROW(SMA!$J$9:'SMA'!$J$28),2)=0)))/(MAX(_xlfn._xlws.FILTER(SMA!$J$9:'SMA'!$J$28, MOD(ROW(SMA!$J$9:'SMA'!$J$28),2)=0))-MIN(_xlfn._xlws.FILTER(SMA!$J$9:'SMA'!$J$28, MOD(ROW(SMA!$J$9:'SMA'!$J$28),2)=0))))*(98-50)</f>
        <v>92</v>
      </c>
      <c r="H26" s="31" cm="1">
        <f t="array" aca="1" ref="H26" ca="1">50 + ((SMA!K26 - MIN(_xlfn._xlws.FILTER(SMA!$K$9:'SMA'!$K$28, MOD(ROW(SMA!$K$9:'SMA'!$K$28),2)=0)))/(MAX(_xlfn._xlws.FILTER(SMA!$K$9:'SMA'!$K$28, MOD(ROW(SMA!$K$9:'SMA'!$K$28),2)=0))-MIN(_xlfn._xlws.FILTER(SMA!$K$9:'SMA'!$K$28, MOD(ROW(SMA!$K$9:'SMA'!$K$28),2)=0))))*(98-50)</f>
        <v>86</v>
      </c>
      <c r="I26" s="31" cm="1">
        <f t="array" aca="1" ref="I26" ca="1">50 + ((SMA!L26 - MIN(_xlfn._xlws.FILTER(SMA!$L$9:'SMA'!$L$28, MOD(ROW(SMA!$L$9:'SMA'!$L$28),2)=0)))/(MAX(_xlfn._xlws.FILTER(SMA!$L$9:'SMA'!$L$28, MOD(ROW(SMA!$L$9:'SMA'!$L$28),2)=0))-MIN(_xlfn._xlws.FILTER(SMA!$L$9:'SMA'!$L$28, MOD(ROW(SMA!$L$9:'SMA'!$L$28),2)=0))))*(98-50)</f>
        <v>82</v>
      </c>
      <c r="J26" s="31" cm="1">
        <f t="array" aca="1" ref="J26" ca="1">50 + ((SMA!M26 - MIN(_xlfn._xlws.FILTER(SMA!$M$9:'SMA'!$M$28, MOD(ROW(SMA!$M$9:'SMA'!$M$28),2)=0)))/(MAX(_xlfn._xlws.FILTER(SMA!$M$9:'SMA'!$M$28, MOD(ROW(SMA!$M$9:'SMA'!$M$28),2)=0))-MIN(_xlfn._xlws.FILTER(SMA!$M$9:'SMA'!$M$28, MOD(ROW(SMA!$M$9:'SMA'!$M$28),2)=0))))*(98-50)</f>
        <v>59.6</v>
      </c>
      <c r="K26" s="35" cm="1">
        <f t="array" aca="1" ref="K26" ca="1">50 + ((SMA!Q26 -MIN(_xlfn._xlws.FILTER(SMA!$Q$9:'SMA'!$Q$28, MOD(ROW(SMA!$Q$9:'SMA'!$Q$28),2)=0)))/(MAX(_xlfn._xlws.FILTER(SMA!$Q$9:'SMA'!$Q$28, MOD(ROW(SMA!$Q$9:'SMA'!$Q$28),2)=0))-MIN(_xlfn._xlws.FILTER(SMA!$Q$9:'SMA'!$Q$28, MOD(ROW(SMA!$Q$9:'SMA'!$Q$28),2)=0))))*(98-50)</f>
        <v>84.909090909090907</v>
      </c>
      <c r="L26" s="35" cm="1">
        <f t="array" aca="1" ref="L26" ca="1">50 + ((SMA!R26 - MIN(_xlfn._xlws.FILTER(SMA!$R$9:'SMA'!$R$28, MOD(ROW(SMA!$R$9:'SMA'!$R$28),2)=0)))/(MAX(_xlfn._xlws.FILTER(SMA!$R$9:'SMA'!$R$28, MOD(ROW(SMA!$R$9:'SMA'!$R$28),2)=0))-MIN(_xlfn._xlws.FILTER(SMA!$R$9:'SMA'!$R$28, MOD(ROW(SMA!$R$9:'SMA'!$R$28),2)=0))))*(98-50)</f>
        <v>82</v>
      </c>
      <c r="M26" s="35" cm="1">
        <f t="array" aca="1" ref="M26" ca="1">50 + ((SMA!S26 - MIN(_xlfn._xlws.FILTER(SMA!$S$9:'SMA'!$S$28, MOD(ROW(SMA!$S$9:'SMA'!$S$28),2)=0)))/(MAX(_xlfn._xlws.FILTER(SMA!$S$9:'SMA'!$S$28, MOD(ROW(SMA!$S$9:'SMA'!$S$28),2)=0))-MIN(_xlfn._xlws.FILTER(SMA!$S$9:'SMA'!$S$28, MOD(ROW(SMA!$S$9:'SMA'!$S$28),2)=0))))*(98-50)</f>
        <v>80.545454545454547</v>
      </c>
      <c r="N26" s="35" cm="1">
        <f t="array" aca="1" ref="N26" ca="1">50 + ((SMA!T26 - MIN(_xlfn._xlws.FILTER(SMA!$T$9:'SMA'!$T$28, MOD(ROW(SMA!$T$9:'SMA'!$T$28),2)=0)))/(MAX(_xlfn._xlws.FILTER(SMA!$T$9:'SMA'!$T$28, MOD(ROW(SMA!$T$9:'SMA'!$T$28),2)=0))-MIN(_xlfn._xlws.FILTER(SMA!$T$9:'SMA'!$T$28, MOD(ROW(SMA!$T$9:'SMA'!$T$28),2)=0))))*(98-50)</f>
        <v>76.181818181818187</v>
      </c>
      <c r="O26" s="38" cm="1">
        <f t="array" aca="1" ref="O26" ca="1">50 + ((SMA!X26 - MIN(_xlfn._xlws.FILTER(SMA!$X$9:'SMA'!$X$28, MOD(ROW(SMA!$X$9:'SMA'!$X$28),2)=0)))/(MAX(_xlfn._xlws.FILTER(SMA!$X$9:'SMA'!$X$28, MOD(ROW(SMA!$X$9:'SMA'!$X$28),2)=0))-MIN(_xlfn._xlws.FILTER(SMA!$X$9:'SMA'!$X$28, MOD(ROW(SMA!$X$9:'SMA'!$X$28),2)=0))))*(98-50)</f>
        <v>71.333333333333329</v>
      </c>
      <c r="P26" s="38" cm="1">
        <f t="array" aca="1" ref="P26" ca="1">50 + ((SMA!Y26 - MIN(_xlfn._xlws.FILTER(SMA!$Y$9:'SMA'!$Y$28, MOD(ROW(SMA!$Y$9:'SMA'!$Y$28),2)=0)))/(MAX(_xlfn._xlws.FILTER(SMA!$Y$9:'SMA'!$Y$28, MOD(ROW(SMA!$Y$9:'SMA'!$Y$28),2)=0))-MIN(_xlfn._xlws.FILTER(SMA!$Y$9:'SMA'!$Y$28, MOD(ROW(SMA!$Y$9:'SMA'!$Y$28),2)=0))))*(98-50)</f>
        <v>71.818181818181813</v>
      </c>
      <c r="Q26" s="38" cm="1">
        <f t="array" aca="1" ref="Q26" ca="1">50 + ((SMA!Z26- MIN(_xlfn._xlws.FILTER(SMA!$Z$9:'SMA'!$Z$28, MOD(ROW(SMA!$Z$9:'SMA'!$Z$28),2)=0)))/(MAX(_xlfn._xlws.FILTER(SMA!$Z$9:'SMA'!$Z$28, MOD(ROW(SMA!$Z$9:'SMA'!$Z$28),2)=0))-MIN(_xlfn._xlws.FILTER(SMA!$Z$9:'SMA'!$Z$28, MOD(ROW(SMA!$Z$9:'SMA'!$Z$28),2)=0))))*(98-50)</f>
        <v>74</v>
      </c>
      <c r="R26" s="38" cm="1">
        <f t="array" aca="1" ref="R26" ca="1">50 + ((SMA!AA26 -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68.461538461538467</v>
      </c>
      <c r="S26" s="40" cm="1">
        <f t="array" aca="1" ref="S26" ca="1">50 + ((SMA!AE26 -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88.4</v>
      </c>
      <c r="T26" s="40" cm="1">
        <f t="array" aca="1" ref="T26" ca="1">50 + ((SMA!AF26 -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82</v>
      </c>
      <c r="U26" s="40" cm="1">
        <f t="array" aca="1" ref="U26" ca="1">50 + ((SMA!AG26 -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90</v>
      </c>
      <c r="V26" s="40" cm="1">
        <f t="array" aca="1" ref="V26" ca="1">50 + ((SMA!AH26 -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90</v>
      </c>
      <c r="W26" s="266"/>
      <c r="X26" s="254"/>
      <c r="Y26" s="254"/>
      <c r="Z26" s="254"/>
      <c r="AB26" s="213"/>
      <c r="AC26" s="106" t="s">
        <v>39</v>
      </c>
      <c r="AD26" s="108">
        <f ca="1">IF(MIN(C26,G26,K26,O26,S26)=0, "Null", IF(COUNT(C26,G26,K26,O26,S26)=5, SUM(C26,G26,K26,O26,S26) - MIN(C26,G26,K26,O26,S26) - MAX(C26,G26,K26,O26,S26), "Null"))*$AS$10</f>
        <v>978.56969696969713</v>
      </c>
      <c r="AE26" s="108">
        <f ca="1">IF(MIN(D26,H26,L26,P26,T26)=0, "Null", IF(COUNT(D26,H26,L26,P26,T26)=5, SUM(D26,H26,L26,P26,T26) - MIN(D26,H26,L26,P26,T26) - MAX(D26,H26,L26,P26,T26), "Null"))*$AT$10</f>
        <v>943.27272727272725</v>
      </c>
      <c r="AF26" s="108">
        <f ca="1">IF(MIN(E26,I26,M26,Q26,U26)=0, "Null", IF(COUNT(E26,I26,M26,Q26,U26)=5, SUM(E26,I26,M26,Q26,U26) - MIN(E26,I26,M26,Q26,U26) - MAX(E26,I26,M26,Q26,U26), "Null"))*$AU$10</f>
        <v>709.63636363636374</v>
      </c>
      <c r="AG26" s="108">
        <f ca="1">IF(MIN(F26,J26,N26,R26,V26)=0, "Null", IF(COUNT(F26,J26,N26,R26,V26)=5, SUM(F26,J26,N26,R26,V26) - MIN(F26,J26,N26,R26,V26) - MAX(F26,J26,N26,R26,V26), "Null"))*$AV$10</f>
        <v>874.57342657342656</v>
      </c>
      <c r="AH26" s="109" cm="1">
        <f t="array" aca="1" ref="AH26" ca="1">IF(SUMPRODUCT(--(ISTEXT(AD26:AG26)+ISBLANK(AD26:AG26)+(AD26:AG26=0)))&gt;0,"Error",SUM(AD26,AE26,AF26,AG26))</f>
        <v>3506.0522144522147</v>
      </c>
      <c r="AI26" s="491"/>
      <c r="AJ26" s="489"/>
      <c r="AK26" s="254"/>
      <c r="AL26" s="254"/>
      <c r="AN26" s="249"/>
      <c r="AO26" s="264"/>
      <c r="AP26" s="249"/>
    </row>
    <row r="27" spans="1:42" ht="17.25" customHeight="1">
      <c r="A27" s="199">
        <v>10</v>
      </c>
      <c r="B27" s="1" t="s">
        <v>31</v>
      </c>
      <c r="C27" s="25" cm="1">
        <f t="array" aca="1" ref="C27" ca="1">50 + ((SMA!C27 - MIN(_xlfn._xlws.FILTER(SMA!$C$9:'SMA'!$C$28, MOD(ROW(SMA!$C$9:'SMA'!$C$28),2)=1)))/(MAX(_xlfn._xlws.FILTER(SMA!$C$9:'SMA'!$C$28, MOD(ROW(SMA!$C$9:'SMA'!$C$28),2)=1))-MIN(_xlfn._xlws.FILTER(SMA!$C$9:'SMA'!$C$28, MOD(ROW(SMA!$C$9:'SMA'!$C$28),2)=1)))) * (98-50)</f>
        <v>98</v>
      </c>
      <c r="D27" s="25" cm="1">
        <f t="array" aca="1" ref="D27" ca="1">50 + ((SMA!D27 - MIN(_xlfn._xlws.FILTER(SMA!$D$9:'SMA'!$D$28, MOD(ROW(SMA!$D$9:'SMA'!$D$28),2)=1)))/(MAX(_xlfn._xlws.FILTER(SMA!$D$9:'SMA'!$D$28, MOD(ROW(SMA!$D$9:'SMA'!$D$28),2)=1))-MIN(_xlfn._xlws.FILTER(SMA!$D$9:'SMA'!$D$28, MOD(ROW(SMA!$D$9:'SMA'!$D$28),2)=1)))) * (98-50)</f>
        <v>98</v>
      </c>
      <c r="E27" s="25" cm="1">
        <f t="array" aca="1" ref="E27" ca="1">50 + ((SMA!$E$27 - MIN(_xlfn._xlws.FILTER(SMA!$E$9:'SMA'!$E$28, MOD(ROW(SMA!$E$9:'SMA'!$E$28),2)=1)))/(MAX(_xlfn._xlws.FILTER(SMA!$E$9:'SMA'!$E$28, MOD(ROW(SMA!$E$9:'SMA'!$E$28),2)=1))-MIN(_xlfn._xlws.FILTER(SMA!$E$9:'SMA'!$E$28, MOD(ROW(SMA!$E$9:'SMA'!$E$28),2)=1))))*(98-50)</f>
        <v>98</v>
      </c>
      <c r="F27" s="25" cm="1">
        <f t="array" aca="1" ref="F27" ca="1">50 + ((SMA!F27 - MIN(_xlfn._xlws.FILTER(SMA!$F$9:'SMA'!$F$28, MOD(ROW(SMA!$F$9:'SMA'!$F$28),2)=1)))/(MAX(_xlfn._xlws.FILTER(SMA!$F$9:'SMA'!$F$28, MOD(ROW(SMA!$F$9:'SMA'!$F$28),2)=1))-MIN(_xlfn._xlws.FILTER(SMA!$F$9:'SMA'!$F$28, MOD(ROW(SMA!$F$9:'SMA'!$F$28),2)=1))))*(98-50)</f>
        <v>98</v>
      </c>
      <c r="G27" s="32" cm="1">
        <f t="array" aca="1" ref="G27" ca="1">50 + ((SMA!J27 - MIN(_xlfn._xlws.FILTER(SMA!$J$9:'SMA'!$J$28, MOD(ROW(SMA!$J$9:'SMA'!$J$28),2)=1)))/(MAX(_xlfn._xlws.FILTER(SMA!$J$9:'SMA'!$J$28, MOD(ROW(SMA!$J$9:'SMA'!$J$28),2)=1))-MIN(_xlfn._xlws.FILTER(SMA!$J$9:'SMA'!$J$28, MOD(ROW(SMA!$J$9:'SMA'!$J$28),2)=1))))*(98-50)</f>
        <v>86</v>
      </c>
      <c r="H27" s="32" cm="1">
        <f t="array" aca="1" ref="H27" ca="1">50 + ((SMA!K27 - MIN(_xlfn._xlws.FILTER(SMA!$K$9:'SMA'!$K$28, MOD(ROW(SMA!$K$9:'SMA'!$K$28),2)=1)))/(MAX(_xlfn._xlws.FILTER(SMA!$K$9:'SMA'!$K$28, MOD(ROW(SMA!$K$9:'SMA'!$K$28),2)=1))-MIN(_xlfn._xlws.FILTER(SMA!$K$9:'SMA'!$K$28, MOD(ROW(SMA!$K$9:'SMA'!$K$28),2)=1))))*(98-50)</f>
        <v>91.454545454545453</v>
      </c>
      <c r="I27" s="32" cm="1">
        <f t="array" aca="1" ref="I27" ca="1">50 + ((SMA!L27 - MIN(_xlfn._xlws.FILTER(SMA!$L$9:'SMA'!$L$28, MOD(ROW(SMA!$L$9:'SMA'!$L$28),2)=1)))/(MAX(_xlfn._xlws.FILTER(SMA!$L$9:'SMA'!$L$28, MOD(ROW(SMA!$L$9:'SMA'!$L$28),2)=1))-MIN(_xlfn._xlws.FILTER(SMA!$L$9:'SMA'!$L$28, MOD(ROW(SMA!$L$9:'SMA'!$L$28),2)=1))))*(98-50)</f>
        <v>95.6</v>
      </c>
      <c r="J27" s="32" cm="1">
        <f t="array" aca="1" ref="J27" ca="1">50 + ((SMA!M27 - MIN(_xlfn._xlws.FILTER(SMA!$M$9:'SMA'!$M$28, MOD(ROW(SMA!$M$9:'SMA'!$M$28),2)=1)))/(MAX(_xlfn._xlws.FILTER(SMA!$M$9:'SMA'!$M$28, MOD(ROW(SMA!$M$9:'SMA'!$M$28),2)=1))-MIN(_xlfn._xlws.FILTER(SMA!$M$9:'SMA'!$M$28, MOD(ROW(SMA!$M$9:'SMA'!$M$28),2)=1))))*(98-50)</f>
        <v>74</v>
      </c>
      <c r="K27" s="36" cm="1">
        <f t="array" aca="1" ref="K27" ca="1">50 + ((SMA!Q27 - MIN(_xlfn._xlws.FILTER(SMA!$Q$9:'SMA'!$Q$28, MOD(ROW(SMA!$Q$9:'SMA'!$Q$28),2)=1)))/(MAX(_xlfn._xlws.FILTER(SMA!$Q$9:'SMA'!$Q$28, MOD(ROW(SMA!$Q$9:'SMA'!$Q$28),2)=1))-MIN(_xlfn._xlws.FILTER(SMA!$Q$9:'SMA'!$Q$28, MOD(ROW(SMA!$Q$9:'SMA'!$Q$28),2)=1))))*(98-50)</f>
        <v>76.666666666666671</v>
      </c>
      <c r="L27" s="36" cm="1">
        <f t="array" aca="1" ref="L27" ca="1">50 + ((SMA!R27 - MIN(_xlfn._xlws.FILTER(SMA!$R$9:'SMA'!$R$28, MOD(ROW(SMA!$R$9:'SMA'!$R$28),2)=1)))/(MAX(_xlfn._xlws.FILTER(SMA!$R$9:'SMA'!$R$28, MOD(ROW(SMA!$R$9:'SMA'!$R$28),2)=1))-MIN(_xlfn._xlws.FILTER(SMA!$R$9:'SMA'!$R$28, MOD(ROW(SMA!$R$9:'SMA'!$R$28),2)=1))))*(98-50)</f>
        <v>74</v>
      </c>
      <c r="M27" s="36" cm="1">
        <f t="array" aca="1" ref="M27" ca="1">50 + ((SMA!S27 - MIN(_xlfn._xlws.FILTER(SMA!$S$9:'SMA'!$S$28, MOD(ROW(SMA!$S$9:'SMA'!$S$28),2)=1)))/(MAX(_xlfn._xlws.FILTER(SMA!$S$9:'SMA'!$S$28, MOD(ROW(SMA!$S$9:'SMA'!$S$28),2)=1))-MIN(_xlfn._xlws.FILTER(SMA!$S$9:'SMA'!$S$28, MOD(ROW(SMA!$S$9:'SMA'!$S$28),2)=1))))*(98-50)</f>
        <v>71.818181818181813</v>
      </c>
      <c r="N27" s="36" cm="1">
        <f t="array" aca="1" ref="N27" ca="1">50 + ((SMA!T27 - MIN(_xlfn._xlws.FILTER(SMA!$T$9:'SMA'!$T$28, MOD(ROW(SMA!$T$9:'SMA'!$T$28),2)=1)))/(MAX(_xlfn._xlws.FILTER(SMA!$T$9:'SMA'!$T$28, MOD(ROW(SMA!$T$9:'SMA'!$T$28),2)=1))-MIN(_xlfn._xlws.FILTER(SMA!$T$9:'SMA'!$T$28, MOD(ROW(SMA!$T$9:'SMA'!$T$28),2)=1))))*(98-50)</f>
        <v>68</v>
      </c>
      <c r="O27" s="39" cm="1">
        <f t="array" aca="1" ref="O27" ca="1">50 + ((SMA!X27 - MIN(_xlfn._xlws.FILTER(SMA!$X$9:'SMA'!$X$28, MOD(ROW(SMA!$X$9:'SMA'!$X$28),2)=1)))/(MAX(_xlfn._xlws.FILTER(SMA!$X$9:'SMA'!$X$28, MOD(ROW(SMA!$X$9:'SMA'!$X$28),2)=1))-MIN(_xlfn._xlws.FILTER(SMA!$X$9:'SMA'!$X$28, MOD(ROW(SMA!$X$9:'SMA'!$X$28),2)=1))))*(98-50)</f>
        <v>74</v>
      </c>
      <c r="P27" s="39" cm="1">
        <f t="array" aca="1" ref="P27" ca="1">50 + ((SMA!Y27 - MIN(_xlfn._xlws.FILTER(SMA!$Y$9:'SMA'!$Y$28, MOD(ROW(SMA!$Y$9:'SMA'!$Y$28),2)=1)))/(MAX(_xlfn._xlws.FILTER(SMA!$Y$9:'SMA'!$Y$28, MOD(ROW(SMA!$Y$9:'SMA'!$Y$28),2)=1))-MIN(_xlfn._xlws.FILTER(SMA!$Y$9:'SMA'!$Y$28, MOD(ROW(SMA!$Y$9:'SMA'!$Y$28),2)=1))))*(98-50)</f>
        <v>76.666666666666671</v>
      </c>
      <c r="Q27" s="39" cm="1">
        <f t="array" aca="1" ref="Q27" ca="1">50 + ((SMA!Z27 - MIN(_xlfn._xlws.FILTER(SMA!$Z$9:'SMA'!$Z$28, MOD(ROW(SMA!$Z$9:'SMA'!$Z$28),2)=1)))/(MAX(_xlfn._xlws.FILTER(SMA!$Z$9:'SMA'!$Z$28, MOD(ROW(SMA!$Z$9:'SMA'!$Z$28),2)=1))-MIN(_xlfn._xlws.FILTER(SMA!$Z$9:'SMA'!$Z$28, MOD(ROW(SMA!$Z$9:'SMA'!$Z$28),2)=1))))*(98-50)</f>
        <v>78.8</v>
      </c>
      <c r="R27" s="39" cm="1">
        <f t="array" aca="1" ref="R27" ca="1">50 + ((SMA!AA27 - MIN(_xlfn._xlws.FILTER(SMA!$AA$9:'SMA'!$AA$28, MOD(ROW(SMA!$AA$9:'SMA'!$AA$28),2)=1)))/(MAX(_xlfn._xlws.FILTER(SMA!$AA$9:'SMA'!$AA$28, MOD(ROW(SMA!$AA$9:'SMA'!$AA$28),2)=1))-MIN(_xlfn._xlws.FILTER(SMA!$AA$9:'SMA'!$AA$28, MOD(ROW(SMA!$AA$9:'SMA'!$AA$28),2)=1))))*(98-50)</f>
        <v>82</v>
      </c>
      <c r="S27" s="46" cm="1">
        <f t="array" aca="1" ref="S27" ca="1">50 + ((SMA!AE27 - MIN(_xlfn._xlws.FILTER(SMA!$AE$9:'SMA'!$AE$28, MOD(ROW(SMA!$AE$9:'SMA'!$AE$28),2)=1)))/(MAX(_xlfn._xlws.FILTER(SMA!$AE$9:'SMA'!$AE$28, MOD(ROW(SMA!$AE$9:'SMA'!$AE$28),2)=1))-MIN(_xlfn._xlws.FILTER(SMA!$AE$9:'SMA'!$AE$28, MOD(ROW(SMA!$AE$9:'SMA'!$AE$28),2)=1))))*(98-50)</f>
        <v>77.428571428571431</v>
      </c>
      <c r="T27" s="46" cm="1">
        <f t="array" aca="1" ref="T27" ca="1">50 + ((SMA!AF27 - MIN(_xlfn._xlws.FILTER(SMA!$AF$9:'SMA'!$AF$28, MOD(ROW(SMA!$AF$9:'SMA'!$AF$28),2)=1)))/(MAX(_xlfn._xlws.FILTER(SMA!$AF$9:'SMA'!$AF$28, MOD(ROW(SMA!$AF$9:'SMA'!$AF$28),2)=1))-MIN(_xlfn._xlws.FILTER(SMA!$AF$9:'SMA'!$AF$28, MOD(ROW(SMA!$AF$9:'SMA'!$AF$28),2)=1))))*(98-50)</f>
        <v>77.428571428571431</v>
      </c>
      <c r="U27" s="46" cm="1">
        <f t="array" aca="1" ref="U27" ca="1">50 + ((SMA!AG27 - MIN(_xlfn._xlws.FILTER(SMA!$AG$9:'SMA'!$AG$28, MOD(ROW(SMA!$AG$9:'SMA'!$AG$28),2)=1)))/(MAX(_xlfn._xlws.FILTER(SMA!$AG$9:'SMA'!$AG$28, MOD(ROW(SMA!$AG$9:'SMA'!$AG$28),2)=1))-MIN(_xlfn._xlws.FILTER(SMA!$AG$9:'SMA'!$AG$28, MOD(ROW(SMA!$AG$9:'SMA'!$AG$28),2)=1))))*(98-50)</f>
        <v>91.142857142857139</v>
      </c>
      <c r="V27" s="46" cm="1">
        <f t="array" aca="1" ref="V27" ca="1">50 + ((SMA!AH27 - MIN(_xlfn._xlws.FILTER(SMA!$AH$9:'SMA'!$AH$28, MOD(ROW(SMA!$AH$9:'SMA'!$AH$28),2)=1)))/(MAX(_xlfn._xlws.FILTER(SMA!$AH$9:'SMA'!$AH$28, MOD(ROW(SMA!$AH$9:'SMA'!$AH$28),2)=1))-MIN(_xlfn._xlws.FILTER(SMA!$AH$9:'SMA'!$AH$28, MOD(ROW(SMA!$AH$9:'SMA'!$AH$28),2)=1))))*(98-50)</f>
        <v>98</v>
      </c>
      <c r="W27" s="266"/>
      <c r="X27" s="250">
        <f>SUM(SMA!G27:G28,SMA!N27:N28,SMA!U27:U28,SMA!AB27:AB28,SMA!AI27:AI28)</f>
        <v>379</v>
      </c>
      <c r="Y27" s="250">
        <f>SUM(SMA!H27:H28,SMA!O27:O28,SMA!V27:V28,SMA!AC27:AC28,SMA!AJ27:AJ28)</f>
        <v>376</v>
      </c>
      <c r="Z27" s="250">
        <f>SUM(SMA!I27:I28,SMA!P27:P28,SMA!W27:W28,SMA!AD27:AD28,SMA!AK27:AK28)</f>
        <v>374</v>
      </c>
      <c r="AB27" s="199">
        <v>10</v>
      </c>
      <c r="AC27" s="42" t="s">
        <v>31</v>
      </c>
      <c r="AD27" s="44">
        <f ca="1">IF(MIN(C27,G27,K27,O27,S27)=0, "Null", IF(COUNT(C27,G27,K27,O27,S27)=5, SUM(C27,G27,K27,O27,S27) - MIN(C27,G27,K27,O27,S27) - MAX(C27,G27,K27,O27,S27), "Null"))*$AS$9</f>
        <v>1200.4761904761906</v>
      </c>
      <c r="AE27" s="44">
        <f ca="1">IF(MIN(D27,H27,L27,P27,T27)=0, "Null", IF(COUNT(D27,H27,L27,P27,T27)=5, SUM(D27,H27,L27,P27,T27) - MIN(D27,H27,L27,P27,T27) - MAX(D27,H27,L27,P27,T27), "Null"))*$AT$9</f>
        <v>982.19913419913428</v>
      </c>
      <c r="AF27" s="44">
        <f ca="1">IF(MIN(E27,I27,M27,Q27,U27)=0, "Null", IF(COUNT(E27,I27,M27,Q27,U27)=5, SUM(E27,I27,M27,Q27,U27) - MIN(E27,I27,M27,Q27,U27) - MAX(E27,I27,M27,Q27,U27), "Null"))*$AU$9</f>
        <v>796.62857142857138</v>
      </c>
      <c r="AG27" s="44">
        <f ca="1">IF(MIN(F27,J27,N27,R27,V27)=0, "Null", IF(COUNT(F27,J27,N27,R27,V27)=5, SUM(F27,J27,N27,R27,V27) - MIN(F27,J27,N27,R27,V27) - MAX(F27,J27,N27,R27,V27), "Null"))*$AV$9</f>
        <v>762</v>
      </c>
      <c r="AH27" s="45" cm="1">
        <f t="array" aca="1" ref="AH27" ca="1">IF(SUMPRODUCT(--(ISTEXT(AD27:AG27)+ISBLANK(AD27:AG27)+(AD27:AG27=0)))&gt;0,"Error",SUM(AD27,AE27,AF27,AG27))</f>
        <v>3741.3038961038965</v>
      </c>
      <c r="AI27" s="492">
        <f t="shared" ref="AI27" ca="1" si="15">IF(OR(ISTEXT(AH27),ISTEXT(AH28)),"NULL",SUM(AH27:AH28))</f>
        <v>6920.4254412254413</v>
      </c>
      <c r="AJ27" s="489"/>
      <c r="AK27" s="250">
        <f>SUM(SMA!G27:I28,SMA!N27:P28,SMA!U27:W28,SMA!AB27:AD28,SMA!AI27:AK28)</f>
        <v>1129</v>
      </c>
      <c r="AL27" s="250">
        <f>RANK(AK27,$AK$9:$AK$28,0)</f>
        <v>4</v>
      </c>
      <c r="AN27" s="255" t="str">
        <f>IF(AND(SMA!AP27&gt;=4, SMA!AP27&lt;=18), "Penampilan " &amp; SMA!AP27 &amp; " Menit", "Kosong")</f>
        <v>Penampilan 12 Menit</v>
      </c>
      <c r="AO27" s="257" t="str">
        <f>IF(SMA!AQ27=46,"Kelebihan 1 Peserta", IF(SMA!AQ27=47,"Kelebihan 2 Peserta",IF(SMA!AQ27=48,"Kelebihan 3 Peserta",IF(SMA!AQ27=49,"Kelebihan 4 Peserta",IF(SMA!AQ27=50,"Kelebihan 5 Peserta",IF(SMA!AQ27&gt;50,"Lebih dari 5 Peserta","Aman"))))))</f>
        <v>Aman</v>
      </c>
      <c r="AP27" s="255" t="str">
        <f t="shared" ref="AP27" si="16">_xlfn.TEXTJOIN(", ",TRUE,AN27,AO27)</f>
        <v>Penampilan 12 Menit, Aman</v>
      </c>
    </row>
    <row r="28" spans="1:42" ht="17.25" customHeight="1">
      <c r="A28" s="236"/>
      <c r="B28" s="28" t="s">
        <v>39</v>
      </c>
      <c r="C28" s="29" cm="1">
        <f t="array" aca="1" ref="C28" ca="1">50 + ((SMA!C28 - MIN(_xlfn._xlws.FILTER(SMA!$C$9:'SMA'!$C$28, MOD(ROW(SMA!$C$9:'SMA'!$C$28),2)=0)))/(MAX(_xlfn._xlws.FILTER(SMA!$C$9:'SMA'!$C$28, MOD(ROW(SMA!$C$9:'SMA'!$C$28),2)=0))-MIN(_xlfn._xlws.FILTER(SMA!$C$9:'SMA'!$C$28, MOD(ROW(SMA!$C$9:'SMA'!$C$28),2)=0)))) * (98-50)</f>
        <v>77.428571428571431</v>
      </c>
      <c r="D28" s="29" cm="1">
        <f t="array" aca="1" ref="D28" ca="1">50 + ((SMA!D28 - MIN(_xlfn._xlws.FILTER(SMA!$D$9:'SMA'!$D$28,MOD(ROW(SMA!$D$9:'SMA'!$D$28),2)=0)))/(MAX(_xlfn._xlws.FILTER(SMA!$D$9:'SMA'!$D$28, MOD(ROW(SMA!$D$9:'SMA'!$D$28),2)=0))-MIN(_xlfn._xlws.FILTER(SMA!$D$9:'SMA'!$D$28,MOD(ROW(SMA!$D$9:'SMA'!$D$28),2)=0)))) * (98-50)</f>
        <v>77.428571428571431</v>
      </c>
      <c r="E28" s="29" cm="1">
        <f t="array" aca="1" ref="E28" ca="1">50 + ((SMA!E28 - MIN(_xlfn._xlws.FILTER(SMA!$E$9:'SMA'!$E$28, MOD(ROW(SMA!$E$9:'SMA'!$E$28),2)=0)))/(MAX(_xlfn._xlws.FILTER(SMA!$E$9:'SMA'!$E$28, MOD(ROW(SMA!$E$9:'SMA'!$E$28),2)=0))-MIN(_xlfn._xlws.FILTER(SMA!$E$9:'SMA'!$E$28, MOD(ROW(SMA!$E$9:'SMA'!$E$28),2)=0))))*(98-50)</f>
        <v>63.714285714285715</v>
      </c>
      <c r="F28" s="29" cm="1">
        <f t="array" aca="1" ref="F28" ca="1">50 + ((SMA!F28 - MIN(_xlfn._xlws.FILTER(SMA!$F$9:'SMA'!$F$28, MOD(ROW(SMA!$F$9:'SMA'!$F$28),2)=0)))/(MAX(_xlfn._xlws.FILTER(SMA!$F$9:'SMA'!$F$28, MOD(ROW(SMA!$F$9:'SMA'!$F$28),2)=0))-MIN(_xlfn._xlws.FILTER(SMA!$F$9:'SMA'!$F$28, MOD(ROW(SMA!$F$9:'SMA'!$F$28),2)=0))))*(98-50)</f>
        <v>74</v>
      </c>
      <c r="G28" s="33" cm="1">
        <f t="array" aca="1" ref="G28" ca="1">50 + ((SMA!J28 - MIN(_xlfn._xlws.FILTER(SMA!$J$9:'SMA'!$J$28, MOD(ROW(SMA!$J$9:'SMA'!$J$28),2)=0)))/(MAX(_xlfn._xlws.FILTER(SMA!$J$9:'SMA'!$J$28, MOD(ROW(SMA!$J$9:'SMA'!$J$28),2)=0))-MIN(_xlfn._xlws.FILTER(SMA!$J$9:'SMA'!$J$28, MOD(ROW(SMA!$J$9:'SMA'!$J$28),2)=0))))*(98-50)</f>
        <v>89</v>
      </c>
      <c r="H28" s="33" cm="1">
        <f t="array" aca="1" ref="H28" ca="1">50 + ((SMA!K28 - MIN(_xlfn._xlws.FILTER(SMA!$K$9:'SMA'!$K$28, MOD(ROW(SMA!$K$9:'SMA'!$K$28),2)=0)))/(MAX(_xlfn._xlws.FILTER(SMA!$K$9:'SMA'!$K$28, MOD(ROW(SMA!$K$9:'SMA'!$K$28),2)=0))-MIN(_xlfn._xlws.FILTER(SMA!$K$9:'SMA'!$K$28, MOD(ROW(SMA!$K$9:'SMA'!$K$28),2)=0))))*(98-50)</f>
        <v>86</v>
      </c>
      <c r="I28" s="33" cm="1">
        <f t="array" aca="1" ref="I28" ca="1">50 + ((SMA!L28 - MIN(_xlfn._xlws.FILTER(SMA!$L$9:'SMA'!$L$28, MOD(ROW(SMA!$L$9:'SMA'!$L$28),2)=0)))/(MAX(_xlfn._xlws.FILTER(SMA!$L$9:'SMA'!$L$28, MOD(ROW(SMA!$L$9:'SMA'!$L$28),2)=0))-MIN(_xlfn._xlws.FILTER(SMA!$L$9:'SMA'!$L$28, MOD(ROW(SMA!$L$9:'SMA'!$L$28),2)=0))))*(98-50)</f>
        <v>82</v>
      </c>
      <c r="J28" s="33" cm="1">
        <f t="array" aca="1" ref="J28" ca="1">50 + ((SMA!M28 - MIN(_xlfn._xlws.FILTER(SMA!$M$9:'SMA'!$M$28, MOD(ROW(SMA!$M$9:'SMA'!$M$28),2)=0)))/(MAX(_xlfn._xlws.FILTER(SMA!$M$9:'SMA'!$M$28, MOD(ROW(SMA!$M$9:'SMA'!$M$28),2)=0))-MIN(_xlfn._xlws.FILTER(SMA!$M$9:'SMA'!$M$28, MOD(ROW(SMA!$M$9:'SMA'!$M$28),2)=0))))*(98-50)</f>
        <v>54.8</v>
      </c>
      <c r="K28" s="37" cm="1">
        <f t="array" aca="1" ref="K28" ca="1">50 + ((SMA!Q28 -MIN(_xlfn._xlws.FILTER(SMA!$Q$9:'SMA'!$Q$28, MOD(ROW(SMA!$Q$9:'SMA'!$Q$28),2)=0)))/(MAX(_xlfn._xlws.FILTER(SMA!$Q$9:'SMA'!$Q$28, MOD(ROW(SMA!$Q$9:'SMA'!$Q$28),2)=0))-MIN(_xlfn._xlws.FILTER(SMA!$Q$9:'SMA'!$Q$28, MOD(ROW(SMA!$Q$9:'SMA'!$Q$28),2)=0))))*(98-50)</f>
        <v>71.818181818181813</v>
      </c>
      <c r="L28" s="37" cm="1">
        <f t="array" aca="1" ref="L28" ca="1">50 + ((SMA!R28 - MIN(_xlfn._xlws.FILTER(SMA!$R$9:'SMA'!$R$28, MOD(ROW(SMA!$R$9:'SMA'!$R$28),2)=0)))/(MAX(_xlfn._xlws.FILTER(SMA!$R$9:'SMA'!$R$28, MOD(ROW(SMA!$R$9:'SMA'!$R$28),2)=0))-MIN(_xlfn._xlws.FILTER(SMA!$R$9:'SMA'!$R$28, MOD(ROW(SMA!$R$9:'SMA'!$R$28),2)=0))))*(98-50)</f>
        <v>82</v>
      </c>
      <c r="M28" s="37" cm="1">
        <f t="array" aca="1" ref="M28" ca="1">50 + ((SMA!S28 - MIN(_xlfn._xlws.FILTER(SMA!$S$9:'SMA'!$S$28, MOD(ROW(SMA!$S$9:'SMA'!$S$28),2)=0)))/(MAX(_xlfn._xlws.FILTER(SMA!$S$9:'SMA'!$S$28, MOD(ROW(SMA!$S$9:'SMA'!$S$28),2)=0))-MIN(_xlfn._xlws.FILTER(SMA!$S$9:'SMA'!$S$28, MOD(ROW(SMA!$S$9:'SMA'!$S$28),2)=0))))*(98-50)</f>
        <v>80.545454545454547</v>
      </c>
      <c r="N28" s="37" cm="1">
        <f t="array" aca="1" ref="N28" ca="1">50 + ((SMA!T28 - MIN(_xlfn._xlws.FILTER(SMA!$T$9:'SMA'!$T$28, MOD(ROW(SMA!$T$9:'SMA'!$T$28),2)=0)))/(MAX(_xlfn._xlws.FILTER(SMA!$T$9:'SMA'!$T$28, MOD(ROW(SMA!$T$9:'SMA'!$T$28),2)=0))-MIN(_xlfn._xlws.FILTER(SMA!$T$9:'SMA'!$T$28, MOD(ROW(SMA!$T$9:'SMA'!$T$28),2)=0))))*(98-50)</f>
        <v>80.545454545454547</v>
      </c>
      <c r="O28" s="39" cm="1">
        <f t="array" aca="1" ref="O28" ca="1">50 + ((SMA!X28 - MIN(_xlfn._xlws.FILTER(SMA!$X$9:'SMA'!$X$28, MOD(ROW(SMA!$X$9:'SMA'!$X$28),2)=0)))/(MAX(_xlfn._xlws.FILTER(SMA!$X$9:'SMA'!$X$28, MOD(ROW(SMA!$X$9:'SMA'!$X$28),2)=0))-MIN(_xlfn._xlws.FILTER(SMA!$X$9:'SMA'!$X$28, MOD(ROW(SMA!$X$9:'SMA'!$X$28),2)=0))))*(98-50)</f>
        <v>55.333333333333336</v>
      </c>
      <c r="P28" s="39" cm="1">
        <f t="array" aca="1" ref="P28" ca="1">50 + ((SMA!Y28 - MIN(_xlfn._xlws.FILTER(SMA!$Y$9:'SMA'!$Y$28, MOD(ROW(SMA!$Y$9:'SMA'!$Y$28),2)=0)))/(MAX(_xlfn._xlws.FILTER(SMA!$Y$9:'SMA'!$Y$28, MOD(ROW(SMA!$Y$9:'SMA'!$Y$28),2)=0))-MIN(_xlfn._xlws.FILTER(SMA!$Y$9:'SMA'!$Y$28, MOD(ROW(SMA!$Y$9:'SMA'!$Y$28),2)=0))))*(98-50)</f>
        <v>54.36363636363636</v>
      </c>
      <c r="Q28" s="39" cm="1">
        <f t="array" aca="1" ref="Q28" ca="1">50 + ((SMA!Z28 - MIN(_xlfn._xlws.FILTER(SMA!$Z$9:'SMA'!$Z$28, MOD(ROW(SMA!$Z$9:'SMA'!$Z$28),2)=0)))/(MAX(_xlfn._xlws.FILTER(SMA!$Z$9:'SMA'!$Z$28, MOD(ROW(SMA!$Z$9:'SMA'!$Z$28),2)=0))-MIN(_xlfn._xlws.FILTER(SMA!$Z$9:'SMA'!$Z$28, MOD(ROW(SMA!$Z$9:'SMA'!$Z$28),2)=0))))*(98-50)</f>
        <v>62</v>
      </c>
      <c r="R28" s="39" cm="1">
        <f t="array" aca="1" ref="R28" ca="1">50 + ((SMA!AA28 - MIN(_xlfn._xlws.FILTER(SMA!$AA$9:'SMA'!$AA$28, MOD(ROW(SMA!$AA$9:'SMA'!$AA$28),2)=0)))/(MAX(_xlfn._xlws.FILTER(SMA!$AA$9:'SMA'!$AA$28, MOD(ROW(SMA!$AA$9:'SMA'!$AA$28),2)=0))-MIN(_xlfn._xlws.FILTER(SMA!$AA$9:'SMA'!$AA$28, MOD(ROW(SMA!$AA$9:'SMA'!$AA$28),2)=0))))*(98-50)</f>
        <v>61.07692307692308</v>
      </c>
      <c r="S28" s="46" cm="1">
        <f t="array" aca="1" ref="S28" ca="1">50 + ((SMA!AE28 - MIN(_xlfn._xlws.FILTER(SMA!$AE$9:'SMA'!$AE$28, MOD(ROW(SMA!$AE$9:'SMA'!$AE$28),2)=0)))/(MAX(_xlfn._xlws.FILTER(SMA!$AE$9:'SMA'!$AE$28, MOD(ROW(SMA!$AE$9:'SMA'!$AE$28),2)=0))-MIN(_xlfn._xlws.FILTER(SMA!$AE$9:'SMA'!$AE$28, MOD(ROW(SMA!$AE$9:'SMA'!$AE$28),2)=0))))*(98-50)</f>
        <v>50</v>
      </c>
      <c r="T28" s="46" cm="1">
        <f t="array" aca="1" ref="T28" ca="1">50 + ((SMA!AF28 - MIN(_xlfn._xlws.FILTER(SMA!$AF$9:'SMA'!$AF$28, MOD(ROW(SMA!$AF$9:'SMA'!$AF$28),2)=0)))/(MAX(_xlfn._xlws.FILTER(SMA!$AF$9:'SMA'!$AF$28, MOD(ROW(SMA!$AF$9:'SMA'!$AF$28),2)=0))-MIN(_xlfn._xlws.FILTER(SMA!$AF$9:'SMA'!$AF$28, MOD(ROW(SMA!$AF$9:'SMA'!$AF$28),2)=0))))*(98-50)</f>
        <v>74</v>
      </c>
      <c r="U28" s="46" cm="1">
        <f t="array" aca="1" ref="U28" ca="1">50 + ((SMA!AG28 - MIN(_xlfn._xlws.FILTER(SMA!$AG$9:'SMA'!$AG$28, MOD(ROW(SMA!$AG$9:'SMA'!$AG$28),2)=0)))/(MAX(_xlfn._xlws.FILTER(SMA!$AG$9:'SMA'!$AG$28, MOD(ROW(SMA!$AG$9:'SMA'!$AG$28),2)=0))-MIN(_xlfn._xlws.FILTER(SMA!$AG$9:'SMA'!$AG$28, MOD(ROW(SMA!$AG$9:'SMA'!$AG$28),2)=0))))*(98-50)</f>
        <v>74</v>
      </c>
      <c r="V28" s="46" cm="1">
        <f t="array" aca="1" ref="V28" ca="1">50 + ((SMA!AH28 - MIN(_xlfn._xlws.FILTER(SMA!$AH$9:'SMA'!$AH$28, MOD(ROW(SMA!$AH$9:'SMA'!$AH$28),2)=0)))/(MAX(_xlfn._xlws.FILTER(SMA!$AH$9:'SMA'!$AH$28, MOD(ROW(SMA!$AH$9:'SMA'!$AH$28),2)=0))-MIN(_xlfn._xlws.FILTER(SMA!$AH$9:'SMA'!$AH$28, MOD(ROW(SMA!$AH$9:'SMA'!$AH$28),2)=0))))*(98-50)</f>
        <v>58</v>
      </c>
      <c r="W28" s="266"/>
      <c r="X28" s="251"/>
      <c r="Y28" s="251"/>
      <c r="Z28" s="251"/>
      <c r="AB28" s="236"/>
      <c r="AC28" s="42" t="s">
        <v>39</v>
      </c>
      <c r="AD28" s="44">
        <f ca="1">IF(MIN(C28,G28,K28,O28,S28)=0, "Null", IF(COUNT(C28,G28,K28,O28,S28)=5, SUM(C28,G28,K28,O28,S28) - MIN(C28,G28,K28,O28,S28) - MAX(C28,G28,K28,O28,S28), "Null"))*$AS$10</f>
        <v>818.32034632034629</v>
      </c>
      <c r="AE28" s="44">
        <f ca="1">IF(MIN(D28,H28,L28,P28,T28)=0, "Null", IF(COUNT(D28,H28,L28,P28,T28)=5, SUM(D28,H28,L28,P28,T28) - MIN(D28,H28,L28,P28,T28) - MAX(D28,H28,L28,P28,T28), "Null"))*$AT$10</f>
        <v>933.71428571428578</v>
      </c>
      <c r="AF28" s="44">
        <f ca="1">IF(MIN(E28,I28,M28,Q28,U28)=0, "Null", IF(COUNT(E28,I28,M28,Q28,U28)=5, SUM(E28,I28,M28,Q28,U28) - MIN(E28,I28,M28,Q28,U28) - MAX(E28,I28,M28,Q28,U28), "Null"))*$AU$10</f>
        <v>654.77922077922085</v>
      </c>
      <c r="AG28" s="44">
        <f ca="1">IF(MIN(F28,J28,N28,R28,V28)=0, "Null", IF(COUNT(F28,J28,N28,R28,V28)=5, SUM(F28,J28,N28,R28,V28) - MIN(F28,J28,N28,R28,V28) - MAX(F28,J28,N28,R28,V28), "Null"))*$AV$10</f>
        <v>772.30769230769238</v>
      </c>
      <c r="AH28" s="45" cm="1">
        <f t="array" aca="1" ref="AH28" ca="1">IF(SUMPRODUCT(--(ISTEXT(AD28:AG28)+ISBLANK(AD28:AG28)+(AD28:AG28=0)))&gt;0,"Error",SUM(AD28,AE28,AF28,AG28))</f>
        <v>3179.1215451215453</v>
      </c>
      <c r="AI28" s="493"/>
      <c r="AJ28" s="489"/>
      <c r="AK28" s="251"/>
      <c r="AL28" s="251"/>
      <c r="AN28" s="256"/>
      <c r="AO28" s="258"/>
      <c r="AP28" s="256"/>
    </row>
    <row r="29" spans="1:42">
      <c r="A29" s="174" t="s">
        <v>69</v>
      </c>
      <c r="B29" s="174"/>
      <c r="C29" s="245" t="str" cm="1">
        <f t="array" aca="1" ref="C29" ca="1">IFERROR(IF(SUMPRODUCT(--(ISTEXT(SMA!C9:F28))+(ISBLANK(SMA!C9:F28))+(SMA!C9:F28&lt;30)+(C9:F28&lt;50))&gt;0, "Error", "Selesai"), "Error")</f>
        <v>Selesai</v>
      </c>
      <c r="D29" s="246"/>
      <c r="E29" s="246"/>
      <c r="F29" s="247"/>
      <c r="G29" s="245" t="str" cm="1">
        <f t="array" aca="1" ref="G29" ca="1">IFERROR(IF(SUMPRODUCT(--(ISTEXT(SMA!J9:M28))+(ISBLANK(SMA!J9:M28))+(SMA!J9:M28&lt;30)+(G9:J28&lt;50))&gt;0, "Error", "Selesai"), "Error")</f>
        <v>Selesai</v>
      </c>
      <c r="H29" s="246"/>
      <c r="I29" s="246"/>
      <c r="J29" s="247"/>
      <c r="K29" s="245" t="str" cm="1">
        <f t="array" aca="1" ref="K29" ca="1">IFERROR(IF(SUMPRODUCT(--(ISTEXT(SMA!Q9:T28))+(ISBLANK(SMA!Q9:T28))+(SMA!Q9:T28&lt;30)+(K9:N28&lt;50))&gt;0, "Error", "Selesai"), "Error")</f>
        <v>Selesai</v>
      </c>
      <c r="L29" s="246"/>
      <c r="M29" s="246"/>
      <c r="N29" s="247"/>
      <c r="O29" s="245" t="str" cm="1">
        <f t="array" aca="1" ref="O29" ca="1">IFERROR(IF(SUMPRODUCT(--(ISTEXT(SMA!X9:AA28))+(ISBLANK(SMA!X9:AA28))+(SMA!X9:AA28&lt;30)+(O9:R28&lt;50))&gt;0, "Error", "Selesai"), "Error")</f>
        <v>Selesai</v>
      </c>
      <c r="P29" s="246"/>
      <c r="Q29" s="246"/>
      <c r="R29" s="247"/>
      <c r="S29" s="245" t="str" cm="1">
        <f t="array" aca="1" ref="S29" ca="1">IFERROR(IF(SUMPRODUCT(--(ISTEXT(SMA!AE9:AH28))+(ISBLANK(SMA!AE9:AH28))+(SMA!AE9:AH28&lt;30)+(S9:V28&lt;50))&gt;0, "Error", "Selesai"), "Error")</f>
        <v>Selesai</v>
      </c>
      <c r="T29" s="246"/>
      <c r="U29" s="246"/>
      <c r="V29" s="247"/>
      <c r="AB29" s="174" t="s">
        <v>69</v>
      </c>
      <c r="AC29" s="174"/>
      <c r="AD29" s="243" t="str" cm="1">
        <f t="array" aca="1" ref="AD29" ca="1">IFERROR(IF(SUMPRODUCT(--(ISTEXT(AD9:AH28))+(ISBLANK(AD9:AH28))+(AD9:AH28=0))&gt;0, "Error", "Selesai"), "Error")</f>
        <v>Selesai</v>
      </c>
      <c r="AE29" s="243"/>
      <c r="AF29" s="243"/>
      <c r="AG29" s="243"/>
      <c r="AH29" s="243"/>
    </row>
    <row r="31" spans="1:42">
      <c r="A31" s="244" t="s">
        <v>76</v>
      </c>
      <c r="B31" s="244"/>
      <c r="C31" s="244"/>
      <c r="D31" s="244"/>
      <c r="E31" s="244"/>
      <c r="F31" s="2"/>
      <c r="G31" s="2"/>
    </row>
    <row r="32" spans="1:42">
      <c r="A32" s="244"/>
      <c r="B32" s="244"/>
      <c r="C32" s="244"/>
      <c r="D32" s="244"/>
      <c r="E32" s="244"/>
      <c r="F32" s="2"/>
      <c r="G32" s="2"/>
    </row>
    <row r="33" spans="1:7" ht="32.25">
      <c r="A33" s="60" t="s">
        <v>2</v>
      </c>
      <c r="B33" s="60" t="s">
        <v>77</v>
      </c>
      <c r="C33" s="61" t="s">
        <v>78</v>
      </c>
      <c r="D33" s="62" t="s">
        <v>79</v>
      </c>
      <c r="E33" s="62" t="s">
        <v>80</v>
      </c>
      <c r="F33" s="4"/>
      <c r="G33" s="4"/>
    </row>
    <row r="34" spans="1:7" ht="15.75" customHeight="1">
      <c r="A34" s="240">
        <v>1</v>
      </c>
      <c r="B34" s="237">
        <f ca="1">AI9</f>
        <v>6296.5439893439889</v>
      </c>
      <c r="C34" s="238">
        <f ca="1">RANK(B34,$B$34:$B$53,0)</f>
        <v>5</v>
      </c>
      <c r="D34" s="237">
        <f ca="1">MAX($B$34:$B$53)</f>
        <v>8678.0923076923082</v>
      </c>
      <c r="E34" s="237">
        <f ca="1">MIN($B$34:$B$53)</f>
        <v>4727.9688311688315</v>
      </c>
    </row>
    <row r="35" spans="1:7" ht="15.75" customHeight="1">
      <c r="A35" s="241"/>
      <c r="B35" s="237"/>
      <c r="C35" s="238"/>
      <c r="D35" s="187"/>
      <c r="E35" s="187"/>
    </row>
    <row r="36" spans="1:7">
      <c r="A36" s="199">
        <v>2</v>
      </c>
      <c r="B36" s="237">
        <f ca="1">AI11</f>
        <v>6247.2985680985676</v>
      </c>
      <c r="C36" s="238">
        <f ca="1">RANK(B36,$B$34:$B$53,0)</f>
        <v>6</v>
      </c>
      <c r="D36" s="239" t="s">
        <v>81</v>
      </c>
      <c r="E36" s="239" t="s">
        <v>82</v>
      </c>
    </row>
    <row r="37" spans="1:7" ht="15.75" customHeight="1">
      <c r="A37" s="236"/>
      <c r="B37" s="237"/>
      <c r="C37" s="238"/>
      <c r="D37" s="192"/>
      <c r="E37" s="192"/>
    </row>
    <row r="38" spans="1:7" ht="15.75" customHeight="1">
      <c r="A38" s="240">
        <v>3</v>
      </c>
      <c r="B38" s="237">
        <f ca="1">AI13</f>
        <v>8678.0923076923082</v>
      </c>
      <c r="C38" s="238">
        <f ca="1">RANK(B38,$B$34:$B$53,0)</f>
        <v>1</v>
      </c>
      <c r="D38" s="242" cm="1">
        <f t="array" aca="1" ref="D38" ca="1">MAX(_xlfn._xlws.FILTER($AH$9:$AH$28, MOD(ROW($AH$9:$AH$28),2)=1))</f>
        <v>4363.3090909090915</v>
      </c>
      <c r="E38" s="242" cm="1">
        <f t="array" aca="1" ref="E38" ca="1">MAX(_xlfn._xlws.FILTER($AH$9:$AH$28, MOD(ROW($AH$9:$AH$28),2)=0))</f>
        <v>4314.7832167832166</v>
      </c>
    </row>
    <row r="39" spans="1:7" ht="15.75" customHeight="1">
      <c r="A39" s="241"/>
      <c r="B39" s="237"/>
      <c r="C39" s="238"/>
      <c r="D39" s="237"/>
      <c r="E39" s="237"/>
    </row>
    <row r="40" spans="1:7" ht="15.75" customHeight="1">
      <c r="A40" s="199">
        <v>4</v>
      </c>
      <c r="B40" s="237">
        <f ca="1">AI15</f>
        <v>5914.684648684648</v>
      </c>
      <c r="C40" s="238">
        <f ca="1">RANK(B40,$B$34:$B$53,0)</f>
        <v>7</v>
      </c>
      <c r="D40" s="239" t="s">
        <v>83</v>
      </c>
      <c r="E40" s="239" t="s">
        <v>84</v>
      </c>
    </row>
    <row r="41" spans="1:7" ht="15.75" customHeight="1">
      <c r="A41" s="236"/>
      <c r="B41" s="237"/>
      <c r="C41" s="238"/>
      <c r="D41" s="192"/>
      <c r="E41" s="192"/>
    </row>
    <row r="42" spans="1:7" ht="15.75" customHeight="1">
      <c r="A42" s="240">
        <v>5</v>
      </c>
      <c r="B42" s="237">
        <f ca="1">AI17</f>
        <v>4727.9688311688315</v>
      </c>
      <c r="C42" s="238">
        <f ca="1">RANK(B42,$B$34:$B$53,0)</f>
        <v>10</v>
      </c>
      <c r="D42" s="242" cm="1">
        <f t="array" aca="1" ref="D42" ca="1">MIN(_xlfn._xlws.FILTER($AH$9:$AH$28, MOD(ROW($AH$9:$AH$28),2)=1))</f>
        <v>2250</v>
      </c>
      <c r="E42" s="242" cm="1">
        <f t="array" aca="1" ref="E42" ca="1">MIN(_xlfn._xlws.FILTER($AH$9:$AH$28, MOD(ROW($AH$9:$AH$28),2)=0))</f>
        <v>2477.968831168831</v>
      </c>
    </row>
    <row r="43" spans="1:7" ht="15.75" customHeight="1">
      <c r="A43" s="241"/>
      <c r="B43" s="237"/>
      <c r="C43" s="238"/>
      <c r="D43" s="237"/>
      <c r="E43" s="237"/>
    </row>
    <row r="44" spans="1:7" ht="15.75" customHeight="1">
      <c r="A44" s="199">
        <v>6</v>
      </c>
      <c r="B44" s="237">
        <f ca="1">AI19</f>
        <v>8320.0727272727272</v>
      </c>
      <c r="C44" s="238">
        <f ca="1">RANK(B44,$B$34:$B$53,0)</f>
        <v>2</v>
      </c>
      <c r="D44" s="239" t="s">
        <v>85</v>
      </c>
      <c r="E44" s="239" t="s">
        <v>86</v>
      </c>
    </row>
    <row r="45" spans="1:7" ht="15.75" customHeight="1">
      <c r="A45" s="236"/>
      <c r="B45" s="237"/>
      <c r="C45" s="238"/>
      <c r="D45" s="192"/>
      <c r="E45" s="192"/>
    </row>
    <row r="46" spans="1:7" ht="15.75" customHeight="1">
      <c r="A46" s="240">
        <v>7</v>
      </c>
      <c r="B46" s="237">
        <f ca="1">AI21</f>
        <v>5273.3593073593074</v>
      </c>
      <c r="C46" s="238">
        <f ca="1">RANK(B46,$B$34:$B$53,0)</f>
        <v>8</v>
      </c>
      <c r="D46" s="187">
        <f>MAX($AK$9:$AK$28)</f>
        <v>1181</v>
      </c>
      <c r="E46" s="187">
        <f>MIN($AK$9:$AK$28)</f>
        <v>1066</v>
      </c>
    </row>
    <row r="47" spans="1:7" ht="15.75" customHeight="1">
      <c r="A47" s="241"/>
      <c r="B47" s="237"/>
      <c r="C47" s="238"/>
      <c r="D47" s="187"/>
      <c r="E47" s="187"/>
    </row>
    <row r="48" spans="1:7" ht="15.75" customHeight="1">
      <c r="A48" s="199">
        <v>8</v>
      </c>
      <c r="B48" s="237">
        <f ca="1">AI23</f>
        <v>4980.7661671661672</v>
      </c>
      <c r="C48" s="187">
        <f ca="1">RANK(B48,$B$34:$B$53,0)</f>
        <v>9</v>
      </c>
    </row>
    <row r="49" spans="1:3" ht="15.75" customHeight="1">
      <c r="A49" s="236"/>
      <c r="B49" s="237"/>
      <c r="C49" s="187"/>
    </row>
    <row r="50" spans="1:3" ht="15.75" customHeight="1">
      <c r="A50" s="240">
        <v>9</v>
      </c>
      <c r="B50" s="237">
        <f ca="1">AI25</f>
        <v>7272.0643356643359</v>
      </c>
      <c r="C50" s="187">
        <f ca="1">RANK(B50,$B$34:$B$53,0)</f>
        <v>3</v>
      </c>
    </row>
    <row r="51" spans="1:3" ht="15.75" customHeight="1">
      <c r="A51" s="241"/>
      <c r="B51" s="237"/>
      <c r="C51" s="187"/>
    </row>
    <row r="52" spans="1:3" ht="15.75" customHeight="1">
      <c r="A52" s="199">
        <v>10</v>
      </c>
      <c r="B52" s="237">
        <f ca="1">AI27</f>
        <v>6920.4254412254413</v>
      </c>
      <c r="C52" s="187">
        <f ca="1">RANK(B52,$B$34:$B$53,0)</f>
        <v>4</v>
      </c>
    </row>
    <row r="53" spans="1:3" ht="15.75" customHeight="1">
      <c r="A53" s="236"/>
      <c r="B53" s="237"/>
      <c r="C53" s="187"/>
    </row>
  </sheetData>
  <sheetProtection algorithmName="SHA-512" hashValue="MdvC4Z0yQ+MNdu6U3B603lpCN/93FRGH60LfCwaU1MM770yM8c6azRMcryW3URkgvj2KB19jpCxOkB9kO/9BAw==" saltValue="ApqrHml45NSigdrEeq458w==" spinCount="100000" sheet="1" objects="1" scenarios="1" selectLockedCells="1" selectUnlockedCells="1"/>
  <mergeCells count="183">
    <mergeCell ref="A52:A53"/>
    <mergeCell ref="B52:B53"/>
    <mergeCell ref="C52:C53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  <mergeCell ref="A40:A41"/>
    <mergeCell ref="B40:B41"/>
    <mergeCell ref="C40:C41"/>
    <mergeCell ref="D40:D41"/>
    <mergeCell ref="E40:E41"/>
    <mergeCell ref="A42:A43"/>
    <mergeCell ref="B42:B43"/>
    <mergeCell ref="C42:C43"/>
    <mergeCell ref="D42:D43"/>
    <mergeCell ref="E42:E43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B29:AC29"/>
    <mergeCell ref="AD29:AH29"/>
    <mergeCell ref="A31:E32"/>
    <mergeCell ref="A34:A35"/>
    <mergeCell ref="B34:B35"/>
    <mergeCell ref="C34:C35"/>
    <mergeCell ref="D34:D35"/>
    <mergeCell ref="E34:E35"/>
    <mergeCell ref="A29:B29"/>
    <mergeCell ref="C29:F29"/>
    <mergeCell ref="G29:J29"/>
    <mergeCell ref="K29:N29"/>
    <mergeCell ref="O29:R29"/>
    <mergeCell ref="S29:V29"/>
    <mergeCell ref="AP23:AP24"/>
    <mergeCell ref="AI23:AI24"/>
    <mergeCell ref="AK27:AK28"/>
    <mergeCell ref="AL27:AL28"/>
    <mergeCell ref="AN27:AN28"/>
    <mergeCell ref="AO27:AO28"/>
    <mergeCell ref="AP27:AP28"/>
    <mergeCell ref="A27:A28"/>
    <mergeCell ref="X27:X28"/>
    <mergeCell ref="Y27:Y28"/>
    <mergeCell ref="Z27:Z28"/>
    <mergeCell ref="AB27:AB28"/>
    <mergeCell ref="AI27:AI28"/>
    <mergeCell ref="AN19:AN20"/>
    <mergeCell ref="AO19:AO20"/>
    <mergeCell ref="AP19:AP20"/>
    <mergeCell ref="AI19:AI20"/>
    <mergeCell ref="A25:A26"/>
    <mergeCell ref="X25:X26"/>
    <mergeCell ref="Y25:Y26"/>
    <mergeCell ref="Z25:Z26"/>
    <mergeCell ref="AB25:AB26"/>
    <mergeCell ref="A23:A24"/>
    <mergeCell ref="X23:X24"/>
    <mergeCell ref="Y23:Y24"/>
    <mergeCell ref="Z23:Z24"/>
    <mergeCell ref="AB23:AB24"/>
    <mergeCell ref="AI25:AI26"/>
    <mergeCell ref="AK25:AK26"/>
    <mergeCell ref="AL25:AL26"/>
    <mergeCell ref="AN25:AN26"/>
    <mergeCell ref="AO25:AO26"/>
    <mergeCell ref="AP25:AP26"/>
    <mergeCell ref="AK23:AK24"/>
    <mergeCell ref="AL23:AL24"/>
    <mergeCell ref="AN23:AN24"/>
    <mergeCell ref="AO23:AO24"/>
    <mergeCell ref="AP17:AP18"/>
    <mergeCell ref="AK15:AK16"/>
    <mergeCell ref="AL15:AL16"/>
    <mergeCell ref="AN15:AN16"/>
    <mergeCell ref="AO15:AO16"/>
    <mergeCell ref="AP15:AP16"/>
    <mergeCell ref="A21:A22"/>
    <mergeCell ref="X21:X22"/>
    <mergeCell ref="Y21:Y22"/>
    <mergeCell ref="Z21:Z22"/>
    <mergeCell ref="AB21:AB22"/>
    <mergeCell ref="A19:A20"/>
    <mergeCell ref="X19:X20"/>
    <mergeCell ref="Y19:Y20"/>
    <mergeCell ref="Z19:Z20"/>
    <mergeCell ref="AB19:AB20"/>
    <mergeCell ref="AI21:AI22"/>
    <mergeCell ref="AK21:AK22"/>
    <mergeCell ref="AL21:AL22"/>
    <mergeCell ref="AN21:AN22"/>
    <mergeCell ref="AO21:AO22"/>
    <mergeCell ref="AP21:AP22"/>
    <mergeCell ref="AK19:AK20"/>
    <mergeCell ref="AL19:AL20"/>
    <mergeCell ref="AB17:AB18"/>
    <mergeCell ref="AK13:AK14"/>
    <mergeCell ref="AL13:AL14"/>
    <mergeCell ref="AN13:AN14"/>
    <mergeCell ref="AO13:AO14"/>
    <mergeCell ref="AI17:AI18"/>
    <mergeCell ref="AK17:AK18"/>
    <mergeCell ref="AL17:AL18"/>
    <mergeCell ref="AN17:AN18"/>
    <mergeCell ref="AO17:AO18"/>
    <mergeCell ref="AB15:AB16"/>
    <mergeCell ref="AK11:AK12"/>
    <mergeCell ref="AL11:AL12"/>
    <mergeCell ref="AN11:AN12"/>
    <mergeCell ref="AO11:AO12"/>
    <mergeCell ref="AP11:AP12"/>
    <mergeCell ref="A13:A14"/>
    <mergeCell ref="X13:X14"/>
    <mergeCell ref="Y13:Y14"/>
    <mergeCell ref="Z13:Z14"/>
    <mergeCell ref="AB13:AB14"/>
    <mergeCell ref="AK9:AK10"/>
    <mergeCell ref="AL9:AL10"/>
    <mergeCell ref="AN9:AN10"/>
    <mergeCell ref="AO9:AO10"/>
    <mergeCell ref="AP9:AP10"/>
    <mergeCell ref="A11:A12"/>
    <mergeCell ref="X11:X12"/>
    <mergeCell ref="Y11:Y12"/>
    <mergeCell ref="Z11:Z12"/>
    <mergeCell ref="AB11:AB12"/>
    <mergeCell ref="AJ8:AJ28"/>
    <mergeCell ref="A9:A10"/>
    <mergeCell ref="X9:X10"/>
    <mergeCell ref="Y9:Y10"/>
    <mergeCell ref="Z9:Z10"/>
    <mergeCell ref="AB9:AB10"/>
    <mergeCell ref="AI9:AI10"/>
    <mergeCell ref="AI11:AI12"/>
    <mergeCell ref="AI13:AI14"/>
    <mergeCell ref="AI15:AI16"/>
    <mergeCell ref="AP13:AP14"/>
    <mergeCell ref="A15:A16"/>
    <mergeCell ref="X15:X16"/>
    <mergeCell ref="Y15:Y16"/>
    <mergeCell ref="AB5:AL7"/>
    <mergeCell ref="AN5:AP7"/>
    <mergeCell ref="AR5:AV7"/>
    <mergeCell ref="C7:F7"/>
    <mergeCell ref="G7:J7"/>
    <mergeCell ref="K7:N7"/>
    <mergeCell ref="O7:R7"/>
    <mergeCell ref="S7:V7"/>
    <mergeCell ref="X7:Z7"/>
    <mergeCell ref="A2:Z4"/>
    <mergeCell ref="A5:A8"/>
    <mergeCell ref="B5:B8"/>
    <mergeCell ref="C5:F6"/>
    <mergeCell ref="G5:J6"/>
    <mergeCell ref="K5:N6"/>
    <mergeCell ref="O5:R6"/>
    <mergeCell ref="S5:V6"/>
    <mergeCell ref="W5:W28"/>
    <mergeCell ref="X5:Z6"/>
    <mergeCell ref="Z15:Z16"/>
    <mergeCell ref="A17:A18"/>
    <mergeCell ref="X17:X18"/>
    <mergeCell ref="Y17:Y18"/>
    <mergeCell ref="Z17:Z18"/>
  </mergeCells>
  <conditionalFormatting sqref="AL9 AL27 AL25 AL11 AL13 AL15 AL17 AL19 AL21 AL23">
    <cfRule type="cellIs" dxfId="57" priority="11" operator="lessThan">
      <formula>2</formula>
    </cfRule>
  </conditionalFormatting>
  <conditionalFormatting sqref="C9:V28">
    <cfRule type="cellIs" dxfId="56" priority="7" operator="lessThan">
      <formula>50</formula>
    </cfRule>
  </conditionalFormatting>
  <conditionalFormatting sqref="A5:AP6 A29:AP53 A8:B8 W8 A7:W7 AA7:AP8 A9:AM28 AO9:AP28">
    <cfRule type="containsErrors" dxfId="55" priority="6">
      <formula>ISERROR(A5)</formula>
    </cfRule>
  </conditionalFormatting>
  <conditionalFormatting sqref="AK9 AK11 AK13 AK15 AK17 AK19 AK21 AK23 AK25 AK27">
    <cfRule type="top10" dxfId="54" priority="44" rank="1"/>
  </conditionalFormatting>
  <conditionalFormatting sqref="B34:B5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:B53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4:C53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4:C53">
    <cfRule type="colorScale" priority="5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8:V8">
    <cfRule type="containsErrors" dxfId="53" priority="5">
      <formula>ISERROR(C8)</formula>
    </cfRule>
  </conditionalFormatting>
  <conditionalFormatting sqref="X7:Z7">
    <cfRule type="containsErrors" dxfId="52" priority="4">
      <formula>ISERROR(X7)</formula>
    </cfRule>
  </conditionalFormatting>
  <conditionalFormatting sqref="AN9:AN28">
    <cfRule type="containsErrors" dxfId="51" priority="3">
      <formula>ISERROR(AN9)</formula>
    </cfRule>
  </conditionalFormatting>
  <conditionalFormatting sqref="B34:B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C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25AB803D-254B-4622-8ACD-5533B347A69E}">
            <xm:f>NOT(ISERROR(SEARCH("Peserta",AO9)))</xm:f>
            <xm:f>"Peserta"</xm:f>
            <x14:dxf>
              <fill>
                <patternFill>
                  <bgColor rgb="FFFFC7CE"/>
                </patternFill>
              </fill>
            </x14:dxf>
          </x14:cfRule>
          <xm:sqref>AO9:AP28</xm:sqref>
        </x14:conditionalFormatting>
        <x14:conditionalFormatting xmlns:xm="http://schemas.microsoft.com/office/excel/2006/main">
          <x14:cfRule type="containsText" priority="9" operator="containsText" id="{0C496A68-B92E-4D70-846E-8014C16D1B36}">
            <xm:f>NOT(ISERROR(SEARCH("Selesai",A29)))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A29:XFD29</xm:sqref>
        </x14:conditionalFormatting>
        <x14:conditionalFormatting xmlns:xm="http://schemas.microsoft.com/office/excel/2006/main">
          <x14:cfRule type="containsText" priority="8" operator="containsText" id="{F29D6800-EB53-48A1-8116-9303AF1127DF}">
            <xm:f>NOT(ISERROR(SEARCH("Error",A29)))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A29:XFD29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BBF4-EBD7-4AC0-947B-D0AAAA510F3C}">
  <sheetPr>
    <tabColor theme="1" tint="0.34998626667073579"/>
  </sheetPr>
  <dimension ref="A1:W43"/>
  <sheetViews>
    <sheetView topLeftCell="A4" zoomScale="85" workbookViewId="0">
      <pane xSplit="2" ySplit="3" topLeftCell="F7" activePane="bottomRight" state="frozen"/>
      <selection pane="bottomRight" activeCell="F7" sqref="F7"/>
      <selection pane="bottomLeft"/>
      <selection pane="topRight"/>
    </sheetView>
  </sheetViews>
  <sheetFormatPr defaultColWidth="11" defaultRowHeight="15.75" customHeight="1"/>
  <cols>
    <col min="2" max="2" width="44" customWidth="1"/>
    <col min="3" max="3" width="26.125" customWidth="1"/>
    <col min="4" max="5" width="29.125" customWidth="1"/>
    <col min="6" max="6" width="25.375" customWidth="1"/>
    <col min="7" max="14" width="9.375" customWidth="1"/>
    <col min="15" max="16" width="12.875" customWidth="1"/>
    <col min="17" max="19" width="9.5" customWidth="1"/>
    <col min="20" max="20" width="10.375" customWidth="1"/>
    <col min="21" max="21" width="8.25" customWidth="1"/>
    <col min="22" max="23" width="38.125" customWidth="1"/>
    <col min="24" max="24" width="33.5" customWidth="1"/>
    <col min="25" max="25" width="17.875" customWidth="1"/>
    <col min="26" max="26" width="21.875" customWidth="1"/>
    <col min="27" max="27" width="24.875" customWidth="1"/>
    <col min="28" max="28" width="19.625" customWidth="1"/>
    <col min="29" max="29" width="19.5" customWidth="1"/>
  </cols>
  <sheetData>
    <row r="1" spans="1:23" ht="26.25">
      <c r="A1" s="48" t="s">
        <v>87</v>
      </c>
    </row>
    <row r="3" spans="1:23">
      <c r="A3" s="49">
        <v>1</v>
      </c>
      <c r="B3" s="49">
        <v>2</v>
      </c>
      <c r="C3" s="49">
        <v>3</v>
      </c>
      <c r="D3" s="49">
        <v>4</v>
      </c>
      <c r="E3" s="49">
        <v>5</v>
      </c>
      <c r="F3" s="49">
        <v>6</v>
      </c>
      <c r="G3" s="49">
        <v>8</v>
      </c>
      <c r="H3" s="49">
        <v>9</v>
      </c>
      <c r="I3" s="49">
        <v>10</v>
      </c>
      <c r="J3" s="49">
        <v>11</v>
      </c>
      <c r="K3" s="49">
        <v>12</v>
      </c>
      <c r="L3" s="49">
        <v>13</v>
      </c>
      <c r="M3" s="49">
        <v>14</v>
      </c>
      <c r="N3" s="49">
        <v>15</v>
      </c>
      <c r="O3" s="49">
        <v>16</v>
      </c>
      <c r="P3" s="49">
        <v>17</v>
      </c>
      <c r="Q3" s="59">
        <v>18</v>
      </c>
      <c r="R3" s="49">
        <v>19</v>
      </c>
      <c r="S3" s="59">
        <v>20</v>
      </c>
      <c r="T3" s="49">
        <v>21</v>
      </c>
      <c r="U3" s="49">
        <v>22</v>
      </c>
      <c r="V3" s="59">
        <v>23</v>
      </c>
      <c r="W3" s="49">
        <v>24</v>
      </c>
    </row>
    <row r="4" spans="1:23">
      <c r="A4" s="324" t="s">
        <v>2</v>
      </c>
      <c r="B4" s="324" t="s">
        <v>88</v>
      </c>
      <c r="C4" s="324" t="s">
        <v>13</v>
      </c>
      <c r="D4" s="324" t="s">
        <v>14</v>
      </c>
      <c r="E4" s="324" t="s">
        <v>15</v>
      </c>
      <c r="F4" s="324" t="s">
        <v>16</v>
      </c>
      <c r="G4" s="327" t="s">
        <v>31</v>
      </c>
      <c r="H4" s="328"/>
      <c r="I4" s="328"/>
      <c r="J4" s="329"/>
      <c r="K4" s="333" t="s">
        <v>39</v>
      </c>
      <c r="L4" s="334"/>
      <c r="M4" s="334"/>
      <c r="N4" s="335"/>
      <c r="O4" s="324" t="s">
        <v>89</v>
      </c>
      <c r="P4" s="339" t="s">
        <v>90</v>
      </c>
      <c r="Q4" s="342" t="s">
        <v>91</v>
      </c>
      <c r="R4" s="342"/>
      <c r="S4" s="342"/>
      <c r="T4" s="342"/>
      <c r="U4" s="342"/>
      <c r="V4" s="343" t="s">
        <v>9</v>
      </c>
      <c r="W4" s="324" t="s">
        <v>23</v>
      </c>
    </row>
    <row r="5" spans="1:23" ht="15.95" customHeight="1">
      <c r="A5" s="325"/>
      <c r="B5" s="325"/>
      <c r="C5" s="325"/>
      <c r="D5" s="325"/>
      <c r="E5" s="325"/>
      <c r="F5" s="325"/>
      <c r="G5" s="330"/>
      <c r="H5" s="331"/>
      <c r="I5" s="331"/>
      <c r="J5" s="332"/>
      <c r="K5" s="336"/>
      <c r="L5" s="337"/>
      <c r="M5" s="337"/>
      <c r="N5" s="338"/>
      <c r="O5" s="325"/>
      <c r="P5" s="340"/>
      <c r="Q5" s="342"/>
      <c r="R5" s="342"/>
      <c r="S5" s="342"/>
      <c r="T5" s="342"/>
      <c r="U5" s="342"/>
      <c r="V5" s="344"/>
      <c r="W5" s="325"/>
    </row>
    <row r="6" spans="1:23" ht="15.95" customHeight="1">
      <c r="A6" s="326"/>
      <c r="B6" s="326"/>
      <c r="C6" s="326"/>
      <c r="D6" s="326"/>
      <c r="E6" s="326"/>
      <c r="F6" s="326"/>
      <c r="G6" s="50" t="s">
        <v>92</v>
      </c>
      <c r="H6" s="50" t="s">
        <v>93</v>
      </c>
      <c r="I6" s="50" t="s">
        <v>94</v>
      </c>
      <c r="J6" s="50" t="s">
        <v>95</v>
      </c>
      <c r="K6" s="58" t="s">
        <v>92</v>
      </c>
      <c r="L6" s="58" t="s">
        <v>93</v>
      </c>
      <c r="M6" s="58" t="s">
        <v>94</v>
      </c>
      <c r="N6" s="58" t="s">
        <v>95</v>
      </c>
      <c r="O6" s="326"/>
      <c r="P6" s="341"/>
      <c r="Q6" s="64" t="s">
        <v>92</v>
      </c>
      <c r="R6" s="64" t="s">
        <v>93</v>
      </c>
      <c r="S6" s="64" t="s">
        <v>94</v>
      </c>
      <c r="T6" s="64" t="s">
        <v>74</v>
      </c>
      <c r="U6" s="64" t="s">
        <v>90</v>
      </c>
      <c r="V6" s="345"/>
      <c r="W6" s="326"/>
    </row>
    <row r="7" spans="1:23" ht="32.25" customHeight="1">
      <c r="A7" s="55">
        <v>1</v>
      </c>
      <c r="B7" s="56" t="str">
        <f>SMA!AU9</f>
        <v>SMAN 24 Bandung</v>
      </c>
      <c r="C7" s="56" t="str">
        <f>SMA!AV9</f>
        <v>SMA / SEDERAJAT</v>
      </c>
      <c r="D7" s="57" t="str">
        <f>SMA!AW9</f>
        <v>Spirit of Youth</v>
      </c>
      <c r="E7" s="57" t="str">
        <f>SMA!AX9</f>
        <v>Mimpi</v>
      </c>
      <c r="F7" s="57" t="str">
        <f>SMA!AY9</f>
        <v>Annisa Azkiya Rahmani</v>
      </c>
      <c r="G7" s="52">
        <f ca="1">'CF SMA'!AD9</f>
        <v>962.85714285714278</v>
      </c>
      <c r="H7" s="52">
        <f ca="1">'CF SMA'!AE9</f>
        <v>865.75238095238092</v>
      </c>
      <c r="I7" s="52">
        <f ca="1">'CF SMA'!AF9</f>
        <v>658.14545454545453</v>
      </c>
      <c r="J7" s="52">
        <f ca="1">'CF SMA'!AG9</f>
        <v>604</v>
      </c>
      <c r="K7" s="65">
        <f ca="1">'CF SMA'!AD10</f>
        <v>939.78181818181838</v>
      </c>
      <c r="L7" s="65">
        <f ca="1">'CF SMA'!AE10</f>
        <v>877.81818181818176</v>
      </c>
      <c r="M7" s="65">
        <f ca="1">'CF SMA'!AF10</f>
        <v>599.14285714285711</v>
      </c>
      <c r="N7" s="65">
        <f ca="1">'CF SMA'!AG10</f>
        <v>789.04615384615386</v>
      </c>
      <c r="O7" s="67">
        <f ca="1">'CF SMA'!B34</f>
        <v>6296.5439893439889</v>
      </c>
      <c r="P7" s="67">
        <f ca="1">'CF SMA'!C34</f>
        <v>5</v>
      </c>
      <c r="Q7" s="69">
        <f>'CF SMA'!X9</f>
        <v>365</v>
      </c>
      <c r="R7" s="69">
        <f>'CF SMA'!Y9</f>
        <v>369</v>
      </c>
      <c r="S7" s="69">
        <f>'CF SMA'!Z9</f>
        <v>368</v>
      </c>
      <c r="T7" s="69">
        <f>'CF SMA'!AK9</f>
        <v>1102</v>
      </c>
      <c r="U7" s="69">
        <f>'CF SMA'!AL9</f>
        <v>6</v>
      </c>
      <c r="V7" s="57" t="str">
        <f>SMA!AL9</f>
        <v>Tempo kurang beraturan, bass ada yang kosong, nada ada yang bolong, balancing kurang diperhatikan, dinamika belum tereksplorasi</v>
      </c>
      <c r="W7" s="72" t="str">
        <f>'CF SMA'!AP9</f>
        <v>Penampilan 9 Menit, Aman</v>
      </c>
    </row>
    <row r="8" spans="1:23" ht="32.25" customHeight="1">
      <c r="A8" s="54">
        <v>2</v>
      </c>
      <c r="B8" s="53" t="str">
        <f>SMA!AU11</f>
        <v>SMAN 1 Padalarang</v>
      </c>
      <c r="C8" s="53" t="str">
        <f>SMA!AV11</f>
        <v>SMA / SEDERAJAT</v>
      </c>
      <c r="D8" s="6" t="str">
        <f>SMA!AW11</f>
        <v>Spirit of Youth</v>
      </c>
      <c r="E8" s="6" t="str">
        <f>SMA!AX11</f>
        <v>Peuyeum Bandung</v>
      </c>
      <c r="F8" s="6" t="str">
        <f>SMA!AY11</f>
        <v>Anisah Syaima Mufidah</v>
      </c>
      <c r="G8" s="51">
        <f ca="1">'CF SMA'!AD11</f>
        <v>1069.5238095238094</v>
      </c>
      <c r="H8" s="51">
        <f ca="1">'CF SMA'!AE11</f>
        <v>805.16017316017292</v>
      </c>
      <c r="I8" s="51">
        <f ca="1">'CF SMA'!AF11</f>
        <v>607.2779220779222</v>
      </c>
      <c r="J8" s="51">
        <f ca="1">'CF SMA'!AG11</f>
        <v>669.6</v>
      </c>
      <c r="K8" s="66">
        <f ca="1">'CF SMA'!AD12</f>
        <v>850.51428571428573</v>
      </c>
      <c r="L8" s="66">
        <f ca="1">'CF SMA'!AE12</f>
        <v>788.67532467532465</v>
      </c>
      <c r="M8" s="66">
        <f ca="1">'CF SMA'!AF12</f>
        <v>596.74285714285713</v>
      </c>
      <c r="N8" s="66">
        <f ca="1">'CF SMA'!AG12</f>
        <v>859.80419580419561</v>
      </c>
      <c r="O8" s="68">
        <f ca="1">'CF SMA'!B36</f>
        <v>6247.2985680985676</v>
      </c>
      <c r="P8" s="68">
        <f ca="1">'CF SMA'!C36</f>
        <v>6</v>
      </c>
      <c r="Q8" s="86">
        <f>'CF SMA'!X11</f>
        <v>371</v>
      </c>
      <c r="R8" s="86">
        <f>'CF SMA'!Y11</f>
        <v>373</v>
      </c>
      <c r="S8" s="86">
        <f>'CF SMA'!Z11</f>
        <v>371</v>
      </c>
      <c r="T8" s="87">
        <f>'CF SMA'!AK11</f>
        <v>1115</v>
      </c>
      <c r="U8" s="86">
        <f>'CF SMA'!AL11</f>
        <v>5</v>
      </c>
      <c r="V8" s="114" t="str">
        <f>SMA!AL11</f>
        <v>Tempo kurang stabil, angklung kurang halus, perlu balancing suara angklung, accomp ada lost tempo, perlu memperhatikan teknik bermain angklung</v>
      </c>
      <c r="W8" s="73" t="str">
        <f>'CF SMA'!AP11</f>
        <v>Penampilan 10 Menit, Aman</v>
      </c>
    </row>
    <row r="9" spans="1:23" ht="32.25" customHeight="1">
      <c r="A9" s="55">
        <v>3</v>
      </c>
      <c r="B9" s="56" t="str">
        <f>SMA!AU13</f>
        <v>SMAN 1 Karawang</v>
      </c>
      <c r="C9" s="56" t="str">
        <f>SMA!AV13</f>
        <v>SMA / SEDERAJAT</v>
      </c>
      <c r="D9" s="57" t="str">
        <f>SMA!AW13</f>
        <v>Spirit of Youth</v>
      </c>
      <c r="E9" s="57" t="str">
        <f>SMA!AX13</f>
        <v>Ciung Wanara</v>
      </c>
      <c r="F9" s="57" t="str">
        <f>SMA!AY13</f>
        <v>Rasyawal Raffiah Nafza</v>
      </c>
      <c r="G9" s="52">
        <f ca="1">'CF SMA'!AD13</f>
        <v>1470</v>
      </c>
      <c r="H9" s="52">
        <f ca="1">'CF SMA'!AE13</f>
        <v>1156.8000000000002</v>
      </c>
      <c r="I9" s="52">
        <f ca="1">'CF SMA'!AF13</f>
        <v>854.5090909090909</v>
      </c>
      <c r="J9" s="52">
        <f ca="1">'CF SMA'!AG13</f>
        <v>882</v>
      </c>
      <c r="K9" s="65">
        <f ca="1">'CF SMA'!AD14</f>
        <v>1158.5454545454545</v>
      </c>
      <c r="L9" s="65">
        <f ca="1">'CF SMA'!AE14</f>
        <v>1160</v>
      </c>
      <c r="M9" s="65">
        <f ca="1">'CF SMA'!AF14</f>
        <v>882</v>
      </c>
      <c r="N9" s="65">
        <f ca="1">'CF SMA'!AG14</f>
        <v>1114.2377622377621</v>
      </c>
      <c r="O9" s="67">
        <f ca="1">'CF SMA'!B38</f>
        <v>8678.0923076923082</v>
      </c>
      <c r="P9" s="67">
        <f ca="1">'CF SMA'!C38</f>
        <v>1</v>
      </c>
      <c r="Q9" s="69">
        <f>'CF SMA'!X13</f>
        <v>391</v>
      </c>
      <c r="R9" s="69">
        <f>'CF SMA'!Y13</f>
        <v>394</v>
      </c>
      <c r="S9" s="69">
        <f>'CF SMA'!Z13</f>
        <v>394</v>
      </c>
      <c r="T9" s="70">
        <f>'CF SMA'!AK13</f>
        <v>1179</v>
      </c>
      <c r="U9" s="69">
        <f>'CF SMA'!AL13</f>
        <v>2</v>
      </c>
      <c r="V9" s="57" t="str">
        <f>SMA!AL13</f>
        <v>lagu 1 ada nada bolong, attack angklung besar kurang, stem angklung kurang homogen, cymbal terlalu keras, vokal kurang stabil di ujung kalimat</v>
      </c>
      <c r="W9" s="72" t="str">
        <f>'CF SMA'!AP13</f>
        <v>Penampilan 12 Menit, Aman</v>
      </c>
    </row>
    <row r="10" spans="1:23" ht="32.25" customHeight="1">
      <c r="A10" s="54">
        <v>4</v>
      </c>
      <c r="B10" s="53" t="str">
        <f>SMA!AU15</f>
        <v>SMK ICB Cinta Niaga</v>
      </c>
      <c r="C10" s="53" t="str">
        <f>SMA!AV15</f>
        <v>SMA / SEDERAJAT</v>
      </c>
      <c r="D10" s="6" t="str">
        <f>SMA!AW15</f>
        <v>Spirit of Youth</v>
      </c>
      <c r="E10" s="6" t="str">
        <f>SMA!AX15</f>
        <v>Pergi ke Bulan</v>
      </c>
      <c r="F10" s="6" t="str">
        <f>SMA!AY15</f>
        <v>Meizela Nur Denisa</v>
      </c>
      <c r="G10" s="51">
        <f ca="1">'CF SMA'!AD15</f>
        <v>911.9047619047617</v>
      </c>
      <c r="H10" s="51">
        <f ca="1">'CF SMA'!AE15</f>
        <v>621.33333333333348</v>
      </c>
      <c r="I10" s="51">
        <f ca="1">'CF SMA'!AF15</f>
        <v>491.89090909090902</v>
      </c>
      <c r="J10" s="51">
        <f ca="1">'CF SMA'!AG15</f>
        <v>499.99999999999989</v>
      </c>
      <c r="K10" s="66">
        <f ca="1">'CF SMA'!AD16</f>
        <v>974.5246753246754</v>
      </c>
      <c r="L10" s="66">
        <f ca="1">'CF SMA'!AE16</f>
        <v>911.99999999999977</v>
      </c>
      <c r="M10" s="66">
        <f ca="1">'CF SMA'!AF16</f>
        <v>642.77922077922074</v>
      </c>
      <c r="N10" s="66">
        <f ca="1">'CF SMA'!AG16</f>
        <v>860.25174825174815</v>
      </c>
      <c r="O10" s="68">
        <f ca="1">'CF SMA'!B40</f>
        <v>5914.684648684648</v>
      </c>
      <c r="P10" s="68">
        <f ca="1">'CF SMA'!C40</f>
        <v>7</v>
      </c>
      <c r="Q10" s="86">
        <f>'CF SMA'!X15</f>
        <v>356</v>
      </c>
      <c r="R10" s="86">
        <f>'CF SMA'!Y15</f>
        <v>357</v>
      </c>
      <c r="S10" s="86">
        <f>'CF SMA'!Z15</f>
        <v>353</v>
      </c>
      <c r="T10" s="87">
        <f>'CF SMA'!AK15</f>
        <v>1066</v>
      </c>
      <c r="U10" s="86">
        <f>'CF SMA'!AL15</f>
        <v>10</v>
      </c>
      <c r="V10" s="114" t="str">
        <f>SMA!AL15</f>
        <v>Dinamika bagus, ada angklung sumbang, Pola iring kurang sesuai, tempo kurang stabil, aksi panggung lagu 2 cukup menarik, attack kurang</v>
      </c>
      <c r="W10" s="73" t="str">
        <f>'CF SMA'!AP15</f>
        <v>Penampilan 9 Menit, Aman</v>
      </c>
    </row>
    <row r="11" spans="1:23" ht="32.25" customHeight="1">
      <c r="A11" s="55">
        <v>5</v>
      </c>
      <c r="B11" s="56" t="str">
        <f>SMA!AU17</f>
        <v>SMAN 10 Bandung</v>
      </c>
      <c r="C11" s="56" t="str">
        <f>SMA!AV17</f>
        <v>SMA / SEDERAJAT</v>
      </c>
      <c r="D11" s="57" t="str">
        <f>SMA!AW17</f>
        <v>Spirit of Youth</v>
      </c>
      <c r="E11" s="57" t="str">
        <f>SMA!AX17</f>
        <v>Matahariku</v>
      </c>
      <c r="F11" s="57" t="str">
        <f>SMA!AY17</f>
        <v>Chiara Faradisa Syaikha Aisya</v>
      </c>
      <c r="G11" s="52">
        <f ca="1">'CF SMA'!AD17</f>
        <v>750</v>
      </c>
      <c r="H11" s="52">
        <f ca="1">'CF SMA'!AE17</f>
        <v>600</v>
      </c>
      <c r="I11" s="52">
        <f ca="1">'CF SMA'!AF17</f>
        <v>450</v>
      </c>
      <c r="J11" s="52">
        <f ca="1">'CF SMA'!AG17</f>
        <v>450</v>
      </c>
      <c r="K11" s="65">
        <f ca="1">'CF SMA'!AD18</f>
        <v>733.71428571428578</v>
      </c>
      <c r="L11" s="65">
        <f ca="1">'CF SMA'!AE18</f>
        <v>624</v>
      </c>
      <c r="M11" s="65">
        <f ca="1">'CF SMA'!AF18</f>
        <v>502.7999999999999</v>
      </c>
      <c r="N11" s="65">
        <f ca="1">'CF SMA'!AG18</f>
        <v>617.45454545454538</v>
      </c>
      <c r="O11" s="67">
        <f ca="1">'CF SMA'!B42</f>
        <v>4727.9688311688315</v>
      </c>
      <c r="P11" s="67">
        <f ca="1">'CF SMA'!C42</f>
        <v>10</v>
      </c>
      <c r="Q11" s="69">
        <f>'CF SMA'!X17</f>
        <v>355</v>
      </c>
      <c r="R11" s="69">
        <f>'CF SMA'!Y17</f>
        <v>357</v>
      </c>
      <c r="S11" s="69">
        <f>'CF SMA'!Z17</f>
        <v>357</v>
      </c>
      <c r="T11" s="70">
        <f>'CF SMA'!AK17</f>
        <v>1069</v>
      </c>
      <c r="U11" s="69">
        <f>'CF SMA'!AL17</f>
        <v>9</v>
      </c>
      <c r="V11" s="57" t="str">
        <f>SMA!AL17</f>
        <v>tempo pengiring dan angklung kurang selaras, staccato tedak tepat waktu, penguasaan materi belum maksimal</v>
      </c>
      <c r="W11" s="72" t="str">
        <f>'CF SMA'!AP17</f>
        <v>Penampilan 8 Menit, Aman</v>
      </c>
    </row>
    <row r="12" spans="1:23" ht="32.25" customHeight="1">
      <c r="A12" s="54">
        <v>6</v>
      </c>
      <c r="B12" s="53" t="str">
        <f>SMA!AU19</f>
        <v>SMA IT Insan Sejahtera Sumedang</v>
      </c>
      <c r="C12" s="53" t="str">
        <f>SMA!AV19</f>
        <v>SMA / SEDERAJAT</v>
      </c>
      <c r="D12" s="6" t="str">
        <f>SMA!AW19</f>
        <v>Spirit of Youth</v>
      </c>
      <c r="E12" s="6" t="str">
        <f>SMA!AX19</f>
        <v>Kopi Dangdut</v>
      </c>
      <c r="F12" s="6" t="str">
        <f>SMA!AY19</f>
        <v>Nataya Mahadewi</v>
      </c>
      <c r="G12" s="51">
        <f ca="1">'CF SMA'!AD19</f>
        <v>1430</v>
      </c>
      <c r="H12" s="51">
        <f ca="1">'CF SMA'!AE19</f>
        <v>1167.2727272727273</v>
      </c>
      <c r="I12" s="51">
        <f ca="1">'CF SMA'!AF19</f>
        <v>781.19999999999993</v>
      </c>
      <c r="J12" s="51">
        <f ca="1">'CF SMA'!AG19</f>
        <v>810</v>
      </c>
      <c r="K12" s="66">
        <f ca="1">'CF SMA'!AD20</f>
        <v>1104</v>
      </c>
      <c r="L12" s="66">
        <f ca="1">'CF SMA'!AE20</f>
        <v>1152</v>
      </c>
      <c r="M12" s="66">
        <f ca="1">'CF SMA'!AF20</f>
        <v>853.19999999999993</v>
      </c>
      <c r="N12" s="66">
        <f ca="1">'CF SMA'!AG20</f>
        <v>1022.4000000000001</v>
      </c>
      <c r="O12" s="68">
        <f ca="1">'CF SMA'!B44</f>
        <v>8320.0727272727272</v>
      </c>
      <c r="P12" s="68">
        <f ca="1">'CF SMA'!C44</f>
        <v>2</v>
      </c>
      <c r="Q12" s="86">
        <f>'CF SMA'!X19</f>
        <v>396</v>
      </c>
      <c r="R12" s="86">
        <f>'CF SMA'!Y19</f>
        <v>393</v>
      </c>
      <c r="S12" s="86">
        <f>'CF SMA'!Z19</f>
        <v>392</v>
      </c>
      <c r="T12" s="87">
        <f>'CF SMA'!AK19</f>
        <v>1181</v>
      </c>
      <c r="U12" s="86">
        <f>'CF SMA'!AL19</f>
        <v>1</v>
      </c>
      <c r="V12" s="114" t="str">
        <f>SMA!AL19</f>
        <v>Penjiwaan lagu kurang maksimal, artikulasi kurang jelas di ketukan 1/16, penguasaan materi cukup baik, proporsi angklung melodi harus diperbanyak</v>
      </c>
      <c r="W12" s="73" t="str">
        <f>'CF SMA'!AP19</f>
        <v>Penampilan 11 Menit, Aman</v>
      </c>
    </row>
    <row r="13" spans="1:23" ht="32.25" customHeight="1">
      <c r="A13" s="55">
        <v>7</v>
      </c>
      <c r="B13" s="56" t="str">
        <f>SMA!AU21</f>
        <v>SMAN 5 Bandung</v>
      </c>
      <c r="C13" s="56" t="str">
        <f>SMA!AV21</f>
        <v>SMA / SEDERAJAT</v>
      </c>
      <c r="D13" s="57" t="str">
        <f>SMA!AW21</f>
        <v>Spirit of Youth</v>
      </c>
      <c r="E13" s="57" t="str">
        <f>SMA!AX21</f>
        <v>Satu-satunya</v>
      </c>
      <c r="F13" s="57" t="str">
        <f>SMA!AY21</f>
        <v>Aliya Dwi Chandranalini</v>
      </c>
      <c r="G13" s="52">
        <f ca="1">'CF SMA'!AD21</f>
        <v>858.57142857142867</v>
      </c>
      <c r="H13" s="52">
        <f ca="1">'CF SMA'!AE21</f>
        <v>659.73333333333335</v>
      </c>
      <c r="I13" s="52">
        <f ca="1">'CF SMA'!AF21</f>
        <v>522.00000000000023</v>
      </c>
      <c r="J13" s="52">
        <f ca="1">'CF SMA'!AG21</f>
        <v>484</v>
      </c>
      <c r="K13" s="65">
        <f ca="1">'CF SMA'!AD22</f>
        <v>776.36363636363626</v>
      </c>
      <c r="L13" s="65">
        <f ca="1">'CF SMA'!AE22</f>
        <v>697.81818181818176</v>
      </c>
      <c r="M13" s="65">
        <f ca="1">'CF SMA'!AF22</f>
        <v>550.36363636363626</v>
      </c>
      <c r="N13" s="65">
        <f ca="1">'CF SMA'!AG22</f>
        <v>724.50909090909101</v>
      </c>
      <c r="O13" s="67">
        <f ca="1">'CF SMA'!B46</f>
        <v>5273.3593073593074</v>
      </c>
      <c r="P13" s="67">
        <f ca="1">'CF SMA'!C46</f>
        <v>8</v>
      </c>
      <c r="Q13" s="69">
        <f>'CF SMA'!X21</f>
        <v>369</v>
      </c>
      <c r="R13" s="69">
        <f>'CF SMA'!Y21</f>
        <v>364</v>
      </c>
      <c r="S13" s="69">
        <f>'CF SMA'!Z21</f>
        <v>360</v>
      </c>
      <c r="T13" s="70">
        <f>'CF SMA'!AK21</f>
        <v>1093</v>
      </c>
      <c r="U13" s="69">
        <f>'CF SMA'!AL21</f>
        <v>8</v>
      </c>
      <c r="V13" s="57" t="str">
        <f>SMA!AL21</f>
        <v>pengiring kurang stabil, power bermain angklung perlu ditambah, penjiwaan masih kurang, lagu dua suara angklung terkalahkan oleh vocal</v>
      </c>
      <c r="W13" s="72" t="str">
        <f>'CF SMA'!AP21</f>
        <v>Penampilan 11 Menit, Aman</v>
      </c>
    </row>
    <row r="14" spans="1:23" ht="32.25" customHeight="1">
      <c r="A14" s="54">
        <v>8</v>
      </c>
      <c r="B14" s="53" t="str">
        <f>SMA!AU23</f>
        <v>SMA Pasundan 1</v>
      </c>
      <c r="C14" s="53" t="str">
        <f>SMA!AV23</f>
        <v>SMA / SEDERAJAT</v>
      </c>
      <c r="D14" s="6" t="str">
        <f>SMA!AW23</f>
        <v>Spirit of Youth</v>
      </c>
      <c r="E14" s="6" t="str">
        <f>SMA!AX23</f>
        <v>Juwita Malam</v>
      </c>
      <c r="F14" s="6" t="str">
        <f>SMA!AY23</f>
        <v>Ocha Jamila Nuranisa</v>
      </c>
      <c r="G14" s="51">
        <f ca="1">'CF SMA'!AD23</f>
        <v>829.99999999999989</v>
      </c>
      <c r="H14" s="51">
        <f ca="1">'CF SMA'!AE23</f>
        <v>636.65454545454543</v>
      </c>
      <c r="I14" s="51">
        <f ca="1">'CF SMA'!AF23</f>
        <v>563.14285714285711</v>
      </c>
      <c r="J14" s="51">
        <f ca="1">'CF SMA'!AG23</f>
        <v>450</v>
      </c>
      <c r="K14" s="66">
        <f ca="1">'CF SMA'!AD24</f>
        <v>733.43030303030309</v>
      </c>
      <c r="L14" s="66">
        <f ca="1">'CF SMA'!AE24</f>
        <v>664.00000000000011</v>
      </c>
      <c r="M14" s="66">
        <f ca="1">'CF SMA'!AF24</f>
        <v>474.00000000000011</v>
      </c>
      <c r="N14" s="66">
        <f ca="1">'CF SMA'!AG24</f>
        <v>629.53846153846155</v>
      </c>
      <c r="O14" s="68">
        <f ca="1">'CF SMA'!B48</f>
        <v>4980.7661671661672</v>
      </c>
      <c r="P14" s="68">
        <f ca="1">'CF SMA'!C48</f>
        <v>9</v>
      </c>
      <c r="Q14" s="86">
        <f>'CF SMA'!X23</f>
        <v>368</v>
      </c>
      <c r="R14" s="86">
        <f>'CF SMA'!Y23</f>
        <v>369</v>
      </c>
      <c r="S14" s="86">
        <f>'CF SMA'!Z23</f>
        <v>362</v>
      </c>
      <c r="T14" s="87">
        <f>'CF SMA'!AK23</f>
        <v>1099</v>
      </c>
      <c r="U14" s="86">
        <f>'CF SMA'!AL23</f>
        <v>7</v>
      </c>
      <c r="V14" s="114" t="str">
        <f>SMA!AL23</f>
        <v>Accomp ada kesalahan pola, penguasaan materi harus ditingkatkan, iringan lagu 2 disesuaikan dengan genre yng dibawakan, artikulasi kurang jelas</v>
      </c>
      <c r="W14" s="73" t="str">
        <f>'CF SMA'!AP23</f>
        <v>Penampilan 8 Menit, Aman</v>
      </c>
    </row>
    <row r="15" spans="1:23" ht="32.25" customHeight="1">
      <c r="A15" s="55">
        <v>9</v>
      </c>
      <c r="B15" s="56" t="str">
        <f>SMA!AU25</f>
        <v>SMA 4 Karawang</v>
      </c>
      <c r="C15" s="56" t="str">
        <f>SMA!AV25</f>
        <v>SMA / SEDERAJAT</v>
      </c>
      <c r="D15" s="57" t="str">
        <f>SMA!AW25</f>
        <v>Spirit of Youth</v>
      </c>
      <c r="E15" s="57" t="str">
        <f>SMA!AX25</f>
        <v>Harmony Cinta</v>
      </c>
      <c r="F15" s="57" t="str">
        <f>SMA!AY25</f>
        <v>Isabel Aurelia Wewengkang</v>
      </c>
      <c r="G15" s="52">
        <f ca="1">'CF SMA'!AD25</f>
        <v>1251.4285714285713</v>
      </c>
      <c r="H15" s="52">
        <f ca="1">'CF SMA'!AE25</f>
        <v>1035.8095238095239</v>
      </c>
      <c r="I15" s="52">
        <f ca="1">'CF SMA'!AF25</f>
        <v>738.37402597402593</v>
      </c>
      <c r="J15" s="52">
        <f ca="1">'CF SMA'!AG25</f>
        <v>740.40000000000009</v>
      </c>
      <c r="K15" s="65">
        <f ca="1">'CF SMA'!AD26</f>
        <v>978.56969696969713</v>
      </c>
      <c r="L15" s="65">
        <f ca="1">'CF SMA'!AE26</f>
        <v>943.27272727272725</v>
      </c>
      <c r="M15" s="65">
        <f ca="1">'CF SMA'!AF26</f>
        <v>709.63636363636374</v>
      </c>
      <c r="N15" s="65">
        <f ca="1">'CF SMA'!AG26</f>
        <v>874.57342657342656</v>
      </c>
      <c r="O15" s="67">
        <f ca="1">'CF SMA'!B50</f>
        <v>7272.0643356643359</v>
      </c>
      <c r="P15" s="67">
        <f ca="1">'CF SMA'!C50</f>
        <v>3</v>
      </c>
      <c r="Q15" s="69">
        <f>'CF SMA'!X25</f>
        <v>387</v>
      </c>
      <c r="R15" s="69">
        <f>'CF SMA'!Y25</f>
        <v>389</v>
      </c>
      <c r="S15" s="69">
        <f>'CF SMA'!Z25</f>
        <v>390</v>
      </c>
      <c r="T15" s="70">
        <f>'CF SMA'!AK25</f>
        <v>1166</v>
      </c>
      <c r="U15" s="69">
        <f>'CF SMA'!AL25</f>
        <v>3</v>
      </c>
      <c r="V15" s="57" t="str">
        <f>SMA!AL25</f>
        <v>teknik musikalisasi dan dinamik cukup baik, artikulasi (solpegio) kurang jelas, pengiring beberapakali salah, distribusi angklung kurang diperhatikan,</v>
      </c>
      <c r="W15" s="72" t="str">
        <f>'CF SMA'!AP25</f>
        <v>Penampilan 12 Menit, Aman</v>
      </c>
    </row>
    <row r="16" spans="1:23" ht="32.25" customHeight="1">
      <c r="A16" s="54">
        <v>10</v>
      </c>
      <c r="B16" s="53" t="str">
        <f>SMA!AU27</f>
        <v>SMA 15 Bandung</v>
      </c>
      <c r="C16" s="53" t="str">
        <f>SMA!AV27</f>
        <v>SMA / SEDERAJAT</v>
      </c>
      <c r="D16" s="6" t="str">
        <f>SMA!AW27</f>
        <v>Spirit of Youth</v>
      </c>
      <c r="E16" s="6" t="str">
        <f>SMA!AX27</f>
        <v>Sepasang Mata Bola</v>
      </c>
      <c r="F16" s="6" t="str">
        <f>SMA!AY27</f>
        <v>Yeyen Srisulastri</v>
      </c>
      <c r="G16" s="51">
        <f ca="1">'CF SMA'!AD27</f>
        <v>1200.4761904761906</v>
      </c>
      <c r="H16" s="51">
        <f ca="1">'CF SMA'!AE27</f>
        <v>982.19913419913428</v>
      </c>
      <c r="I16" s="51">
        <f ca="1">'CF SMA'!AF27</f>
        <v>796.62857142857138</v>
      </c>
      <c r="J16" s="51">
        <f ca="1">'CF SMA'!AG27</f>
        <v>762</v>
      </c>
      <c r="K16" s="66">
        <f ca="1">'CF SMA'!AD28</f>
        <v>818.32034632034629</v>
      </c>
      <c r="L16" s="66">
        <f ca="1">'CF SMA'!AE28</f>
        <v>933.71428571428578</v>
      </c>
      <c r="M16" s="66">
        <f ca="1">'CF SMA'!AF28</f>
        <v>654.77922077922085</v>
      </c>
      <c r="N16" s="66">
        <f ca="1">'CF SMA'!AG28</f>
        <v>772.30769230769238</v>
      </c>
      <c r="O16" s="68">
        <f ca="1">'CF SMA'!B52</f>
        <v>6920.4254412254413</v>
      </c>
      <c r="P16" s="68">
        <f ca="1">'CF SMA'!C52</f>
        <v>4</v>
      </c>
      <c r="Q16" s="86">
        <f>'CF SMA'!X27</f>
        <v>379</v>
      </c>
      <c r="R16" s="86">
        <f>'CF SMA'!Y27</f>
        <v>376</v>
      </c>
      <c r="S16" s="86">
        <f>'CF SMA'!Z27</f>
        <v>374</v>
      </c>
      <c r="T16" s="87">
        <f>'CF SMA'!AK27</f>
        <v>1129</v>
      </c>
      <c r="U16" s="86">
        <f>'CF SMA'!AL27</f>
        <v>4</v>
      </c>
      <c r="V16" s="114" t="str">
        <f>SMA!AL27</f>
        <v>pengiring kurang stabil, attack masih ragu ragu, lagu 2 aransemen yang ditulis tidak sesuai dengan yang dimainkan</v>
      </c>
      <c r="W16" s="73" t="str">
        <f>'CF SMA'!AP27</f>
        <v>Penampilan 12 Menit, Aman</v>
      </c>
    </row>
    <row r="17" spans="6:20" ht="27.95" customHeight="1">
      <c r="F17" s="82" t="s">
        <v>96</v>
      </c>
      <c r="G17" s="83" cm="1">
        <f t="array" aca="1" ref="G17" ca="1">IF(SUMPRODUCT(--(ISTEXT(G7:G16)+ISBLANK(G7:G16)+(G7:G16=0)))&gt;0,"Error",AVERAGE(G7:G16))</f>
        <v>1073.4761904761904</v>
      </c>
      <c r="H17" s="83" cm="1">
        <f t="array" aca="1" ref="H17" ca="1">IF(SUMPRODUCT(--(ISTEXT(H7:H16)+ISBLANK(H7:H16)+(H7:H16=0)))&gt;0,"Error",AVERAGE(H7:H16))</f>
        <v>853.07151515151531</v>
      </c>
      <c r="I17" s="83" cm="1">
        <f t="array" aca="1" ref="I17" ca="1">IF(SUMPRODUCT(--(ISTEXT(I7:I16)+ISBLANK(I7:I16)+(I7:I16=0)))&gt;0,"Error",AVERAGE(I7:I16))</f>
        <v>646.3168831168831</v>
      </c>
      <c r="J17" s="83" cm="1">
        <f t="array" aca="1" ref="J17" ca="1">IF(SUMPRODUCT(--(ISTEXT(J7:J16)+ISBLANK(J7:J16)+(J7:J16=0)))&gt;0,"Error",AVERAGE(J7:J16))</f>
        <v>635.20000000000005</v>
      </c>
      <c r="K17" s="83" cm="1">
        <f t="array" aca="1" ref="K17" ca="1">IF(SUMPRODUCT(--(ISTEXT(K7:K16)+ISBLANK(K7:K16)+(K7:K16=0)))&gt;0,"Error",AVERAGE(K7:K16))</f>
        <v>906.77645021645026</v>
      </c>
      <c r="L17" s="83" cm="1">
        <f t="array" aca="1" ref="L17" ca="1">IF(SUMPRODUCT(--(ISTEXT(L7:L16)+ISBLANK(L7:L16)+(L7:L16=0)))&gt;0,"Error",AVERAGE(L7:L16))</f>
        <v>875.32987012987019</v>
      </c>
      <c r="M17" s="83" cm="1">
        <f t="array" aca="1" ref="M17" ca="1">IF(SUMPRODUCT(--(ISTEXT(M7:M16)+ISBLANK(M7:M16)+(M7:M16=0)))&gt;0,"Error",AVERAGE(M7:M16))</f>
        <v>646.54441558441556</v>
      </c>
      <c r="N17" s="83" cm="1">
        <f t="array" aca="1" ref="N17" ca="1">IF(SUMPRODUCT(--(ISTEXT(N7:N16)+ISBLANK(N7:N16)+(N7:N16=0)))&gt;0,"Error",AVERAGE(N7:N16))</f>
        <v>826.41230769230788</v>
      </c>
      <c r="O17" s="83" cm="1">
        <f t="array" aca="1" ref="O17" ca="1">IF(SUMPRODUCT(--(ISTEXT(O7:O16)+ISBLANK(O7:O16)+(O7:O16=0)))&gt;0,"Error",AVERAGE(O7:O16))</f>
        <v>6463.1276323676311</v>
      </c>
      <c r="Q17" s="83" cm="1">
        <f t="array" ref="Q17">IF(SUMPRODUCT(--(ISTEXT(Q7:Q16)+ISBLANK(Q7:Q16)+(Q7:Q16=0)))&gt;0,"Error",AVERAGE(Q7:Q16))</f>
        <v>373.7</v>
      </c>
      <c r="R17" s="83" cm="1">
        <f t="array" ref="R17">IF(SUMPRODUCT(--(ISTEXT(R7:R16)+ISBLANK(R7:R16)+(R7:R16=0)))&gt;0,"Error",AVERAGE(R7:R16))</f>
        <v>374.1</v>
      </c>
      <c r="S17" s="83" cm="1">
        <f t="array" ref="S17">IF(SUMPRODUCT(--(ISTEXT(S7:S16)+ISBLANK(S7:S16)+(S7:S16=0)))&gt;0,"Error",AVERAGE(S7:S16))</f>
        <v>372.1</v>
      </c>
      <c r="T17" s="83" cm="1">
        <f t="array" ref="T17">IF(SUMPRODUCT(--(ISTEXT(T7:T16)+ISBLANK(T7:T16)+(T7:T16=0)))&gt;0,"Error",AVERAGE(T7:T16))</f>
        <v>1119.9000000000001</v>
      </c>
    </row>
    <row r="18" spans="6:20" ht="27.95" customHeight="1"/>
    <row r="32" spans="6:20"/>
    <row r="33" spans="1:1">
      <c r="A33" t="s">
        <v>97</v>
      </c>
    </row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</sheetData>
  <sheetProtection algorithmName="SHA-512" hashValue="oBak8sUg1vmm5ZpWE5Z7Cm2yJ18pjz4VteuFwDSXQsVrriN+2fYzxzCiVaaxpLYaMRFFFQU7O3USUnjJwU80ag==" saltValue="3oo/bJezH9uZxgtIUItl1A==" spinCount="100000" sheet="1" objects="1" scenarios="1" selectLockedCells="1" selectUnlockedCells="1"/>
  <mergeCells count="13">
    <mergeCell ref="W4:W6"/>
    <mergeCell ref="G4:J5"/>
    <mergeCell ref="K4:N5"/>
    <mergeCell ref="O4:O6"/>
    <mergeCell ref="P4:P6"/>
    <mergeCell ref="Q4:U5"/>
    <mergeCell ref="V4:V6"/>
    <mergeCell ref="F4:F6"/>
    <mergeCell ref="A4:A6"/>
    <mergeCell ref="B4:B6"/>
    <mergeCell ref="C4:C6"/>
    <mergeCell ref="D4:D6"/>
    <mergeCell ref="E4:E6"/>
  </mergeCells>
  <conditionalFormatting sqref="U7:U16">
    <cfRule type="cellIs" dxfId="47" priority="12" operator="equal">
      <formula>1</formula>
    </cfRule>
  </conditionalFormatting>
  <conditionalFormatting sqref="P7:P16">
    <cfRule type="cellIs" dxfId="46" priority="7" operator="equal">
      <formula>5</formula>
    </cfRule>
    <cfRule type="cellIs" dxfId="45" priority="8" operator="equal">
      <formula>4</formula>
    </cfRule>
    <cfRule type="cellIs" dxfId="44" priority="9" operator="equal">
      <formula>3</formula>
    </cfRule>
    <cfRule type="cellIs" dxfId="43" priority="10" operator="equal">
      <formula>2</formula>
    </cfRule>
    <cfRule type="cellIs" dxfId="42" priority="11" operator="equal">
      <formula>1</formula>
    </cfRule>
  </conditionalFormatting>
  <conditionalFormatting sqref="F17:O17 Q17:T17">
    <cfRule type="cellIs" dxfId="41" priority="4" operator="equal">
      <formula>"Null"</formula>
    </cfRule>
    <cfRule type="cellIs" dxfId="40" priority="5" operator="equal">
      <formula>"Error"</formula>
    </cfRule>
  </conditionalFormatting>
  <conditionalFormatting sqref="G17:O17 Q17:T17">
    <cfRule type="cellIs" dxfId="39" priority="6" operator="equal">
      <formula>" "</formula>
    </cfRule>
  </conditionalFormatting>
  <conditionalFormatting sqref="A1:XFD1048576">
    <cfRule type="containsErrors" dxfId="38" priority="3">
      <formula>ISERROR(A1)</formula>
    </cfRule>
  </conditionalFormatting>
  <conditionalFormatting sqref="O7:O1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T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5B4CE18-361F-46F1-80AD-9253C14E1369}">
            <xm:f>NOT(ISERROR(SEARCH("Peserta",W7)))</xm:f>
            <xm:f>"Peserta"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W7:W16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B7CC-5776-4922-AD30-661D1891371D}">
  <sheetPr>
    <tabColor theme="1" tint="0.34998626667073579"/>
    <pageSetUpPr fitToPage="1"/>
  </sheetPr>
  <dimension ref="A1:L48"/>
  <sheetViews>
    <sheetView topLeftCell="A29" workbookViewId="0">
      <selection activeCell="L4" sqref="L4"/>
    </sheetView>
  </sheetViews>
  <sheetFormatPr defaultColWidth="11" defaultRowHeight="15.75"/>
  <cols>
    <col min="1" max="1" width="14.25" customWidth="1"/>
    <col min="2" max="2" width="2" customWidth="1"/>
    <col min="3" max="3" width="2.875" customWidth="1"/>
    <col min="4" max="4" width="14.5" customWidth="1"/>
    <col min="5" max="5" width="11.875" customWidth="1"/>
    <col min="6" max="6" width="9"/>
    <col min="7" max="7" width="11.875" customWidth="1"/>
    <col min="8" max="8" width="9.125" customWidth="1"/>
    <col min="9" max="9" width="17.375" customWidth="1"/>
    <col min="10" max="10" width="6.875" customWidth="1"/>
    <col min="11" max="11" width="18" customWidth="1"/>
  </cols>
  <sheetData>
    <row r="1" spans="1:12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2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  <c r="K2" s="427" t="s">
        <v>100</v>
      </c>
      <c r="L2" s="429">
        <v>3</v>
      </c>
    </row>
    <row r="3" spans="1:12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  <c r="K3" s="428"/>
      <c r="L3" s="430"/>
    </row>
    <row r="4" spans="1:12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2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2" ht="6.75" customHeight="1"/>
    <row r="7" spans="1:12">
      <c r="A7" s="75" t="s">
        <v>104</v>
      </c>
      <c r="B7" s="76" t="s">
        <v>105</v>
      </c>
      <c r="C7" s="95">
        <f>$L$2</f>
        <v>3</v>
      </c>
      <c r="K7" s="427" t="s">
        <v>106</v>
      </c>
      <c r="L7" s="429">
        <f>MAX('CF SMA'!A9:A28)</f>
        <v>10</v>
      </c>
    </row>
    <row r="8" spans="1:12">
      <c r="A8" s="75" t="s">
        <v>107</v>
      </c>
      <c r="B8" s="76" t="s">
        <v>105</v>
      </c>
      <c r="C8" t="str">
        <f>_xlfn.XLOOKUP($L$2,LSMA!$A$7:$A$16,LSMA!$B$7:$B$16)</f>
        <v>SMAN 1 Karawang</v>
      </c>
      <c r="G8" s="431" t="s">
        <v>89</v>
      </c>
      <c r="H8" s="432"/>
      <c r="I8" s="435" t="s">
        <v>90</v>
      </c>
      <c r="K8" s="428"/>
      <c r="L8" s="430"/>
    </row>
    <row r="9" spans="1:12">
      <c r="A9" s="75" t="s">
        <v>108</v>
      </c>
      <c r="B9" s="76" t="s">
        <v>105</v>
      </c>
      <c r="C9" t="str">
        <f>_xlfn.XLOOKUP($L$2,LSMA!$A$7:$A$16,LSMA!$C$7:$C$16)</f>
        <v>SMA / SEDERAJAT</v>
      </c>
      <c r="G9" s="433"/>
      <c r="H9" s="434"/>
      <c r="I9" s="436"/>
    </row>
    <row r="10" spans="1:12" ht="15.75" customHeight="1">
      <c r="A10" s="75" t="s">
        <v>109</v>
      </c>
      <c r="B10" s="76" t="s">
        <v>110</v>
      </c>
      <c r="C10" s="95">
        <v>1</v>
      </c>
      <c r="D10" t="str">
        <f>_xlfn.XLOOKUP($L$2,LSMA!$A$7:$A$16,LSMA!$D$7:$D$16)</f>
        <v>Spirit of Youth</v>
      </c>
      <c r="G10" s="437">
        <f ca="1">_xlfn.XLOOKUP($L$2,LSMA!$A$7:$A$16,LSMA!$O$7:$O$16)</f>
        <v>8678.0923076923082</v>
      </c>
      <c r="H10" s="437"/>
      <c r="I10" s="438">
        <f ca="1">_xlfn.XLOOKUP($L$2,LSMA!$A$7:$A$16,LSMA!$P$7:$P$16)</f>
        <v>1</v>
      </c>
    </row>
    <row r="11" spans="1:12" ht="15.75" customHeight="1">
      <c r="A11" s="75"/>
      <c r="B11" s="76"/>
      <c r="C11" s="95">
        <v>2</v>
      </c>
      <c r="D11" t="str">
        <f>_xlfn.XLOOKUP($L$2,LSMA!$A$7:$A$16,LSMA!$E$7:$E$16)</f>
        <v>Ciung Wanara</v>
      </c>
      <c r="G11" s="437"/>
      <c r="H11" s="437"/>
      <c r="I11" s="438"/>
    </row>
    <row r="12" spans="1:12" ht="15.75" customHeight="1">
      <c r="A12" s="75"/>
      <c r="B12" s="76"/>
      <c r="G12" s="439" t="s">
        <v>111</v>
      </c>
      <c r="H12" s="439"/>
      <c r="I12" s="438"/>
    </row>
    <row r="13" spans="1:12" ht="18" customHeight="1">
      <c r="A13" t="s">
        <v>18</v>
      </c>
      <c r="B13" s="76" t="s">
        <v>105</v>
      </c>
      <c r="C13" s="75" t="str">
        <f>_xlfn.XLOOKUP($L$2,LSMA!$A$7:$A$16,LSMA!$F$7:$F$16)</f>
        <v>Rasyawal Raffiah Nafza</v>
      </c>
      <c r="G13" s="440">
        <f ca="1">LSMA!O17</f>
        <v>6463.1276323676311</v>
      </c>
      <c r="H13" s="440"/>
      <c r="I13" s="438"/>
    </row>
    <row r="14" spans="1:12" ht="15.75" customHeight="1">
      <c r="G14" s="439" t="s">
        <v>112</v>
      </c>
      <c r="H14" s="439"/>
      <c r="I14" s="438"/>
    </row>
    <row r="15" spans="1:12" ht="18" customHeight="1">
      <c r="G15" s="441">
        <f ca="1">'CF SMA'!D34</f>
        <v>8678.0923076923082</v>
      </c>
      <c r="H15" s="441"/>
      <c r="I15" s="438"/>
    </row>
    <row r="16" spans="1:12" ht="15.95" customHeight="1">
      <c r="G16" s="439" t="s">
        <v>113</v>
      </c>
      <c r="H16" s="439"/>
      <c r="I16" s="438"/>
    </row>
    <row r="17" spans="1:9" ht="18">
      <c r="G17" s="442">
        <f ca="1">'CF SMA'!E34</f>
        <v>4727.9688311688315</v>
      </c>
      <c r="H17" s="442"/>
      <c r="I17" s="438"/>
    </row>
    <row r="18" spans="1:9" ht="22.5" customHeight="1">
      <c r="A18" s="414" t="s">
        <v>114</v>
      </c>
      <c r="B18" s="414"/>
      <c r="C18" s="414"/>
      <c r="D18" s="414"/>
      <c r="E18" s="414"/>
      <c r="F18" s="75"/>
      <c r="G18" s="74"/>
      <c r="H18" s="77"/>
    </row>
    <row r="19" spans="1:9">
      <c r="A19" s="78"/>
      <c r="B19" s="415" t="s">
        <v>115</v>
      </c>
      <c r="C19" s="416"/>
      <c r="D19" s="417"/>
      <c r="E19" s="421" t="s">
        <v>116</v>
      </c>
      <c r="F19" s="422"/>
      <c r="G19" s="422"/>
      <c r="H19" s="423"/>
    </row>
    <row r="20" spans="1:9">
      <c r="A20" s="78"/>
      <c r="B20" s="418"/>
      <c r="C20" s="419"/>
      <c r="D20" s="420"/>
      <c r="E20" s="79" t="s">
        <v>31</v>
      </c>
      <c r="F20" s="80" t="s">
        <v>117</v>
      </c>
      <c r="G20" s="79" t="s">
        <v>39</v>
      </c>
      <c r="H20" s="81" t="s">
        <v>117</v>
      </c>
    </row>
    <row r="21" spans="1:9">
      <c r="A21" s="78"/>
      <c r="B21" s="424" t="s">
        <v>118</v>
      </c>
      <c r="C21" s="425"/>
      <c r="D21" s="425"/>
      <c r="E21" s="84">
        <f ca="1">_xlfn.XLOOKUP($L$2,LSMA!$A$7:$A$16,LSMA!$G$7:$G$16)</f>
        <v>1470</v>
      </c>
      <c r="F21" s="85">
        <f ca="1">LSMA!G17</f>
        <v>1073.4761904761904</v>
      </c>
      <c r="G21" s="84">
        <f ca="1">_xlfn.XLOOKUP($L$2,LSMA!$A$7:$A$16,LSMA!$K$7:$K$16)</f>
        <v>1158.5454545454545</v>
      </c>
      <c r="H21" s="85">
        <f ca="1">LSMA!K17</f>
        <v>906.77645021645026</v>
      </c>
    </row>
    <row r="22" spans="1:9">
      <c r="A22" s="78"/>
      <c r="B22" s="400" t="s">
        <v>25</v>
      </c>
      <c r="C22" s="401"/>
      <c r="D22" s="401"/>
      <c r="E22" s="84">
        <f ca="1">_xlfn.XLOOKUP($L$2,LSMA!$A$7:$A$16,LSMA!$H$7:$H$16)</f>
        <v>1156.8000000000002</v>
      </c>
      <c r="F22" s="85">
        <f ca="1">LSMA!H17</f>
        <v>853.07151515151531</v>
      </c>
      <c r="G22" s="84">
        <f ca="1">_xlfn.XLOOKUP($L$2,LSMA!$A$7:$A$16,LSMA!$L$7:$L$16)</f>
        <v>1160</v>
      </c>
      <c r="H22" s="85">
        <f ca="1">LSMA!L17</f>
        <v>875.32987012987019</v>
      </c>
    </row>
    <row r="23" spans="1:9">
      <c r="A23" s="78"/>
      <c r="B23" s="400" t="s">
        <v>26</v>
      </c>
      <c r="C23" s="401"/>
      <c r="D23" s="401"/>
      <c r="E23" s="84">
        <f ca="1">_xlfn.XLOOKUP($L$2,LSMA!$A$7:$A$16,LSMA!$I$7:$I$16)</f>
        <v>854.5090909090909</v>
      </c>
      <c r="F23" s="85">
        <f ca="1">LSMA!I17</f>
        <v>646.3168831168831</v>
      </c>
      <c r="G23" s="84">
        <f ca="1">_xlfn.XLOOKUP($L$2,LSMA!$A$7:$A$16,LSMA!$M$7:$M$16)</f>
        <v>882</v>
      </c>
      <c r="H23" s="85">
        <f ca="1">LSMA!M17</f>
        <v>646.54441558441556</v>
      </c>
    </row>
    <row r="24" spans="1:9">
      <c r="A24" s="78"/>
      <c r="B24" s="400" t="s">
        <v>119</v>
      </c>
      <c r="C24" s="401"/>
      <c r="D24" s="401"/>
      <c r="E24" s="84">
        <f ca="1">_xlfn.XLOOKUP($L$2,LSMA!$A$7:$A$16,LSMA!$J$7:$J$16)</f>
        <v>882</v>
      </c>
      <c r="F24" s="85">
        <f ca="1">LSMA!J17</f>
        <v>635.20000000000005</v>
      </c>
      <c r="G24" s="84">
        <f ca="1">_xlfn.XLOOKUP($L$2,LSMA!$A$7:$A$16,LSMA!$N$7:$N$16)</f>
        <v>1114.2377622377621</v>
      </c>
      <c r="H24" s="85">
        <f ca="1">LSMA!N17</f>
        <v>826.41230769230788</v>
      </c>
    </row>
    <row r="25" spans="1:9">
      <c r="A25" s="78"/>
      <c r="B25" s="402" t="s">
        <v>120</v>
      </c>
      <c r="C25" s="403"/>
      <c r="D25" s="404"/>
      <c r="E25" s="94">
        <f ca="1">SUM($E$21:$E$24)</f>
        <v>4363.3090909090915</v>
      </c>
      <c r="F25" s="567"/>
      <c r="G25" s="94">
        <f ca="1">SUM($G$21:$G$24)</f>
        <v>4314.7832167832166</v>
      </c>
      <c r="H25" s="405"/>
    </row>
    <row r="26" spans="1:9">
      <c r="A26" s="78"/>
      <c r="B26" s="408" t="s">
        <v>79</v>
      </c>
      <c r="C26" s="409"/>
      <c r="D26" s="410"/>
      <c r="E26" s="91">
        <f ca="1">'CF SMA'!D38</f>
        <v>4363.3090909090915</v>
      </c>
      <c r="F26" s="568"/>
      <c r="G26" s="92">
        <f ca="1">'CF SMA'!E38</f>
        <v>4314.7832167832166</v>
      </c>
      <c r="H26" s="406"/>
    </row>
    <row r="27" spans="1:9">
      <c r="B27" s="411" t="s">
        <v>80</v>
      </c>
      <c r="C27" s="412"/>
      <c r="D27" s="413"/>
      <c r="E27" s="90">
        <f ca="1">'CF SMA'!D42</f>
        <v>2250</v>
      </c>
      <c r="F27" s="569"/>
      <c r="G27" s="93">
        <f ca="1">'CF SMA'!E42</f>
        <v>2477.968831168831</v>
      </c>
      <c r="H27" s="407"/>
      <c r="I27" s="7"/>
    </row>
    <row r="29" spans="1:9" ht="22.5" customHeight="1">
      <c r="A29" s="88" t="s">
        <v>121</v>
      </c>
      <c r="B29" s="75"/>
      <c r="C29" s="75"/>
      <c r="D29" s="75"/>
      <c r="E29" s="75"/>
      <c r="F29" s="75"/>
      <c r="G29" s="75"/>
      <c r="H29" s="75"/>
      <c r="I29" s="75"/>
    </row>
    <row r="30" spans="1:9">
      <c r="A30" s="394" t="s">
        <v>25</v>
      </c>
      <c r="B30" s="394"/>
      <c r="C30" s="394"/>
      <c r="D30" s="394" t="s">
        <v>122</v>
      </c>
      <c r="E30" s="394"/>
      <c r="F30" s="395" t="s">
        <v>123</v>
      </c>
      <c r="G30" s="396"/>
      <c r="H30" s="394" t="s">
        <v>120</v>
      </c>
      <c r="I30" s="394"/>
    </row>
    <row r="31" spans="1:9">
      <c r="A31" s="388">
        <f>_xlfn.XLOOKUP($L$2,LSMA!$A$7:$A$16,LSMA!$Q$7:$Q$16)</f>
        <v>391</v>
      </c>
      <c r="B31" s="388"/>
      <c r="C31" s="388"/>
      <c r="D31" s="388">
        <f>_xlfn.XLOOKUP($L$2,LSMA!$A$7:$A$16,LSMA!$R$7:$R$16)</f>
        <v>394</v>
      </c>
      <c r="E31" s="388"/>
      <c r="F31" s="388">
        <f>_xlfn.XLOOKUP($L$2,LSMA!$A$7:$A$16,LSMA!$S$7:$S$16)</f>
        <v>394</v>
      </c>
      <c r="G31" s="389"/>
      <c r="H31" s="390">
        <f>_xlfn.XLOOKUP($L$2,LSMA!$A$7:$A$16,LSMA!$T$7:$T$16)</f>
        <v>1179</v>
      </c>
      <c r="I31" s="390"/>
    </row>
    <row r="32" spans="1:9">
      <c r="F32" s="391" t="s">
        <v>111</v>
      </c>
      <c r="G32" s="392"/>
      <c r="H32" s="393">
        <f>LSMA!T17</f>
        <v>1119.9000000000001</v>
      </c>
      <c r="I32" s="393"/>
    </row>
    <row r="33" spans="1:9">
      <c r="F33" s="379" t="s">
        <v>79</v>
      </c>
      <c r="G33" s="380"/>
      <c r="H33" s="381">
        <f>'CF SMA'!D46</f>
        <v>1181</v>
      </c>
      <c r="I33" s="381"/>
    </row>
    <row r="34" spans="1:9">
      <c r="F34" s="382" t="s">
        <v>80</v>
      </c>
      <c r="G34" s="383"/>
      <c r="H34" s="384">
        <f>'CF SMA'!E46</f>
        <v>1066</v>
      </c>
      <c r="I34" s="384"/>
    </row>
    <row r="36" spans="1:9">
      <c r="A36" s="75" t="s">
        <v>124</v>
      </c>
      <c r="B36" s="75"/>
      <c r="C36" s="75"/>
      <c r="D36" s="75"/>
      <c r="E36" s="75"/>
      <c r="F36" s="75"/>
      <c r="G36" s="75"/>
      <c r="H36" s="75"/>
      <c r="I36" s="75"/>
    </row>
    <row r="37" spans="1:9">
      <c r="A37" s="385" t="s">
        <v>9</v>
      </c>
      <c r="B37" s="386"/>
      <c r="C37" s="386"/>
      <c r="D37" s="386"/>
      <c r="E37" s="386"/>
      <c r="F37" s="386"/>
      <c r="G37" s="386" t="s">
        <v>23</v>
      </c>
      <c r="H37" s="386"/>
      <c r="I37" s="387"/>
    </row>
    <row r="38" spans="1:9">
      <c r="A38" s="348" t="str">
        <f>_xlfn.XLOOKUP($L$2,LSMA!$A$7:$A$16,LSMA!$V$7:$V$16)</f>
        <v>lagu 1 ada nada bolong, attack angklung besar kurang, stem angklung kurang homogen, cymbal terlalu keras, vokal kurang stabil di ujung kalimat</v>
      </c>
      <c r="B38" s="349"/>
      <c r="C38" s="349"/>
      <c r="D38" s="349"/>
      <c r="E38" s="349"/>
      <c r="F38" s="350"/>
      <c r="G38" s="357" t="str">
        <f>_xlfn.XLOOKUP($L$2,'CF SMA'!$A$9:$A$28,'CF SMA'!$AN$9:$AN$28)</f>
        <v>Penampilan 12 Menit</v>
      </c>
      <c r="H38" s="349"/>
      <c r="I38" s="358"/>
    </row>
    <row r="39" spans="1:9">
      <c r="A39" s="351"/>
      <c r="B39" s="352"/>
      <c r="C39" s="352"/>
      <c r="D39" s="352"/>
      <c r="E39" s="352"/>
      <c r="F39" s="353"/>
      <c r="G39" s="359"/>
      <c r="H39" s="352"/>
      <c r="I39" s="360"/>
    </row>
    <row r="40" spans="1:9">
      <c r="A40" s="351"/>
      <c r="B40" s="352"/>
      <c r="C40" s="352"/>
      <c r="D40" s="352"/>
      <c r="E40" s="352"/>
      <c r="F40" s="353"/>
      <c r="G40" s="359"/>
      <c r="H40" s="352"/>
      <c r="I40" s="360"/>
    </row>
    <row r="41" spans="1:9">
      <c r="A41" s="351"/>
      <c r="B41" s="352"/>
      <c r="C41" s="352"/>
      <c r="D41" s="352"/>
      <c r="E41" s="352"/>
      <c r="F41" s="353"/>
      <c r="G41" s="359"/>
      <c r="H41" s="352"/>
      <c r="I41" s="360"/>
    </row>
    <row r="42" spans="1:9">
      <c r="A42" s="351"/>
      <c r="B42" s="352"/>
      <c r="C42" s="352"/>
      <c r="D42" s="352"/>
      <c r="E42" s="352"/>
      <c r="F42" s="353"/>
      <c r="G42" s="359"/>
      <c r="H42" s="352"/>
      <c r="I42" s="360"/>
    </row>
    <row r="43" spans="1:9">
      <c r="A43" s="354"/>
      <c r="B43" s="355"/>
      <c r="C43" s="355"/>
      <c r="D43" s="355"/>
      <c r="E43" s="355"/>
      <c r="F43" s="356"/>
      <c r="G43" s="361"/>
      <c r="H43" s="355"/>
      <c r="I43" s="362"/>
    </row>
    <row r="44" spans="1:9">
      <c r="A44" s="75"/>
      <c r="B44" s="75"/>
      <c r="C44" s="75"/>
      <c r="D44" s="75"/>
      <c r="E44" s="75"/>
      <c r="F44" s="75"/>
      <c r="G44" s="75"/>
      <c r="H44" s="74"/>
      <c r="I44" s="89"/>
    </row>
    <row r="45" spans="1:9" ht="24.75" customHeight="1">
      <c r="A45" s="363" t="s">
        <v>125</v>
      </c>
      <c r="B45" s="364"/>
      <c r="C45" s="365"/>
      <c r="D45" s="372" t="s">
        <v>126</v>
      </c>
      <c r="E45" s="372"/>
      <c r="F45" s="373" t="s">
        <v>127</v>
      </c>
      <c r="G45" s="374"/>
      <c r="H45" s="375" t="s">
        <v>128</v>
      </c>
      <c r="I45" s="376"/>
    </row>
    <row r="46" spans="1:9" ht="24.75" customHeight="1">
      <c r="A46" s="366"/>
      <c r="B46" s="367"/>
      <c r="C46" s="368"/>
      <c r="D46" s="372"/>
      <c r="E46" s="372"/>
      <c r="F46" s="346" t="s">
        <v>129</v>
      </c>
      <c r="G46" s="347"/>
      <c r="H46" s="377"/>
      <c r="I46" s="378"/>
    </row>
    <row r="47" spans="1:9" ht="24.75" customHeight="1">
      <c r="A47" s="366"/>
      <c r="B47" s="367"/>
      <c r="C47" s="368"/>
      <c r="D47" s="372" t="s">
        <v>130</v>
      </c>
      <c r="E47" s="372"/>
      <c r="F47" s="373" t="s">
        <v>131</v>
      </c>
      <c r="G47" s="374"/>
      <c r="H47" s="375" t="s">
        <v>128</v>
      </c>
      <c r="I47" s="376"/>
    </row>
    <row r="48" spans="1:9" ht="24.75" customHeight="1">
      <c r="A48" s="369"/>
      <c r="B48" s="370"/>
      <c r="C48" s="371"/>
      <c r="D48" s="372"/>
      <c r="E48" s="372"/>
      <c r="F48" s="346" t="s">
        <v>132</v>
      </c>
      <c r="G48" s="347"/>
      <c r="H48" s="377"/>
      <c r="I48" s="378"/>
    </row>
  </sheetData>
  <sheetProtection algorithmName="SHA-512" hashValue="CrhPuF5dZ9i8H4U2dH5evjdR4cMg8zeOwCwVcqOJKvr5/PmWtdhcVg6mCvg6FKUdqxwnOstNli9nqDl5/NlW/g==" saltValue="tr1KApNBA4M75tmDcYXjfg==" spinCount="100000" sheet="1" objects="1" scenarios="1" selectLockedCells="1"/>
  <protectedRanges>
    <protectedRange sqref="K2:L8" name="Range1"/>
  </protectedRanges>
  <mergeCells count="58">
    <mergeCell ref="K7:K8"/>
    <mergeCell ref="L7:L8"/>
    <mergeCell ref="F47:G47"/>
    <mergeCell ref="H47:I48"/>
    <mergeCell ref="F48:G48"/>
    <mergeCell ref="A37:F37"/>
    <mergeCell ref="G37:I37"/>
    <mergeCell ref="A38:F43"/>
    <mergeCell ref="G38:I43"/>
    <mergeCell ref="A45:C48"/>
    <mergeCell ref="D45:E46"/>
    <mergeCell ref="F45:G45"/>
    <mergeCell ref="H45:I46"/>
    <mergeCell ref="F46:G46"/>
    <mergeCell ref="D47:E48"/>
    <mergeCell ref="F32:G32"/>
    <mergeCell ref="H32:I32"/>
    <mergeCell ref="F33:G33"/>
    <mergeCell ref="H33:I33"/>
    <mergeCell ref="F34:G34"/>
    <mergeCell ref="H34:I34"/>
    <mergeCell ref="A30:C30"/>
    <mergeCell ref="D30:E30"/>
    <mergeCell ref="F30:G30"/>
    <mergeCell ref="H30:I30"/>
    <mergeCell ref="A31:C31"/>
    <mergeCell ref="D31:E31"/>
    <mergeCell ref="F31:G31"/>
    <mergeCell ref="H31:I31"/>
    <mergeCell ref="B23:D23"/>
    <mergeCell ref="B24:D24"/>
    <mergeCell ref="B25:D25"/>
    <mergeCell ref="F25:F27"/>
    <mergeCell ref="H25:H27"/>
    <mergeCell ref="B26:D26"/>
    <mergeCell ref="B27:D27"/>
    <mergeCell ref="B22:D22"/>
    <mergeCell ref="A5:I5"/>
    <mergeCell ref="G8:H9"/>
    <mergeCell ref="I8:I9"/>
    <mergeCell ref="G10:H11"/>
    <mergeCell ref="I10:I17"/>
    <mergeCell ref="G12:H12"/>
    <mergeCell ref="G13:H13"/>
    <mergeCell ref="G14:H14"/>
    <mergeCell ref="G15:H15"/>
    <mergeCell ref="G16:H16"/>
    <mergeCell ref="G17:H17"/>
    <mergeCell ref="A18:E18"/>
    <mergeCell ref="B19:D20"/>
    <mergeCell ref="E19:H19"/>
    <mergeCell ref="B21:D21"/>
    <mergeCell ref="A4:I4"/>
    <mergeCell ref="A1:I1"/>
    <mergeCell ref="A2:I2"/>
    <mergeCell ref="K2:K3"/>
    <mergeCell ref="L2:L3"/>
    <mergeCell ref="A3:I3"/>
  </mergeCells>
  <hyperlinks>
    <hyperlink ref="A5" r:id="rId1" display="http://lmap9.kabumi-upi.org/" xr:uid="{AC20B983-BE02-48D8-A68D-7B15D7CF6477}"/>
  </hyperlinks>
  <pageMargins left="0.7" right="0.7" top="0.75" bottom="0.75" header="0.3" footer="0.3"/>
  <pageSetup paperSize="9" fitToHeight="0" orientation="portrait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230F-1CF5-4EFE-A590-DFD19B124A91}">
  <sheetPr>
    <tabColor theme="1" tint="0.34998626667073579"/>
    <pageSetUpPr fitToPage="1"/>
  </sheetPr>
  <dimension ref="A1:S40"/>
  <sheetViews>
    <sheetView topLeftCell="A6" workbookViewId="0">
      <selection activeCell="C27" sqref="C27:H29"/>
    </sheetView>
  </sheetViews>
  <sheetFormatPr defaultColWidth="11" defaultRowHeight="15.75"/>
  <cols>
    <col min="1" max="1" width="12.75" customWidth="1"/>
    <col min="2" max="2" width="10.75" customWidth="1"/>
    <col min="3" max="7" width="12.625" customWidth="1"/>
    <col min="8" max="8" width="10.75" customWidth="1"/>
    <col min="9" max="9" width="13.625" customWidth="1"/>
    <col min="10" max="10" width="6.875" customWidth="1"/>
    <col min="11" max="11" width="18" customWidth="1"/>
  </cols>
  <sheetData>
    <row r="1" spans="1:11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1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</row>
    <row r="3" spans="1:11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</row>
    <row r="4" spans="1:11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1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1" ht="24.75" customHeight="1"/>
    <row r="7" spans="1:11" ht="23.25" customHeight="1">
      <c r="A7" s="467" t="s">
        <v>359</v>
      </c>
      <c r="B7" s="467"/>
      <c r="C7" s="467"/>
      <c r="D7" s="467"/>
      <c r="E7" s="467"/>
      <c r="F7" s="467"/>
      <c r="G7" s="467"/>
      <c r="H7" s="467"/>
      <c r="I7" s="467"/>
    </row>
    <row r="8" spans="1:11" ht="23.25" customHeight="1">
      <c r="A8" s="467"/>
      <c r="B8" s="467"/>
      <c r="C8" s="467"/>
      <c r="D8" s="467"/>
      <c r="E8" s="467"/>
      <c r="F8" s="467"/>
      <c r="G8" s="467"/>
      <c r="H8" s="467"/>
      <c r="I8" s="467"/>
    </row>
    <row r="9" spans="1:11">
      <c r="A9" s="103"/>
      <c r="B9" s="103"/>
      <c r="C9" s="103"/>
      <c r="D9" s="103"/>
      <c r="E9" s="103"/>
      <c r="F9" s="103"/>
      <c r="G9" s="103"/>
      <c r="H9" s="103"/>
      <c r="I9" s="103"/>
    </row>
    <row r="10" spans="1:11">
      <c r="B10" s="75" t="s">
        <v>134</v>
      </c>
      <c r="C10" s="75"/>
      <c r="D10" s="75"/>
      <c r="E10" s="75"/>
      <c r="F10" s="75"/>
      <c r="G10" s="75"/>
      <c r="H10" s="75"/>
      <c r="I10" s="75"/>
    </row>
    <row r="11" spans="1:11" ht="36.75" customHeight="1">
      <c r="B11" s="98" t="s">
        <v>90</v>
      </c>
      <c r="C11" s="100" t="s">
        <v>2</v>
      </c>
      <c r="D11" s="449" t="s">
        <v>107</v>
      </c>
      <c r="E11" s="449"/>
      <c r="F11" s="449"/>
      <c r="G11" s="449"/>
      <c r="H11" s="449"/>
      <c r="K11" s="24"/>
    </row>
    <row r="12" spans="1:11" ht="20.25" customHeight="1">
      <c r="B12" s="461">
        <v>1</v>
      </c>
      <c r="C12" s="459">
        <f ca="1">_xlfn.XLOOKUP(B12,LSMA!$P$7:$P$16,LSMA!$A$7:$A$16)</f>
        <v>3</v>
      </c>
      <c r="D12" s="464" t="str">
        <f ca="1">_xlfn.XLOOKUP(C12,LSMA!$A$7:$A$16,LSMA!$B$7:$B$16)</f>
        <v>SMAN 1 Karawang</v>
      </c>
      <c r="E12" s="464"/>
      <c r="F12" s="464"/>
      <c r="G12" s="464"/>
      <c r="H12" s="464"/>
    </row>
    <row r="13" spans="1:11" ht="20.25" customHeight="1">
      <c r="B13" s="462"/>
      <c r="C13" s="463"/>
      <c r="D13" s="464"/>
      <c r="E13" s="464"/>
      <c r="F13" s="464"/>
      <c r="G13" s="464"/>
      <c r="H13" s="464"/>
    </row>
    <row r="14" spans="1:11" ht="20.25" customHeight="1">
      <c r="B14" s="465">
        <v>2</v>
      </c>
      <c r="C14" s="459">
        <f ca="1">_xlfn.XLOOKUP(B14,LSMA!$P$7:$P$16,LSMA!$A$7:$A$16)</f>
        <v>6</v>
      </c>
      <c r="D14" s="451" t="str">
        <f ca="1">_xlfn.XLOOKUP(C14,LSMA!$A$7:$A$16,LSMA!$B$7:$B$16)</f>
        <v>SMA IT Insan Sejahtera Sumedang</v>
      </c>
      <c r="E14" s="451"/>
      <c r="F14" s="451"/>
      <c r="G14" s="451"/>
      <c r="H14" s="451"/>
    </row>
    <row r="15" spans="1:11" ht="20.25" customHeight="1">
      <c r="B15" s="466"/>
      <c r="C15" s="460"/>
      <c r="D15" s="451"/>
      <c r="E15" s="451"/>
      <c r="F15" s="451"/>
      <c r="G15" s="451"/>
      <c r="H15" s="451"/>
    </row>
    <row r="16" spans="1:11" ht="20.25" customHeight="1">
      <c r="B16" s="456">
        <v>3</v>
      </c>
      <c r="C16" s="453">
        <f ca="1">_xlfn.XLOOKUP(B16,LSMA!$P$7:$P$16,LSMA!$A$7:$A$16)</f>
        <v>9</v>
      </c>
      <c r="D16" s="451" t="str">
        <f ca="1">_xlfn.XLOOKUP(C16,LSMA!$A$7:$A$16,LSMA!$B$7:$B$16)</f>
        <v>SMA 4 Karawang</v>
      </c>
      <c r="E16" s="451"/>
      <c r="F16" s="451"/>
      <c r="G16" s="451"/>
      <c r="H16" s="451"/>
    </row>
    <row r="17" spans="1:19" ht="20.25" customHeight="1">
      <c r="B17" s="456"/>
      <c r="C17" s="453"/>
      <c r="D17" s="451"/>
      <c r="E17" s="451"/>
      <c r="F17" s="451"/>
      <c r="G17" s="451"/>
      <c r="H17" s="451"/>
    </row>
    <row r="19" spans="1:19">
      <c r="B19" s="75" t="s">
        <v>135</v>
      </c>
      <c r="C19" s="75"/>
      <c r="D19" s="75"/>
    </row>
    <row r="20" spans="1:19" ht="33" customHeight="1">
      <c r="B20" s="99" t="s">
        <v>90</v>
      </c>
      <c r="C20" s="100" t="s">
        <v>2</v>
      </c>
      <c r="D20" s="449" t="s">
        <v>107</v>
      </c>
      <c r="E20" s="449"/>
      <c r="F20" s="449"/>
      <c r="G20" s="449"/>
      <c r="H20" s="449"/>
    </row>
    <row r="21" spans="1:19" ht="20.25" customHeight="1">
      <c r="B21" s="457">
        <v>1</v>
      </c>
      <c r="C21" s="459">
        <f ca="1">_xlfn.XLOOKUP(IF(B21=1,4,1),LSMA!$P$7:$P$16,LSMA!$A$7:$A$16)</f>
        <v>10</v>
      </c>
      <c r="D21" s="451" t="str">
        <f ca="1">_xlfn.XLOOKUP(C21,LSMA!$A$7:$A$16,LSMA!$B$7:$B$16)</f>
        <v>SMA 15 Bandung</v>
      </c>
      <c r="E21" s="451"/>
      <c r="F21" s="451"/>
      <c r="G21" s="451"/>
      <c r="H21" s="451"/>
      <c r="S21" s="89"/>
    </row>
    <row r="22" spans="1:19" ht="20.25" customHeight="1">
      <c r="B22" s="458"/>
      <c r="C22" s="460"/>
      <c r="D22" s="451"/>
      <c r="E22" s="451"/>
      <c r="F22" s="451"/>
      <c r="G22" s="451"/>
      <c r="H22" s="451"/>
      <c r="S22" s="89"/>
    </row>
    <row r="23" spans="1:19" ht="20.25" customHeight="1">
      <c r="B23" s="452">
        <v>2</v>
      </c>
      <c r="C23" s="453">
        <f ca="1">_xlfn.XLOOKUP(IF(B23=2,5,2),LSMA!$P$7:$P$16,LSMA!$A$7:$A$16)</f>
        <v>1</v>
      </c>
      <c r="D23" s="451" t="str">
        <f ca="1">_xlfn.XLOOKUP(C23,LSMA!$A$7:$A$16,LSMA!$B$7:$B$16)</f>
        <v>SMAN 24 Bandung</v>
      </c>
      <c r="E23" s="451"/>
      <c r="F23" s="451"/>
      <c r="G23" s="451"/>
      <c r="H23" s="451"/>
      <c r="S23" s="89"/>
    </row>
    <row r="24" spans="1:19" ht="20.25" customHeight="1">
      <c r="B24" s="452"/>
      <c r="C24" s="453"/>
      <c r="D24" s="451"/>
      <c r="E24" s="451"/>
      <c r="F24" s="451"/>
      <c r="G24" s="451"/>
      <c r="H24" s="451"/>
    </row>
    <row r="25" spans="1:19">
      <c r="B25" s="75"/>
      <c r="C25" s="75"/>
      <c r="D25" s="75"/>
      <c r="F25" s="75"/>
      <c r="G25" s="75"/>
      <c r="H25" s="89"/>
      <c r="I25" s="89"/>
    </row>
    <row r="26" spans="1:19" ht="16.5" customHeight="1">
      <c r="B26" s="507" t="s">
        <v>136</v>
      </c>
      <c r="C26" s="454"/>
      <c r="D26" s="75"/>
      <c r="F26" s="75"/>
      <c r="G26" s="75"/>
    </row>
    <row r="27" spans="1:19" ht="33.75" customHeight="1">
      <c r="B27" s="104" t="s">
        <v>90</v>
      </c>
      <c r="C27" s="455" t="s">
        <v>107</v>
      </c>
      <c r="D27" s="455"/>
      <c r="E27" s="455"/>
      <c r="F27" s="449" t="s">
        <v>137</v>
      </c>
      <c r="G27" s="449"/>
      <c r="H27" s="449"/>
    </row>
    <row r="28" spans="1:19" ht="20.25" customHeight="1">
      <c r="B28" s="453">
        <v>1</v>
      </c>
      <c r="C28" s="451" t="str">
        <f>_xlfn.XLOOKUP(B28,LSMA!$U$7:$U$16,LSMA!$B$7:$B$16)</f>
        <v>SMA IT Insan Sejahtera Sumedang</v>
      </c>
      <c r="D28" s="451"/>
      <c r="E28" s="451"/>
      <c r="F28" s="451" t="str">
        <f>_xlfn.XLOOKUP(B28,LSMA!$U$7:$U$16,LSMA!$F$7:$F$16)</f>
        <v>Nataya Mahadewi</v>
      </c>
      <c r="G28" s="451"/>
      <c r="H28" s="451"/>
    </row>
    <row r="29" spans="1:19" ht="20.25" customHeight="1">
      <c r="B29" s="453"/>
      <c r="C29" s="451"/>
      <c r="D29" s="451"/>
      <c r="E29" s="451"/>
      <c r="F29" s="451"/>
      <c r="G29" s="451"/>
      <c r="H29" s="451"/>
      <c r="I29" s="89"/>
    </row>
    <row r="30" spans="1:19" ht="20.25" customHeight="1">
      <c r="B30" s="102"/>
      <c r="C30" s="102"/>
      <c r="D30" s="102"/>
      <c r="E30" s="102"/>
      <c r="F30" s="102"/>
      <c r="G30" s="102"/>
      <c r="H30" s="89"/>
      <c r="I30" s="89"/>
    </row>
    <row r="31" spans="1:19">
      <c r="A31" s="75"/>
      <c r="B31" s="75"/>
      <c r="C31" s="75" t="s">
        <v>138</v>
      </c>
      <c r="D31" s="75"/>
      <c r="E31" s="75"/>
      <c r="F31" s="75"/>
      <c r="G31" s="75"/>
      <c r="H31" s="89"/>
      <c r="I31" s="89"/>
    </row>
    <row r="32" spans="1:19" ht="31.5" customHeight="1">
      <c r="C32" s="101" t="s">
        <v>139</v>
      </c>
      <c r="D32" s="101" t="s">
        <v>140</v>
      </c>
      <c r="E32" s="101" t="s">
        <v>141</v>
      </c>
      <c r="F32" s="101" t="s">
        <v>142</v>
      </c>
      <c r="G32" s="101" t="s">
        <v>143</v>
      </c>
    </row>
    <row r="33" spans="1:9" ht="27" customHeight="1">
      <c r="C33" s="450" t="s">
        <v>128</v>
      </c>
      <c r="D33" s="450" t="s">
        <v>128</v>
      </c>
      <c r="E33" s="450" t="s">
        <v>128</v>
      </c>
      <c r="F33" s="450" t="s">
        <v>128</v>
      </c>
      <c r="G33" s="450" t="s">
        <v>128</v>
      </c>
    </row>
    <row r="34" spans="1:9" ht="36.75" customHeight="1">
      <c r="C34" s="450"/>
      <c r="D34" s="450"/>
      <c r="E34" s="450"/>
      <c r="F34" s="450"/>
      <c r="G34" s="450"/>
      <c r="H34" s="171"/>
    </row>
    <row r="35" spans="1:9" ht="19.5" customHeight="1"/>
    <row r="37" spans="1:9">
      <c r="A37" s="446" t="s">
        <v>125</v>
      </c>
      <c r="B37" s="446"/>
      <c r="C37" s="446"/>
      <c r="D37" s="447" t="s">
        <v>130</v>
      </c>
      <c r="E37" s="448"/>
      <c r="F37" s="449" t="s">
        <v>131</v>
      </c>
      <c r="G37" s="449"/>
      <c r="H37" s="450" t="s">
        <v>128</v>
      </c>
      <c r="I37" s="450"/>
    </row>
    <row r="38" spans="1:9">
      <c r="A38" s="446"/>
      <c r="B38" s="446"/>
      <c r="C38" s="446"/>
      <c r="D38" s="447"/>
      <c r="E38" s="448"/>
      <c r="F38" s="449"/>
      <c r="G38" s="449"/>
      <c r="H38" s="450"/>
      <c r="I38" s="450"/>
    </row>
    <row r="39" spans="1:9">
      <c r="A39" s="446"/>
      <c r="B39" s="446"/>
      <c r="C39" s="446"/>
      <c r="D39" s="447"/>
      <c r="E39" s="448"/>
      <c r="F39" s="447" t="s">
        <v>132</v>
      </c>
      <c r="G39" s="447"/>
      <c r="H39" s="450"/>
      <c r="I39" s="450"/>
    </row>
    <row r="40" spans="1:9">
      <c r="A40" s="446"/>
      <c r="B40" s="446"/>
      <c r="C40" s="446"/>
      <c r="D40" s="447"/>
      <c r="E40" s="448"/>
      <c r="F40" s="447"/>
      <c r="G40" s="447"/>
      <c r="H40" s="450"/>
      <c r="I40" s="450"/>
    </row>
  </sheetData>
  <sheetProtection algorithmName="SHA-512" hashValue="yvAc84AgIMPWMYxEXcJ+RXB+Kjj/lgI+Xaz3nlpTiE9P9HATkJ6OItJgulw5zQ+zMevwRgaI4WDslHqYI7PI9A==" saltValue="xkEsbPPATQgcd4XM9r7GxA==" spinCount="100000" sheet="1" objects="1" scenarios="1" selectLockedCells="1" selectUnlockedCells="1"/>
  <mergeCells count="39">
    <mergeCell ref="H37:I40"/>
    <mergeCell ref="D12:H13"/>
    <mergeCell ref="D14:H15"/>
    <mergeCell ref="D16:H17"/>
    <mergeCell ref="D20:H20"/>
    <mergeCell ref="D21:H22"/>
    <mergeCell ref="A37:C40"/>
    <mergeCell ref="D37:E40"/>
    <mergeCell ref="F37:G38"/>
    <mergeCell ref="F39:G40"/>
    <mergeCell ref="C33:C34"/>
    <mergeCell ref="D33:D34"/>
    <mergeCell ref="E33:E34"/>
    <mergeCell ref="F33:F34"/>
    <mergeCell ref="G33:G34"/>
    <mergeCell ref="B28:B29"/>
    <mergeCell ref="C28:E29"/>
    <mergeCell ref="C27:E27"/>
    <mergeCell ref="F27:H27"/>
    <mergeCell ref="F28:H29"/>
    <mergeCell ref="B23:B24"/>
    <mergeCell ref="C23:C24"/>
    <mergeCell ref="B26:C26"/>
    <mergeCell ref="D23:H24"/>
    <mergeCell ref="B21:B22"/>
    <mergeCell ref="C21:C22"/>
    <mergeCell ref="B16:B17"/>
    <mergeCell ref="C16:C17"/>
    <mergeCell ref="B14:B15"/>
    <mergeCell ref="C14:C15"/>
    <mergeCell ref="A1:I1"/>
    <mergeCell ref="A2:I2"/>
    <mergeCell ref="A3:I3"/>
    <mergeCell ref="A4:I4"/>
    <mergeCell ref="A5:I5"/>
    <mergeCell ref="A7:I8"/>
    <mergeCell ref="B12:B13"/>
    <mergeCell ref="C12:C13"/>
    <mergeCell ref="D11:H11"/>
  </mergeCells>
  <hyperlinks>
    <hyperlink ref="A5" r:id="rId1" display="http://lmap9.kabumi-upi.org/" xr:uid="{ACF0E02B-ACEF-4DAF-8CD0-97A2D97243BF}"/>
  </hyperlinks>
  <pageMargins left="0.7" right="0.7" top="0.75" bottom="0.75" header="0.3" footer="0.3"/>
  <pageSetup paperSize="9" fitToHeight="0" orientation="portrait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1A75-B7AC-4D1A-A6D5-B833C9F0BFD6}">
  <sheetPr>
    <tabColor theme="9" tint="0.59999389629810485"/>
  </sheetPr>
  <dimension ref="A1:AY26"/>
  <sheetViews>
    <sheetView zoomScale="94" zoomScaleNormal="139" workbookViewId="0">
      <pane xSplit="2" ySplit="8" topLeftCell="AV9" activePane="bottomRight" state="frozen"/>
      <selection pane="bottomRight" activeCell="V19" sqref="V19:V20"/>
      <selection pane="bottomLeft"/>
      <selection pane="topRight"/>
    </sheetView>
  </sheetViews>
  <sheetFormatPr defaultColWidth="11" defaultRowHeight="15.75" customHeight="1"/>
  <cols>
    <col min="1" max="1" width="8.375" customWidth="1"/>
    <col min="2" max="2" width="10" customWidth="1"/>
    <col min="3" max="6" width="9.5" customWidth="1"/>
    <col min="7" max="9" width="9.375" customWidth="1"/>
    <col min="10" max="13" width="9.5" customWidth="1"/>
    <col min="14" max="16" width="9.375" customWidth="1"/>
    <col min="17" max="20" width="9.5" customWidth="1"/>
    <col min="21" max="23" width="9.375" customWidth="1"/>
    <col min="24" max="27" width="9.5" customWidth="1"/>
    <col min="28" max="30" width="9.375" customWidth="1"/>
    <col min="31" max="34" width="9.5" customWidth="1"/>
    <col min="35" max="37" width="9.375" customWidth="1"/>
    <col min="38" max="39" width="9"/>
    <col min="40" max="41" width="22.875" customWidth="1"/>
    <col min="42" max="43" width="9.5" customWidth="1"/>
    <col min="44" max="44" width="17" customWidth="1"/>
    <col min="45" max="45" width="22.625" customWidth="1"/>
    <col min="46" max="46" width="10.125" customWidth="1"/>
    <col min="47" max="47" width="66.5" customWidth="1"/>
    <col min="48" max="48" width="27.375" customWidth="1"/>
    <col min="49" max="50" width="58.625" customWidth="1"/>
    <col min="51" max="51" width="52.5" customWidth="1"/>
    <col min="52" max="52" width="29.375" customWidth="1"/>
  </cols>
  <sheetData>
    <row r="1" spans="1:51"/>
    <row r="2" spans="1:51" ht="11.25" customHeight="1">
      <c r="A2" s="216" t="s">
        <v>360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T2" s="217" t="s">
        <v>1</v>
      </c>
      <c r="AU2" s="217"/>
      <c r="AV2" s="217"/>
      <c r="AW2" s="217"/>
      <c r="AX2" s="217"/>
      <c r="AY2" s="217"/>
    </row>
    <row r="3" spans="1:51" ht="11.2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6"/>
      <c r="AD3" s="216"/>
      <c r="AE3" s="216"/>
      <c r="AF3" s="216"/>
      <c r="AG3" s="216"/>
      <c r="AH3" s="216"/>
      <c r="AI3" s="216"/>
      <c r="AJ3" s="216"/>
      <c r="AK3" s="216"/>
      <c r="AL3" s="216"/>
      <c r="AM3" s="216"/>
      <c r="AN3" s="216"/>
      <c r="AO3" s="216"/>
      <c r="AP3" s="216"/>
      <c r="AQ3" s="216"/>
      <c r="AR3" s="216"/>
      <c r="AT3" s="217"/>
      <c r="AU3" s="217"/>
      <c r="AV3" s="217"/>
      <c r="AW3" s="217"/>
      <c r="AX3" s="217"/>
      <c r="AY3" s="217"/>
    </row>
    <row r="4" spans="1:51" ht="11.2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  <c r="AA4" s="216"/>
      <c r="AB4" s="216"/>
      <c r="AC4" s="216"/>
      <c r="AD4" s="216"/>
      <c r="AE4" s="216"/>
      <c r="AF4" s="216"/>
      <c r="AG4" s="216"/>
      <c r="AH4" s="216"/>
      <c r="AI4" s="216"/>
      <c r="AJ4" s="216"/>
      <c r="AK4" s="216"/>
      <c r="AL4" s="216"/>
      <c r="AM4" s="216"/>
      <c r="AN4" s="216"/>
      <c r="AO4" s="216"/>
      <c r="AP4" s="216"/>
      <c r="AQ4" s="216"/>
      <c r="AR4" s="216"/>
    </row>
    <row r="5" spans="1:51" ht="15.95" customHeight="1">
      <c r="A5" s="218" t="s">
        <v>2</v>
      </c>
      <c r="B5" s="220" t="s">
        <v>3</v>
      </c>
      <c r="C5" s="222" t="s">
        <v>4</v>
      </c>
      <c r="D5" s="222"/>
      <c r="E5" s="222"/>
      <c r="F5" s="222"/>
      <c r="G5" s="222"/>
      <c r="H5" s="222"/>
      <c r="I5" s="222"/>
      <c r="J5" s="224" t="s">
        <v>5</v>
      </c>
      <c r="K5" s="224"/>
      <c r="L5" s="224"/>
      <c r="M5" s="224"/>
      <c r="N5" s="224"/>
      <c r="O5" s="224"/>
      <c r="P5" s="224"/>
      <c r="Q5" s="226" t="s">
        <v>6</v>
      </c>
      <c r="R5" s="226"/>
      <c r="S5" s="226"/>
      <c r="T5" s="226"/>
      <c r="U5" s="226"/>
      <c r="V5" s="226"/>
      <c r="W5" s="226"/>
      <c r="X5" s="228" t="s">
        <v>7</v>
      </c>
      <c r="Y5" s="228"/>
      <c r="Z5" s="228"/>
      <c r="AA5" s="228"/>
      <c r="AB5" s="228"/>
      <c r="AC5" s="228"/>
      <c r="AD5" s="228"/>
      <c r="AE5" s="230" t="s">
        <v>8</v>
      </c>
      <c r="AF5" s="230"/>
      <c r="AG5" s="230"/>
      <c r="AH5" s="230"/>
      <c r="AI5" s="230"/>
      <c r="AJ5" s="230"/>
      <c r="AK5" s="230"/>
      <c r="AL5" s="209" t="s">
        <v>9</v>
      </c>
      <c r="AM5" s="209"/>
      <c r="AN5" s="209"/>
      <c r="AO5" s="209"/>
      <c r="AP5" s="209" t="s">
        <v>10</v>
      </c>
      <c r="AQ5" s="209"/>
      <c r="AR5" s="209"/>
      <c r="AT5" s="211" t="s">
        <v>11</v>
      </c>
      <c r="AU5" s="212" t="s">
        <v>12</v>
      </c>
      <c r="AV5" s="212" t="s">
        <v>13</v>
      </c>
      <c r="AW5" s="212" t="s">
        <v>14</v>
      </c>
      <c r="AX5" s="212" t="s">
        <v>15</v>
      </c>
      <c r="AY5" s="212" t="s">
        <v>16</v>
      </c>
    </row>
    <row r="6" spans="1:51" ht="15.95" customHeight="1">
      <c r="A6" s="219"/>
      <c r="B6" s="221"/>
      <c r="C6" s="223"/>
      <c r="D6" s="223"/>
      <c r="E6" s="223"/>
      <c r="F6" s="223"/>
      <c r="G6" s="223"/>
      <c r="H6" s="223"/>
      <c r="I6" s="223"/>
      <c r="J6" s="225"/>
      <c r="K6" s="225"/>
      <c r="L6" s="225"/>
      <c r="M6" s="225"/>
      <c r="N6" s="225"/>
      <c r="O6" s="225"/>
      <c r="P6" s="225"/>
      <c r="Q6" s="227"/>
      <c r="R6" s="227"/>
      <c r="S6" s="227"/>
      <c r="T6" s="227"/>
      <c r="U6" s="227"/>
      <c r="V6" s="227"/>
      <c r="W6" s="227"/>
      <c r="X6" s="229"/>
      <c r="Y6" s="229"/>
      <c r="Z6" s="229"/>
      <c r="AA6" s="229"/>
      <c r="AB6" s="229"/>
      <c r="AC6" s="229"/>
      <c r="AD6" s="229"/>
      <c r="AE6" s="231"/>
      <c r="AF6" s="231"/>
      <c r="AG6" s="231"/>
      <c r="AH6" s="231"/>
      <c r="AI6" s="231"/>
      <c r="AJ6" s="231"/>
      <c r="AK6" s="231"/>
      <c r="AL6" s="210"/>
      <c r="AM6" s="210"/>
      <c r="AN6" s="210"/>
      <c r="AO6" s="210"/>
      <c r="AP6" s="210"/>
      <c r="AQ6" s="210"/>
      <c r="AR6" s="210"/>
      <c r="AT6" s="211"/>
      <c r="AU6" s="212"/>
      <c r="AV6" s="212"/>
      <c r="AW6" s="212"/>
      <c r="AX6" s="212"/>
      <c r="AY6" s="212"/>
    </row>
    <row r="7" spans="1:51" ht="15.95" customHeight="1">
      <c r="A7" s="219"/>
      <c r="B7" s="221"/>
      <c r="C7" s="234" t="s">
        <v>17</v>
      </c>
      <c r="D7" s="234"/>
      <c r="E7" s="234"/>
      <c r="F7" s="234"/>
      <c r="G7" s="206" t="s">
        <v>18</v>
      </c>
      <c r="H7" s="206"/>
      <c r="I7" s="206"/>
      <c r="J7" s="235" t="s">
        <v>17</v>
      </c>
      <c r="K7" s="235"/>
      <c r="L7" s="235"/>
      <c r="M7" s="235"/>
      <c r="N7" s="206" t="s">
        <v>18</v>
      </c>
      <c r="O7" s="206"/>
      <c r="P7" s="206"/>
      <c r="Q7" s="205" t="s">
        <v>17</v>
      </c>
      <c r="R7" s="205"/>
      <c r="S7" s="205"/>
      <c r="T7" s="205"/>
      <c r="U7" s="206" t="s">
        <v>18</v>
      </c>
      <c r="V7" s="206"/>
      <c r="W7" s="206"/>
      <c r="X7" s="207" t="s">
        <v>17</v>
      </c>
      <c r="Y7" s="207"/>
      <c r="Z7" s="207"/>
      <c r="AA7" s="207"/>
      <c r="AB7" s="206" t="s">
        <v>18</v>
      </c>
      <c r="AC7" s="206"/>
      <c r="AD7" s="206"/>
      <c r="AE7" s="208" t="s">
        <v>17</v>
      </c>
      <c r="AF7" s="208"/>
      <c r="AG7" s="208"/>
      <c r="AH7" s="208"/>
      <c r="AI7" s="206" t="s">
        <v>18</v>
      </c>
      <c r="AJ7" s="206"/>
      <c r="AK7" s="206"/>
      <c r="AL7" s="214" t="s">
        <v>19</v>
      </c>
      <c r="AM7" s="214"/>
      <c r="AN7" s="214"/>
      <c r="AO7" s="214" t="s">
        <v>20</v>
      </c>
      <c r="AP7" s="232" t="s">
        <v>21</v>
      </c>
      <c r="AQ7" s="232" t="s">
        <v>22</v>
      </c>
      <c r="AR7" s="214" t="s">
        <v>23</v>
      </c>
      <c r="AT7" s="211"/>
      <c r="AU7" s="212"/>
      <c r="AV7" s="212"/>
      <c r="AW7" s="212"/>
      <c r="AX7" s="212"/>
      <c r="AY7" s="212"/>
    </row>
    <row r="8" spans="1:51" ht="65.099999999999994" customHeight="1">
      <c r="A8" s="219"/>
      <c r="B8" s="221"/>
      <c r="C8" s="132" t="s">
        <v>24</v>
      </c>
      <c r="D8" s="133" t="s">
        <v>25</v>
      </c>
      <c r="E8" s="133" t="s">
        <v>26</v>
      </c>
      <c r="F8" s="132" t="s">
        <v>27</v>
      </c>
      <c r="G8" s="116" t="s">
        <v>28</v>
      </c>
      <c r="H8" s="117" t="s">
        <v>29</v>
      </c>
      <c r="I8" s="116" t="s">
        <v>30</v>
      </c>
      <c r="J8" s="134" t="s">
        <v>24</v>
      </c>
      <c r="K8" s="135" t="s">
        <v>25</v>
      </c>
      <c r="L8" s="135" t="s">
        <v>26</v>
      </c>
      <c r="M8" s="134" t="s">
        <v>27</v>
      </c>
      <c r="N8" s="116" t="s">
        <v>28</v>
      </c>
      <c r="O8" s="117" t="s">
        <v>29</v>
      </c>
      <c r="P8" s="116" t="s">
        <v>30</v>
      </c>
      <c r="Q8" s="136" t="s">
        <v>24</v>
      </c>
      <c r="R8" s="137" t="s">
        <v>25</v>
      </c>
      <c r="S8" s="137" t="s">
        <v>26</v>
      </c>
      <c r="T8" s="136" t="s">
        <v>27</v>
      </c>
      <c r="U8" s="116" t="s">
        <v>28</v>
      </c>
      <c r="V8" s="117" t="s">
        <v>29</v>
      </c>
      <c r="W8" s="116" t="s">
        <v>30</v>
      </c>
      <c r="X8" s="138" t="s">
        <v>24</v>
      </c>
      <c r="Y8" s="139" t="s">
        <v>25</v>
      </c>
      <c r="Z8" s="139" t="s">
        <v>26</v>
      </c>
      <c r="AA8" s="138" t="s">
        <v>27</v>
      </c>
      <c r="AB8" s="116" t="s">
        <v>28</v>
      </c>
      <c r="AC8" s="117" t="s">
        <v>29</v>
      </c>
      <c r="AD8" s="116" t="s">
        <v>30</v>
      </c>
      <c r="AE8" s="140" t="s">
        <v>24</v>
      </c>
      <c r="AF8" s="141" t="s">
        <v>25</v>
      </c>
      <c r="AG8" s="141" t="s">
        <v>26</v>
      </c>
      <c r="AH8" s="140" t="s">
        <v>27</v>
      </c>
      <c r="AI8" s="116" t="s">
        <v>28</v>
      </c>
      <c r="AJ8" s="117" t="s">
        <v>29</v>
      </c>
      <c r="AK8" s="116" t="s">
        <v>30</v>
      </c>
      <c r="AL8" s="214"/>
      <c r="AM8" s="214"/>
      <c r="AN8" s="214"/>
      <c r="AO8" s="214"/>
      <c r="AP8" s="232"/>
      <c r="AQ8" s="232"/>
      <c r="AR8" s="214"/>
      <c r="AT8" s="211"/>
      <c r="AU8" s="212"/>
      <c r="AV8" s="212"/>
      <c r="AW8" s="212"/>
      <c r="AX8" s="212"/>
      <c r="AY8" s="212"/>
    </row>
    <row r="9" spans="1:51" ht="17.25" customHeight="1">
      <c r="A9" s="213">
        <v>1</v>
      </c>
      <c r="B9" s="105" t="s">
        <v>31</v>
      </c>
      <c r="C9" s="9">
        <v>88</v>
      </c>
      <c r="D9" s="9">
        <v>88</v>
      </c>
      <c r="E9" s="9">
        <v>88</v>
      </c>
      <c r="F9" s="9">
        <v>83</v>
      </c>
      <c r="G9" s="177">
        <v>85</v>
      </c>
      <c r="H9" s="177">
        <v>83</v>
      </c>
      <c r="I9" s="177">
        <v>83</v>
      </c>
      <c r="J9" s="26">
        <v>80</v>
      </c>
      <c r="K9" s="14">
        <v>84</v>
      </c>
      <c r="L9" s="14">
        <v>82</v>
      </c>
      <c r="M9" s="14">
        <v>80</v>
      </c>
      <c r="N9" s="177">
        <v>85</v>
      </c>
      <c r="O9" s="177">
        <v>86</v>
      </c>
      <c r="P9" s="177">
        <v>86</v>
      </c>
      <c r="Q9" s="15">
        <v>68</v>
      </c>
      <c r="R9" s="15">
        <v>72</v>
      </c>
      <c r="S9" s="15">
        <v>70</v>
      </c>
      <c r="T9" s="15">
        <v>70</v>
      </c>
      <c r="U9" s="177">
        <v>74</v>
      </c>
      <c r="V9" s="177">
        <v>75</v>
      </c>
      <c r="W9" s="177">
        <v>74</v>
      </c>
      <c r="X9" s="43">
        <v>65</v>
      </c>
      <c r="Y9" s="18">
        <v>66</v>
      </c>
      <c r="Z9" s="18">
        <v>64</v>
      </c>
      <c r="AA9" s="18">
        <v>65</v>
      </c>
      <c r="AB9" s="177">
        <v>65</v>
      </c>
      <c r="AC9" s="177">
        <v>65</v>
      </c>
      <c r="AD9" s="177">
        <v>66</v>
      </c>
      <c r="AE9" s="21">
        <v>78</v>
      </c>
      <c r="AF9" s="21">
        <v>82</v>
      </c>
      <c r="AG9" s="21">
        <v>82</v>
      </c>
      <c r="AH9" s="21">
        <v>80</v>
      </c>
      <c r="AI9" s="177">
        <v>80</v>
      </c>
      <c r="AJ9" s="177">
        <v>80</v>
      </c>
      <c r="AK9" s="177">
        <v>80</v>
      </c>
      <c r="AL9" s="202" t="s">
        <v>361</v>
      </c>
      <c r="AM9" s="203"/>
      <c r="AN9" s="471"/>
      <c r="AO9" s="264"/>
      <c r="AP9" s="264">
        <v>9</v>
      </c>
      <c r="AQ9" s="264">
        <v>36</v>
      </c>
      <c r="AR9" s="264"/>
      <c r="AT9" s="181">
        <v>1</v>
      </c>
      <c r="AU9" s="182" t="s">
        <v>362</v>
      </c>
      <c r="AV9" s="183" t="s">
        <v>363</v>
      </c>
      <c r="AW9" s="179" t="s">
        <v>364</v>
      </c>
      <c r="AX9" s="179" t="s">
        <v>53</v>
      </c>
      <c r="AY9" s="179" t="s">
        <v>365</v>
      </c>
    </row>
    <row r="10" spans="1:51" ht="17.25" customHeight="1">
      <c r="A10" s="200"/>
      <c r="B10" s="5" t="s">
        <v>39</v>
      </c>
      <c r="C10" s="8">
        <v>88</v>
      </c>
      <c r="D10" s="8">
        <v>88</v>
      </c>
      <c r="E10" s="8">
        <v>88</v>
      </c>
      <c r="F10" s="8">
        <v>83</v>
      </c>
      <c r="G10" s="178"/>
      <c r="H10" s="178"/>
      <c r="I10" s="178"/>
      <c r="J10" s="13">
        <v>85</v>
      </c>
      <c r="K10" s="13">
        <v>86</v>
      </c>
      <c r="L10" s="13">
        <v>84</v>
      </c>
      <c r="M10" s="13">
        <v>82</v>
      </c>
      <c r="N10" s="178"/>
      <c r="O10" s="178"/>
      <c r="P10" s="178"/>
      <c r="Q10" s="16">
        <v>70</v>
      </c>
      <c r="R10" s="16">
        <v>72</v>
      </c>
      <c r="S10" s="16">
        <v>70</v>
      </c>
      <c r="T10" s="16">
        <v>70</v>
      </c>
      <c r="U10" s="178"/>
      <c r="V10" s="178"/>
      <c r="W10" s="178"/>
      <c r="X10" s="19">
        <v>66</v>
      </c>
      <c r="Y10" s="19">
        <v>67</v>
      </c>
      <c r="Z10" s="19">
        <v>68</v>
      </c>
      <c r="AA10" s="19">
        <v>68</v>
      </c>
      <c r="AB10" s="178"/>
      <c r="AC10" s="178"/>
      <c r="AD10" s="178"/>
      <c r="AE10" s="22">
        <v>80</v>
      </c>
      <c r="AF10" s="22">
        <v>80</v>
      </c>
      <c r="AG10" s="22">
        <v>78</v>
      </c>
      <c r="AH10" s="22">
        <v>78</v>
      </c>
      <c r="AI10" s="178"/>
      <c r="AJ10" s="178"/>
      <c r="AK10" s="178"/>
      <c r="AL10" s="472"/>
      <c r="AM10" s="473"/>
      <c r="AN10" s="474"/>
      <c r="AO10" s="469"/>
      <c r="AP10" s="469"/>
      <c r="AQ10" s="469"/>
      <c r="AR10" s="469"/>
      <c r="AT10" s="181"/>
      <c r="AU10" s="182"/>
      <c r="AV10" s="183"/>
      <c r="AW10" s="179"/>
      <c r="AX10" s="179"/>
      <c r="AY10" s="179"/>
    </row>
    <row r="11" spans="1:51" ht="17.25" customHeight="1">
      <c r="A11" s="198">
        <v>2</v>
      </c>
      <c r="B11" s="1" t="s">
        <v>31</v>
      </c>
      <c r="C11" s="10">
        <v>85</v>
      </c>
      <c r="D11" s="10">
        <v>85</v>
      </c>
      <c r="E11" s="10">
        <v>85</v>
      </c>
      <c r="F11" s="10">
        <v>85</v>
      </c>
      <c r="G11" s="486">
        <v>85</v>
      </c>
      <c r="H11" s="486">
        <v>85</v>
      </c>
      <c r="I11" s="486">
        <v>85</v>
      </c>
      <c r="J11" s="12">
        <v>82</v>
      </c>
      <c r="K11" s="12">
        <v>83</v>
      </c>
      <c r="L11" s="12">
        <v>82</v>
      </c>
      <c r="M11" s="12">
        <v>82</v>
      </c>
      <c r="N11" s="486">
        <v>84</v>
      </c>
      <c r="O11" s="486">
        <v>84</v>
      </c>
      <c r="P11" s="486">
        <v>83</v>
      </c>
      <c r="Q11" s="17">
        <v>67</v>
      </c>
      <c r="R11" s="17">
        <v>71</v>
      </c>
      <c r="S11" s="17">
        <v>70</v>
      </c>
      <c r="T11" s="17">
        <v>70</v>
      </c>
      <c r="U11" s="486">
        <v>70</v>
      </c>
      <c r="V11" s="486">
        <v>71</v>
      </c>
      <c r="W11" s="486">
        <v>70</v>
      </c>
      <c r="X11" s="20">
        <v>65</v>
      </c>
      <c r="Y11" s="20">
        <v>63</v>
      </c>
      <c r="Z11" s="20">
        <v>63</v>
      </c>
      <c r="AA11" s="20">
        <v>63</v>
      </c>
      <c r="AB11" s="486">
        <v>63</v>
      </c>
      <c r="AC11" s="486">
        <v>63</v>
      </c>
      <c r="AD11" s="486">
        <v>65</v>
      </c>
      <c r="AE11" s="23">
        <v>74</v>
      </c>
      <c r="AF11" s="23">
        <v>74</v>
      </c>
      <c r="AG11" s="23">
        <v>76</v>
      </c>
      <c r="AH11" s="23">
        <v>76</v>
      </c>
      <c r="AI11" s="486">
        <v>78</v>
      </c>
      <c r="AJ11" s="486">
        <v>78</v>
      </c>
      <c r="AK11" s="486">
        <v>78</v>
      </c>
      <c r="AL11" s="475" t="s">
        <v>366</v>
      </c>
      <c r="AM11" s="476"/>
      <c r="AN11" s="477"/>
      <c r="AO11" s="468"/>
      <c r="AP11" s="468">
        <v>10</v>
      </c>
      <c r="AQ11" s="468">
        <v>42</v>
      </c>
      <c r="AR11" s="468"/>
      <c r="AT11" s="190">
        <v>2</v>
      </c>
      <c r="AU11" s="191" t="s">
        <v>367</v>
      </c>
      <c r="AV11" s="192" t="s">
        <v>363</v>
      </c>
      <c r="AW11" s="188" t="s">
        <v>364</v>
      </c>
      <c r="AX11" s="187" t="s">
        <v>313</v>
      </c>
      <c r="AY11" s="187" t="s">
        <v>368</v>
      </c>
    </row>
    <row r="12" spans="1:51" ht="17.25" customHeight="1">
      <c r="A12" s="198"/>
      <c r="B12" s="1" t="s">
        <v>39</v>
      </c>
      <c r="C12" s="10">
        <v>87</v>
      </c>
      <c r="D12" s="10">
        <v>85</v>
      </c>
      <c r="E12" s="10">
        <v>85</v>
      </c>
      <c r="F12" s="10">
        <v>85</v>
      </c>
      <c r="G12" s="194"/>
      <c r="H12" s="194"/>
      <c r="I12" s="194"/>
      <c r="J12" s="12">
        <v>80</v>
      </c>
      <c r="K12" s="12">
        <v>78</v>
      </c>
      <c r="L12" s="12">
        <v>80</v>
      </c>
      <c r="M12" s="12">
        <v>82</v>
      </c>
      <c r="N12" s="194"/>
      <c r="O12" s="194"/>
      <c r="P12" s="194"/>
      <c r="Q12" s="17">
        <v>69</v>
      </c>
      <c r="R12" s="17">
        <v>70</v>
      </c>
      <c r="S12" s="17">
        <v>68</v>
      </c>
      <c r="T12" s="17">
        <v>68</v>
      </c>
      <c r="U12" s="194"/>
      <c r="V12" s="194"/>
      <c r="W12" s="194"/>
      <c r="X12" s="20">
        <v>63</v>
      </c>
      <c r="Y12" s="20">
        <v>63</v>
      </c>
      <c r="Z12" s="20">
        <v>62</v>
      </c>
      <c r="AA12" s="20">
        <v>62</v>
      </c>
      <c r="AB12" s="194"/>
      <c r="AC12" s="194"/>
      <c r="AD12" s="194"/>
      <c r="AE12" s="23">
        <v>76</v>
      </c>
      <c r="AF12" s="23">
        <v>72</v>
      </c>
      <c r="AG12" s="23">
        <v>74</v>
      </c>
      <c r="AH12" s="23">
        <v>72</v>
      </c>
      <c r="AI12" s="194"/>
      <c r="AJ12" s="194"/>
      <c r="AK12" s="194"/>
      <c r="AL12" s="478"/>
      <c r="AM12" s="479"/>
      <c r="AN12" s="480"/>
      <c r="AO12" s="468"/>
      <c r="AP12" s="468"/>
      <c r="AQ12" s="468"/>
      <c r="AR12" s="468"/>
      <c r="AT12" s="190"/>
      <c r="AU12" s="191"/>
      <c r="AV12" s="192"/>
      <c r="AW12" s="188"/>
      <c r="AX12" s="187"/>
      <c r="AY12" s="187"/>
    </row>
    <row r="13" spans="1:51" ht="17.25" customHeight="1">
      <c r="A13" s="200">
        <v>3</v>
      </c>
      <c r="B13" s="5" t="s">
        <v>31</v>
      </c>
      <c r="C13" s="8">
        <v>85</v>
      </c>
      <c r="D13" s="8">
        <v>85</v>
      </c>
      <c r="E13" s="8">
        <v>85</v>
      </c>
      <c r="F13" s="8">
        <v>83</v>
      </c>
      <c r="G13" s="485">
        <v>83</v>
      </c>
      <c r="H13" s="485">
        <v>83</v>
      </c>
      <c r="I13" s="485">
        <v>83</v>
      </c>
      <c r="J13" s="13">
        <v>75</v>
      </c>
      <c r="K13" s="13">
        <v>70</v>
      </c>
      <c r="L13" s="13">
        <v>75</v>
      </c>
      <c r="M13" s="13">
        <v>78</v>
      </c>
      <c r="N13" s="485">
        <v>80</v>
      </c>
      <c r="O13" s="485">
        <v>80</v>
      </c>
      <c r="P13" s="485">
        <v>80</v>
      </c>
      <c r="Q13" s="16">
        <v>65</v>
      </c>
      <c r="R13" s="16">
        <v>68</v>
      </c>
      <c r="S13" s="16">
        <v>68</v>
      </c>
      <c r="T13" s="16">
        <v>67</v>
      </c>
      <c r="U13" s="485">
        <v>70</v>
      </c>
      <c r="V13" s="485">
        <v>68</v>
      </c>
      <c r="W13" s="485">
        <v>68</v>
      </c>
      <c r="X13" s="19">
        <v>63</v>
      </c>
      <c r="Y13" s="19">
        <v>63</v>
      </c>
      <c r="Z13" s="19">
        <v>62</v>
      </c>
      <c r="AA13" s="19">
        <v>64</v>
      </c>
      <c r="AB13" s="485">
        <v>64</v>
      </c>
      <c r="AC13" s="485">
        <v>64</v>
      </c>
      <c r="AD13" s="485">
        <v>63</v>
      </c>
      <c r="AE13" s="22">
        <v>72</v>
      </c>
      <c r="AF13" s="22">
        <v>70</v>
      </c>
      <c r="AG13" s="22">
        <v>70</v>
      </c>
      <c r="AH13" s="22">
        <v>70</v>
      </c>
      <c r="AI13" s="485">
        <v>72</v>
      </c>
      <c r="AJ13" s="485">
        <v>70</v>
      </c>
      <c r="AK13" s="485">
        <v>70</v>
      </c>
      <c r="AL13" s="541" t="s">
        <v>369</v>
      </c>
      <c r="AM13" s="482"/>
      <c r="AN13" s="483"/>
      <c r="AO13" s="469"/>
      <c r="AP13" s="469">
        <v>9</v>
      </c>
      <c r="AQ13" s="469">
        <v>28</v>
      </c>
      <c r="AR13" s="469"/>
      <c r="AT13" s="181">
        <v>3</v>
      </c>
      <c r="AU13" s="182" t="s">
        <v>370</v>
      </c>
      <c r="AV13" s="183" t="s">
        <v>363</v>
      </c>
      <c r="AW13" s="179" t="s">
        <v>364</v>
      </c>
      <c r="AX13" s="179" t="s">
        <v>252</v>
      </c>
      <c r="AY13" s="179" t="s">
        <v>371</v>
      </c>
    </row>
    <row r="14" spans="1:51" ht="17.25" customHeight="1">
      <c r="A14" s="200"/>
      <c r="B14" s="5" t="s">
        <v>39</v>
      </c>
      <c r="C14" s="8">
        <v>85</v>
      </c>
      <c r="D14" s="8">
        <v>85</v>
      </c>
      <c r="E14" s="8">
        <v>85</v>
      </c>
      <c r="F14" s="8">
        <v>83</v>
      </c>
      <c r="G14" s="178"/>
      <c r="H14" s="178"/>
      <c r="I14" s="178"/>
      <c r="J14" s="13">
        <v>72</v>
      </c>
      <c r="K14" s="13">
        <v>70</v>
      </c>
      <c r="L14" s="13">
        <v>72</v>
      </c>
      <c r="M14" s="13">
        <v>80</v>
      </c>
      <c r="N14" s="178"/>
      <c r="O14" s="178"/>
      <c r="P14" s="178"/>
      <c r="Q14" s="16">
        <v>67</v>
      </c>
      <c r="R14" s="16">
        <v>68</v>
      </c>
      <c r="S14" s="16">
        <v>66</v>
      </c>
      <c r="T14" s="16">
        <v>67</v>
      </c>
      <c r="U14" s="178"/>
      <c r="V14" s="178"/>
      <c r="W14" s="178"/>
      <c r="X14" s="19">
        <v>64</v>
      </c>
      <c r="Y14" s="19">
        <v>62</v>
      </c>
      <c r="Z14" s="19">
        <v>62</v>
      </c>
      <c r="AA14" s="19">
        <v>63</v>
      </c>
      <c r="AB14" s="178"/>
      <c r="AC14" s="178"/>
      <c r="AD14" s="178"/>
      <c r="AE14" s="22">
        <v>76</v>
      </c>
      <c r="AF14" s="22">
        <v>70</v>
      </c>
      <c r="AG14" s="22">
        <v>70</v>
      </c>
      <c r="AH14" s="149">
        <v>72</v>
      </c>
      <c r="AI14" s="178"/>
      <c r="AJ14" s="178"/>
      <c r="AK14" s="178"/>
      <c r="AL14" s="472"/>
      <c r="AM14" s="473"/>
      <c r="AN14" s="474"/>
      <c r="AO14" s="469"/>
      <c r="AP14" s="469"/>
      <c r="AQ14" s="469"/>
      <c r="AR14" s="469"/>
      <c r="AT14" s="181"/>
      <c r="AU14" s="182"/>
      <c r="AV14" s="183"/>
      <c r="AW14" s="179"/>
      <c r="AX14" s="179"/>
      <c r="AY14" s="179"/>
    </row>
    <row r="15" spans="1:51" ht="17.25" customHeight="1">
      <c r="A15" s="198">
        <v>4</v>
      </c>
      <c r="B15" s="1" t="s">
        <v>31</v>
      </c>
      <c r="C15" s="10">
        <v>88</v>
      </c>
      <c r="D15" s="10">
        <v>88</v>
      </c>
      <c r="E15" s="10">
        <v>88</v>
      </c>
      <c r="F15" s="10">
        <v>85</v>
      </c>
      <c r="G15" s="486">
        <v>87</v>
      </c>
      <c r="H15" s="486">
        <v>85</v>
      </c>
      <c r="I15" s="486">
        <v>85</v>
      </c>
      <c r="J15" s="12">
        <v>78</v>
      </c>
      <c r="K15" s="12">
        <v>80</v>
      </c>
      <c r="L15" s="12">
        <v>80</v>
      </c>
      <c r="M15" s="12">
        <v>78</v>
      </c>
      <c r="N15" s="486">
        <v>78</v>
      </c>
      <c r="O15" s="486">
        <v>75</v>
      </c>
      <c r="P15" s="486">
        <v>78</v>
      </c>
      <c r="Q15" s="17">
        <v>71</v>
      </c>
      <c r="R15" s="17">
        <v>72</v>
      </c>
      <c r="S15" s="17">
        <v>72</v>
      </c>
      <c r="T15" s="17">
        <v>73</v>
      </c>
      <c r="U15" s="486">
        <v>71</v>
      </c>
      <c r="V15" s="486">
        <v>72</v>
      </c>
      <c r="W15" s="486">
        <v>71</v>
      </c>
      <c r="X15" s="20">
        <v>64</v>
      </c>
      <c r="Y15" s="20">
        <v>65</v>
      </c>
      <c r="Z15" s="20">
        <v>64</v>
      </c>
      <c r="AA15" s="20">
        <v>64</v>
      </c>
      <c r="AB15" s="486">
        <v>65</v>
      </c>
      <c r="AC15" s="486">
        <v>65</v>
      </c>
      <c r="AD15" s="486">
        <v>66</v>
      </c>
      <c r="AE15" s="23">
        <v>76</v>
      </c>
      <c r="AF15" s="23">
        <v>78</v>
      </c>
      <c r="AG15" s="23">
        <v>80</v>
      </c>
      <c r="AH15" s="23">
        <v>78</v>
      </c>
      <c r="AI15" s="486">
        <v>80</v>
      </c>
      <c r="AJ15" s="486">
        <v>82</v>
      </c>
      <c r="AK15" s="486">
        <v>78</v>
      </c>
      <c r="AL15" s="475" t="s">
        <v>372</v>
      </c>
      <c r="AM15" s="476"/>
      <c r="AN15" s="477"/>
      <c r="AO15" s="468"/>
      <c r="AP15" s="468">
        <v>8</v>
      </c>
      <c r="AQ15" s="468">
        <v>43</v>
      </c>
      <c r="AR15" s="468"/>
      <c r="AT15" s="190">
        <v>4</v>
      </c>
      <c r="AU15" s="191" t="s">
        <v>373</v>
      </c>
      <c r="AV15" s="192" t="s">
        <v>363</v>
      </c>
      <c r="AW15" s="188" t="s">
        <v>364</v>
      </c>
      <c r="AX15" s="187" t="s">
        <v>374</v>
      </c>
      <c r="AY15" s="187" t="s">
        <v>375</v>
      </c>
    </row>
    <row r="16" spans="1:51" ht="17.25" customHeight="1">
      <c r="A16" s="199"/>
      <c r="B16" s="112" t="s">
        <v>39</v>
      </c>
      <c r="C16" s="10">
        <v>88</v>
      </c>
      <c r="D16" s="10">
        <v>88</v>
      </c>
      <c r="E16" s="10">
        <v>88</v>
      </c>
      <c r="F16" s="10">
        <v>85</v>
      </c>
      <c r="G16" s="194"/>
      <c r="H16" s="194"/>
      <c r="I16" s="194"/>
      <c r="J16" s="12">
        <v>85</v>
      </c>
      <c r="K16" s="12">
        <v>84</v>
      </c>
      <c r="L16" s="12">
        <v>82</v>
      </c>
      <c r="M16" s="12">
        <v>82</v>
      </c>
      <c r="N16" s="194"/>
      <c r="O16" s="194"/>
      <c r="P16" s="194"/>
      <c r="Q16" s="17">
        <v>72</v>
      </c>
      <c r="R16" s="17">
        <v>72</v>
      </c>
      <c r="S16" s="17">
        <v>73</v>
      </c>
      <c r="T16" s="17">
        <v>74</v>
      </c>
      <c r="U16" s="194"/>
      <c r="V16" s="194"/>
      <c r="W16" s="194"/>
      <c r="X16" s="20">
        <v>66</v>
      </c>
      <c r="Y16" s="20">
        <v>67</v>
      </c>
      <c r="Z16" s="20">
        <v>67</v>
      </c>
      <c r="AA16" s="20">
        <v>68</v>
      </c>
      <c r="AB16" s="194"/>
      <c r="AC16" s="194"/>
      <c r="AD16" s="194"/>
      <c r="AE16" s="23">
        <v>78</v>
      </c>
      <c r="AF16" s="23">
        <v>76</v>
      </c>
      <c r="AG16" s="23">
        <v>72</v>
      </c>
      <c r="AH16" s="23">
        <v>74</v>
      </c>
      <c r="AI16" s="194"/>
      <c r="AJ16" s="194"/>
      <c r="AK16" s="194"/>
      <c r="AL16" s="478"/>
      <c r="AM16" s="479"/>
      <c r="AN16" s="480"/>
      <c r="AO16" s="468"/>
      <c r="AP16" s="468"/>
      <c r="AQ16" s="468"/>
      <c r="AR16" s="468"/>
      <c r="AT16" s="190"/>
      <c r="AU16" s="191"/>
      <c r="AV16" s="192"/>
      <c r="AW16" s="188"/>
      <c r="AX16" s="187"/>
      <c r="AY16" s="187"/>
    </row>
    <row r="17" spans="1:51" ht="17.25" customHeight="1">
      <c r="A17" s="181">
        <v>5</v>
      </c>
      <c r="B17" s="107" t="s">
        <v>31</v>
      </c>
      <c r="C17" s="110">
        <v>88</v>
      </c>
      <c r="D17" s="8">
        <v>88</v>
      </c>
      <c r="E17" s="8">
        <v>88</v>
      </c>
      <c r="F17" s="8">
        <v>84</v>
      </c>
      <c r="G17" s="485">
        <v>87</v>
      </c>
      <c r="H17" s="485">
        <v>85</v>
      </c>
      <c r="I17" s="485">
        <v>87</v>
      </c>
      <c r="J17" s="13">
        <v>82</v>
      </c>
      <c r="K17" s="13">
        <v>85</v>
      </c>
      <c r="L17" s="13">
        <v>82</v>
      </c>
      <c r="M17" s="13">
        <v>83</v>
      </c>
      <c r="N17" s="485">
        <v>80</v>
      </c>
      <c r="O17" s="485">
        <v>81</v>
      </c>
      <c r="P17" s="485">
        <v>80</v>
      </c>
      <c r="Q17" s="16">
        <v>68</v>
      </c>
      <c r="R17" s="16">
        <v>70</v>
      </c>
      <c r="S17" s="16">
        <v>71</v>
      </c>
      <c r="T17" s="16">
        <v>70</v>
      </c>
      <c r="U17" s="485">
        <v>69</v>
      </c>
      <c r="V17" s="485">
        <v>68</v>
      </c>
      <c r="W17" s="485">
        <v>70</v>
      </c>
      <c r="X17" s="19">
        <v>65</v>
      </c>
      <c r="Y17" s="19">
        <v>65</v>
      </c>
      <c r="Z17" s="19">
        <v>66</v>
      </c>
      <c r="AA17" s="19">
        <v>66</v>
      </c>
      <c r="AB17" s="485">
        <v>68</v>
      </c>
      <c r="AC17" s="485">
        <v>66</v>
      </c>
      <c r="AD17" s="485">
        <v>66</v>
      </c>
      <c r="AE17" s="22">
        <v>76</v>
      </c>
      <c r="AF17" s="22">
        <v>78</v>
      </c>
      <c r="AG17" s="22">
        <v>78</v>
      </c>
      <c r="AH17" s="22">
        <v>76</v>
      </c>
      <c r="AI17" s="485">
        <v>78</v>
      </c>
      <c r="AJ17" s="485">
        <v>76</v>
      </c>
      <c r="AK17" s="485">
        <v>80</v>
      </c>
      <c r="AL17" s="481" t="s">
        <v>376</v>
      </c>
      <c r="AM17" s="482"/>
      <c r="AN17" s="483"/>
      <c r="AO17" s="469"/>
      <c r="AP17" s="469">
        <v>10</v>
      </c>
      <c r="AQ17" s="469">
        <v>45</v>
      </c>
      <c r="AR17" s="469"/>
      <c r="AT17" s="181">
        <v>5</v>
      </c>
      <c r="AU17" s="182" t="s">
        <v>377</v>
      </c>
      <c r="AV17" s="183" t="s">
        <v>363</v>
      </c>
      <c r="AW17" s="179" t="s">
        <v>364</v>
      </c>
      <c r="AX17" s="179" t="s">
        <v>351</v>
      </c>
      <c r="AY17" s="179" t="s">
        <v>378</v>
      </c>
    </row>
    <row r="18" spans="1:51" ht="17.25" customHeight="1">
      <c r="A18" s="181"/>
      <c r="B18" s="107" t="s">
        <v>39</v>
      </c>
      <c r="C18" s="110">
        <v>88</v>
      </c>
      <c r="D18" s="8">
        <v>88</v>
      </c>
      <c r="E18" s="8">
        <v>88</v>
      </c>
      <c r="F18" s="8">
        <v>85</v>
      </c>
      <c r="G18" s="178"/>
      <c r="H18" s="178"/>
      <c r="I18" s="178"/>
      <c r="J18" s="13">
        <v>86</v>
      </c>
      <c r="K18" s="13">
        <v>86</v>
      </c>
      <c r="L18" s="13">
        <v>85</v>
      </c>
      <c r="M18" s="13">
        <v>85</v>
      </c>
      <c r="N18" s="178"/>
      <c r="O18" s="178"/>
      <c r="P18" s="178"/>
      <c r="Q18" s="16">
        <v>72</v>
      </c>
      <c r="R18" s="16">
        <v>72</v>
      </c>
      <c r="S18" s="16">
        <v>71</v>
      </c>
      <c r="T18" s="16">
        <v>74</v>
      </c>
      <c r="U18" s="178"/>
      <c r="V18" s="178"/>
      <c r="W18" s="178"/>
      <c r="X18" s="19">
        <v>67</v>
      </c>
      <c r="Y18" s="19">
        <v>67</v>
      </c>
      <c r="Z18" s="19">
        <v>68</v>
      </c>
      <c r="AA18" s="19">
        <v>70</v>
      </c>
      <c r="AB18" s="178"/>
      <c r="AC18" s="178"/>
      <c r="AD18" s="178"/>
      <c r="AE18" s="22">
        <v>80</v>
      </c>
      <c r="AF18" s="22">
        <v>82</v>
      </c>
      <c r="AG18" s="22">
        <v>82</v>
      </c>
      <c r="AH18" s="22">
        <v>84</v>
      </c>
      <c r="AI18" s="178"/>
      <c r="AJ18" s="178"/>
      <c r="AK18" s="178"/>
      <c r="AL18" s="472"/>
      <c r="AM18" s="473"/>
      <c r="AN18" s="474"/>
      <c r="AO18" s="469"/>
      <c r="AP18" s="469"/>
      <c r="AQ18" s="469"/>
      <c r="AR18" s="469"/>
      <c r="AT18" s="181"/>
      <c r="AU18" s="182"/>
      <c r="AV18" s="183"/>
      <c r="AW18" s="179"/>
      <c r="AX18" s="179"/>
      <c r="AY18" s="179"/>
    </row>
    <row r="19" spans="1:51" ht="17.25" customHeight="1">
      <c r="A19" s="190">
        <v>6</v>
      </c>
      <c r="B19" s="28" t="s">
        <v>31</v>
      </c>
      <c r="C19" s="111">
        <v>87</v>
      </c>
      <c r="D19" s="10">
        <v>85</v>
      </c>
      <c r="E19" s="10">
        <v>85</v>
      </c>
      <c r="F19" s="10">
        <v>85</v>
      </c>
      <c r="G19" s="486">
        <v>85</v>
      </c>
      <c r="H19" s="486">
        <v>85</v>
      </c>
      <c r="I19" s="486">
        <v>85</v>
      </c>
      <c r="J19" s="12">
        <v>80</v>
      </c>
      <c r="K19" s="12">
        <v>81</v>
      </c>
      <c r="L19" s="12">
        <v>81</v>
      </c>
      <c r="M19" s="12">
        <v>80</v>
      </c>
      <c r="N19" s="486">
        <v>82</v>
      </c>
      <c r="O19" s="486">
        <v>83</v>
      </c>
      <c r="P19" s="486">
        <v>82</v>
      </c>
      <c r="Q19" s="17">
        <v>72</v>
      </c>
      <c r="R19" s="17">
        <v>72</v>
      </c>
      <c r="S19" s="17">
        <v>72</v>
      </c>
      <c r="T19" s="17">
        <v>73</v>
      </c>
      <c r="U19" s="486">
        <v>72</v>
      </c>
      <c r="V19" s="486">
        <v>72</v>
      </c>
      <c r="W19" s="486">
        <v>71</v>
      </c>
      <c r="X19" s="20">
        <v>65</v>
      </c>
      <c r="Y19" s="20">
        <v>66</v>
      </c>
      <c r="Z19" s="20">
        <v>66</v>
      </c>
      <c r="AA19" s="20">
        <v>66</v>
      </c>
      <c r="AB19" s="486">
        <v>65</v>
      </c>
      <c r="AC19" s="486">
        <v>66</v>
      </c>
      <c r="AD19" s="486">
        <v>66</v>
      </c>
      <c r="AE19" s="23">
        <v>84</v>
      </c>
      <c r="AF19" s="23">
        <v>82</v>
      </c>
      <c r="AG19" s="23">
        <v>84</v>
      </c>
      <c r="AH19" s="23">
        <v>82</v>
      </c>
      <c r="AI19" s="486">
        <v>82</v>
      </c>
      <c r="AJ19" s="486">
        <v>82</v>
      </c>
      <c r="AK19" s="486">
        <v>80</v>
      </c>
      <c r="AL19" s="475" t="s">
        <v>379</v>
      </c>
      <c r="AM19" s="476"/>
      <c r="AN19" s="477"/>
      <c r="AO19" s="468"/>
      <c r="AP19" s="468">
        <v>9</v>
      </c>
      <c r="AQ19" s="468">
        <v>45</v>
      </c>
      <c r="AR19" s="468"/>
      <c r="AT19" s="190">
        <v>6</v>
      </c>
      <c r="AU19" s="191" t="s">
        <v>380</v>
      </c>
      <c r="AV19" s="192" t="s">
        <v>363</v>
      </c>
      <c r="AW19" s="188" t="s">
        <v>364</v>
      </c>
      <c r="AX19" s="187" t="s">
        <v>381</v>
      </c>
      <c r="AY19" s="187" t="s">
        <v>382</v>
      </c>
    </row>
    <row r="20" spans="1:51" ht="17.25" customHeight="1">
      <c r="A20" s="190"/>
      <c r="B20" s="28" t="s">
        <v>39</v>
      </c>
      <c r="C20" s="111">
        <v>87</v>
      </c>
      <c r="D20" s="10">
        <v>85</v>
      </c>
      <c r="E20" s="10">
        <v>85</v>
      </c>
      <c r="F20" s="10">
        <v>83</v>
      </c>
      <c r="G20" s="194"/>
      <c r="H20" s="194"/>
      <c r="I20" s="194"/>
      <c r="J20" s="12">
        <v>84</v>
      </c>
      <c r="K20" s="12">
        <v>84</v>
      </c>
      <c r="L20" s="12">
        <v>82</v>
      </c>
      <c r="M20" s="12">
        <v>82</v>
      </c>
      <c r="N20" s="194"/>
      <c r="O20" s="194"/>
      <c r="P20" s="194"/>
      <c r="Q20" s="17">
        <v>71</v>
      </c>
      <c r="R20" s="17">
        <v>72</v>
      </c>
      <c r="S20" s="17">
        <v>73</v>
      </c>
      <c r="T20" s="17">
        <v>74</v>
      </c>
      <c r="U20" s="194"/>
      <c r="V20" s="194"/>
      <c r="W20" s="194"/>
      <c r="X20" s="20">
        <v>67</v>
      </c>
      <c r="Y20" s="20">
        <v>67</v>
      </c>
      <c r="Z20" s="20">
        <v>68</v>
      </c>
      <c r="AA20" s="20">
        <v>70</v>
      </c>
      <c r="AB20" s="194"/>
      <c r="AC20" s="194"/>
      <c r="AD20" s="194"/>
      <c r="AE20" s="23">
        <v>82</v>
      </c>
      <c r="AF20" s="23">
        <v>80</v>
      </c>
      <c r="AG20" s="23">
        <v>82</v>
      </c>
      <c r="AH20" s="23">
        <v>80</v>
      </c>
      <c r="AI20" s="194"/>
      <c r="AJ20" s="194"/>
      <c r="AK20" s="194"/>
      <c r="AL20" s="478"/>
      <c r="AM20" s="479"/>
      <c r="AN20" s="480"/>
      <c r="AO20" s="468"/>
      <c r="AP20" s="468"/>
      <c r="AQ20" s="468"/>
      <c r="AR20" s="468"/>
      <c r="AT20" s="190"/>
      <c r="AU20" s="191"/>
      <c r="AV20" s="192"/>
      <c r="AW20" s="188"/>
      <c r="AX20" s="187"/>
      <c r="AY20" s="187"/>
    </row>
    <row r="21" spans="1:51" ht="15.75" customHeight="1">
      <c r="A21" s="174" t="s">
        <v>69</v>
      </c>
      <c r="B21" s="174"/>
      <c r="C21" s="246" t="str" cm="1">
        <f t="array" ref="C21">IF(SUMPRODUCT(--ISTEXT(C9:I20))&gt;0,"Error: Text in C9:I20",
 IF(SUMPRODUCT(--ISBLANK(C9:F20))&gt;0,"Error: Blanks in C9:F20",
 IF(SUMPRODUCT(--ISBLANK(_xlfn._xlws.FILTER(G9:I20, MOD(ROW(G9:I20),2)=1))),"Error: Blanks in odd rows of G9:I20",
 IF(SUMPRODUCT(--(ISNUMBER(C9:I20)*(C9:I20&lt;30)))&gt;0,"Error: Numbers &lt; 30 in C9:I20","Selesai"))))</f>
        <v>Selesai</v>
      </c>
      <c r="D21" s="246"/>
      <c r="E21" s="246"/>
      <c r="F21" s="246"/>
      <c r="G21" s="246"/>
      <c r="H21" s="246"/>
      <c r="I21" s="247"/>
      <c r="J21" s="246" t="str" cm="1">
        <f t="array" ref="J21">IF(SUMPRODUCT(--ISTEXT(J9:P20))&gt;0,"Error: Text in J9:P20",
 IF(SUMPRODUCT(--ISBLANK(J9:M20))&gt;0,"Error: Blanks in J9:M20",
 IF(SUMPRODUCT(--ISBLANK(_xlfn._xlws.FILTER(N9:P20, MOD(ROW(N9:P20),2)=1))),"Error: Blanks in rows of N9:P20",
 IF(SUMPRODUCT(--(ISNUMBER(J9:P20)*(J9:P20&lt;30)))&gt;0,"Error: Numbers &lt; 30 in J9:P20","Selesai"))))</f>
        <v>Selesai</v>
      </c>
      <c r="K21" s="246"/>
      <c r="L21" s="246"/>
      <c r="M21" s="246"/>
      <c r="N21" s="246"/>
      <c r="O21" s="246"/>
      <c r="P21" s="247"/>
      <c r="Q21" s="246" t="str" cm="1">
        <f t="array" ref="Q21">IF(SUMPRODUCT(--ISTEXT(Q9:W20))&gt;0,"Error: Text in Q9:W20",
 IF(SUMPRODUCT(--ISBLANK(Q9:T20))&gt;0,"Error: Blanks in Q9:T20",
 IF(SUMPRODUCT(--ISBLANK(_xlfn._xlws.FILTER(U9:W20, MOD(ROW(U9:W20),2)=1))),"Error: Blanks in rows of U9:W20",
 IF(SUMPRODUCT(--(ISNUMBER(Q9:W20)*(Q9:W20&lt;30)))&gt;0,"Error: Numbers &lt; 30 in Q9:W20","Selesai"))))</f>
        <v>Selesai</v>
      </c>
      <c r="R21" s="246"/>
      <c r="S21" s="246"/>
      <c r="T21" s="246"/>
      <c r="U21" s="246"/>
      <c r="V21" s="246"/>
      <c r="W21" s="247"/>
      <c r="X21" s="246" t="str" cm="1">
        <f t="array" ref="X21">IF(SUMPRODUCT(--ISTEXT(X9:AD20))&gt;0,"Error: Text in X9:AD20",
 IF(SUMPRODUCT(--ISBLANK(X9:AA20))&gt;0,"Error: Blanks in X9:AA20",
 IF(SUMPRODUCT(--ISBLANK(_xlfn._xlws.FILTER(AB9:AD20, MOD(ROW(AB9:AD20),2)=1))),"Error: Blanks in rows of AB9:AD20",
 IF(SUMPRODUCT(--(ISNUMBER(X9:AD20)*(X9:AD20&lt;30)))&gt;0,"Error: Numbers &lt; 30 in X9:AD20","Selesai"))))</f>
        <v>Selesai</v>
      </c>
      <c r="Y21" s="246"/>
      <c r="Z21" s="246"/>
      <c r="AA21" s="246"/>
      <c r="AB21" s="246"/>
      <c r="AC21" s="246"/>
      <c r="AD21" s="247"/>
      <c r="AE21" s="246" t="str" cm="1">
        <f t="array" ref="AE21">IF(SUMPRODUCT(--ISTEXT(AE9:AK20))&gt;0,"Error: Text in AE9:AK20",
 IF(SUMPRODUCT(--ISBLANK(AE9:AH20))&gt;0,"Error: Blanks in AE9:AH20",
 IF(SUMPRODUCT(--ISBLANK(_xlfn._xlws.FILTER(AI9:AK20, MOD(ROW(AI9:AK20),2)=1))),"Error: Blanks in rows of AI9:AK20",
 IF(SUMPRODUCT(--(ISNUMBER(AE9:AK20)*(AE9:AK20&lt;30)))&gt;0,"Error: Numbers &lt; 30 in AE9:AK20","Selesai"))))</f>
        <v>Selesai</v>
      </c>
      <c r="AF21" s="246"/>
      <c r="AG21" s="246"/>
      <c r="AH21" s="246"/>
      <c r="AI21" s="246"/>
      <c r="AJ21" s="246"/>
      <c r="AK21" s="247"/>
    </row>
    <row r="22" spans="1:51"/>
    <row r="23" spans="1:51" ht="15.95" customHeight="1"/>
    <row r="24" spans="1:51" ht="15.95" customHeight="1"/>
    <row r="25" spans="1:51" ht="15.95" customHeight="1"/>
    <row r="26" spans="1:51"/>
  </sheetData>
  <sheetProtection algorithmName="SHA-512" hashValue="ggPkbCPVuviwyQpt7yPQoZ8Yt0lJFuMXZrtPqS2E0+cmoqjkK06f2w6PoKb6E7f3tvl7tKGXA1xT6JeHQiAxGA==" saltValue="XOXk0Cr7MHVgVIhJBr+Wug==" spinCount="100000" sheet="1" objects="1" scenarios="1" selectLockedCells="1" selectUnlockedCells="1"/>
  <mergeCells count="200">
    <mergeCell ref="AD11:AD12"/>
    <mergeCell ref="AB13:AB14"/>
    <mergeCell ref="AC13:AC14"/>
    <mergeCell ref="AD13:AD14"/>
    <mergeCell ref="AB15:AB16"/>
    <mergeCell ref="AC15:AC16"/>
    <mergeCell ref="AD15:AD16"/>
    <mergeCell ref="AB17:AB18"/>
    <mergeCell ref="AC17:AC18"/>
    <mergeCell ref="AD17:AD18"/>
    <mergeCell ref="AI11:AI12"/>
    <mergeCell ref="AJ11:AJ12"/>
    <mergeCell ref="AK11:AK12"/>
    <mergeCell ref="AI13:AI14"/>
    <mergeCell ref="AJ13:AJ14"/>
    <mergeCell ref="AK13:AK14"/>
    <mergeCell ref="AI15:AI16"/>
    <mergeCell ref="AJ15:AJ16"/>
    <mergeCell ref="AK15:AK16"/>
    <mergeCell ref="U9:U10"/>
    <mergeCell ref="V9:V10"/>
    <mergeCell ref="AC9:AC10"/>
    <mergeCell ref="W9:W10"/>
    <mergeCell ref="U11:U12"/>
    <mergeCell ref="V11:V12"/>
    <mergeCell ref="W11:W12"/>
    <mergeCell ref="U13:U14"/>
    <mergeCell ref="V13:V14"/>
    <mergeCell ref="W13:W14"/>
    <mergeCell ref="AB9:AB10"/>
    <mergeCell ref="AB11:AB12"/>
    <mergeCell ref="AC11:AC12"/>
    <mergeCell ref="P9:P10"/>
    <mergeCell ref="N11:N12"/>
    <mergeCell ref="O11:O12"/>
    <mergeCell ref="P11:P12"/>
    <mergeCell ref="N13:N14"/>
    <mergeCell ref="O13:O14"/>
    <mergeCell ref="P13:P14"/>
    <mergeCell ref="N15:N16"/>
    <mergeCell ref="O15:O16"/>
    <mergeCell ref="P15:P16"/>
    <mergeCell ref="G11:G12"/>
    <mergeCell ref="H11:H12"/>
    <mergeCell ref="I11:I12"/>
    <mergeCell ref="G13:G14"/>
    <mergeCell ref="H13:H14"/>
    <mergeCell ref="I13:I14"/>
    <mergeCell ref="G15:G16"/>
    <mergeCell ref="H15:H16"/>
    <mergeCell ref="I15:I16"/>
    <mergeCell ref="A21:B21"/>
    <mergeCell ref="C21:I21"/>
    <mergeCell ref="J21:P21"/>
    <mergeCell ref="Q21:W21"/>
    <mergeCell ref="X21:AD21"/>
    <mergeCell ref="AE21:AK21"/>
    <mergeCell ref="AT19:AT20"/>
    <mergeCell ref="AU19:AU20"/>
    <mergeCell ref="AV19:AV20"/>
    <mergeCell ref="G19:G20"/>
    <mergeCell ref="H19:H20"/>
    <mergeCell ref="I19:I20"/>
    <mergeCell ref="N19:N20"/>
    <mergeCell ref="O19:O20"/>
    <mergeCell ref="P19:P20"/>
    <mergeCell ref="U19:U20"/>
    <mergeCell ref="V19:V20"/>
    <mergeCell ref="W19:W20"/>
    <mergeCell ref="AI19:AI20"/>
    <mergeCell ref="AJ19:AJ20"/>
    <mergeCell ref="AK19:AK20"/>
    <mergeCell ref="AB19:AB20"/>
    <mergeCell ref="AC19:AC20"/>
    <mergeCell ref="AD19:AD20"/>
    <mergeCell ref="AW19:AW20"/>
    <mergeCell ref="AX19:AX20"/>
    <mergeCell ref="AY19:AY20"/>
    <mergeCell ref="A19:A20"/>
    <mergeCell ref="AL19:AN20"/>
    <mergeCell ref="AO19:AO20"/>
    <mergeCell ref="AP19:AP20"/>
    <mergeCell ref="AQ19:AQ20"/>
    <mergeCell ref="AR19:AR20"/>
    <mergeCell ref="AT17:AT18"/>
    <mergeCell ref="AU17:AU18"/>
    <mergeCell ref="AV17:AV18"/>
    <mergeCell ref="AW17:AW18"/>
    <mergeCell ref="AX17:AX18"/>
    <mergeCell ref="AY17:AY18"/>
    <mergeCell ref="A17:A18"/>
    <mergeCell ref="AL17:AN18"/>
    <mergeCell ref="AO17:AO18"/>
    <mergeCell ref="AP17:AP18"/>
    <mergeCell ref="AQ17:AQ18"/>
    <mergeCell ref="AR17:AR18"/>
    <mergeCell ref="G17:G18"/>
    <mergeCell ref="H17:H18"/>
    <mergeCell ref="I17:I18"/>
    <mergeCell ref="N17:N18"/>
    <mergeCell ref="O17:O18"/>
    <mergeCell ref="P17:P18"/>
    <mergeCell ref="U17:U18"/>
    <mergeCell ref="V17:V18"/>
    <mergeCell ref="W17:W18"/>
    <mergeCell ref="AI17:AI18"/>
    <mergeCell ref="AJ17:AJ18"/>
    <mergeCell ref="AK17:AK18"/>
    <mergeCell ref="AT15:AT16"/>
    <mergeCell ref="AU15:AU16"/>
    <mergeCell ref="AV15:AV16"/>
    <mergeCell ref="AW15:AW16"/>
    <mergeCell ref="AX15:AX16"/>
    <mergeCell ref="AY15:AY16"/>
    <mergeCell ref="A15:A16"/>
    <mergeCell ref="AL15:AN16"/>
    <mergeCell ref="AO15:AO16"/>
    <mergeCell ref="AP15:AP16"/>
    <mergeCell ref="AQ15:AQ16"/>
    <mergeCell ref="AR15:AR16"/>
    <mergeCell ref="U15:U16"/>
    <mergeCell ref="V15:V16"/>
    <mergeCell ref="W15:W16"/>
    <mergeCell ref="AT13:AT14"/>
    <mergeCell ref="AU13:AU14"/>
    <mergeCell ref="AV13:AV14"/>
    <mergeCell ref="AW13:AW14"/>
    <mergeCell ref="AX13:AX14"/>
    <mergeCell ref="AY13:AY14"/>
    <mergeCell ref="A13:A14"/>
    <mergeCell ref="AL13:AN14"/>
    <mergeCell ref="AO13:AO14"/>
    <mergeCell ref="AP13:AP14"/>
    <mergeCell ref="AQ13:AQ14"/>
    <mergeCell ref="AR13:AR14"/>
    <mergeCell ref="AY9:AY10"/>
    <mergeCell ref="A9:A10"/>
    <mergeCell ref="AL9:AN10"/>
    <mergeCell ref="AO9:AO10"/>
    <mergeCell ref="AP9:AP10"/>
    <mergeCell ref="AQ9:AQ10"/>
    <mergeCell ref="AR9:AR10"/>
    <mergeCell ref="AT11:AT12"/>
    <mergeCell ref="AU11:AU12"/>
    <mergeCell ref="AV11:AV12"/>
    <mergeCell ref="AW11:AW12"/>
    <mergeCell ref="AX11:AX12"/>
    <mergeCell ref="AY11:AY12"/>
    <mergeCell ref="A11:A12"/>
    <mergeCell ref="AL11:AN12"/>
    <mergeCell ref="AO11:AO12"/>
    <mergeCell ref="AP11:AP12"/>
    <mergeCell ref="AQ11:AQ12"/>
    <mergeCell ref="AR11:AR12"/>
    <mergeCell ref="G9:G10"/>
    <mergeCell ref="H9:H10"/>
    <mergeCell ref="N9:N10"/>
    <mergeCell ref="O9:O10"/>
    <mergeCell ref="I9:I10"/>
    <mergeCell ref="AB7:AD7"/>
    <mergeCell ref="AE7:AH7"/>
    <mergeCell ref="AP5:AR6"/>
    <mergeCell ref="AT5:AT8"/>
    <mergeCell ref="AU5:AU8"/>
    <mergeCell ref="AV5:AV8"/>
    <mergeCell ref="AW5:AW8"/>
    <mergeCell ref="AX5:AX8"/>
    <mergeCell ref="AT9:AT10"/>
    <mergeCell ref="AU9:AU10"/>
    <mergeCell ref="AV9:AV10"/>
    <mergeCell ref="AW9:AW10"/>
    <mergeCell ref="AX9:AX10"/>
    <mergeCell ref="AI9:AI10"/>
    <mergeCell ref="AJ9:AJ10"/>
    <mergeCell ref="AD9:AD10"/>
    <mergeCell ref="AK9:AK10"/>
    <mergeCell ref="A2:AR4"/>
    <mergeCell ref="AT2:AY3"/>
    <mergeCell ref="A5:A8"/>
    <mergeCell ref="B5:B8"/>
    <mergeCell ref="C5:I6"/>
    <mergeCell ref="J5:P6"/>
    <mergeCell ref="Q5:W6"/>
    <mergeCell ref="X5:AD6"/>
    <mergeCell ref="AE5:AK6"/>
    <mergeCell ref="AL5:AO6"/>
    <mergeCell ref="AI7:AK7"/>
    <mergeCell ref="AL7:AN8"/>
    <mergeCell ref="AO7:AO8"/>
    <mergeCell ref="AP7:AP8"/>
    <mergeCell ref="AQ7:AQ8"/>
    <mergeCell ref="AR7:AR8"/>
    <mergeCell ref="AY5:AY8"/>
    <mergeCell ref="C7:F7"/>
    <mergeCell ref="G7:I7"/>
    <mergeCell ref="J7:M7"/>
    <mergeCell ref="N7:P7"/>
    <mergeCell ref="Q7:T7"/>
    <mergeCell ref="U7:W7"/>
    <mergeCell ref="X7:AA7"/>
  </mergeCells>
  <conditionalFormatting sqref="C9:F20 J9:M20 Q9:T20 X9:AA20 AE9:AH20">
    <cfRule type="expression" dxfId="36" priority="16">
      <formula>OR(ISTEXT(C9),ISBLANK(C9),(C9=0))</formula>
    </cfRule>
  </conditionalFormatting>
  <conditionalFormatting sqref="AU9:AY20">
    <cfRule type="expression" dxfId="35" priority="15">
      <formula>ISBLANK(AU9)</formula>
    </cfRule>
  </conditionalFormatting>
  <conditionalFormatting sqref="C9:F20 J9:M20 Q9:T20 X9:AA20 AE9:AH20">
    <cfRule type="cellIs" dxfId="34" priority="12" operator="lessThan">
      <formula>30</formula>
    </cfRule>
  </conditionalFormatting>
  <conditionalFormatting sqref="G9:I9 G11:I11 G13:I13 G15:I15 G17:I17 G19:I19">
    <cfRule type="expression" dxfId="33" priority="11">
      <formula>OR(ISTEXT(G9),ISBLANK(G9),(G9=0))</formula>
    </cfRule>
  </conditionalFormatting>
  <conditionalFormatting sqref="G9:I9 G11:I11 G13:I13 G15:I15 G17:I17 G19:I19">
    <cfRule type="cellIs" dxfId="32" priority="10" operator="lessThan">
      <formula>30</formula>
    </cfRule>
  </conditionalFormatting>
  <conditionalFormatting sqref="N9:P9 N11:P11 N13:P13 N15:P15 N17:P17 N19:P19">
    <cfRule type="expression" dxfId="31" priority="9">
      <formula>OR(ISTEXT(N9),ISBLANK(N9),(N9=0))</formula>
    </cfRule>
  </conditionalFormatting>
  <conditionalFormatting sqref="N9:P9 N11:P11 N13:P13 N15:P15 N17:P17 N19:P19">
    <cfRule type="cellIs" dxfId="30" priority="8" operator="lessThan">
      <formula>30</formula>
    </cfRule>
  </conditionalFormatting>
  <conditionalFormatting sqref="U9:W9 U11:W11 U13:W13 U15:W15 U17:W17 U19:W19">
    <cfRule type="expression" dxfId="29" priority="7">
      <formula>OR(ISTEXT(U9),ISBLANK(U9),(U9=0))</formula>
    </cfRule>
  </conditionalFormatting>
  <conditionalFormatting sqref="U9:W9 U11:W11 U13:W13 U15:W15 U17:W17 U19:W19">
    <cfRule type="cellIs" dxfId="28" priority="6" operator="lessThan">
      <formula>30</formula>
    </cfRule>
  </conditionalFormatting>
  <conditionalFormatting sqref="AB9:AD9 AB11:AD11 AB13:AD13 AB15:AD15 AB17:AD17 AB19:AD19">
    <cfRule type="expression" dxfId="27" priority="5">
      <formula>OR(ISTEXT(AB9),ISBLANK(AB9),(AB9=0))</formula>
    </cfRule>
  </conditionalFormatting>
  <conditionalFormatting sqref="AB9:AD9 AB11:AD11 AB13:AD13 AB15:AD15 AB17:AD17 AB19:AD19">
    <cfRule type="cellIs" dxfId="26" priority="4" operator="lessThan">
      <formula>30</formula>
    </cfRule>
  </conditionalFormatting>
  <conditionalFormatting sqref="AI9:AK9 AI11:AK11 AI13:AK13 AI15:AK15 AI17:AK17 AI19:AK19">
    <cfRule type="expression" dxfId="25" priority="3">
      <formula>OR(ISTEXT(AI9),ISBLANK(AI9),(AI9=0))</formula>
    </cfRule>
  </conditionalFormatting>
  <conditionalFormatting sqref="AI9:AK9 AI11:AK11 AI13:AK13 AI15:AK15 AI17:AK17 AI19:AK19">
    <cfRule type="cellIs" dxfId="24" priority="2" operator="lessThan">
      <formula>30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64AC18D8-12A7-43B1-B1AA-8B37BFDAD501}">
            <xm:f>NOT(ISERROR(SEARCH("Error",C21)))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14:cfRule type="containsText" priority="14" operator="containsText" id="{E24D6064-4876-42BB-A0EB-5AECF779E501}">
            <xm:f>NOT(ISERROR(SEARCH("Selesai",C21)))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X21 AE21 J21 Q21 C21</xm:sqref>
        </x14:conditionalFormatting>
        <x14:conditionalFormatting xmlns:xm="http://schemas.microsoft.com/office/excel/2006/main">
          <x14:cfRule type="containsText" priority="1" operator="containsText" id="{561B1794-6765-4DE6-A8FA-2D58062168AD}">
            <xm:f>NOT(ISERROR(SEARCH("-",AY9)))</xm:f>
            <xm:f>"-"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AY9:AY20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F3E6-9701-4C45-9D7E-064C0CD7279E}">
  <sheetPr>
    <tabColor theme="9" tint="0.59999389629810485"/>
  </sheetPr>
  <dimension ref="A2:AV39"/>
  <sheetViews>
    <sheetView zoomScale="94" zoomScaleNormal="139" workbookViewId="0">
      <selection activeCell="S34" sqref="S34"/>
    </sheetView>
  </sheetViews>
  <sheetFormatPr defaultColWidth="11" defaultRowHeight="15.75"/>
  <cols>
    <col min="1" max="1" width="7.875" customWidth="1"/>
    <col min="2" max="2" width="10.625" customWidth="1"/>
    <col min="3" max="22" width="9.5" customWidth="1"/>
    <col min="23" max="23" width="3.375" customWidth="1"/>
    <col min="24" max="26" width="11.875" customWidth="1"/>
    <col min="27" max="30" width="9"/>
    <col min="31" max="31" width="11.25" customWidth="1"/>
    <col min="32" max="32" width="10.375" customWidth="1"/>
    <col min="33" max="35" width="9"/>
    <col min="36" max="36" width="4.25" customWidth="1"/>
    <col min="37" max="38" width="21.125" customWidth="1"/>
    <col min="39" max="39" width="9"/>
    <col min="40" max="41" width="19.875" customWidth="1"/>
    <col min="42" max="42" width="27.5" customWidth="1"/>
    <col min="43" max="65" width="9"/>
  </cols>
  <sheetData>
    <row r="2" spans="1:48" ht="15.95" customHeight="1">
      <c r="A2" s="216" t="s">
        <v>383</v>
      </c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41"/>
      <c r="AB2" s="41"/>
      <c r="AC2" s="41"/>
      <c r="AD2" s="41"/>
    </row>
    <row r="3" spans="1:48" ht="15.9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41"/>
      <c r="AB3" s="41"/>
      <c r="AC3" s="41"/>
      <c r="AD3" s="41"/>
    </row>
    <row r="4" spans="1:48" ht="15.7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6"/>
    </row>
    <row r="5" spans="1:48" ht="15.95" customHeight="1">
      <c r="A5" s="297" t="s">
        <v>2</v>
      </c>
      <c r="B5" s="299" t="s">
        <v>3</v>
      </c>
      <c r="C5" s="301" t="s">
        <v>4</v>
      </c>
      <c r="D5" s="302"/>
      <c r="E5" s="302"/>
      <c r="F5" s="302"/>
      <c r="G5" s="305" t="s">
        <v>5</v>
      </c>
      <c r="H5" s="306"/>
      <c r="I5" s="306"/>
      <c r="J5" s="306"/>
      <c r="K5" s="309" t="s">
        <v>6</v>
      </c>
      <c r="L5" s="310"/>
      <c r="M5" s="310"/>
      <c r="N5" s="310"/>
      <c r="O5" s="313" t="s">
        <v>7</v>
      </c>
      <c r="P5" s="314"/>
      <c r="Q5" s="314"/>
      <c r="R5" s="314"/>
      <c r="S5" s="230" t="s">
        <v>8</v>
      </c>
      <c r="T5" s="230"/>
      <c r="U5" s="230"/>
      <c r="V5" s="230"/>
      <c r="W5" s="317"/>
      <c r="X5" s="318" t="s">
        <v>71</v>
      </c>
      <c r="Y5" s="319"/>
      <c r="Z5" s="320"/>
      <c r="AB5" s="267" t="s">
        <v>72</v>
      </c>
      <c r="AC5" s="268"/>
      <c r="AD5" s="268"/>
      <c r="AE5" s="268"/>
      <c r="AF5" s="268"/>
      <c r="AG5" s="268"/>
      <c r="AH5" s="268"/>
      <c r="AI5" s="268"/>
      <c r="AJ5" s="268"/>
      <c r="AK5" s="268"/>
      <c r="AL5" s="269"/>
      <c r="AN5" s="276" t="s">
        <v>10</v>
      </c>
      <c r="AO5" s="277"/>
      <c r="AP5" s="278"/>
      <c r="AR5" s="285" t="s">
        <v>73</v>
      </c>
      <c r="AS5" s="285"/>
      <c r="AT5" s="285"/>
      <c r="AU5" s="285"/>
      <c r="AV5" s="285"/>
    </row>
    <row r="6" spans="1:48" ht="15.95" customHeight="1">
      <c r="A6" s="298"/>
      <c r="B6" s="300"/>
      <c r="C6" s="303"/>
      <c r="D6" s="304"/>
      <c r="E6" s="304"/>
      <c r="F6" s="304"/>
      <c r="G6" s="307"/>
      <c r="H6" s="308"/>
      <c r="I6" s="308"/>
      <c r="J6" s="308"/>
      <c r="K6" s="311"/>
      <c r="L6" s="312"/>
      <c r="M6" s="312"/>
      <c r="N6" s="312"/>
      <c r="O6" s="315"/>
      <c r="P6" s="316"/>
      <c r="Q6" s="316"/>
      <c r="R6" s="316"/>
      <c r="S6" s="231"/>
      <c r="T6" s="231"/>
      <c r="U6" s="231"/>
      <c r="V6" s="231"/>
      <c r="W6" s="266"/>
      <c r="X6" s="321"/>
      <c r="Y6" s="322"/>
      <c r="Z6" s="323"/>
      <c r="AB6" s="270"/>
      <c r="AC6" s="271"/>
      <c r="AD6" s="271"/>
      <c r="AE6" s="271"/>
      <c r="AF6" s="271"/>
      <c r="AG6" s="271"/>
      <c r="AH6" s="271"/>
      <c r="AI6" s="271"/>
      <c r="AJ6" s="271"/>
      <c r="AK6" s="271"/>
      <c r="AL6" s="272"/>
      <c r="AN6" s="279"/>
      <c r="AO6" s="280"/>
      <c r="AP6" s="281"/>
      <c r="AR6" s="285"/>
      <c r="AS6" s="285"/>
      <c r="AT6" s="285"/>
      <c r="AU6" s="285"/>
      <c r="AV6" s="285"/>
    </row>
    <row r="7" spans="1:48" ht="15.95" customHeight="1">
      <c r="A7" s="298"/>
      <c r="B7" s="300"/>
      <c r="C7" s="286" t="s">
        <v>17</v>
      </c>
      <c r="D7" s="287"/>
      <c r="E7" s="287"/>
      <c r="F7" s="287"/>
      <c r="G7" s="288" t="s">
        <v>17</v>
      </c>
      <c r="H7" s="289"/>
      <c r="I7" s="289"/>
      <c r="J7" s="289"/>
      <c r="K7" s="290" t="s">
        <v>17</v>
      </c>
      <c r="L7" s="291"/>
      <c r="M7" s="291"/>
      <c r="N7" s="291"/>
      <c r="O7" s="292" t="s">
        <v>17</v>
      </c>
      <c r="P7" s="293"/>
      <c r="Q7" s="293"/>
      <c r="R7" s="293"/>
      <c r="S7" s="208" t="s">
        <v>17</v>
      </c>
      <c r="T7" s="208"/>
      <c r="U7" s="208"/>
      <c r="V7" s="208"/>
      <c r="W7" s="266"/>
      <c r="X7" s="294" t="s">
        <v>18</v>
      </c>
      <c r="Y7" s="295"/>
      <c r="Z7" s="296"/>
      <c r="AB7" s="273"/>
      <c r="AC7" s="274"/>
      <c r="AD7" s="274"/>
      <c r="AE7" s="274"/>
      <c r="AF7" s="274"/>
      <c r="AG7" s="274"/>
      <c r="AH7" s="274"/>
      <c r="AI7" s="274"/>
      <c r="AJ7" s="274"/>
      <c r="AK7" s="274"/>
      <c r="AL7" s="275"/>
      <c r="AN7" s="282"/>
      <c r="AO7" s="283"/>
      <c r="AP7" s="284"/>
      <c r="AR7" s="285"/>
      <c r="AS7" s="285"/>
      <c r="AT7" s="285"/>
      <c r="AU7" s="285"/>
      <c r="AV7" s="285"/>
    </row>
    <row r="8" spans="1:48" ht="65.099999999999994" customHeight="1">
      <c r="A8" s="298"/>
      <c r="B8" s="300"/>
      <c r="C8" s="119" t="s">
        <v>24</v>
      </c>
      <c r="D8" s="120" t="s">
        <v>25</v>
      </c>
      <c r="E8" s="120" t="s">
        <v>26</v>
      </c>
      <c r="F8" s="119" t="s">
        <v>27</v>
      </c>
      <c r="G8" s="121" t="s">
        <v>24</v>
      </c>
      <c r="H8" s="122" t="s">
        <v>25</v>
      </c>
      <c r="I8" s="122" t="s">
        <v>26</v>
      </c>
      <c r="J8" s="121" t="s">
        <v>27</v>
      </c>
      <c r="K8" s="123" t="s">
        <v>24</v>
      </c>
      <c r="L8" s="124" t="s">
        <v>25</v>
      </c>
      <c r="M8" s="124" t="s">
        <v>26</v>
      </c>
      <c r="N8" s="123" t="s">
        <v>27</v>
      </c>
      <c r="O8" s="125" t="s">
        <v>24</v>
      </c>
      <c r="P8" s="126" t="s">
        <v>25</v>
      </c>
      <c r="Q8" s="126" t="s">
        <v>26</v>
      </c>
      <c r="R8" s="125" t="s">
        <v>27</v>
      </c>
      <c r="S8" s="127" t="s">
        <v>24</v>
      </c>
      <c r="T8" s="128" t="s">
        <v>25</v>
      </c>
      <c r="U8" s="128" t="s">
        <v>26</v>
      </c>
      <c r="V8" s="127" t="s">
        <v>27</v>
      </c>
      <c r="W8" s="266"/>
      <c r="X8" s="129" t="s">
        <v>28</v>
      </c>
      <c r="Y8" s="130" t="s">
        <v>29</v>
      </c>
      <c r="Z8" s="129" t="s">
        <v>30</v>
      </c>
      <c r="AB8" s="63" t="s">
        <v>2</v>
      </c>
      <c r="AC8" s="63" t="s">
        <v>3</v>
      </c>
      <c r="AD8" s="118" t="s">
        <v>24</v>
      </c>
      <c r="AE8" s="131" t="s">
        <v>25</v>
      </c>
      <c r="AF8" s="131" t="s">
        <v>26</v>
      </c>
      <c r="AG8" s="118" t="s">
        <v>27</v>
      </c>
      <c r="AH8" s="131" t="s">
        <v>71</v>
      </c>
      <c r="AI8" s="131" t="s">
        <v>74</v>
      </c>
      <c r="AJ8" s="265"/>
      <c r="AK8" s="118" t="s">
        <v>18</v>
      </c>
      <c r="AL8" s="118" t="s">
        <v>75</v>
      </c>
      <c r="AN8" s="71" t="s">
        <v>21</v>
      </c>
      <c r="AO8" s="71" t="s">
        <v>22</v>
      </c>
      <c r="AP8" s="71" t="s">
        <v>23</v>
      </c>
      <c r="AR8" s="63" t="s">
        <v>3</v>
      </c>
      <c r="AS8" s="118" t="s">
        <v>24</v>
      </c>
      <c r="AT8" s="131" t="s">
        <v>25</v>
      </c>
      <c r="AU8" s="131" t="s">
        <v>26</v>
      </c>
      <c r="AV8" s="118" t="s">
        <v>27</v>
      </c>
    </row>
    <row r="9" spans="1:48" ht="17.25" customHeight="1">
      <c r="A9" s="252">
        <v>1</v>
      </c>
      <c r="B9" s="105" t="s">
        <v>31</v>
      </c>
      <c r="C9" s="11" cm="1">
        <f t="array" aca="1" ref="C9" ca="1">50 + ((PERTI!C9 - MIN(_xlfn._xlws.FILTER(PERTI!$C$9:'PERTI'!$C$20, MOD(ROW(PERTI!$C$9:'PERTI'!$C$20),2)=1)))/(MAX(_xlfn._xlws.FILTER(PERTI!$C$9:'PERTI'!$C$20, MOD(ROW(PERTI!$C$9:'PERTI'!$C$20),2)=1))-MIN(_xlfn._xlws.FILTER(PERTI!$C$9:'PERTI'!$C$20, MOD(ROW(PERTI!$C$9:'PERTI'!$C$20),2)=1)))) * (98-50)</f>
        <v>98</v>
      </c>
      <c r="D9" s="11" cm="1">
        <f t="array" aca="1" ref="D9" ca="1">50 + ((PERTI!D9 - MIN(_xlfn._xlws.FILTER(PERTI!$D$9:'PERTI'!$D$20, MOD(ROW(PERTI!$D$9:'PERTI'!$D$20),2)=1)))/(MAX(_xlfn._xlws.FILTER(PERTI!$D$9:'PERTI'!$D$20, MOD(ROW(PERTI!$D$9:'PERTI'!$D$20),2)=1))-MIN(_xlfn._xlws.FILTER(PERTI!$D$9:'PERTI'!$D$20, MOD(ROW(PERTI!$D$9:'PERTI'!$D$20),2)=1))))*(98-50)</f>
        <v>98</v>
      </c>
      <c r="E9" s="11" cm="1">
        <f t="array" aca="1" ref="E9" ca="1">50 + ((PERTI!$E$9 - MIN(_xlfn._xlws.FILTER(PERTI!$E$9:'PERTI'!$E$20, MOD(ROW(PERTI!$E$9:'PERTI'!$E$20),2)=1)))/(MAX(_xlfn._xlws.FILTER(PERTI!$E$9:'PERTI'!$E$20, MOD(ROW(PERTI!$E$9:'PERTI'!$E$20),2)=1))-MIN(_xlfn._xlws.FILTER(PERTI!$E$9:'PERTI'!$E$20, MOD(ROW(PERTI!$E$9:'PERTI'!$E$20),2)=1))))*(98-50)</f>
        <v>98</v>
      </c>
      <c r="F9" s="11" cm="1">
        <f t="array" aca="1" ref="F9" ca="1">50 + ((PERTI!F9 - MIN(_xlfn._xlws.FILTER(PERTI!$F$9:'PERTI'!$F$20, MOD(ROW(PERTI!$F$9:'PERTI'!$F$20),2)=1)))/(MAX(_xlfn._xlws.FILTER(PERTI!$F$9:'PERTI'!$F$20, MOD(ROW(PERTI!$F$9:'PERTI'!$F$20),2)=1))-MIN(_xlfn._xlws.FILTER(PERTI!$F$9:'PERTI'!$F$20, MOD(ROW(PERTI!$F$9:'PERTI'!$F$20),2)=1))))*(98-50)</f>
        <v>50</v>
      </c>
      <c r="G9" s="30" cm="1">
        <f t="array" aca="1" ref="G9" ca="1">50 + ((PERTI!J9 - MIN(_xlfn._xlws.FILTER(PERTI!$J$9:'PERTI'!$J$20, MOD(ROW(PERTI!$J$9:'PERTI'!$J$20),2)=1)))/(MAX(_xlfn._xlws.FILTER(PERTI!$J$9:'PERTI'!$J$20, MOD(ROW(PERTI!$J$9:'PERTI'!$J$20),2)=1))-MIN(_xlfn._xlws.FILTER(PERTI!$J$9:'PERTI'!$J$20, MOD(ROW(PERTI!$J$9:'PERTI'!$J$20),2)=1))))*(98-50)</f>
        <v>84.285714285714278</v>
      </c>
      <c r="H9" s="30" cm="1">
        <f t="array" aca="1" ref="H9" ca="1">50 + ((PERTI!K9 - MIN(_xlfn._xlws.FILTER(PERTI!$K$9:'PERTI'!$K$20, MOD(ROW(PERTI!$K$9:'PERTI'!$K$20),2)=1)))/(MAX(_xlfn._xlws.FILTER(PERTI!$K$9:'PERTI'!$K$20, MOD(ROW(PERTI!$K$9:'PERTI'!$K$20),2)=1))-MIN(_xlfn._xlws.FILTER(PERTI!$K$9:'PERTI'!$K$20, MOD(ROW(PERTI!$K$9:'PERTI'!$K$20),2)=1))))*(98-50)</f>
        <v>94.8</v>
      </c>
      <c r="I9" s="30" cm="1">
        <f t="array" aca="1" ref="I9" ca="1">50 + ((PERTI!L9 - MIN(_xlfn._xlws.FILTER(PERTI!$L$9:'PERTI'!$L$20, MOD(ROW(PERTI!$L$9:'PERTI'!$L$20),2)=1)))/(MAX(_xlfn._xlws.FILTER(PERTI!$L$9:'PERTI'!$L$20, MOD(ROW(PERTI!$L$9:'PERTI'!$L$20),2)=1))-MIN(_xlfn._xlws.FILTER(PERTI!$L$9:'PERTI'!$L$20, MOD(ROW(PERTI!$L$9:'PERTI'!$L$20),2)=1))))*(98-50)</f>
        <v>98</v>
      </c>
      <c r="J9" s="30" cm="1">
        <f t="array" aca="1" ref="J9" ca="1">50 + ((PERTI!M9 - MIN(_xlfn._xlws.FILTER(PERTI!$M$9:'PERTI'!$M$20, MOD(ROW(PERTI!$M$9:'PERTI'!$M$20),2)=1)))/(MAX(_xlfn._xlws.FILTER(PERTI!$M$9:'PERTI'!$M$20, MOD(ROW(PERTI!$M$9:'PERTI'!$M$20),2)=1))-MIN(_xlfn._xlws.FILTER(PERTI!$M$9:'PERTI'!$M$20, MOD(ROW(PERTI!$M$9:'PERTI'!$M$20),2)=1))))*(98-50)</f>
        <v>69.2</v>
      </c>
      <c r="K9" s="34" cm="1">
        <f t="array" aca="1" ref="K9" ca="1">50 + ((PERTI!Q9 - MIN(_xlfn._xlws.FILTER(PERTI!$Q$9:'PERTI'!$Q$20, MOD(ROW(PERTI!$Q$9:'PERTI'!$Q$20),2)=1)))/(MAX(_xlfn._xlws.FILTER(PERTI!$Q$9:'PERTI'!$Q$20, MOD(ROW(PERTI!$Q$9:'PERTI'!$Q$20),2)=1))-MIN(_xlfn._xlws.FILTER(PERTI!$Q$9:'PERTI'!$Q$20, MOD(ROW(PERTI!$Q$9:'PERTI'!$Q$20),2)=1))))*(98-50)</f>
        <v>70.571428571428569</v>
      </c>
      <c r="L9" s="34" cm="1">
        <f t="array" aca="1" ref="L9" ca="1">50 + ((PERTI!R9 - MIN(_xlfn._xlws.FILTER(PERTI!$R$9:'PERTI'!$R$20, MOD(ROW(PERTI!$R$9:'PERTI'!$R$20),2)=1)))/(MAX(_xlfn._xlws.FILTER(PERTI!$R$9:'PERTI'!$R$20, MOD(ROW(PERTI!$R$9:'PERTI'!$R$20),2)=1))-MIN(_xlfn._xlws.FILTER(PERTI!$R$9:'PERTI'!$R$20, MOD(ROW(PERTI!$R$9:'PERTI'!$R$20),2)=1))))*(98-50)</f>
        <v>98</v>
      </c>
      <c r="M9" s="34" cm="1">
        <f t="array" aca="1" ref="M9" ca="1">50 + ((PERTI!S9 - MIN(_xlfn._xlws.FILTER(PERTI!$S$9:'PERTI'!$S$20, MOD(ROW(PERTI!$S$9:'PERTI'!$S$20),2)=1)))/(MAX(_xlfn._xlws.FILTER(PERTI!$S$9:'PERTI'!$S$20, MOD(ROW(PERTI!$S$9:'PERTI'!$S$20),2)=1))-MIN(_xlfn._xlws.FILTER(PERTI!$S$9:'PERTI'!$S$20, MOD(ROW(PERTI!$S$9:'PERTI'!$S$20),2)=1))))*(98-50)</f>
        <v>74</v>
      </c>
      <c r="N9" s="34" cm="1">
        <f t="array" aca="1" ref="N9" ca="1">50 + ((PERTI!T9 - MIN(_xlfn._xlws.FILTER(PERTI!$T$9:'PERTI'!$T$20, MOD(ROW(PERTI!$T$9:'PERTI'!$T$20),2)=1)))/(MAX(_xlfn._xlws.FILTER(PERTI!$T$9:'PERTI'!$T$20, MOD(ROW(PERTI!$T$9:'PERTI'!$T$20),2)=1))-MIN(_xlfn._xlws.FILTER(PERTI!$T$9:'PERTI'!$T$20, MOD(ROW(PERTI!$T$9:'PERTI'!$T$20),2)=1))))*(98-50)</f>
        <v>74</v>
      </c>
      <c r="O9" s="38" cm="1">
        <f t="array" aca="1" ref="O9" ca="1">50 + ((PERTI!X9 - MIN(_xlfn._xlws.FILTER(PERTI!$X$9:'PERTI'!$X$20, MOD(ROW(PERTI!$X$9:'PERTI'!$X$20),2)=1)))/(MAX(_xlfn._xlws.FILTER(PERTI!$X$9:'PERTI'!$X$20, MOD(ROW(PERTI!$X$9:'PERTI'!$X$20),2)=1))-MIN(_xlfn._xlws.FILTER(PERTI!$X$9:'PERTI'!$X$20, MOD(ROW(PERTI!$X$9:'PERTI'!$X$20),2)=1))))*(98-50)</f>
        <v>98</v>
      </c>
      <c r="P9" s="38" cm="1">
        <f t="array" aca="1" ref="P9" ca="1">50 + ((PERTI!Y9 - MIN(_xlfn._xlws.FILTER(PERTI!$Y$9:'PERTI'!$Y$20, MOD(ROW(PERTI!$Y$9:'PERTI'!$Y$20),2)=1)))/(MAX(_xlfn._xlws.FILTER(PERTI!$Y$9:'PERTI'!$Y$20, MOD(ROW(PERTI!$Y$9:'PERTI'!$Y$20),2)=1))-MIN(_xlfn._xlws.FILTER(PERTI!$Y$9:'PERTI'!$Y$20, MOD(ROW(PERTI!$Y$9:'PERTI'!$Y$20),2)=1))))*(98-50)</f>
        <v>98</v>
      </c>
      <c r="Q9" s="38" cm="1">
        <f t="array" aca="1" ref="Q9" ca="1">50 + ((PERTI!Z9 - MIN(_xlfn._xlws.FILTER(PERTI!$Z$9:'PERTI'!$Z$20, MOD(ROW(PERTI!$Z$9:'PERTI'!$Z$20),2)=1)))/(MAX(_xlfn._xlws.FILTER(PERTI!$Z$9:'PERTI'!$Z$20, MOD(ROW(PERTI!$Z$9:'PERTI'!$Z$20),2)=1))-MIN(_xlfn._xlws.FILTER(PERTI!$Z$9:'PERTI'!$Z$20, MOD(ROW(PERTI!$Z$9:'PERTI'!$Z$20),2)=1))))*(98-50)</f>
        <v>74</v>
      </c>
      <c r="R9" s="38" cm="1">
        <f t="array" aca="1" ref="R9" ca="1">50 + ((PERTI!AA9 - MIN(_xlfn._xlws.FILTER(PERTI!$AA$9:'PERTI'!$AA$20, MOD(ROW(PERTI!$AA$9:'PERTI'!$AA$20),2)=1)))/(MAX(_xlfn._xlws.FILTER(PERTI!$AA$9:'PERTI'!$AA$20, MOD(ROW(PERTI!$AA$9:'PERTI'!$AA$20),2)=1))-MIN(_xlfn._xlws.FILTER(PERTI!$AA$9:'PERTI'!$AA$20, MOD(ROW(PERTI!$AA$9:'PERTI'!$AA$20),2)=1))))*(98-50)</f>
        <v>82</v>
      </c>
      <c r="S9" s="40" cm="1">
        <f t="array" aca="1" ref="S9" ca="1">50 + ((PERTI!AE9 - MIN(_xlfn._xlws.FILTER(PERTI!$AE$9:'PERTI'!$AE$20, MOD(ROW(PERTI!$AE$9:'PERTI'!$AE$20),2)=1)))/(MAX(_xlfn._xlws.FILTER(PERTI!$AE$9:'PERTI'!$AE$20, MOD(ROW(PERTI!$AE$9:'PERTI'!$AE$20),2)=1))-MIN(_xlfn._xlws.FILTER(PERTI!$AE$9:'PERTI'!$AE$20, MOD(ROW(PERTI!$AE$9:'PERTI'!$AE$20),2)=1))))*(98-50)</f>
        <v>74</v>
      </c>
      <c r="T9" s="40" cm="1">
        <f t="array" aca="1" ref="T9" ca="1">50 + ((PERTI!AF9 - MIN(_xlfn._xlws.FILTER(PERTI!$AF$9:'PERTI'!$AF$20, MOD(ROW(PERTI!$AF$9:'PERTI'!$AF$20),2)=1)))/(MAX(_xlfn._xlws.FILTER(PERTI!$AF$9:'PERTI'!$AF$20, MOD(ROW(PERTI!$AF$9:'PERTI'!$AF$20),2)=1))-MIN(_xlfn._xlws.FILTER(PERTI!$AF$9:'PERTI'!$AF$20, MOD(ROW(PERTI!$AF$9:'PERTI'!$AF$20),2)=1))))*(98-50)</f>
        <v>98</v>
      </c>
      <c r="U9" s="40" cm="1">
        <f t="array" aca="1" ref="U9" ca="1">50 + ((PERTI!AG9 - MIN(_xlfn._xlws.FILTER(PERTI!$AG$9:'PERTI'!$AG$20, MOD(ROW(PERTI!$AG$9:'PERTI'!$AG$20),2)=1)))/(MAX(_xlfn._xlws.FILTER(PERTI!$AG$9:'PERTI'!$AG$20, MOD(ROW(PERTI!$AG$9:'PERTI'!$AG$20),2)=1))-MIN(_xlfn._xlws.FILTER(PERTI!$AG$9:'PERTI'!$AG$20, MOD(ROW(PERTI!$AG$9:'PERTI'!$AG$20),2)=1))))*(98-50)</f>
        <v>91.142857142857139</v>
      </c>
      <c r="V9" s="40" cm="1">
        <f t="array" aca="1" ref="V9" ca="1">50 + ((PERTI!AH9 - MIN(_xlfn._xlws.FILTER(PERTI!$AH$9:'PERTI'!$AH$20, MOD(ROW(PERTI!$AH$9:'PERTI'!$AH$20),2)=1)))/(MAX(_xlfn._xlws.FILTER(PERTI!$AH$9:'PERTI'!$AH$20, MOD(ROW(PERTI!$AH$9:'PERTI'!$AH$20),2)=1))-MIN(_xlfn._xlws.FILTER(PERTI!$AH$9:'PERTI'!$AH$20, MOD(ROW(PERTI!$AH$9:'PERTI'!$AH$20),2)=1))))*(98-50)</f>
        <v>90</v>
      </c>
      <c r="W9" s="266"/>
      <c r="X9" s="253">
        <f>SUM(PERTI!G9:G10,PERTI!N9:N10,PERTI!U9:U10,PERTI!AB9:AB10,PERTI!AI9:AI10)</f>
        <v>389</v>
      </c>
      <c r="Y9" s="253">
        <f>SUM(PERTI!H9:H10,PERTI!O9:O10,PERTI!V9:V10,PERTI!AC9:AC10,PERTI!AJ9:AJ10)</f>
        <v>389</v>
      </c>
      <c r="Z9" s="253">
        <f>SUM(PERTI!I9:I10,PERTI!P9:P10,PERTI!W9:W10,PERTI!AD9:AD10,PERTI!AK9:AK10)</f>
        <v>389</v>
      </c>
      <c r="AB9" s="252">
        <v>1</v>
      </c>
      <c r="AC9" s="106" t="s">
        <v>31</v>
      </c>
      <c r="AD9" s="108">
        <f ca="1">IF(MIN(C9,G9,K9,O9,S9)=0, "Null", IF(COUNT(C9,G9,K9,O9,S9)=5, SUM(C9,G9,K9,O9,S9) - MIN(C9,G9,K9,O9,S9) - MAX(C9,G9,K9,O9,S9), "Null"))*$AS$9</f>
        <v>1281.4285714285713</v>
      </c>
      <c r="AE9" s="108">
        <f ca="1">IF(MIN(D9,H9,L9,P9,T9)=0, "Null", IF(COUNT(D9,H9,L9,P9,T9)=5, SUM(D9,H9,L9,P9,T9) - MIN(D9,H9,L9,P9,T9) - MAX(D9,H9,L9,P9,T9), "Null"))*$AT$9</f>
        <v>1176</v>
      </c>
      <c r="AF9" s="108">
        <f ca="1">IF(MIN(E9,I9,M9,Q9,U9)=0, "Null", IF(COUNT(E9,I9,M9,Q9,U9)=5, SUM(E9,I9,M9,Q9,U9) - MIN(E9,I9,M9,Q9,U9) - MAX(E9,I9,M9,Q9,U9), "Null"))*$AU$9</f>
        <v>789.42857142857133</v>
      </c>
      <c r="AG9" s="108">
        <f ca="1">IF(MIN(F9,J9,N9,R9,V9)=0, "Null", IF(COUNT(F9,J9,N9,R9,V9)=5, SUM(F9,J9,N9,R9,V9) - MIN(F9,J9,N9,R9,V9) - MAX(F9,J9,N9,R9,V9), "Null"))*$AV$9</f>
        <v>675.59999999999991</v>
      </c>
      <c r="AH9" s="109" cm="1">
        <f t="array" aca="1" ref="AH9" ca="1">IF(SUMPRODUCT(--(ISTEXT(AD9:AG9)+ISBLANK(AD9:AG9)+(AD9:AG9=0)))&gt;0,"Error",SUM(AD9,AE9,AF9,AG9))</f>
        <v>3922.457142857143</v>
      </c>
      <c r="AI9" s="490">
        <f ca="1">IF(OR(ISTEXT(AH9),ISTEXT(AH10)),"NULL",SUM(AH9:AH10))</f>
        <v>7826.7516483516483</v>
      </c>
      <c r="AJ9" s="489"/>
      <c r="AK9" s="253">
        <f>SUM(PERTI!G9:I10,PERTI!N9:P10,PERTI!U9:W10,PERTI!AB9:AD10,PERTI!AI9:AK10)</f>
        <v>1167</v>
      </c>
      <c r="AL9" s="253">
        <f>RANK(AK9,$AK$9:$AK$20,0)</f>
        <v>1</v>
      </c>
      <c r="AN9" s="248" t="str">
        <f>IF(AND(PERTI!AP9&gt;=4, PERTI!AP9&lt;=18), "Penampilan " &amp; PERTI!AP9 &amp; " Menit", "Kosong")</f>
        <v>Penampilan 9 Menit</v>
      </c>
      <c r="AO9" s="263" t="str">
        <f>IF(PERTI!AQ9=46,"Kelebihan 1 Peserta", IF(PERTI!AQ9=47,"Kelebihan 2 Peserta",IF(PERTI!AQ9=48,"Kelebihan 3 Peserta",IF(PERTI!AQ9=49,"Kelebihan 4 Peserta",IF(PERTI!AQ9=50,"Kelebihan 5 Peserta",IF(PERTI!AQ9&gt;50,"Lebih dari 5 Peserta","Aman"))))))</f>
        <v>Aman</v>
      </c>
      <c r="AP9" s="248" t="str">
        <f>_xlfn.TEXTJOIN(", ",TRUE,AN9,AO9)</f>
        <v>Penampilan 9 Menit, Aman</v>
      </c>
      <c r="AR9" s="42" t="s">
        <v>31</v>
      </c>
      <c r="AS9" s="42">
        <v>5</v>
      </c>
      <c r="AT9" s="42">
        <v>4</v>
      </c>
      <c r="AU9" s="42">
        <v>3</v>
      </c>
      <c r="AV9" s="42">
        <v>3</v>
      </c>
    </row>
    <row r="10" spans="1:48" ht="17.25" customHeight="1">
      <c r="A10" s="213"/>
      <c r="B10" s="107" t="s">
        <v>39</v>
      </c>
      <c r="C10" s="27" cm="1">
        <f t="array" aca="1" ref="C10" ca="1">50 + ((PERTI!C10 - MIN(_xlfn._xlws.FILTER(PERTI!$C$9:'PERTI'!$C$20, MOD(ROW(PERTI!$C$9:'PERTI'!$C$20),2)=0)))/(MAX(_xlfn._xlws.FILTER(PERTI!$C$9:'PERTI'!$C$20, MOD(ROW(PERTI!$C$9:'PERTI'!$C$20),2)=0))-MIN(_xlfn._xlws.FILTER(PERTI!$C$9:'PERTI'!$C$20, MOD(ROW(PERTI!$C$9:'PERTI'!$C$20),2)=0)))) * (98-50)</f>
        <v>98</v>
      </c>
      <c r="D10" s="27" cm="1">
        <f t="array" aca="1" ref="D10" ca="1">50 + ((PERTI!D10 - MIN(_xlfn._xlws.FILTER(PERTI!$D$9:'PERTI'!$D$20,MOD(ROW(PERTI!$D$9:'PERTI'!$D$20),2)=0)))/(MAX(_xlfn._xlws.FILTER(PERTI!$D$9:'PERTI'!$D$20, MOD(ROW(PERTI!$D$9:'PERTI'!$D$20),2)=0))-MIN(_xlfn._xlws.FILTER(PERTI!$D$9:'PERTI'!$D$20,MOD(ROW(PERTI!$D$9:'PERTI'!$D$20),2)=0)))) * (98-50)</f>
        <v>98</v>
      </c>
      <c r="E10" s="27" cm="1">
        <f t="array" aca="1" ref="E10" ca="1">50 + ((PERTI!E10 - MIN(_xlfn._xlws.FILTER(PERTI!$E$9:'PERTI'!$E$20, MOD(ROW(PERTI!$E$9:'PERTI'!$E$20),2)=0)))/(MAX(_xlfn._xlws.FILTER(PERTI!$E$9:'PERTI'!$E$20, MOD(ROW(PERTI!$E$9:'PERTI'!$E$20),2)=0))-MIN(_xlfn._xlws.FILTER(PERTI!$E$9:'PERTI'!$E$20, MOD(ROW(PERTI!$E$9:'PERTI'!$E$20),2)=0))))*(98-50)</f>
        <v>98</v>
      </c>
      <c r="F10" s="27" cm="1">
        <f t="array" aca="1" ref="F10" ca="1">50 + ((PERTI!F10 - MIN(_xlfn._xlws.FILTER(PERTI!$F$9:'PERTI'!$F$20, MOD(ROW(PERTI!$F$9:'PERTI'!$F$20),2)=0)))/(MAX(_xlfn._xlws.FILTER(PERTI!$F$9:'PERTI'!$F$20, MOD(ROW(PERTI!$F$9:'PERTI'!$F$20),2)=0))-MIN(_xlfn._xlws.FILTER(PERTI!$F$9:'PERTI'!$F$20, MOD(ROW(PERTI!$F$9:'PERTI'!$F$20),2)=0))))*(98-50)</f>
        <v>50</v>
      </c>
      <c r="G10" s="31" cm="1">
        <f t="array" aca="1" ref="G10" ca="1">50 + ((PERTI!J10 - MIN(_xlfn._xlws.FILTER(PERTI!$J$9:'PERTI'!$J$20, MOD(ROW(PERTI!$J$9:'PERTI'!$J$20),2)=0)))/(MAX(_xlfn._xlws.FILTER(PERTI!$J$9:'PERTI'!$J$20, MOD(ROW(PERTI!$J$9:'PERTI'!$J$20),2)=0))-MIN(_xlfn._xlws.FILTER(PERTI!$J$9:'PERTI'!$J$20, MOD(ROW(PERTI!$J$9:'PERTI'!$J$20),2)=0))))*(98-50)</f>
        <v>94.571428571428569</v>
      </c>
      <c r="H10" s="31" cm="1">
        <f t="array" aca="1" ref="H10" ca="1">50 + ((PERTI!K10 - MIN(_xlfn._xlws.FILTER(PERTI!$K$9:'PERTI'!$K$20, MOD(ROW(PERTI!$K$9:'PERTI'!$K$20),2)=0)))/(MAX(_xlfn._xlws.FILTER(PERTI!$K$9:'PERTI'!$K$20, MOD(ROW(PERTI!$K$9:'PERTI'!$K$20),2)=0))-MIN(_xlfn._xlws.FILTER(PERTI!$K$9:'PERTI'!$K$20, MOD(ROW(PERTI!$K$9:'PERTI'!$K$20),2)=0))))*(98-50)</f>
        <v>98</v>
      </c>
      <c r="I10" s="31" cm="1">
        <f t="array" aca="1" ref="I10" ca="1">50 + ((PERTI!L10 - MIN(_xlfn._xlws.FILTER(PERTI!$L$9:'PERTI'!$L$20, MOD(ROW(PERTI!$L$9:'PERTI'!$L$20),2)=0)))/(MAX(_xlfn._xlws.FILTER(PERTI!$L$9:'PERTI'!$L$20, MOD(ROW(PERTI!$L$9:'PERTI'!$L$20),2)=0))-MIN(_xlfn._xlws.FILTER(PERTI!$L$9:'PERTI'!$L$20, MOD(ROW(PERTI!$L$9:'PERTI'!$L$20),2)=0))))*(98-50)</f>
        <v>94.307692307692307</v>
      </c>
      <c r="J10" s="31" cm="1">
        <f t="array" aca="1" ref="J10" ca="1">50 + ((PERTI!M10 - MIN(_xlfn._xlws.FILTER(PERTI!$M$9:'PERTI'!$M$20, MOD(ROW(PERTI!$M$9:'PERTI'!$M$20),2)=0)))/(MAX(_xlfn._xlws.FILTER(PERTI!$M$9:'PERTI'!$M$20, MOD(ROW(PERTI!$M$9:'PERTI'!$M$20),2)=0))-MIN(_xlfn._xlws.FILTER(PERTI!$M$9:'PERTI'!$M$20, MOD(ROW(PERTI!$M$9:'PERTI'!$M$20),2)=0))))*(98-50)</f>
        <v>69.2</v>
      </c>
      <c r="K10" s="35" cm="1">
        <f t="array" aca="1" ref="K10" ca="1">50 + ((PERTI!Q10 -MIN(_xlfn._xlws.FILTER(PERTI!$Q$9:'PERTI'!$Q$20, MOD(ROW(PERTI!$Q$9:'PERTI'!$Q$20),2)=0)))/(MAX(_xlfn._xlws.FILTER(PERTI!$Q$9:'PERTI'!$Q$20, MOD(ROW(PERTI!$Q$9:'PERTI'!$Q$20),2)=0))-MIN(_xlfn._xlws.FILTER(PERTI!$Q$9:'PERTI'!$Q$20, MOD(ROW(PERTI!$Q$9:'PERTI'!$Q$20),2)=0))))*(98-50)</f>
        <v>78.8</v>
      </c>
      <c r="L10" s="35" cm="1">
        <f t="array" aca="1" ref="L10" ca="1">50 + ((PERTI!R10 - MIN(_xlfn._xlws.FILTER(PERTI!$R$9:'PERTI'!$R$20, MOD(ROW(PERTI!$R$9:'PERTI'!$R$20),2)=0)))/(MAX(_xlfn._xlws.FILTER(PERTI!$R$9:'PERTI'!$R$20, MOD(ROW(PERTI!$R$9:'PERTI'!$R$20),2)=0))-MIN(_xlfn._xlws.FILTER(PERTI!$R$9:'PERTI'!$R$20, MOD(ROW(PERTI!$R$9:'PERTI'!$R$20),2)=0))))*(98-50)</f>
        <v>98</v>
      </c>
      <c r="M10" s="35" cm="1">
        <f t="array" aca="1" ref="M10" ca="1">50 + ((PERTI!S10 - MIN(_xlfn._xlws.FILTER(PERTI!$S$9:'PERTI'!$S$20, MOD(ROW(PERTI!$S$9:'PERTI'!$S$20),2)=0)))/(MAX(_xlfn._xlws.FILTER(PERTI!$S$9:'PERTI'!$S$20, MOD(ROW(PERTI!$S$9:'PERTI'!$S$20),2)=0))-MIN(_xlfn._xlws.FILTER(PERTI!$S$9:'PERTI'!$S$20, MOD(ROW(PERTI!$S$9:'PERTI'!$S$20),2)=0))))*(98-50)</f>
        <v>77.428571428571431</v>
      </c>
      <c r="N10" s="35" cm="1">
        <f t="array" aca="1" ref="N10" ca="1">50 + ((PERTI!T10 - MIN(_xlfn._xlws.FILTER(PERTI!$T$9:'PERTI'!$T$20, MOD(ROW(PERTI!$T$9:'PERTI'!$T$20),2)=0)))/(MAX(_xlfn._xlws.FILTER(PERTI!$T$9:'PERTI'!$T$20, MOD(ROW(PERTI!$T$9:'PERTI'!$T$20),2)=0))-MIN(_xlfn._xlws.FILTER(PERTI!$T$9:'PERTI'!$T$20, MOD(ROW(PERTI!$T$9:'PERTI'!$T$20),2)=0))))*(98-50)</f>
        <v>70.571428571428569</v>
      </c>
      <c r="O10" s="38" cm="1">
        <f t="array" aca="1" ref="O10" ca="1">50 + ((PERTI!X10 - MIN(_xlfn._xlws.FILTER(PERTI!$X$9:'PERTI'!$X$20, MOD(ROW(PERTI!$X$9:'PERTI'!$X$20),2)=0)))/(MAX(_xlfn._xlws.FILTER(PERTI!$X$9:'PERTI'!$X$20, MOD(ROW(PERTI!$X$9:'PERTI'!$X$20),2)=0))-MIN(_xlfn._xlws.FILTER(PERTI!$X$9:'PERTI'!$X$20, MOD(ROW(PERTI!$X$9:'PERTI'!$X$20),2)=0))))*(98-50)</f>
        <v>86</v>
      </c>
      <c r="P10" s="38" cm="1">
        <f t="array" aca="1" ref="P10" ca="1">50 + ((PERTI!Y10 - MIN(_xlfn._xlws.FILTER(PERTI!$Y$9:'PERTI'!$Y$20, MOD(ROW(PERTI!$Y$9:'PERTI'!$Y$20),2)=0)))/(MAX(_xlfn._xlws.FILTER(PERTI!$Y$9:'PERTI'!$Y$20, MOD(ROW(PERTI!$Y$9:'PERTI'!$Y$20),2)=0))-MIN(_xlfn._xlws.FILTER(PERTI!$Y$9:'PERTI'!$Y$20, MOD(ROW(PERTI!$Y$9:'PERTI'!$Y$20),2)=0))))*(98-50)</f>
        <v>98</v>
      </c>
      <c r="Q10" s="38" cm="1">
        <f t="array" aca="1" ref="Q10" ca="1">50 + ((PERTI!Z10 - MIN(_xlfn._xlws.FILTER(PERTI!$Z$9:'PERTI'!$Z$20, MOD(ROW(PERTI!$Z$9:'PERTI'!$Z$20),2)=0)))/(MAX(_xlfn._xlws.FILTER(PERTI!$Z$9:'PERTI'!$Z$20, MOD(ROW(PERTI!$Z$9:'PERTI'!$Z$20),2)=0))-MIN(_xlfn._xlws.FILTER(PERTI!$Z$9:'PERTI'!$Z$20, MOD(ROW(PERTI!$Z$9:'PERTI'!$Z$20),2)=0))))*(98-50)</f>
        <v>98</v>
      </c>
      <c r="R10" s="38" cm="1">
        <f t="array" aca="1" ref="R10" ca="1">50 + ((PERTI!AA10 - MIN(_xlfn._xlws.FILTER(PERTI!$AA$9:'PERTI'!$AA$20, MOD(ROW(PERTI!$AA$9:'PERTI'!$AA$20),2)=0)))/(MAX(_xlfn._xlws.FILTER(PERTI!$AA$9:'PERTI'!$AA$20, MOD(ROW(PERTI!$AA$9:'PERTI'!$AA$20),2)=0))-MIN(_xlfn._xlws.FILTER(PERTI!$AA$9:'PERTI'!$AA$20, MOD(ROW(PERTI!$AA$9:'PERTI'!$AA$20),2)=0))))*(98-50)</f>
        <v>86</v>
      </c>
      <c r="S10" s="40" cm="1">
        <f t="array" aca="1" ref="S10" ca="1">50 + ((PERTI!AE10 - MIN(_xlfn._xlws.FILTER(PERTI!$AE$9:'PERTI'!$AE$20, MOD(ROW(PERTI!$AE$9:'PERTI'!$AE$20),2)=0)))/(MAX(_xlfn._xlws.FILTER(PERTI!$AE$9:'PERTI'!$AE$20, MOD(ROW(PERTI!$AE$9:'PERTI'!$AE$20),2)=0))-MIN(_xlfn._xlws.FILTER(PERTI!$AE$9:'PERTI'!$AE$20, MOD(ROW(PERTI!$AE$9:'PERTI'!$AE$20),2)=0))))*(98-50)</f>
        <v>82</v>
      </c>
      <c r="T10" s="40" cm="1">
        <f t="array" aca="1" ref="T10" ca="1">50 + ((PERTI!AF10 - MIN(_xlfn._xlws.FILTER(PERTI!$AF$9:'PERTI'!$AF$20, MOD(ROW(PERTI!$AF$9:'PERTI'!$AF$20),2)=0)))/(MAX(_xlfn._xlws.FILTER(PERTI!$AF$9:'PERTI'!$AF$20, MOD(ROW(PERTI!$AF$9:'PERTI'!$AF$20),2)=0))-MIN(_xlfn._xlws.FILTER(PERTI!$AF$9:'PERTI'!$AF$20, MOD(ROW(PERTI!$AF$9:'PERTI'!$AF$20),2)=0))))*(98-50)</f>
        <v>90</v>
      </c>
      <c r="U10" s="40" cm="1">
        <f t="array" aca="1" ref="U10" ca="1">50 + ((PERTI!AG10 - MIN(_xlfn._xlws.FILTER(PERTI!$AG$9:'PERTI'!$AG$20, MOD(ROW(PERTI!$AG$9:'PERTI'!$AG$20),2)=0)))/(MAX(_xlfn._xlws.FILTER(PERTI!$AG$9:'PERTI'!$AG$20, MOD(ROW(PERTI!$AG$9:'PERTI'!$AG$20),2)=0))-MIN(_xlfn._xlws.FILTER(PERTI!$AG$9:'PERTI'!$AG$20, MOD(ROW(PERTI!$AG$9:'PERTI'!$AG$20),2)=0))))*(98-50)</f>
        <v>82</v>
      </c>
      <c r="V10" s="40" cm="1">
        <f t="array" aca="1" ref="V10" ca="1">50 + ((PERTI!AH10 - MIN(_xlfn._xlws.FILTER(PERTI!$AH$9:'PERTI'!$AH$20, MOD(ROW(PERTI!$AH$9:'PERTI'!$AH$20),2)=0)))/(MAX(_xlfn._xlws.FILTER(PERTI!$AH$9:'PERTI'!$AH$20, MOD(ROW(PERTI!$AH$9:'PERTI'!$AH$20),2)=0))-MIN(_xlfn._xlws.FILTER(PERTI!$AH$9:'PERTI'!$AH$20, MOD(ROW(PERTI!$AH$9:'PERTI'!$AH$20),2)=0))))*(98-50)</f>
        <v>74</v>
      </c>
      <c r="W10" s="266"/>
      <c r="X10" s="254"/>
      <c r="Y10" s="254"/>
      <c r="Z10" s="254"/>
      <c r="AB10" s="213"/>
      <c r="AC10" s="106" t="s">
        <v>39</v>
      </c>
      <c r="AD10" s="108">
        <f ca="1">IF(MIN(C10,G10,K10,O10,S10)=0, "Null", IF(COUNT(C10,G10,K10,O10,S10)=5, SUM(C10,G10,K10,O10,S10) - MIN(C10,G10,K10,O10,S10) - MAX(C10,G10,K10,O10,S10), "Null"))*$AS$10</f>
        <v>1050.2857142857142</v>
      </c>
      <c r="AE10" s="108">
        <f ca="1">IF(MIN(D10,H10,L10,P10,T10)=0, "Null", IF(COUNT(D10,H10,L10,P10,T10)=5, SUM(D10,H10,L10,P10,T10) - MIN(D10,H10,L10,P10,T10) - MAX(D10,H10,L10,P10,T10), "Null"))*$AT$10</f>
        <v>1176</v>
      </c>
      <c r="AF10" s="108">
        <f ca="1">IF(MIN(E10,I10,M10,Q10,U10)=0, "Null", IF(COUNT(E10,I10,M10,Q10,U10)=5, SUM(E10,I10,M10,Q10,U10) - MIN(E10,I10,M10,Q10,U10) - MAX(E10,I10,M10,Q10,U10), "Null"))*$AU$10</f>
        <v>822.92307692307691</v>
      </c>
      <c r="AG10" s="108">
        <f ca="1">IF(MIN(F10,J10,N10,R10,V10)=0, "Null", IF(COUNT(F10,J10,N10,R10,V10)=5, SUM(F10,J10,N10,R10,V10) - MIN(F10,J10,N10,R10,V10) - MAX(F10,J10,N10,R10,V10), "Null"))*$AV$10</f>
        <v>855.0857142857144</v>
      </c>
      <c r="AH10" s="109" cm="1">
        <f t="array" aca="1" ref="AH10" ca="1">IF(SUMPRODUCT(--(ISTEXT(AD10:AG10)+ISBLANK(AD10:AG10)+(AD10:AG10=0)))&gt;0,"Error",SUM(AD10,AE10,AF10,AG10))</f>
        <v>3904.2945054945053</v>
      </c>
      <c r="AI10" s="491"/>
      <c r="AJ10" s="489"/>
      <c r="AK10" s="254"/>
      <c r="AL10" s="254"/>
      <c r="AN10" s="249"/>
      <c r="AO10" s="264"/>
      <c r="AP10" s="249"/>
      <c r="AR10" s="42" t="s">
        <v>39</v>
      </c>
      <c r="AS10" s="42">
        <v>4</v>
      </c>
      <c r="AT10" s="42">
        <v>4</v>
      </c>
      <c r="AU10" s="42">
        <v>3</v>
      </c>
      <c r="AV10" s="42">
        <v>4</v>
      </c>
    </row>
    <row r="11" spans="1:48" ht="17.25" customHeight="1">
      <c r="A11" s="199">
        <v>2</v>
      </c>
      <c r="B11" s="1" t="s">
        <v>31</v>
      </c>
      <c r="C11" s="25" cm="1">
        <f t="array" aca="1" ref="C11" ca="1">50 + ((PERTI!C11 - MIN(_xlfn._xlws.FILTER(PERTI!$C$9:'PERTI'!$C$20, MOD(ROW(PERTI!$C$9:'PERTI'!$C$20),2)=1)))/(MAX(_xlfn._xlws.FILTER(PERTI!$C$9:'PERTI'!$C$20, MOD(ROW(PERTI!$C$9:'PERTI'!$C$20),2)=1))-MIN(_xlfn._xlws.FILTER(PERTI!$C$9:'PERTI'!$C$20, MOD(ROW(PERTI!$C$9:'PERTI'!$C$20),2)=1)))) * (98-50)</f>
        <v>50</v>
      </c>
      <c r="D11" s="25" cm="1">
        <f t="array" aca="1" ref="D11" ca="1">50 + ((PERTI!D11 - MIN(_xlfn._xlws.FILTER(PERTI!$D$9:'PERTI'!$D$20, MOD(ROW(PERTI!$D$9:'PERTI'!$D$20),2)=1)))/(MAX(_xlfn._xlws.FILTER(PERTI!$D$9:'PERTI'!$D$20, MOD(ROW(PERTI!$D$9:'PERTI'!$D$20),2)=1))-MIN(_xlfn._xlws.FILTER(PERTI!$D$9:'PERTI'!$D$20, MOD(ROW(PERTI!$D$9:'PERTI'!$D$20),2)=1))))*(98-50)</f>
        <v>50</v>
      </c>
      <c r="E11" s="25" cm="1">
        <f t="array" aca="1" ref="E11" ca="1">50 + ((PERTI!$E$11 - MIN(_xlfn._xlws.FILTER(PERTI!$E$9:'PERTI'!$E$20, MOD(ROW(PERTI!$E$9:'PERTI'!$E$20),2)=1)))/(MAX(_xlfn._xlws.FILTER(PERTI!$E$9:'PERTI'!$E$20, MOD(ROW(PERTI!$E$9:'PERTI'!$E$20),2)=1))-MIN(_xlfn._xlws.FILTER(PERTI!$E$9:'PERTI'!$E$20, MOD(ROW(PERTI!$E$9:'PERTI'!$E$20),2)=1))))*(98-50)</f>
        <v>50</v>
      </c>
      <c r="F11" s="25" cm="1">
        <f t="array" aca="1" ref="F11" ca="1">50 + ((PERTI!F11 - MIN(_xlfn._xlws.FILTER(PERTI!$F$9:'PERTI'!$F$20, MOD(ROW(PERTI!$F$9:'PERTI'!$F$20),2)=1)))/(MAX(_xlfn._xlws.FILTER(PERTI!$F$9:'PERTI'!$F$20, MOD(ROW(PERTI!$F$9:'PERTI'!$F$20),2)=1))-MIN(_xlfn._xlws.FILTER(PERTI!$F$9:'PERTI'!$F$20, MOD(ROW(PERTI!$F$9:'PERTI'!$F$20),2)=1))))*(98-50)</f>
        <v>98</v>
      </c>
      <c r="G11" s="32" cm="1">
        <f t="array" aca="1" ref="G11" ca="1">50 + ((PERTI!J11 - MIN(_xlfn._xlws.FILTER(PERTI!$J$9:'PERTI'!$J$20, MOD(ROW(PERTI!$J$9:'PERTI'!$J$20),2)=1)))/(MAX(_xlfn._xlws.FILTER(PERTI!$J$9:'PERTI'!$J$20, MOD(ROW(PERTI!$J$9:'PERTI'!$J$20),2)=1))-MIN(_xlfn._xlws.FILTER(PERTI!$J$9:'PERTI'!$J$20, MOD(ROW(PERTI!$J$9:'PERTI'!$J$20),2)=1))))*(98-50)</f>
        <v>98</v>
      </c>
      <c r="H11" s="32" cm="1">
        <f t="array" aca="1" ref="H11" ca="1">50 + ((PERTI!K11 - MIN(_xlfn._xlws.FILTER(PERTI!$K$9:'PERTI'!$K$20, MOD(ROW(PERTI!$K$9:'PERTI'!$K$20),2)=1)))/(MAX(_xlfn._xlws.FILTER(PERTI!$K$9:'PERTI'!$K$20, MOD(ROW(PERTI!$K$9:'PERTI'!$K$20),2)=1))-MIN(_xlfn._xlws.FILTER(PERTI!$K$9:'PERTI'!$K$20, MOD(ROW(PERTI!$K$9:'PERTI'!$K$20),2)=1))))*(98-50)</f>
        <v>91.6</v>
      </c>
      <c r="I11" s="32" cm="1">
        <f t="array" aca="1" ref="I11" ca="1">50 + ((PERTI!L11 - MIN(_xlfn._xlws.FILTER(PERTI!$L$9:'PERTI'!$L$20, MOD(ROW(PERTI!$L$9:'PERTI'!$L$20),2)=1)))/(MAX(_xlfn._xlws.FILTER(PERTI!$L$9:'PERTI'!$L$20, MOD(ROW(PERTI!$L$9:'PERTI'!$L$20),2)=1))-MIN(_xlfn._xlws.FILTER(PERTI!$L$9:'PERTI'!$L$20, MOD(ROW(PERTI!$L$9:'PERTI'!$L$20),2)=1))))*(98-50)</f>
        <v>98</v>
      </c>
      <c r="J11" s="32" cm="1">
        <f t="array" aca="1" ref="J11" ca="1">50 + ((PERTI!M11 - MIN(_xlfn._xlws.FILTER(PERTI!$M$9:'PERTI'!$M$20, MOD(ROW(PERTI!$M$9:'PERTI'!$M$20),2)=1)))/(MAX(_xlfn._xlws.FILTER(PERTI!$M$9:'PERTI'!$M$20, MOD(ROW(PERTI!$M$9:'PERTI'!$M$20),2)=1))-MIN(_xlfn._xlws.FILTER(PERTI!$M$9:'PERTI'!$M$20, MOD(ROW(PERTI!$M$9:'PERTI'!$M$20),2)=1))))*(98-50)</f>
        <v>88.4</v>
      </c>
      <c r="K11" s="36" cm="1">
        <f t="array" aca="1" ref="K11" ca="1">50 + ((PERTI!Q11 - MIN(_xlfn._xlws.FILTER(PERTI!$Q$9:'PERTI'!$Q$20, MOD(ROW(PERTI!$Q$9:'PERTI'!$Q$20),2)=1)))/(MAX(_xlfn._xlws.FILTER(PERTI!$Q$9:'PERTI'!$Q$20, MOD(ROW(PERTI!$Q$9:'PERTI'!$Q$20),2)=1))-MIN(_xlfn._xlws.FILTER(PERTI!$Q$9:'PERTI'!$Q$20, MOD(ROW(PERTI!$Q$9:'PERTI'!$Q$20),2)=1))))*(98-50)</f>
        <v>63.714285714285715</v>
      </c>
      <c r="L11" s="36" cm="1">
        <f t="array" aca="1" ref="L11" ca="1">50 + ((PERTI!R11 - MIN(_xlfn._xlws.FILTER(PERTI!$R$9:'PERTI'!$R$20, MOD(ROW(PERTI!$R$9:'PERTI'!$R$20),2)=1)))/(MAX(_xlfn._xlws.FILTER(PERTI!$R$9:'PERTI'!$R$20, MOD(ROW(PERTI!$R$9:'PERTI'!$R$20),2)=1))-MIN(_xlfn._xlws.FILTER(PERTI!$R$9:'PERTI'!$R$20, MOD(ROW(PERTI!$R$9:'PERTI'!$R$20),2)=1))))*(98-50)</f>
        <v>86</v>
      </c>
      <c r="M11" s="36" cm="1">
        <f t="array" aca="1" ref="M11" ca="1">50 + ((PERTI!S11 - MIN(_xlfn._xlws.FILTER(PERTI!$S$9:'PERTI'!$S$20, MOD(ROW(PERTI!$S$9:'PERTI'!$S$20),2)=1)))/(MAX(_xlfn._xlws.FILTER(PERTI!$S$9:'PERTI'!$S$20, MOD(ROW(PERTI!$S$9:'PERTI'!$S$20),2)=1))-MIN(_xlfn._xlws.FILTER(PERTI!$S$9:'PERTI'!$S$20, MOD(ROW(PERTI!$S$9:'PERTI'!$S$20),2)=1))))*(98-50)</f>
        <v>74</v>
      </c>
      <c r="N11" s="36" cm="1">
        <f t="array" aca="1" ref="N11" ca="1">50 + ((PERTI!T11 - MIN(_xlfn._xlws.FILTER(PERTI!$T$9:'PERTI'!$T$20, MOD(ROW(PERTI!$T$9:'PERTI'!$T$20),2)=1)))/(MAX(_xlfn._xlws.FILTER(PERTI!$T$9:'PERTI'!$T$20, MOD(ROW(PERTI!$T$9:'PERTI'!$T$20),2)=1))-MIN(_xlfn._xlws.FILTER(PERTI!$T$9:'PERTI'!$T$20, MOD(ROW(PERTI!$T$9:'PERTI'!$T$20),2)=1))))*(98-50)</f>
        <v>74</v>
      </c>
      <c r="O11" s="39" cm="1">
        <f t="array" aca="1" ref="O11" ca="1">50 + ((PERTI!X11 - MIN(_xlfn._xlws.FILTER(PERTI!$X$9:'PERTI'!$X$20, MOD(ROW(PERTI!$X$9:'PERTI'!$X$20),2)=1)))/(MAX(_xlfn._xlws.FILTER(PERTI!$X$9:'PERTI'!$X$20, MOD(ROW(PERTI!$X$9:'PERTI'!$X$20),2)=1))-MIN(_xlfn._xlws.FILTER(PERTI!$X$9:'PERTI'!$X$20, MOD(ROW(PERTI!$X$9:'PERTI'!$X$20),2)=1))))*(98-50)</f>
        <v>98</v>
      </c>
      <c r="P11" s="39" cm="1">
        <f t="array" aca="1" ref="P11" ca="1">50 + ((PERTI!Y11 - MIN(_xlfn._xlws.FILTER(PERTI!$Y$9:'PERTI'!$Y$20, MOD(ROW(PERTI!$Y$9:'PERTI'!$Y$20),2)=1)))/(MAX(_xlfn._xlws.FILTER(PERTI!$Y$9:'PERTI'!$Y$20, MOD(ROW(PERTI!$Y$9:'PERTI'!$Y$20),2)=1))-MIN(_xlfn._xlws.FILTER(PERTI!$Y$9:'PERTI'!$Y$20, MOD(ROW(PERTI!$Y$9:'PERTI'!$Y$20),2)=1))))*(98-50)</f>
        <v>50</v>
      </c>
      <c r="Q11" s="39" cm="1">
        <f t="array" aca="1" ref="Q11" ca="1">50 + ((PERTI!Z11 - MIN(_xlfn._xlws.FILTER(PERTI!$Z$9:'PERTI'!$Z$20, MOD(ROW(PERTI!$Z$9:'PERTI'!$Z$20),2)=1)))/(MAX(_xlfn._xlws.FILTER(PERTI!$Z$9:'PERTI'!$Z$20, MOD(ROW(PERTI!$Z$9:'PERTI'!$Z$20),2)=1))-MIN(_xlfn._xlws.FILTER(PERTI!$Z$9:'PERTI'!$Z$20, MOD(ROW(PERTI!$Z$9:'PERTI'!$Z$20),2)=1))))*(98-50)</f>
        <v>62</v>
      </c>
      <c r="R11" s="39" cm="1">
        <f t="array" aca="1" ref="R11" ca="1">50 + ((PERTI!AA11 - MIN(_xlfn._xlws.FILTER(PERTI!$AA$9:'PERTI'!$AA$20, MOD(ROW(PERTI!$AA$9:'PERTI'!$AA$20),2)=1)))/(MAX(_xlfn._xlws.FILTER(PERTI!$AA$9:'PERTI'!$AA$20, MOD(ROW(PERTI!$AA$9:'PERTI'!$AA$20),2)=1))-MIN(_xlfn._xlws.FILTER(PERTI!$AA$9:'PERTI'!$AA$20, MOD(ROW(PERTI!$AA$9:'PERTI'!$AA$20),2)=1))))*(98-50)</f>
        <v>50</v>
      </c>
      <c r="S11" s="46" cm="1">
        <f t="array" aca="1" ref="S11" ca="1">50 + ((PERTI!AE11 - MIN(_xlfn._xlws.FILTER(PERTI!$AE$9:'PERTI'!$AE$20, MOD(ROW(PERTI!$AE$9:'PERTI'!$AE$20),2)=1)))/(MAX(_xlfn._xlws.FILTER(PERTI!$AE$9:'PERTI'!$AE$20, MOD(ROW(PERTI!$AE$9:'PERTI'!$AE$20),2)=1))-MIN(_xlfn._xlws.FILTER(PERTI!$AE$9:'PERTI'!$AE$20, MOD(ROW(PERTI!$AE$9:'PERTI'!$AE$20),2)=1))))*(98-50)</f>
        <v>58</v>
      </c>
      <c r="T11" s="46" cm="1">
        <f t="array" aca="1" ref="T11" ca="1">50 + ((PERTI!AF11 - MIN(_xlfn._xlws.FILTER(PERTI!$AF$9:'PERTI'!$AF$20, MOD(ROW(PERTI!$AF$9:'PERTI'!$AF$20),2)=1)))/(MAX(_xlfn._xlws.FILTER(PERTI!$AF$9:'PERTI'!$AF$20, MOD(ROW(PERTI!$AF$9:'PERTI'!$AF$20),2)=1))-MIN(_xlfn._xlws.FILTER(PERTI!$AF$9:'PERTI'!$AF$20, MOD(ROW(PERTI!$AF$9:'PERTI'!$AF$20),2)=1))))*(98-50)</f>
        <v>66</v>
      </c>
      <c r="U11" s="46" cm="1">
        <f t="array" aca="1" ref="U11" ca="1">50 + ((PERTI!AG11 - MIN(_xlfn._xlws.FILTER(PERTI!$AG$9:'PERTI'!$AG$20, MOD(ROW(PERTI!$AG$9:'PERTI'!$AG$20),2)=1)))/(MAX(_xlfn._xlws.FILTER(PERTI!$AG$9:'PERTI'!$AG$20, MOD(ROW(PERTI!$AG$9:'PERTI'!$AG$20),2)=1))-MIN(_xlfn._xlws.FILTER(PERTI!$AG$9:'PERTI'!$AG$20, MOD(ROW(PERTI!$AG$9:'PERTI'!$AG$20),2)=1))))*(98-50)</f>
        <v>70.571428571428569</v>
      </c>
      <c r="V11" s="46" cm="1">
        <f t="array" aca="1" ref="V11" ca="1">50 + ((PERTI!AH11 - MIN(_xlfn._xlws.FILTER(PERTI!$AH$9:'PERTI'!$AH$20, MOD(ROW(PERTI!$AH$9:'PERTI'!$AH$20),2)=1)))/(MAX(_xlfn._xlws.FILTER(PERTI!$AH$9:'PERTI'!$AH$20, MOD(ROW(PERTI!$AH$9:'PERTI'!$AH$20),2)=1))-MIN(_xlfn._xlws.FILTER(PERTI!$AH$9:'PERTI'!$AH$20, MOD(ROW(PERTI!$AH$9:'PERTI'!$AH$20),2)=1))))*(98-50)</f>
        <v>74</v>
      </c>
      <c r="W11" s="266"/>
      <c r="X11" s="250">
        <f>SUM(PERTI!G11:G12,PERTI!N11:N12,PERTI!U11:U12,PERTI!AB11:AB12,PERTI!AI11:AI12)</f>
        <v>380</v>
      </c>
      <c r="Y11" s="250">
        <f>SUM(PERTI!H11:H12,PERTI!O11:O12,PERTI!V11:V12,PERTI!AC11:AC12,PERTI!AJ11:AJ12)</f>
        <v>381</v>
      </c>
      <c r="Z11" s="250">
        <f>SUM(PERTI!I11:I12,PERTI!P11:P12,PERTI!W11:W12,PERTI!AD11:AD12,PERTI!AK11:AK12)</f>
        <v>381</v>
      </c>
      <c r="AB11" s="199">
        <v>2</v>
      </c>
      <c r="AC11" s="42" t="s">
        <v>31</v>
      </c>
      <c r="AD11" s="44">
        <f ca="1">IF(MIN(C11,G11,K11,O11,S11)=0, "Null", IF(COUNT(C11,G11,K11,O11,S11)=5, SUM(C11,G11,K11,O11,S11) - MIN(C11,G11,K11,O11,S11) - MAX(C11,G11,K11,O11,S11), "Null"))*$AS$9</f>
        <v>1098.5714285714287</v>
      </c>
      <c r="AE11" s="44">
        <f ca="1">IF(MIN(D11,H11,L11,P11,T11)=0, "Null", IF(COUNT(D11,H11,L11,P11,T11)=5, SUM(D11,H11,L11,P11,T11) - MIN(D11,H11,L11,P11,T11) - MAX(D11,H11,L11,P11,T11), "Null"))*$AT$9</f>
        <v>808.00000000000011</v>
      </c>
      <c r="AF11" s="44">
        <f ca="1">IF(MIN(E11,I11,M11,Q11,U11)=0, "Null", IF(COUNT(E11,I11,M11,Q11,U11)=5, SUM(E11,I11,M11,Q11,U11) - MIN(E11,I11,M11,Q11,U11) - MAX(E11,I11,M11,Q11,U11), "Null"))*$AU$9</f>
        <v>619.71428571428567</v>
      </c>
      <c r="AG11" s="44">
        <f ca="1">IF(MIN(F11,J11,N11,R11,V11)=0, "Null", IF(COUNT(F11,J11,N11,R11,V11)=5, SUM(F11,J11,N11,R11,V11) - MIN(F11,J11,N11,R11,V11) - MAX(F11,J11,N11,R11,V11), "Null"))*$AV$9</f>
        <v>709.19999999999993</v>
      </c>
      <c r="AH11" s="45" cm="1">
        <f t="array" aca="1" ref="AH11" ca="1">IF(SUMPRODUCT(--(ISTEXT(AD11:AG11)+ISBLANK(AD11:AG11)+(AD11:AG11=0)))&gt;0,"Error",SUM(AD11,AE11,AF11,AG11))</f>
        <v>3235.4857142857145</v>
      </c>
      <c r="AI11" s="492">
        <f t="shared" ref="AI11" ca="1" si="0">IF(OR(ISTEXT(AH11),ISTEXT(AH12)),"NULL",SUM(AH11:AH12))</f>
        <v>6031.7714285714283</v>
      </c>
      <c r="AJ11" s="489"/>
      <c r="AK11" s="250">
        <f>SUM(PERTI!G11:I12,PERTI!N11:P12,PERTI!U11:W12,PERTI!AB11:AD12,PERTI!AI11:AK12)</f>
        <v>1142</v>
      </c>
      <c r="AL11" s="250">
        <f>RANK(AK11,$AK$9:$AK$20,0)</f>
        <v>3</v>
      </c>
      <c r="AN11" s="255" t="str">
        <f>IF(AND(PERTI!AP11&gt;=4, PERTI!AP11&lt;=18), "Penampilan " &amp; PERTI!AP11 &amp; " Menit", "Kosong")</f>
        <v>Penampilan 10 Menit</v>
      </c>
      <c r="AO11" s="257" t="str">
        <f>IF(PERTI!AQ11=46,"Kelebihan 1 Peserta", IF(PERTI!AQ11=47,"Kelebihan 2 Peserta",IF(PERTI!AQ11=48,"Kelebihan 3 Peserta",IF(PERTI!AQ11=49,"Kelebihan 4 Peserta",IF(PERTI!AQ11=50,"Kelebihan 5 Peserta",IF(PERTI!AQ11&gt;50,"Lebih dari 5 Peserta","Aman"))))))</f>
        <v>Aman</v>
      </c>
      <c r="AP11" s="255" t="str">
        <f t="shared" ref="AP11" si="1">_xlfn.TEXTJOIN(", ",TRUE,AN11,AO11)</f>
        <v>Penampilan 10 Menit, Aman</v>
      </c>
    </row>
    <row r="12" spans="1:48" ht="17.25" customHeight="1">
      <c r="A12" s="236"/>
      <c r="B12" s="28" t="s">
        <v>39</v>
      </c>
      <c r="C12" s="29" cm="1">
        <f t="array" aca="1" ref="C12" ca="1">50 + ((PERTI!C12 - MIN(_xlfn._xlws.FILTER(PERTI!$C$9:'PERTI'!$C$20, MOD(ROW(PERTI!$C$9:'PERTI'!$C$20),2)=0)))/(MAX(_xlfn._xlws.FILTER(PERTI!$C$9:'PERTI'!$C$20, MOD(ROW(PERTI!$C$9:'PERTI'!$C$20),2)=0))-MIN(_xlfn._xlws.FILTER(PERTI!$C$9:'PERTI'!$C$20, MOD(ROW(PERTI!$C$9:'PERTI'!$C$20),2)=0)))) * (98-50)</f>
        <v>82</v>
      </c>
      <c r="D12" s="29" cm="1">
        <f t="array" aca="1" ref="D12" ca="1">50 + ((PERTI!D12 - MIN(_xlfn._xlws.FILTER(PERTI!$D$9:'PERTI'!$D$20,MOD(ROW(PERTI!$D$9:'PERTI'!$D$20),2)=0)))/(MAX(_xlfn._xlws.FILTER(PERTI!$D$9:'PERTI'!$D$20, MOD(ROW(PERTI!$D$9:'PERTI'!$D$20),2)=0))-MIN(_xlfn._xlws.FILTER(PERTI!$D$9:'PERTI'!$D$20,MOD(ROW(PERTI!$D$9:'PERTI'!$D$20),2)=0)))) * (98-50)</f>
        <v>50</v>
      </c>
      <c r="E12" s="29" cm="1">
        <f t="array" aca="1" ref="E12" ca="1">50 + ((PERTI!E12 - MIN(_xlfn._xlws.FILTER(PERTI!$E$9:'PERTI'!$E$20, MOD(ROW(PERTI!$E$9:'PERTI'!$E$20),2)=0)))/(MAX(_xlfn._xlws.FILTER(PERTI!$E$9:'PERTI'!$E$20, MOD(ROW(PERTI!$E$9:'PERTI'!$E$20),2)=0))-MIN(_xlfn._xlws.FILTER(PERTI!$E$9:'PERTI'!$E$20, MOD(ROW(PERTI!$E$9:'PERTI'!$E$20),2)=0))))*(98-50)</f>
        <v>50</v>
      </c>
      <c r="F12" s="29" cm="1">
        <f t="array" aca="1" ref="F12" ca="1">50 + ((PERTI!F12 - MIN(_xlfn._xlws.FILTER(PERTI!$F$9:'PERTI'!$F$20, MOD(ROW(PERTI!$F$9:'PERTI'!$F$20),2)=0)))/(MAX(_xlfn._xlws.FILTER(PERTI!$F$9:'PERTI'!$F$20, MOD(ROW(PERTI!$F$9:'PERTI'!$F$20),2)=0))-MIN(_xlfn._xlws.FILTER(PERTI!$F$9:'PERTI'!$F$20, MOD(ROW(PERTI!$F$9:'PERTI'!$F$20),2)=0))))*(98-50)</f>
        <v>98</v>
      </c>
      <c r="G12" s="33" cm="1">
        <f t="array" aca="1" ref="G12" ca="1">50 + ((PERTI!J12 - MIN(_xlfn._xlws.FILTER(PERTI!$J$9:'PERTI'!$J$20, MOD(ROW(PERTI!$J$9:'PERTI'!$J$20),2)=0)))/(MAX(_xlfn._xlws.FILTER(PERTI!$J$9:'PERTI'!$J$20, MOD(ROW(PERTI!$J$9:'PERTI'!$J$20),2)=0))-MIN(_xlfn._xlws.FILTER(PERTI!$J$9:'PERTI'!$J$20, MOD(ROW(PERTI!$J$9:'PERTI'!$J$20),2)=0))))*(98-50)</f>
        <v>77.428571428571431</v>
      </c>
      <c r="H12" s="33" cm="1">
        <f t="array" aca="1" ref="H12" ca="1">50 + ((PERTI!K12 - MIN(_xlfn._xlws.FILTER(PERTI!$K$9:'PERTI'!$K$20, MOD(ROW(PERTI!$K$9:'PERTI'!$K$20),2)=0)))/(MAX(_xlfn._xlws.FILTER(PERTI!$K$9:'PERTI'!$K$20, MOD(ROW(PERTI!$K$9:'PERTI'!$K$20),2)=0))-MIN(_xlfn._xlws.FILTER(PERTI!$K$9:'PERTI'!$K$20, MOD(ROW(PERTI!$K$9:'PERTI'!$K$20),2)=0))))*(98-50)</f>
        <v>74</v>
      </c>
      <c r="I12" s="33" cm="1">
        <f t="array" aca="1" ref="I12" ca="1">50 + ((PERTI!L12 - MIN(_xlfn._xlws.FILTER(PERTI!$L$9:'PERTI'!$L$20, MOD(ROW(PERTI!$L$9:'PERTI'!$L$20),2)=0)))/(MAX(_xlfn._xlws.FILTER(PERTI!$L$9:'PERTI'!$L$20, MOD(ROW(PERTI!$L$9:'PERTI'!$L$20),2)=0))-MIN(_xlfn._xlws.FILTER(PERTI!$L$9:'PERTI'!$L$20, MOD(ROW(PERTI!$L$9:'PERTI'!$L$20),2)=0))))*(98-50)</f>
        <v>79.538461538461547</v>
      </c>
      <c r="J12" s="33" cm="1">
        <f t="array" aca="1" ref="J12" ca="1">50 + ((PERTI!M12 - MIN(_xlfn._xlws.FILTER(PERTI!$M$9:'PERTI'!$M$20, MOD(ROW(PERTI!$M$9:'PERTI'!$M$20),2)=0)))/(MAX(_xlfn._xlws.FILTER(PERTI!$M$9:'PERTI'!$M$20, MOD(ROW(PERTI!$M$9:'PERTI'!$M$20),2)=0))-MIN(_xlfn._xlws.FILTER(PERTI!$M$9:'PERTI'!$M$20, MOD(ROW(PERTI!$M$9:'PERTI'!$M$20),2)=0))))*(98-50)</f>
        <v>69.2</v>
      </c>
      <c r="K12" s="37" cm="1">
        <f t="array" aca="1" ref="K12" ca="1">50 + ((PERTI!Q12 -MIN(_xlfn._xlws.FILTER(PERTI!$Q$9:'PERTI'!$Q$20, MOD(ROW(PERTI!$Q$9:'PERTI'!$Q$20),2)=0)))/(MAX(_xlfn._xlws.FILTER(PERTI!$Q$9:'PERTI'!$Q$20, MOD(ROW(PERTI!$Q$9:'PERTI'!$Q$20),2)=0))-MIN(_xlfn._xlws.FILTER(PERTI!$Q$9:'PERTI'!$Q$20, MOD(ROW(PERTI!$Q$9:'PERTI'!$Q$20),2)=0))))*(98-50)</f>
        <v>69.2</v>
      </c>
      <c r="L12" s="37" cm="1">
        <f t="array" aca="1" ref="L12" ca="1">50 + ((PERTI!R12 - MIN(_xlfn._xlws.FILTER(PERTI!$R$9:'PERTI'!$R$20, MOD(ROW(PERTI!$R$9:'PERTI'!$R$20),2)=0)))/(MAX(_xlfn._xlws.FILTER(PERTI!$R$9:'PERTI'!$R$20, MOD(ROW(PERTI!$R$9:'PERTI'!$R$20),2)=0))-MIN(_xlfn._xlws.FILTER(PERTI!$R$9:'PERTI'!$R$20, MOD(ROW(PERTI!$R$9:'PERTI'!$R$20),2)=0))))*(98-50)</f>
        <v>74</v>
      </c>
      <c r="M12" s="37" cm="1">
        <f t="array" aca="1" ref="M12" ca="1">50 + ((PERTI!S12 - MIN(_xlfn._xlws.FILTER(PERTI!$S$9:'PERTI'!$S$20, MOD(ROW(PERTI!$S$9:'PERTI'!$S$20),2)=0)))/(MAX(_xlfn._xlws.FILTER(PERTI!$S$9:'PERTI'!$S$20, MOD(ROW(PERTI!$S$9:'PERTI'!$S$20),2)=0))-MIN(_xlfn._xlws.FILTER(PERTI!$S$9:'PERTI'!$S$20, MOD(ROW(PERTI!$S$9:'PERTI'!$S$20),2)=0))))*(98-50)</f>
        <v>63.714285714285715</v>
      </c>
      <c r="N12" s="37" cm="1">
        <f t="array" aca="1" ref="N12" ca="1">50 + ((PERTI!T12 - MIN(_xlfn._xlws.FILTER(PERTI!$T$9:'PERTI'!$T$20, MOD(ROW(PERTI!$T$9:'PERTI'!$T$20),2)=0)))/(MAX(_xlfn._xlws.FILTER(PERTI!$T$9:'PERTI'!$T$20, MOD(ROW(PERTI!$T$9:'PERTI'!$T$20),2)=0))-MIN(_xlfn._xlws.FILTER(PERTI!$T$9:'PERTI'!$T$20, MOD(ROW(PERTI!$T$9:'PERTI'!$T$20),2)=0))))*(98-50)</f>
        <v>56.857142857142854</v>
      </c>
      <c r="O12" s="39" cm="1">
        <f t="array" aca="1" ref="O12" ca="1">50 + ((PERTI!X12 - MIN(_xlfn._xlws.FILTER(PERTI!$X$9:'PERTI'!$X$20, MOD(ROW(PERTI!$X$9:'PERTI'!$X$20),2)=0)))/(MAX(_xlfn._xlws.FILTER(PERTI!$X$9:'PERTI'!$X$20, MOD(ROW(PERTI!$X$9:'PERTI'!$X$20),2)=0))-MIN(_xlfn._xlws.FILTER(PERTI!$X$9:'PERTI'!$X$20, MOD(ROW(PERTI!$X$9:'PERTI'!$X$20),2)=0))))*(98-50)</f>
        <v>50</v>
      </c>
      <c r="P12" s="39" cm="1">
        <f t="array" aca="1" ref="P12" ca="1">50 + ((PERTI!Y12 - MIN(_xlfn._xlws.FILTER(PERTI!$Y$9:'PERTI'!$Y$20, MOD(ROW(PERTI!$Y$9:'PERTI'!$Y$20),2)=0)))/(MAX(_xlfn._xlws.FILTER(PERTI!$Y$9:'PERTI'!$Y$20, MOD(ROW(PERTI!$Y$9:'PERTI'!$Y$20),2)=0))-MIN(_xlfn._xlws.FILTER(PERTI!$Y$9:'PERTI'!$Y$20, MOD(ROW(PERTI!$Y$9:'PERTI'!$Y$20),2)=0))))*(98-50)</f>
        <v>59.6</v>
      </c>
      <c r="Q12" s="39" cm="1">
        <f t="array" aca="1" ref="Q12" ca="1">50 + ((PERTI!Z12 - MIN(_xlfn._xlws.FILTER(PERTI!$Z$9:'PERTI'!$Z$20, MOD(ROW(PERTI!$Z$9:'PERTI'!$Z$20),2)=0)))/(MAX(_xlfn._xlws.FILTER(PERTI!$Z$9:'PERTI'!$Z$20, MOD(ROW(PERTI!$Z$9:'PERTI'!$Z$20),2)=0))-MIN(_xlfn._xlws.FILTER(PERTI!$Z$9:'PERTI'!$Z$20, MOD(ROW(PERTI!$Z$9:'PERTI'!$Z$20),2)=0))))*(98-50)</f>
        <v>50</v>
      </c>
      <c r="R12" s="39" cm="1">
        <f t="array" aca="1" ref="R12" ca="1">50 + ((PERTI!AA12 - MIN(_xlfn._xlws.FILTER(PERTI!$AA$9:'PERTI'!$AA$20, MOD(ROW(PERTI!$AA$9:'PERTI'!$AA$20),2)=0)))/(MAX(_xlfn._xlws.FILTER(PERTI!$AA$9:'PERTI'!$AA$20, MOD(ROW(PERTI!$AA$9:'PERTI'!$AA$20),2)=0))-MIN(_xlfn._xlws.FILTER(PERTI!$AA$9:'PERTI'!$AA$20, MOD(ROW(PERTI!$AA$9:'PERTI'!$AA$20),2)=0))))*(98-50)</f>
        <v>50</v>
      </c>
      <c r="S12" s="46" cm="1">
        <f t="array" aca="1" ref="S12" ca="1">50 + ((PERTI!AE12 - MIN(_xlfn._xlws.FILTER(PERTI!$AE$9:'PERTI'!$AE$20, MOD(ROW(PERTI!$AE$9:'PERTI'!$AE$20),2)=0)))/(MAX(_xlfn._xlws.FILTER(PERTI!$AE$9:'PERTI'!$AE$20, MOD(ROW(PERTI!$AE$9:'PERTI'!$AE$20),2)=0))-MIN(_xlfn._xlws.FILTER(PERTI!$AE$9:'PERTI'!$AE$20, MOD(ROW(PERTI!$AE$9:'PERTI'!$AE$20),2)=0))))*(98-50)</f>
        <v>50</v>
      </c>
      <c r="T12" s="46" cm="1">
        <f t="array" aca="1" ref="T12" ca="1">50 + ((PERTI!AF12 - MIN(_xlfn._xlws.FILTER(PERTI!$AF$9:'PERTI'!$AF$20, MOD(ROW(PERTI!$AF$9:'PERTI'!$AF$20),2)=0)))/(MAX(_xlfn._xlws.FILTER(PERTI!$AF$9:'PERTI'!$AF$20, MOD(ROW(PERTI!$AF$9:'PERTI'!$AF$20),2)=0))-MIN(_xlfn._xlws.FILTER(PERTI!$AF$9:'PERTI'!$AF$20, MOD(ROW(PERTI!$AF$9:'PERTI'!$AF$20),2)=0))))*(98-50)</f>
        <v>58</v>
      </c>
      <c r="U12" s="46" cm="1">
        <f t="array" aca="1" ref="U12" ca="1">50 + ((PERTI!AG12 - MIN(_xlfn._xlws.FILTER(PERTI!$AG$9:'PERTI'!$AG$20, MOD(ROW(PERTI!$AG$9:'PERTI'!$AG$20),2)=0)))/(MAX(_xlfn._xlws.FILTER(PERTI!$AG$9:'PERTI'!$AG$20, MOD(ROW(PERTI!$AG$9:'PERTI'!$AG$20),2)=0))-MIN(_xlfn._xlws.FILTER(PERTI!$AG$9:'PERTI'!$AG$20, MOD(ROW(PERTI!$AG$9:'PERTI'!$AG$20),2)=0))))*(98-50)</f>
        <v>66</v>
      </c>
      <c r="V12" s="46" cm="1">
        <f t="array" aca="1" ref="V12" ca="1">50 + ((PERTI!AH12 - MIN(_xlfn._xlws.FILTER(PERTI!$AH$9:'PERTI'!$AH$20, MOD(ROW(PERTI!$AH$9:'PERTI'!$AH$20),2)=0)))/(MAX(_xlfn._xlws.FILTER(PERTI!$AH$9:'PERTI'!$AH$20, MOD(ROW(PERTI!$AH$9:'PERTI'!$AH$20),2)=0))-MIN(_xlfn._xlws.FILTER(PERTI!$AH$9:'PERTI'!$AH$20, MOD(ROW(PERTI!$AH$9:'PERTI'!$AH$20),2)=0))))*(98-50)</f>
        <v>50</v>
      </c>
      <c r="W12" s="266"/>
      <c r="X12" s="251"/>
      <c r="Y12" s="251"/>
      <c r="Z12" s="251"/>
      <c r="AB12" s="236"/>
      <c r="AC12" s="42" t="s">
        <v>39</v>
      </c>
      <c r="AD12" s="44">
        <f ca="1">IF(MIN(C12,G12,K12,O12,S12)=0, "Null", IF(COUNT(C12,G12,K12,O12,S12)=5, SUM(C12,G12,K12,O12,S12) - MIN(C12,G12,K12,O12,S12) - MAX(C12,G12,K12,O12,S12), "Null"))*$AS$10</f>
        <v>786.51428571428573</v>
      </c>
      <c r="AE12" s="44">
        <f ca="1">IF(MIN(D12,H12,L12,P12,T12)=0, "Null", IF(COUNT(D12,H12,L12,P12,T12)=5, SUM(D12,H12,L12,P12,T12) - MIN(D12,H12,L12,P12,T12) - MAX(D12,H12,L12,P12,T12), "Null"))*$AT$10</f>
        <v>766.40000000000009</v>
      </c>
      <c r="AF12" s="44">
        <f ca="1">IF(MIN(E12,I12,M12,Q12,U12)=0, "Null", IF(COUNT(E12,I12,M12,Q12,U12)=5, SUM(E12,I12,M12,Q12,U12) - MIN(E12,I12,M12,Q12,U12) - MAX(E12,I12,M12,Q12,U12), "Null"))*$AU$10</f>
        <v>539.14285714285711</v>
      </c>
      <c r="AG12" s="44">
        <f ca="1">IF(MIN(F12,J12,N12,R12,V12)=0, "Null", IF(COUNT(F12,J12,N12,R12,V12)=5, SUM(F12,J12,N12,R12,V12) - MIN(F12,J12,N12,R12,V12) - MAX(F12,J12,N12,R12,V12), "Null"))*$AV$10</f>
        <v>704.22857142857129</v>
      </c>
      <c r="AH12" s="45" cm="1">
        <f t="array" aca="1" ref="AH12" ca="1">IF(SUMPRODUCT(--(ISTEXT(AD12:AG12)+ISBLANK(AD12:AG12)+(AD12:AG12=0)))&gt;0,"Error",SUM(AD12,AE12,AF12,AG12))</f>
        <v>2796.2857142857142</v>
      </c>
      <c r="AI12" s="493"/>
      <c r="AJ12" s="489"/>
      <c r="AK12" s="251"/>
      <c r="AL12" s="251"/>
      <c r="AN12" s="256"/>
      <c r="AO12" s="258"/>
      <c r="AP12" s="256"/>
    </row>
    <row r="13" spans="1:48" ht="17.25" customHeight="1">
      <c r="A13" s="252">
        <v>3</v>
      </c>
      <c r="B13" s="5" t="s">
        <v>31</v>
      </c>
      <c r="C13" s="11" cm="1">
        <f t="array" aca="1" ref="C13" ca="1">50 + ((PERTI!C13 - MIN(_xlfn._xlws.FILTER(PERTI!$C$9:'PERTI'!$C$20, MOD(ROW(PERTI!$C$9:'PERTI'!$C$20),2)=1)))/(MAX(_xlfn._xlws.FILTER(PERTI!$C$9:'PERTI'!$C$20, MOD(ROW(PERTI!$C$9:'PERTI'!$C$20),2)=1))-MIN(_xlfn._xlws.FILTER(PERTI!$C$9:'PERTI'!$C$20, MOD(ROW(PERTI!$C$9:'PERTI'!$C$20),2)=1)))) * (98-50)</f>
        <v>50</v>
      </c>
      <c r="D13" s="11" cm="1">
        <f t="array" aca="1" ref="D13" ca="1">50 + ((PERTI!D13 - MIN(_xlfn._xlws.FILTER(PERTI!$D$9:'PERTI'!$D$20, MOD(ROW(PERTI!$D$9:'PERTI'!$D$20),2)=1)))/(MAX(_xlfn._xlws.FILTER(PERTI!$D$9:'PERTI'!$D$20, MOD(ROW(PERTI!$D$9:'PERTI'!$D$20),2)=1))-MIN(_xlfn._xlws.FILTER(PERTI!$D$9:'PERTI'!$D$20, MOD(ROW(PERTI!$D$9:'PERTI'!$D$20),2)=1))))*(98-50)</f>
        <v>50</v>
      </c>
      <c r="E13" s="11" cm="1">
        <f t="array" aca="1" ref="E13" ca="1">50 + ((PERTI!$E$13 - MIN(_xlfn._xlws.FILTER(PERTI!$E$9:'PERTI'!$E$20, MOD(ROW(PERTI!$E$9:'PERTI'!$E$20),2)=1)))/(MAX(_xlfn._xlws.FILTER(PERTI!$E$9:'PERTI'!$E$20, MOD(ROW(PERTI!$E$9:'PERTI'!$E$20),2)=1))-MIN(_xlfn._xlws.FILTER(PERTI!$E$9:'PERTI'!$E$20, MOD(ROW(PERTI!$E$9:'PERTI'!$E$20),2)=1))))*(98-50)</f>
        <v>50</v>
      </c>
      <c r="F13" s="11" cm="1">
        <f t="array" aca="1" ref="F13" ca="1">50 + ((PERTI!F13 - MIN(_xlfn._xlws.FILTER(PERTI!$F$9:'PERTI'!$F$20, MOD(ROW(PERTI!$F$9:'PERTI'!$F$20),2)=1)))/(MAX(_xlfn._xlws.FILTER(PERTI!$F$9:'PERTI'!$F$20, MOD(ROW(PERTI!$F$9:'PERTI'!$F$20),2)=1))-MIN(_xlfn._xlws.FILTER(PERTI!$F$9:'PERTI'!$F$20, MOD(ROW(PERTI!$F$9:'PERTI'!$F$20),2)=1))))*(98-50)</f>
        <v>50</v>
      </c>
      <c r="G13" s="30" cm="1">
        <f t="array" aca="1" ref="G13" ca="1">50 + ((PERTI!J13 - MIN(_xlfn._xlws.FILTER(PERTI!$J$9:'PERTI'!$J$20, MOD(ROW(PERTI!$J$9:'PERTI'!$J$20),2)=1)))/(MAX(_xlfn._xlws.FILTER(PERTI!$J$9:'PERTI'!$J$20, MOD(ROW(PERTI!$J$9:'PERTI'!$J$20),2)=1))-MIN(_xlfn._xlws.FILTER(PERTI!$J$9:'PERTI'!$J$20, MOD(ROW(PERTI!$J$9:'PERTI'!$J$20),2)=1))))*(98-50)</f>
        <v>50</v>
      </c>
      <c r="H13" s="30" cm="1">
        <f t="array" aca="1" ref="H13" ca="1">50 + ((PERTI!K13 - MIN(_xlfn._xlws.FILTER(PERTI!$K$9:'PERTI'!$K$20, MOD(ROW(PERTI!$K$9:'PERTI'!$K$20),2)=1)))/(MAX(_xlfn._xlws.FILTER(PERTI!$K$9:'PERTI'!$K$20, MOD(ROW(PERTI!$K$9:'PERTI'!$K$20),2)=1))-MIN(_xlfn._xlws.FILTER(PERTI!$K$9:'PERTI'!$K$20, MOD(ROW(PERTI!$K$9:'PERTI'!$K$20),2)=1))))*(98-50)</f>
        <v>50</v>
      </c>
      <c r="I13" s="30" cm="1">
        <f t="array" aca="1" ref="I13" ca="1">50 + ((PERTI!L13 - MIN(_xlfn._xlws.FILTER(PERTI!$L$9:'PERTI'!$L$20, MOD(ROW(PERTI!$L$9:'PERTI'!$L$20),2)=1)))/(MAX(_xlfn._xlws.FILTER(PERTI!$L$9:'PERTI'!$L$20, MOD(ROW(PERTI!$L$9:'PERTI'!$L$20),2)=1))-MIN(_xlfn._xlws.FILTER(PERTI!$L$9:'PERTI'!$L$20, MOD(ROW(PERTI!$L$9:'PERTI'!$L$20),2)=1))))*(98-50)</f>
        <v>50</v>
      </c>
      <c r="J13" s="30" cm="1">
        <f t="array" aca="1" ref="J13" ca="1">50 + ((PERTI!M13 - MIN(_xlfn._xlws.FILTER(PERTI!$M$9:'PERTI'!$M$20, MOD(ROW(PERTI!$M$9:'PERTI'!$M$20),2)=1)))/(MAX(_xlfn._xlws.FILTER(PERTI!$M$9:'PERTI'!$M$20, MOD(ROW(PERTI!$M$9:'PERTI'!$M$20),2)=1))-MIN(_xlfn._xlws.FILTER(PERTI!$M$9:'PERTI'!$M$20, MOD(ROW(PERTI!$M$9:'PERTI'!$M$20),2)=1))))*(98-50)</f>
        <v>50</v>
      </c>
      <c r="K13" s="34" cm="1">
        <f t="array" aca="1" ref="K13" ca="1">50 + ((PERTI!Q13 - MIN(_xlfn._xlws.FILTER(PERTI!$Q$9:'PERTI'!$Q$20, MOD(ROW(PERTI!$Q$9:'PERTI'!$Q$20),2)=1)))/(MAX(_xlfn._xlws.FILTER(PERTI!$Q$9:'PERTI'!$Q$20, MOD(ROW(PERTI!$Q$9:'PERTI'!$Q$20),2)=1))-MIN(_xlfn._xlws.FILTER(PERTI!$Q$9:'PERTI'!$Q$20, MOD(ROW(PERTI!$Q$9:'PERTI'!$Q$20),2)=1))))*(98-50)</f>
        <v>50</v>
      </c>
      <c r="L13" s="34" cm="1">
        <f t="array" aca="1" ref="L13" ca="1">50 + ((PERTI!R13 - MIN(_xlfn._xlws.FILTER(PERTI!$R$9:'PERTI'!$R$20, MOD(ROW(PERTI!$R$9:'PERTI'!$R$20),2)=1)))/(MAX(_xlfn._xlws.FILTER(PERTI!$R$9:'PERTI'!$R$20, MOD(ROW(PERTI!$R$9:'PERTI'!$R$20),2)=1))-MIN(_xlfn._xlws.FILTER(PERTI!$R$9:'PERTI'!$R$20, MOD(ROW(PERTI!$R$9:'PERTI'!$R$20),2)=1))))*(98-50)</f>
        <v>50</v>
      </c>
      <c r="M13" s="34" cm="1">
        <f t="array" aca="1" ref="M13" ca="1">50 + ((PERTI!S13 - MIN(_xlfn._xlws.FILTER(PERTI!$S$9:'PERTI'!$S$20, MOD(ROW(PERTI!$S$9:'PERTI'!$S$20),2)=1)))/(MAX(_xlfn._xlws.FILTER(PERTI!$S$9:'PERTI'!$S$20, MOD(ROW(PERTI!$S$9:'PERTI'!$S$20),2)=1))-MIN(_xlfn._xlws.FILTER(PERTI!$S$9:'PERTI'!$S$20, MOD(ROW(PERTI!$S$9:'PERTI'!$S$20),2)=1))))*(98-50)</f>
        <v>50</v>
      </c>
      <c r="N13" s="34" cm="1">
        <f t="array" aca="1" ref="N13" ca="1">50 + ((PERTI!T13 - MIN(_xlfn._xlws.FILTER(PERTI!$T$9:'PERTI'!$T$20, MOD(ROW(PERTI!$T$9:'PERTI'!$T$20),2)=1)))/(MAX(_xlfn._xlws.FILTER(PERTI!$T$9:'PERTI'!$T$20, MOD(ROW(PERTI!$T$9:'PERTI'!$T$20),2)=1))-MIN(_xlfn._xlws.FILTER(PERTI!$T$9:'PERTI'!$T$20, MOD(ROW(PERTI!$T$9:'PERTI'!$T$20),2)=1))))*(98-50)</f>
        <v>50</v>
      </c>
      <c r="O13" s="38" cm="1">
        <f t="array" aca="1" ref="O13" ca="1">50 + ((PERTI!X13 - MIN(_xlfn._xlws.FILTER(PERTI!$X$9:'PERTI'!$X$20, MOD(ROW(PERTI!$X$9:'PERTI'!$X$20),2)=1)))/(MAX(_xlfn._xlws.FILTER(PERTI!$X$9:'PERTI'!$X$20, MOD(ROW(PERTI!$X$9:'PERTI'!$X$20),2)=1))-MIN(_xlfn._xlws.FILTER(PERTI!$X$9:'PERTI'!$X$20, MOD(ROW(PERTI!$X$9:'PERTI'!$X$20),2)=1))))*(98-50)</f>
        <v>50</v>
      </c>
      <c r="P13" s="38" cm="1">
        <f t="array" aca="1" ref="P13" ca="1">50 + ((PERTI!Y13 - MIN(_xlfn._xlws.FILTER(PERTI!$Y$9:'PERTI'!$Y$20, MOD(ROW(PERTI!$Y$9:'PERTI'!$Y$20),2)=1)))/(MAX(_xlfn._xlws.FILTER(PERTI!$Y$9:'PERTI'!$Y$20, MOD(ROW(PERTI!$Y$9:'PERTI'!$Y$20),2)=1))-MIN(_xlfn._xlws.FILTER(PERTI!$Y$9:'PERTI'!$Y$20, MOD(ROW(PERTI!$Y$9:'PERTI'!$Y$20),2)=1))))*(98-50)</f>
        <v>50</v>
      </c>
      <c r="Q13" s="38" cm="1">
        <f t="array" aca="1" ref="Q13" ca="1">50 + ((PERTI!Z13 - MIN(_xlfn._xlws.FILTER(PERTI!$Z$9:'PERTI'!$Z$20, MOD(ROW(PERTI!$Z$9:'PERTI'!$Z$20),2)=1)))/(MAX(_xlfn._xlws.FILTER(PERTI!$Z$9:'PERTI'!$Z$20, MOD(ROW(PERTI!$Z$9:'PERTI'!$Z$20),2)=1))-MIN(_xlfn._xlws.FILTER(PERTI!$Z$9:'PERTI'!$Z$20, MOD(ROW(PERTI!$Z$9:'PERTI'!$Z$20),2)=1))))*(98-50)</f>
        <v>50</v>
      </c>
      <c r="R13" s="38" cm="1">
        <f t="array" aca="1" ref="R13" ca="1">50 + ((PERTI!AA13 - MIN(_xlfn._xlws.FILTER(PERTI!$AA$9:'PERTI'!$AA$20, MOD(ROW(PERTI!$AA$9:'PERTI'!$AA$20),2)=1)))/(MAX(_xlfn._xlws.FILTER(PERTI!$AA$9:'PERTI'!$AA$20, MOD(ROW(PERTI!$AA$9:'PERTI'!$AA$20),2)=1))-MIN(_xlfn._xlws.FILTER(PERTI!$AA$9:'PERTI'!$AA$20, MOD(ROW(PERTI!$AA$9:'PERTI'!$AA$20),2)=1))))*(98-50)</f>
        <v>66</v>
      </c>
      <c r="S13" s="40" cm="1">
        <f t="array" aca="1" ref="S13" ca="1">50 + ((PERTI!AE13 - MIN(_xlfn._xlws.FILTER(PERTI!$AE$9:'PERTI'!$AE$20, MOD(ROW(PERTI!$AE$9:'PERTI'!$AE$20),2)=1)))/(MAX(_xlfn._xlws.FILTER(PERTI!$AE$9:'PERTI'!$AE$20, MOD(ROW(PERTI!$AE$9:'PERTI'!$AE$20),2)=1))-MIN(_xlfn._xlws.FILTER(PERTI!$AE$9:'PERTI'!$AE$20, MOD(ROW(PERTI!$AE$9:'PERTI'!$AE$20),2)=1))))*(98-50)</f>
        <v>50</v>
      </c>
      <c r="T13" s="40" cm="1">
        <f t="array" aca="1" ref="T13" ca="1">50 + ((PERTI!AF13 - MIN(_xlfn._xlws.FILTER(PERTI!$AF$9:'PERTI'!$AF$20, MOD(ROW(PERTI!$AF$9:'PERTI'!$AF$20),2)=1)))/(MAX(_xlfn._xlws.FILTER(PERTI!$AF$9:'PERTI'!$AF$20, MOD(ROW(PERTI!$AF$9:'PERTI'!$AF$20),2)=1))-MIN(_xlfn._xlws.FILTER(PERTI!$AF$9:'PERTI'!$AF$20, MOD(ROW(PERTI!$AF$9:'PERTI'!$AF$20),2)=1))))*(98-50)</f>
        <v>50</v>
      </c>
      <c r="U13" s="40" cm="1">
        <f t="array" aca="1" ref="U13" ca="1">50 + ((PERTI!AG13 - MIN(_xlfn._xlws.FILTER(PERTI!$AG$9:'PERTI'!$AG$20, MOD(ROW(PERTI!$AG$9:'PERTI'!$AG$20),2)=1)))/(MAX(_xlfn._xlws.FILTER(PERTI!$AG$9:'PERTI'!$AG$20, MOD(ROW(PERTI!$AG$9:'PERTI'!$AG$20),2)=1))-MIN(_xlfn._xlws.FILTER(PERTI!$AG$9:'PERTI'!$AG$20, MOD(ROW(PERTI!$AG$9:'PERTI'!$AG$20),2)=1))))*(98-50)</f>
        <v>50</v>
      </c>
      <c r="V13" s="40" cm="1">
        <f t="array" aca="1" ref="V13" ca="1">50 + ((PERTI!AH13 - MIN(_xlfn._xlws.FILTER(PERTI!$AH$9:'PERTI'!$AH$20, MOD(ROW(PERTI!$AH$9:'PERTI'!$AH$20),2)=1)))/(MAX(_xlfn._xlws.FILTER(PERTI!$AH$9:'PERTI'!$AH$20, MOD(ROW(PERTI!$AH$9:'PERTI'!$AH$20),2)=1))-MIN(_xlfn._xlws.FILTER(PERTI!$AH$9:'PERTI'!$AH$20, MOD(ROW(PERTI!$AH$9:'PERTI'!$AH$20),2)=1))))*(98-50)</f>
        <v>50</v>
      </c>
      <c r="W13" s="266"/>
      <c r="X13" s="253">
        <f>SUM(PERTI!G13:G14,PERTI!N13:N14,PERTI!U13:U14,PERTI!AB13:AB14,PERTI!AI13:AI14)</f>
        <v>369</v>
      </c>
      <c r="Y13" s="253">
        <f>SUM(PERTI!H13:H14,PERTI!O13:O14,PERTI!V13:V14,PERTI!AC13:AC14,PERTI!AJ13:AJ14)</f>
        <v>365</v>
      </c>
      <c r="Z13" s="253">
        <f>SUM(PERTI!I13:I14,PERTI!P13:P14,PERTI!W13:W14,PERTI!AD13:AD14,PERTI!AK13:AK14)</f>
        <v>364</v>
      </c>
      <c r="AB13" s="252">
        <v>3</v>
      </c>
      <c r="AC13" s="106" t="s">
        <v>31</v>
      </c>
      <c r="AD13" s="108">
        <f ca="1">IF(MIN(C13,G13,K13,O13,S13)=0, "Null", IF(COUNT(C13,G13,K13,O13,S13)=5, SUM(C13,G13,K13,O13,S13) - MIN(C13,G13,K13,O13,S13) - MAX(C13,G13,K13,O13,S13), "Null"))*$AS$9</f>
        <v>750</v>
      </c>
      <c r="AE13" s="108">
        <f ca="1">IF(MIN(D13,H13,L13,P13,T13)=0, "Null", IF(COUNT(D13,H13,L13,P13,T13)=5, SUM(D13,H13,L13,P13,T13) - MIN(D13,H13,L13,P13,T13) - MAX(D13,H13,L13,P13,T13), "Null"))*$AT$9</f>
        <v>600</v>
      </c>
      <c r="AF13" s="108">
        <f ca="1">IF(MIN(E13,I13,M13,Q13,U13)=0, "Null", IF(COUNT(E13,I13,M13,Q13,U13)=5, SUM(E13,I13,M13,Q13,U13) - MIN(E13,I13,M13,Q13,U13) - MAX(E13,I13,M13,Q13,U13), "Null"))*$AU$9</f>
        <v>450</v>
      </c>
      <c r="AG13" s="108">
        <f ca="1">IF(MIN(F13,J13,N13,R13,V13)=0, "Null", IF(COUNT(F13,J13,N13,R13,V13)=5, SUM(F13,J13,N13,R13,V13) - MIN(F13,J13,N13,R13,V13) - MAX(F13,J13,N13,R13,V13), "Null"))*$AV$9</f>
        <v>450</v>
      </c>
      <c r="AH13" s="109" cm="1">
        <f t="array" aca="1" ref="AH13" ca="1">IF(SUMPRODUCT(--(ISTEXT(AD13:AG13)+ISBLANK(AD13:AG13)+(AD13:AG13=0)))&gt;0,"Error",SUM(AD13,AE13,AF13,AG13))</f>
        <v>2250</v>
      </c>
      <c r="AI13" s="490">
        <f t="shared" ref="AI13" ca="1" si="2">IF(OR(ISTEXT(AH13),ISTEXT(AH14)),"NULL",SUM(AH13:AH14))</f>
        <v>4500</v>
      </c>
      <c r="AJ13" s="489"/>
      <c r="AK13" s="253">
        <f>SUM(PERTI!G13:I14,PERTI!N13:P14,PERTI!U13:W14,PERTI!AB13:AD14,PERTI!AI13:AK14)</f>
        <v>1098</v>
      </c>
      <c r="AL13" s="253">
        <f>RANK(AK13,$AK$9:$AK$20,0)</f>
        <v>6</v>
      </c>
      <c r="AN13" s="248" t="str">
        <f>IF(AND(PERTI!AP13&gt;=4, PERTI!AP13&lt;=18), "Penampilan " &amp; PERTI!AP13 &amp; " Menit", "Kosong")</f>
        <v>Penampilan 9 Menit</v>
      </c>
      <c r="AO13" s="263" t="str">
        <f>IF(PERTI!AQ13=46,"Kelebihan 1 Peserta", IF(PERTI!AQ13=47,"Kelebihan 2 Peserta",IF(PERTI!AQ13=48,"Kelebihan 3 Peserta",IF(PERTI!AQ13=49,"Kelebihan 4 Peserta",IF(PERTI!AQ13=50,"Kelebihan 5 Peserta",IF(PERTI!AQ13&gt;50,"Lebih dari 5 Peserta","Aman"))))))</f>
        <v>Aman</v>
      </c>
      <c r="AP13" s="248" t="str">
        <f t="shared" ref="AP13" si="3">_xlfn.TEXTJOIN(", ",TRUE,AN13,AO13)</f>
        <v>Penampilan 9 Menit, Aman</v>
      </c>
    </row>
    <row r="14" spans="1:48" ht="17.25" customHeight="1">
      <c r="A14" s="213"/>
      <c r="B14" s="107" t="s">
        <v>39</v>
      </c>
      <c r="C14" s="27" cm="1">
        <f t="array" aca="1" ref="C14" ca="1">50 + ((PERTI!C14 - MIN(_xlfn._xlws.FILTER(PERTI!$C$9:'PERTI'!$C$20, MOD(ROW(PERTI!$C$9:'PERTI'!$C$20),2)=0)))/(MAX(_xlfn._xlws.FILTER(PERTI!$C$9:'PERTI'!$C$20, MOD(ROW(PERTI!$C$9:'PERTI'!$C$20),2)=0))-MIN(_xlfn._xlws.FILTER(PERTI!$C$9:'PERTI'!$C$20, MOD(ROW(PERTI!$C$9:'PERTI'!$C$20),2)=0)))) * (98-50)</f>
        <v>50</v>
      </c>
      <c r="D14" s="27" cm="1">
        <f t="array" aca="1" ref="D14" ca="1">50 + ((PERTI!D14 - MIN(_xlfn._xlws.FILTER(PERTI!$D$9:'PERTI'!$D$20,MOD(ROW(PERTI!$D$9:'PERTI'!$D$20),2)=0)))/(MAX(_xlfn._xlws.FILTER(PERTI!$D$9:'PERTI'!$D$20, MOD(ROW(PERTI!$D$9:'PERTI'!$D$20),2)=0))-MIN(_xlfn._xlws.FILTER(PERTI!$D$9:'PERTI'!$D$20,MOD(ROW(PERTI!$D$9:'PERTI'!$D$20),2)=0)))) * (98-50)</f>
        <v>50</v>
      </c>
      <c r="E14" s="27" cm="1">
        <f t="array" aca="1" ref="E14" ca="1">50 + ((PERTI!E14 - MIN(_xlfn._xlws.FILTER(PERTI!$E$9:'PERTI'!$E$20, MOD(ROW(PERTI!$E$9:'PERTI'!$E$20),2)=0)))/(MAX(_xlfn._xlws.FILTER(PERTI!$E$9:'PERTI'!$E$20, MOD(ROW(PERTI!$E$9:'PERTI'!$E$20),2)=0))-MIN(_xlfn._xlws.FILTER(PERTI!$E$9:'PERTI'!$E$20, MOD(ROW(PERTI!$E$9:'PERTI'!$E$20),2)=0))))*(98-50)</f>
        <v>50</v>
      </c>
      <c r="F14" s="27" cm="1">
        <f t="array" aca="1" ref="F14" ca="1">50 + ((PERTI!F14 - MIN(_xlfn._xlws.FILTER(PERTI!$F$9:'PERTI'!$F$20, MOD(ROW(PERTI!$F$9:'PERTI'!$F$20),2)=0)))/(MAX(_xlfn._xlws.FILTER(PERTI!$F$9:'PERTI'!$F$20, MOD(ROW(PERTI!$F$9:'PERTI'!$F$20),2)=0))-MIN(_xlfn._xlws.FILTER(PERTI!$F$9:'PERTI'!$F$20, MOD(ROW(PERTI!$F$9:'PERTI'!$F$20),2)=0))))*(98-50)</f>
        <v>50</v>
      </c>
      <c r="G14" s="31" cm="1">
        <f t="array" aca="1" ref="G14" ca="1">50 + ((PERTI!J14 - MIN(_xlfn._xlws.FILTER(PERTI!$J$9:'PERTI'!$J$20, MOD(ROW(PERTI!$J$9:'PERTI'!$J$20),2)=0)))/(MAX(_xlfn._xlws.FILTER(PERTI!$J$9:'PERTI'!$J$20, MOD(ROW(PERTI!$J$9:'PERTI'!$J$20),2)=0))-MIN(_xlfn._xlws.FILTER(PERTI!$J$9:'PERTI'!$J$20, MOD(ROW(PERTI!$J$9:'PERTI'!$J$20),2)=0))))*(98-50)</f>
        <v>50</v>
      </c>
      <c r="H14" s="31" cm="1">
        <f t="array" aca="1" ref="H14" ca="1">50 + ((PERTI!K14 - MIN(_xlfn._xlws.FILTER(PERTI!$K$9:'PERTI'!$K$20, MOD(ROW(PERTI!$K$9:'PERTI'!$K$20),2)=0)))/(MAX(_xlfn._xlws.FILTER(PERTI!$K$9:'PERTI'!$K$20, MOD(ROW(PERTI!$K$9:'PERTI'!$K$20),2)=0))-MIN(_xlfn._xlws.FILTER(PERTI!$K$9:'PERTI'!$K$20, MOD(ROW(PERTI!$K$9:'PERTI'!$K$20),2)=0))))*(98-50)</f>
        <v>50</v>
      </c>
      <c r="I14" s="31" cm="1">
        <f t="array" aca="1" ref="I14" ca="1">50 + ((PERTI!L14 - MIN(_xlfn._xlws.FILTER(PERTI!$L$9:'PERTI'!$L$20, MOD(ROW(PERTI!$L$9:'PERTI'!$L$20),2)=0)))/(MAX(_xlfn._xlws.FILTER(PERTI!$L$9:'PERTI'!$L$20, MOD(ROW(PERTI!$L$9:'PERTI'!$L$20),2)=0))-MIN(_xlfn._xlws.FILTER(PERTI!$L$9:'PERTI'!$L$20, MOD(ROW(PERTI!$L$9:'PERTI'!$L$20),2)=0))))*(98-50)</f>
        <v>50</v>
      </c>
      <c r="J14" s="31" cm="1">
        <f t="array" aca="1" ref="J14" ca="1">50 + ((PERTI!M14 - MIN(_xlfn._xlws.FILTER(PERTI!$M$9:'PERTI'!$M$20, MOD(ROW(PERTI!$M$9:'PERTI'!$M$20),2)=0)))/(MAX(_xlfn._xlws.FILTER(PERTI!$M$9:'PERTI'!$M$20, MOD(ROW(PERTI!$M$9:'PERTI'!$M$20),2)=0))-MIN(_xlfn._xlws.FILTER(PERTI!$M$9:'PERTI'!$M$20, MOD(ROW(PERTI!$M$9:'PERTI'!$M$20),2)=0))))*(98-50)</f>
        <v>50</v>
      </c>
      <c r="K14" s="35" cm="1">
        <f t="array" aca="1" ref="K14" ca="1">50 + ((PERTI!Q14 -MIN(_xlfn._xlws.FILTER(PERTI!$Q$9:'PERTI'!$Q$20, MOD(ROW(PERTI!$Q$9:'PERTI'!$Q$20),2)=0)))/(MAX(_xlfn._xlws.FILTER(PERTI!$Q$9:'PERTI'!$Q$20, MOD(ROW(PERTI!$Q$9:'PERTI'!$Q$20),2)=0))-MIN(_xlfn._xlws.FILTER(PERTI!$Q$9:'PERTI'!$Q$20, MOD(ROW(PERTI!$Q$9:'PERTI'!$Q$20),2)=0))))*(98-50)</f>
        <v>50</v>
      </c>
      <c r="L14" s="35" cm="1">
        <f t="array" aca="1" ref="L14" ca="1">50 + ((PERTI!R14 - MIN(_xlfn._xlws.FILTER(PERTI!$R$9:'PERTI'!$R$20, MOD(ROW(PERTI!$R$9:'PERTI'!$R$20),2)=0)))/(MAX(_xlfn._xlws.FILTER(PERTI!$R$9:'PERTI'!$R$20, MOD(ROW(PERTI!$R$9:'PERTI'!$R$20),2)=0))-MIN(_xlfn._xlws.FILTER(PERTI!$R$9:'PERTI'!$R$20, MOD(ROW(PERTI!$R$9:'PERTI'!$R$20),2)=0))))*(98-50)</f>
        <v>50</v>
      </c>
      <c r="M14" s="35" cm="1">
        <f t="array" aca="1" ref="M14" ca="1">50 + ((PERTI!S14 - MIN(_xlfn._xlws.FILTER(PERTI!$S$9:'PERTI'!$S$20, MOD(ROW(PERTI!$S$9:'PERTI'!$S$20),2)=0)))/(MAX(_xlfn._xlws.FILTER(PERTI!$S$9:'PERTI'!$S$20, MOD(ROW(PERTI!$S$9:'PERTI'!$S$20),2)=0))-MIN(_xlfn._xlws.FILTER(PERTI!$S$9:'PERTI'!$S$20, MOD(ROW(PERTI!$S$9:'PERTI'!$S$20),2)=0))))*(98-50)</f>
        <v>50</v>
      </c>
      <c r="N14" s="35" cm="1">
        <f t="array" aca="1" ref="N14" ca="1">50 + ((PERTI!T14 - MIN(_xlfn._xlws.FILTER(PERTI!$T$9:'PERTI'!$T$20, MOD(ROW(PERTI!$T$9:'PERTI'!$T$20),2)=0)))/(MAX(_xlfn._xlws.FILTER(PERTI!$T$9:'PERTI'!$T$20, MOD(ROW(PERTI!$T$9:'PERTI'!$T$20),2)=0))-MIN(_xlfn._xlws.FILTER(PERTI!$T$9:'PERTI'!$T$20, MOD(ROW(PERTI!$T$9:'PERTI'!$T$20),2)=0))))*(98-50)</f>
        <v>50</v>
      </c>
      <c r="O14" s="38" cm="1">
        <f t="array" aca="1" ref="O14" ca="1">50 + ((PERTI!X14 - MIN(_xlfn._xlws.FILTER(PERTI!$X$9:'PERTI'!$X$20, MOD(ROW(PERTI!$X$9:'PERTI'!$X$20),2)=0)))/(MAX(_xlfn._xlws.FILTER(PERTI!$X$9:'PERTI'!$X$20, MOD(ROW(PERTI!$X$9:'PERTI'!$X$20),2)=0))-MIN(_xlfn._xlws.FILTER(PERTI!$X$9:'PERTI'!$X$20, MOD(ROW(PERTI!$X$9:'PERTI'!$X$20),2)=0))))*(98-50)</f>
        <v>62</v>
      </c>
      <c r="P14" s="38" cm="1">
        <f t="array" aca="1" ref="P14" ca="1">50 + ((PERTI!Y14 - MIN(_xlfn._xlws.FILTER(PERTI!$Y$9:'PERTI'!$Y$20, MOD(ROW(PERTI!$Y$9:'PERTI'!$Y$20),2)=0)))/(MAX(_xlfn._xlws.FILTER(PERTI!$Y$9:'PERTI'!$Y$20, MOD(ROW(PERTI!$Y$9:'PERTI'!$Y$20),2)=0))-MIN(_xlfn._xlws.FILTER(PERTI!$Y$9:'PERTI'!$Y$20, MOD(ROW(PERTI!$Y$9:'PERTI'!$Y$20),2)=0))))*(98-50)</f>
        <v>50</v>
      </c>
      <c r="Q14" s="38" cm="1">
        <f t="array" aca="1" ref="Q14" ca="1">50 + ((PERTI!Z14 - MIN(_xlfn._xlws.FILTER(PERTI!$Z$9:'PERTI'!$Z$20, MOD(ROW(PERTI!$Z$9:'PERTI'!$Z$20),2)=0)))/(MAX(_xlfn._xlws.FILTER(PERTI!$Z$9:'PERTI'!$Z$20, MOD(ROW(PERTI!$Z$9:'PERTI'!$Z$20),2)=0))-MIN(_xlfn._xlws.FILTER(PERTI!$Z$9:'PERTI'!$Z$20, MOD(ROW(PERTI!$Z$9:'PERTI'!$Z$20),2)=0))))*(98-50)</f>
        <v>50</v>
      </c>
      <c r="R14" s="38" cm="1">
        <f t="array" aca="1" ref="R14" ca="1">50 + ((PERTI!AA14 - MIN(_xlfn._xlws.FILTER(PERTI!$AA$9:'PERTI'!$AA$20, MOD(ROW(PERTI!$AA$9:'PERTI'!$AA$20),2)=0)))/(MAX(_xlfn._xlws.FILTER(PERTI!$AA$9:'PERTI'!$AA$20, MOD(ROW(PERTI!$AA$9:'PERTI'!$AA$20),2)=0))-MIN(_xlfn._xlws.FILTER(PERTI!$AA$9:'PERTI'!$AA$20, MOD(ROW(PERTI!$AA$9:'PERTI'!$AA$20),2)=0))))*(98-50)</f>
        <v>56</v>
      </c>
      <c r="S14" s="40" cm="1">
        <f t="array" aca="1" ref="S14" ca="1">50 + ((PERTI!AE14 - MIN(_xlfn._xlws.FILTER(PERTI!$AE$9:'PERTI'!$AE$20, MOD(ROW(PERTI!$AE$9:'PERTI'!$AE$20),2)=0)))/(MAX(_xlfn._xlws.FILTER(PERTI!$AE$9:'PERTI'!$AE$20, MOD(ROW(PERTI!$AE$9:'PERTI'!$AE$20),2)=0))-MIN(_xlfn._xlws.FILTER(PERTI!$AE$9:'PERTI'!$AE$20, MOD(ROW(PERTI!$AE$9:'PERTI'!$AE$20),2)=0))))*(98-50)</f>
        <v>50</v>
      </c>
      <c r="T14" s="40" cm="1">
        <f t="array" aca="1" ref="T14" ca="1">50 + ((PERTI!AF14 - MIN(_xlfn._xlws.FILTER(PERTI!$AF$9:'PERTI'!$AF$20, MOD(ROW(PERTI!$AF$9:'PERTI'!$AF$20),2)=0)))/(MAX(_xlfn._xlws.FILTER(PERTI!$AF$9:'PERTI'!$AF$20, MOD(ROW(PERTI!$AF$9:'PERTI'!$AF$20),2)=0))-MIN(_xlfn._xlws.FILTER(PERTI!$AF$9:'PERTI'!$AF$20, MOD(ROW(PERTI!$AF$9:'PERTI'!$AF$20),2)=0))))*(98-50)</f>
        <v>50</v>
      </c>
      <c r="U14" s="40" cm="1">
        <f t="array" aca="1" ref="U14" ca="1">50 + ((PERTI!AG14 - MIN(_xlfn._xlws.FILTER(PERTI!$AG$9:'PERTI'!$AG$20, MOD(ROW(PERTI!$AG$9:'PERTI'!$AG$20),2)=0)))/(MAX(_xlfn._xlws.FILTER(PERTI!$AG$9:'PERTI'!$AG$20, MOD(ROW(PERTI!$AG$9:'PERTI'!$AG$20),2)=0))-MIN(_xlfn._xlws.FILTER(PERTI!$AG$9:'PERTI'!$AG$20, MOD(ROW(PERTI!$AG$9:'PERTI'!$AG$20),2)=0))))*(98-50)</f>
        <v>50</v>
      </c>
      <c r="V14" s="40" cm="1">
        <f t="array" aca="1" ref="V14" ca="1">50 + ((PERTI!AH14 - MIN(_xlfn._xlws.FILTER(PERTI!$AH$9:'PERTI'!$AH$20, MOD(ROW(PERTI!$AH$9:'PERTI'!$AH$20),2)=0)))/(MAX(_xlfn._xlws.FILTER(PERTI!$AH$9:'PERTI'!$AH$20, MOD(ROW(PERTI!$AH$9:'PERTI'!$AH$20),2)=0))-MIN(_xlfn._xlws.FILTER(PERTI!$AH$9:'PERTI'!$AH$20, MOD(ROW(PERTI!$AH$9:'PERTI'!$AH$20),2)=0))))*(98-50)</f>
        <v>50</v>
      </c>
      <c r="W14" s="266"/>
      <c r="X14" s="254"/>
      <c r="Y14" s="254"/>
      <c r="Z14" s="254"/>
      <c r="AB14" s="213"/>
      <c r="AC14" s="106" t="s">
        <v>39</v>
      </c>
      <c r="AD14" s="108">
        <f ca="1">IF(MIN(C14,G14,K14,O14,S14)=0, "Null", IF(COUNT(C14,G14,K14,O14,S14)=5, SUM(C14,G14,K14,O14,S14) - MIN(C14,G14,K14,O14,S14) - MAX(C14,G14,K14,O14,S14), "Null"))*$AS$10</f>
        <v>600</v>
      </c>
      <c r="AE14" s="108">
        <f ca="1">IF(MIN(D14,H14,L14,P14,T14)=0, "Null", IF(COUNT(D14,H14,L14,P14,T14)=5, SUM(D14,H14,L14,P14,T14) - MIN(D14,H14,L14,P14,T14) - MAX(D14,H14,L14,P14,T14), "Null"))*$AT$10</f>
        <v>600</v>
      </c>
      <c r="AF14" s="108">
        <f ca="1">IF(MIN(E14,I14,M14,Q14,U14)=0, "Null", IF(COUNT(E14,I14,M14,Q14,U14)=5, SUM(E14,I14,M14,Q14,U14) - MIN(E14,I14,M14,Q14,U14) - MAX(E14,I14,M14,Q14,U14), "Null"))*$AU$10</f>
        <v>450</v>
      </c>
      <c r="AG14" s="108">
        <f ca="1">IF(MIN(F14,J14,N14,R14,V14)=0, "Null", IF(COUNT(F14,J14,N14,R14,V14)=5, SUM(F14,J14,N14,R14,V14) - MIN(F14,J14,N14,R14,V14) - MAX(F14,J14,N14,R14,V14), "Null"))*$AV$10</f>
        <v>600</v>
      </c>
      <c r="AH14" s="109" cm="1">
        <f t="array" aca="1" ref="AH14" ca="1">IF(SUMPRODUCT(--(ISTEXT(AD14:AG14)+ISBLANK(AD14:AG14)+(AD14:AG14=0)))&gt;0,"Error",SUM(AD14,AE14,AF14,AG14))</f>
        <v>2250</v>
      </c>
      <c r="AI14" s="491"/>
      <c r="AJ14" s="489"/>
      <c r="AK14" s="254"/>
      <c r="AL14" s="254"/>
      <c r="AN14" s="249"/>
      <c r="AO14" s="264"/>
      <c r="AP14" s="249"/>
    </row>
    <row r="15" spans="1:48" ht="17.25" customHeight="1">
      <c r="A15" s="199">
        <v>4</v>
      </c>
      <c r="B15" s="1" t="s">
        <v>31</v>
      </c>
      <c r="C15" s="25" cm="1">
        <f t="array" aca="1" ref="C15" ca="1">50 + ((PERTI!C15 - MIN(_xlfn._xlws.FILTER(PERTI!$C$9:'PERTI'!$C$20, MOD(ROW(PERTI!$C$9:'PERTI'!$C$20),2)=1)))/(MAX(_xlfn._xlws.FILTER(PERTI!$C$9:'PERTI'!$C$20, MOD(ROW(PERTI!$C$9:'PERTI'!$C$20),2)=1))-MIN(_xlfn._xlws.FILTER(PERTI!$C$9:'PERTI'!$C$20, MOD(ROW(PERTI!$C$9:'PERTI'!$C$20),2)=1)))) * (98-50)</f>
        <v>98</v>
      </c>
      <c r="D15" s="25" cm="1">
        <f t="array" aca="1" ref="D15" ca="1">50 + ((PERTI!D15 - MIN(_xlfn._xlws.FILTER(PERTI!$D$9:'PERTI'!$D$20, MOD(ROW(PERTI!$D$9:'PERTI'!$D$20),2)=1)))/(MAX(_xlfn._xlws.FILTER(PERTI!$D$9:'PERTI'!$D$20, MOD(ROW(PERTI!$D$9:'PERTI'!$D$20),2)=1))-MIN(_xlfn._xlws.FILTER(PERTI!$D$9:'PERTI'!$D$20, MOD(ROW(PERTI!$D$9:'PERTI'!$D$20),2)=1)))) * (98-50)</f>
        <v>98</v>
      </c>
      <c r="E15" s="25" cm="1">
        <f t="array" aca="1" ref="E15" ca="1">50 + ((PERTI!$E$15 - MIN(_xlfn._xlws.FILTER(PERTI!$E$9:'PERTI'!$E$20, MOD(ROW(PERTI!$E$9:'PERTI'!$E$20),2)=1)))/(MAX(_xlfn._xlws.FILTER(PERTI!$E$9:'PERTI'!$E$20, MOD(ROW(PERTI!$E$9:'PERTI'!$E$20),2)=1))-MIN(_xlfn._xlws.FILTER(PERTI!$E$9:'PERTI'!$E$20, MOD(ROW(PERTI!$E$9:'PERTI'!$E$20),2)=1))))*(98-50)</f>
        <v>98</v>
      </c>
      <c r="F15" s="25" cm="1">
        <f t="array" aca="1" ref="F15" ca="1">50 + ((PERTI!F15 - MIN(_xlfn._xlws.FILTER(PERTI!$F$9:'PERTI'!$F$20, MOD(ROW(PERTI!$F$9:'PERTI'!$F$20),2)=1)))/(MAX(_xlfn._xlws.FILTER(PERTI!$F$9:'PERTI'!$F$20, MOD(ROW(PERTI!$F$9:'PERTI'!$F$20),2)=1))-MIN(_xlfn._xlws.FILTER(PERTI!$F$9:'PERTI'!$F$20, MOD(ROW(PERTI!$F$9:'PERTI'!$F$20),2)=1))))*(98-50)</f>
        <v>98</v>
      </c>
      <c r="G15" s="32" cm="1">
        <f t="array" aca="1" ref="G15" ca="1">50 + ((PERTI!J15 - MIN(_xlfn._xlws.FILTER(PERTI!$J$9:'PERTI'!$J$20, MOD(ROW(PERTI!$J$9:'PERTI'!$J$20),2)=1)))/(MAX(_xlfn._xlws.FILTER(PERTI!$J$9:'PERTI'!$J$20, MOD(ROW(PERTI!$J$9:'PERTI'!$J$20),2)=1))-MIN(_xlfn._xlws.FILTER(PERTI!$J$9:'PERTI'!$J$20, MOD(ROW(PERTI!$J$9:'PERTI'!$J$20),2)=1))))*(98-50)</f>
        <v>70.571428571428569</v>
      </c>
      <c r="H15" s="32" cm="1">
        <f t="array" aca="1" ref="H15" ca="1">50 + ((PERTI!K15 - MIN(_xlfn._xlws.FILTER(PERTI!$K$9:'PERTI'!$K$20, MOD(ROW(PERTI!$K$9:'PERTI'!$K$20),2)=1)))/(MAX(_xlfn._xlws.FILTER(PERTI!$K$9:'PERTI'!$K$20, MOD(ROW(PERTI!$K$9:'PERTI'!$K$20),2)=1))-MIN(_xlfn._xlws.FILTER(PERTI!$K$9:'PERTI'!$K$20, MOD(ROW(PERTI!$K$9:'PERTI'!$K$20),2)=1))))*(98-50)</f>
        <v>82</v>
      </c>
      <c r="I15" s="32" cm="1">
        <f t="array" aca="1" ref="I15" ca="1">50 + ((PERTI!L15 - MIN(_xlfn._xlws.FILTER(PERTI!$L$9:'PERTI'!$L$20, MOD(ROW(PERTI!$L$9:'PERTI'!$L$20),2)=1)))/(MAX(_xlfn._xlws.FILTER(PERTI!$L$9:'PERTI'!$L$20, MOD(ROW(PERTI!$L$9:'PERTI'!$L$20),2)=1))-MIN(_xlfn._xlws.FILTER(PERTI!$L$9:'PERTI'!$L$20, MOD(ROW(PERTI!$L$9:'PERTI'!$L$20),2)=1))))*(98-50)</f>
        <v>84.285714285714278</v>
      </c>
      <c r="J15" s="32" cm="1">
        <f t="array" aca="1" ref="J15" ca="1">50 + ((PERTI!M15 - MIN(_xlfn._xlws.FILTER(PERTI!$M$9:'PERTI'!$M$20, MOD(ROW(PERTI!$M$9:'PERTI'!$M$20),2)=1)))/(MAX(_xlfn._xlws.FILTER(PERTI!$M$9:'PERTI'!$M$20, MOD(ROW(PERTI!$M$9:'PERTI'!$M$20),2)=1))-MIN(_xlfn._xlws.FILTER(PERTI!$M$9:'PERTI'!$M$20, MOD(ROW(PERTI!$M$9:'PERTI'!$M$20),2)=1))))*(98-50)</f>
        <v>50</v>
      </c>
      <c r="K15" s="36" cm="1">
        <f t="array" aca="1" ref="K15" ca="1">50 + ((PERTI!Q15 - MIN(_xlfn._xlws.FILTER(PERTI!$Q$9:'PERTI'!$Q$20, MOD(ROW(PERTI!$Q$9:'PERTI'!$Q$20),2)=1)))/(MAX(_xlfn._xlws.FILTER(PERTI!$Q$9:'PERTI'!$Q$20, MOD(ROW(PERTI!$Q$9:'PERTI'!$Q$20),2)=1))-MIN(_xlfn._xlws.FILTER(PERTI!$Q$9:'PERTI'!$Q$20, MOD(ROW(PERTI!$Q$9:'PERTI'!$Q$20),2)=1))))*(98-50)</f>
        <v>91.142857142857139</v>
      </c>
      <c r="L15" s="36" cm="1">
        <f t="array" aca="1" ref="L15" ca="1">50 + ((PERTI!R15 - MIN(_xlfn._xlws.FILTER(PERTI!$R$9:'PERTI'!$R$20, MOD(ROW(PERTI!$R$9:'PERTI'!$R$20),2)=1)))/(MAX(_xlfn._xlws.FILTER(PERTI!$R$9:'PERTI'!$R$20, MOD(ROW(PERTI!$R$9:'PERTI'!$R$20),2)=1))-MIN(_xlfn._xlws.FILTER(PERTI!$R$9:'PERTI'!$R$20, MOD(ROW(PERTI!$R$9:'PERTI'!$R$20),2)=1))))*(98-50)</f>
        <v>98</v>
      </c>
      <c r="M15" s="36" cm="1">
        <f t="array" aca="1" ref="M15" ca="1">50 + ((PERTI!S15 - MIN(_xlfn._xlws.FILTER(PERTI!$S$9:'PERTI'!$S$20, MOD(ROW(PERTI!$S$9:'PERTI'!$S$20),2)=1)))/(MAX(_xlfn._xlws.FILTER(PERTI!$S$9:'PERTI'!$S$20, MOD(ROW(PERTI!$S$9:'PERTI'!$S$20),2)=1))-MIN(_xlfn._xlws.FILTER(PERTI!$S$9:'PERTI'!$S$20, MOD(ROW(PERTI!$S$9:'PERTI'!$S$20),2)=1))))*(98-50)</f>
        <v>98</v>
      </c>
      <c r="N15" s="36" cm="1">
        <f t="array" aca="1" ref="N15" ca="1">50 + ((PERTI!T15 - MIN(_xlfn._xlws.FILTER(PERTI!$T$9:'PERTI'!$T$20, MOD(ROW(PERTI!$T$9:'PERTI'!$T$20),2)=1)))/(MAX(_xlfn._xlws.FILTER(PERTI!$T$9:'PERTI'!$T$20, MOD(ROW(PERTI!$T$9:'PERTI'!$T$20),2)=1))-MIN(_xlfn._xlws.FILTER(PERTI!$T$9:'PERTI'!$T$20, MOD(ROW(PERTI!$T$9:'PERTI'!$T$20),2)=1))))*(98-50)</f>
        <v>98</v>
      </c>
      <c r="O15" s="39" cm="1">
        <f t="array" aca="1" ref="O15" ca="1">50 + ((PERTI!X15 - MIN(_xlfn._xlws.FILTER(PERTI!$X$9:'PERTI'!$X$20, MOD(ROW(PERTI!$X$9:'PERTI'!$X$20),2)=1)))/(MAX(_xlfn._xlws.FILTER(PERTI!$X$9:'PERTI'!$X$20, MOD(ROW(PERTI!$X$9:'PERTI'!$X$20),2)=1))-MIN(_xlfn._xlws.FILTER(PERTI!$X$9:'PERTI'!$X$20, MOD(ROW(PERTI!$X$9:'PERTI'!$X$20),2)=1))))*(98-50)</f>
        <v>74</v>
      </c>
      <c r="P15" s="39" cm="1">
        <f t="array" aca="1" ref="P15" ca="1">50 + ((PERTI!Y15 - MIN(_xlfn._xlws.FILTER(PERTI!$Y$9:'PERTI'!$Y$20, MOD(ROW(PERTI!$Y$9:'PERTI'!$Y$20),2)=1)))/(MAX(_xlfn._xlws.FILTER(PERTI!$Y$9:'PERTI'!$Y$20, MOD(ROW(PERTI!$Y$9:'PERTI'!$Y$20),2)=1))-MIN(_xlfn._xlws.FILTER(PERTI!$Y$9:'PERTI'!$Y$20, MOD(ROW(PERTI!$Y$9:'PERTI'!$Y$20),2)=1))))*(98-50)</f>
        <v>82</v>
      </c>
      <c r="Q15" s="39" cm="1">
        <f t="array" aca="1" ref="Q15" ca="1">50 + ((PERTI!Z15 - MIN(_xlfn._xlws.FILTER(PERTI!$Z$9:'PERTI'!$Z$20, MOD(ROW(PERTI!$Z$9:'PERTI'!$Z$20),2)=1)))/(MAX(_xlfn._xlws.FILTER(PERTI!$Z$9:'PERTI'!$Z$20, MOD(ROW(PERTI!$Z$9:'PERTI'!$Z$20),2)=1))-MIN(_xlfn._xlws.FILTER(PERTI!$Z$9:'PERTI'!$Z$20, MOD(ROW(PERTI!$Z$9:'PERTI'!$Z$20),2)=1))))*(98-50)</f>
        <v>74</v>
      </c>
      <c r="R15" s="39" cm="1">
        <f t="array" aca="1" ref="R15" ca="1">50 + ((PERTI!AA15 - MIN(_xlfn._xlws.FILTER(PERTI!$AA$9:'PERTI'!$AA$20, MOD(ROW(PERTI!$AA$9:'PERTI'!$AA$20),2)=1)))/(MAX(_xlfn._xlws.FILTER(PERTI!$AA$9:'PERTI'!$AA$20, MOD(ROW(PERTI!$AA$9:'PERTI'!$AA$20),2)=1))-MIN(_xlfn._xlws.FILTER(PERTI!$AA$9:'PERTI'!$AA$20, MOD(ROW(PERTI!$AA$9:'PERTI'!$AA$20),2)=1))))*(98-50)</f>
        <v>66</v>
      </c>
      <c r="S15" s="46" cm="1">
        <f t="array" aca="1" ref="S15" ca="1">50 + ((PERTI!AE15 - MIN(_xlfn._xlws.FILTER(PERTI!$AE$9:'PERTI'!$AE$20, MOD(ROW(PERTI!$AE$9:'PERTI'!$AE$20),2)=1)))/(MAX(_xlfn._xlws.FILTER(PERTI!$AE$9:'PERTI'!$AE$20, MOD(ROW(PERTI!$AE$9:'PERTI'!$AE$20),2)=1))-MIN(_xlfn._xlws.FILTER(PERTI!$AE$9:'PERTI'!$AE$20, MOD(ROW(PERTI!$AE$9:'PERTI'!$AE$20),2)=1))))*(98-50)</f>
        <v>66</v>
      </c>
      <c r="T15" s="46" cm="1">
        <f t="array" aca="1" ref="T15" ca="1">50 + ((PERTI!AF15 - MIN(_xlfn._xlws.FILTER(PERTI!$AF$9:'PERTI'!$AF$20, MOD(ROW(PERTI!$AF$9:'PERTI'!$AF$20),2)=1)))/(MAX(_xlfn._xlws.FILTER(PERTI!$AF$9:'PERTI'!$AF$20, MOD(ROW(PERTI!$AF$9:'PERTI'!$AF$20),2)=1))-MIN(_xlfn._xlws.FILTER(PERTI!$AF$9:'PERTI'!$AF$20, MOD(ROW(PERTI!$AF$9:'PERTI'!$AF$20),2)=1))))*(98-50)</f>
        <v>82</v>
      </c>
      <c r="U15" s="46" cm="1">
        <f t="array" aca="1" ref="U15" ca="1">50 + ((PERTI!AG15 - MIN(_xlfn._xlws.FILTER(PERTI!$AG$9:'PERTI'!$AG$20, MOD(ROW(PERTI!$AG$9:'PERTI'!$AG$20),2)=1)))/(MAX(_xlfn._xlws.FILTER(PERTI!$AG$9:'PERTI'!$AG$20, MOD(ROW(PERTI!$AG$9:'PERTI'!$AG$20),2)=1))-MIN(_xlfn._xlws.FILTER(PERTI!$AG$9:'PERTI'!$AG$20, MOD(ROW(PERTI!$AG$9:'PERTI'!$AG$20),2)=1))))*(98-50)</f>
        <v>84.285714285714278</v>
      </c>
      <c r="V15" s="46" cm="1">
        <f t="array" aca="1" ref="V15" ca="1">50 + ((PERTI!AH15 - MIN(_xlfn._xlws.FILTER(PERTI!$AH$9:'PERTI'!$AH$20, MOD(ROW(PERTI!$AH$9:'PERTI'!$AH$20),2)=1)))/(MAX(_xlfn._xlws.FILTER(PERTI!$AH$9:'PERTI'!$AH$20, MOD(ROW(PERTI!$AH$9:'PERTI'!$AH$20),2)=1))-MIN(_xlfn._xlws.FILTER(PERTI!$AH$9:'PERTI'!$AH$20, MOD(ROW(PERTI!$AH$9:'PERTI'!$AH$20),2)=1))))*(98-50)</f>
        <v>82</v>
      </c>
      <c r="W15" s="266"/>
      <c r="X15" s="250">
        <f>SUM(PERTI!G15:G16,PERTI!N15:N16,PERTI!U15:U16,PERTI!AB15:AB16,PERTI!AI15:AI16)</f>
        <v>381</v>
      </c>
      <c r="Y15" s="250">
        <f>SUM(PERTI!H15:H16,PERTI!O15:O16,PERTI!V15:V16,PERTI!AC15:AC16,PERTI!AJ15:AJ16)</f>
        <v>379</v>
      </c>
      <c r="Z15" s="250">
        <f>SUM(PERTI!I15:I16,PERTI!P15:P16,PERTI!W15:W16,PERTI!AD15:AD16,PERTI!AK15:AK16)</f>
        <v>378</v>
      </c>
      <c r="AB15" s="199">
        <v>4</v>
      </c>
      <c r="AC15" s="42" t="s">
        <v>31</v>
      </c>
      <c r="AD15" s="44">
        <f ca="1">IF(MIN(C15,G15,K15,O15,S15)=0, "Null", IF(COUNT(C15,G15,K15,O15,S15)=5, SUM(C15,G15,K15,O15,S15) - MIN(C15,G15,K15,O15,S15) - MAX(C15,G15,K15,O15,S15), "Null"))*$AS$9</f>
        <v>1178.5714285714284</v>
      </c>
      <c r="AE15" s="44">
        <f ca="1">IF(MIN(D15,H15,L15,P15,T15)=0, "Null", IF(COUNT(D15,H15,L15,P15,T15)=5, SUM(D15,H15,L15,P15,T15) - MIN(D15,H15,L15,P15,T15) - MAX(D15,H15,L15,P15,T15), "Null"))*$AT$9</f>
        <v>1048</v>
      </c>
      <c r="AF15" s="44">
        <f ca="1">IF(MIN(E15,I15,M15,Q15,U15)=0, "Null", IF(COUNT(E15,I15,M15,Q15,U15)=5, SUM(E15,I15,M15,Q15,U15) - MIN(E15,I15,M15,Q15,U15) - MAX(E15,I15,M15,Q15,U15), "Null"))*$AU$9</f>
        <v>799.71428571428567</v>
      </c>
      <c r="AG15" s="44">
        <f ca="1">IF(MIN(F15,J15,N15,R15,V15)=0, "Null", IF(COUNT(F15,J15,N15,R15,V15)=5, SUM(F15,J15,N15,R15,V15) - MIN(F15,J15,N15,R15,V15) - MAX(F15,J15,N15,R15,V15), "Null"))*$AV$9</f>
        <v>738</v>
      </c>
      <c r="AH15" s="45" cm="1">
        <f t="array" aca="1" ref="AH15" ca="1">IF(SUMPRODUCT(--(ISTEXT(AD15:AG15)+ISBLANK(AD15:AG15)+(AD15:AG15=0)))&gt;0,"Error",SUM(AD15,AE15,AF15,AG15))</f>
        <v>3764.2857142857142</v>
      </c>
      <c r="AI15" s="492">
        <f t="shared" ref="AI15" ca="1" si="4">IF(OR(ISTEXT(AH15),ISTEXT(AH16)),"NULL",SUM(AH15:AH16))</f>
        <v>7868.1406593406591</v>
      </c>
      <c r="AJ15" s="489"/>
      <c r="AK15" s="250">
        <f>SUM(PERTI!G15:I16,PERTI!N15:P16,PERTI!U15:W16,PERTI!AB15:AD16,PERTI!AI15:AK16)</f>
        <v>1138</v>
      </c>
      <c r="AL15" s="250">
        <f>RANK(AK15,$AK$9:$AK$20,0)</f>
        <v>5</v>
      </c>
      <c r="AN15" s="255" t="str">
        <f>IF(AND(PERTI!AP15&gt;=4, PERTI!AP15&lt;=18), "Penampilan " &amp; PERTI!AP15 &amp; " Menit", "Kosong")</f>
        <v>Penampilan 8 Menit</v>
      </c>
      <c r="AO15" s="257" t="str">
        <f>IF(PERTI!AQ15=46,"Kelebihan 1 Peserta", IF(PERTI!AQ15=47,"Kelebihan 2 Peserta",IF(PERTI!AQ15=48,"Kelebihan 3 Peserta",IF(PERTI!AQ15=49,"Kelebihan 4 Peserta",IF(PERTI!AQ15=50,"Kelebihan 5 Peserta",IF(PERTI!AQ15&gt;50,"Lebih dari 5 Peserta","Aman"))))))</f>
        <v>Aman</v>
      </c>
      <c r="AP15" s="255" t="str">
        <f t="shared" ref="AP15" si="5">_xlfn.TEXTJOIN(", ",TRUE,AN15,AO15)</f>
        <v>Penampilan 8 Menit, Aman</v>
      </c>
    </row>
    <row r="16" spans="1:48" ht="17.25" customHeight="1">
      <c r="A16" s="236"/>
      <c r="B16" s="28" t="s">
        <v>39</v>
      </c>
      <c r="C16" s="29" cm="1">
        <f t="array" aca="1" ref="C16" ca="1">50 + ((PERTI!C16 - MIN(_xlfn._xlws.FILTER(PERTI!$C$9:'PERTI'!$C$20, MOD(ROW(PERTI!$C$9:'PERTI'!$C$20),2)=0)))/(MAX(_xlfn._xlws.FILTER(PERTI!$C$9:'PERTI'!$C$20, MOD(ROW(PERTI!$C$9:'PERTI'!$C$20),2)=0))-MIN(_xlfn._xlws.FILTER(PERTI!$C$9:'PERTI'!$C$20, MOD(ROW(PERTI!$C$9:'PERTI'!$C$20),2)=0)))) * (98-50)</f>
        <v>98</v>
      </c>
      <c r="D16" s="29" cm="1">
        <f t="array" aca="1" ref="D16" ca="1">50 + ((PERTI!D16 - MIN(_xlfn._xlws.FILTER(PERTI!$D$9:'PERTI'!$D$20,MOD(ROW(PERTI!$D$9:'PERTI'!$D$20),2)=0)))/(MAX(_xlfn._xlws.FILTER(PERTI!$D$9:'PERTI'!$D$20, MOD(ROW(PERTI!$D$9:'PERTI'!$D$20),2)=0))-MIN(_xlfn._xlws.FILTER(PERTI!$D$9:'PERTI'!$D$20,MOD(ROW(PERTI!$D$9:'PERTI'!$D$20),2)=0)))) * (98-50)</f>
        <v>98</v>
      </c>
      <c r="E16" s="29" cm="1">
        <f t="array" aca="1" ref="E16" ca="1">50 + ((PERTI!E16 - MIN(_xlfn._xlws.FILTER(PERTI!$E$9:'PERTI'!$E$20, MOD(ROW(PERTI!$E$9:'PERTI'!$E$20),2)=0)))/(MAX(_xlfn._xlws.FILTER(PERTI!$E$9:'PERTI'!$E$20, MOD(ROW(PERTI!$E$9:'PERTI'!$E$20),2)=0))-MIN(_xlfn._xlws.FILTER(PERTI!$E$9:'PERTI'!$E$20, MOD(ROW(PERTI!$E$9:'PERTI'!$E$20),2)=0))))*(98-50)</f>
        <v>98</v>
      </c>
      <c r="F16" s="29" cm="1">
        <f t="array" aca="1" ref="F16" ca="1">50 + ((PERTI!F16 - MIN(_xlfn._xlws.FILTER(PERTI!$F$9:'PERTI'!$F$20, MOD(ROW(PERTI!$F$9:'PERTI'!$F$20),2)=0)))/(MAX(_xlfn._xlws.FILTER(PERTI!$F$9:'PERTI'!$F$20, MOD(ROW(PERTI!$F$9:'PERTI'!$F$20),2)=0))-MIN(_xlfn._xlws.FILTER(PERTI!$F$9:'PERTI'!$F$20, MOD(ROW(PERTI!$F$9:'PERTI'!$F$20),2)=0))))*(98-50)</f>
        <v>98</v>
      </c>
      <c r="G16" s="33" cm="1">
        <f t="array" aca="1" ref="G16" ca="1">50 + ((PERTI!J16 - MIN(_xlfn._xlws.FILTER(PERTI!$J$9:'PERTI'!$J$20, MOD(ROW(PERTI!$J$9:'PERTI'!$J$20),2)=0)))/(MAX(_xlfn._xlws.FILTER(PERTI!$J$9:'PERTI'!$J$20, MOD(ROW(PERTI!$J$9:'PERTI'!$J$20),2)=0))-MIN(_xlfn._xlws.FILTER(PERTI!$J$9:'PERTI'!$J$20, MOD(ROW(PERTI!$J$9:'PERTI'!$J$20),2)=0))))*(98-50)</f>
        <v>94.571428571428569</v>
      </c>
      <c r="H16" s="33" cm="1">
        <f t="array" aca="1" ref="H16" ca="1">50 + ((PERTI!K16 - MIN(_xlfn._xlws.FILTER(PERTI!$K$9:'PERTI'!$K$20, MOD(ROW(PERTI!$K$9:'PERTI'!$K$20),2)=0)))/(MAX(_xlfn._xlws.FILTER(PERTI!$K$9:'PERTI'!$K$20, MOD(ROW(PERTI!$K$9:'PERTI'!$K$20),2)=0))-MIN(_xlfn._xlws.FILTER(PERTI!$K$9:'PERTI'!$K$20, MOD(ROW(PERTI!$K$9:'PERTI'!$K$20),2)=0))))*(98-50)</f>
        <v>92</v>
      </c>
      <c r="I16" s="33" cm="1">
        <f t="array" aca="1" ref="I16" ca="1">50 + ((PERTI!L16 - MIN(_xlfn._xlws.FILTER(PERTI!$L$9:'PERTI'!$L$20, MOD(ROW(PERTI!$L$9:'PERTI'!$L$20),2)=0)))/(MAX(_xlfn._xlws.FILTER(PERTI!$L$9:'PERTI'!$L$20, MOD(ROW(PERTI!$L$9:'PERTI'!$L$20),2)=0))-MIN(_xlfn._xlws.FILTER(PERTI!$L$9:'PERTI'!$L$20, MOD(ROW(PERTI!$L$9:'PERTI'!$L$20),2)=0))))*(98-50)</f>
        <v>86.923076923076934</v>
      </c>
      <c r="J16" s="33" cm="1">
        <f t="array" aca="1" ref="J16" ca="1">50 + ((PERTI!M16 - MIN(_xlfn._xlws.FILTER(PERTI!$M$9:'PERTI'!$M$20, MOD(ROW(PERTI!$M$9:'PERTI'!$M$20),2)=0)))/(MAX(_xlfn._xlws.FILTER(PERTI!$M$9:'PERTI'!$M$20, MOD(ROW(PERTI!$M$9:'PERTI'!$M$20),2)=0))-MIN(_xlfn._xlws.FILTER(PERTI!$M$9:'PERTI'!$M$20, MOD(ROW(PERTI!$M$9:'PERTI'!$M$20),2)=0))))*(98-50)</f>
        <v>69.2</v>
      </c>
      <c r="K16" s="37" cm="1">
        <f t="array" aca="1" ref="K16" ca="1">50 + ((PERTI!Q16 -MIN(_xlfn._xlws.FILTER(PERTI!$Q$9:'PERTI'!$Q$20, MOD(ROW(PERTI!$Q$9:'PERTI'!$Q$20),2)=0)))/(MAX(_xlfn._xlws.FILTER(PERTI!$Q$9:'PERTI'!$Q$20, MOD(ROW(PERTI!$Q$9:'PERTI'!$Q$20),2)=0))-MIN(_xlfn._xlws.FILTER(PERTI!$Q$9:'PERTI'!$Q$20, MOD(ROW(PERTI!$Q$9:'PERTI'!$Q$20),2)=0))))*(98-50)</f>
        <v>98</v>
      </c>
      <c r="L16" s="37" cm="1">
        <f t="array" aca="1" ref="L16" ca="1">50 + ((PERTI!R16 - MIN(_xlfn._xlws.FILTER(PERTI!$R$9:'PERTI'!$R$20, MOD(ROW(PERTI!$R$9:'PERTI'!$R$20),2)=0)))/(MAX(_xlfn._xlws.FILTER(PERTI!$R$9:'PERTI'!$R$20, MOD(ROW(PERTI!$R$9:'PERTI'!$R$20),2)=0))-MIN(_xlfn._xlws.FILTER(PERTI!$R$9:'PERTI'!$R$20, MOD(ROW(PERTI!$R$9:'PERTI'!$R$20),2)=0))))*(98-50)</f>
        <v>98</v>
      </c>
      <c r="M16" s="37" cm="1">
        <f t="array" aca="1" ref="M16" ca="1">50 + ((PERTI!S16 - MIN(_xlfn._xlws.FILTER(PERTI!$S$9:'PERTI'!$S$20, MOD(ROW(PERTI!$S$9:'PERTI'!$S$20),2)=0)))/(MAX(_xlfn._xlws.FILTER(PERTI!$S$9:'PERTI'!$S$20, MOD(ROW(PERTI!$S$9:'PERTI'!$S$20),2)=0))-MIN(_xlfn._xlws.FILTER(PERTI!$S$9:'PERTI'!$S$20, MOD(ROW(PERTI!$S$9:'PERTI'!$S$20),2)=0))))*(98-50)</f>
        <v>98</v>
      </c>
      <c r="N16" s="37" cm="1">
        <f t="array" aca="1" ref="N16" ca="1">50 + ((PERTI!T16 - MIN(_xlfn._xlws.FILTER(PERTI!$T$9:'PERTI'!$T$20, MOD(ROW(PERTI!$T$9:'PERTI'!$T$20),2)=0)))/(MAX(_xlfn._xlws.FILTER(PERTI!$T$9:'PERTI'!$T$20, MOD(ROW(PERTI!$T$9:'PERTI'!$T$20),2)=0))-MIN(_xlfn._xlws.FILTER(PERTI!$T$9:'PERTI'!$T$20, MOD(ROW(PERTI!$T$9:'PERTI'!$T$20),2)=0))))*(98-50)</f>
        <v>98</v>
      </c>
      <c r="O16" s="39" cm="1">
        <f t="array" aca="1" ref="O16" ca="1">50 + ((PERTI!X16 - MIN(_xlfn._xlws.FILTER(PERTI!$X$9:'PERTI'!$X$20, MOD(ROW(PERTI!$X$9:'PERTI'!$X$20),2)=0)))/(MAX(_xlfn._xlws.FILTER(PERTI!$X$9:'PERTI'!$X$20, MOD(ROW(PERTI!$X$9:'PERTI'!$X$20),2)=0))-MIN(_xlfn._xlws.FILTER(PERTI!$X$9:'PERTI'!$X$20, MOD(ROW(PERTI!$X$9:'PERTI'!$X$20),2)=0))))*(98-50)</f>
        <v>86</v>
      </c>
      <c r="P16" s="39" cm="1">
        <f t="array" aca="1" ref="P16" ca="1">50 + ((PERTI!Y16 - MIN(_xlfn._xlws.FILTER(PERTI!$Y$9:'PERTI'!$Y$20, MOD(ROW(PERTI!$Y$9:'PERTI'!$Y$20),2)=0)))/(MAX(_xlfn._xlws.FILTER(PERTI!$Y$9:'PERTI'!$Y$20, MOD(ROW(PERTI!$Y$9:'PERTI'!$Y$20),2)=0))-MIN(_xlfn._xlws.FILTER(PERTI!$Y$9:'PERTI'!$Y$20, MOD(ROW(PERTI!$Y$9:'PERTI'!$Y$20),2)=0))))*(98-50)</f>
        <v>98</v>
      </c>
      <c r="Q16" s="39" cm="1">
        <f t="array" aca="1" ref="Q16" ca="1">50 + ((PERTI!Z16 - MIN(_xlfn._xlws.FILTER(PERTI!$Z$9:'PERTI'!$Z$20, MOD(ROW(PERTI!$Z$9:'PERTI'!$Z$20),2)=0)))/(MAX(_xlfn._xlws.FILTER(PERTI!$Z$9:'PERTI'!$Z$20, MOD(ROW(PERTI!$Z$9:'PERTI'!$Z$20),2)=0))-MIN(_xlfn._xlws.FILTER(PERTI!$Z$9:'PERTI'!$Z$20, MOD(ROW(PERTI!$Z$9:'PERTI'!$Z$20),2)=0))))*(98-50)</f>
        <v>90</v>
      </c>
      <c r="R16" s="39" cm="1">
        <f t="array" aca="1" ref="R16" ca="1">50 + ((PERTI!AA16 - MIN(_xlfn._xlws.FILTER(PERTI!$AA$9:'PERTI'!$AA$20, MOD(ROW(PERTI!$AA$9:'PERTI'!$AA$20),2)=0)))/(MAX(_xlfn._xlws.FILTER(PERTI!$AA$9:'PERTI'!$AA$20, MOD(ROW(PERTI!$AA$9:'PERTI'!$AA$20),2)=0))-MIN(_xlfn._xlws.FILTER(PERTI!$AA$9:'PERTI'!$AA$20, MOD(ROW(PERTI!$AA$9:'PERTI'!$AA$20),2)=0))))*(98-50)</f>
        <v>86</v>
      </c>
      <c r="S16" s="46" cm="1">
        <f t="array" aca="1" ref="S16" ca="1">50 + ((PERTI!AE16 - MIN(_xlfn._xlws.FILTER(PERTI!$AE$9:'PERTI'!$AE$20, MOD(ROW(PERTI!$AE$9:'PERTI'!$AE$20),2)=0)))/(MAX(_xlfn._xlws.FILTER(PERTI!$AE$9:'PERTI'!$AE$20, MOD(ROW(PERTI!$AE$9:'PERTI'!$AE$20),2)=0))-MIN(_xlfn._xlws.FILTER(PERTI!$AE$9:'PERTI'!$AE$20, MOD(ROW(PERTI!$AE$9:'PERTI'!$AE$20),2)=0))))*(98-50)</f>
        <v>66</v>
      </c>
      <c r="T16" s="46" cm="1">
        <f t="array" aca="1" ref="T16" ca="1">50 + ((PERTI!AF16 - MIN(_xlfn._xlws.FILTER(PERTI!$AF$9:'PERTI'!$AF$20, MOD(ROW(PERTI!$AF$9:'PERTI'!$AF$20),2)=0)))/(MAX(_xlfn._xlws.FILTER(PERTI!$AF$9:'PERTI'!$AF$20, MOD(ROW(PERTI!$AF$9:'PERTI'!$AF$20),2)=0))-MIN(_xlfn._xlws.FILTER(PERTI!$AF$9:'PERTI'!$AF$20, MOD(ROW(PERTI!$AF$9:'PERTI'!$AF$20),2)=0))))*(98-50)</f>
        <v>74</v>
      </c>
      <c r="U16" s="46" cm="1">
        <f t="array" aca="1" ref="U16" ca="1">50 + ((PERTI!AG16 - MIN(_xlfn._xlws.FILTER(PERTI!$AG$9:'PERTI'!$AG$20, MOD(ROW(PERTI!$AG$9:'PERTI'!$AG$20),2)=0)))/(MAX(_xlfn._xlws.FILTER(PERTI!$AG$9:'PERTI'!$AG$20, MOD(ROW(PERTI!$AG$9:'PERTI'!$AG$20),2)=0))-MIN(_xlfn._xlws.FILTER(PERTI!$AG$9:'PERTI'!$AG$20, MOD(ROW(PERTI!$AG$9:'PERTI'!$AG$20),2)=0))))*(98-50)</f>
        <v>58</v>
      </c>
      <c r="V16" s="46" cm="1">
        <f t="array" aca="1" ref="V16" ca="1">50 + ((PERTI!AH16 - MIN(_xlfn._xlws.FILTER(PERTI!$AH$9:'PERTI'!$AH$20, MOD(ROW(PERTI!$AH$9:'PERTI'!$AH$20),2)=0)))/(MAX(_xlfn._xlws.FILTER(PERTI!$AH$9:'PERTI'!$AH$20, MOD(ROW(PERTI!$AH$9:'PERTI'!$AH$20),2)=0))-MIN(_xlfn._xlws.FILTER(PERTI!$AH$9:'PERTI'!$AH$20, MOD(ROW(PERTI!$AH$9:'PERTI'!$AH$20),2)=0))))*(98-50)</f>
        <v>58</v>
      </c>
      <c r="W16" s="266"/>
      <c r="X16" s="251"/>
      <c r="Y16" s="251"/>
      <c r="Z16" s="251"/>
      <c r="AB16" s="236"/>
      <c r="AC16" s="42" t="s">
        <v>39</v>
      </c>
      <c r="AD16" s="44">
        <f ca="1">IF(MIN(C16,G16,K16,O16,S16)=0, "Null", IF(COUNT(C16,G16,K16,O16,S16)=5, SUM(C16,G16,K16,O16,S16) - MIN(C16,G16,K16,O16,S16) - MAX(C16,G16,K16,O16,S16), "Null"))*$AS$10</f>
        <v>1114.2857142857142</v>
      </c>
      <c r="AE16" s="44">
        <f ca="1">IF(MIN(D16,H16,L16,P16,T16)=0, "Null", IF(COUNT(D16,H16,L16,P16,T16)=5, SUM(D16,H16,L16,P16,T16) - MIN(D16,H16,L16,P16,T16) - MAX(D16,H16,L16,P16,T16), "Null"))*$AT$10</f>
        <v>1152</v>
      </c>
      <c r="AF16" s="44">
        <f ca="1">IF(MIN(E16,I16,M16,Q16,U16)=0, "Null", IF(COUNT(E16,I16,M16,Q16,U16)=5, SUM(E16,I16,M16,Q16,U16) - MIN(E16,I16,M16,Q16,U16) - MAX(E16,I16,M16,Q16,U16), "Null"))*$AU$10</f>
        <v>824.76923076923072</v>
      </c>
      <c r="AG16" s="44">
        <f ca="1">IF(MIN(F16,J16,N16,R16,V16)=0, "Null", IF(COUNT(F16,J16,N16,R16,V16)=5, SUM(F16,J16,N16,R16,V16) - MIN(F16,J16,N16,R16,V16) - MAX(F16,J16,N16,R16,V16), "Null"))*$AV$10</f>
        <v>1012.8</v>
      </c>
      <c r="AH16" s="45" cm="1">
        <f t="array" aca="1" ref="AH16" ca="1">IF(SUMPRODUCT(--(ISTEXT(AD16:AG16)+ISBLANK(AD16:AG16)+(AD16:AG16=0)))&gt;0,"Error",SUM(AD16,AE16,AF16,AG16))</f>
        <v>4103.8549450549453</v>
      </c>
      <c r="AI16" s="493"/>
      <c r="AJ16" s="489"/>
      <c r="AK16" s="251"/>
      <c r="AL16" s="251"/>
      <c r="AN16" s="256"/>
      <c r="AO16" s="258"/>
      <c r="AP16" s="256"/>
    </row>
    <row r="17" spans="1:42" ht="17.25" customHeight="1">
      <c r="A17" s="252">
        <v>5</v>
      </c>
      <c r="B17" s="5" t="s">
        <v>31</v>
      </c>
      <c r="C17" s="11" cm="1">
        <f t="array" aca="1" ref="C17" ca="1">50 + ((PERTI!C17 - MIN(_xlfn._xlws.FILTER(PERTI!$C$9:'PERTI'!$C$20, MOD(ROW(PERTI!$C$9:'PERTI'!$C$20),2)=1)))/(MAX(_xlfn._xlws.FILTER(PERTI!$C$9:'PERTI'!$C$20, MOD(ROW(PERTI!$C$9:'PERTI'!$C$20),2)=1))-MIN(_xlfn._xlws.FILTER(PERTI!$C$9:'PERTI'!$C$20, MOD(ROW(PERTI!$C$9:'PERTI'!$C$20),2)=1)))) * (98-50)</f>
        <v>98</v>
      </c>
      <c r="D17" s="11" cm="1">
        <f t="array" aca="1" ref="D17" ca="1">50 + ((PERTI!D17 - MIN(_xlfn._xlws.FILTER(PERTI!$D$9:'PERTI'!$D$20, MOD(ROW(PERTI!$D$9:'PERTI'!$D$20),2)=1)))/(MAX(_xlfn._xlws.FILTER(PERTI!$D$9:'PERTI'!$D$20, MOD(ROW(PERTI!$D$9:'PERTI'!$D$20),2)=1))-MIN(_xlfn._xlws.FILTER(PERTI!$D$9:'PERTI'!$D$20, MOD(ROW(PERTI!$D$9:'PERTI'!$D$20),2)=1)))) * (98-50)</f>
        <v>98</v>
      </c>
      <c r="E17" s="11" cm="1">
        <f t="array" aca="1" ref="E17" ca="1">50 + ((PERTI!E17 - MIN(_xlfn._xlws.FILTER(PERTI!$E$9:'PERTI'!$E$20, MOD(ROW(PERTI!$E$9:'PERTI'!$E$20),2)=1)))/(MAX(_xlfn._xlws.FILTER(PERTI!$E$9:'PERTI'!$E$20, MOD(ROW(PERTI!$E$9:'PERTI'!$E$20),2)=1))-MIN(_xlfn._xlws.FILTER(PERTI!$E$9:'PERTI'!$E$20, MOD(ROW(PERTI!$E$9:'PERTI'!$E$20),2)=1))))*(98-50)</f>
        <v>98</v>
      </c>
      <c r="F17" s="11" cm="1">
        <f t="array" aca="1" ref="F17" ca="1">50 + ((PERTI!F17 - MIN(_xlfn._xlws.FILTER(PERTI!$F$9:'PERTI'!$F$20, MOD(ROW(PERTI!$F$9:'PERTI'!$F$20),2)=1)))/(MAX(_xlfn._xlws.FILTER(PERTI!$F$9:'PERTI'!$F$20, MOD(ROW(PERTI!$F$9:'PERTI'!$F$20),2)=1))-MIN(_xlfn._xlws.FILTER(PERTI!$F$9:'PERTI'!$F$20, MOD(ROW(PERTI!$F$9:'PERTI'!$F$20),2)=1))))*(98-50)</f>
        <v>74</v>
      </c>
      <c r="G17" s="30" cm="1">
        <f t="array" aca="1" ref="G17" ca="1">50 + ((PERTI!J17 - MIN(_xlfn._xlws.FILTER(PERTI!$J$9:'PERTI'!$J$20, MOD(ROW(PERTI!$J$9:'PERTI'!$J$20),2)=1)))/(MAX(_xlfn._xlws.FILTER(PERTI!$J$9:'PERTI'!$J$20, MOD(ROW(PERTI!$J$9:'PERTI'!$J$20),2)=1))-MIN(_xlfn._xlws.FILTER(PERTI!$J$9:'PERTI'!$J$20, MOD(ROW(PERTI!$J$9:'PERTI'!$J$20),2)=1))))*(98-50)</f>
        <v>98</v>
      </c>
      <c r="H17" s="30" cm="1">
        <f t="array" aca="1" ref="H17" ca="1">50 + ((PERTI!K17 - MIN(_xlfn._xlws.FILTER(PERTI!$K$9:'PERTI'!$K$20, MOD(ROW(PERTI!$K$9:'PERTI'!$K$20),2)=1)))/(MAX(_xlfn._xlws.FILTER(PERTI!$K$9:'PERTI'!$K$20, MOD(ROW(PERTI!$K$9:'PERTI'!$K$20),2)=1))-MIN(_xlfn._xlws.FILTER(PERTI!$K$9:'PERTI'!$K$20, MOD(ROW(PERTI!$K$9:'PERTI'!$K$20),2)=1))))*(98-50)</f>
        <v>98</v>
      </c>
      <c r="I17" s="30" cm="1">
        <f t="array" aca="1" ref="I17" ca="1">50 + ((PERTI!L17 - MIN(_xlfn._xlws.FILTER(PERTI!$L$9:'PERTI'!$L$20, MOD(ROW(PERTI!$L$9:'PERTI'!$L$20),2)=1)))/(MAX(_xlfn._xlws.FILTER(PERTI!$L$9:'PERTI'!$L$20, MOD(ROW(PERTI!$L$9:'PERTI'!$L$20),2)=1))-MIN(_xlfn._xlws.FILTER(PERTI!$L$9:'PERTI'!$L$20, MOD(ROW(PERTI!$L$9:'PERTI'!$L$20),2)=1))))*(98-50)</f>
        <v>98</v>
      </c>
      <c r="J17" s="30" cm="1">
        <f t="array" aca="1" ref="J17" ca="1">50 + ((PERTI!M17 - MIN(_xlfn._xlws.FILTER(PERTI!$M$9:'PERTI'!$M$20, MOD(ROW(PERTI!$M$9:'PERTI'!$M$20),2)=1)))/(MAX(_xlfn._xlws.FILTER(PERTI!$M$9:'PERTI'!$M$20, MOD(ROW(PERTI!$M$9:'PERTI'!$M$20),2)=1))-MIN(_xlfn._xlws.FILTER(PERTI!$M$9:'PERTI'!$M$20, MOD(ROW(PERTI!$M$9:'PERTI'!$M$20),2)=1))))*(98-50)</f>
        <v>98</v>
      </c>
      <c r="K17" s="34" cm="1">
        <f t="array" aca="1" ref="K17" ca="1">50 + ((PERTI!Q17 - MIN(_xlfn._xlws.FILTER(PERTI!$Q$9:'PERTI'!$Q$20, MOD(ROW(PERTI!$Q$9:'PERTI'!$Q$20),2)=1)))/(MAX(_xlfn._xlws.FILTER(PERTI!$Q$9:'PERTI'!$Q$20, MOD(ROW(PERTI!$Q$9:'PERTI'!$Q$20),2)=1))-MIN(_xlfn._xlws.FILTER(PERTI!$Q$9:'PERTI'!$Q$20, MOD(ROW(PERTI!$Q$9:'PERTI'!$Q$20),2)=1))))*(98-50)</f>
        <v>70.571428571428569</v>
      </c>
      <c r="L17" s="34" cm="1">
        <f t="array" aca="1" ref="L17" ca="1">50 + ((PERTI!R17 - MIN(_xlfn._xlws.FILTER(PERTI!$R$9:'PERTI'!$R$20, MOD(ROW(PERTI!$R$9:'PERTI'!$R$20),2)=1)))/(MAX(_xlfn._xlws.FILTER(PERTI!$R$9:'PERTI'!$R$20, MOD(ROW(PERTI!$R$9:'PERTI'!$R$20),2)=1))-MIN(_xlfn._xlws.FILTER(PERTI!$R$9:'PERTI'!$R$20, MOD(ROW(PERTI!$R$9:'PERTI'!$R$20),2)=1))))*(98-50)</f>
        <v>74</v>
      </c>
      <c r="M17" s="34" cm="1">
        <f t="array" aca="1" ref="M17" ca="1">50 + ((PERTI!S17 - MIN(_xlfn._xlws.FILTER(PERTI!$S$9:'PERTI'!$S$20, MOD(ROW(PERTI!$S$9:'PERTI'!$S$20),2)=1)))/(MAX(_xlfn._xlws.FILTER(PERTI!$S$9:'PERTI'!$S$20, MOD(ROW(PERTI!$S$9:'PERTI'!$S$20),2)=1))-MIN(_xlfn._xlws.FILTER(PERTI!$S$9:'PERTI'!$S$20, MOD(ROW(PERTI!$S$9:'PERTI'!$S$20),2)=1))))*(98-50)</f>
        <v>86</v>
      </c>
      <c r="N17" s="34" cm="1">
        <f t="array" aca="1" ref="N17" ca="1">50 + ((PERTI!T17 - MIN(_xlfn._xlws.FILTER(PERTI!$T$9:'PERTI'!$T$20, MOD(ROW(PERTI!$T$9:'PERTI'!$T$20),2)=1)))/(MAX(_xlfn._xlws.FILTER(PERTI!$T$9:'PERTI'!$T$20, MOD(ROW(PERTI!$T$9:'PERTI'!$T$20),2)=1))-MIN(_xlfn._xlws.FILTER(PERTI!$T$9:'PERTI'!$T$20, MOD(ROW(PERTI!$T$9:'PERTI'!$T$20),2)=1))))*(98-50)</f>
        <v>74</v>
      </c>
      <c r="O17" s="38" cm="1">
        <f t="array" aca="1" ref="O17" ca="1">50 + ((PERTI!X17 - MIN(_xlfn._xlws.FILTER(PERTI!$X$9:'PERTI'!$X$20, MOD(ROW(PERTI!$X$9:'PERTI'!$X$20),2)=1)))/(MAX(_xlfn._xlws.FILTER(PERTI!$X$9:'PERTI'!$X$20, MOD(ROW(PERTI!$X$9:'PERTI'!$X$20),2)=1))-MIN(_xlfn._xlws.FILTER(PERTI!$X$9:'PERTI'!$X$20, MOD(ROW(PERTI!$X$9:'PERTI'!$X$20),2)=1))))*(98-50)</f>
        <v>98</v>
      </c>
      <c r="P17" s="38" cm="1">
        <f t="array" aca="1" ref="P17" ca="1">50 + ((PERTI!Y17 - MIN(_xlfn._xlws.FILTER(PERTI!$Y$9:'PERTI'!$Y$20, MOD(ROW(PERTI!$Y$9:'PERTI'!$Y$20),2)=1)))/(MAX(_xlfn._xlws.FILTER(PERTI!$Y$9:'PERTI'!$Y$20, MOD(ROW(PERTI!$Y$9:'PERTI'!$Y$20),2)=1))-MIN(_xlfn._xlws.FILTER(PERTI!$Y$9:'PERTI'!$Y$20, MOD(ROW(PERTI!$Y$9:'PERTI'!$Y$20),2)=1))))*(98-50)</f>
        <v>82</v>
      </c>
      <c r="Q17" s="38" cm="1">
        <f t="array" aca="1" ref="Q17" ca="1">50 + ((PERTI!Z17 - MIN(_xlfn._xlws.FILTER(PERTI!$Z$9:'PERTI'!$Z$20, MOD(ROW(PERTI!$Z$9:'PERTI'!$Z$20),2)=1)))/(MAX(_xlfn._xlws.FILTER(PERTI!$Z$9:'PERTI'!$Z$20, MOD(ROW(PERTI!$Z$9:'PERTI'!$Z$20),2)=1))-MIN(_xlfn._xlws.FILTER(PERTI!$Z$9:'PERTI'!$Z$20, MOD(ROW(PERTI!$Z$9:'PERTI'!$Z$20),2)=1))))*(98-50)</f>
        <v>98</v>
      </c>
      <c r="R17" s="38" cm="1">
        <f t="array" aca="1" ref="R17" ca="1">50 + ((PERTI!AA17 - MIN(_xlfn._xlws.FILTER(PERTI!$AA$9:'PERTI'!$AA$20, MOD(ROW(PERTI!$AA$9:'PERTI'!$AA$20),2)=1)))/(MAX(_xlfn._xlws.FILTER(PERTI!$AA$9:'PERTI'!$AA$20, MOD(ROW(PERTI!$AA$9:'PERTI'!$AA$20),2)=1))-MIN(_xlfn._xlws.FILTER(PERTI!$AA$9:'PERTI'!$AA$20, MOD(ROW(PERTI!$AA$9:'PERTI'!$AA$20),2)=1))))*(98-50)</f>
        <v>98</v>
      </c>
      <c r="S17" s="40" cm="1">
        <f t="array" aca="1" ref="S17" ca="1">50 + ((PERTI!AE17 - MIN(_xlfn._xlws.FILTER(PERTI!$AE$9:'PERTI'!$AE$20, MOD(ROW(PERTI!$AE$9:'PERTI'!$AE$20),2)=1)))/(MAX(_xlfn._xlws.FILTER(PERTI!$AE$9:'PERTI'!$AE$20, MOD(ROW(PERTI!$AE$9:'PERTI'!$AE$20),2)=1))-MIN(_xlfn._xlws.FILTER(PERTI!$AE$9:'PERTI'!$AE$20, MOD(ROW(PERTI!$AE$9:'PERTI'!$AE$20),2)=1))))*(98-50)</f>
        <v>66</v>
      </c>
      <c r="T17" s="40" cm="1">
        <f t="array" aca="1" ref="T17" ca="1">50 + ((PERTI!AF17 - MIN(_xlfn._xlws.FILTER(PERTI!$AF$9:'PERTI'!$AF$20, MOD(ROW(PERTI!$AF$9:'PERTI'!$AF$20),2)=1)))/(MAX(_xlfn._xlws.FILTER(PERTI!$AF$9:'PERTI'!$AF$20, MOD(ROW(PERTI!$AF$9:'PERTI'!$AF$20),2)=1))-MIN(_xlfn._xlws.FILTER(PERTI!$AF$9:'PERTI'!$AF$20, MOD(ROW(PERTI!$AF$9:'PERTI'!$AF$20),2)=1))))*(98-50)</f>
        <v>82</v>
      </c>
      <c r="U17" s="40" cm="1">
        <f t="array" aca="1" ref="U17" ca="1">50 + ((PERTI!AG17 - MIN(_xlfn._xlws.FILTER(PERTI!$AG$9:'PERTI'!$AG$20, MOD(ROW(PERTI!$AG$9:'PERTI'!$AG$20),2)=1)))/(MAX(_xlfn._xlws.FILTER(PERTI!$AG$9:'PERTI'!$AG$20, MOD(ROW(PERTI!$AG$9:'PERTI'!$AG$20),2)=1))-MIN(_xlfn._xlws.FILTER(PERTI!$AG$9:'PERTI'!$AG$20, MOD(ROW(PERTI!$AG$9:'PERTI'!$AG$20),2)=1))))*(98-50)</f>
        <v>77.428571428571431</v>
      </c>
      <c r="V17" s="40" cm="1">
        <f t="array" aca="1" ref="V17" ca="1">50 + ((PERTI!AH17 - MIN(_xlfn._xlws.FILTER(PERTI!$AH$9:'PERTI'!$AH$20, MOD(ROW(PERTI!$AH$9:'PERTI'!$AH$20),2)=1)))/(MAX(_xlfn._xlws.FILTER(PERTI!$AH$9:'PERTI'!$AH$20, MOD(ROW(PERTI!$AH$9:'PERTI'!$AH$20),2)=1))-MIN(_xlfn._xlws.FILTER(PERTI!$AH$9:'PERTI'!$AH$20, MOD(ROW(PERTI!$AH$9:'PERTI'!$AH$20),2)=1))))*(98-50)</f>
        <v>74</v>
      </c>
      <c r="W17" s="266"/>
      <c r="X17" s="253">
        <f>SUM(PERTI!G17:G18,PERTI!N17:N18,PERTI!U17:U18,PERTI!AB17:AB18,PERTI!AI17:AI18)</f>
        <v>382</v>
      </c>
      <c r="Y17" s="253">
        <f>SUM(PERTI!H17:H18,PERTI!O17:O18,PERTI!V17:V18,PERTI!AC17:AC18,PERTI!AJ17:AJ18)</f>
        <v>376</v>
      </c>
      <c r="Z17" s="253">
        <f>SUM(PERTI!I17:I18,PERTI!P17:P18,PERTI!W17:W18,PERTI!AD17:AD18,PERTI!AK17:AK18)</f>
        <v>383</v>
      </c>
      <c r="AB17" s="252">
        <v>5</v>
      </c>
      <c r="AC17" s="106" t="s">
        <v>31</v>
      </c>
      <c r="AD17" s="108">
        <f ca="1">IF(MIN(C17,G17,K17,O17,S17)=0, "Null", IF(COUNT(C17,G17,K17,O17,S17)=5, SUM(C17,G17,K17,O17,S17) - MIN(C17,G17,K17,O17,S17) - MAX(C17,G17,K17,O17,S17), "Null"))*$AS$9</f>
        <v>1332.8571428571427</v>
      </c>
      <c r="AE17" s="108">
        <f ca="1">IF(MIN(D17,H17,L17,P17,T17)=0, "Null", IF(COUNT(D17,H17,L17,P17,T17)=5, SUM(D17,H17,L17,P17,T17) - MIN(D17,H17,L17,P17,T17) - MAX(D17,H17,L17,P17,T17), "Null"))*$AT$9</f>
        <v>1048</v>
      </c>
      <c r="AF17" s="108">
        <f ca="1">IF(MIN(E17,I17,M17,Q17,U17)=0, "Null", IF(COUNT(E17,I17,M17,Q17,U17)=5, SUM(E17,I17,M17,Q17,U17) - MIN(E17,I17,M17,Q17,U17) - MAX(E17,I17,M17,Q17,U17), "Null"))*$AU$9</f>
        <v>846</v>
      </c>
      <c r="AG17" s="108">
        <f ca="1">IF(MIN(F17,J17,N17,R17,V17)=0, "Null", IF(COUNT(F17,J17,N17,R17,V17)=5, SUM(F17,J17,N17,R17,V17) - MIN(F17,J17,N17,R17,V17) - MAX(F17,J17,N17,R17,V17), "Null"))*$AV$9</f>
        <v>738</v>
      </c>
      <c r="AH17" s="109" cm="1">
        <f t="array" aca="1" ref="AH17" ca="1">IF(SUMPRODUCT(--(ISTEXT(AD17:AG17)+ISBLANK(AD17:AG17)+(AD17:AG17=0)))&gt;0,"Error",SUM(AD17,AE17,AF17,AG17))</f>
        <v>3964.8571428571427</v>
      </c>
      <c r="AI17" s="490">
        <f t="shared" ref="AI17" ca="1" si="6">IF(OR(ISTEXT(AH17),ISTEXT(AH18)),"NULL",SUM(AH17:AH18))</f>
        <v>8374.8571428571431</v>
      </c>
      <c r="AJ17" s="489"/>
      <c r="AK17" s="253">
        <f>SUM(PERTI!G17:I18,PERTI!N17:P18,PERTI!U17:W18,PERTI!AB17:AD18,PERTI!AI17:AK18)</f>
        <v>1141</v>
      </c>
      <c r="AL17" s="253">
        <f>RANK(AK17,$AK$9:$AK$20,0)</f>
        <v>4</v>
      </c>
      <c r="AN17" s="248" t="str">
        <f>IF(AND(PERTI!AP17&gt;=4, PERTI!AP17&lt;=18), "Penampilan " &amp; PERTI!AP17 &amp; " Menit", "Kosong")</f>
        <v>Penampilan 10 Menit</v>
      </c>
      <c r="AO17" s="263" t="str">
        <f>IF(PERTI!AQ17=46,"Kelebihan 1 Peserta", IF(PERTI!AQ17=47,"Kelebihan 2 Peserta",IF(PERTI!AQ17=48,"Kelebihan 3 Peserta",IF(PERTI!AQ17=49,"Kelebihan 4 Peserta",IF(PERTI!AQ17=50,"Kelebihan 5 Peserta",IF(PERTI!AQ17&gt;50,"Lebih dari 5 Peserta","Aman"))))))</f>
        <v>Aman</v>
      </c>
      <c r="AP17" s="248" t="str">
        <f>_xlfn.TEXTJOIN(", ",TRUE,AN17,AO17)</f>
        <v>Penampilan 10 Menit, Aman</v>
      </c>
    </row>
    <row r="18" spans="1:42" ht="17.25" customHeight="1">
      <c r="A18" s="213"/>
      <c r="B18" s="107" t="s">
        <v>39</v>
      </c>
      <c r="C18" s="27" cm="1">
        <f t="array" aca="1" ref="C18" ca="1">50 + ((PERTI!C18 - MIN(_xlfn._xlws.FILTER(PERTI!$C$9:'PERTI'!$C$20, MOD(ROW(PERTI!$C$9:'PERTI'!$C$20),2)=0)))/(MAX(_xlfn._xlws.FILTER(PERTI!$C$9:'PERTI'!$C$20, MOD(ROW(PERTI!$C$9:'PERTI'!$C$20),2)=0))-MIN(_xlfn._xlws.FILTER(PERTI!$C$9:'PERTI'!$C$20, MOD(ROW(PERTI!$C$9:'PERTI'!$C$20),2)=0)))) * (98-50)</f>
        <v>98</v>
      </c>
      <c r="D18" s="27" cm="1">
        <f t="array" aca="1" ref="D18" ca="1">50 + ((PERTI!D18 - MIN(_xlfn._xlws.FILTER(PERTI!$D$9:'PERTI'!$D$20,MOD(ROW(PERTI!$D$9:'PERTI'!$D$20),2)=0)))/(MAX(_xlfn._xlws.FILTER(PERTI!$D$9:'PERTI'!$D$20, MOD(ROW(PERTI!$D$9:'PERTI'!$D$20),2)=0))-MIN(_xlfn._xlws.FILTER(PERTI!$D$9:'PERTI'!$D$20,MOD(ROW(PERTI!$D$9:'PERTI'!$D$20),2)=0)))) * (98-50)</f>
        <v>98</v>
      </c>
      <c r="E18" s="27" cm="1">
        <f t="array" aca="1" ref="E18" ca="1">50 + ((PERTI!E18 - MIN(_xlfn._xlws.FILTER(PERTI!$E$9:'PERTI'!$E$20, MOD(ROW(PERTI!$E$9:'PERTI'!$E$20),2)=0)))/(MAX(_xlfn._xlws.FILTER(PERTI!$E$9:'PERTI'!$E$20, MOD(ROW(PERTI!$E$9:'PERTI'!$E$20),2)=0))-MIN(_xlfn._xlws.FILTER(PERTI!$E$9:'PERTI'!$E$20, MOD(ROW(PERTI!$E$9:'PERTI'!$E$20),2)=0))))*(98-50)</f>
        <v>98</v>
      </c>
      <c r="F18" s="27" cm="1">
        <f t="array" aca="1" ref="F18" ca="1">50 + ((PERTI!F18 - MIN(_xlfn._xlws.FILTER(PERTI!$F$9:'PERTI'!$F$20, MOD(ROW(PERTI!$F$9:'PERTI'!$F$20),2)=0)))/(MAX(_xlfn._xlws.FILTER(PERTI!$F$9:'PERTI'!$F$20, MOD(ROW(PERTI!$F$9:'PERTI'!$F$20),2)=0))-MIN(_xlfn._xlws.FILTER(PERTI!$F$9:'PERTI'!$F$20, MOD(ROW(PERTI!$F$9:'PERTI'!$F$20),2)=0))))*(98-50)</f>
        <v>98</v>
      </c>
      <c r="G18" s="31" cm="1">
        <f t="array" aca="1" ref="G18" ca="1">50 + ((PERTI!J18 - MIN(_xlfn._xlws.FILTER(PERTI!$J$9:'PERTI'!$J$20, MOD(ROW(PERTI!$J$9:'PERTI'!$J$20),2)=0)))/(MAX(_xlfn._xlws.FILTER(PERTI!$J$9:'PERTI'!$J$20, MOD(ROW(PERTI!$J$9:'PERTI'!$J$20),2)=0))-MIN(_xlfn._xlws.FILTER(PERTI!$J$9:'PERTI'!$J$20, MOD(ROW(PERTI!$J$9:'PERTI'!$J$20),2)=0))))*(98-50)</f>
        <v>98</v>
      </c>
      <c r="H18" s="31" cm="1">
        <f t="array" aca="1" ref="H18" ca="1">50 + ((PERTI!K18 - MIN(_xlfn._xlws.FILTER(PERTI!$K$9:'PERTI'!$K$20, MOD(ROW(PERTI!$K$9:'PERTI'!$K$20),2)=0)))/(MAX(_xlfn._xlws.FILTER(PERTI!$K$9:'PERTI'!$K$20, MOD(ROW(PERTI!$K$9:'PERTI'!$K$20),2)=0))-MIN(_xlfn._xlws.FILTER(PERTI!$K$9:'PERTI'!$K$20, MOD(ROW(PERTI!$K$9:'PERTI'!$K$20),2)=0))))*(98-50)</f>
        <v>98</v>
      </c>
      <c r="I18" s="31" cm="1">
        <f t="array" aca="1" ref="I18" ca="1">50 + ((PERTI!L18 - MIN(_xlfn._xlws.FILTER(PERTI!$L$9:'PERTI'!$L$20, MOD(ROW(PERTI!$L$9:'PERTI'!$L$20),2)=0)))/(MAX(_xlfn._xlws.FILTER(PERTI!$L$9:'PERTI'!$L$20, MOD(ROW(PERTI!$L$9:'PERTI'!$L$20),2)=0))-MIN(_xlfn._xlws.FILTER(PERTI!$L$9:'PERTI'!$L$20, MOD(ROW(PERTI!$L$9:'PERTI'!$L$20),2)=0))))*(98-50)</f>
        <v>98</v>
      </c>
      <c r="J18" s="31" cm="1">
        <f t="array" aca="1" ref="J18" ca="1">50 + ((PERTI!M18 - MIN(_xlfn._xlws.FILTER(PERTI!$M$9:'PERTI'!$M$20, MOD(ROW(PERTI!$M$9:'PERTI'!$M$20),2)=0)))/(MAX(_xlfn._xlws.FILTER(PERTI!$M$9:'PERTI'!$M$20, MOD(ROW(PERTI!$M$9:'PERTI'!$M$20),2)=0))-MIN(_xlfn._xlws.FILTER(PERTI!$M$9:'PERTI'!$M$20, MOD(ROW(PERTI!$M$9:'PERTI'!$M$20),2)=0))))*(98-50)</f>
        <v>98</v>
      </c>
      <c r="K18" s="35" cm="1">
        <f t="array" aca="1" ref="K18" ca="1">50 + ((PERTI!Q18 -MIN(_xlfn._xlws.FILTER(PERTI!$Q$9:'PERTI'!$Q$20, MOD(ROW(PERTI!$Q$9:'PERTI'!$Q$20),2)=0)))/(MAX(_xlfn._xlws.FILTER(PERTI!$Q$9:'PERTI'!$Q$20, MOD(ROW(PERTI!$Q$9:'PERTI'!$Q$20),2)=0))-MIN(_xlfn._xlws.FILTER(PERTI!$Q$9:'PERTI'!$Q$20, MOD(ROW(PERTI!$Q$9:'PERTI'!$Q$20),2)=0))))*(98-50)</f>
        <v>98</v>
      </c>
      <c r="L18" s="35" cm="1">
        <f t="array" aca="1" ref="L18" ca="1">50 + ((PERTI!R18 - MIN(_xlfn._xlws.FILTER(PERTI!$R$9:'PERTI'!$R$20, MOD(ROW(PERTI!$R$9:'PERTI'!$R$20),2)=0)))/(MAX(_xlfn._xlws.FILTER(PERTI!$R$9:'PERTI'!$R$20, MOD(ROW(PERTI!$R$9:'PERTI'!$R$20),2)=0))-MIN(_xlfn._xlws.FILTER(PERTI!$R$9:'PERTI'!$R$20, MOD(ROW(PERTI!$R$9:'PERTI'!$R$20),2)=0))))*(98-50)</f>
        <v>98</v>
      </c>
      <c r="M18" s="35" cm="1">
        <f t="array" aca="1" ref="M18" ca="1">50 + ((PERTI!S18 - MIN(_xlfn._xlws.FILTER(PERTI!$S$9:'PERTI'!$S$20, MOD(ROW(PERTI!$S$9:'PERTI'!$S$20),2)=0)))/(MAX(_xlfn._xlws.FILTER(PERTI!$S$9:'PERTI'!$S$20, MOD(ROW(PERTI!$S$9:'PERTI'!$S$20),2)=0))-MIN(_xlfn._xlws.FILTER(PERTI!$S$9:'PERTI'!$S$20, MOD(ROW(PERTI!$S$9:'PERTI'!$S$20),2)=0))))*(98-50)</f>
        <v>84.285714285714278</v>
      </c>
      <c r="N18" s="35" cm="1">
        <f t="array" aca="1" ref="N18" ca="1">50 + ((PERTI!T18 - MIN(_xlfn._xlws.FILTER(PERTI!$T$9:'PERTI'!$T$20, MOD(ROW(PERTI!$T$9:'PERTI'!$T$20),2)=0)))/(MAX(_xlfn._xlws.FILTER(PERTI!$T$9:'PERTI'!$T$20, MOD(ROW(PERTI!$T$9:'PERTI'!$T$20),2)=0))-MIN(_xlfn._xlws.FILTER(PERTI!$T$9:'PERTI'!$T$20, MOD(ROW(PERTI!$T$9:'PERTI'!$T$20),2)=0))))*(98-50)</f>
        <v>98</v>
      </c>
      <c r="O18" s="38" cm="1">
        <f t="array" aca="1" ref="O18" ca="1">50 + ((PERTI!X18 - MIN(_xlfn._xlws.FILTER(PERTI!$X$9:'PERTI'!$X$20, MOD(ROW(PERTI!$X$9:'PERTI'!$X$20),2)=0)))/(MAX(_xlfn._xlws.FILTER(PERTI!$X$9:'PERTI'!$X$20, MOD(ROW(PERTI!$X$9:'PERTI'!$X$20),2)=0))-MIN(_xlfn._xlws.FILTER(PERTI!$X$9:'PERTI'!$X$20, MOD(ROW(PERTI!$X$9:'PERTI'!$X$20),2)=0))))*(98-50)</f>
        <v>98</v>
      </c>
      <c r="P18" s="38" cm="1">
        <f t="array" aca="1" ref="P18" ca="1">50 + ((PERTI!Y18 - MIN(_xlfn._xlws.FILTER(PERTI!$Y$9:'PERTI'!$Y$20, MOD(ROW(PERTI!$Y$9:'PERTI'!$Y$20),2)=0)))/(MAX(_xlfn._xlws.FILTER(PERTI!$Y$9:'PERTI'!$Y$20, MOD(ROW(PERTI!$Y$9:'PERTI'!$Y$20),2)=0))-MIN(_xlfn._xlws.FILTER(PERTI!$Y$9:'PERTI'!$Y$20, MOD(ROW(PERTI!$Y$9:'PERTI'!$Y$20),2)=0))))*(98-50)</f>
        <v>98</v>
      </c>
      <c r="Q18" s="38" cm="1">
        <f t="array" aca="1" ref="Q18" ca="1">50 + ((PERTI!Z18 - MIN(_xlfn._xlws.FILTER(PERTI!$Z$9:'PERTI'!$Z$20, MOD(ROW(PERTI!$Z$9:'PERTI'!$Z$20),2)=0)))/(MAX(_xlfn._xlws.FILTER(PERTI!$Z$9:'PERTI'!$Z$20, MOD(ROW(PERTI!$Z$9:'PERTI'!$Z$20),2)=0))-MIN(_xlfn._xlws.FILTER(PERTI!$Z$9:'PERTI'!$Z$20, MOD(ROW(PERTI!$Z$9:'PERTI'!$Z$20),2)=0))))*(98-50)</f>
        <v>98</v>
      </c>
      <c r="R18" s="38" cm="1">
        <f t="array" aca="1" ref="R18" ca="1">50 + ((PERTI!AA18 - MIN(_xlfn._xlws.FILTER(PERTI!$AA$9:'PERTI'!$AA$20, MOD(ROW(PERTI!$AA$9:'PERTI'!$AA$20),2)=0)))/(MAX(_xlfn._xlws.FILTER(PERTI!$AA$9:'PERTI'!$AA$20, MOD(ROW(PERTI!$AA$9:'PERTI'!$AA$20),2)=0))-MIN(_xlfn._xlws.FILTER(PERTI!$AA$9:'PERTI'!$AA$20, MOD(ROW(PERTI!$AA$9:'PERTI'!$AA$20),2)=0))))*(98-50)</f>
        <v>98</v>
      </c>
      <c r="S18" s="40" cm="1">
        <f t="array" aca="1" ref="S18" ca="1">50 + ((PERTI!AE18 - MIN(_xlfn._xlws.FILTER(PERTI!$AE$9:'PERTI'!$AE$20, MOD(ROW(PERTI!$AE$9:'PERTI'!$AE$20),2)=0)))/(MAX(_xlfn._xlws.FILTER(PERTI!$AE$9:'PERTI'!$AE$20, MOD(ROW(PERTI!$AE$9:'PERTI'!$AE$20),2)=0))-MIN(_xlfn._xlws.FILTER(PERTI!$AE$9:'PERTI'!$AE$20, MOD(ROW(PERTI!$AE$9:'PERTI'!$AE$20),2)=0))))*(98-50)</f>
        <v>82</v>
      </c>
      <c r="T18" s="40" cm="1">
        <f t="array" aca="1" ref="T18" ca="1">50 + ((PERTI!AF18 - MIN(_xlfn._xlws.FILTER(PERTI!$AF$9:'PERTI'!$AF$20, MOD(ROW(PERTI!$AF$9:'PERTI'!$AF$20),2)=0)))/(MAX(_xlfn._xlws.FILTER(PERTI!$AF$9:'PERTI'!$AF$20, MOD(ROW(PERTI!$AF$9:'PERTI'!$AF$20),2)=0))-MIN(_xlfn._xlws.FILTER(PERTI!$AF$9:'PERTI'!$AF$20, MOD(ROW(PERTI!$AF$9:'PERTI'!$AF$20),2)=0))))*(98-50)</f>
        <v>98</v>
      </c>
      <c r="U18" s="40" cm="1">
        <f t="array" aca="1" ref="U18" ca="1">50 + ((PERTI!AG18 - MIN(_xlfn._xlws.FILTER(PERTI!$AG$9:'PERTI'!$AG$20, MOD(ROW(PERTI!$AG$9:'PERTI'!$AG$20),2)=0)))/(MAX(_xlfn._xlws.FILTER(PERTI!$AG$9:'PERTI'!$AG$20, MOD(ROW(PERTI!$AG$9:'PERTI'!$AG$20),2)=0))-MIN(_xlfn._xlws.FILTER(PERTI!$AG$9:'PERTI'!$AG$20, MOD(ROW(PERTI!$AG$9:'PERTI'!$AG$20),2)=0))))*(98-50)</f>
        <v>98</v>
      </c>
      <c r="V18" s="40" cm="1">
        <f t="array" aca="1" ref="V18" ca="1">50 + ((PERTI!AH18 - MIN(_xlfn._xlws.FILTER(PERTI!$AH$9:'PERTI'!$AH$20, MOD(ROW(PERTI!$AH$9:'PERTI'!$AH$20),2)=0)))/(MAX(_xlfn._xlws.FILTER(PERTI!$AH$9:'PERTI'!$AH$20, MOD(ROW(PERTI!$AH$9:'PERTI'!$AH$20),2)=0))-MIN(_xlfn._xlws.FILTER(PERTI!$AH$9:'PERTI'!$AH$20, MOD(ROW(PERTI!$AH$9:'PERTI'!$AH$20),2)=0))))*(98-50)</f>
        <v>98</v>
      </c>
      <c r="W18" s="266"/>
      <c r="X18" s="254"/>
      <c r="Y18" s="254"/>
      <c r="Z18" s="254"/>
      <c r="AB18" s="213"/>
      <c r="AC18" s="106" t="s">
        <v>39</v>
      </c>
      <c r="AD18" s="108">
        <f ca="1">IF(MIN(C18,G18,K18,O18,S18)=0, "Null", IF(COUNT(C18,G18,K18,O18,S18)=5, SUM(C18,G18,K18,O18,S18) - MIN(C18,G18,K18,O18,S18) - MAX(C18,G18,K18,O18,S18), "Null"))*$AS$10</f>
        <v>1176</v>
      </c>
      <c r="AE18" s="108">
        <f ca="1">IF(MIN(D18,H18,L18,P18,T18)=0, "Null", IF(COUNT(D18,H18,L18,P18,T18)=5, SUM(D18,H18,L18,P18,T18) - MIN(D18,H18,L18,P18,T18) - MAX(D18,H18,L18,P18,T18), "Null"))*$AT$10</f>
        <v>1176</v>
      </c>
      <c r="AF18" s="108">
        <f ca="1">IF(MIN(E18,I18,M18,Q18,U18)=0, "Null", IF(COUNT(E18,I18,M18,Q18,U18)=5, SUM(E18,I18,M18,Q18,U18) - MIN(E18,I18,M18,Q18,U18) - MAX(E18,I18,M18,Q18,U18), "Null"))*$AU$10</f>
        <v>882</v>
      </c>
      <c r="AG18" s="108">
        <f ca="1">IF(MIN(F18,J18,N18,R18,V18)=0, "Null", IF(COUNT(F18,J18,N18,R18,V18)=5, SUM(F18,J18,N18,R18,V18) - MIN(F18,J18,N18,R18,V18) - MAX(F18,J18,N18,R18,V18), "Null"))*$AV$10</f>
        <v>1176</v>
      </c>
      <c r="AH18" s="109" cm="1">
        <f t="array" aca="1" ref="AH18" ca="1">IF(SUMPRODUCT(--(ISTEXT(AD18:AG18)+ISBLANK(AD18:AG18)+(AD18:AG18=0)))&gt;0,"Error",SUM(AD18,AE18,AF18,AG18))</f>
        <v>4410</v>
      </c>
      <c r="AI18" s="491"/>
      <c r="AJ18" s="489"/>
      <c r="AK18" s="254"/>
      <c r="AL18" s="254"/>
      <c r="AN18" s="249"/>
      <c r="AO18" s="264"/>
      <c r="AP18" s="249"/>
    </row>
    <row r="19" spans="1:42" ht="17.25" customHeight="1">
      <c r="A19" s="199">
        <v>6</v>
      </c>
      <c r="B19" s="1" t="s">
        <v>31</v>
      </c>
      <c r="C19" s="25" cm="1">
        <f t="array" aca="1" ref="C19" ca="1">50 + ((PERTI!C19 - MIN(_xlfn._xlws.FILTER(PERTI!$C$9:'PERTI'!$C$20, MOD(ROW(PERTI!$C$9:'PERTI'!$C$20),2)=1)))/(MAX(_xlfn._xlws.FILTER(PERTI!$C$9:'PERTI'!$C$20, MOD(ROW(PERTI!$C$9:'PERTI'!$C$20),2)=1))-MIN(_xlfn._xlws.FILTER(PERTI!$C$9:'PERTI'!$C$20, MOD(ROW(PERTI!$C$9:'PERTI'!$C$20),2)=1)))) * (98-50)</f>
        <v>82</v>
      </c>
      <c r="D19" s="25" cm="1">
        <f t="array" aca="1" ref="D19" ca="1">50 + ((PERTI!D19 - MIN(_xlfn._xlws.FILTER(PERTI!$D$9:'PERTI'!$D$20, MOD(ROW(PERTI!$D$9:'PERTI'!$D$20),2)=1)))/(MAX(_xlfn._xlws.FILTER(PERTI!$D$9:'PERTI'!$D$20, MOD(ROW(PERTI!$D$9:'PERTI'!$D$20),2)=1))-MIN(_xlfn._xlws.FILTER(PERTI!$D$9:'PERTI'!$D$20, MOD(ROW(PERTI!$D$9:'PERTI'!$D$20),2)=1)))) * (98-50)</f>
        <v>50</v>
      </c>
      <c r="E19" s="25" cm="1">
        <f t="array" aca="1" ref="E19" ca="1">50 + ((PERTI!$E$19 - MIN(_xlfn._xlws.FILTER(PERTI!$E$9:'PERTI'!$E$20, MOD(ROW(PERTI!$E$9:'PERTI'!$E$20),2)=1)))/(MAX(_xlfn._xlws.FILTER(PERTI!$E$9:'PERTI'!$E$20, MOD(ROW(PERTI!$E$9:'PERTI'!$E$20),2)=1))-MIN(_xlfn._xlws.FILTER(PERTI!$E$9:'PERTI'!$E$20, MOD(ROW(PERTI!$E$9:'PERTI'!$E$20),2)=1))))*(98-50)</f>
        <v>50</v>
      </c>
      <c r="F19" s="25" cm="1">
        <f t="array" aca="1" ref="F19" ca="1">50 + ((PERTI!F19 - MIN(_xlfn._xlws.FILTER(PERTI!$F$9:'PERTI'!$F$20, MOD(ROW(PERTI!$F$9:'PERTI'!$F$20),2)=1)))/(MAX(_xlfn._xlws.FILTER(PERTI!$F$9:'PERTI'!$F$20, MOD(ROW(PERTI!$F$9:'PERTI'!$F$20),2)=1))-MIN(_xlfn._xlws.FILTER(PERTI!$F$9:'PERTI'!$F$20, MOD(ROW(PERTI!$F$9:'PERTI'!$F$20),2)=1))))*(98-50)</f>
        <v>98</v>
      </c>
      <c r="G19" s="32" cm="1">
        <f t="array" aca="1" ref="G19" ca="1">50 + ((PERTI!J19 - MIN(_xlfn._xlws.FILTER(PERTI!$J$9:'PERTI'!$J$20, MOD(ROW(PERTI!$J$9:'PERTI'!$J$20),2)=1)))/(MAX(_xlfn._xlws.FILTER(PERTI!$J$9:'PERTI'!$J$20, MOD(ROW(PERTI!$J$9:'PERTI'!$J$20),2)=1))-MIN(_xlfn._xlws.FILTER(PERTI!$J$9:'PERTI'!$J$20, MOD(ROW(PERTI!$J$9:'PERTI'!$J$20),2)=1))))*(98-50)</f>
        <v>84.285714285714278</v>
      </c>
      <c r="H19" s="32" cm="1">
        <f t="array" aca="1" ref="H19" ca="1">50 + ((PERTI!K19 - MIN(_xlfn._xlws.FILTER(PERTI!$K$9:'PERTI'!$K$20, MOD(ROW(PERTI!$K$9:'PERTI'!$K$20),2)=1)))/(MAX(_xlfn._xlws.FILTER(PERTI!$K$9:'PERTI'!$K$20, MOD(ROW(PERTI!$K$9:'PERTI'!$K$20),2)=1))-MIN(_xlfn._xlws.FILTER(PERTI!$K$9:'PERTI'!$K$20, MOD(ROW(PERTI!$K$9:'PERTI'!$K$20),2)=1))))*(98-50)</f>
        <v>85.199999999999989</v>
      </c>
      <c r="I19" s="32" cm="1">
        <f t="array" aca="1" ref="I19" ca="1">50 + ((PERTI!L19 - MIN(_xlfn._xlws.FILTER(PERTI!$L$9:'PERTI'!$L$20, MOD(ROW(PERTI!$L$9:'PERTI'!$L$20),2)=1)))/(MAX(_xlfn._xlws.FILTER(PERTI!$L$9:'PERTI'!$L$20, MOD(ROW(PERTI!$L$9:'PERTI'!$L$20),2)=1))-MIN(_xlfn._xlws.FILTER(PERTI!$L$9:'PERTI'!$L$20, MOD(ROW(PERTI!$L$9:'PERTI'!$L$20),2)=1))))*(98-50)</f>
        <v>91.142857142857139</v>
      </c>
      <c r="J19" s="32" cm="1">
        <f t="array" aca="1" ref="J19" ca="1">50 + ((PERTI!M19 - MIN(_xlfn._xlws.FILTER(PERTI!$M$9:'PERTI'!$M$20, MOD(ROW(PERTI!$M$9:'PERTI'!$M$20),2)=1)))/(MAX(_xlfn._xlws.FILTER(PERTI!$M$9:'PERTI'!$M$20, MOD(ROW(PERTI!$M$9:'PERTI'!$M$20),2)=1))-MIN(_xlfn._xlws.FILTER(PERTI!$M$9:'PERTI'!$M$20, MOD(ROW(PERTI!$M$9:'PERTI'!$M$20),2)=1))))*(98-50)</f>
        <v>69.2</v>
      </c>
      <c r="K19" s="36" cm="1">
        <f t="array" aca="1" ref="K19" ca="1">50 + ((PERTI!Q19 - MIN(_xlfn._xlws.FILTER(PERTI!$Q$9:'PERTI'!$Q$20, MOD(ROW(PERTI!$Q$9:'PERTI'!$Q$20),2)=1)))/(MAX(_xlfn._xlws.FILTER(PERTI!$Q$9:'PERTI'!$Q$20, MOD(ROW(PERTI!$Q$9:'PERTI'!$Q$20),2)=1))-MIN(_xlfn._xlws.FILTER(PERTI!$Q$9:'PERTI'!$Q$20, MOD(ROW(PERTI!$Q$9:'PERTI'!$Q$20),2)=1))))*(98-50)</f>
        <v>98</v>
      </c>
      <c r="L19" s="36" cm="1">
        <f t="array" aca="1" ref="L19" ca="1">50 + ((PERTI!R19 - MIN(_xlfn._xlws.FILTER(PERTI!$R$9:'PERTI'!$R$20, MOD(ROW(PERTI!$R$9:'PERTI'!$R$20),2)=1)))/(MAX(_xlfn._xlws.FILTER(PERTI!$R$9:'PERTI'!$R$20, MOD(ROW(PERTI!$R$9:'PERTI'!$R$20),2)=1))-MIN(_xlfn._xlws.FILTER(PERTI!$R$9:'PERTI'!$R$20, MOD(ROW(PERTI!$R$9:'PERTI'!$R$20),2)=1))))*(98-50)</f>
        <v>98</v>
      </c>
      <c r="M19" s="36" cm="1">
        <f t="array" aca="1" ref="M19" ca="1">50 + ((PERTI!S19 - MIN(_xlfn._xlws.FILTER(PERTI!$S$9:'PERTI'!$S$20, MOD(ROW(PERTI!$S$9:'PERTI'!$S$20),2)=1)))/(MAX(_xlfn._xlws.FILTER(PERTI!$S$9:'PERTI'!$S$20, MOD(ROW(PERTI!$S$9:'PERTI'!$S$20),2)=1))-MIN(_xlfn._xlws.FILTER(PERTI!$S$9:'PERTI'!$S$20, MOD(ROW(PERTI!$S$9:'PERTI'!$S$20),2)=1))))*(98-50)</f>
        <v>98</v>
      </c>
      <c r="N19" s="36" cm="1">
        <f t="array" aca="1" ref="N19" ca="1">50 + ((PERTI!T19 - MIN(_xlfn._xlws.FILTER(PERTI!$T$9:'PERTI'!$T$20, MOD(ROW(PERTI!$T$9:'PERTI'!$T$20),2)=1)))/(MAX(_xlfn._xlws.FILTER(PERTI!$T$9:'PERTI'!$T$20, MOD(ROW(PERTI!$T$9:'PERTI'!$T$20),2)=1))-MIN(_xlfn._xlws.FILTER(PERTI!$T$9:'PERTI'!$T$20, MOD(ROW(PERTI!$T$9:'PERTI'!$T$20),2)=1))))*(98-50)</f>
        <v>98</v>
      </c>
      <c r="O19" s="39" cm="1">
        <f t="array" aca="1" ref="O19" ca="1">50 + ((PERTI!X19 - MIN(_xlfn._xlws.FILTER(PERTI!$X$9:'PERTI'!$X$20, MOD(ROW(PERTI!$X$9:'PERTI'!$X$20),2)=1)))/(MAX(_xlfn._xlws.FILTER(PERTI!$X$9:'PERTI'!$X$20, MOD(ROW(PERTI!$X$9:'PERTI'!$X$20),2)=1))-MIN(_xlfn._xlws.FILTER(PERTI!$X$9:'PERTI'!$X$20, MOD(ROW(PERTI!$X$9:'PERTI'!$X$20),2)=1))))*(98-50)</f>
        <v>98</v>
      </c>
      <c r="P19" s="39" cm="1">
        <f t="array" aca="1" ref="P19" ca="1">50 + ((PERTI!Y19 - MIN(_xlfn._xlws.FILTER(PERTI!$Y$9:'PERTI'!$Y$20, MOD(ROW(PERTI!$Y$9:'PERTI'!$Y$20),2)=1)))/(MAX(_xlfn._xlws.FILTER(PERTI!$Y$9:'PERTI'!$Y$20, MOD(ROW(PERTI!$Y$9:'PERTI'!$Y$20),2)=1))-MIN(_xlfn._xlws.FILTER(PERTI!$Y$9:'PERTI'!$Y$20, MOD(ROW(PERTI!$Y$9:'PERTI'!$Y$20),2)=1))))*(98-50)</f>
        <v>98</v>
      </c>
      <c r="Q19" s="39" cm="1">
        <f t="array" aca="1" ref="Q19" ca="1">50 + ((PERTI!Z19 - MIN(_xlfn._xlws.FILTER(PERTI!$Z$9:'PERTI'!$Z$20, MOD(ROW(PERTI!$Z$9:'PERTI'!$Z$20),2)=1)))/(MAX(_xlfn._xlws.FILTER(PERTI!$Z$9:'PERTI'!$Z$20, MOD(ROW(PERTI!$Z$9:'PERTI'!$Z$20),2)=1))-MIN(_xlfn._xlws.FILTER(PERTI!$Z$9:'PERTI'!$Z$20, MOD(ROW(PERTI!$Z$9:'PERTI'!$Z$20),2)=1))))*(98-50)</f>
        <v>98</v>
      </c>
      <c r="R19" s="39" cm="1">
        <f t="array" aca="1" ref="R19" ca="1">50 + ((PERTI!AA19 - MIN(_xlfn._xlws.FILTER(PERTI!$AA$9:'PERTI'!$AA$20, MOD(ROW(PERTI!$AA$9:'PERTI'!$AA$20),2)=1)))/(MAX(_xlfn._xlws.FILTER(PERTI!$AA$9:'PERTI'!$AA$20, MOD(ROW(PERTI!$AA$9:'PERTI'!$AA$20),2)=1))-MIN(_xlfn._xlws.FILTER(PERTI!$AA$9:'PERTI'!$AA$20, MOD(ROW(PERTI!$AA$9:'PERTI'!$AA$20),2)=1))))*(98-50)</f>
        <v>98</v>
      </c>
      <c r="S19" s="46" cm="1">
        <f t="array" aca="1" ref="S19" ca="1">50 + ((PERTI!AE19 - MIN(_xlfn._xlws.FILTER(PERTI!$AE$9:'PERTI'!$AE$20, MOD(ROW(PERTI!$AE$9:'PERTI'!$AE$20),2)=1)))/(MAX(_xlfn._xlws.FILTER(PERTI!$AE$9:'PERTI'!$AE$20, MOD(ROW(PERTI!$AE$9:'PERTI'!$AE$20),2)=1))-MIN(_xlfn._xlws.FILTER(PERTI!$AE$9:'PERTI'!$AE$20, MOD(ROW(PERTI!$AE$9:'PERTI'!$AE$20),2)=1))))*(98-50)</f>
        <v>98</v>
      </c>
      <c r="T19" s="46" cm="1">
        <f t="array" aca="1" ref="T19" ca="1">50 + ((PERTI!AF19 - MIN(_xlfn._xlws.FILTER(PERTI!$AF$9:'PERTI'!$AF$20, MOD(ROW(PERTI!$AF$9:'PERTI'!$AF$20),2)=1)))/(MAX(_xlfn._xlws.FILTER(PERTI!$AF$9:'PERTI'!$AF$20, MOD(ROW(PERTI!$AF$9:'PERTI'!$AF$20),2)=1))-MIN(_xlfn._xlws.FILTER(PERTI!$AF$9:'PERTI'!$AF$20, MOD(ROW(PERTI!$AF$9:'PERTI'!$AF$20),2)=1))))*(98-50)</f>
        <v>98</v>
      </c>
      <c r="U19" s="46" cm="1">
        <f t="array" aca="1" ref="U19" ca="1">50 + ((PERTI!AG19 - MIN(_xlfn._xlws.FILTER(PERTI!$AG$9:'PERTI'!$AG$20, MOD(ROW(PERTI!$AG$9:'PERTI'!$AG$20),2)=1)))/(MAX(_xlfn._xlws.FILTER(PERTI!$AG$9:'PERTI'!$AG$20, MOD(ROW(PERTI!$AG$9:'PERTI'!$AG$20),2)=1))-MIN(_xlfn._xlws.FILTER(PERTI!$AG$9:'PERTI'!$AG$20, MOD(ROW(PERTI!$AG$9:'PERTI'!$AG$20),2)=1))))*(98-50)</f>
        <v>98</v>
      </c>
      <c r="V19" s="46" cm="1">
        <f t="array" aca="1" ref="V19" ca="1">50 + ((PERTI!AH19 - MIN(_xlfn._xlws.FILTER(PERTI!$AH$9:'PERTI'!$AH$20, MOD(ROW(PERTI!$AH$9:'PERTI'!$AH$20),2)=1)))/(MAX(_xlfn._xlws.FILTER(PERTI!$AH$9:'PERTI'!$AH$20, MOD(ROW(PERTI!$AH$9:'PERTI'!$AH$20),2)=1))-MIN(_xlfn._xlws.FILTER(PERTI!$AH$9:'PERTI'!$AH$20, MOD(ROW(PERTI!$AH$9:'PERTI'!$AH$20),2)=1))))*(98-50)</f>
        <v>98</v>
      </c>
      <c r="W19" s="266"/>
      <c r="X19" s="250">
        <f>SUM(PERTI!G19:G20,PERTI!N19:N20,PERTI!U19:U20,PERTI!AB19:AB20,PERTI!AI19:AI20)</f>
        <v>386</v>
      </c>
      <c r="Y19" s="250">
        <f>SUM(PERTI!H19:H20,PERTI!O19:O20,PERTI!V19:V20,PERTI!AC19:AC20,PERTI!AJ19:AJ20)</f>
        <v>388</v>
      </c>
      <c r="Z19" s="250">
        <f>SUM(PERTI!I19:I20,PERTI!P19:P20,PERTI!W19:W20,PERTI!AD19:AD20,PERTI!AK19:AK20)</f>
        <v>384</v>
      </c>
      <c r="AB19" s="199">
        <v>6</v>
      </c>
      <c r="AC19" s="42" t="s">
        <v>31</v>
      </c>
      <c r="AD19" s="44">
        <f ca="1">IF(MIN(C19,G19,K19,O19,S19)=0, "Null", IF(COUNT(C19,G19,K19,O19,S19)=5, SUM(C19,G19,K19,O19,S19) - MIN(C19,G19,K19,O19,S19) - MAX(C19,G19,K19,O19,S19), "Null"))*$AS$9</f>
        <v>1401.4285714285713</v>
      </c>
      <c r="AE19" s="44">
        <f ca="1">IF(MIN(D19,H19,L19,P19,T19)=0, "Null", IF(COUNT(D19,H19,L19,P19,T19)=5, SUM(D19,H19,L19,P19,T19) - MIN(D19,H19,L19,P19,T19) - MAX(D19,H19,L19,P19,T19), "Null"))*$AT$9</f>
        <v>1124.8</v>
      </c>
      <c r="AF19" s="44">
        <f ca="1">IF(MIN(E19,I19,M19,Q19,U19)=0, "Null", IF(COUNT(E19,I19,M19,Q19,U19)=5, SUM(E19,I19,M19,Q19,U19) - MIN(E19,I19,M19,Q19,U19) - MAX(E19,I19,M19,Q19,U19), "Null"))*$AU$9</f>
        <v>861.42857142857133</v>
      </c>
      <c r="AG19" s="44">
        <f ca="1">IF(MIN(F19,J19,N19,R19,V19)=0, "Null", IF(COUNT(F19,J19,N19,R19,V19)=5, SUM(F19,J19,N19,R19,V19) - MIN(F19,J19,N19,R19,V19) - MAX(F19,J19,N19,R19,V19), "Null"))*$AV$9</f>
        <v>882</v>
      </c>
      <c r="AH19" s="45" cm="1">
        <f t="array" aca="1" ref="AH19" ca="1">IF(SUMPRODUCT(--(ISTEXT(AD19:AG19)+ISBLANK(AD19:AG19)+(AD19:AG19=0)))&gt;0,"Error",SUM(AD19,AE19,AF19,AG19))</f>
        <v>4269.6571428571424</v>
      </c>
      <c r="AI19" s="492">
        <f t="shared" ref="AI19" ca="1" si="7">IF(OR(ISTEXT(AH19),ISTEXT(AH20)),"NULL",SUM(AH19:AH20))</f>
        <v>8345.3978021978019</v>
      </c>
      <c r="AJ19" s="489"/>
      <c r="AK19" s="250">
        <f>SUM(PERTI!G19:I20,PERTI!N19:P20,PERTI!U19:W20,PERTI!AB19:AD20,PERTI!AI19:AK20)</f>
        <v>1158</v>
      </c>
      <c r="AL19" s="250">
        <f>RANK(AK19,$AK$9:$AK$20,0)</f>
        <v>2</v>
      </c>
      <c r="AN19" s="255" t="str">
        <f>IF(AND(PERTI!AP19&gt;=4, PERTI!AP19&lt;=18), "Penampilan " &amp; PERTI!AP19 &amp; " Menit", "Kosong")</f>
        <v>Penampilan 9 Menit</v>
      </c>
      <c r="AO19" s="257" t="str">
        <f>IF(PERTI!AQ19=46,"Kelebihan 1 Peserta", IF(PERTI!AQ19=47,"Kelebihan 2 Peserta",IF(PERTI!AQ19=48,"Kelebihan 3 Peserta",IF(PERTI!AQ19=49,"Kelebihan 4 Peserta",IF(PERTI!AQ19=50,"Kelebihan 5 Peserta",IF(PERTI!AQ19&gt;50,"Lebih dari 5 Peserta","Aman"))))))</f>
        <v>Aman</v>
      </c>
      <c r="AP19" s="255" t="str">
        <f t="shared" ref="AP19" si="8">_xlfn.TEXTJOIN(", ",TRUE,AN19,AO19)</f>
        <v>Penampilan 9 Menit, Aman</v>
      </c>
    </row>
    <row r="20" spans="1:42" ht="17.25" customHeight="1">
      <c r="A20" s="236"/>
      <c r="B20" s="28" t="s">
        <v>39</v>
      </c>
      <c r="C20" s="29" cm="1">
        <f t="array" aca="1" ref="C20" ca="1">50 + ((PERTI!C20 - MIN(_xlfn._xlws.FILTER(PERTI!$C$9:'PERTI'!$C$20, MOD(ROW(PERTI!$C$9:'PERTI'!$C$20),2)=0)))/(MAX(_xlfn._xlws.FILTER(PERTI!$C$9:'PERTI'!$C$20, MOD(ROW(PERTI!$C$9:'PERTI'!$C$20),2)=0))-MIN(_xlfn._xlws.FILTER(PERTI!$C$9:'PERTI'!$C$20, MOD(ROW(PERTI!$C$9:'PERTI'!$C$20),2)=0)))) * (98-50)</f>
        <v>82</v>
      </c>
      <c r="D20" s="29" cm="1">
        <f t="array" aca="1" ref="D20" ca="1">50 + ((PERTI!D20 - MIN(_xlfn._xlws.FILTER(PERTI!$D$9:'PERTI'!$D$20,MOD(ROW(PERTI!$D$9:'PERTI'!$D$20),2)=0)))/(MAX(_xlfn._xlws.FILTER(PERTI!$D$9:'PERTI'!$D$20, MOD(ROW(PERTI!$D$9:'PERTI'!$D$20),2)=0))-MIN(_xlfn._xlws.FILTER(PERTI!$D$9:'PERTI'!$D$20,MOD(ROW(PERTI!$D$9:'PERTI'!$D$20),2)=0)))) * (98-50)</f>
        <v>50</v>
      </c>
      <c r="E20" s="29" cm="1">
        <f t="array" aca="1" ref="E20" ca="1">50 + ((PERTI!E20 - MIN(_xlfn._xlws.FILTER(PERTI!$E$9:'PERTI'!$E$20, MOD(ROW(PERTI!$E$9:'PERTI'!$E$20),2)=0)))/(MAX(_xlfn._xlws.FILTER(PERTI!$E$9:'PERTI'!$E$20, MOD(ROW(PERTI!$E$9:'PERTI'!$E$20),2)=0))-MIN(_xlfn._xlws.FILTER(PERTI!$E$9:'PERTI'!$E$20, MOD(ROW(PERTI!$E$9:'PERTI'!$E$20),2)=0))))*(98-50)</f>
        <v>50</v>
      </c>
      <c r="F20" s="29" cm="1">
        <f t="array" aca="1" ref="F20" ca="1">50 + ((PERTI!F20 - MIN(_xlfn._xlws.FILTER(PERTI!$F$9:'PERTI'!$F$20, MOD(ROW(PERTI!$F$9:'PERTI'!$F$20),2)=0)))/(MAX(_xlfn._xlws.FILTER(PERTI!$F$9:'PERTI'!$F$20, MOD(ROW(PERTI!$F$9:'PERTI'!$F$20),2)=0))-MIN(_xlfn._xlws.FILTER(PERTI!$F$9:'PERTI'!$F$20, MOD(ROW(PERTI!$F$9:'PERTI'!$F$20),2)=0))))*(98-50)</f>
        <v>50</v>
      </c>
      <c r="G20" s="33" cm="1">
        <f t="array" aca="1" ref="G20" ca="1">50 + ((PERTI!J20 - MIN(_xlfn._xlws.FILTER(PERTI!$J$9:'PERTI'!$J$20, MOD(ROW(PERTI!$J$9:'PERTI'!$J$20),2)=0)))/(MAX(_xlfn._xlws.FILTER(PERTI!$J$9:'PERTI'!$J$20, MOD(ROW(PERTI!$J$9:'PERTI'!$J$20),2)=0))-MIN(_xlfn._xlws.FILTER(PERTI!$J$9:'PERTI'!$J$20, MOD(ROW(PERTI!$J$9:'PERTI'!$J$20),2)=0))))*(98-50)</f>
        <v>91.142857142857139</v>
      </c>
      <c r="H20" s="33" cm="1">
        <f t="array" aca="1" ref="H20" ca="1">50 + ((PERTI!K20 - MIN(_xlfn._xlws.FILTER(PERTI!$K$9:'PERTI'!$K$20, MOD(ROW(PERTI!$K$9:'PERTI'!$K$20),2)=0)))/(MAX(_xlfn._xlws.FILTER(PERTI!$K$9:'PERTI'!$K$20, MOD(ROW(PERTI!$K$9:'PERTI'!$K$20),2)=0))-MIN(_xlfn._xlws.FILTER(PERTI!$K$9:'PERTI'!$K$20, MOD(ROW(PERTI!$K$9:'PERTI'!$K$20),2)=0))))*(98-50)</f>
        <v>92</v>
      </c>
      <c r="I20" s="33" cm="1">
        <f t="array" aca="1" ref="I20" ca="1">50 + ((PERTI!L20 - MIN(_xlfn._xlws.FILTER(PERTI!$L$9:'PERTI'!$L$20, MOD(ROW(PERTI!$L$9:'PERTI'!$L$20),2)=0)))/(MAX(_xlfn._xlws.FILTER(PERTI!$L$9:'PERTI'!$L$20, MOD(ROW(PERTI!$L$9:'PERTI'!$L$20),2)=0))-MIN(_xlfn._xlws.FILTER(PERTI!$L$9:'PERTI'!$L$20, MOD(ROW(PERTI!$L$9:'PERTI'!$L$20),2)=0))))*(98-50)</f>
        <v>86.923076923076934</v>
      </c>
      <c r="J20" s="33" cm="1">
        <f t="array" aca="1" ref="J20" ca="1">50 + ((PERTI!M20 - MIN(_xlfn._xlws.FILTER(PERTI!$M$9:'PERTI'!$M$20, MOD(ROW(PERTI!$M$9:'PERTI'!$M$20),2)=0)))/(MAX(_xlfn._xlws.FILTER(PERTI!$M$9:'PERTI'!$M$20, MOD(ROW(PERTI!$M$9:'PERTI'!$M$20),2)=0))-MIN(_xlfn._xlws.FILTER(PERTI!$M$9:'PERTI'!$M$20, MOD(ROW(PERTI!$M$9:'PERTI'!$M$20),2)=0))))*(98-50)</f>
        <v>69.2</v>
      </c>
      <c r="K20" s="37" cm="1">
        <f t="array" aca="1" ref="K20" ca="1">50 + ((PERTI!Q20 -MIN(_xlfn._xlws.FILTER(PERTI!$Q$9:'PERTI'!$Q$20, MOD(ROW(PERTI!$Q$9:'PERTI'!$Q$20),2)=0)))/(MAX(_xlfn._xlws.FILTER(PERTI!$Q$9:'PERTI'!$Q$20, MOD(ROW(PERTI!$Q$9:'PERTI'!$Q$20),2)=0))-MIN(_xlfn._xlws.FILTER(PERTI!$Q$9:'PERTI'!$Q$20, MOD(ROW(PERTI!$Q$9:'PERTI'!$Q$20),2)=0))))*(98-50)</f>
        <v>88.4</v>
      </c>
      <c r="L20" s="37" cm="1">
        <f t="array" aca="1" ref="L20" ca="1">50 + ((PERTI!R20 - MIN(_xlfn._xlws.FILTER(PERTI!$R$9:'PERTI'!$R$20, MOD(ROW(PERTI!$R$9:'PERTI'!$R$20),2)=0)))/(MAX(_xlfn._xlws.FILTER(PERTI!$R$9:'PERTI'!$R$20, MOD(ROW(PERTI!$R$9:'PERTI'!$R$20),2)=0))-MIN(_xlfn._xlws.FILTER(PERTI!$R$9:'PERTI'!$R$20, MOD(ROW(PERTI!$R$9:'PERTI'!$R$20),2)=0))))*(98-50)</f>
        <v>98</v>
      </c>
      <c r="M20" s="37" cm="1">
        <f t="array" aca="1" ref="M20" ca="1">50 + ((PERTI!S20 - MIN(_xlfn._xlws.FILTER(PERTI!$S$9:'PERTI'!$S$20, MOD(ROW(PERTI!$S$9:'PERTI'!$S$20),2)=0)))/(MAX(_xlfn._xlws.FILTER(PERTI!$S$9:'PERTI'!$S$20, MOD(ROW(PERTI!$S$9:'PERTI'!$S$20),2)=0))-MIN(_xlfn._xlws.FILTER(PERTI!$S$9:'PERTI'!$S$20, MOD(ROW(PERTI!$S$9:'PERTI'!$S$20),2)=0))))*(98-50)</f>
        <v>98</v>
      </c>
      <c r="N20" s="37" cm="1">
        <f t="array" aca="1" ref="N20" ca="1">50 + ((PERTI!T20 - MIN(_xlfn._xlws.FILTER(PERTI!$T$9:'PERTI'!$T$20, MOD(ROW(PERTI!$T$9:'PERTI'!$T$20),2)=0)))/(MAX(_xlfn._xlws.FILTER(PERTI!$T$9:'PERTI'!$T$20, MOD(ROW(PERTI!$T$9:'PERTI'!$T$20),2)=0))-MIN(_xlfn._xlws.FILTER(PERTI!$T$9:'PERTI'!$T$20, MOD(ROW(PERTI!$T$9:'PERTI'!$T$20),2)=0))))*(98-50)</f>
        <v>98</v>
      </c>
      <c r="O20" s="39" cm="1">
        <f t="array" aca="1" ref="O20" ca="1">50 + ((PERTI!X20 - MIN(_xlfn._xlws.FILTER(PERTI!$X$9:'PERTI'!$X$20, MOD(ROW(PERTI!$X$9:'PERTI'!$X$20),2)=0)))/(MAX(_xlfn._xlws.FILTER(PERTI!$X$9:'PERTI'!$X$20, MOD(ROW(PERTI!$X$9:'PERTI'!$X$20),2)=0))-MIN(_xlfn._xlws.FILTER(PERTI!$X$9:'PERTI'!$X$20, MOD(ROW(PERTI!$X$9:'PERTI'!$X$20),2)=0))))*(98-50)</f>
        <v>98</v>
      </c>
      <c r="P20" s="39" cm="1">
        <f t="array" aca="1" ref="P20" ca="1">50 + ((PERTI!Y20 - MIN(_xlfn._xlws.FILTER(PERTI!$Y$9:'PERTI'!$Y$20, MOD(ROW(PERTI!$Y$9:'PERTI'!$Y$20),2)=0)))/(MAX(_xlfn._xlws.FILTER(PERTI!$Y$9:'PERTI'!$Y$20, MOD(ROW(PERTI!$Y$9:'PERTI'!$Y$20),2)=0))-MIN(_xlfn._xlws.FILTER(PERTI!$Y$9:'PERTI'!$Y$20, MOD(ROW(PERTI!$Y$9:'PERTI'!$Y$20),2)=0))))*(98-50)</f>
        <v>98</v>
      </c>
      <c r="Q20" s="39" cm="1">
        <f t="array" aca="1" ref="Q20" ca="1">50 + ((PERTI!Z20 - MIN(_xlfn._xlws.FILTER(PERTI!$Z$9:'PERTI'!$Z$20, MOD(ROW(PERTI!$Z$9:'PERTI'!$Z$20),2)=0)))/(MAX(_xlfn._xlws.FILTER(PERTI!$Z$9:'PERTI'!$Z$20, MOD(ROW(PERTI!$Z$9:'PERTI'!$Z$20),2)=0))-MIN(_xlfn._xlws.FILTER(PERTI!$Z$9:'PERTI'!$Z$20, MOD(ROW(PERTI!$Z$9:'PERTI'!$Z$20),2)=0))))*(98-50)</f>
        <v>98</v>
      </c>
      <c r="R20" s="39" cm="1">
        <f t="array" aca="1" ref="R20" ca="1">50 + ((PERTI!AA20 - MIN(_xlfn._xlws.FILTER(PERTI!$AA$9:'PERTI'!$AA$20, MOD(ROW(PERTI!$AA$9:'PERTI'!$AA$20),2)=0)))/(MAX(_xlfn._xlws.FILTER(PERTI!$AA$9:'PERTI'!$AA$20, MOD(ROW(PERTI!$AA$9:'PERTI'!$AA$20),2)=0))-MIN(_xlfn._xlws.FILTER(PERTI!$AA$9:'PERTI'!$AA$20, MOD(ROW(PERTI!$AA$9:'PERTI'!$AA$20),2)=0))))*(98-50)</f>
        <v>98</v>
      </c>
      <c r="S20" s="46" cm="1">
        <f t="array" aca="1" ref="S20" ca="1">50 + ((PERTI!AE20 - MIN(_xlfn._xlws.FILTER(PERTI!$AE$9:'PERTI'!$AE$20, MOD(ROW(PERTI!$AE$9:'PERTI'!$AE$20),2)=0)))/(MAX(_xlfn._xlws.FILTER(PERTI!$AE$9:'PERTI'!$AE$20, MOD(ROW(PERTI!$AE$9:'PERTI'!$AE$20),2)=0))-MIN(_xlfn._xlws.FILTER(PERTI!$AE$9:'PERTI'!$AE$20, MOD(ROW(PERTI!$AE$9:'PERTI'!$AE$20),2)=0))))*(98-50)</f>
        <v>98</v>
      </c>
      <c r="T20" s="46" cm="1">
        <f t="array" aca="1" ref="T20" ca="1">50 + ((PERTI!AF20 - MIN(_xlfn._xlws.FILTER(PERTI!$AF$9:'PERTI'!$AF$20, MOD(ROW(PERTI!$AF$9:'PERTI'!$AF$20),2)=0)))/(MAX(_xlfn._xlws.FILTER(PERTI!$AF$9:'PERTI'!$AF$20, MOD(ROW(PERTI!$AF$9:'PERTI'!$AF$20),2)=0))-MIN(_xlfn._xlws.FILTER(PERTI!$AF$9:'PERTI'!$AF$20, MOD(ROW(PERTI!$AF$9:'PERTI'!$AF$20),2)=0))))*(98-50)</f>
        <v>90</v>
      </c>
      <c r="U20" s="46" cm="1">
        <f t="array" aca="1" ref="U20" ca="1">50 + ((PERTI!AG20 - MIN(_xlfn._xlws.FILTER(PERTI!$AG$9:'PERTI'!$AG$20, MOD(ROW(PERTI!$AG$9:'PERTI'!$AG$20),2)=0)))/(MAX(_xlfn._xlws.FILTER(PERTI!$AG$9:'PERTI'!$AG$20, MOD(ROW(PERTI!$AG$9:'PERTI'!$AG$20),2)=0))-MIN(_xlfn._xlws.FILTER(PERTI!$AG$9:'PERTI'!$AG$20, MOD(ROW(PERTI!$AG$9:'PERTI'!$AG$20),2)=0))))*(98-50)</f>
        <v>98</v>
      </c>
      <c r="V20" s="46" cm="1">
        <f t="array" aca="1" ref="V20" ca="1">50 + ((PERTI!AH20 - MIN(_xlfn._xlws.FILTER(PERTI!$AH$9:'PERTI'!$AH$20, MOD(ROW(PERTI!$AH$9:'PERTI'!$AH$20),2)=0)))/(MAX(_xlfn._xlws.FILTER(PERTI!$AH$9:'PERTI'!$AH$20, MOD(ROW(PERTI!$AH$9:'PERTI'!$AH$20),2)=0))-MIN(_xlfn._xlws.FILTER(PERTI!$AH$9:'PERTI'!$AH$20, MOD(ROW(PERTI!$AH$9:'PERTI'!$AH$20),2)=0))))*(98-50)</f>
        <v>82</v>
      </c>
      <c r="W20" s="266"/>
      <c r="X20" s="251"/>
      <c r="Y20" s="251"/>
      <c r="Z20" s="251"/>
      <c r="AB20" s="236"/>
      <c r="AC20" s="42" t="s">
        <v>39</v>
      </c>
      <c r="AD20" s="44">
        <f ca="1">IF(MIN(C20,G20,K20,O20,S20)=0, "Null", IF(COUNT(C20,G20,K20,O20,S20)=5, SUM(C20,G20,K20,O20,S20) - MIN(C20,G20,K20,O20,S20) - MAX(C20,G20,K20,O20,S20), "Null"))*$AS$10</f>
        <v>1110.1714285714286</v>
      </c>
      <c r="AE20" s="44">
        <f ca="1">IF(MIN(D20,H20,L20,P20,T20)=0, "Null", IF(COUNT(D20,H20,L20,P20,T20)=5, SUM(D20,H20,L20,P20,T20) - MIN(D20,H20,L20,P20,T20) - MAX(D20,H20,L20,P20,T20), "Null"))*$AT$10</f>
        <v>1120</v>
      </c>
      <c r="AF20" s="44">
        <f ca="1">IF(MIN(E20,I20,M20,Q20,U20)=0, "Null", IF(COUNT(E20,I20,M20,Q20,U20)=5, SUM(E20,I20,M20,Q20,U20) - MIN(E20,I20,M20,Q20,U20) - MAX(E20,I20,M20,Q20,U20), "Null"))*$AU$10</f>
        <v>848.76923076923072</v>
      </c>
      <c r="AG20" s="44">
        <f ca="1">IF(MIN(F20,J20,N20,R20,V20)=0, "Null", IF(COUNT(F20,J20,N20,R20,V20)=5, SUM(F20,J20,N20,R20,V20) - MIN(F20,J20,N20,R20,V20) - MAX(F20,J20,N20,R20,V20), "Null"))*$AV$10</f>
        <v>996.8</v>
      </c>
      <c r="AH20" s="45" cm="1">
        <f t="array" aca="1" ref="AH20" ca="1">IF(SUMPRODUCT(--(ISTEXT(AD20:AG20)+ISBLANK(AD20:AG20)+(AD20:AG20=0)))&gt;0,"Error",SUM(AD20,AE20,AF20,AG20))</f>
        <v>4075.7406593406595</v>
      </c>
      <c r="AI20" s="493"/>
      <c r="AJ20" s="489"/>
      <c r="AK20" s="251"/>
      <c r="AL20" s="251"/>
      <c r="AN20" s="256"/>
      <c r="AO20" s="258"/>
      <c r="AP20" s="256"/>
    </row>
    <row r="21" spans="1:42">
      <c r="A21" s="174" t="s">
        <v>69</v>
      </c>
      <c r="B21" s="174"/>
      <c r="C21" s="245" t="str" cm="1">
        <f t="array" aca="1" ref="C21" ca="1">IFERROR(IF(SUMPRODUCT(--(ISTEXT(PERTI!C9:F20))+(ISBLANK(PERTI!C9:F20))+(PERTI!C9:F20&lt;30)+(C9:F20&lt;50))&gt;0, "Error", "Selesai"), "Error")</f>
        <v>Selesai</v>
      </c>
      <c r="D21" s="246"/>
      <c r="E21" s="246"/>
      <c r="F21" s="247"/>
      <c r="G21" s="245" t="str" cm="1">
        <f t="array" aca="1" ref="G21" ca="1">IFERROR(IF(SUMPRODUCT(--(ISTEXT(PERTI!J9:M20))+(ISBLANK(PERTI!J9:M20))+(PERTI!J9:M20&lt;30)+(G9:J20&lt;50))&gt;0, "Error", "Selesai"), "Error")</f>
        <v>Selesai</v>
      </c>
      <c r="H21" s="246"/>
      <c r="I21" s="246"/>
      <c r="J21" s="247"/>
      <c r="K21" s="245" t="str" cm="1">
        <f t="array" aca="1" ref="K21" ca="1">IFERROR(IF(SUMPRODUCT(--(ISTEXT(PERTI!Q9:T20))+(ISBLANK(PERTI!Q9:T20))+(PERTI!Q9:T20&lt;30)+(K9:N20&lt;50))&gt;0, "Error", "Selesai"), "Error")</f>
        <v>Selesai</v>
      </c>
      <c r="L21" s="246"/>
      <c r="M21" s="246"/>
      <c r="N21" s="247"/>
      <c r="O21" s="245" t="str" cm="1">
        <f t="array" aca="1" ref="O21" ca="1">IFERROR(IF(SUMPRODUCT(--(ISTEXT(PERTI!X9:AA20))+(ISBLANK(PERTI!X9:AA20))+(PERTI!X9:AA20&lt;30)+(O9:R20&lt;50))&gt;0, "Error", "Selesai"), "Error")</f>
        <v>Selesai</v>
      </c>
      <c r="P21" s="246"/>
      <c r="Q21" s="246"/>
      <c r="R21" s="247"/>
      <c r="S21" s="245" t="str" cm="1">
        <f t="array" aca="1" ref="S21" ca="1">IFERROR(IF(SUMPRODUCT(--(ISTEXT(PERTI!AE9:AH20))+(ISBLANK(PERTI!AE9:AH20))+(PERTI!AE9:AH20&lt;30)+(S9:V20&lt;50))&gt;0, "Error", "Selesai"), "Error")</f>
        <v>Selesai</v>
      </c>
      <c r="T21" s="246"/>
      <c r="U21" s="246"/>
      <c r="V21" s="247"/>
      <c r="AB21" s="174" t="s">
        <v>69</v>
      </c>
      <c r="AC21" s="174"/>
      <c r="AD21" s="243" t="str" cm="1">
        <f t="array" aca="1" ref="AD21" ca="1">IFERROR(IF(SUMPRODUCT(--(ISTEXT(AD9:AH20))+(ISBLANK(AD9:AH20))+(AD9:AH20=0))&gt;0, "Error", "Selesai"), "Error")</f>
        <v>Selesai</v>
      </c>
      <c r="AE21" s="243"/>
      <c r="AF21" s="243"/>
      <c r="AG21" s="243"/>
      <c r="AH21" s="243"/>
    </row>
    <row r="23" spans="1:42">
      <c r="A23" s="244" t="s">
        <v>76</v>
      </c>
      <c r="B23" s="244"/>
      <c r="C23" s="244"/>
      <c r="D23" s="244"/>
      <c r="E23" s="244"/>
      <c r="F23" s="2"/>
      <c r="G23" s="2"/>
    </row>
    <row r="24" spans="1:42">
      <c r="A24" s="244"/>
      <c r="B24" s="244"/>
      <c r="C24" s="244"/>
      <c r="D24" s="244"/>
      <c r="E24" s="244"/>
      <c r="F24" s="2"/>
      <c r="G24" s="2"/>
    </row>
    <row r="25" spans="1:42" ht="32.25">
      <c r="A25" s="60" t="s">
        <v>2</v>
      </c>
      <c r="B25" s="60" t="s">
        <v>77</v>
      </c>
      <c r="C25" s="61" t="s">
        <v>78</v>
      </c>
      <c r="D25" s="62" t="s">
        <v>79</v>
      </c>
      <c r="E25" s="62" t="s">
        <v>80</v>
      </c>
      <c r="F25" s="4"/>
      <c r="G25" s="4"/>
    </row>
    <row r="26" spans="1:42" ht="15.75" customHeight="1">
      <c r="A26" s="240">
        <v>1</v>
      </c>
      <c r="B26" s="237">
        <f ca="1">AI9</f>
        <v>7826.7516483516483</v>
      </c>
      <c r="C26" s="238">
        <f ca="1">RANK(B26,$B$26:$B$37,0)</f>
        <v>4</v>
      </c>
      <c r="D26" s="237">
        <f ca="1">MAX($B$26:$B$37)</f>
        <v>8374.8571428571431</v>
      </c>
      <c r="E26" s="237">
        <f ca="1">MIN($B$26:$B$37)</f>
        <v>4500</v>
      </c>
    </row>
    <row r="27" spans="1:42" ht="15.75" customHeight="1">
      <c r="A27" s="241"/>
      <c r="B27" s="237"/>
      <c r="C27" s="238"/>
      <c r="D27" s="187"/>
      <c r="E27" s="187"/>
    </row>
    <row r="28" spans="1:42">
      <c r="A28" s="199">
        <v>2</v>
      </c>
      <c r="B28" s="237">
        <f ca="1">AI11</f>
        <v>6031.7714285714283</v>
      </c>
      <c r="C28" s="238">
        <f ca="1">RANK(B28,$B$26:$B$37,0)</f>
        <v>5</v>
      </c>
      <c r="D28" s="239" t="s">
        <v>81</v>
      </c>
      <c r="E28" s="239" t="s">
        <v>82</v>
      </c>
    </row>
    <row r="29" spans="1:42" ht="15.75" customHeight="1">
      <c r="A29" s="236"/>
      <c r="B29" s="237"/>
      <c r="C29" s="238"/>
      <c r="D29" s="192"/>
      <c r="E29" s="192"/>
    </row>
    <row r="30" spans="1:42" ht="15.75" customHeight="1">
      <c r="A30" s="240">
        <v>3</v>
      </c>
      <c r="B30" s="237">
        <f ca="1">AI13</f>
        <v>4500</v>
      </c>
      <c r="C30" s="238">
        <f ca="1">RANK(B30,$B$26:$B$37,0)</f>
        <v>6</v>
      </c>
      <c r="D30" s="242" cm="1">
        <f t="array" aca="1" ref="D30" ca="1">MAX(_xlfn._xlws.FILTER($AH$9:$AH$20, MOD(ROW($AH$9:$AH$20),2)=1))</f>
        <v>4269.6571428571424</v>
      </c>
      <c r="E30" s="242" cm="1">
        <f t="array" aca="1" ref="E30" ca="1">MAX(_xlfn._xlws.FILTER($AH$9:$AH$20, MOD(ROW($AH$9:$AH$20),2)=0))</f>
        <v>4410</v>
      </c>
    </row>
    <row r="31" spans="1:42" ht="15.75" customHeight="1">
      <c r="A31" s="241"/>
      <c r="B31" s="237"/>
      <c r="C31" s="238"/>
      <c r="D31" s="237"/>
      <c r="E31" s="237"/>
    </row>
    <row r="32" spans="1:42" ht="15.75" customHeight="1">
      <c r="A32" s="199">
        <v>4</v>
      </c>
      <c r="B32" s="237">
        <f ca="1">AI15</f>
        <v>7868.1406593406591</v>
      </c>
      <c r="C32" s="238">
        <f ca="1">RANK(B32,$B$26:$B$37,0)</f>
        <v>3</v>
      </c>
      <c r="D32" s="239" t="s">
        <v>83</v>
      </c>
      <c r="E32" s="239" t="s">
        <v>84</v>
      </c>
    </row>
    <row r="33" spans="1:5" ht="15.75" customHeight="1">
      <c r="A33" s="236"/>
      <c r="B33" s="237"/>
      <c r="C33" s="238"/>
      <c r="D33" s="192"/>
      <c r="E33" s="192"/>
    </row>
    <row r="34" spans="1:5" ht="15.75" customHeight="1">
      <c r="A34" s="240">
        <v>5</v>
      </c>
      <c r="B34" s="237">
        <f ca="1">AI17</f>
        <v>8374.8571428571431</v>
      </c>
      <c r="C34" s="238">
        <f ca="1">RANK(B34,$B$26:$B$37,0)</f>
        <v>1</v>
      </c>
      <c r="D34" s="242" cm="1">
        <f t="array" aca="1" ref="D34" ca="1">MIN(_xlfn._xlws.FILTER($AH$9:$AH$20, MOD(ROW($AH$9:$AH$20),2)=1))</f>
        <v>2250</v>
      </c>
      <c r="E34" s="242" cm="1">
        <f t="array" aca="1" ref="E34" ca="1">MIN(_xlfn._xlws.FILTER($AH$9:$AH$20, MOD(ROW($AH$9:$AH$20),2)=0))</f>
        <v>2250</v>
      </c>
    </row>
    <row r="35" spans="1:5" ht="15.75" customHeight="1">
      <c r="A35" s="241"/>
      <c r="B35" s="237"/>
      <c r="C35" s="238"/>
      <c r="D35" s="237"/>
      <c r="E35" s="237"/>
    </row>
    <row r="36" spans="1:5" ht="15.75" customHeight="1">
      <c r="A36" s="199">
        <v>6</v>
      </c>
      <c r="B36" s="237">
        <f ca="1">AI19</f>
        <v>8345.3978021978019</v>
      </c>
      <c r="C36" s="238">
        <f ca="1">RANK(B36,$B$26:$B$37,0)</f>
        <v>2</v>
      </c>
      <c r="D36" s="239" t="s">
        <v>85</v>
      </c>
      <c r="E36" s="239" t="s">
        <v>86</v>
      </c>
    </row>
    <row r="37" spans="1:5" ht="15.75" customHeight="1">
      <c r="A37" s="236"/>
      <c r="B37" s="237"/>
      <c r="C37" s="238"/>
      <c r="D37" s="192"/>
      <c r="E37" s="192"/>
    </row>
    <row r="38" spans="1:5" ht="15.75" customHeight="1">
      <c r="D38" s="187">
        <f>MAX($AK$9:$AK$20)</f>
        <v>1167</v>
      </c>
      <c r="E38" s="187">
        <f>MIN($AK$9:$AK$20)</f>
        <v>1098</v>
      </c>
    </row>
    <row r="39" spans="1:5" ht="15.75" customHeight="1">
      <c r="D39" s="187"/>
      <c r="E39" s="187"/>
    </row>
  </sheetData>
  <sheetProtection algorithmName="SHA-512" hashValue="1dkwSTj9ocbAytfC5fGl67x1gL+EkLNZY1v9Fa8rkkRG/uE2WzMSCIbhrIE+6q86Gleql0EUgnXb3MJOZWK5Lw==" saltValue="98+1a1lmxoO1Ht24BVMvYQ==" spinCount="100000" sheet="1" objects="1" scenarios="1" selectLockedCells="1" selectUnlockedCells="1"/>
  <mergeCells count="127">
    <mergeCell ref="A36:A37"/>
    <mergeCell ref="B36:B37"/>
    <mergeCell ref="C36:C37"/>
    <mergeCell ref="D36:D37"/>
    <mergeCell ref="E36:E37"/>
    <mergeCell ref="D38:D39"/>
    <mergeCell ref="E38:E39"/>
    <mergeCell ref="A32:A33"/>
    <mergeCell ref="B32:B33"/>
    <mergeCell ref="C32:C33"/>
    <mergeCell ref="D32:D33"/>
    <mergeCell ref="E32:E33"/>
    <mergeCell ref="A34:A35"/>
    <mergeCell ref="B34:B35"/>
    <mergeCell ref="C34:C35"/>
    <mergeCell ref="D34:D35"/>
    <mergeCell ref="E34:E35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B19:AB20"/>
    <mergeCell ref="AI19:AI20"/>
    <mergeCell ref="S21:V21"/>
    <mergeCell ref="AB21:AC21"/>
    <mergeCell ref="AD21:AH21"/>
    <mergeCell ref="A23:E24"/>
    <mergeCell ref="A26:A27"/>
    <mergeCell ref="B26:B27"/>
    <mergeCell ref="C26:C27"/>
    <mergeCell ref="D26:D27"/>
    <mergeCell ref="E26:E27"/>
    <mergeCell ref="A21:B21"/>
    <mergeCell ref="C21:F21"/>
    <mergeCell ref="G21:J21"/>
    <mergeCell ref="K21:N21"/>
    <mergeCell ref="O21:R21"/>
    <mergeCell ref="AP17:AP18"/>
    <mergeCell ref="AK15:AK16"/>
    <mergeCell ref="AL15:AL16"/>
    <mergeCell ref="AN15:AN16"/>
    <mergeCell ref="AO15:AO16"/>
    <mergeCell ref="AP15:AP16"/>
    <mergeCell ref="AK19:AK20"/>
    <mergeCell ref="AL19:AL20"/>
    <mergeCell ref="AN19:AN20"/>
    <mergeCell ref="AO19:AO20"/>
    <mergeCell ref="AP19:AP20"/>
    <mergeCell ref="AB17:AB18"/>
    <mergeCell ref="AK13:AK14"/>
    <mergeCell ref="AL13:AL14"/>
    <mergeCell ref="AN13:AN14"/>
    <mergeCell ref="AO13:AO14"/>
    <mergeCell ref="AI17:AI18"/>
    <mergeCell ref="AK17:AK18"/>
    <mergeCell ref="AL17:AL18"/>
    <mergeCell ref="AN17:AN18"/>
    <mergeCell ref="AO17:AO18"/>
    <mergeCell ref="AB15:AB16"/>
    <mergeCell ref="AK11:AK12"/>
    <mergeCell ref="AL11:AL12"/>
    <mergeCell ref="AN11:AN12"/>
    <mergeCell ref="AO11:AO12"/>
    <mergeCell ref="AP11:AP12"/>
    <mergeCell ref="A13:A14"/>
    <mergeCell ref="X13:X14"/>
    <mergeCell ref="Y13:Y14"/>
    <mergeCell ref="Z13:Z14"/>
    <mergeCell ref="AB13:AB14"/>
    <mergeCell ref="AK9:AK10"/>
    <mergeCell ref="AL9:AL10"/>
    <mergeCell ref="AN9:AN10"/>
    <mergeCell ref="AO9:AO10"/>
    <mergeCell ref="AP9:AP10"/>
    <mergeCell ref="A11:A12"/>
    <mergeCell ref="X11:X12"/>
    <mergeCell ref="Y11:Y12"/>
    <mergeCell ref="Z11:Z12"/>
    <mergeCell ref="AB11:AB12"/>
    <mergeCell ref="AJ8:AJ20"/>
    <mergeCell ref="A9:A10"/>
    <mergeCell ref="X9:X10"/>
    <mergeCell ref="Y9:Y10"/>
    <mergeCell ref="Z9:Z10"/>
    <mergeCell ref="AB9:AB10"/>
    <mergeCell ref="AI9:AI10"/>
    <mergeCell ref="AI11:AI12"/>
    <mergeCell ref="AI13:AI14"/>
    <mergeCell ref="AI15:AI16"/>
    <mergeCell ref="AP13:AP14"/>
    <mergeCell ref="A15:A16"/>
    <mergeCell ref="X15:X16"/>
    <mergeCell ref="Y15:Y16"/>
    <mergeCell ref="AB5:AL7"/>
    <mergeCell ref="AN5:AP7"/>
    <mergeCell ref="AR5:AV7"/>
    <mergeCell ref="C7:F7"/>
    <mergeCell ref="G7:J7"/>
    <mergeCell ref="K7:N7"/>
    <mergeCell ref="O7:R7"/>
    <mergeCell ref="S7:V7"/>
    <mergeCell ref="X7:Z7"/>
    <mergeCell ref="A2:Z4"/>
    <mergeCell ref="A5:A8"/>
    <mergeCell ref="B5:B8"/>
    <mergeCell ref="C5:F6"/>
    <mergeCell ref="G5:J6"/>
    <mergeCell ref="K5:N6"/>
    <mergeCell ref="O5:R6"/>
    <mergeCell ref="S5:V6"/>
    <mergeCell ref="W5:W20"/>
    <mergeCell ref="X5:Z6"/>
    <mergeCell ref="Z15:Z16"/>
    <mergeCell ref="A17:A18"/>
    <mergeCell ref="X17:X18"/>
    <mergeCell ref="Y17:Y18"/>
    <mergeCell ref="Z17:Z18"/>
    <mergeCell ref="A19:A20"/>
    <mergeCell ref="X19:X20"/>
    <mergeCell ref="Y19:Y20"/>
    <mergeCell ref="Z19:Z20"/>
  </mergeCells>
  <conditionalFormatting sqref="AL9 AL11 AL13 AL15 AL17 AL19">
    <cfRule type="cellIs" dxfId="20" priority="11" operator="lessThan">
      <formula>2</formula>
    </cfRule>
  </conditionalFormatting>
  <conditionalFormatting sqref="C9:V20">
    <cfRule type="cellIs" dxfId="19" priority="7" operator="lessThan">
      <formula>50</formula>
    </cfRule>
  </conditionalFormatting>
  <conditionalFormatting sqref="A5:AP6 A21:AP39 A8:B8 W8 A7:W7 AA7:AP8 A9:AM20 AO9:AP20">
    <cfRule type="containsErrors" dxfId="18" priority="6">
      <formula>ISERROR(A5)</formula>
    </cfRule>
  </conditionalFormatting>
  <conditionalFormatting sqref="AK9 AK11 AK13 AK15 AK17 AK19">
    <cfRule type="top10" dxfId="17" priority="56" rank="1"/>
  </conditionalFormatting>
  <conditionalFormatting sqref="B26:B37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37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C37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C37">
    <cfRule type="colorScale" priority="6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8:V8">
    <cfRule type="containsErrors" dxfId="16" priority="5">
      <formula>ISERROR(C8)</formula>
    </cfRule>
  </conditionalFormatting>
  <conditionalFormatting sqref="X7:Z7">
    <cfRule type="containsErrors" dxfId="15" priority="4">
      <formula>ISERROR(X7)</formula>
    </cfRule>
  </conditionalFormatting>
  <conditionalFormatting sqref="AN9:AN20">
    <cfRule type="containsErrors" dxfId="14" priority="3">
      <formula>ISERROR(AN9)</formula>
    </cfRule>
  </conditionalFormatting>
  <conditionalFormatting sqref="B26:B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C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70958EC1-07A2-423F-A7AC-4AD43505EBC1}">
            <xm:f>NOT(ISERROR(SEARCH("Peserta",AO9)))</xm:f>
            <xm:f>"Peserta"</xm:f>
            <x14:dxf>
              <fill>
                <patternFill>
                  <bgColor rgb="FFFFC7CE"/>
                </patternFill>
              </fill>
            </x14:dxf>
          </x14:cfRule>
          <xm:sqref>AO9:AP20</xm:sqref>
        </x14:conditionalFormatting>
        <x14:conditionalFormatting xmlns:xm="http://schemas.microsoft.com/office/excel/2006/main">
          <x14:cfRule type="containsText" priority="9" operator="containsText" id="{28679002-3245-43B0-93B4-1812CEF265B2}">
            <xm:f>NOT(ISERROR(SEARCH("Selesai",A21)))</xm:f>
            <xm:f>"Selesai"</xm:f>
            <x14:dxf>
              <font>
                <color theme="0"/>
              </font>
              <fill>
                <patternFill patternType="solid">
                  <bgColor rgb="FF007818"/>
                </patternFill>
              </fill>
            </x14:dxf>
          </x14:cfRule>
          <xm:sqref>A21:XFD21</xm:sqref>
        </x14:conditionalFormatting>
        <x14:conditionalFormatting xmlns:xm="http://schemas.microsoft.com/office/excel/2006/main">
          <x14:cfRule type="containsText" priority="8" operator="containsText" id="{A7AFF3CC-DBEC-4A9C-9127-E76AE37F2A9D}">
            <xm:f>NOT(ISERROR(SEARCH("Error",A21)))</xm:f>
            <xm:f>"Error"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A21:XFD21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971F-1D88-4A48-8F11-285D5330A3F0}">
  <sheetPr>
    <tabColor theme="9" tint="0.59999389629810485"/>
  </sheetPr>
  <dimension ref="A1:W39"/>
  <sheetViews>
    <sheetView topLeftCell="A4" zoomScale="85" workbookViewId="0">
      <pane xSplit="2" ySplit="3" topLeftCell="C7" activePane="bottomRight" state="frozen"/>
      <selection pane="bottomRight" activeCell="F7" sqref="F7"/>
      <selection pane="bottomLeft"/>
      <selection pane="topRight"/>
    </sheetView>
  </sheetViews>
  <sheetFormatPr defaultColWidth="11" defaultRowHeight="15.75" customHeight="1"/>
  <cols>
    <col min="2" max="2" width="44" customWidth="1"/>
    <col min="3" max="3" width="26.125" customWidth="1"/>
    <col min="4" max="5" width="29.125" customWidth="1"/>
    <col min="6" max="6" width="25.375" customWidth="1"/>
    <col min="7" max="14" width="9.375" customWidth="1"/>
    <col min="15" max="16" width="12.875" customWidth="1"/>
    <col min="17" max="19" width="9.5" customWidth="1"/>
    <col min="20" max="20" width="10.375" customWidth="1"/>
    <col min="21" max="21" width="8.25" customWidth="1"/>
    <col min="22" max="23" width="38.125" customWidth="1"/>
    <col min="24" max="24" width="33.5" customWidth="1"/>
    <col min="25" max="25" width="17.875" customWidth="1"/>
    <col min="26" max="26" width="21.875" customWidth="1"/>
    <col min="27" max="27" width="24.875" customWidth="1"/>
    <col min="28" max="28" width="19.625" customWidth="1"/>
    <col min="29" max="29" width="19.5" customWidth="1"/>
  </cols>
  <sheetData>
    <row r="1" spans="1:23" ht="26.25">
      <c r="A1" s="48" t="s">
        <v>87</v>
      </c>
    </row>
    <row r="3" spans="1:23">
      <c r="A3" s="49">
        <v>1</v>
      </c>
      <c r="B3" s="49">
        <v>2</v>
      </c>
      <c r="C3" s="49">
        <v>3</v>
      </c>
      <c r="D3" s="49">
        <v>4</v>
      </c>
      <c r="E3" s="49">
        <v>5</v>
      </c>
      <c r="F3" s="49">
        <v>6</v>
      </c>
      <c r="G3" s="49">
        <v>8</v>
      </c>
      <c r="H3" s="49">
        <v>9</v>
      </c>
      <c r="I3" s="49">
        <v>10</v>
      </c>
      <c r="J3" s="49">
        <v>11</v>
      </c>
      <c r="K3" s="49">
        <v>12</v>
      </c>
      <c r="L3" s="49">
        <v>13</v>
      </c>
      <c r="M3" s="49">
        <v>14</v>
      </c>
      <c r="N3" s="49">
        <v>15</v>
      </c>
      <c r="O3" s="49">
        <v>16</v>
      </c>
      <c r="P3" s="49">
        <v>17</v>
      </c>
      <c r="Q3" s="59">
        <v>18</v>
      </c>
      <c r="R3" s="49">
        <v>19</v>
      </c>
      <c r="S3" s="59">
        <v>20</v>
      </c>
      <c r="T3" s="49">
        <v>21</v>
      </c>
      <c r="U3" s="49">
        <v>22</v>
      </c>
      <c r="V3" s="59">
        <v>23</v>
      </c>
      <c r="W3" s="49">
        <v>24</v>
      </c>
    </row>
    <row r="4" spans="1:23">
      <c r="A4" s="324" t="s">
        <v>2</v>
      </c>
      <c r="B4" s="324" t="s">
        <v>88</v>
      </c>
      <c r="C4" s="324" t="s">
        <v>13</v>
      </c>
      <c r="D4" s="324" t="s">
        <v>14</v>
      </c>
      <c r="E4" s="324" t="s">
        <v>15</v>
      </c>
      <c r="F4" s="324" t="s">
        <v>16</v>
      </c>
      <c r="G4" s="327" t="s">
        <v>31</v>
      </c>
      <c r="H4" s="328"/>
      <c r="I4" s="328"/>
      <c r="J4" s="329"/>
      <c r="K4" s="333" t="s">
        <v>39</v>
      </c>
      <c r="L4" s="334"/>
      <c r="M4" s="334"/>
      <c r="N4" s="335"/>
      <c r="O4" s="324" t="s">
        <v>89</v>
      </c>
      <c r="P4" s="339" t="s">
        <v>90</v>
      </c>
      <c r="Q4" s="342" t="s">
        <v>91</v>
      </c>
      <c r="R4" s="342"/>
      <c r="S4" s="342"/>
      <c r="T4" s="342"/>
      <c r="U4" s="342"/>
      <c r="V4" s="343" t="s">
        <v>9</v>
      </c>
      <c r="W4" s="324" t="s">
        <v>23</v>
      </c>
    </row>
    <row r="5" spans="1:23" ht="15.95" customHeight="1">
      <c r="A5" s="325"/>
      <c r="B5" s="325"/>
      <c r="C5" s="325"/>
      <c r="D5" s="325"/>
      <c r="E5" s="325"/>
      <c r="F5" s="325"/>
      <c r="G5" s="330"/>
      <c r="H5" s="331"/>
      <c r="I5" s="331"/>
      <c r="J5" s="332"/>
      <c r="K5" s="336"/>
      <c r="L5" s="337"/>
      <c r="M5" s="337"/>
      <c r="N5" s="338"/>
      <c r="O5" s="325"/>
      <c r="P5" s="340"/>
      <c r="Q5" s="342"/>
      <c r="R5" s="342"/>
      <c r="S5" s="342"/>
      <c r="T5" s="342"/>
      <c r="U5" s="342"/>
      <c r="V5" s="344"/>
      <c r="W5" s="325"/>
    </row>
    <row r="6" spans="1:23" ht="15.95" customHeight="1">
      <c r="A6" s="326"/>
      <c r="B6" s="326"/>
      <c r="C6" s="326"/>
      <c r="D6" s="326"/>
      <c r="E6" s="326"/>
      <c r="F6" s="326"/>
      <c r="G6" s="50" t="s">
        <v>92</v>
      </c>
      <c r="H6" s="50" t="s">
        <v>93</v>
      </c>
      <c r="I6" s="50" t="s">
        <v>94</v>
      </c>
      <c r="J6" s="50" t="s">
        <v>95</v>
      </c>
      <c r="K6" s="58" t="s">
        <v>92</v>
      </c>
      <c r="L6" s="58" t="s">
        <v>93</v>
      </c>
      <c r="M6" s="58" t="s">
        <v>94</v>
      </c>
      <c r="N6" s="58" t="s">
        <v>95</v>
      </c>
      <c r="O6" s="326"/>
      <c r="P6" s="341"/>
      <c r="Q6" s="64" t="s">
        <v>92</v>
      </c>
      <c r="R6" s="64" t="s">
        <v>93</v>
      </c>
      <c r="S6" s="64" t="s">
        <v>94</v>
      </c>
      <c r="T6" s="64" t="s">
        <v>74</v>
      </c>
      <c r="U6" s="64" t="s">
        <v>90</v>
      </c>
      <c r="V6" s="345"/>
      <c r="W6" s="326"/>
    </row>
    <row r="7" spans="1:23" ht="32.25" customHeight="1">
      <c r="A7" s="55">
        <v>1</v>
      </c>
      <c r="B7" s="56" t="str">
        <f>PERTI!AU9</f>
        <v>Angklung Istana PAS ONE</v>
      </c>
      <c r="C7" s="56" t="str">
        <f>PERTI!AV9</f>
        <v>PERTI / SEDERAJAT</v>
      </c>
      <c r="D7" s="57" t="str">
        <f>PERTI!AW9</f>
        <v>Blue Danube</v>
      </c>
      <c r="E7" s="57" t="str">
        <f>PERTI!AX9</f>
        <v>Es Lilin</v>
      </c>
      <c r="F7" s="57" t="str">
        <f>PERTI!AY9</f>
        <v>Herman</v>
      </c>
      <c r="G7" s="52">
        <f ca="1">'CF PERTI'!AD9</f>
        <v>1281.4285714285713</v>
      </c>
      <c r="H7" s="52">
        <f ca="1">'CF PERTI'!AE9</f>
        <v>1176</v>
      </c>
      <c r="I7" s="52">
        <f ca="1">'CF PERTI'!AF9</f>
        <v>789.42857142857133</v>
      </c>
      <c r="J7" s="52">
        <f ca="1">'CF PERTI'!AG9</f>
        <v>675.59999999999991</v>
      </c>
      <c r="K7" s="65">
        <f ca="1">'CF PERTI'!AD10</f>
        <v>1050.2857142857142</v>
      </c>
      <c r="L7" s="65">
        <f ca="1">'CF PERTI'!AE10</f>
        <v>1176</v>
      </c>
      <c r="M7" s="65">
        <f ca="1">'CF PERTI'!AF10</f>
        <v>822.92307692307691</v>
      </c>
      <c r="N7" s="65">
        <f ca="1">'CF PERTI'!AG10</f>
        <v>855.0857142857144</v>
      </c>
      <c r="O7" s="67">
        <f ca="1">'CF PERTI'!B26</f>
        <v>7826.7516483516483</v>
      </c>
      <c r="P7" s="67">
        <f ca="1">'CF PERTI'!C26</f>
        <v>4</v>
      </c>
      <c r="Q7" s="69">
        <f>'CF PERTI'!X9</f>
        <v>389</v>
      </c>
      <c r="R7" s="69">
        <f>'CF PERTI'!Y9</f>
        <v>389</v>
      </c>
      <c r="S7" s="69">
        <f>'CF PERTI'!Z9</f>
        <v>389</v>
      </c>
      <c r="T7" s="69">
        <f>'CF PERTI'!AK9</f>
        <v>1167</v>
      </c>
      <c r="U7" s="69">
        <f>'CF PERTI'!AL9</f>
        <v>1</v>
      </c>
      <c r="V7" s="57" t="str">
        <f>PERTI!AL9</f>
        <v xml:space="preserve">beberapa angklung bolong di lagu 1, teknik dan musikalitas permainan angklung sangat bagus, nada dan keutuhan aransement banyak yang terlewat, </v>
      </c>
      <c r="W7" s="72" t="str">
        <f>'CF PERTI'!AP9</f>
        <v>Penampilan 9 Menit, Aman</v>
      </c>
    </row>
    <row r="8" spans="1:23" ht="32.25" customHeight="1">
      <c r="A8" s="54">
        <v>2</v>
      </c>
      <c r="B8" s="53" t="str">
        <f>PERTI!AU11</f>
        <v>Suara Angklung Alathif</v>
      </c>
      <c r="C8" s="53" t="str">
        <f>PERTI!AV11</f>
        <v>PERTI / SEDERAJAT</v>
      </c>
      <c r="D8" s="6" t="str">
        <f>PERTI!AW11</f>
        <v>Blue Danube</v>
      </c>
      <c r="E8" s="6" t="str">
        <f>PERTI!AX11</f>
        <v>Mimpi</v>
      </c>
      <c r="F8" s="6" t="str">
        <f>PERTI!AY11</f>
        <v>Iqbal Ammarullah</v>
      </c>
      <c r="G8" s="51">
        <f ca="1">'CF PERTI'!AD11</f>
        <v>1098.5714285714287</v>
      </c>
      <c r="H8" s="51">
        <f ca="1">'CF PERTI'!AE11</f>
        <v>808.00000000000011</v>
      </c>
      <c r="I8" s="51">
        <f ca="1">'CF PERTI'!AF11</f>
        <v>619.71428571428567</v>
      </c>
      <c r="J8" s="51">
        <f ca="1">'CF PERTI'!AG11</f>
        <v>709.19999999999993</v>
      </c>
      <c r="K8" s="66">
        <f ca="1">'CF PERTI'!AD12</f>
        <v>786.51428571428573</v>
      </c>
      <c r="L8" s="66">
        <f ca="1">'CF PERTI'!AE12</f>
        <v>766.40000000000009</v>
      </c>
      <c r="M8" s="66">
        <f ca="1">'CF PERTI'!AF12</f>
        <v>539.14285714285711</v>
      </c>
      <c r="N8" s="66">
        <f ca="1">'CF PERTI'!AG12</f>
        <v>704.22857142857129</v>
      </c>
      <c r="O8" s="68">
        <f ca="1">'CF PERTI'!B28</f>
        <v>6031.7714285714283</v>
      </c>
      <c r="P8" s="68">
        <f ca="1">'CF PERTI'!C28</f>
        <v>5</v>
      </c>
      <c r="Q8" s="86">
        <f>'CF PERTI'!X11</f>
        <v>380</v>
      </c>
      <c r="R8" s="86">
        <f>'CF PERTI'!Y11</f>
        <v>381</v>
      </c>
      <c r="S8" s="86">
        <f>'CF PERTI'!Z11</f>
        <v>381</v>
      </c>
      <c r="T8" s="87">
        <f>'CF PERTI'!AK11</f>
        <v>1142</v>
      </c>
      <c r="U8" s="86">
        <f>'CF PERTI'!AL11</f>
        <v>3</v>
      </c>
      <c r="V8" s="114" t="str">
        <f>PERTI!AL11</f>
        <v>bass kurang stem, lagu 2 partitur kurang sesuai dengan yang dimainkan, tempo kurang stabil, penjiwaan lagu kurang maksimal</v>
      </c>
      <c r="W8" s="73" t="str">
        <f>'CF PERTI'!AP11</f>
        <v>Penampilan 10 Menit, Aman</v>
      </c>
    </row>
    <row r="9" spans="1:23" ht="32.25" customHeight="1">
      <c r="A9" s="55">
        <v>3</v>
      </c>
      <c r="B9" s="56" t="str">
        <f>PERTI!AU13</f>
        <v>Angklung DWP Polban</v>
      </c>
      <c r="C9" s="56" t="str">
        <f>PERTI!AV13</f>
        <v>PERTI / SEDERAJAT</v>
      </c>
      <c r="D9" s="57" t="str">
        <f>PERTI!AW13</f>
        <v>Blue Danube</v>
      </c>
      <c r="E9" s="57" t="str">
        <f>PERTI!AX13</f>
        <v>Bungong Jeumpa</v>
      </c>
      <c r="F9" s="57" t="str">
        <f>PERTI!AY13</f>
        <v>Beri Noviansyah</v>
      </c>
      <c r="G9" s="52">
        <f ca="1">'CF PERTI'!AD13</f>
        <v>750</v>
      </c>
      <c r="H9" s="52">
        <f ca="1">'CF PERTI'!AE13</f>
        <v>600</v>
      </c>
      <c r="I9" s="52">
        <f ca="1">'CF PERTI'!AF13</f>
        <v>450</v>
      </c>
      <c r="J9" s="52">
        <f ca="1">'CF PERTI'!AG13</f>
        <v>450</v>
      </c>
      <c r="K9" s="65">
        <f ca="1">'CF PERTI'!AD14</f>
        <v>600</v>
      </c>
      <c r="L9" s="65">
        <f ca="1">'CF PERTI'!AE14</f>
        <v>600</v>
      </c>
      <c r="M9" s="65">
        <f ca="1">'CF PERTI'!AF14</f>
        <v>450</v>
      </c>
      <c r="N9" s="65">
        <f ca="1">'CF PERTI'!AG14</f>
        <v>600</v>
      </c>
      <c r="O9" s="68">
        <f ca="1">'CF PERTI'!B30</f>
        <v>4500</v>
      </c>
      <c r="P9" s="67">
        <f ca="1">'CF PERTI'!C30</f>
        <v>6</v>
      </c>
      <c r="Q9" s="69">
        <f>'CF PERTI'!X13</f>
        <v>369</v>
      </c>
      <c r="R9" s="69">
        <f>'CF PERTI'!Y13</f>
        <v>365</v>
      </c>
      <c r="S9" s="69">
        <f>'CF PERTI'!Z13</f>
        <v>364</v>
      </c>
      <c r="T9" s="70">
        <f>'CF PERTI'!AK13</f>
        <v>1098</v>
      </c>
      <c r="U9" s="69">
        <f>'CF PERTI'!AL13</f>
        <v>6</v>
      </c>
      <c r="V9" s="57" t="str">
        <f>PERTI!AL13</f>
        <v xml:space="preserve">nada tidak lengkap, teknik permainan perlu ditingkatkan, pemahaman materi perlu ditingkatkan
</v>
      </c>
      <c r="W9" s="72" t="str">
        <f>'CF PERTI'!AP13</f>
        <v>Penampilan 9 Menit, Aman</v>
      </c>
    </row>
    <row r="10" spans="1:23" ht="32.25" customHeight="1">
      <c r="A10" s="54">
        <v>4</v>
      </c>
      <c r="B10" s="53" t="str">
        <f>PERTI!AU15</f>
        <v>AngklungKita Educhestra</v>
      </c>
      <c r="C10" s="53" t="str">
        <f>PERTI!AV15</f>
        <v>PERTI / SEDERAJAT</v>
      </c>
      <c r="D10" s="6" t="str">
        <f>PERTI!AW15</f>
        <v>Blue Danube</v>
      </c>
      <c r="E10" s="6" t="str">
        <f>PERTI!AX15</f>
        <v>Ekspresi</v>
      </c>
      <c r="F10" s="6" t="str">
        <f>PERTI!AY15</f>
        <v>Gilang M. Iqbal</v>
      </c>
      <c r="G10" s="51">
        <f ca="1">'CF PERTI'!AD15</f>
        <v>1178.5714285714284</v>
      </c>
      <c r="H10" s="51">
        <f ca="1">'CF PERTI'!AE15</f>
        <v>1048</v>
      </c>
      <c r="I10" s="51">
        <f ca="1">'CF PERTI'!AF15</f>
        <v>799.71428571428567</v>
      </c>
      <c r="J10" s="51">
        <f ca="1">'CF PERTI'!AG15</f>
        <v>738</v>
      </c>
      <c r="K10" s="66">
        <f ca="1">'CF PERTI'!AD16</f>
        <v>1114.2857142857142</v>
      </c>
      <c r="L10" s="66">
        <f ca="1">'CF PERTI'!AE16</f>
        <v>1152</v>
      </c>
      <c r="M10" s="66">
        <f ca="1">'CF PERTI'!AF16</f>
        <v>824.76923076923072</v>
      </c>
      <c r="N10" s="66">
        <f ca="1">'CF PERTI'!AG16</f>
        <v>1012.8</v>
      </c>
      <c r="O10" s="68">
        <f ca="1">'CF PERTI'!B32</f>
        <v>7868.1406593406591</v>
      </c>
      <c r="P10" s="68">
        <f ca="1">'CF PERTI'!C32</f>
        <v>3</v>
      </c>
      <c r="Q10" s="86">
        <f>'CF PERTI'!X15</f>
        <v>381</v>
      </c>
      <c r="R10" s="86">
        <f>'CF PERTI'!Y15</f>
        <v>379</v>
      </c>
      <c r="S10" s="86">
        <f>'CF PERTI'!Z15</f>
        <v>378</v>
      </c>
      <c r="T10" s="87">
        <f>'CF PERTI'!AK15</f>
        <v>1138</v>
      </c>
      <c r="U10" s="86">
        <f>'CF PERTI'!AL15</f>
        <v>5</v>
      </c>
      <c r="V10" s="114" t="str">
        <f>PERTI!AL15</f>
        <v>pengiring terlalu dominan, beberapa nada tidak ada, artikulasi nada kurang jelas saat dimainkan</v>
      </c>
      <c r="W10" s="73" t="str">
        <f>'CF PERTI'!AP15</f>
        <v>Penampilan 8 Menit, Aman</v>
      </c>
    </row>
    <row r="11" spans="1:23" ht="32.25" customHeight="1">
      <c r="A11" s="55">
        <v>5</v>
      </c>
      <c r="B11" s="56" t="str">
        <f>PERTI!AU17</f>
        <v>Kepang UTB</v>
      </c>
      <c r="C11" s="56" t="str">
        <f>PERTI!AV17</f>
        <v>PERTI / SEDERAJAT</v>
      </c>
      <c r="D11" s="57" t="str">
        <f>PERTI!AW17</f>
        <v>Blue Danube</v>
      </c>
      <c r="E11" s="57" t="str">
        <f>PERTI!AX17</f>
        <v>Sepasang Mata Bola</v>
      </c>
      <c r="F11" s="57" t="str">
        <f>PERTI!AY17</f>
        <v xml:space="preserve">Nabila Ashlih Mahardianti </v>
      </c>
      <c r="G11" s="52">
        <f ca="1">'CF PERTI'!AD17</f>
        <v>1332.8571428571427</v>
      </c>
      <c r="H11" s="52">
        <f ca="1">'CF PERTI'!AE17</f>
        <v>1048</v>
      </c>
      <c r="I11" s="52">
        <f ca="1">'CF PERTI'!AF17</f>
        <v>846</v>
      </c>
      <c r="J11" s="52">
        <f ca="1">'CF PERTI'!AG17</f>
        <v>738</v>
      </c>
      <c r="K11" s="65">
        <f ca="1">'CF PERTI'!AD18</f>
        <v>1176</v>
      </c>
      <c r="L11" s="65">
        <f ca="1">'CF PERTI'!AE18</f>
        <v>1176</v>
      </c>
      <c r="M11" s="65">
        <f ca="1">'CF PERTI'!AF18</f>
        <v>882</v>
      </c>
      <c r="N11" s="65">
        <f ca="1">'CF PERTI'!AG18</f>
        <v>1176</v>
      </c>
      <c r="O11" s="68">
        <f ca="1">'CF PERTI'!B34</f>
        <v>8374.8571428571431</v>
      </c>
      <c r="P11" s="67">
        <f ca="1">'CF PERTI'!C34</f>
        <v>1</v>
      </c>
      <c r="Q11" s="69">
        <f>'CF PERTI'!X17</f>
        <v>382</v>
      </c>
      <c r="R11" s="69">
        <f>'CF PERTI'!Y17</f>
        <v>376</v>
      </c>
      <c r="S11" s="69">
        <f>'CF PERTI'!Z17</f>
        <v>383</v>
      </c>
      <c r="T11" s="70">
        <f>'CF PERTI'!AK17</f>
        <v>1141</v>
      </c>
      <c r="U11" s="69">
        <f>'CF PERTI'!AL17</f>
        <v>4</v>
      </c>
      <c r="V11" s="57" t="str">
        <f>PERTI!AL17</f>
        <v>pemahaman materi perlu ditingkatkan, dibeberapa bagian pengiring hilang tempo, staccato belum rapi, dinamika belum tergarap secara cermat</v>
      </c>
      <c r="W11" s="72" t="str">
        <f>'CF PERTI'!AP17</f>
        <v>Penampilan 10 Menit, Aman</v>
      </c>
    </row>
    <row r="12" spans="1:23" ht="32.25" customHeight="1">
      <c r="A12" s="54">
        <v>6</v>
      </c>
      <c r="B12" s="53" t="str">
        <f>PERTI!AU19</f>
        <v>Svara Angklung Insan Sejahtera</v>
      </c>
      <c r="C12" s="53" t="str">
        <f>PERTI!AV19</f>
        <v>PERTI / SEDERAJAT</v>
      </c>
      <c r="D12" s="6" t="str">
        <f>PERTI!AW19</f>
        <v>Blue Danube</v>
      </c>
      <c r="E12" s="6" t="str">
        <f>PERTI!AX19</f>
        <v>Alunan Sebuah Lagu</v>
      </c>
      <c r="F12" s="6" t="str">
        <f>PERTI!AY19</f>
        <v>Vidy S. Septianz</v>
      </c>
      <c r="G12" s="51">
        <f ca="1">'CF PERTI'!AD19</f>
        <v>1401.4285714285713</v>
      </c>
      <c r="H12" s="51">
        <f ca="1">'CF PERTI'!AE19</f>
        <v>1124.8</v>
      </c>
      <c r="I12" s="51">
        <f ca="1">'CF PERTI'!AF19</f>
        <v>861.42857142857133</v>
      </c>
      <c r="J12" s="51">
        <f ca="1">'CF PERTI'!AG19</f>
        <v>882</v>
      </c>
      <c r="K12" s="66">
        <f ca="1">'CF PERTI'!AD20</f>
        <v>1110.1714285714286</v>
      </c>
      <c r="L12" s="66">
        <f ca="1">'CF PERTI'!AE20</f>
        <v>1120</v>
      </c>
      <c r="M12" s="66">
        <f ca="1">'CF PERTI'!AF20</f>
        <v>848.76923076923072</v>
      </c>
      <c r="N12" s="66">
        <f ca="1">'CF PERTI'!AG20</f>
        <v>996.8</v>
      </c>
      <c r="O12" s="68">
        <f ca="1">'CF PERTI'!B36</f>
        <v>8345.3978021978019</v>
      </c>
      <c r="P12" s="68">
        <f ca="1">'CF PERTI'!C36</f>
        <v>2</v>
      </c>
      <c r="Q12" s="86">
        <f>'CF PERTI'!X19</f>
        <v>386</v>
      </c>
      <c r="R12" s="86">
        <f>'CF PERTI'!Y19</f>
        <v>388</v>
      </c>
      <c r="S12" s="86">
        <f>'CF PERTI'!Z19</f>
        <v>384</v>
      </c>
      <c r="T12" s="87">
        <f>'CF PERTI'!AK19</f>
        <v>1158</v>
      </c>
      <c r="U12" s="86">
        <f>'CF PERTI'!AL19</f>
        <v>2</v>
      </c>
      <c r="V12" s="114" t="str">
        <f>PERTI!AL19</f>
        <v>Tempo kurang stabil, penjiwaan sudah bagus, ada beberapa bagian yang kosong, musikalitas angklung sudah bagus</v>
      </c>
      <c r="W12" s="73" t="str">
        <f>'CF PERTI'!AP19</f>
        <v>Penampilan 9 Menit, Aman</v>
      </c>
    </row>
    <row r="13" spans="1:23" ht="27.95" customHeight="1">
      <c r="F13" s="82" t="s">
        <v>96</v>
      </c>
      <c r="G13" s="83" cm="1">
        <f t="array" aca="1" ref="G13" ca="1">IF(SUMPRODUCT(--(ISTEXT(G7:G12)+ISBLANK(G7:G12)+(G7:G12=0)))&gt;0,"Error",AVERAGE(G7:G12))</f>
        <v>1173.8095238095236</v>
      </c>
      <c r="H13" s="83" cm="1">
        <f t="array" aca="1" ref="H13" ca="1">IF(SUMPRODUCT(--(ISTEXT(H7:H12)+ISBLANK(H7:H12)+(H7:H12=0)))&gt;0,"Error",AVERAGE(H7:H12))</f>
        <v>967.4666666666667</v>
      </c>
      <c r="I13" s="83" cm="1">
        <f t="array" aca="1" ref="I13" ca="1">IF(SUMPRODUCT(--(ISTEXT(I7:I12)+ISBLANK(I7:I12)+(I7:I12=0)))&gt;0,"Error",AVERAGE(I7:I12))</f>
        <v>727.71428571428567</v>
      </c>
      <c r="J13" s="83" cm="1">
        <f t="array" aca="1" ref="J13" ca="1">IF(SUMPRODUCT(--(ISTEXT(J7:J12)+ISBLANK(J7:J12)+(J7:J12=0)))&gt;0,"Error",AVERAGE(J7:J12))</f>
        <v>698.79999999999984</v>
      </c>
      <c r="K13" s="83" cm="1">
        <f t="array" aca="1" ref="K13" ca="1">IF(SUMPRODUCT(--(ISTEXT(K7:K12)+ISBLANK(K7:K12)+(K7:K12=0)))&gt;0,"Error",AVERAGE(K7:K12))</f>
        <v>972.87619047619057</v>
      </c>
      <c r="L13" s="83" cm="1">
        <f t="array" aca="1" ref="L13" ca="1">IF(SUMPRODUCT(--(ISTEXT(L7:L12)+ISBLANK(L7:L12)+(L7:L12=0)))&gt;0,"Error",AVERAGE(L7:L12))</f>
        <v>998.4</v>
      </c>
      <c r="M13" s="83" cm="1">
        <f t="array" aca="1" ref="M13" ca="1">IF(SUMPRODUCT(--(ISTEXT(M7:M12)+ISBLANK(M7:M12)+(M7:M12=0)))&gt;0,"Error",AVERAGE(M7:M12))</f>
        <v>727.93406593406587</v>
      </c>
      <c r="N13" s="83" cm="1">
        <f t="array" aca="1" ref="N13" ca="1">IF(SUMPRODUCT(--(ISTEXT(N7:N12)+ISBLANK(N7:N12)+(N7:N12=0)))&gt;0,"Error",AVERAGE(N7:N12))</f>
        <v>890.81904761904764</v>
      </c>
      <c r="O13" s="83" cm="1">
        <f t="array" aca="1" ref="O13" ca="1">IF(SUMPRODUCT(--(ISTEXT(O7:O12)+ISBLANK(O7:O12)+(O7:O12=0)))&gt;0,"Error",AVERAGE(O7:O12))</f>
        <v>7157.8197802197801</v>
      </c>
      <c r="Q13" s="83" cm="1">
        <f t="array" ref="Q13">IF(SUMPRODUCT(--(ISTEXT(Q7:Q12)+ISBLANK(Q7:Q12)+(Q7:Q12=0)))&gt;0,"Error",AVERAGE(Q7:Q12))</f>
        <v>381.16666666666669</v>
      </c>
      <c r="R13" s="83" cm="1">
        <f t="array" ref="R13">IF(SUMPRODUCT(--(ISTEXT(R7:R12)+ISBLANK(R7:R12)+(R7:R12=0)))&gt;0,"Error",AVERAGE(R7:R12))</f>
        <v>379.66666666666669</v>
      </c>
      <c r="S13" s="83" cm="1">
        <f t="array" ref="S13">IF(SUMPRODUCT(--(ISTEXT(S7:S12)+ISBLANK(S7:S12)+(S7:S12=0)))&gt;0,"Error",AVERAGE(S7:S12))</f>
        <v>379.83333333333331</v>
      </c>
      <c r="T13" s="83" cm="1">
        <f t="array" ref="T13">IF(SUMPRODUCT(--(ISTEXT(T7:T12)+ISBLANK(T7:T12)+(T7:T12=0)))&gt;0,"Error",AVERAGE(T7:T12))</f>
        <v>1140.6666666666667</v>
      </c>
    </row>
    <row r="14" spans="1:23" ht="27.95" customHeight="1"/>
    <row r="28" spans="1:1"/>
    <row r="29" spans="1:1">
      <c r="A29" t="s">
        <v>97</v>
      </c>
    </row>
    <row r="30" spans="1:1"/>
    <row r="31" spans="1:1"/>
    <row r="32" spans="1:1"/>
    <row r="33"/>
    <row r="34"/>
    <row r="35"/>
    <row r="36"/>
    <row r="37"/>
    <row r="38"/>
    <row r="39"/>
  </sheetData>
  <sheetProtection algorithmName="SHA-512" hashValue="mj1aO0er7tURZ5pMujEpK1/QjQ13phYzRTs6d+pRmA5VIDZcEgb/L12QspQE1kFOJNMLlnlLVrL7Q8lvdDotVQ==" saltValue="n+BqUWqOxmF3ZVU6XHm6Lw==" spinCount="100000" sheet="1" objects="1" scenarios="1" selectLockedCells="1" selectUnlockedCells="1"/>
  <mergeCells count="13">
    <mergeCell ref="W4:W6"/>
    <mergeCell ref="G4:J5"/>
    <mergeCell ref="K4:N5"/>
    <mergeCell ref="O4:O6"/>
    <mergeCell ref="P4:P6"/>
    <mergeCell ref="Q4:U5"/>
    <mergeCell ref="V4:V6"/>
    <mergeCell ref="F4:F6"/>
    <mergeCell ref="A4:A6"/>
    <mergeCell ref="B4:B6"/>
    <mergeCell ref="C4:C6"/>
    <mergeCell ref="D4:D6"/>
    <mergeCell ref="E4:E6"/>
  </mergeCells>
  <conditionalFormatting sqref="U7:U12">
    <cfRule type="cellIs" dxfId="10" priority="12" operator="equal">
      <formula>1</formula>
    </cfRule>
  </conditionalFormatting>
  <conditionalFormatting sqref="P7:P12">
    <cfRule type="cellIs" dxfId="9" priority="7" operator="equal">
      <formula>5</formula>
    </cfRule>
    <cfRule type="cellIs" dxfId="8" priority="8" operator="equal">
      <formula>4</formula>
    </cfRule>
    <cfRule type="cellIs" dxfId="7" priority="9" operator="equal">
      <formula>3</formula>
    </cfRule>
    <cfRule type="cellIs" dxfId="6" priority="10" operator="equal">
      <formula>2</formula>
    </cfRule>
    <cfRule type="cellIs" dxfId="5" priority="11" operator="equal">
      <formula>1</formula>
    </cfRule>
  </conditionalFormatting>
  <conditionalFormatting sqref="F13:O13 Q13:T13">
    <cfRule type="cellIs" dxfId="4" priority="4" operator="equal">
      <formula>"Null"</formula>
    </cfRule>
    <cfRule type="cellIs" dxfId="3" priority="5" operator="equal">
      <formula>"Error"</formula>
    </cfRule>
  </conditionalFormatting>
  <conditionalFormatting sqref="G13:O13 Q13:T13">
    <cfRule type="cellIs" dxfId="2" priority="6" operator="equal">
      <formula>" "</formula>
    </cfRule>
  </conditionalFormatting>
  <conditionalFormatting sqref="A1:XFD1048576">
    <cfRule type="containsErrors" dxfId="1" priority="3">
      <formula>ISERROR(A1)</formula>
    </cfRule>
  </conditionalFormatting>
  <conditionalFormatting sqref="O7:O12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7:T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03F1642-44A5-44A1-BC72-865698A9618E}">
            <xm:f>NOT(ISERROR(SEARCH("Peserta",W7)))</xm:f>
            <xm:f>"Peserta"</xm:f>
            <x14:dxf>
              <font>
                <color theme="0"/>
              </font>
              <fill>
                <patternFill patternType="solid">
                  <bgColor rgb="FFC00000"/>
                </patternFill>
              </fill>
            </x14:dxf>
          </x14:cfRule>
          <xm:sqref>W7:W12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4CE4-F51C-4B89-8854-D516E8290FDA}">
  <sheetPr>
    <tabColor theme="9" tint="0.59999389629810485"/>
    <pageSetUpPr fitToPage="1"/>
  </sheetPr>
  <dimension ref="A1:L48"/>
  <sheetViews>
    <sheetView topLeftCell="C35" workbookViewId="0">
      <selection activeCell="L4" sqref="L4"/>
    </sheetView>
  </sheetViews>
  <sheetFormatPr defaultColWidth="11" defaultRowHeight="15.75"/>
  <cols>
    <col min="1" max="1" width="14.25" customWidth="1"/>
    <col min="2" max="2" width="2" customWidth="1"/>
    <col min="3" max="3" width="2.875" customWidth="1"/>
    <col min="4" max="4" width="14.5" customWidth="1"/>
    <col min="5" max="5" width="11.875" customWidth="1"/>
    <col min="6" max="6" width="9"/>
    <col min="7" max="7" width="11.875" customWidth="1"/>
    <col min="8" max="8" width="9.125" customWidth="1"/>
    <col min="9" max="9" width="14.125" customWidth="1"/>
    <col min="10" max="10" width="6.875" customWidth="1"/>
    <col min="11" max="11" width="18" customWidth="1"/>
  </cols>
  <sheetData>
    <row r="1" spans="1:12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2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  <c r="K2" s="427" t="s">
        <v>100</v>
      </c>
      <c r="L2" s="429">
        <v>5</v>
      </c>
    </row>
    <row r="3" spans="1:12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  <c r="K3" s="428"/>
      <c r="L3" s="430"/>
    </row>
    <row r="4" spans="1:12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2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2" ht="6.75" customHeight="1"/>
    <row r="7" spans="1:12">
      <c r="A7" s="75" t="s">
        <v>104</v>
      </c>
      <c r="B7" s="76" t="s">
        <v>105</v>
      </c>
      <c r="C7" s="95">
        <f>$L$2</f>
        <v>5</v>
      </c>
      <c r="K7" s="427" t="s">
        <v>106</v>
      </c>
      <c r="L7" s="429">
        <f>MAX('CF PERTI'!A9:A20)</f>
        <v>6</v>
      </c>
    </row>
    <row r="8" spans="1:12">
      <c r="A8" s="75" t="s">
        <v>107</v>
      </c>
      <c r="B8" s="76" t="s">
        <v>105</v>
      </c>
      <c r="C8" t="str">
        <f>_xlfn.XLOOKUP($L$2,LPERTI!$A$7:$A$16,LPERTI!$B$7:$B$16)</f>
        <v>Kepang UTB</v>
      </c>
      <c r="G8" s="431" t="s">
        <v>89</v>
      </c>
      <c r="H8" s="432"/>
      <c r="I8" s="435" t="s">
        <v>90</v>
      </c>
      <c r="K8" s="428"/>
      <c r="L8" s="430"/>
    </row>
    <row r="9" spans="1:12">
      <c r="A9" s="75" t="s">
        <v>108</v>
      </c>
      <c r="B9" s="76" t="s">
        <v>105</v>
      </c>
      <c r="C9" t="str">
        <f>_xlfn.XLOOKUP($L$2,LPERTI!$A$7:$A$16,LPERTI!$C$7:$C$16)</f>
        <v>PERTI / SEDERAJAT</v>
      </c>
      <c r="G9" s="433"/>
      <c r="H9" s="434"/>
      <c r="I9" s="436"/>
    </row>
    <row r="10" spans="1:12" ht="15.75" customHeight="1">
      <c r="A10" s="75" t="s">
        <v>109</v>
      </c>
      <c r="B10" s="76" t="s">
        <v>110</v>
      </c>
      <c r="C10" s="95">
        <v>1</v>
      </c>
      <c r="D10" t="str">
        <f>_xlfn.XLOOKUP($L$2,LPERTI!$A$7:$A$16,LPERTI!$D$7:$D$16)</f>
        <v>Blue Danube</v>
      </c>
      <c r="G10" s="437">
        <f ca="1">_xlfn.XLOOKUP($L$2,LPERTI!$A$7:$A$16,LPERTI!$O$7:$O$16)</f>
        <v>8374.8571428571431</v>
      </c>
      <c r="H10" s="437"/>
      <c r="I10" s="438">
        <f ca="1">_xlfn.XLOOKUP($L$2,LPERTI!$A$7:$A$16,LPERTI!$P$7:$P$16)</f>
        <v>1</v>
      </c>
    </row>
    <row r="11" spans="1:12" ht="15.75" customHeight="1">
      <c r="A11" s="75"/>
      <c r="B11" s="76"/>
      <c r="C11" s="95">
        <v>2</v>
      </c>
      <c r="D11" t="str">
        <f>_xlfn.XLOOKUP($L$2,LPERTI!$A$7:$A$16,LPERTI!$E$7:$E$16)</f>
        <v>Sepasang Mata Bola</v>
      </c>
      <c r="G11" s="437"/>
      <c r="H11" s="437"/>
      <c r="I11" s="438"/>
    </row>
    <row r="12" spans="1:12" ht="15.75" customHeight="1">
      <c r="A12" s="75"/>
      <c r="B12" s="76"/>
      <c r="G12" s="439" t="s">
        <v>111</v>
      </c>
      <c r="H12" s="439"/>
      <c r="I12" s="438"/>
    </row>
    <row r="13" spans="1:12" ht="18" customHeight="1">
      <c r="A13" t="s">
        <v>18</v>
      </c>
      <c r="B13" s="76" t="s">
        <v>105</v>
      </c>
      <c r="C13" s="75" t="str">
        <f>_xlfn.XLOOKUP($L$2,LPERTI!$A$7:$A$16,LPERTI!$F$7:$F$16)</f>
        <v xml:space="preserve">Nabila Ashlih Mahardianti </v>
      </c>
      <c r="G13" s="440">
        <f ca="1">LPERTI!O13</f>
        <v>7157.8197802197801</v>
      </c>
      <c r="H13" s="440"/>
      <c r="I13" s="438"/>
    </row>
    <row r="14" spans="1:12" ht="15.75" customHeight="1">
      <c r="G14" s="439" t="s">
        <v>112</v>
      </c>
      <c r="H14" s="439"/>
      <c r="I14" s="438"/>
    </row>
    <row r="15" spans="1:12" ht="18" customHeight="1">
      <c r="G15" s="441">
        <f ca="1">'CF PERTI'!D26</f>
        <v>8374.8571428571431</v>
      </c>
      <c r="H15" s="441"/>
      <c r="I15" s="438"/>
    </row>
    <row r="16" spans="1:12" ht="15.95" customHeight="1">
      <c r="G16" s="439" t="s">
        <v>113</v>
      </c>
      <c r="H16" s="439"/>
      <c r="I16" s="438"/>
    </row>
    <row r="17" spans="1:9" ht="18">
      <c r="G17" s="442">
        <f ca="1">'CF PERTI'!E26</f>
        <v>4500</v>
      </c>
      <c r="H17" s="442"/>
      <c r="I17" s="438"/>
    </row>
    <row r="18" spans="1:9" ht="22.5" customHeight="1">
      <c r="A18" s="414" t="s">
        <v>114</v>
      </c>
      <c r="B18" s="414"/>
      <c r="C18" s="414"/>
      <c r="D18" s="414"/>
      <c r="E18" s="414"/>
      <c r="F18" s="75"/>
      <c r="G18" s="74"/>
      <c r="H18" s="77"/>
    </row>
    <row r="19" spans="1:9">
      <c r="A19" s="78"/>
      <c r="B19" s="415" t="s">
        <v>115</v>
      </c>
      <c r="C19" s="416"/>
      <c r="D19" s="417"/>
      <c r="E19" s="421" t="s">
        <v>116</v>
      </c>
      <c r="F19" s="422"/>
      <c r="G19" s="422"/>
      <c r="H19" s="423"/>
    </row>
    <row r="20" spans="1:9">
      <c r="A20" s="78"/>
      <c r="B20" s="418"/>
      <c r="C20" s="419"/>
      <c r="D20" s="420"/>
      <c r="E20" s="79" t="s">
        <v>31</v>
      </c>
      <c r="F20" s="80" t="s">
        <v>117</v>
      </c>
      <c r="G20" s="79" t="s">
        <v>39</v>
      </c>
      <c r="H20" s="81" t="s">
        <v>117</v>
      </c>
    </row>
    <row r="21" spans="1:9">
      <c r="A21" s="78"/>
      <c r="B21" s="424" t="s">
        <v>118</v>
      </c>
      <c r="C21" s="425"/>
      <c r="D21" s="425"/>
      <c r="E21" s="84">
        <f ca="1">_xlfn.XLOOKUP($L$2,LPERTI!$A$7:$A$16,LPERTI!$G$7:$G$16)</f>
        <v>1332.8571428571427</v>
      </c>
      <c r="F21" s="85">
        <f ca="1">LPERTI!$G$13</f>
        <v>1173.8095238095236</v>
      </c>
      <c r="G21" s="84">
        <f ca="1">_xlfn.XLOOKUP($L$2,LPERTI!$A$7:$A$16,LPERTI!$K$7:$K$16)</f>
        <v>1176</v>
      </c>
      <c r="H21" s="85">
        <f ca="1">LPERTI!$K$13</f>
        <v>972.87619047619057</v>
      </c>
    </row>
    <row r="22" spans="1:9">
      <c r="A22" s="78"/>
      <c r="B22" s="400" t="s">
        <v>25</v>
      </c>
      <c r="C22" s="401"/>
      <c r="D22" s="401"/>
      <c r="E22" s="84">
        <f ca="1">_xlfn.XLOOKUP($L$2,LPERTI!$A$7:$A$16,LPERTI!$H$7:$H$16)</f>
        <v>1048</v>
      </c>
      <c r="F22" s="85">
        <f ca="1">LPERTI!$H$13</f>
        <v>967.4666666666667</v>
      </c>
      <c r="G22" s="84">
        <f ca="1">_xlfn.XLOOKUP($L$2,LPERTI!$A$7:$A$16,LPERTI!$L$7:$L$16)</f>
        <v>1176</v>
      </c>
      <c r="H22" s="85">
        <f ca="1">LPERTI!$L$13</f>
        <v>998.4</v>
      </c>
    </row>
    <row r="23" spans="1:9">
      <c r="A23" s="78"/>
      <c r="B23" s="400" t="s">
        <v>26</v>
      </c>
      <c r="C23" s="401"/>
      <c r="D23" s="401"/>
      <c r="E23" s="84">
        <f ca="1">_xlfn.XLOOKUP($L$2,LPERTI!$A$7:$A$16,LPERTI!$I$7:$I$16)</f>
        <v>846</v>
      </c>
      <c r="F23" s="85">
        <f ca="1">LPERTI!$I$13</f>
        <v>727.71428571428567</v>
      </c>
      <c r="G23" s="84">
        <f ca="1">_xlfn.XLOOKUP($L$2,LPERTI!$A$7:$A$16,LPERTI!$M$7:$M$16)</f>
        <v>882</v>
      </c>
      <c r="H23" s="85">
        <f ca="1">LPERTI!$M$13</f>
        <v>727.93406593406587</v>
      </c>
    </row>
    <row r="24" spans="1:9">
      <c r="A24" s="78"/>
      <c r="B24" s="400" t="s">
        <v>119</v>
      </c>
      <c r="C24" s="401"/>
      <c r="D24" s="401"/>
      <c r="E24" s="84">
        <f ca="1">_xlfn.XLOOKUP($L$2,LPERTI!$A$7:$A$16,LPERTI!$J$7:$J$16)</f>
        <v>738</v>
      </c>
      <c r="F24" s="85">
        <f ca="1">LPERTI!$J$13</f>
        <v>698.79999999999984</v>
      </c>
      <c r="G24" s="84">
        <f ca="1">_xlfn.XLOOKUP($L$2,LPERTI!$A$7:$A$16,LPERTI!$N$7:$N$16)</f>
        <v>1176</v>
      </c>
      <c r="H24" s="85">
        <f ca="1">LPERTI!$N$13</f>
        <v>890.81904761904764</v>
      </c>
    </row>
    <row r="25" spans="1:9">
      <c r="A25" s="78"/>
      <c r="B25" s="402" t="s">
        <v>120</v>
      </c>
      <c r="C25" s="403"/>
      <c r="D25" s="404"/>
      <c r="E25" s="94">
        <f ca="1">SUM($E$21:$E$24)</f>
        <v>3964.8571428571427</v>
      </c>
      <c r="F25" s="397"/>
      <c r="G25" s="94">
        <f ca="1">SUM($G$21:$G$24)</f>
        <v>4410</v>
      </c>
      <c r="H25" s="405"/>
    </row>
    <row r="26" spans="1:9">
      <c r="A26" s="78"/>
      <c r="B26" s="408" t="s">
        <v>79</v>
      </c>
      <c r="C26" s="409"/>
      <c r="D26" s="410"/>
      <c r="E26" s="91">
        <f ca="1">'CF PERTI'!$D$30</f>
        <v>4269.6571428571424</v>
      </c>
      <c r="F26" s="398"/>
      <c r="G26" s="92">
        <f ca="1">'CF PERTI'!$E$30</f>
        <v>4410</v>
      </c>
      <c r="H26" s="406"/>
    </row>
    <row r="27" spans="1:9">
      <c r="B27" s="411" t="s">
        <v>80</v>
      </c>
      <c r="C27" s="412"/>
      <c r="D27" s="413"/>
      <c r="E27" s="90">
        <f ca="1">'CF PERTI'!D34</f>
        <v>2250</v>
      </c>
      <c r="F27" s="399"/>
      <c r="G27" s="93">
        <f ca="1">'CF PERTI'!E34</f>
        <v>2250</v>
      </c>
      <c r="H27" s="407"/>
      <c r="I27" s="7"/>
    </row>
    <row r="29" spans="1:9" ht="22.5" customHeight="1">
      <c r="A29" s="88" t="s">
        <v>121</v>
      </c>
      <c r="B29" s="75"/>
      <c r="C29" s="75"/>
      <c r="D29" s="75"/>
      <c r="E29" s="75"/>
      <c r="F29" s="75"/>
      <c r="G29" s="75"/>
      <c r="H29" s="75"/>
      <c r="I29" s="75"/>
    </row>
    <row r="30" spans="1:9">
      <c r="A30" s="394" t="s">
        <v>25</v>
      </c>
      <c r="B30" s="394"/>
      <c r="C30" s="394"/>
      <c r="D30" s="394" t="s">
        <v>122</v>
      </c>
      <c r="E30" s="394"/>
      <c r="F30" s="395" t="s">
        <v>123</v>
      </c>
      <c r="G30" s="396"/>
      <c r="H30" s="394" t="s">
        <v>120</v>
      </c>
      <c r="I30" s="394"/>
    </row>
    <row r="31" spans="1:9">
      <c r="A31" s="388">
        <f>_xlfn.XLOOKUP($L$2,LPERTI!$A$7:$A$16,LPERTI!$Q$7:$Q$16)</f>
        <v>382</v>
      </c>
      <c r="B31" s="388"/>
      <c r="C31" s="388"/>
      <c r="D31" s="388">
        <f>_xlfn.XLOOKUP($L$2,LPERTI!$A$7:$A$16,LPERTI!$R$7:$R$16)</f>
        <v>376</v>
      </c>
      <c r="E31" s="388"/>
      <c r="F31" s="388">
        <f>_xlfn.XLOOKUP($L$2,LPERTI!$A$7:$A$16,LPERTI!$S$7:$S$16)</f>
        <v>383</v>
      </c>
      <c r="G31" s="389"/>
      <c r="H31" s="390">
        <f>_xlfn.XLOOKUP($L$2,LPERTI!$A$7:$A$16,LPERTI!$T$7:$T$16)</f>
        <v>1141</v>
      </c>
      <c r="I31" s="390"/>
    </row>
    <row r="32" spans="1:9">
      <c r="F32" s="391" t="s">
        <v>111</v>
      </c>
      <c r="G32" s="392"/>
      <c r="H32" s="393">
        <f>LPERTI!$T$13</f>
        <v>1140.6666666666667</v>
      </c>
      <c r="I32" s="393"/>
    </row>
    <row r="33" spans="1:9">
      <c r="F33" s="379" t="s">
        <v>79</v>
      </c>
      <c r="G33" s="380"/>
      <c r="H33" s="381">
        <f>'CF PERTI'!$D$38</f>
        <v>1167</v>
      </c>
      <c r="I33" s="381"/>
    </row>
    <row r="34" spans="1:9">
      <c r="F34" s="382" t="s">
        <v>80</v>
      </c>
      <c r="G34" s="383"/>
      <c r="H34" s="384">
        <f>'CF PERTI'!$E$38</f>
        <v>1098</v>
      </c>
      <c r="I34" s="384"/>
    </row>
    <row r="36" spans="1:9">
      <c r="A36" s="75" t="s">
        <v>124</v>
      </c>
      <c r="B36" s="75"/>
      <c r="C36" s="75"/>
      <c r="D36" s="75"/>
      <c r="E36" s="75"/>
      <c r="F36" s="75"/>
      <c r="G36" s="75"/>
      <c r="H36" s="75"/>
      <c r="I36" s="75"/>
    </row>
    <row r="37" spans="1:9">
      <c r="A37" s="385" t="s">
        <v>9</v>
      </c>
      <c r="B37" s="386"/>
      <c r="C37" s="386"/>
      <c r="D37" s="386"/>
      <c r="E37" s="386"/>
      <c r="F37" s="386"/>
      <c r="G37" s="386" t="s">
        <v>23</v>
      </c>
      <c r="H37" s="386"/>
      <c r="I37" s="387"/>
    </row>
    <row r="38" spans="1:9">
      <c r="A38" s="348" t="str">
        <f>_xlfn.XLOOKUP($L$2,LPERTI!$A$7:$A$16,LPERTI!$V$7:$V$16)</f>
        <v>pemahaman materi perlu ditingkatkan, dibeberapa bagian pengiring hilang tempo, staccato belum rapi, dinamika belum tergarap secara cermat</v>
      </c>
      <c r="B38" s="349"/>
      <c r="C38" s="349"/>
      <c r="D38" s="349"/>
      <c r="E38" s="349"/>
      <c r="F38" s="350"/>
      <c r="G38" s="357" t="str">
        <f>_xlfn.XLOOKUP($L$2,'CF PERTI'!$A$9:$A$28,'CF PERTI'!$AN$9:$AN$28)</f>
        <v>Penampilan 10 Menit</v>
      </c>
      <c r="H38" s="349"/>
      <c r="I38" s="358"/>
    </row>
    <row r="39" spans="1:9">
      <c r="A39" s="351"/>
      <c r="B39" s="352"/>
      <c r="C39" s="352"/>
      <c r="D39" s="352"/>
      <c r="E39" s="352"/>
      <c r="F39" s="353"/>
      <c r="G39" s="359"/>
      <c r="H39" s="352"/>
      <c r="I39" s="360"/>
    </row>
    <row r="40" spans="1:9">
      <c r="A40" s="351"/>
      <c r="B40" s="352"/>
      <c r="C40" s="352"/>
      <c r="D40" s="352"/>
      <c r="E40" s="352"/>
      <c r="F40" s="353"/>
      <c r="G40" s="359"/>
      <c r="H40" s="352"/>
      <c r="I40" s="360"/>
    </row>
    <row r="41" spans="1:9">
      <c r="A41" s="351"/>
      <c r="B41" s="352"/>
      <c r="C41" s="352"/>
      <c r="D41" s="352"/>
      <c r="E41" s="352"/>
      <c r="F41" s="353"/>
      <c r="G41" s="359"/>
      <c r="H41" s="352"/>
      <c r="I41" s="360"/>
    </row>
    <row r="42" spans="1:9">
      <c r="A42" s="351"/>
      <c r="B42" s="352"/>
      <c r="C42" s="352"/>
      <c r="D42" s="352"/>
      <c r="E42" s="352"/>
      <c r="F42" s="353"/>
      <c r="G42" s="359"/>
      <c r="H42" s="352"/>
      <c r="I42" s="360"/>
    </row>
    <row r="43" spans="1:9">
      <c r="A43" s="354"/>
      <c r="B43" s="355"/>
      <c r="C43" s="355"/>
      <c r="D43" s="355"/>
      <c r="E43" s="355"/>
      <c r="F43" s="356"/>
      <c r="G43" s="361"/>
      <c r="H43" s="355"/>
      <c r="I43" s="362"/>
    </row>
    <row r="44" spans="1:9">
      <c r="A44" s="75"/>
      <c r="B44" s="75"/>
      <c r="C44" s="75"/>
      <c r="D44" s="75"/>
      <c r="E44" s="75"/>
      <c r="F44" s="75"/>
      <c r="G44" s="75"/>
      <c r="H44" s="74"/>
      <c r="I44" s="89"/>
    </row>
    <row r="45" spans="1:9" ht="24.75" customHeight="1">
      <c r="A45" s="363" t="s">
        <v>125</v>
      </c>
      <c r="B45" s="364"/>
      <c r="C45" s="365"/>
      <c r="D45" s="372" t="s">
        <v>126</v>
      </c>
      <c r="E45" s="372"/>
      <c r="F45" s="373" t="s">
        <v>127</v>
      </c>
      <c r="G45" s="374"/>
      <c r="H45" s="375" t="s">
        <v>128</v>
      </c>
      <c r="I45" s="376"/>
    </row>
    <row r="46" spans="1:9" ht="24.75" customHeight="1">
      <c r="A46" s="366"/>
      <c r="B46" s="367"/>
      <c r="C46" s="368"/>
      <c r="D46" s="372"/>
      <c r="E46" s="372"/>
      <c r="F46" s="346" t="s">
        <v>129</v>
      </c>
      <c r="G46" s="347"/>
      <c r="H46" s="377"/>
      <c r="I46" s="378"/>
    </row>
    <row r="47" spans="1:9" ht="24.75" customHeight="1">
      <c r="A47" s="366"/>
      <c r="B47" s="367"/>
      <c r="C47" s="368"/>
      <c r="D47" s="372" t="s">
        <v>130</v>
      </c>
      <c r="E47" s="372"/>
      <c r="F47" s="373" t="s">
        <v>131</v>
      </c>
      <c r="G47" s="374"/>
      <c r="H47" s="375" t="s">
        <v>128</v>
      </c>
      <c r="I47" s="376"/>
    </row>
    <row r="48" spans="1:9" ht="24.75" customHeight="1">
      <c r="A48" s="369"/>
      <c r="B48" s="370"/>
      <c r="C48" s="371"/>
      <c r="D48" s="372"/>
      <c r="E48" s="372"/>
      <c r="F48" s="346" t="s">
        <v>132</v>
      </c>
      <c r="G48" s="347"/>
      <c r="H48" s="377"/>
      <c r="I48" s="378"/>
    </row>
  </sheetData>
  <sheetProtection algorithmName="SHA-512" hashValue="nbqUY69J1poo0WyHQEpGxJEt5xgcRM5rB5RrNmm4cRN9KbOwNKk2kjpnckcqyt2v8sCw9TGdxoXewdb0hrOJwg==" saltValue="P2KY+cZpEU8ZKgv1yRNa1Q==" spinCount="100000" sheet="1" objects="1" scenarios="1" selectLockedCells="1" selectUnlockedCells="1"/>
  <mergeCells count="58">
    <mergeCell ref="K7:K8"/>
    <mergeCell ref="L7:L8"/>
    <mergeCell ref="F47:G47"/>
    <mergeCell ref="H47:I48"/>
    <mergeCell ref="F48:G48"/>
    <mergeCell ref="A37:F37"/>
    <mergeCell ref="G37:I37"/>
    <mergeCell ref="A38:F43"/>
    <mergeCell ref="G38:I43"/>
    <mergeCell ref="A45:C48"/>
    <mergeCell ref="D45:E46"/>
    <mergeCell ref="F45:G45"/>
    <mergeCell ref="H45:I46"/>
    <mergeCell ref="F46:G46"/>
    <mergeCell ref="D47:E48"/>
    <mergeCell ref="F32:G32"/>
    <mergeCell ref="H32:I32"/>
    <mergeCell ref="F33:G33"/>
    <mergeCell ref="H33:I33"/>
    <mergeCell ref="F34:G34"/>
    <mergeCell ref="H34:I34"/>
    <mergeCell ref="A30:C30"/>
    <mergeCell ref="D30:E30"/>
    <mergeCell ref="F30:G30"/>
    <mergeCell ref="H30:I30"/>
    <mergeCell ref="A31:C31"/>
    <mergeCell ref="D31:E31"/>
    <mergeCell ref="F31:G31"/>
    <mergeCell ref="H31:I31"/>
    <mergeCell ref="B23:D23"/>
    <mergeCell ref="B24:D24"/>
    <mergeCell ref="B25:D25"/>
    <mergeCell ref="F25:F27"/>
    <mergeCell ref="H25:H27"/>
    <mergeCell ref="B26:D26"/>
    <mergeCell ref="B27:D27"/>
    <mergeCell ref="B22:D22"/>
    <mergeCell ref="A5:I5"/>
    <mergeCell ref="G8:H9"/>
    <mergeCell ref="I8:I9"/>
    <mergeCell ref="G10:H11"/>
    <mergeCell ref="I10:I17"/>
    <mergeCell ref="G12:H12"/>
    <mergeCell ref="G13:H13"/>
    <mergeCell ref="G14:H14"/>
    <mergeCell ref="G15:H15"/>
    <mergeCell ref="G16:H16"/>
    <mergeCell ref="G17:H17"/>
    <mergeCell ref="A18:E18"/>
    <mergeCell ref="B19:D20"/>
    <mergeCell ref="E19:H19"/>
    <mergeCell ref="B21:D21"/>
    <mergeCell ref="A4:I4"/>
    <mergeCell ref="A1:I1"/>
    <mergeCell ref="A2:I2"/>
    <mergeCell ref="K2:K3"/>
    <mergeCell ref="L2:L3"/>
    <mergeCell ref="A3:I3"/>
  </mergeCells>
  <hyperlinks>
    <hyperlink ref="A5" r:id="rId1" display="http://lmap9.kabumi-upi.org/" xr:uid="{16161ECA-D5C9-494A-9880-3B48133C5527}"/>
  </hyperlinks>
  <pageMargins left="0.7" right="0.7" top="0.75" bottom="0.75" header="0.3" footer="0.3"/>
  <pageSetup paperSize="9" fitToHeight="0" orientation="portrait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0672-3DF1-40F6-AC2B-E2A86BD96301}">
  <sheetPr>
    <tabColor theme="9" tint="0.59999389629810485"/>
    <pageSetUpPr fitToPage="1"/>
  </sheetPr>
  <dimension ref="A1:S40"/>
  <sheetViews>
    <sheetView workbookViewId="0">
      <selection activeCell="L34" sqref="L34"/>
    </sheetView>
  </sheetViews>
  <sheetFormatPr defaultColWidth="11" defaultRowHeight="15.75"/>
  <cols>
    <col min="1" max="1" width="12.75" customWidth="1"/>
    <col min="2" max="2" width="10.75" customWidth="1"/>
    <col min="3" max="7" width="12.625" customWidth="1"/>
    <col min="8" max="8" width="10.75" customWidth="1"/>
    <col min="9" max="9" width="13.625" customWidth="1"/>
    <col min="10" max="10" width="6.875" customWidth="1"/>
    <col min="11" max="11" width="18" customWidth="1"/>
  </cols>
  <sheetData>
    <row r="1" spans="1:11" ht="15.75" customHeight="1">
      <c r="A1" s="444" t="s">
        <v>98</v>
      </c>
      <c r="B1" s="444"/>
      <c r="C1" s="444"/>
      <c r="D1" s="444"/>
      <c r="E1" s="444"/>
      <c r="F1" s="444"/>
      <c r="G1" s="444"/>
      <c r="H1" s="444"/>
      <c r="I1" s="444"/>
    </row>
    <row r="2" spans="1:11" ht="15.75" customHeight="1">
      <c r="A2" s="444" t="s">
        <v>99</v>
      </c>
      <c r="B2" s="444"/>
      <c r="C2" s="444"/>
      <c r="D2" s="444"/>
      <c r="E2" s="444"/>
      <c r="F2" s="444"/>
      <c r="G2" s="444"/>
      <c r="H2" s="444"/>
      <c r="I2" s="444"/>
    </row>
    <row r="3" spans="1:11" ht="15.75" customHeight="1">
      <c r="A3" s="445" t="s">
        <v>101</v>
      </c>
      <c r="B3" s="445"/>
      <c r="C3" s="445"/>
      <c r="D3" s="445"/>
      <c r="E3" s="445"/>
      <c r="F3" s="445"/>
      <c r="G3" s="445"/>
      <c r="H3" s="445"/>
      <c r="I3" s="445"/>
    </row>
    <row r="4" spans="1:11">
      <c r="A4" s="443" t="s">
        <v>102</v>
      </c>
      <c r="B4" s="443"/>
      <c r="C4" s="443"/>
      <c r="D4" s="443"/>
      <c r="E4" s="443"/>
      <c r="F4" s="443"/>
      <c r="G4" s="443"/>
      <c r="H4" s="443"/>
      <c r="I4" s="443"/>
    </row>
    <row r="5" spans="1:11">
      <c r="A5" s="426" t="s">
        <v>103</v>
      </c>
      <c r="B5" s="426"/>
      <c r="C5" s="426"/>
      <c r="D5" s="426"/>
      <c r="E5" s="426"/>
      <c r="F5" s="426"/>
      <c r="G5" s="426"/>
      <c r="H5" s="426"/>
      <c r="I5" s="426"/>
    </row>
    <row r="6" spans="1:11" ht="24.75" customHeight="1"/>
    <row r="7" spans="1:11" ht="23.25" customHeight="1">
      <c r="A7" s="467" t="s">
        <v>384</v>
      </c>
      <c r="B7" s="467"/>
      <c r="C7" s="467"/>
      <c r="D7" s="467"/>
      <c r="E7" s="467"/>
      <c r="F7" s="467"/>
      <c r="G7" s="467"/>
      <c r="H7" s="467"/>
      <c r="I7" s="467"/>
    </row>
    <row r="8" spans="1:11" ht="23.25" customHeight="1">
      <c r="A8" s="467"/>
      <c r="B8" s="467"/>
      <c r="C8" s="467"/>
      <c r="D8" s="467"/>
      <c r="E8" s="467"/>
      <c r="F8" s="467"/>
      <c r="G8" s="467"/>
      <c r="H8" s="467"/>
      <c r="I8" s="467"/>
    </row>
    <row r="9" spans="1:11">
      <c r="A9" s="103"/>
      <c r="B9" s="103"/>
      <c r="C9" s="103"/>
      <c r="D9" s="103"/>
      <c r="E9" s="103"/>
      <c r="F9" s="103"/>
      <c r="G9" s="103"/>
      <c r="H9" s="103"/>
      <c r="I9" s="103"/>
    </row>
    <row r="10" spans="1:11">
      <c r="B10" s="75" t="s">
        <v>134</v>
      </c>
      <c r="C10" s="75"/>
      <c r="D10" s="75"/>
      <c r="E10" s="75"/>
      <c r="F10" s="75"/>
      <c r="G10" s="75"/>
      <c r="H10" s="75"/>
      <c r="I10" s="75"/>
    </row>
    <row r="11" spans="1:11" ht="36.75" customHeight="1">
      <c r="B11" s="98" t="s">
        <v>90</v>
      </c>
      <c r="C11" s="100" t="s">
        <v>2</v>
      </c>
      <c r="D11" s="449" t="s">
        <v>107</v>
      </c>
      <c r="E11" s="449"/>
      <c r="F11" s="449"/>
      <c r="G11" s="449"/>
      <c r="H11" s="449"/>
      <c r="K11" s="24"/>
    </row>
    <row r="12" spans="1:11" ht="20.25" customHeight="1">
      <c r="B12" s="461">
        <v>1</v>
      </c>
      <c r="C12" s="459">
        <f ca="1">_xlfn.XLOOKUP(B12,LPERTI!$P$7:$P$16,LPERTI!$A$7:$A$16)</f>
        <v>5</v>
      </c>
      <c r="D12" s="464" t="str">
        <f ca="1">_xlfn.XLOOKUP(C12,LPERTI!$A$7:$A$16,LPERTI!$B$7:$B$16)</f>
        <v>Kepang UTB</v>
      </c>
      <c r="E12" s="464"/>
      <c r="F12" s="464"/>
      <c r="G12" s="464"/>
      <c r="H12" s="464"/>
    </row>
    <row r="13" spans="1:11" ht="20.25" customHeight="1">
      <c r="B13" s="462"/>
      <c r="C13" s="463"/>
      <c r="D13" s="464"/>
      <c r="E13" s="464"/>
      <c r="F13" s="464"/>
      <c r="G13" s="464"/>
      <c r="H13" s="464"/>
    </row>
    <row r="14" spans="1:11" ht="20.25" customHeight="1">
      <c r="B14" s="465">
        <v>2</v>
      </c>
      <c r="C14" s="459">
        <f ca="1">_xlfn.XLOOKUP(B14,LPERTI!$P$7:$P$16,LPERTI!$A$7:$A$16)</f>
        <v>6</v>
      </c>
      <c r="D14" s="451" t="str">
        <f ca="1">_xlfn.XLOOKUP(C14,LPERTI!$A$7:$A$16,LPERTI!$B$7:$B$16)</f>
        <v>Svara Angklung Insan Sejahtera</v>
      </c>
      <c r="E14" s="451"/>
      <c r="F14" s="451"/>
      <c r="G14" s="451"/>
      <c r="H14" s="451"/>
    </row>
    <row r="15" spans="1:11" ht="20.25" customHeight="1">
      <c r="B15" s="466"/>
      <c r="C15" s="460"/>
      <c r="D15" s="451"/>
      <c r="E15" s="451"/>
      <c r="F15" s="451"/>
      <c r="G15" s="451"/>
      <c r="H15" s="451"/>
    </row>
    <row r="16" spans="1:11" ht="20.25" customHeight="1">
      <c r="B16" s="456">
        <v>3</v>
      </c>
      <c r="C16" s="453">
        <f ca="1">_xlfn.XLOOKUP(B16,LPERTI!$P$7:$P$16,LPERTI!$A$7:$A$16)</f>
        <v>4</v>
      </c>
      <c r="D16" s="451" t="str">
        <f ca="1">_xlfn.XLOOKUP(C16,LPERTI!$A$7:$A$16,LPERTI!$B$7:$B$16)</f>
        <v>AngklungKita Educhestra</v>
      </c>
      <c r="E16" s="451"/>
      <c r="F16" s="451"/>
      <c r="G16" s="451"/>
      <c r="H16" s="451"/>
    </row>
    <row r="17" spans="1:19" ht="20.25" customHeight="1">
      <c r="B17" s="456"/>
      <c r="C17" s="453"/>
      <c r="D17" s="451"/>
      <c r="E17" s="451"/>
      <c r="F17" s="451"/>
      <c r="G17" s="451"/>
      <c r="H17" s="451"/>
    </row>
    <row r="19" spans="1:19">
      <c r="B19" s="75" t="s">
        <v>135</v>
      </c>
      <c r="C19" s="75"/>
      <c r="D19" s="75"/>
    </row>
    <row r="20" spans="1:19" ht="33" customHeight="1">
      <c r="B20" s="99" t="s">
        <v>90</v>
      </c>
      <c r="C20" s="100" t="s">
        <v>2</v>
      </c>
      <c r="D20" s="449" t="s">
        <v>107</v>
      </c>
      <c r="E20" s="449"/>
      <c r="F20" s="449"/>
      <c r="G20" s="449"/>
      <c r="H20" s="449"/>
    </row>
    <row r="21" spans="1:19" ht="20.25" customHeight="1">
      <c r="B21" s="457">
        <v>1</v>
      </c>
      <c r="C21" s="459">
        <f ca="1">_xlfn.XLOOKUP(IF(B21=1,4,1),LPERTI!$P$7:$P$16,LPERTI!$A$7:$A$16)</f>
        <v>1</v>
      </c>
      <c r="D21" s="451" t="str">
        <f ca="1">_xlfn.XLOOKUP(C21,LPERTI!$A$7:$A$16,LPERTI!$B$7:$B$16)</f>
        <v>Angklung Istana PAS ONE</v>
      </c>
      <c r="E21" s="451"/>
      <c r="F21" s="451"/>
      <c r="G21" s="451"/>
      <c r="H21" s="451"/>
      <c r="S21" s="89"/>
    </row>
    <row r="22" spans="1:19" ht="20.25" customHeight="1">
      <c r="B22" s="458"/>
      <c r="C22" s="460"/>
      <c r="D22" s="451"/>
      <c r="E22" s="451"/>
      <c r="F22" s="451"/>
      <c r="G22" s="451"/>
      <c r="H22" s="451"/>
      <c r="S22" s="89"/>
    </row>
    <row r="23" spans="1:19" ht="20.25" customHeight="1">
      <c r="B23" s="452">
        <v>2</v>
      </c>
      <c r="C23" s="453">
        <f ca="1">_xlfn.XLOOKUP(IF(B23=2,5,2),LPERTI!$P$7:$P$16,LPERTI!$A$7:$A$16)</f>
        <v>2</v>
      </c>
      <c r="D23" s="451" t="str">
        <f ca="1">_xlfn.XLOOKUP(C23,LPERTI!$A$7:$A$16,LPERTI!$B$7:$B$16)</f>
        <v>Suara Angklung Alathif</v>
      </c>
      <c r="E23" s="451"/>
      <c r="F23" s="451"/>
      <c r="G23" s="451"/>
      <c r="H23" s="451"/>
      <c r="S23" s="89"/>
    </row>
    <row r="24" spans="1:19" ht="20.25" customHeight="1">
      <c r="B24" s="452"/>
      <c r="C24" s="453"/>
      <c r="D24" s="451"/>
      <c r="E24" s="451"/>
      <c r="F24" s="451"/>
      <c r="G24" s="451"/>
      <c r="H24" s="451"/>
    </row>
    <row r="25" spans="1:19">
      <c r="B25" s="75"/>
      <c r="C25" s="75"/>
      <c r="D25" s="75"/>
      <c r="F25" s="75"/>
      <c r="G25" s="75"/>
      <c r="H25" s="89"/>
      <c r="I25" s="89"/>
    </row>
    <row r="26" spans="1:19" ht="16.5" customHeight="1">
      <c r="B26" s="507" t="s">
        <v>136</v>
      </c>
      <c r="C26" s="454"/>
      <c r="D26" s="75"/>
      <c r="F26" s="75"/>
      <c r="G26" s="75"/>
    </row>
    <row r="27" spans="1:19" ht="33.75" customHeight="1">
      <c r="B27" s="104" t="s">
        <v>90</v>
      </c>
      <c r="C27" s="455" t="s">
        <v>107</v>
      </c>
      <c r="D27" s="455"/>
      <c r="E27" s="455"/>
      <c r="F27" s="449" t="s">
        <v>137</v>
      </c>
      <c r="G27" s="449"/>
      <c r="H27" s="449"/>
    </row>
    <row r="28" spans="1:19" ht="20.25" customHeight="1">
      <c r="B28" s="453">
        <v>1</v>
      </c>
      <c r="C28" s="451" t="str">
        <f>_xlfn.XLOOKUP(B28,LPERTI!$U$7:$U$16,LPERTI!$B$7:$B$16)</f>
        <v>Angklung Istana PAS ONE</v>
      </c>
      <c r="D28" s="451"/>
      <c r="E28" s="451"/>
      <c r="F28" s="451" t="str">
        <f>_xlfn.XLOOKUP(B28,LPERTI!$U$7:$U$16,LPERTI!$F$7:$F$16)</f>
        <v>Herman</v>
      </c>
      <c r="G28" s="451"/>
      <c r="H28" s="451"/>
    </row>
    <row r="29" spans="1:19" ht="20.25" customHeight="1">
      <c r="B29" s="453"/>
      <c r="C29" s="451"/>
      <c r="D29" s="451"/>
      <c r="E29" s="451"/>
      <c r="F29" s="451"/>
      <c r="G29" s="451"/>
      <c r="H29" s="451"/>
      <c r="I29" s="89"/>
    </row>
    <row r="30" spans="1:19" ht="20.25" customHeight="1">
      <c r="B30" s="102"/>
      <c r="C30" s="102"/>
      <c r="D30" s="102"/>
      <c r="E30" s="102"/>
      <c r="F30" s="102"/>
      <c r="G30" s="102"/>
      <c r="H30" s="89"/>
      <c r="I30" s="89"/>
    </row>
    <row r="31" spans="1:19">
      <c r="A31" s="75"/>
      <c r="B31" s="75"/>
      <c r="C31" s="75" t="s">
        <v>138</v>
      </c>
      <c r="D31" s="75"/>
      <c r="E31" s="75"/>
      <c r="F31" s="75"/>
      <c r="G31" s="75"/>
      <c r="H31" s="89"/>
      <c r="I31" s="89"/>
    </row>
    <row r="32" spans="1:19" ht="31.5" customHeight="1">
      <c r="C32" s="101" t="s">
        <v>139</v>
      </c>
      <c r="D32" s="101" t="s">
        <v>140</v>
      </c>
      <c r="E32" s="101" t="s">
        <v>141</v>
      </c>
      <c r="F32" s="101" t="s">
        <v>142</v>
      </c>
      <c r="G32" s="101" t="s">
        <v>143</v>
      </c>
    </row>
    <row r="33" spans="1:9" ht="27" customHeight="1">
      <c r="C33" s="450" t="s">
        <v>128</v>
      </c>
      <c r="D33" s="450" t="s">
        <v>128</v>
      </c>
      <c r="E33" s="450" t="s">
        <v>128</v>
      </c>
      <c r="F33" s="450" t="s">
        <v>128</v>
      </c>
      <c r="G33" s="450" t="s">
        <v>128</v>
      </c>
    </row>
    <row r="34" spans="1:9" ht="36.75" customHeight="1">
      <c r="C34" s="450"/>
      <c r="D34" s="450"/>
      <c r="E34" s="450"/>
      <c r="F34" s="450"/>
      <c r="G34" s="450"/>
      <c r="H34" s="171"/>
    </row>
    <row r="35" spans="1:9" ht="19.5" customHeight="1"/>
    <row r="37" spans="1:9">
      <c r="A37" s="446" t="s">
        <v>125</v>
      </c>
      <c r="B37" s="446"/>
      <c r="C37" s="446"/>
      <c r="D37" s="447" t="s">
        <v>130</v>
      </c>
      <c r="E37" s="447"/>
      <c r="F37" s="497" t="s">
        <v>131</v>
      </c>
      <c r="G37" s="498"/>
      <c r="H37" s="510" t="s">
        <v>128</v>
      </c>
      <c r="I37" s="511"/>
    </row>
    <row r="38" spans="1:9">
      <c r="A38" s="446"/>
      <c r="B38" s="446"/>
      <c r="C38" s="446"/>
      <c r="D38" s="447"/>
      <c r="E38" s="447"/>
      <c r="F38" s="499"/>
      <c r="G38" s="500"/>
      <c r="H38" s="512"/>
      <c r="I38" s="513"/>
    </row>
    <row r="39" spans="1:9">
      <c r="A39" s="446"/>
      <c r="B39" s="446"/>
      <c r="C39" s="446"/>
      <c r="D39" s="447"/>
      <c r="E39" s="447"/>
      <c r="F39" s="501" t="s">
        <v>132</v>
      </c>
      <c r="G39" s="502"/>
      <c r="H39" s="512"/>
      <c r="I39" s="513"/>
    </row>
    <row r="40" spans="1:9">
      <c r="A40" s="446"/>
      <c r="B40" s="446"/>
      <c r="C40" s="446"/>
      <c r="D40" s="447"/>
      <c r="E40" s="447"/>
      <c r="F40" s="503"/>
      <c r="G40" s="504"/>
      <c r="H40" s="514"/>
      <c r="I40" s="515"/>
    </row>
  </sheetData>
  <sheetProtection algorithmName="SHA-512" hashValue="Id7NpQBlJr/LCLEwqC6DmZyI9coqc/YVTjInc9AfP6hf/Vb/YdcHuLZqp0OINmlUywT1g+NTPub1DMetNWOk9g==" saltValue="23/GlfcgD5Rn+5hwUUaFLw==" spinCount="100000" sheet="1" objects="1" scenarios="1" selectLockedCells="1" selectUnlockedCells="1"/>
  <mergeCells count="39">
    <mergeCell ref="H37:I40"/>
    <mergeCell ref="D11:H11"/>
    <mergeCell ref="D12:H13"/>
    <mergeCell ref="D14:H15"/>
    <mergeCell ref="D16:H17"/>
    <mergeCell ref="D20:H20"/>
    <mergeCell ref="D21:H22"/>
    <mergeCell ref="D23:H24"/>
    <mergeCell ref="F27:H27"/>
    <mergeCell ref="F28:H29"/>
    <mergeCell ref="A37:C40"/>
    <mergeCell ref="D37:E40"/>
    <mergeCell ref="F37:G38"/>
    <mergeCell ref="F39:G40"/>
    <mergeCell ref="C33:C34"/>
    <mergeCell ref="D33:D34"/>
    <mergeCell ref="E33:E34"/>
    <mergeCell ref="F33:F34"/>
    <mergeCell ref="G33:G34"/>
    <mergeCell ref="B28:B29"/>
    <mergeCell ref="C28:E29"/>
    <mergeCell ref="C27:E27"/>
    <mergeCell ref="B23:B24"/>
    <mergeCell ref="C23:C24"/>
    <mergeCell ref="B26:C26"/>
    <mergeCell ref="B21:B22"/>
    <mergeCell ref="C21:C22"/>
    <mergeCell ref="B16:B17"/>
    <mergeCell ref="C16:C17"/>
    <mergeCell ref="B14:B15"/>
    <mergeCell ref="C14:C15"/>
    <mergeCell ref="A7:I8"/>
    <mergeCell ref="B12:B13"/>
    <mergeCell ref="C12:C13"/>
    <mergeCell ref="A1:I1"/>
    <mergeCell ref="A2:I2"/>
    <mergeCell ref="A3:I3"/>
    <mergeCell ref="A4:I4"/>
    <mergeCell ref="A5:I5"/>
  </mergeCells>
  <hyperlinks>
    <hyperlink ref="A5" r:id="rId1" display="http://lmap9.kabumi-upi.org/" xr:uid="{B0977527-FD9C-4A8C-920F-31AB6F513E05}"/>
  </hyperlinks>
  <pageMargins left="0.7" right="0.7" top="0.75" bottom="0.75" header="0.3" footer="0.3"/>
  <pageSetup paperSize="9" fitToHeight="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2025-02-13T07:40:02Z</dcterms:created>
  <dcterms:modified xsi:type="dcterms:W3CDTF">2025-08-13T09:15:01Z</dcterms:modified>
  <cp:category/>
  <cp:contentStatus/>
</cp:coreProperties>
</file>