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charts/chart4.xml" ContentType="application/vnd.openxmlformats-officedocument.drawingml.chart+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drawings/drawing4.xml" ContentType="application/vnd.openxmlformats-officedocument.drawing+xml"/>
  <Override PartName="/xl/drawings/drawing17.xml" ContentType="application/vnd.openxmlformats-officedocument.drawing+xml"/>
  <Override PartName="/xl/charts/chart2.xml" ContentType="application/vnd.openxmlformats-officedocument.drawingml.chart+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drawings/drawing15.xml" ContentType="application/vnd.openxmlformats-officedocument.drawing+xml"/>
  <Override PartName="/xl/drawings/drawing26.xml" ContentType="application/vnd.openxmlformats-officedocument.drawing+xml"/>
  <Override PartName="/xl/worksheets/sheet3.xml" ContentType="application/vnd.openxmlformats-officedocument.spreadsheetml.worksheet+xml"/>
  <Override PartName="/xl/externalLinks/externalLink3.xml" ContentType="application/vnd.openxmlformats-officedocument.spreadsheetml.externalLink+xml"/>
  <Override PartName="/xl/comments2.xml" ContentType="application/vnd.openxmlformats-officedocument.spreadsheetml.comments+xml"/>
  <Override PartName="/xl/drawings/drawing13.xml" ContentType="application/vnd.openxmlformats-officedocument.drawing+xml"/>
  <Override PartName="/xl/drawings/drawing22.xml" ContentType="application/vnd.openxmlformats-officedocument.drawing+xml"/>
  <Override PartName="/xl/drawings/drawing24.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drawings/drawing11.xml" ContentType="application/vnd.openxmlformats-officedocument.drawing+xml"/>
  <Override PartName="/xl/drawings/drawing20.xml" ContentType="application/vnd.openxmlformats-officedocument.drawing+xml"/>
  <Override PartName="/xl/worksheets/sheet19.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charts/chart7.xml" ContentType="application/vnd.openxmlformats-officedocument.drawingml.chart+xml"/>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charts/chart5.xml" ContentType="application/vnd.openxmlformats-officedocument.drawingml.char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drawings/drawing5.xml" ContentType="application/vnd.openxmlformats-officedocument.drawing+xml"/>
  <Override PartName="/xl/drawings/drawing18.xml" ContentType="application/vnd.openxmlformats-officedocument.drawing+xml"/>
  <Override PartName="/xl/charts/chart3.xml" ContentType="application/vnd.openxmlformats-officedocument.drawingml.chart+xml"/>
  <Override PartName="/xl/drawings/drawing27.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drawings/drawing3.xml" ContentType="application/vnd.openxmlformats-officedocument.drawing+xml"/>
  <Override PartName="/xl/charts/chart1.xml" ContentType="application/vnd.openxmlformats-officedocument.drawingml.chart+xml"/>
  <Override PartName="/xl/drawings/drawing16.xml" ContentType="application/vnd.openxmlformats-officedocument.drawing+xml"/>
  <Override PartName="/xl/drawings/drawing25.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drawings/drawing14.xml" ContentType="application/vnd.openxmlformats-officedocument.drawing+xml"/>
  <Override PartName="/xl/drawings/drawing23.xml" ContentType="application/vnd.openxmlformats-officedocument.drawing+xml"/>
  <Default Extension="vml" ContentType="application/vnd.openxmlformats-officedocument.vmlDrawing"/>
  <Override PartName="/xl/comments1.xml" ContentType="application/vnd.openxmlformats-officedocument.spreadsheetml.comments+xml"/>
  <Override PartName="/xl/drawings/drawing12.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updateLinks="never" codeName="ThisWorkbook" defaultThemeVersion="124226"/>
  <bookViews>
    <workbookView xWindow="-15" yWindow="-15" windowWidth="9600" windowHeight="8655" tabRatio="703"/>
  </bookViews>
  <sheets>
    <sheet name="Sheet1" sheetId="42" r:id="rId1"/>
    <sheet name="INSTRUCTIONS" sheetId="1" r:id="rId2"/>
    <sheet name="D0" sheetId="16" r:id="rId3"/>
    <sheet name="D1" sheetId="12" r:id="rId4"/>
    <sheet name="D2" sheetId="14" r:id="rId5"/>
    <sheet name="D3" sheetId="5" r:id="rId6"/>
    <sheet name="D4-1" sheetId="15" r:id="rId7"/>
    <sheet name="D4-2" sheetId="13" r:id="rId8"/>
    <sheet name="D4-3" sheetId="17" r:id="rId9"/>
    <sheet name="D4-4" sheetId="24" r:id="rId10"/>
    <sheet name="D4-5" sheetId="41" r:id="rId11"/>
    <sheet name="D4-6" sheetId="34" r:id="rId12"/>
    <sheet name="D4-7" sheetId="27" r:id="rId13"/>
    <sheet name="D4-8" sheetId="28" r:id="rId14"/>
    <sheet name="D4-9" sheetId="29" r:id="rId15"/>
    <sheet name="D4-10" sheetId="30" r:id="rId16"/>
    <sheet name="D4-11" sheetId="31" r:id="rId17"/>
    <sheet name="D4-12" sheetId="32" r:id="rId18"/>
    <sheet name="D4-13" sheetId="33" r:id="rId19"/>
    <sheet name="D4-14" sheetId="37" r:id="rId20"/>
    <sheet name="D4-15" sheetId="38" r:id="rId21"/>
    <sheet name="D4-16" sheetId="39" r:id="rId22"/>
    <sheet name="D4-17" sheetId="40" r:id="rId23"/>
    <sheet name="D5" sheetId="7" r:id="rId24"/>
    <sheet name="D6" sheetId="35" r:id="rId25"/>
    <sheet name="D7" sheetId="9" r:id="rId26"/>
    <sheet name="D8" sheetId="10" r:id="rId27"/>
    <sheet name="8D Form" sheetId="36" r:id="rId28"/>
  </sheets>
  <externalReferences>
    <externalReference r:id="rId29"/>
    <externalReference r:id="rId30"/>
    <externalReference r:id="rId31"/>
    <externalReference r:id="rId32"/>
  </externalReferences>
  <definedNames>
    <definedName name="Communication_Plan">'D3'!$A$43</definedName>
    <definedName name="Containment_Action_Plan">'D3'!$A$61</definedName>
    <definedName name="Containment_Agreement__Describe___Who__What__Where__When__Why__How">'D3'!$A$54</definedName>
    <definedName name="Containment_Recommendation__Describe">'D3'!$A$36</definedName>
    <definedName name="Customer" localSheetId="10">#REF!</definedName>
    <definedName name="Customer" localSheetId="0">#REF!</definedName>
    <definedName name="Customer">#REF!</definedName>
    <definedName name="DPMO">[1]PPM!$B$16</definedName>
    <definedName name="DPMO_20">'[1]no shift'!$B$15</definedName>
    <definedName name="DT_Hrs" localSheetId="10">#REF!</definedName>
    <definedName name="DT_Hrs" localSheetId="0">#REF!</definedName>
    <definedName name="DT_Hrs">#REF!</definedName>
    <definedName name="DT_Rate" localSheetId="10">#REF!</definedName>
    <definedName name="DT_Rate" localSheetId="0">#REF!</definedName>
    <definedName name="DT_Rate">#REF!</definedName>
    <definedName name="FSR" localSheetId="10">#REF!</definedName>
    <definedName name="FSR" localSheetId="0">#REF!</definedName>
    <definedName name="FSR">#REF!</definedName>
    <definedName name="GB" localSheetId="10">#REF!</definedName>
    <definedName name="GB" localSheetId="0">#REF!</definedName>
    <definedName name="GB">#REF!</definedName>
    <definedName name="LSL" localSheetId="10">#REF!</definedName>
    <definedName name="LSL" localSheetId="0">#REF!</definedName>
    <definedName name="LSL">#REF!</definedName>
    <definedName name="N" localSheetId="10">#REF!</definedName>
    <definedName name="N" localSheetId="0">#REF!</definedName>
    <definedName name="N">#REF!</definedName>
    <definedName name="Occurrence" localSheetId="10">#REF!</definedName>
    <definedName name="Occurrence" localSheetId="0">#REF!</definedName>
    <definedName name="Occurrence">#REF!</definedName>
    <definedName name="OT_Hrs" localSheetId="10">#REF!</definedName>
    <definedName name="OT_Hrs" localSheetId="0">#REF!</definedName>
    <definedName name="OT_Hrs">#REF!</definedName>
    <definedName name="OT_Rate" localSheetId="10">#REF!</definedName>
    <definedName name="OT_Rate" localSheetId="0">#REF!</definedName>
    <definedName name="OT_Rate">#REF!</definedName>
    <definedName name="PM" localSheetId="10">#REF!</definedName>
    <definedName name="PM" localSheetId="0">#REF!</definedName>
    <definedName name="PM">#REF!</definedName>
    <definedName name="_xlnm.Print_Area" localSheetId="27">'8D Form'!$A$1:$H$72</definedName>
    <definedName name="_xlnm.Print_Area" localSheetId="2">D0!$A$1:$L$23</definedName>
    <definedName name="_xlnm.Print_Area" localSheetId="3">'D1'!$A$1:$L$14</definedName>
    <definedName name="QPT_No" localSheetId="10">#REF!</definedName>
    <definedName name="QPT_No" localSheetId="0">#REF!</definedName>
    <definedName name="QPT_No">#REF!</definedName>
    <definedName name="Risk_Assessment">'D3'!$A$23</definedName>
    <definedName name="RiskMatrix" localSheetId="10">#REF!</definedName>
    <definedName name="RiskMatrix" localSheetId="0">#REF!</definedName>
    <definedName name="RiskMatrix">#REF!</definedName>
    <definedName name="scores">'[1]DOE 2^2 template'!$B$11:$D$11</definedName>
    <definedName name="scores_18">'[2]2^2 template'!$B$11:$D$11</definedName>
    <definedName name="scores3" localSheetId="22">#REF!</definedName>
    <definedName name="scores3" localSheetId="10">#REF!</definedName>
    <definedName name="scores3" localSheetId="0">#REF!</definedName>
    <definedName name="scores3">#REF!</definedName>
    <definedName name="scores3_18">'D4-14'!$B$20:$H$20</definedName>
    <definedName name="scores4" localSheetId="22">#REF!</definedName>
    <definedName name="scores4" localSheetId="10">#REF!</definedName>
    <definedName name="scores4" localSheetId="0">#REF!</definedName>
    <definedName name="scores4">#REF!</definedName>
    <definedName name="scores4_18">'[2]2^4 template '!$B$23:$P$23</definedName>
    <definedName name="Severity" localSheetId="10">#REF!</definedName>
    <definedName name="Severity" localSheetId="0">#REF!</definedName>
    <definedName name="Severity">#REF!</definedName>
    <definedName name="ST_Hrs" localSheetId="10">#REF!</definedName>
    <definedName name="ST_Hrs" localSheetId="0">#REF!</definedName>
    <definedName name="ST_Hrs">#REF!</definedName>
    <definedName name="ST_Rate" localSheetId="10">#REF!</definedName>
    <definedName name="ST_Rate" localSheetId="0">#REF!</definedName>
    <definedName name="ST_Rate">#REF!</definedName>
    <definedName name="Status">'[3]Drop-Down'!$A$2:$A$5</definedName>
    <definedName name="T" localSheetId="10">#REF!</definedName>
    <definedName name="T" localSheetId="0">#REF!</definedName>
    <definedName name="T">#REF!</definedName>
    <definedName name="Topic" localSheetId="10">#REF!</definedName>
    <definedName name="Topic" localSheetId="0">#REF!</definedName>
    <definedName name="Topic">#REF!</definedName>
    <definedName name="Topic1" localSheetId="10">#REF!</definedName>
    <definedName name="Topic1" localSheetId="0">#REF!</definedName>
    <definedName name="Topic1">#REF!</definedName>
    <definedName name="Topic3" localSheetId="10">#REF!</definedName>
    <definedName name="Topic3" localSheetId="0">#REF!</definedName>
    <definedName name="Topic3">#REF!</definedName>
    <definedName name="Topic4" localSheetId="10">#REF!</definedName>
    <definedName name="Topic4" localSheetId="0">#REF!</definedName>
    <definedName name="Topic4">#REF!</definedName>
    <definedName name="Topic5" localSheetId="10">#REF!</definedName>
    <definedName name="Topic5" localSheetId="0">#REF!</definedName>
    <definedName name="Topic5">#REF!</definedName>
    <definedName name="Total_Wkly_Hrs" localSheetId="10">#REF!</definedName>
    <definedName name="Total_Wkly_Hrs" localSheetId="0">#REF!</definedName>
    <definedName name="Total_Wkly_Hrs">#REF!</definedName>
    <definedName name="USL" localSheetId="10">#REF!</definedName>
    <definedName name="USL" localSheetId="0">#REF!</definedName>
    <definedName name="USL">#REF!</definedName>
    <definedName name="Wkly_Hrs" localSheetId="10">#REF!</definedName>
    <definedName name="Wkly_Hrs" localSheetId="0">#REF!</definedName>
    <definedName name="Wkly_Hrs">#REF!</definedName>
  </definedNames>
  <calcPr calcId="125725"/>
</workbook>
</file>

<file path=xl/calcChain.xml><?xml version="1.0" encoding="utf-8"?>
<calcChain xmlns="http://schemas.openxmlformats.org/spreadsheetml/2006/main">
  <c r="B12" i="35"/>
  <c r="B10"/>
  <c r="B8"/>
  <c r="F33" i="13"/>
  <c r="F31"/>
  <c r="F29"/>
  <c r="F27"/>
  <c r="F25"/>
  <c r="F23"/>
  <c r="F21"/>
  <c r="F19"/>
  <c r="F17"/>
  <c r="F15"/>
  <c r="J43"/>
  <c r="G42"/>
  <c r="B42"/>
  <c r="J39"/>
  <c r="G39"/>
  <c r="C39"/>
  <c r="B35"/>
  <c r="B33"/>
  <c r="B31"/>
  <c r="B29"/>
  <c r="B27"/>
  <c r="B25"/>
  <c r="B23"/>
  <c r="B21"/>
  <c r="B19"/>
  <c r="B17"/>
  <c r="B15"/>
  <c r="F13"/>
  <c r="B13"/>
  <c r="J31" i="35"/>
  <c r="J27"/>
  <c r="AJ35" i="13"/>
  <c r="AI35"/>
  <c r="AH35"/>
  <c r="AG35"/>
  <c r="AF35"/>
  <c r="AE35"/>
  <c r="AD35"/>
  <c r="AC35"/>
  <c r="AB35"/>
  <c r="AA35"/>
  <c r="Z35"/>
  <c r="Y35"/>
  <c r="Y34"/>
  <c r="AJ34"/>
  <c r="AI34"/>
  <c r="AH34"/>
  <c r="AG34"/>
  <c r="AF34"/>
  <c r="AE34"/>
  <c r="AD34"/>
  <c r="AC34"/>
  <c r="AB34"/>
  <c r="AA34"/>
  <c r="Z34"/>
  <c r="U1006" i="40"/>
  <c r="S1006"/>
  <c r="T1006" s="1"/>
  <c r="Q1006"/>
  <c r="P1006"/>
  <c r="R1006" s="1"/>
  <c r="U1005"/>
  <c r="T1005"/>
  <c r="S1005"/>
  <c r="Q1005"/>
  <c r="P1005"/>
  <c r="R1005" s="1"/>
  <c r="U1004"/>
  <c r="T1004"/>
  <c r="S1004"/>
  <c r="Q1004"/>
  <c r="P1004"/>
  <c r="R1004" s="1"/>
  <c r="U1003"/>
  <c r="T1003"/>
  <c r="S1003"/>
  <c r="Q1003"/>
  <c r="P1003"/>
  <c r="R1003" s="1"/>
  <c r="U1002"/>
  <c r="T1002"/>
  <c r="S1002"/>
  <c r="Q1002"/>
  <c r="P1002"/>
  <c r="R1002" s="1"/>
  <c r="U1001"/>
  <c r="T1001"/>
  <c r="S1001"/>
  <c r="Q1001"/>
  <c r="P1001"/>
  <c r="R1001" s="1"/>
  <c r="U1000"/>
  <c r="T1000"/>
  <c r="S1000"/>
  <c r="Q1000"/>
  <c r="P1000"/>
  <c r="R1000" s="1"/>
  <c r="U999"/>
  <c r="S999"/>
  <c r="T999" s="1"/>
  <c r="Q999"/>
  <c r="P999"/>
  <c r="R999" s="1"/>
  <c r="U998"/>
  <c r="S998"/>
  <c r="T998" s="1"/>
  <c r="Q998"/>
  <c r="P998"/>
  <c r="R998" s="1"/>
  <c r="U997"/>
  <c r="S997"/>
  <c r="T997" s="1"/>
  <c r="Q997"/>
  <c r="P997"/>
  <c r="R997" s="1"/>
  <c r="U996"/>
  <c r="S996"/>
  <c r="T996" s="1"/>
  <c r="Q996"/>
  <c r="P996"/>
  <c r="R996" s="1"/>
  <c r="U995"/>
  <c r="S995"/>
  <c r="T995" s="1"/>
  <c r="Q995"/>
  <c r="P995"/>
  <c r="R995" s="1"/>
  <c r="U994"/>
  <c r="S994"/>
  <c r="T994" s="1"/>
  <c r="Q994"/>
  <c r="P994"/>
  <c r="R994" s="1"/>
  <c r="U993"/>
  <c r="S993"/>
  <c r="T993" s="1"/>
  <c r="Q993"/>
  <c r="P993"/>
  <c r="R993" s="1"/>
  <c r="U992"/>
  <c r="S992"/>
  <c r="T992" s="1"/>
  <c r="Q992"/>
  <c r="P992"/>
  <c r="R992" s="1"/>
  <c r="U991"/>
  <c r="S991"/>
  <c r="T991" s="1"/>
  <c r="Q991"/>
  <c r="P991"/>
  <c r="R991" s="1"/>
  <c r="U990"/>
  <c r="S990"/>
  <c r="T990" s="1"/>
  <c r="Q990"/>
  <c r="P990"/>
  <c r="R990" s="1"/>
  <c r="U989"/>
  <c r="S989"/>
  <c r="T989" s="1"/>
  <c r="Q989"/>
  <c r="P989"/>
  <c r="R989" s="1"/>
  <c r="U988"/>
  <c r="S988"/>
  <c r="T988" s="1"/>
  <c r="Q988"/>
  <c r="P988"/>
  <c r="R988" s="1"/>
  <c r="U987"/>
  <c r="S987"/>
  <c r="T987" s="1"/>
  <c r="Q987"/>
  <c r="P987"/>
  <c r="R987" s="1"/>
  <c r="U986"/>
  <c r="S986"/>
  <c r="T986" s="1"/>
  <c r="Q986"/>
  <c r="P986"/>
  <c r="R986" s="1"/>
  <c r="U985"/>
  <c r="S985"/>
  <c r="T985" s="1"/>
  <c r="Q985"/>
  <c r="P985"/>
  <c r="R985" s="1"/>
  <c r="U984"/>
  <c r="S984"/>
  <c r="T984" s="1"/>
  <c r="Q984"/>
  <c r="P984"/>
  <c r="R984" s="1"/>
  <c r="U983"/>
  <c r="S983"/>
  <c r="T983" s="1"/>
  <c r="Q983"/>
  <c r="P983"/>
  <c r="R983" s="1"/>
  <c r="U982"/>
  <c r="S982"/>
  <c r="T982" s="1"/>
  <c r="Q982"/>
  <c r="P982"/>
  <c r="R982" s="1"/>
  <c r="U981"/>
  <c r="S981"/>
  <c r="T981" s="1"/>
  <c r="Q981"/>
  <c r="P981"/>
  <c r="R981" s="1"/>
  <c r="U980"/>
  <c r="S980"/>
  <c r="T980" s="1"/>
  <c r="Q980"/>
  <c r="P980"/>
  <c r="R980" s="1"/>
  <c r="U979"/>
  <c r="S979"/>
  <c r="T979" s="1"/>
  <c r="Q979"/>
  <c r="P979"/>
  <c r="R979" s="1"/>
  <c r="U978"/>
  <c r="S978"/>
  <c r="T978" s="1"/>
  <c r="Q978"/>
  <c r="P978"/>
  <c r="R978" s="1"/>
  <c r="U977"/>
  <c r="S977"/>
  <c r="T977" s="1"/>
  <c r="Q977"/>
  <c r="P977"/>
  <c r="R977" s="1"/>
  <c r="U976"/>
  <c r="S976"/>
  <c r="T976" s="1"/>
  <c r="Q976"/>
  <c r="P976"/>
  <c r="R976" s="1"/>
  <c r="U975"/>
  <c r="S975"/>
  <c r="T975" s="1"/>
  <c r="Q975"/>
  <c r="P975"/>
  <c r="R975" s="1"/>
  <c r="U974"/>
  <c r="S974"/>
  <c r="T974" s="1"/>
  <c r="Q974"/>
  <c r="P974"/>
  <c r="R974" s="1"/>
  <c r="U973"/>
  <c r="S973"/>
  <c r="T973" s="1"/>
  <c r="Q973"/>
  <c r="P973"/>
  <c r="R973" s="1"/>
  <c r="U972"/>
  <c r="S972"/>
  <c r="T972" s="1"/>
  <c r="Q972"/>
  <c r="P972"/>
  <c r="R972" s="1"/>
  <c r="U971"/>
  <c r="S971"/>
  <c r="T971" s="1"/>
  <c r="Q971"/>
  <c r="P971"/>
  <c r="R971" s="1"/>
  <c r="U970"/>
  <c r="S970"/>
  <c r="T970" s="1"/>
  <c r="Q970"/>
  <c r="P970"/>
  <c r="R970" s="1"/>
  <c r="U969"/>
  <c r="S969"/>
  <c r="T969" s="1"/>
  <c r="Q969"/>
  <c r="P969"/>
  <c r="R969" s="1"/>
  <c r="U968"/>
  <c r="S968"/>
  <c r="T968" s="1"/>
  <c r="Q968"/>
  <c r="P968"/>
  <c r="R968" s="1"/>
  <c r="U967"/>
  <c r="S967"/>
  <c r="T967" s="1"/>
  <c r="Q967"/>
  <c r="P967"/>
  <c r="R967" s="1"/>
  <c r="U966"/>
  <c r="S966"/>
  <c r="T966" s="1"/>
  <c r="Q966"/>
  <c r="P966"/>
  <c r="R966" s="1"/>
  <c r="U965"/>
  <c r="S965"/>
  <c r="T965" s="1"/>
  <c r="Q965"/>
  <c r="P965"/>
  <c r="R965" s="1"/>
  <c r="U964"/>
  <c r="S964"/>
  <c r="T964" s="1"/>
  <c r="Q964"/>
  <c r="P964"/>
  <c r="R964" s="1"/>
  <c r="U963"/>
  <c r="S963"/>
  <c r="T963" s="1"/>
  <c r="Q963"/>
  <c r="P963"/>
  <c r="R963" s="1"/>
  <c r="U962"/>
  <c r="S962"/>
  <c r="T962" s="1"/>
  <c r="Q962"/>
  <c r="P962"/>
  <c r="R962" s="1"/>
  <c r="U961"/>
  <c r="S961"/>
  <c r="T961" s="1"/>
  <c r="Q961"/>
  <c r="P961"/>
  <c r="R961" s="1"/>
  <c r="U960"/>
  <c r="S960"/>
  <c r="T960" s="1"/>
  <c r="Q960"/>
  <c r="P960"/>
  <c r="R960" s="1"/>
  <c r="U959"/>
  <c r="S959"/>
  <c r="T959" s="1"/>
  <c r="Q959"/>
  <c r="P959"/>
  <c r="R959" s="1"/>
  <c r="U958"/>
  <c r="S958"/>
  <c r="T958" s="1"/>
  <c r="Q958"/>
  <c r="P958"/>
  <c r="R958" s="1"/>
  <c r="U957"/>
  <c r="S957"/>
  <c r="T957" s="1"/>
  <c r="Q957"/>
  <c r="P957"/>
  <c r="R957" s="1"/>
  <c r="U956"/>
  <c r="S956"/>
  <c r="T956" s="1"/>
  <c r="Q956"/>
  <c r="P956"/>
  <c r="R956" s="1"/>
  <c r="U955"/>
  <c r="S955"/>
  <c r="T955" s="1"/>
  <c r="Q955"/>
  <c r="P955"/>
  <c r="R955" s="1"/>
  <c r="U954"/>
  <c r="S954"/>
  <c r="T954" s="1"/>
  <c r="Q954"/>
  <c r="P954"/>
  <c r="R954" s="1"/>
  <c r="U953"/>
  <c r="S953"/>
  <c r="T953" s="1"/>
  <c r="Q953"/>
  <c r="P953"/>
  <c r="R953" s="1"/>
  <c r="U952"/>
  <c r="S952"/>
  <c r="T952" s="1"/>
  <c r="Q952"/>
  <c r="P952"/>
  <c r="R952" s="1"/>
  <c r="U951"/>
  <c r="S951"/>
  <c r="T951" s="1"/>
  <c r="Q951"/>
  <c r="P951"/>
  <c r="R951" s="1"/>
  <c r="U950"/>
  <c r="S950"/>
  <c r="T950" s="1"/>
  <c r="Q950"/>
  <c r="P950"/>
  <c r="R950" s="1"/>
  <c r="U949"/>
  <c r="S949"/>
  <c r="T949" s="1"/>
  <c r="Q949"/>
  <c r="P949"/>
  <c r="R949" s="1"/>
  <c r="U948"/>
  <c r="S948"/>
  <c r="T948" s="1"/>
  <c r="Q948"/>
  <c r="P948"/>
  <c r="R948" s="1"/>
  <c r="U947"/>
  <c r="S947"/>
  <c r="T947" s="1"/>
  <c r="Q947"/>
  <c r="P947"/>
  <c r="R947" s="1"/>
  <c r="U946"/>
  <c r="S946"/>
  <c r="T946" s="1"/>
  <c r="Q946"/>
  <c r="P946"/>
  <c r="R946" s="1"/>
  <c r="U945"/>
  <c r="S945"/>
  <c r="T945" s="1"/>
  <c r="Q945"/>
  <c r="P945"/>
  <c r="R945" s="1"/>
  <c r="U944"/>
  <c r="S944"/>
  <c r="T944" s="1"/>
  <c r="Q944"/>
  <c r="P944"/>
  <c r="R944" s="1"/>
  <c r="U943"/>
  <c r="S943"/>
  <c r="T943" s="1"/>
  <c r="Q943"/>
  <c r="P943"/>
  <c r="R943" s="1"/>
  <c r="U942"/>
  <c r="S942"/>
  <c r="T942" s="1"/>
  <c r="Q942"/>
  <c r="P942"/>
  <c r="R942" s="1"/>
  <c r="U941"/>
  <c r="S941"/>
  <c r="T941" s="1"/>
  <c r="Q941"/>
  <c r="P941"/>
  <c r="R941" s="1"/>
  <c r="U940"/>
  <c r="S940"/>
  <c r="T940" s="1"/>
  <c r="Q940"/>
  <c r="P940"/>
  <c r="R940" s="1"/>
  <c r="U939"/>
  <c r="S939"/>
  <c r="T939" s="1"/>
  <c r="Q939"/>
  <c r="P939"/>
  <c r="R939" s="1"/>
  <c r="U938"/>
  <c r="S938"/>
  <c r="T938" s="1"/>
  <c r="Q938"/>
  <c r="P938"/>
  <c r="R938" s="1"/>
  <c r="U937"/>
  <c r="S937"/>
  <c r="T937" s="1"/>
  <c r="Q937"/>
  <c r="P937"/>
  <c r="R937" s="1"/>
  <c r="U936"/>
  <c r="S936"/>
  <c r="T936" s="1"/>
  <c r="Q936"/>
  <c r="P936"/>
  <c r="R936" s="1"/>
  <c r="U935"/>
  <c r="S935"/>
  <c r="T935" s="1"/>
  <c r="Q935"/>
  <c r="P935"/>
  <c r="R935" s="1"/>
  <c r="U934"/>
  <c r="S934"/>
  <c r="T934" s="1"/>
  <c r="Q934"/>
  <c r="P934"/>
  <c r="R934" s="1"/>
  <c r="U933"/>
  <c r="S933"/>
  <c r="T933" s="1"/>
  <c r="Q933"/>
  <c r="P933"/>
  <c r="R933" s="1"/>
  <c r="U932"/>
  <c r="S932"/>
  <c r="T932" s="1"/>
  <c r="Q932"/>
  <c r="P932"/>
  <c r="R932" s="1"/>
  <c r="U931"/>
  <c r="S931"/>
  <c r="T931" s="1"/>
  <c r="Q931"/>
  <c r="P931"/>
  <c r="R931" s="1"/>
  <c r="U930"/>
  <c r="S930"/>
  <c r="T930" s="1"/>
  <c r="Q930"/>
  <c r="P930"/>
  <c r="R930" s="1"/>
  <c r="U929"/>
  <c r="S929"/>
  <c r="T929" s="1"/>
  <c r="Q929"/>
  <c r="P929"/>
  <c r="R929" s="1"/>
  <c r="U928"/>
  <c r="S928"/>
  <c r="T928" s="1"/>
  <c r="Q928"/>
  <c r="P928"/>
  <c r="R928" s="1"/>
  <c r="U927"/>
  <c r="S927"/>
  <c r="T927" s="1"/>
  <c r="Q927"/>
  <c r="P927"/>
  <c r="R927" s="1"/>
  <c r="U926"/>
  <c r="S926"/>
  <c r="T926" s="1"/>
  <c r="Q926"/>
  <c r="P926"/>
  <c r="R926" s="1"/>
  <c r="U925"/>
  <c r="S925"/>
  <c r="T925" s="1"/>
  <c r="Q925"/>
  <c r="P925"/>
  <c r="R925" s="1"/>
  <c r="U924"/>
  <c r="S924"/>
  <c r="T924" s="1"/>
  <c r="Q924"/>
  <c r="P924"/>
  <c r="R924" s="1"/>
  <c r="U923"/>
  <c r="S923"/>
  <c r="T923" s="1"/>
  <c r="Q923"/>
  <c r="P923"/>
  <c r="R923" s="1"/>
  <c r="U922"/>
  <c r="S922"/>
  <c r="T922" s="1"/>
  <c r="Q922"/>
  <c r="P922"/>
  <c r="R922" s="1"/>
  <c r="U921"/>
  <c r="S921"/>
  <c r="T921" s="1"/>
  <c r="Q921"/>
  <c r="P921"/>
  <c r="R921" s="1"/>
  <c r="U920"/>
  <c r="S920"/>
  <c r="T920" s="1"/>
  <c r="Q920"/>
  <c r="P920"/>
  <c r="R920" s="1"/>
  <c r="U919"/>
  <c r="S919"/>
  <c r="T919" s="1"/>
  <c r="Q919"/>
  <c r="P919"/>
  <c r="R919" s="1"/>
  <c r="U918"/>
  <c r="S918"/>
  <c r="T918" s="1"/>
  <c r="Q918"/>
  <c r="P918"/>
  <c r="R918" s="1"/>
  <c r="U917"/>
  <c r="S917"/>
  <c r="T917" s="1"/>
  <c r="Q917"/>
  <c r="P917"/>
  <c r="R917" s="1"/>
  <c r="U916"/>
  <c r="S916"/>
  <c r="T916" s="1"/>
  <c r="Q916"/>
  <c r="P916"/>
  <c r="R916" s="1"/>
  <c r="U915"/>
  <c r="S915"/>
  <c r="T915" s="1"/>
  <c r="Q915"/>
  <c r="P915"/>
  <c r="R915" s="1"/>
  <c r="U914"/>
  <c r="S914"/>
  <c r="T914" s="1"/>
  <c r="Q914"/>
  <c r="P914"/>
  <c r="R914" s="1"/>
  <c r="U913"/>
  <c r="S913"/>
  <c r="T913" s="1"/>
  <c r="Q913"/>
  <c r="P913"/>
  <c r="R913" s="1"/>
  <c r="U912"/>
  <c r="S912"/>
  <c r="T912" s="1"/>
  <c r="Q912"/>
  <c r="P912"/>
  <c r="R912" s="1"/>
  <c r="U911"/>
  <c r="S911"/>
  <c r="T911" s="1"/>
  <c r="Q911"/>
  <c r="P911"/>
  <c r="R911" s="1"/>
  <c r="U910"/>
  <c r="S910"/>
  <c r="T910" s="1"/>
  <c r="Q910"/>
  <c r="P910"/>
  <c r="R910" s="1"/>
  <c r="U909"/>
  <c r="S909"/>
  <c r="T909" s="1"/>
  <c r="Q909"/>
  <c r="P909"/>
  <c r="R909" s="1"/>
  <c r="U908"/>
  <c r="S908"/>
  <c r="T908" s="1"/>
  <c r="Q908"/>
  <c r="P908"/>
  <c r="R908" s="1"/>
  <c r="U907"/>
  <c r="S907"/>
  <c r="T907" s="1"/>
  <c r="Q907"/>
  <c r="P907"/>
  <c r="R907" s="1"/>
  <c r="U906"/>
  <c r="S906"/>
  <c r="T906" s="1"/>
  <c r="Q906"/>
  <c r="P906"/>
  <c r="R906" s="1"/>
  <c r="U905"/>
  <c r="S905"/>
  <c r="T905" s="1"/>
  <c r="Q905"/>
  <c r="P905"/>
  <c r="R905" s="1"/>
  <c r="U904"/>
  <c r="S904"/>
  <c r="T904" s="1"/>
  <c r="Q904"/>
  <c r="P904"/>
  <c r="R904" s="1"/>
  <c r="U903"/>
  <c r="S903"/>
  <c r="T903" s="1"/>
  <c r="Q903"/>
  <c r="P903"/>
  <c r="R903" s="1"/>
  <c r="U902"/>
  <c r="S902"/>
  <c r="T902" s="1"/>
  <c r="Q902"/>
  <c r="P902"/>
  <c r="R902" s="1"/>
  <c r="U901"/>
  <c r="S901"/>
  <c r="T901" s="1"/>
  <c r="Q901"/>
  <c r="P901"/>
  <c r="R901" s="1"/>
  <c r="U900"/>
  <c r="S900"/>
  <c r="T900" s="1"/>
  <c r="Q900"/>
  <c r="P900"/>
  <c r="R900" s="1"/>
  <c r="U899"/>
  <c r="S899"/>
  <c r="T899" s="1"/>
  <c r="Q899"/>
  <c r="P899"/>
  <c r="R899" s="1"/>
  <c r="U898"/>
  <c r="S898"/>
  <c r="T898" s="1"/>
  <c r="Q898"/>
  <c r="P898"/>
  <c r="R898" s="1"/>
  <c r="U897"/>
  <c r="S897"/>
  <c r="T897" s="1"/>
  <c r="Q897"/>
  <c r="P897"/>
  <c r="R897" s="1"/>
  <c r="U896"/>
  <c r="S896"/>
  <c r="T896" s="1"/>
  <c r="Q896"/>
  <c r="P896"/>
  <c r="R896" s="1"/>
  <c r="U895"/>
  <c r="S895"/>
  <c r="T895" s="1"/>
  <c r="Q895"/>
  <c r="P895"/>
  <c r="R895" s="1"/>
  <c r="U894"/>
  <c r="S894"/>
  <c r="T894" s="1"/>
  <c r="Q894"/>
  <c r="P894"/>
  <c r="R894" s="1"/>
  <c r="U893"/>
  <c r="S893"/>
  <c r="T893" s="1"/>
  <c r="Q893"/>
  <c r="P893"/>
  <c r="R893" s="1"/>
  <c r="U892"/>
  <c r="S892"/>
  <c r="T892" s="1"/>
  <c r="Q892"/>
  <c r="P892"/>
  <c r="R892" s="1"/>
  <c r="U891"/>
  <c r="S891"/>
  <c r="T891" s="1"/>
  <c r="Q891"/>
  <c r="P891"/>
  <c r="R891" s="1"/>
  <c r="U890"/>
  <c r="S890"/>
  <c r="T890" s="1"/>
  <c r="Q890"/>
  <c r="P890"/>
  <c r="R890" s="1"/>
  <c r="U889"/>
  <c r="S889"/>
  <c r="T889" s="1"/>
  <c r="Q889"/>
  <c r="P889"/>
  <c r="R889" s="1"/>
  <c r="U888"/>
  <c r="S888"/>
  <c r="T888" s="1"/>
  <c r="Q888"/>
  <c r="P888"/>
  <c r="R888" s="1"/>
  <c r="U887"/>
  <c r="S887"/>
  <c r="T887" s="1"/>
  <c r="Q887"/>
  <c r="P887"/>
  <c r="R887" s="1"/>
  <c r="U886"/>
  <c r="S886"/>
  <c r="T886" s="1"/>
  <c r="Q886"/>
  <c r="P886"/>
  <c r="R886" s="1"/>
  <c r="U885"/>
  <c r="S885"/>
  <c r="T885" s="1"/>
  <c r="Q885"/>
  <c r="P885"/>
  <c r="R885" s="1"/>
  <c r="U884"/>
  <c r="S884"/>
  <c r="T884" s="1"/>
  <c r="Q884"/>
  <c r="P884"/>
  <c r="R884" s="1"/>
  <c r="U883"/>
  <c r="S883"/>
  <c r="T883" s="1"/>
  <c r="Q883"/>
  <c r="P883"/>
  <c r="R883" s="1"/>
  <c r="U882"/>
  <c r="S882"/>
  <c r="T882" s="1"/>
  <c r="Q882"/>
  <c r="P882"/>
  <c r="R882" s="1"/>
  <c r="U881"/>
  <c r="S881"/>
  <c r="T881" s="1"/>
  <c r="Q881"/>
  <c r="P881"/>
  <c r="R881" s="1"/>
  <c r="U880"/>
  <c r="S880"/>
  <c r="T880" s="1"/>
  <c r="Q880"/>
  <c r="P880"/>
  <c r="R880" s="1"/>
  <c r="U879"/>
  <c r="S879"/>
  <c r="T879" s="1"/>
  <c r="Q879"/>
  <c r="P879"/>
  <c r="R879" s="1"/>
  <c r="U878"/>
  <c r="S878"/>
  <c r="T878" s="1"/>
  <c r="Q878"/>
  <c r="P878"/>
  <c r="R878" s="1"/>
  <c r="U877"/>
  <c r="S877"/>
  <c r="T877" s="1"/>
  <c r="Q877"/>
  <c r="P877"/>
  <c r="R877" s="1"/>
  <c r="U876"/>
  <c r="S876"/>
  <c r="T876" s="1"/>
  <c r="Q876"/>
  <c r="P876"/>
  <c r="R876" s="1"/>
  <c r="U875"/>
  <c r="T875"/>
  <c r="S875"/>
  <c r="Q875"/>
  <c r="P875"/>
  <c r="R875" s="1"/>
  <c r="U874"/>
  <c r="T874"/>
  <c r="S874"/>
  <c r="Q874"/>
  <c r="P874"/>
  <c r="R874" s="1"/>
  <c r="U873"/>
  <c r="T873"/>
  <c r="S873"/>
  <c r="Q873"/>
  <c r="P873"/>
  <c r="R873" s="1"/>
  <c r="U872"/>
  <c r="T872"/>
  <c r="S872"/>
  <c r="Q872"/>
  <c r="P872"/>
  <c r="R872" s="1"/>
  <c r="U871"/>
  <c r="T871"/>
  <c r="S871"/>
  <c r="Q871"/>
  <c r="P871"/>
  <c r="R871" s="1"/>
  <c r="U870"/>
  <c r="T870"/>
  <c r="S870"/>
  <c r="Q870"/>
  <c r="P870"/>
  <c r="R870" s="1"/>
  <c r="U869"/>
  <c r="T869"/>
  <c r="S869"/>
  <c r="Q869"/>
  <c r="P869"/>
  <c r="R869" s="1"/>
  <c r="U868"/>
  <c r="T868"/>
  <c r="S868"/>
  <c r="Q868"/>
  <c r="P868"/>
  <c r="R868" s="1"/>
  <c r="U867"/>
  <c r="T867"/>
  <c r="S867"/>
  <c r="Q867"/>
  <c r="P867"/>
  <c r="R867" s="1"/>
  <c r="U866"/>
  <c r="T866"/>
  <c r="S866"/>
  <c r="Q866"/>
  <c r="P866"/>
  <c r="R866" s="1"/>
  <c r="U865"/>
  <c r="T865"/>
  <c r="S865"/>
  <c r="Q865"/>
  <c r="P865"/>
  <c r="R865" s="1"/>
  <c r="U864"/>
  <c r="T864"/>
  <c r="S864"/>
  <c r="Q864"/>
  <c r="P864"/>
  <c r="R864" s="1"/>
  <c r="U863"/>
  <c r="T863"/>
  <c r="S863"/>
  <c r="Q863"/>
  <c r="P863"/>
  <c r="R863" s="1"/>
  <c r="U862"/>
  <c r="T862"/>
  <c r="S862"/>
  <c r="Q862"/>
  <c r="P862"/>
  <c r="R862" s="1"/>
  <c r="U861"/>
  <c r="T861"/>
  <c r="S861"/>
  <c r="Q861"/>
  <c r="P861"/>
  <c r="R861" s="1"/>
  <c r="U860"/>
  <c r="T860"/>
  <c r="S860"/>
  <c r="Q860"/>
  <c r="P860"/>
  <c r="R860" s="1"/>
  <c r="U859"/>
  <c r="T859"/>
  <c r="S859"/>
  <c r="Q859"/>
  <c r="P859"/>
  <c r="R859" s="1"/>
  <c r="U858"/>
  <c r="T858"/>
  <c r="S858"/>
  <c r="Q858"/>
  <c r="P858"/>
  <c r="R858" s="1"/>
  <c r="U857"/>
  <c r="T857"/>
  <c r="S857"/>
  <c r="Q857"/>
  <c r="P857"/>
  <c r="R857" s="1"/>
  <c r="U856"/>
  <c r="T856"/>
  <c r="S856"/>
  <c r="Q856"/>
  <c r="P856"/>
  <c r="R856" s="1"/>
  <c r="U855"/>
  <c r="T855"/>
  <c r="S855"/>
  <c r="Q855"/>
  <c r="P855"/>
  <c r="R855" s="1"/>
  <c r="U854"/>
  <c r="T854"/>
  <c r="S854"/>
  <c r="Q854"/>
  <c r="P854"/>
  <c r="R854" s="1"/>
  <c r="U853"/>
  <c r="T853"/>
  <c r="S853"/>
  <c r="Q853"/>
  <c r="P853"/>
  <c r="R853" s="1"/>
  <c r="U852"/>
  <c r="T852"/>
  <c r="S852"/>
  <c r="Q852"/>
  <c r="P852"/>
  <c r="R852" s="1"/>
  <c r="U851"/>
  <c r="T851"/>
  <c r="S851"/>
  <c r="Q851"/>
  <c r="P851"/>
  <c r="R851" s="1"/>
  <c r="U850"/>
  <c r="T850"/>
  <c r="S850"/>
  <c r="Q850"/>
  <c r="P850"/>
  <c r="R850" s="1"/>
  <c r="U849"/>
  <c r="T849"/>
  <c r="S849"/>
  <c r="Q849"/>
  <c r="P849"/>
  <c r="R849" s="1"/>
  <c r="U848"/>
  <c r="T848"/>
  <c r="S848"/>
  <c r="Q848"/>
  <c r="P848"/>
  <c r="R848" s="1"/>
  <c r="U847"/>
  <c r="T847"/>
  <c r="S847"/>
  <c r="Q847"/>
  <c r="P847"/>
  <c r="R847" s="1"/>
  <c r="U846"/>
  <c r="T846"/>
  <c r="S846"/>
  <c r="Q846"/>
  <c r="P846"/>
  <c r="R846" s="1"/>
  <c r="U845"/>
  <c r="T845"/>
  <c r="S845"/>
  <c r="Q845"/>
  <c r="P845"/>
  <c r="R845" s="1"/>
  <c r="U844"/>
  <c r="T844"/>
  <c r="S844"/>
  <c r="Q844"/>
  <c r="P844"/>
  <c r="R844" s="1"/>
  <c r="U843"/>
  <c r="T843"/>
  <c r="S843"/>
  <c r="Q843"/>
  <c r="P843"/>
  <c r="R843" s="1"/>
  <c r="U842"/>
  <c r="T842"/>
  <c r="S842"/>
  <c r="Q842"/>
  <c r="P842"/>
  <c r="R842" s="1"/>
  <c r="U841"/>
  <c r="T841"/>
  <c r="S841"/>
  <c r="Q841"/>
  <c r="P841"/>
  <c r="R841" s="1"/>
  <c r="U840"/>
  <c r="T840"/>
  <c r="S840"/>
  <c r="Q840"/>
  <c r="P840"/>
  <c r="R840" s="1"/>
  <c r="U839"/>
  <c r="T839"/>
  <c r="S839"/>
  <c r="Q839"/>
  <c r="P839"/>
  <c r="R839" s="1"/>
  <c r="U838"/>
  <c r="T838"/>
  <c r="S838"/>
  <c r="Q838"/>
  <c r="P838"/>
  <c r="R838" s="1"/>
  <c r="U837"/>
  <c r="T837"/>
  <c r="S837"/>
  <c r="Q837"/>
  <c r="P837"/>
  <c r="R837" s="1"/>
  <c r="U836"/>
  <c r="T836"/>
  <c r="S836"/>
  <c r="Q836"/>
  <c r="P836"/>
  <c r="R836" s="1"/>
  <c r="U835"/>
  <c r="T835"/>
  <c r="S835"/>
  <c r="Q835"/>
  <c r="P835"/>
  <c r="R835" s="1"/>
  <c r="U834"/>
  <c r="T834"/>
  <c r="S834"/>
  <c r="Q834"/>
  <c r="P834"/>
  <c r="R834" s="1"/>
  <c r="U833"/>
  <c r="T833"/>
  <c r="S833"/>
  <c r="Q833"/>
  <c r="P833"/>
  <c r="R833" s="1"/>
  <c r="U832"/>
  <c r="T832"/>
  <c r="S832"/>
  <c r="Q832"/>
  <c r="P832"/>
  <c r="R832" s="1"/>
  <c r="U831"/>
  <c r="T831"/>
  <c r="S831"/>
  <c r="Q831"/>
  <c r="P831"/>
  <c r="R831" s="1"/>
  <c r="U830"/>
  <c r="T830"/>
  <c r="S830"/>
  <c r="Q830"/>
  <c r="P830"/>
  <c r="R830" s="1"/>
  <c r="U829"/>
  <c r="T829"/>
  <c r="S829"/>
  <c r="Q829"/>
  <c r="P829"/>
  <c r="R829" s="1"/>
  <c r="U828"/>
  <c r="T828"/>
  <c r="S828"/>
  <c r="Q828"/>
  <c r="P828"/>
  <c r="R828" s="1"/>
  <c r="U827"/>
  <c r="T827"/>
  <c r="S827"/>
  <c r="Q827"/>
  <c r="P827"/>
  <c r="R827" s="1"/>
  <c r="U826"/>
  <c r="T826"/>
  <c r="S826"/>
  <c r="Q826"/>
  <c r="P826"/>
  <c r="R826" s="1"/>
  <c r="U825"/>
  <c r="T825"/>
  <c r="S825"/>
  <c r="Q825"/>
  <c r="P825"/>
  <c r="R825" s="1"/>
  <c r="U824"/>
  <c r="T824"/>
  <c r="S824"/>
  <c r="Q824"/>
  <c r="P824"/>
  <c r="R824" s="1"/>
  <c r="U823"/>
  <c r="T823"/>
  <c r="S823"/>
  <c r="Q823"/>
  <c r="P823"/>
  <c r="R823" s="1"/>
  <c r="U822"/>
  <c r="T822"/>
  <c r="S822"/>
  <c r="Q822"/>
  <c r="P822"/>
  <c r="R822" s="1"/>
  <c r="U821"/>
  <c r="T821"/>
  <c r="S821"/>
  <c r="Q821"/>
  <c r="P821"/>
  <c r="R821" s="1"/>
  <c r="U820"/>
  <c r="T820"/>
  <c r="S820"/>
  <c r="Q820"/>
  <c r="P820"/>
  <c r="R820" s="1"/>
  <c r="U819"/>
  <c r="T819"/>
  <c r="S819"/>
  <c r="Q819"/>
  <c r="P819"/>
  <c r="R819" s="1"/>
  <c r="U818"/>
  <c r="T818"/>
  <c r="S818"/>
  <c r="Q818"/>
  <c r="P818"/>
  <c r="R818" s="1"/>
  <c r="U817"/>
  <c r="T817"/>
  <c r="S817"/>
  <c r="Q817"/>
  <c r="P817"/>
  <c r="R817" s="1"/>
  <c r="U816"/>
  <c r="T816"/>
  <c r="S816"/>
  <c r="Q816"/>
  <c r="P816"/>
  <c r="R816" s="1"/>
  <c r="U815"/>
  <c r="T815"/>
  <c r="S815"/>
  <c r="Q815"/>
  <c r="P815"/>
  <c r="R815" s="1"/>
  <c r="U814"/>
  <c r="T814"/>
  <c r="S814"/>
  <c r="Q814"/>
  <c r="P814"/>
  <c r="R814" s="1"/>
  <c r="U813"/>
  <c r="T813"/>
  <c r="S813"/>
  <c r="Q813"/>
  <c r="P813"/>
  <c r="R813" s="1"/>
  <c r="U812"/>
  <c r="T812"/>
  <c r="S812"/>
  <c r="Q812"/>
  <c r="P812"/>
  <c r="R812" s="1"/>
  <c r="U811"/>
  <c r="T811"/>
  <c r="S811"/>
  <c r="Q811"/>
  <c r="P811"/>
  <c r="R811" s="1"/>
  <c r="U810"/>
  <c r="T810"/>
  <c r="S810"/>
  <c r="Q810"/>
  <c r="P810"/>
  <c r="R810" s="1"/>
  <c r="U809"/>
  <c r="T809"/>
  <c r="S809"/>
  <c r="Q809"/>
  <c r="P809"/>
  <c r="R809" s="1"/>
  <c r="U808"/>
  <c r="T808"/>
  <c r="S808"/>
  <c r="Q808"/>
  <c r="P808"/>
  <c r="R808" s="1"/>
  <c r="U807"/>
  <c r="T807"/>
  <c r="S807"/>
  <c r="Q807"/>
  <c r="P807"/>
  <c r="R807" s="1"/>
  <c r="U806"/>
  <c r="T806"/>
  <c r="S806"/>
  <c r="Q806"/>
  <c r="P806"/>
  <c r="R806" s="1"/>
  <c r="U805"/>
  <c r="T805"/>
  <c r="S805"/>
  <c r="Q805"/>
  <c r="P805"/>
  <c r="R805" s="1"/>
  <c r="U804"/>
  <c r="T804"/>
  <c r="S804"/>
  <c r="Q804"/>
  <c r="P804"/>
  <c r="R804" s="1"/>
  <c r="U803"/>
  <c r="T803"/>
  <c r="S803"/>
  <c r="Q803"/>
  <c r="P803"/>
  <c r="R803" s="1"/>
  <c r="U802"/>
  <c r="T802"/>
  <c r="S802"/>
  <c r="Q802"/>
  <c r="P802"/>
  <c r="R802" s="1"/>
  <c r="U801"/>
  <c r="T801"/>
  <c r="S801"/>
  <c r="Q801"/>
  <c r="P801"/>
  <c r="R801" s="1"/>
  <c r="U800"/>
  <c r="T800"/>
  <c r="S800"/>
  <c r="Q800"/>
  <c r="P800"/>
  <c r="R800" s="1"/>
  <c r="U799"/>
  <c r="T799"/>
  <c r="S799"/>
  <c r="Q799"/>
  <c r="P799"/>
  <c r="R799" s="1"/>
  <c r="U798"/>
  <c r="T798"/>
  <c r="S798"/>
  <c r="Q798"/>
  <c r="P798"/>
  <c r="R798" s="1"/>
  <c r="U797"/>
  <c r="T797"/>
  <c r="S797"/>
  <c r="Q797"/>
  <c r="P797"/>
  <c r="R797" s="1"/>
  <c r="U796"/>
  <c r="T796"/>
  <c r="S796"/>
  <c r="Q796"/>
  <c r="P796"/>
  <c r="R796" s="1"/>
  <c r="U795"/>
  <c r="T795"/>
  <c r="S795"/>
  <c r="Q795"/>
  <c r="P795"/>
  <c r="R795" s="1"/>
  <c r="U794"/>
  <c r="T794"/>
  <c r="S794"/>
  <c r="Q794"/>
  <c r="P794"/>
  <c r="R794" s="1"/>
  <c r="U793"/>
  <c r="T793"/>
  <c r="S793"/>
  <c r="Q793"/>
  <c r="P793"/>
  <c r="R793" s="1"/>
  <c r="U792"/>
  <c r="T792"/>
  <c r="S792"/>
  <c r="Q792"/>
  <c r="P792"/>
  <c r="R792" s="1"/>
  <c r="U791"/>
  <c r="T791"/>
  <c r="S791"/>
  <c r="Q791"/>
  <c r="P791"/>
  <c r="R791" s="1"/>
  <c r="U790"/>
  <c r="T790"/>
  <c r="S790"/>
  <c r="Q790"/>
  <c r="P790"/>
  <c r="R790" s="1"/>
  <c r="U789"/>
  <c r="T789"/>
  <c r="S789"/>
  <c r="Q789"/>
  <c r="P789"/>
  <c r="R789" s="1"/>
  <c r="U788"/>
  <c r="T788"/>
  <c r="S788"/>
  <c r="Q788"/>
  <c r="P788"/>
  <c r="R788" s="1"/>
  <c r="U787"/>
  <c r="T787"/>
  <c r="S787"/>
  <c r="Q787"/>
  <c r="P787"/>
  <c r="R787" s="1"/>
  <c r="U786"/>
  <c r="T786"/>
  <c r="S786"/>
  <c r="Q786"/>
  <c r="P786"/>
  <c r="R786" s="1"/>
  <c r="U785"/>
  <c r="T785"/>
  <c r="S785"/>
  <c r="Q785"/>
  <c r="P785"/>
  <c r="R785" s="1"/>
  <c r="U784"/>
  <c r="T784"/>
  <c r="S784"/>
  <c r="Q784"/>
  <c r="P784"/>
  <c r="R784" s="1"/>
  <c r="U783"/>
  <c r="T783"/>
  <c r="S783"/>
  <c r="Q783"/>
  <c r="P783"/>
  <c r="R783" s="1"/>
  <c r="U782"/>
  <c r="T782"/>
  <c r="S782"/>
  <c r="Q782"/>
  <c r="P782"/>
  <c r="R782" s="1"/>
  <c r="U781"/>
  <c r="T781"/>
  <c r="S781"/>
  <c r="Q781"/>
  <c r="P781"/>
  <c r="R781" s="1"/>
  <c r="U780"/>
  <c r="T780"/>
  <c r="S780"/>
  <c r="Q780"/>
  <c r="P780"/>
  <c r="R780" s="1"/>
  <c r="U779"/>
  <c r="T779"/>
  <c r="S779"/>
  <c r="Q779"/>
  <c r="P779"/>
  <c r="R779" s="1"/>
  <c r="U778"/>
  <c r="T778"/>
  <c r="S778"/>
  <c r="Q778"/>
  <c r="P778"/>
  <c r="R778" s="1"/>
  <c r="U777"/>
  <c r="T777"/>
  <c r="S777"/>
  <c r="Q777"/>
  <c r="P777"/>
  <c r="R777" s="1"/>
  <c r="U776"/>
  <c r="T776"/>
  <c r="S776"/>
  <c r="Q776"/>
  <c r="P776"/>
  <c r="R776" s="1"/>
  <c r="U775"/>
  <c r="T775"/>
  <c r="S775"/>
  <c r="Q775"/>
  <c r="P775"/>
  <c r="R775" s="1"/>
  <c r="U774"/>
  <c r="T774"/>
  <c r="S774"/>
  <c r="Q774"/>
  <c r="P774"/>
  <c r="R774" s="1"/>
  <c r="U773"/>
  <c r="T773"/>
  <c r="S773"/>
  <c r="Q773"/>
  <c r="P773"/>
  <c r="R773" s="1"/>
  <c r="U772"/>
  <c r="T772"/>
  <c r="S772"/>
  <c r="Q772"/>
  <c r="P772"/>
  <c r="R772" s="1"/>
  <c r="U771"/>
  <c r="T771"/>
  <c r="S771"/>
  <c r="Q771"/>
  <c r="P771"/>
  <c r="R771" s="1"/>
  <c r="U770"/>
  <c r="T770"/>
  <c r="S770"/>
  <c r="Q770"/>
  <c r="P770"/>
  <c r="R770" s="1"/>
  <c r="U769"/>
  <c r="T769"/>
  <c r="S769"/>
  <c r="Q769"/>
  <c r="P769"/>
  <c r="R769" s="1"/>
  <c r="U768"/>
  <c r="T768"/>
  <c r="S768"/>
  <c r="Q768"/>
  <c r="P768"/>
  <c r="R768" s="1"/>
  <c r="U767"/>
  <c r="T767"/>
  <c r="S767"/>
  <c r="Q767"/>
  <c r="P767"/>
  <c r="R767" s="1"/>
  <c r="U766"/>
  <c r="T766"/>
  <c r="S766"/>
  <c r="Q766"/>
  <c r="P766"/>
  <c r="R766" s="1"/>
  <c r="U765"/>
  <c r="T765"/>
  <c r="S765"/>
  <c r="Q765"/>
  <c r="P765"/>
  <c r="R765" s="1"/>
  <c r="U764"/>
  <c r="T764"/>
  <c r="S764"/>
  <c r="Q764"/>
  <c r="P764"/>
  <c r="R764" s="1"/>
  <c r="U763"/>
  <c r="T763"/>
  <c r="S763"/>
  <c r="Q763"/>
  <c r="P763"/>
  <c r="R763" s="1"/>
  <c r="U762"/>
  <c r="T762"/>
  <c r="S762"/>
  <c r="Q762"/>
  <c r="P762"/>
  <c r="R762" s="1"/>
  <c r="U761"/>
  <c r="T761"/>
  <c r="S761"/>
  <c r="Q761"/>
  <c r="P761"/>
  <c r="R761" s="1"/>
  <c r="U760"/>
  <c r="T760"/>
  <c r="S760"/>
  <c r="Q760"/>
  <c r="P760"/>
  <c r="R760" s="1"/>
  <c r="U759"/>
  <c r="T759"/>
  <c r="S759"/>
  <c r="Q759"/>
  <c r="P759"/>
  <c r="R759" s="1"/>
  <c r="U758"/>
  <c r="T758"/>
  <c r="S758"/>
  <c r="Q758"/>
  <c r="P758"/>
  <c r="R758" s="1"/>
  <c r="U757"/>
  <c r="T757"/>
  <c r="S757"/>
  <c r="Q757"/>
  <c r="P757"/>
  <c r="R757" s="1"/>
  <c r="U756"/>
  <c r="T756"/>
  <c r="S756"/>
  <c r="Q756"/>
  <c r="P756"/>
  <c r="R756" s="1"/>
  <c r="U755"/>
  <c r="T755"/>
  <c r="S755"/>
  <c r="Q755"/>
  <c r="P755"/>
  <c r="R755" s="1"/>
  <c r="U754"/>
  <c r="T754"/>
  <c r="S754"/>
  <c r="Q754"/>
  <c r="P754"/>
  <c r="R754" s="1"/>
  <c r="U753"/>
  <c r="T753"/>
  <c r="S753"/>
  <c r="Q753"/>
  <c r="P753"/>
  <c r="R753" s="1"/>
  <c r="U752"/>
  <c r="T752"/>
  <c r="S752"/>
  <c r="Q752"/>
  <c r="P752"/>
  <c r="R752" s="1"/>
  <c r="U751"/>
  <c r="T751"/>
  <c r="S751"/>
  <c r="Q751"/>
  <c r="P751"/>
  <c r="R751" s="1"/>
  <c r="U750"/>
  <c r="T750"/>
  <c r="S750"/>
  <c r="Q750"/>
  <c r="P750"/>
  <c r="R750" s="1"/>
  <c r="U749"/>
  <c r="T749"/>
  <c r="S749"/>
  <c r="Q749"/>
  <c r="P749"/>
  <c r="R749" s="1"/>
  <c r="U748"/>
  <c r="T748"/>
  <c r="S748"/>
  <c r="Q748"/>
  <c r="P748"/>
  <c r="R748" s="1"/>
  <c r="U747"/>
  <c r="T747"/>
  <c r="S747"/>
  <c r="Q747"/>
  <c r="P747"/>
  <c r="R747" s="1"/>
  <c r="U746"/>
  <c r="T746"/>
  <c r="S746"/>
  <c r="Q746"/>
  <c r="P746"/>
  <c r="R746" s="1"/>
  <c r="U745"/>
  <c r="T745"/>
  <c r="S745"/>
  <c r="Q745"/>
  <c r="P745"/>
  <c r="R745" s="1"/>
  <c r="U744"/>
  <c r="T744"/>
  <c r="S744"/>
  <c r="Q744"/>
  <c r="P744"/>
  <c r="R744" s="1"/>
  <c r="U743"/>
  <c r="T743"/>
  <c r="S743"/>
  <c r="Q743"/>
  <c r="P743"/>
  <c r="R743" s="1"/>
  <c r="U742"/>
  <c r="T742"/>
  <c r="S742"/>
  <c r="Q742"/>
  <c r="P742"/>
  <c r="R742" s="1"/>
  <c r="U741"/>
  <c r="T741"/>
  <c r="S741"/>
  <c r="Q741"/>
  <c r="P741"/>
  <c r="R741" s="1"/>
  <c r="U740"/>
  <c r="T740"/>
  <c r="S740"/>
  <c r="Q740"/>
  <c r="P740"/>
  <c r="R740" s="1"/>
  <c r="U739"/>
  <c r="T739"/>
  <c r="S739"/>
  <c r="Q739"/>
  <c r="P739"/>
  <c r="R739" s="1"/>
  <c r="U738"/>
  <c r="T738"/>
  <c r="S738"/>
  <c r="Q738"/>
  <c r="P738"/>
  <c r="R738" s="1"/>
  <c r="U737"/>
  <c r="T737"/>
  <c r="S737"/>
  <c r="Q737"/>
  <c r="P737"/>
  <c r="R737" s="1"/>
  <c r="U736"/>
  <c r="T736"/>
  <c r="S736"/>
  <c r="Q736"/>
  <c r="P736"/>
  <c r="R736" s="1"/>
  <c r="U735"/>
  <c r="T735"/>
  <c r="S735"/>
  <c r="Q735"/>
  <c r="P735"/>
  <c r="R735" s="1"/>
  <c r="U734"/>
  <c r="T734"/>
  <c r="S734"/>
  <c r="Q734"/>
  <c r="P734"/>
  <c r="R734" s="1"/>
  <c r="U733"/>
  <c r="T733"/>
  <c r="S733"/>
  <c r="Q733"/>
  <c r="P733"/>
  <c r="R733" s="1"/>
  <c r="U732"/>
  <c r="T732"/>
  <c r="S732"/>
  <c r="Q732"/>
  <c r="P732"/>
  <c r="R732" s="1"/>
  <c r="U731"/>
  <c r="T731"/>
  <c r="S731"/>
  <c r="Q731"/>
  <c r="P731"/>
  <c r="R731" s="1"/>
  <c r="U730"/>
  <c r="T730"/>
  <c r="S730"/>
  <c r="Q730"/>
  <c r="P730"/>
  <c r="R730" s="1"/>
  <c r="U729"/>
  <c r="T729"/>
  <c r="S729"/>
  <c r="Q729"/>
  <c r="P729"/>
  <c r="R729" s="1"/>
  <c r="U728"/>
  <c r="T728"/>
  <c r="S728"/>
  <c r="Q728"/>
  <c r="P728"/>
  <c r="R728" s="1"/>
  <c r="U727"/>
  <c r="T727"/>
  <c r="S727"/>
  <c r="Q727"/>
  <c r="P727"/>
  <c r="R727" s="1"/>
  <c r="U726"/>
  <c r="T726"/>
  <c r="S726"/>
  <c r="Q726"/>
  <c r="P726"/>
  <c r="R726" s="1"/>
  <c r="U725"/>
  <c r="T725"/>
  <c r="S725"/>
  <c r="Q725"/>
  <c r="P725"/>
  <c r="R725" s="1"/>
  <c r="U724"/>
  <c r="T724"/>
  <c r="S724"/>
  <c r="Q724"/>
  <c r="P724"/>
  <c r="R724" s="1"/>
  <c r="U723"/>
  <c r="T723"/>
  <c r="S723"/>
  <c r="Q723"/>
  <c r="P723"/>
  <c r="R723" s="1"/>
  <c r="U722"/>
  <c r="T722"/>
  <c r="S722"/>
  <c r="Q722"/>
  <c r="P722"/>
  <c r="R722" s="1"/>
  <c r="U721"/>
  <c r="T721"/>
  <c r="S721"/>
  <c r="Q721"/>
  <c r="P721"/>
  <c r="R721" s="1"/>
  <c r="U720"/>
  <c r="T720"/>
  <c r="S720"/>
  <c r="Q720"/>
  <c r="P720"/>
  <c r="R720" s="1"/>
  <c r="U719"/>
  <c r="T719"/>
  <c r="S719"/>
  <c r="Q719"/>
  <c r="P719"/>
  <c r="R719" s="1"/>
  <c r="U718"/>
  <c r="T718"/>
  <c r="S718"/>
  <c r="Q718"/>
  <c r="P718"/>
  <c r="R718" s="1"/>
  <c r="U717"/>
  <c r="T717"/>
  <c r="S717"/>
  <c r="Q717"/>
  <c r="P717"/>
  <c r="R717" s="1"/>
  <c r="U716"/>
  <c r="T716"/>
  <c r="S716"/>
  <c r="Q716"/>
  <c r="P716"/>
  <c r="R716" s="1"/>
  <c r="U715"/>
  <c r="T715"/>
  <c r="S715"/>
  <c r="Q715"/>
  <c r="P715"/>
  <c r="R715" s="1"/>
  <c r="U714"/>
  <c r="T714"/>
  <c r="S714"/>
  <c r="Q714"/>
  <c r="P714"/>
  <c r="R714" s="1"/>
  <c r="U713"/>
  <c r="T713"/>
  <c r="S713"/>
  <c r="Q713"/>
  <c r="P713"/>
  <c r="R713" s="1"/>
  <c r="U712"/>
  <c r="T712"/>
  <c r="S712"/>
  <c r="Q712"/>
  <c r="P712"/>
  <c r="R712" s="1"/>
  <c r="U711"/>
  <c r="T711"/>
  <c r="S711"/>
  <c r="Q711"/>
  <c r="P711"/>
  <c r="R711" s="1"/>
  <c r="U710"/>
  <c r="T710"/>
  <c r="S710"/>
  <c r="Q710"/>
  <c r="P710"/>
  <c r="R710" s="1"/>
  <c r="U709"/>
  <c r="T709"/>
  <c r="S709"/>
  <c r="Q709"/>
  <c r="P709"/>
  <c r="R709" s="1"/>
  <c r="U708"/>
  <c r="T708"/>
  <c r="S708"/>
  <c r="Q708"/>
  <c r="P708"/>
  <c r="R708" s="1"/>
  <c r="U707"/>
  <c r="T707"/>
  <c r="S707"/>
  <c r="Q707"/>
  <c r="P707"/>
  <c r="R707" s="1"/>
  <c r="U706"/>
  <c r="T706"/>
  <c r="S706"/>
  <c r="Q706"/>
  <c r="P706"/>
  <c r="R706" s="1"/>
  <c r="U705"/>
  <c r="T705"/>
  <c r="S705"/>
  <c r="Q705"/>
  <c r="P705"/>
  <c r="R705" s="1"/>
  <c r="U704"/>
  <c r="T704"/>
  <c r="S704"/>
  <c r="Q704"/>
  <c r="P704"/>
  <c r="R704" s="1"/>
  <c r="U703"/>
  <c r="T703"/>
  <c r="S703"/>
  <c r="Q703"/>
  <c r="P703"/>
  <c r="R703" s="1"/>
  <c r="U702"/>
  <c r="T702"/>
  <c r="S702"/>
  <c r="Q702"/>
  <c r="P702"/>
  <c r="R702" s="1"/>
  <c r="U701"/>
  <c r="T701"/>
  <c r="S701"/>
  <c r="Q701"/>
  <c r="P701"/>
  <c r="R701" s="1"/>
  <c r="U700"/>
  <c r="T700"/>
  <c r="S700"/>
  <c r="Q700"/>
  <c r="P700"/>
  <c r="R700" s="1"/>
  <c r="U699"/>
  <c r="T699"/>
  <c r="S699"/>
  <c r="Q699"/>
  <c r="P699"/>
  <c r="R699" s="1"/>
  <c r="U698"/>
  <c r="T698"/>
  <c r="S698"/>
  <c r="Q698"/>
  <c r="P698"/>
  <c r="R698" s="1"/>
  <c r="U697"/>
  <c r="T697"/>
  <c r="S697"/>
  <c r="Q697"/>
  <c r="P697"/>
  <c r="R697" s="1"/>
  <c r="U696"/>
  <c r="T696"/>
  <c r="S696"/>
  <c r="Q696"/>
  <c r="P696"/>
  <c r="R696" s="1"/>
  <c r="U695"/>
  <c r="T695"/>
  <c r="S695"/>
  <c r="Q695"/>
  <c r="P695"/>
  <c r="R695" s="1"/>
  <c r="U694"/>
  <c r="T694"/>
  <c r="S694"/>
  <c r="Q694"/>
  <c r="P694"/>
  <c r="R694" s="1"/>
  <c r="U693"/>
  <c r="T693"/>
  <c r="S693"/>
  <c r="Q693"/>
  <c r="P693"/>
  <c r="R693" s="1"/>
  <c r="U692"/>
  <c r="T692"/>
  <c r="S692"/>
  <c r="Q692"/>
  <c r="P692"/>
  <c r="R692" s="1"/>
  <c r="U691"/>
  <c r="T691"/>
  <c r="S691"/>
  <c r="Q691"/>
  <c r="P691"/>
  <c r="R691" s="1"/>
  <c r="U690"/>
  <c r="T690"/>
  <c r="S690"/>
  <c r="Q690"/>
  <c r="P690"/>
  <c r="R690" s="1"/>
  <c r="U689"/>
  <c r="T689"/>
  <c r="S689"/>
  <c r="Q689"/>
  <c r="P689"/>
  <c r="R689" s="1"/>
  <c r="U688"/>
  <c r="T688"/>
  <c r="S688"/>
  <c r="Q688"/>
  <c r="P688"/>
  <c r="R688" s="1"/>
  <c r="U687"/>
  <c r="T687"/>
  <c r="S687"/>
  <c r="Q687"/>
  <c r="P687"/>
  <c r="R687" s="1"/>
  <c r="U686"/>
  <c r="T686"/>
  <c r="S686"/>
  <c r="Q686"/>
  <c r="P686"/>
  <c r="R686" s="1"/>
  <c r="U685"/>
  <c r="T685"/>
  <c r="S685"/>
  <c r="Q685"/>
  <c r="P685"/>
  <c r="R685" s="1"/>
  <c r="U684"/>
  <c r="T684"/>
  <c r="S684"/>
  <c r="Q684"/>
  <c r="P684"/>
  <c r="R684" s="1"/>
  <c r="U683"/>
  <c r="T683"/>
  <c r="S683"/>
  <c r="Q683"/>
  <c r="P683"/>
  <c r="R683" s="1"/>
  <c r="U682"/>
  <c r="T682"/>
  <c r="S682"/>
  <c r="Q682"/>
  <c r="P682"/>
  <c r="R682" s="1"/>
  <c r="U681"/>
  <c r="T681"/>
  <c r="S681"/>
  <c r="Q681"/>
  <c r="P681"/>
  <c r="R681" s="1"/>
  <c r="U680"/>
  <c r="T680"/>
  <c r="S680"/>
  <c r="Q680"/>
  <c r="P680"/>
  <c r="R680" s="1"/>
  <c r="U679"/>
  <c r="T679"/>
  <c r="S679"/>
  <c r="Q679"/>
  <c r="P679"/>
  <c r="R679" s="1"/>
  <c r="U678"/>
  <c r="T678"/>
  <c r="S678"/>
  <c r="Q678"/>
  <c r="P678"/>
  <c r="R678" s="1"/>
  <c r="U677"/>
  <c r="T677"/>
  <c r="S677"/>
  <c r="Q677"/>
  <c r="P677"/>
  <c r="R677" s="1"/>
  <c r="U676"/>
  <c r="T676"/>
  <c r="S676"/>
  <c r="Q676"/>
  <c r="P676"/>
  <c r="R676" s="1"/>
  <c r="U675"/>
  <c r="T675"/>
  <c r="S675"/>
  <c r="Q675"/>
  <c r="P675"/>
  <c r="R675" s="1"/>
  <c r="U674"/>
  <c r="T674"/>
  <c r="S674"/>
  <c r="Q674"/>
  <c r="P674"/>
  <c r="R674" s="1"/>
  <c r="U673"/>
  <c r="T673"/>
  <c r="S673"/>
  <c r="Q673"/>
  <c r="P673"/>
  <c r="R673" s="1"/>
  <c r="U672"/>
  <c r="T672"/>
  <c r="S672"/>
  <c r="Q672"/>
  <c r="P672"/>
  <c r="R672" s="1"/>
  <c r="U671"/>
  <c r="T671"/>
  <c r="S671"/>
  <c r="Q671"/>
  <c r="P671"/>
  <c r="R671" s="1"/>
  <c r="U670"/>
  <c r="T670"/>
  <c r="S670"/>
  <c r="Q670"/>
  <c r="P670"/>
  <c r="R670" s="1"/>
  <c r="U669"/>
  <c r="T669"/>
  <c r="S669"/>
  <c r="Q669"/>
  <c r="P669"/>
  <c r="R669" s="1"/>
  <c r="U668"/>
  <c r="T668"/>
  <c r="S668"/>
  <c r="Q668"/>
  <c r="P668"/>
  <c r="R668" s="1"/>
  <c r="U667"/>
  <c r="T667"/>
  <c r="S667"/>
  <c r="Q667"/>
  <c r="P667"/>
  <c r="R667" s="1"/>
  <c r="U666"/>
  <c r="T666"/>
  <c r="S666"/>
  <c r="Q666"/>
  <c r="P666"/>
  <c r="R666" s="1"/>
  <c r="U665"/>
  <c r="T665"/>
  <c r="S665"/>
  <c r="Q665"/>
  <c r="P665"/>
  <c r="R665" s="1"/>
  <c r="U664"/>
  <c r="T664"/>
  <c r="S664"/>
  <c r="Q664"/>
  <c r="P664"/>
  <c r="R664" s="1"/>
  <c r="U663"/>
  <c r="T663"/>
  <c r="S663"/>
  <c r="Q663"/>
  <c r="P663"/>
  <c r="R663" s="1"/>
  <c r="U662"/>
  <c r="T662"/>
  <c r="S662"/>
  <c r="Q662"/>
  <c r="P662"/>
  <c r="R662" s="1"/>
  <c r="U661"/>
  <c r="T661"/>
  <c r="S661"/>
  <c r="Q661"/>
  <c r="P661"/>
  <c r="R661" s="1"/>
  <c r="U660"/>
  <c r="T660"/>
  <c r="S660"/>
  <c r="Q660"/>
  <c r="P660"/>
  <c r="R660" s="1"/>
  <c r="U659"/>
  <c r="T659"/>
  <c r="S659"/>
  <c r="Q659"/>
  <c r="P659"/>
  <c r="R659" s="1"/>
  <c r="U658"/>
  <c r="T658"/>
  <c r="S658"/>
  <c r="Q658"/>
  <c r="P658"/>
  <c r="R658" s="1"/>
  <c r="U657"/>
  <c r="T657"/>
  <c r="S657"/>
  <c r="Q657"/>
  <c r="P657"/>
  <c r="R657" s="1"/>
  <c r="U656"/>
  <c r="T656"/>
  <c r="S656"/>
  <c r="Q656"/>
  <c r="P656"/>
  <c r="R656" s="1"/>
  <c r="U655"/>
  <c r="T655"/>
  <c r="S655"/>
  <c r="Q655"/>
  <c r="P655"/>
  <c r="R655" s="1"/>
  <c r="U654"/>
  <c r="T654"/>
  <c r="S654"/>
  <c r="Q654"/>
  <c r="P654"/>
  <c r="R654" s="1"/>
  <c r="U653"/>
  <c r="T653"/>
  <c r="S653"/>
  <c r="Q653"/>
  <c r="P653"/>
  <c r="R653" s="1"/>
  <c r="U652"/>
  <c r="T652"/>
  <c r="S652"/>
  <c r="Q652"/>
  <c r="P652"/>
  <c r="R652" s="1"/>
  <c r="U651"/>
  <c r="T651"/>
  <c r="S651"/>
  <c r="Q651"/>
  <c r="P651"/>
  <c r="R651" s="1"/>
  <c r="U650"/>
  <c r="T650"/>
  <c r="S650"/>
  <c r="Q650"/>
  <c r="P650"/>
  <c r="R650" s="1"/>
  <c r="U649"/>
  <c r="T649"/>
  <c r="S649"/>
  <c r="Q649"/>
  <c r="P649"/>
  <c r="R649" s="1"/>
  <c r="U648"/>
  <c r="T648"/>
  <c r="S648"/>
  <c r="Q648"/>
  <c r="P648"/>
  <c r="R648" s="1"/>
  <c r="U647"/>
  <c r="T647"/>
  <c r="S647"/>
  <c r="Q647"/>
  <c r="P647"/>
  <c r="R647" s="1"/>
  <c r="U646"/>
  <c r="T646"/>
  <c r="S646"/>
  <c r="Q646"/>
  <c r="P646"/>
  <c r="R646" s="1"/>
  <c r="U645"/>
  <c r="T645"/>
  <c r="S645"/>
  <c r="Q645"/>
  <c r="P645"/>
  <c r="R645" s="1"/>
  <c r="U644"/>
  <c r="T644"/>
  <c r="S644"/>
  <c r="Q644"/>
  <c r="P644"/>
  <c r="R644" s="1"/>
  <c r="U643"/>
  <c r="T643"/>
  <c r="S643"/>
  <c r="Q643"/>
  <c r="P643"/>
  <c r="R643" s="1"/>
  <c r="U642"/>
  <c r="T642"/>
  <c r="S642"/>
  <c r="Q642"/>
  <c r="P642"/>
  <c r="R642" s="1"/>
  <c r="U641"/>
  <c r="T641"/>
  <c r="S641"/>
  <c r="Q641"/>
  <c r="P641"/>
  <c r="R641" s="1"/>
  <c r="U640"/>
  <c r="T640"/>
  <c r="S640"/>
  <c r="Q640"/>
  <c r="P640"/>
  <c r="R640" s="1"/>
  <c r="U639"/>
  <c r="T639"/>
  <c r="S639"/>
  <c r="Q639"/>
  <c r="P639"/>
  <c r="R639" s="1"/>
  <c r="U638"/>
  <c r="T638"/>
  <c r="S638"/>
  <c r="Q638"/>
  <c r="P638"/>
  <c r="R638" s="1"/>
  <c r="U637"/>
  <c r="T637"/>
  <c r="S637"/>
  <c r="Q637"/>
  <c r="P637"/>
  <c r="R637" s="1"/>
  <c r="U636"/>
  <c r="T636"/>
  <c r="S636"/>
  <c r="Q636"/>
  <c r="P636"/>
  <c r="R636" s="1"/>
  <c r="U635"/>
  <c r="T635"/>
  <c r="S635"/>
  <c r="Q635"/>
  <c r="P635"/>
  <c r="R635" s="1"/>
  <c r="U634"/>
  <c r="T634"/>
  <c r="S634"/>
  <c r="Q634"/>
  <c r="P634"/>
  <c r="R634" s="1"/>
  <c r="U633"/>
  <c r="T633"/>
  <c r="S633"/>
  <c r="Q633"/>
  <c r="P633"/>
  <c r="R633" s="1"/>
  <c r="U632"/>
  <c r="T632"/>
  <c r="S632"/>
  <c r="Q632"/>
  <c r="P632"/>
  <c r="R632" s="1"/>
  <c r="U631"/>
  <c r="T631"/>
  <c r="S631"/>
  <c r="Q631"/>
  <c r="P631"/>
  <c r="R631" s="1"/>
  <c r="U630"/>
  <c r="T630"/>
  <c r="S630"/>
  <c r="Q630"/>
  <c r="P630"/>
  <c r="R630" s="1"/>
  <c r="U629"/>
  <c r="T629"/>
  <c r="S629"/>
  <c r="Q629"/>
  <c r="P629"/>
  <c r="R629" s="1"/>
  <c r="U628"/>
  <c r="T628"/>
  <c r="S628"/>
  <c r="Q628"/>
  <c r="P628"/>
  <c r="R628" s="1"/>
  <c r="U627"/>
  <c r="T627"/>
  <c r="S627"/>
  <c r="Q627"/>
  <c r="P627"/>
  <c r="R627" s="1"/>
  <c r="U626"/>
  <c r="T626"/>
  <c r="S626"/>
  <c r="Q626"/>
  <c r="P626"/>
  <c r="R626" s="1"/>
  <c r="U625"/>
  <c r="T625"/>
  <c r="S625"/>
  <c r="Q625"/>
  <c r="P625"/>
  <c r="R625" s="1"/>
  <c r="U624"/>
  <c r="T624"/>
  <c r="S624"/>
  <c r="Q624"/>
  <c r="P624"/>
  <c r="R624" s="1"/>
  <c r="U623"/>
  <c r="T623"/>
  <c r="S623"/>
  <c r="Q623"/>
  <c r="P623"/>
  <c r="R623" s="1"/>
  <c r="U622"/>
  <c r="T622"/>
  <c r="S622"/>
  <c r="Q622"/>
  <c r="P622"/>
  <c r="R622" s="1"/>
  <c r="U621"/>
  <c r="T621"/>
  <c r="S621"/>
  <c r="Q621"/>
  <c r="P621"/>
  <c r="R621" s="1"/>
  <c r="U620"/>
  <c r="T620"/>
  <c r="S620"/>
  <c r="Q620"/>
  <c r="P620"/>
  <c r="R620" s="1"/>
  <c r="U619"/>
  <c r="T619"/>
  <c r="S619"/>
  <c r="Q619"/>
  <c r="P619"/>
  <c r="R619" s="1"/>
  <c r="U618"/>
  <c r="T618"/>
  <c r="S618"/>
  <c r="Q618"/>
  <c r="P618"/>
  <c r="R618" s="1"/>
  <c r="U617"/>
  <c r="T617"/>
  <c r="S617"/>
  <c r="Q617"/>
  <c r="P617"/>
  <c r="R617" s="1"/>
  <c r="U616"/>
  <c r="T616"/>
  <c r="S616"/>
  <c r="Q616"/>
  <c r="P616"/>
  <c r="R616" s="1"/>
  <c r="U615"/>
  <c r="T615"/>
  <c r="S615"/>
  <c r="Q615"/>
  <c r="P615"/>
  <c r="R615" s="1"/>
  <c r="U614"/>
  <c r="S614"/>
  <c r="T614" s="1"/>
  <c r="Q614"/>
  <c r="P614"/>
  <c r="R614" s="1"/>
  <c r="U613"/>
  <c r="S613"/>
  <c r="T613" s="1"/>
  <c r="Q613"/>
  <c r="P613"/>
  <c r="R613" s="1"/>
  <c r="U612"/>
  <c r="S612"/>
  <c r="T612" s="1"/>
  <c r="Q612"/>
  <c r="P612"/>
  <c r="R612" s="1"/>
  <c r="U611"/>
  <c r="S611"/>
  <c r="T611" s="1"/>
  <c r="Q611"/>
  <c r="P611"/>
  <c r="R611" s="1"/>
  <c r="U610"/>
  <c r="S610"/>
  <c r="T610" s="1"/>
  <c r="Q610"/>
  <c r="P610"/>
  <c r="R610" s="1"/>
  <c r="U609"/>
  <c r="S609"/>
  <c r="T609" s="1"/>
  <c r="Q609"/>
  <c r="P609"/>
  <c r="R609" s="1"/>
  <c r="U608"/>
  <c r="S608"/>
  <c r="T608" s="1"/>
  <c r="Q608"/>
  <c r="P608"/>
  <c r="R608" s="1"/>
  <c r="U607"/>
  <c r="S607"/>
  <c r="T607" s="1"/>
  <c r="Q607"/>
  <c r="P607"/>
  <c r="R607" s="1"/>
  <c r="U606"/>
  <c r="S606"/>
  <c r="T606" s="1"/>
  <c r="Q606"/>
  <c r="P606"/>
  <c r="R606" s="1"/>
  <c r="U605"/>
  <c r="S605"/>
  <c r="T605" s="1"/>
  <c r="Q605"/>
  <c r="P605"/>
  <c r="R605" s="1"/>
  <c r="U604"/>
  <c r="S604"/>
  <c r="T604" s="1"/>
  <c r="Q604"/>
  <c r="P604"/>
  <c r="R604" s="1"/>
  <c r="U603"/>
  <c r="S603"/>
  <c r="T603" s="1"/>
  <c r="Q603"/>
  <c r="P603"/>
  <c r="R603" s="1"/>
  <c r="U602"/>
  <c r="S602"/>
  <c r="T602" s="1"/>
  <c r="Q602"/>
  <c r="P602"/>
  <c r="R602" s="1"/>
  <c r="U601"/>
  <c r="S601"/>
  <c r="T601" s="1"/>
  <c r="Q601"/>
  <c r="P601"/>
  <c r="R601" s="1"/>
  <c r="U600"/>
  <c r="S600"/>
  <c r="T600" s="1"/>
  <c r="Q600"/>
  <c r="P600"/>
  <c r="R600" s="1"/>
  <c r="U599"/>
  <c r="S599"/>
  <c r="T599" s="1"/>
  <c r="Q599"/>
  <c r="P599"/>
  <c r="R599" s="1"/>
  <c r="U598"/>
  <c r="S598"/>
  <c r="T598" s="1"/>
  <c r="Q598"/>
  <c r="P598"/>
  <c r="R598" s="1"/>
  <c r="U597"/>
  <c r="S597"/>
  <c r="T597" s="1"/>
  <c r="Q597"/>
  <c r="P597"/>
  <c r="R597" s="1"/>
  <c r="U596"/>
  <c r="S596"/>
  <c r="T596" s="1"/>
  <c r="Q596"/>
  <c r="P596"/>
  <c r="R596" s="1"/>
  <c r="U595"/>
  <c r="S595"/>
  <c r="T595" s="1"/>
  <c r="Q595"/>
  <c r="P595"/>
  <c r="R595" s="1"/>
  <c r="U594"/>
  <c r="S594"/>
  <c r="T594" s="1"/>
  <c r="Q594"/>
  <c r="P594"/>
  <c r="R594" s="1"/>
  <c r="U593"/>
  <c r="S593"/>
  <c r="T593" s="1"/>
  <c r="Q593"/>
  <c r="P593"/>
  <c r="R593" s="1"/>
  <c r="U592"/>
  <c r="S592"/>
  <c r="T592" s="1"/>
  <c r="Q592"/>
  <c r="P592"/>
  <c r="R592" s="1"/>
  <c r="U591"/>
  <c r="S591"/>
  <c r="T591" s="1"/>
  <c r="Q591"/>
  <c r="P591"/>
  <c r="R591" s="1"/>
  <c r="U590"/>
  <c r="S590"/>
  <c r="T590" s="1"/>
  <c r="Q590"/>
  <c r="P590"/>
  <c r="R590" s="1"/>
  <c r="U589"/>
  <c r="S589"/>
  <c r="T589" s="1"/>
  <c r="Q589"/>
  <c r="P589"/>
  <c r="R589" s="1"/>
  <c r="U588"/>
  <c r="S588"/>
  <c r="T588" s="1"/>
  <c r="Q588"/>
  <c r="P588"/>
  <c r="R588" s="1"/>
  <c r="U587"/>
  <c r="S587"/>
  <c r="T587" s="1"/>
  <c r="Q587"/>
  <c r="P587"/>
  <c r="R587" s="1"/>
  <c r="U586"/>
  <c r="S586"/>
  <c r="T586" s="1"/>
  <c r="Q586"/>
  <c r="P586"/>
  <c r="R586" s="1"/>
  <c r="U585"/>
  <c r="S585"/>
  <c r="T585" s="1"/>
  <c r="Q585"/>
  <c r="P585"/>
  <c r="R585" s="1"/>
  <c r="U584"/>
  <c r="S584"/>
  <c r="T584" s="1"/>
  <c r="Q584"/>
  <c r="P584"/>
  <c r="R584" s="1"/>
  <c r="U583"/>
  <c r="S583"/>
  <c r="T583" s="1"/>
  <c r="Q583"/>
  <c r="P583"/>
  <c r="R583" s="1"/>
  <c r="U582"/>
  <c r="S582"/>
  <c r="T582" s="1"/>
  <c r="Q582"/>
  <c r="P582"/>
  <c r="R582" s="1"/>
  <c r="U581"/>
  <c r="S581"/>
  <c r="T581" s="1"/>
  <c r="Q581"/>
  <c r="P581"/>
  <c r="R581" s="1"/>
  <c r="U580"/>
  <c r="S580"/>
  <c r="T580" s="1"/>
  <c r="Q580"/>
  <c r="P580"/>
  <c r="R580" s="1"/>
  <c r="U579"/>
  <c r="S579"/>
  <c r="T579" s="1"/>
  <c r="Q579"/>
  <c r="P579"/>
  <c r="R579" s="1"/>
  <c r="U578"/>
  <c r="S578"/>
  <c r="T578" s="1"/>
  <c r="Q578"/>
  <c r="P578"/>
  <c r="R578" s="1"/>
  <c r="U577"/>
  <c r="S577"/>
  <c r="T577" s="1"/>
  <c r="Q577"/>
  <c r="P577"/>
  <c r="R577" s="1"/>
  <c r="U576"/>
  <c r="S576"/>
  <c r="T576" s="1"/>
  <c r="Q576"/>
  <c r="P576"/>
  <c r="R576" s="1"/>
  <c r="U575"/>
  <c r="S575"/>
  <c r="T575" s="1"/>
  <c r="Q575"/>
  <c r="P575"/>
  <c r="R575" s="1"/>
  <c r="U574"/>
  <c r="S574"/>
  <c r="T574" s="1"/>
  <c r="Q574"/>
  <c r="P574"/>
  <c r="R574" s="1"/>
  <c r="U573"/>
  <c r="S573"/>
  <c r="T573" s="1"/>
  <c r="Q573"/>
  <c r="P573"/>
  <c r="R573" s="1"/>
  <c r="U572"/>
  <c r="S572"/>
  <c r="T572" s="1"/>
  <c r="Q572"/>
  <c r="P572"/>
  <c r="R572" s="1"/>
  <c r="U571"/>
  <c r="S571"/>
  <c r="T571" s="1"/>
  <c r="Q571"/>
  <c r="P571"/>
  <c r="R571" s="1"/>
  <c r="U570"/>
  <c r="S570"/>
  <c r="T570" s="1"/>
  <c r="Q570"/>
  <c r="P570"/>
  <c r="R570" s="1"/>
  <c r="U569"/>
  <c r="S569"/>
  <c r="T569" s="1"/>
  <c r="Q569"/>
  <c r="P569"/>
  <c r="R569" s="1"/>
  <c r="U568"/>
  <c r="S568"/>
  <c r="T568" s="1"/>
  <c r="Q568"/>
  <c r="P568"/>
  <c r="R568" s="1"/>
  <c r="U567"/>
  <c r="S567"/>
  <c r="T567" s="1"/>
  <c r="Q567"/>
  <c r="P567"/>
  <c r="R567" s="1"/>
  <c r="U566"/>
  <c r="S566"/>
  <c r="T566" s="1"/>
  <c r="Q566"/>
  <c r="P566"/>
  <c r="R566" s="1"/>
  <c r="U565"/>
  <c r="S565"/>
  <c r="T565" s="1"/>
  <c r="Q565"/>
  <c r="P565"/>
  <c r="R565" s="1"/>
  <c r="U564"/>
  <c r="S564"/>
  <c r="T564" s="1"/>
  <c r="Q564"/>
  <c r="P564"/>
  <c r="R564" s="1"/>
  <c r="U563"/>
  <c r="S563"/>
  <c r="T563" s="1"/>
  <c r="Q563"/>
  <c r="P563"/>
  <c r="R563" s="1"/>
  <c r="U562"/>
  <c r="S562"/>
  <c r="T562" s="1"/>
  <c r="Q562"/>
  <c r="P562"/>
  <c r="R562" s="1"/>
  <c r="U561"/>
  <c r="S561"/>
  <c r="T561" s="1"/>
  <c r="Q561"/>
  <c r="P561"/>
  <c r="R561" s="1"/>
  <c r="U560"/>
  <c r="S560"/>
  <c r="T560" s="1"/>
  <c r="Q560"/>
  <c r="P560"/>
  <c r="R560" s="1"/>
  <c r="U559"/>
  <c r="S559"/>
  <c r="T559" s="1"/>
  <c r="Q559"/>
  <c r="P559"/>
  <c r="R559" s="1"/>
  <c r="U558"/>
  <c r="S558"/>
  <c r="T558" s="1"/>
  <c r="Q558"/>
  <c r="P558"/>
  <c r="R558" s="1"/>
  <c r="U557"/>
  <c r="S557"/>
  <c r="T557" s="1"/>
  <c r="Q557"/>
  <c r="P557"/>
  <c r="R557" s="1"/>
  <c r="U556"/>
  <c r="S556"/>
  <c r="T556" s="1"/>
  <c r="Q556"/>
  <c r="P556"/>
  <c r="R556" s="1"/>
  <c r="U555"/>
  <c r="S555"/>
  <c r="T555" s="1"/>
  <c r="Q555"/>
  <c r="P555"/>
  <c r="R555" s="1"/>
  <c r="U554"/>
  <c r="S554"/>
  <c r="T554" s="1"/>
  <c r="Q554"/>
  <c r="P554"/>
  <c r="R554" s="1"/>
  <c r="U553"/>
  <c r="S553"/>
  <c r="T553" s="1"/>
  <c r="Q553"/>
  <c r="P553"/>
  <c r="R553" s="1"/>
  <c r="U552"/>
  <c r="S552"/>
  <c r="T552" s="1"/>
  <c r="Q552"/>
  <c r="P552"/>
  <c r="R552" s="1"/>
  <c r="U551"/>
  <c r="S551"/>
  <c r="T551" s="1"/>
  <c r="Q551"/>
  <c r="P551"/>
  <c r="R551" s="1"/>
  <c r="U550"/>
  <c r="S550"/>
  <c r="T550" s="1"/>
  <c r="Q550"/>
  <c r="P550"/>
  <c r="R550" s="1"/>
  <c r="U549"/>
  <c r="S549"/>
  <c r="T549" s="1"/>
  <c r="Q549"/>
  <c r="P549"/>
  <c r="R549" s="1"/>
  <c r="U548"/>
  <c r="S548"/>
  <c r="T548" s="1"/>
  <c r="Q548"/>
  <c r="P548"/>
  <c r="R548" s="1"/>
  <c r="U547"/>
  <c r="S547"/>
  <c r="T547" s="1"/>
  <c r="Q547"/>
  <c r="P547"/>
  <c r="R547" s="1"/>
  <c r="U546"/>
  <c r="S546"/>
  <c r="T546" s="1"/>
  <c r="Q546"/>
  <c r="P546"/>
  <c r="R546" s="1"/>
  <c r="U545"/>
  <c r="S545"/>
  <c r="T545" s="1"/>
  <c r="Q545"/>
  <c r="P545"/>
  <c r="R545" s="1"/>
  <c r="U544"/>
  <c r="S544"/>
  <c r="T544" s="1"/>
  <c r="Q544"/>
  <c r="P544"/>
  <c r="R544" s="1"/>
  <c r="U543"/>
  <c r="S543"/>
  <c r="T543" s="1"/>
  <c r="Q543"/>
  <c r="P543"/>
  <c r="R543" s="1"/>
  <c r="U542"/>
  <c r="S542"/>
  <c r="T542" s="1"/>
  <c r="Q542"/>
  <c r="P542"/>
  <c r="R542" s="1"/>
  <c r="U541"/>
  <c r="S541"/>
  <c r="T541" s="1"/>
  <c r="Q541"/>
  <c r="P541"/>
  <c r="R541" s="1"/>
  <c r="U540"/>
  <c r="S540"/>
  <c r="T540" s="1"/>
  <c r="Q540"/>
  <c r="P540"/>
  <c r="R540" s="1"/>
  <c r="U539"/>
  <c r="S539"/>
  <c r="T539" s="1"/>
  <c r="Q539"/>
  <c r="P539"/>
  <c r="R539" s="1"/>
  <c r="U538"/>
  <c r="S538"/>
  <c r="T538" s="1"/>
  <c r="Q538"/>
  <c r="P538"/>
  <c r="R538" s="1"/>
  <c r="U537"/>
  <c r="S537"/>
  <c r="T537" s="1"/>
  <c r="Q537"/>
  <c r="P537"/>
  <c r="R537" s="1"/>
  <c r="U536"/>
  <c r="S536"/>
  <c r="T536" s="1"/>
  <c r="Q536"/>
  <c r="P536"/>
  <c r="R536" s="1"/>
  <c r="U535"/>
  <c r="S535"/>
  <c r="T535" s="1"/>
  <c r="Q535"/>
  <c r="P535"/>
  <c r="R535" s="1"/>
  <c r="U534"/>
  <c r="S534"/>
  <c r="T534" s="1"/>
  <c r="Q534"/>
  <c r="P534"/>
  <c r="R534" s="1"/>
  <c r="U533"/>
  <c r="S533"/>
  <c r="T533" s="1"/>
  <c r="Q533"/>
  <c r="P533"/>
  <c r="R533" s="1"/>
  <c r="U532"/>
  <c r="S532"/>
  <c r="T532" s="1"/>
  <c r="Q532"/>
  <c r="P532"/>
  <c r="R532" s="1"/>
  <c r="U531"/>
  <c r="S531"/>
  <c r="T531" s="1"/>
  <c r="Q531"/>
  <c r="P531"/>
  <c r="R531" s="1"/>
  <c r="U530"/>
  <c r="S530"/>
  <c r="T530" s="1"/>
  <c r="Q530"/>
  <c r="P530"/>
  <c r="R530" s="1"/>
  <c r="U529"/>
  <c r="S529"/>
  <c r="T529" s="1"/>
  <c r="Q529"/>
  <c r="P529"/>
  <c r="R529" s="1"/>
  <c r="U528"/>
  <c r="S528"/>
  <c r="T528" s="1"/>
  <c r="Q528"/>
  <c r="P528"/>
  <c r="R528" s="1"/>
  <c r="U527"/>
  <c r="S527"/>
  <c r="T527" s="1"/>
  <c r="Q527"/>
  <c r="P527"/>
  <c r="R527" s="1"/>
  <c r="U526"/>
  <c r="S526"/>
  <c r="T526" s="1"/>
  <c r="Q526"/>
  <c r="P526"/>
  <c r="R526" s="1"/>
  <c r="U525"/>
  <c r="S525"/>
  <c r="T525" s="1"/>
  <c r="Q525"/>
  <c r="P525"/>
  <c r="R525" s="1"/>
  <c r="U524"/>
  <c r="S524"/>
  <c r="T524" s="1"/>
  <c r="Q524"/>
  <c r="P524"/>
  <c r="R524" s="1"/>
  <c r="U523"/>
  <c r="S523"/>
  <c r="T523" s="1"/>
  <c r="Q523"/>
  <c r="P523"/>
  <c r="R523" s="1"/>
  <c r="U522"/>
  <c r="S522"/>
  <c r="T522" s="1"/>
  <c r="Q522"/>
  <c r="P522"/>
  <c r="R522" s="1"/>
  <c r="U521"/>
  <c r="S521"/>
  <c r="T521" s="1"/>
  <c r="Q521"/>
  <c r="P521"/>
  <c r="R521" s="1"/>
  <c r="U520"/>
  <c r="S520"/>
  <c r="T520" s="1"/>
  <c r="Q520"/>
  <c r="P520"/>
  <c r="R520" s="1"/>
  <c r="U519"/>
  <c r="S519"/>
  <c r="T519" s="1"/>
  <c r="Q519"/>
  <c r="P519"/>
  <c r="R519" s="1"/>
  <c r="U518"/>
  <c r="S518"/>
  <c r="T518" s="1"/>
  <c r="Q518"/>
  <c r="P518"/>
  <c r="R518" s="1"/>
  <c r="U517"/>
  <c r="S517"/>
  <c r="T517" s="1"/>
  <c r="Q517"/>
  <c r="P517"/>
  <c r="R517" s="1"/>
  <c r="U516"/>
  <c r="S516"/>
  <c r="T516" s="1"/>
  <c r="Q516"/>
  <c r="P516"/>
  <c r="R516" s="1"/>
  <c r="U515"/>
  <c r="S515"/>
  <c r="T515" s="1"/>
  <c r="Q515"/>
  <c r="P515"/>
  <c r="R515" s="1"/>
  <c r="U514"/>
  <c r="S514"/>
  <c r="T514" s="1"/>
  <c r="Q514"/>
  <c r="P514"/>
  <c r="R514" s="1"/>
  <c r="U513"/>
  <c r="S513"/>
  <c r="T513" s="1"/>
  <c r="Q513"/>
  <c r="P513"/>
  <c r="R513" s="1"/>
  <c r="U512"/>
  <c r="S512"/>
  <c r="T512" s="1"/>
  <c r="Q512"/>
  <c r="P512"/>
  <c r="R512" s="1"/>
  <c r="U511"/>
  <c r="S511"/>
  <c r="T511" s="1"/>
  <c r="Q511"/>
  <c r="P511"/>
  <c r="R511" s="1"/>
  <c r="U510"/>
  <c r="S510"/>
  <c r="T510" s="1"/>
  <c r="Q510"/>
  <c r="P510"/>
  <c r="R510" s="1"/>
  <c r="U509"/>
  <c r="S509"/>
  <c r="T509" s="1"/>
  <c r="Q509"/>
  <c r="P509"/>
  <c r="R509" s="1"/>
  <c r="U508"/>
  <c r="S508"/>
  <c r="T508" s="1"/>
  <c r="Q508"/>
  <c r="P508"/>
  <c r="R508" s="1"/>
  <c r="U507"/>
  <c r="S507"/>
  <c r="T507" s="1"/>
  <c r="Q507"/>
  <c r="P507"/>
  <c r="R507" s="1"/>
  <c r="U506"/>
  <c r="S506"/>
  <c r="T506" s="1"/>
  <c r="Q506"/>
  <c r="P506"/>
  <c r="R506" s="1"/>
  <c r="U505"/>
  <c r="S505"/>
  <c r="T505" s="1"/>
  <c r="Q505"/>
  <c r="P505"/>
  <c r="R505" s="1"/>
  <c r="U504"/>
  <c r="S504"/>
  <c r="T504" s="1"/>
  <c r="Q504"/>
  <c r="P504"/>
  <c r="R504" s="1"/>
  <c r="U503"/>
  <c r="S503"/>
  <c r="T503" s="1"/>
  <c r="Q503"/>
  <c r="P503"/>
  <c r="R503" s="1"/>
  <c r="U502"/>
  <c r="S502"/>
  <c r="T502" s="1"/>
  <c r="Q502"/>
  <c r="P502"/>
  <c r="R502" s="1"/>
  <c r="U501"/>
  <c r="S501"/>
  <c r="T501" s="1"/>
  <c r="Q501"/>
  <c r="P501"/>
  <c r="R501" s="1"/>
  <c r="U500"/>
  <c r="S500"/>
  <c r="T500" s="1"/>
  <c r="Q500"/>
  <c r="P500"/>
  <c r="R500" s="1"/>
  <c r="U499"/>
  <c r="S499"/>
  <c r="T499" s="1"/>
  <c r="Q499"/>
  <c r="P499"/>
  <c r="R499" s="1"/>
  <c r="U498"/>
  <c r="S498"/>
  <c r="T498" s="1"/>
  <c r="Q498"/>
  <c r="P498"/>
  <c r="R498" s="1"/>
  <c r="U497"/>
  <c r="S497"/>
  <c r="T497" s="1"/>
  <c r="Q497"/>
  <c r="P497"/>
  <c r="R497" s="1"/>
  <c r="U496"/>
  <c r="S496"/>
  <c r="T496" s="1"/>
  <c r="Q496"/>
  <c r="P496"/>
  <c r="R496" s="1"/>
  <c r="U495"/>
  <c r="S495"/>
  <c r="T495" s="1"/>
  <c r="Q495"/>
  <c r="P495"/>
  <c r="R495" s="1"/>
  <c r="U494"/>
  <c r="S494"/>
  <c r="T494" s="1"/>
  <c r="Q494"/>
  <c r="P494"/>
  <c r="R494" s="1"/>
  <c r="U493"/>
  <c r="S493"/>
  <c r="T493" s="1"/>
  <c r="Q493"/>
  <c r="P493"/>
  <c r="R493" s="1"/>
  <c r="U492"/>
  <c r="S492"/>
  <c r="T492" s="1"/>
  <c r="Q492"/>
  <c r="P492"/>
  <c r="R492" s="1"/>
  <c r="U491"/>
  <c r="S491"/>
  <c r="T491" s="1"/>
  <c r="Q491"/>
  <c r="P491"/>
  <c r="R491" s="1"/>
  <c r="U490"/>
  <c r="S490"/>
  <c r="T490" s="1"/>
  <c r="Q490"/>
  <c r="P490"/>
  <c r="R490" s="1"/>
  <c r="U489"/>
  <c r="S489"/>
  <c r="T489" s="1"/>
  <c r="Q489"/>
  <c r="P489"/>
  <c r="R489" s="1"/>
  <c r="U488"/>
  <c r="S488"/>
  <c r="T488" s="1"/>
  <c r="Q488"/>
  <c r="P488"/>
  <c r="R488" s="1"/>
  <c r="U487"/>
  <c r="S487"/>
  <c r="T487" s="1"/>
  <c r="Q487"/>
  <c r="P487"/>
  <c r="R487" s="1"/>
  <c r="U486"/>
  <c r="S486"/>
  <c r="T486" s="1"/>
  <c r="Q486"/>
  <c r="P486"/>
  <c r="R486" s="1"/>
  <c r="U485"/>
  <c r="S485"/>
  <c r="T485" s="1"/>
  <c r="Q485"/>
  <c r="P485"/>
  <c r="R485" s="1"/>
  <c r="U484"/>
  <c r="S484"/>
  <c r="T484" s="1"/>
  <c r="Q484"/>
  <c r="P484"/>
  <c r="R484" s="1"/>
  <c r="U483"/>
  <c r="S483"/>
  <c r="T483" s="1"/>
  <c r="Q483"/>
  <c r="P483"/>
  <c r="R483" s="1"/>
  <c r="U482"/>
  <c r="S482"/>
  <c r="T482" s="1"/>
  <c r="Q482"/>
  <c r="P482"/>
  <c r="R482" s="1"/>
  <c r="U481"/>
  <c r="S481"/>
  <c r="T481" s="1"/>
  <c r="Q481"/>
  <c r="P481"/>
  <c r="R481" s="1"/>
  <c r="U480"/>
  <c r="S480"/>
  <c r="T480" s="1"/>
  <c r="Q480"/>
  <c r="P480"/>
  <c r="R480" s="1"/>
  <c r="U479"/>
  <c r="S479"/>
  <c r="T479" s="1"/>
  <c r="Q479"/>
  <c r="P479"/>
  <c r="R479" s="1"/>
  <c r="U478"/>
  <c r="S478"/>
  <c r="T478" s="1"/>
  <c r="Q478"/>
  <c r="P478"/>
  <c r="R478" s="1"/>
  <c r="U477"/>
  <c r="S477"/>
  <c r="T477" s="1"/>
  <c r="Q477"/>
  <c r="P477"/>
  <c r="R477" s="1"/>
  <c r="U476"/>
  <c r="S476"/>
  <c r="T476" s="1"/>
  <c r="Q476"/>
  <c r="P476"/>
  <c r="R476" s="1"/>
  <c r="U475"/>
  <c r="S475"/>
  <c r="T475" s="1"/>
  <c r="Q475"/>
  <c r="P475"/>
  <c r="R475" s="1"/>
  <c r="U474"/>
  <c r="S474"/>
  <c r="T474" s="1"/>
  <c r="Q474"/>
  <c r="P474"/>
  <c r="R474" s="1"/>
  <c r="U473"/>
  <c r="S473"/>
  <c r="T473" s="1"/>
  <c r="Q473"/>
  <c r="P473"/>
  <c r="R473" s="1"/>
  <c r="U472"/>
  <c r="S472"/>
  <c r="T472" s="1"/>
  <c r="Q472"/>
  <c r="P472"/>
  <c r="R472" s="1"/>
  <c r="U471"/>
  <c r="S471"/>
  <c r="T471" s="1"/>
  <c r="Q471"/>
  <c r="P471"/>
  <c r="R471" s="1"/>
  <c r="U470"/>
  <c r="S470"/>
  <c r="T470" s="1"/>
  <c r="Q470"/>
  <c r="P470"/>
  <c r="R470" s="1"/>
  <c r="U469"/>
  <c r="S469"/>
  <c r="T469" s="1"/>
  <c r="Q469"/>
  <c r="P469"/>
  <c r="R469" s="1"/>
  <c r="U468"/>
  <c r="S468"/>
  <c r="T468" s="1"/>
  <c r="Q468"/>
  <c r="P468"/>
  <c r="R468" s="1"/>
  <c r="U467"/>
  <c r="S467"/>
  <c r="T467" s="1"/>
  <c r="Q467"/>
  <c r="P467"/>
  <c r="R467" s="1"/>
  <c r="U466"/>
  <c r="S466"/>
  <c r="T466" s="1"/>
  <c r="Q466"/>
  <c r="P466"/>
  <c r="R466" s="1"/>
  <c r="U465"/>
  <c r="S465"/>
  <c r="T465" s="1"/>
  <c r="Q465"/>
  <c r="P465"/>
  <c r="R465" s="1"/>
  <c r="U464"/>
  <c r="S464"/>
  <c r="T464" s="1"/>
  <c r="Q464"/>
  <c r="P464"/>
  <c r="R464" s="1"/>
  <c r="U463"/>
  <c r="S463"/>
  <c r="T463" s="1"/>
  <c r="Q463"/>
  <c r="P463"/>
  <c r="R463" s="1"/>
  <c r="U462"/>
  <c r="S462"/>
  <c r="T462" s="1"/>
  <c r="Q462"/>
  <c r="P462"/>
  <c r="R462" s="1"/>
  <c r="U461"/>
  <c r="S461"/>
  <c r="T461" s="1"/>
  <c r="Q461"/>
  <c r="P461"/>
  <c r="R461" s="1"/>
  <c r="U460"/>
  <c r="S460"/>
  <c r="T460" s="1"/>
  <c r="Q460"/>
  <c r="P460"/>
  <c r="R460" s="1"/>
  <c r="U459"/>
  <c r="S459"/>
  <c r="T459" s="1"/>
  <c r="Q459"/>
  <c r="P459"/>
  <c r="R459" s="1"/>
  <c r="U458"/>
  <c r="S458"/>
  <c r="T458" s="1"/>
  <c r="Q458"/>
  <c r="P458"/>
  <c r="R458" s="1"/>
  <c r="U457"/>
  <c r="S457"/>
  <c r="T457" s="1"/>
  <c r="Q457"/>
  <c r="P457"/>
  <c r="R457" s="1"/>
  <c r="U456"/>
  <c r="S456"/>
  <c r="T456" s="1"/>
  <c r="Q456"/>
  <c r="P456"/>
  <c r="R456" s="1"/>
  <c r="U455"/>
  <c r="S455"/>
  <c r="T455" s="1"/>
  <c r="Q455"/>
  <c r="P455"/>
  <c r="R455" s="1"/>
  <c r="U454"/>
  <c r="S454"/>
  <c r="T454" s="1"/>
  <c r="Q454"/>
  <c r="P454"/>
  <c r="R454" s="1"/>
  <c r="U453"/>
  <c r="S453"/>
  <c r="T453" s="1"/>
  <c r="Q453"/>
  <c r="P453"/>
  <c r="R453" s="1"/>
  <c r="U452"/>
  <c r="S452"/>
  <c r="T452" s="1"/>
  <c r="Q452"/>
  <c r="P452"/>
  <c r="R452" s="1"/>
  <c r="U451"/>
  <c r="S451"/>
  <c r="T451" s="1"/>
  <c r="Q451"/>
  <c r="P451"/>
  <c r="R451" s="1"/>
  <c r="U450"/>
  <c r="S450"/>
  <c r="T450" s="1"/>
  <c r="Q450"/>
  <c r="P450"/>
  <c r="R450" s="1"/>
  <c r="U449"/>
  <c r="S449"/>
  <c r="T449" s="1"/>
  <c r="Q449"/>
  <c r="P449"/>
  <c r="R449" s="1"/>
  <c r="U448"/>
  <c r="S448"/>
  <c r="T448" s="1"/>
  <c r="Q448"/>
  <c r="P448"/>
  <c r="R448" s="1"/>
  <c r="U447"/>
  <c r="S447"/>
  <c r="T447" s="1"/>
  <c r="Q447"/>
  <c r="P447"/>
  <c r="R447" s="1"/>
  <c r="U446"/>
  <c r="S446"/>
  <c r="T446" s="1"/>
  <c r="Q446"/>
  <c r="P446"/>
  <c r="R446" s="1"/>
  <c r="U445"/>
  <c r="S445"/>
  <c r="T445" s="1"/>
  <c r="Q445"/>
  <c r="P445"/>
  <c r="R445" s="1"/>
  <c r="U444"/>
  <c r="S444"/>
  <c r="T444" s="1"/>
  <c r="Q444"/>
  <c r="P444"/>
  <c r="R444" s="1"/>
  <c r="U443"/>
  <c r="S443"/>
  <c r="T443" s="1"/>
  <c r="Q443"/>
  <c r="P443"/>
  <c r="R443" s="1"/>
  <c r="U442"/>
  <c r="S442"/>
  <c r="T442" s="1"/>
  <c r="Q442"/>
  <c r="P442"/>
  <c r="R442" s="1"/>
  <c r="U441"/>
  <c r="S441"/>
  <c r="T441" s="1"/>
  <c r="Q441"/>
  <c r="P441"/>
  <c r="R441" s="1"/>
  <c r="U440"/>
  <c r="S440"/>
  <c r="T440" s="1"/>
  <c r="Q440"/>
  <c r="P440"/>
  <c r="R440" s="1"/>
  <c r="U439"/>
  <c r="S439"/>
  <c r="T439" s="1"/>
  <c r="Q439"/>
  <c r="P439"/>
  <c r="R439" s="1"/>
  <c r="U438"/>
  <c r="S438"/>
  <c r="T438" s="1"/>
  <c r="Q438"/>
  <c r="P438"/>
  <c r="R438" s="1"/>
  <c r="U437"/>
  <c r="S437"/>
  <c r="T437" s="1"/>
  <c r="Q437"/>
  <c r="P437"/>
  <c r="R437" s="1"/>
  <c r="U436"/>
  <c r="S436"/>
  <c r="T436" s="1"/>
  <c r="Q436"/>
  <c r="P436"/>
  <c r="R436" s="1"/>
  <c r="U435"/>
  <c r="S435"/>
  <c r="T435" s="1"/>
  <c r="Q435"/>
  <c r="P435"/>
  <c r="R435" s="1"/>
  <c r="U434"/>
  <c r="S434"/>
  <c r="T434" s="1"/>
  <c r="Q434"/>
  <c r="P434"/>
  <c r="R434" s="1"/>
  <c r="U433"/>
  <c r="S433"/>
  <c r="T433" s="1"/>
  <c r="Q433"/>
  <c r="P433"/>
  <c r="R433" s="1"/>
  <c r="U432"/>
  <c r="S432"/>
  <c r="T432" s="1"/>
  <c r="Q432"/>
  <c r="P432"/>
  <c r="R432" s="1"/>
  <c r="U431"/>
  <c r="S431"/>
  <c r="T431" s="1"/>
  <c r="Q431"/>
  <c r="P431"/>
  <c r="R431" s="1"/>
  <c r="U430"/>
  <c r="S430"/>
  <c r="T430" s="1"/>
  <c r="Q430"/>
  <c r="P430"/>
  <c r="R430" s="1"/>
  <c r="U429"/>
  <c r="S429"/>
  <c r="T429" s="1"/>
  <c r="Q429"/>
  <c r="P429"/>
  <c r="R429" s="1"/>
  <c r="U428"/>
  <c r="S428"/>
  <c r="T428" s="1"/>
  <c r="Q428"/>
  <c r="P428"/>
  <c r="R428" s="1"/>
  <c r="U427"/>
  <c r="S427"/>
  <c r="T427" s="1"/>
  <c r="Q427"/>
  <c r="P427"/>
  <c r="R427" s="1"/>
  <c r="U426"/>
  <c r="S426"/>
  <c r="T426" s="1"/>
  <c r="Q426"/>
  <c r="P426"/>
  <c r="R426" s="1"/>
  <c r="U425"/>
  <c r="S425"/>
  <c r="T425" s="1"/>
  <c r="Q425"/>
  <c r="P425"/>
  <c r="R425" s="1"/>
  <c r="U424"/>
  <c r="S424"/>
  <c r="T424" s="1"/>
  <c r="Q424"/>
  <c r="P424"/>
  <c r="R424" s="1"/>
  <c r="U423"/>
  <c r="S423"/>
  <c r="T423" s="1"/>
  <c r="Q423"/>
  <c r="P423"/>
  <c r="R423" s="1"/>
  <c r="U422"/>
  <c r="S422"/>
  <c r="T422" s="1"/>
  <c r="Q422"/>
  <c r="P422"/>
  <c r="R422" s="1"/>
  <c r="U421"/>
  <c r="S421"/>
  <c r="T421" s="1"/>
  <c r="Q421"/>
  <c r="P421"/>
  <c r="R421" s="1"/>
  <c r="U420"/>
  <c r="S420"/>
  <c r="T420" s="1"/>
  <c r="Q420"/>
  <c r="P420"/>
  <c r="R420" s="1"/>
  <c r="U419"/>
  <c r="S419"/>
  <c r="T419" s="1"/>
  <c r="Q419"/>
  <c r="P419"/>
  <c r="R419" s="1"/>
  <c r="U418"/>
  <c r="S418"/>
  <c r="T418" s="1"/>
  <c r="Q418"/>
  <c r="P418"/>
  <c r="R418" s="1"/>
  <c r="U417"/>
  <c r="S417"/>
  <c r="T417" s="1"/>
  <c r="Q417"/>
  <c r="P417"/>
  <c r="R417" s="1"/>
  <c r="U416"/>
  <c r="S416"/>
  <c r="T416" s="1"/>
  <c r="Q416"/>
  <c r="P416"/>
  <c r="R416" s="1"/>
  <c r="U415"/>
  <c r="S415"/>
  <c r="T415" s="1"/>
  <c r="Q415"/>
  <c r="P415"/>
  <c r="R415" s="1"/>
  <c r="U414"/>
  <c r="S414"/>
  <c r="T414" s="1"/>
  <c r="Q414"/>
  <c r="P414"/>
  <c r="R414" s="1"/>
  <c r="U413"/>
  <c r="S413"/>
  <c r="T413" s="1"/>
  <c r="Q413"/>
  <c r="P413"/>
  <c r="R413" s="1"/>
  <c r="U412"/>
  <c r="S412"/>
  <c r="T412" s="1"/>
  <c r="Q412"/>
  <c r="P412"/>
  <c r="R412" s="1"/>
  <c r="U411"/>
  <c r="S411"/>
  <c r="T411" s="1"/>
  <c r="Q411"/>
  <c r="P411"/>
  <c r="R411" s="1"/>
  <c r="U410"/>
  <c r="S410"/>
  <c r="T410" s="1"/>
  <c r="Q410"/>
  <c r="P410"/>
  <c r="R410" s="1"/>
  <c r="U409"/>
  <c r="S409"/>
  <c r="T409" s="1"/>
  <c r="Q409"/>
  <c r="P409"/>
  <c r="R409" s="1"/>
  <c r="U408"/>
  <c r="S408"/>
  <c r="T408" s="1"/>
  <c r="Q408"/>
  <c r="P408"/>
  <c r="R408" s="1"/>
  <c r="U407"/>
  <c r="S407"/>
  <c r="T407" s="1"/>
  <c r="Q407"/>
  <c r="P407"/>
  <c r="R407" s="1"/>
  <c r="U406"/>
  <c r="S406"/>
  <c r="T406" s="1"/>
  <c r="Q406"/>
  <c r="P406"/>
  <c r="R406" s="1"/>
  <c r="U405"/>
  <c r="S405"/>
  <c r="T405" s="1"/>
  <c r="Q405"/>
  <c r="P405"/>
  <c r="R405" s="1"/>
  <c r="U404"/>
  <c r="S404"/>
  <c r="T404" s="1"/>
  <c r="Q404"/>
  <c r="P404"/>
  <c r="R404" s="1"/>
  <c r="U403"/>
  <c r="S403"/>
  <c r="T403" s="1"/>
  <c r="Q403"/>
  <c r="P403"/>
  <c r="R403" s="1"/>
  <c r="U402"/>
  <c r="S402"/>
  <c r="T402" s="1"/>
  <c r="Q402"/>
  <c r="P402"/>
  <c r="R402" s="1"/>
  <c r="U401"/>
  <c r="S401"/>
  <c r="T401" s="1"/>
  <c r="Q401"/>
  <c r="P401"/>
  <c r="R401" s="1"/>
  <c r="U400"/>
  <c r="S400"/>
  <c r="T400" s="1"/>
  <c r="Q400"/>
  <c r="P400"/>
  <c r="R400" s="1"/>
  <c r="U399"/>
  <c r="S399"/>
  <c r="T399" s="1"/>
  <c r="Q399"/>
  <c r="P399"/>
  <c r="R399" s="1"/>
  <c r="U398"/>
  <c r="S398"/>
  <c r="T398" s="1"/>
  <c r="Q398"/>
  <c r="P398"/>
  <c r="R398" s="1"/>
  <c r="U397"/>
  <c r="S397"/>
  <c r="T397" s="1"/>
  <c r="Q397"/>
  <c r="P397"/>
  <c r="R397" s="1"/>
  <c r="U396"/>
  <c r="S396"/>
  <c r="T396" s="1"/>
  <c r="Q396"/>
  <c r="P396"/>
  <c r="R396" s="1"/>
  <c r="U395"/>
  <c r="S395"/>
  <c r="T395" s="1"/>
  <c r="Q395"/>
  <c r="P395"/>
  <c r="R395" s="1"/>
  <c r="U394"/>
  <c r="S394"/>
  <c r="T394" s="1"/>
  <c r="Q394"/>
  <c r="P394"/>
  <c r="R394" s="1"/>
  <c r="U393"/>
  <c r="S393"/>
  <c r="T393" s="1"/>
  <c r="Q393"/>
  <c r="P393"/>
  <c r="R393" s="1"/>
  <c r="U392"/>
  <c r="S392"/>
  <c r="T392" s="1"/>
  <c r="Q392"/>
  <c r="P392"/>
  <c r="R392" s="1"/>
  <c r="U391"/>
  <c r="S391"/>
  <c r="T391" s="1"/>
  <c r="Q391"/>
  <c r="P391"/>
  <c r="R391" s="1"/>
  <c r="U390"/>
  <c r="S390"/>
  <c r="T390" s="1"/>
  <c r="Q390"/>
  <c r="P390"/>
  <c r="R390" s="1"/>
  <c r="U389"/>
  <c r="S389"/>
  <c r="T389" s="1"/>
  <c r="Q389"/>
  <c r="P389"/>
  <c r="R389" s="1"/>
  <c r="U388"/>
  <c r="S388"/>
  <c r="T388" s="1"/>
  <c r="Q388"/>
  <c r="P388"/>
  <c r="R388" s="1"/>
  <c r="U387"/>
  <c r="S387"/>
  <c r="T387" s="1"/>
  <c r="Q387"/>
  <c r="P387"/>
  <c r="R387" s="1"/>
  <c r="U386"/>
  <c r="S386"/>
  <c r="T386" s="1"/>
  <c r="Q386"/>
  <c r="P386"/>
  <c r="R386" s="1"/>
  <c r="U385"/>
  <c r="S385"/>
  <c r="T385" s="1"/>
  <c r="Q385"/>
  <c r="P385"/>
  <c r="R385" s="1"/>
  <c r="U384"/>
  <c r="S384"/>
  <c r="T384" s="1"/>
  <c r="Q384"/>
  <c r="P384"/>
  <c r="R384" s="1"/>
  <c r="U383"/>
  <c r="S383"/>
  <c r="T383" s="1"/>
  <c r="Q383"/>
  <c r="P383"/>
  <c r="R383" s="1"/>
  <c r="U382"/>
  <c r="S382"/>
  <c r="T382" s="1"/>
  <c r="Q382"/>
  <c r="P382"/>
  <c r="R382" s="1"/>
  <c r="U381"/>
  <c r="S381"/>
  <c r="T381" s="1"/>
  <c r="Q381"/>
  <c r="P381"/>
  <c r="R381" s="1"/>
  <c r="U380"/>
  <c r="S380"/>
  <c r="T380" s="1"/>
  <c r="Q380"/>
  <c r="P380"/>
  <c r="R380" s="1"/>
  <c r="U379"/>
  <c r="S379"/>
  <c r="T379" s="1"/>
  <c r="Q379"/>
  <c r="P379"/>
  <c r="R379" s="1"/>
  <c r="U378"/>
  <c r="S378"/>
  <c r="T378" s="1"/>
  <c r="Q378"/>
  <c r="P378"/>
  <c r="R378" s="1"/>
  <c r="U377"/>
  <c r="S377"/>
  <c r="T377" s="1"/>
  <c r="Q377"/>
  <c r="P377"/>
  <c r="R377" s="1"/>
  <c r="U376"/>
  <c r="S376"/>
  <c r="T376" s="1"/>
  <c r="Q376"/>
  <c r="P376"/>
  <c r="R376" s="1"/>
  <c r="U375"/>
  <c r="S375"/>
  <c r="T375" s="1"/>
  <c r="Q375"/>
  <c r="P375"/>
  <c r="R375" s="1"/>
  <c r="U374"/>
  <c r="S374"/>
  <c r="T374" s="1"/>
  <c r="Q374"/>
  <c r="P374"/>
  <c r="R374" s="1"/>
  <c r="U373"/>
  <c r="S373"/>
  <c r="T373" s="1"/>
  <c r="Q373"/>
  <c r="P373"/>
  <c r="R373" s="1"/>
  <c r="U372"/>
  <c r="S372"/>
  <c r="T372" s="1"/>
  <c r="Q372"/>
  <c r="P372"/>
  <c r="R372" s="1"/>
  <c r="U371"/>
  <c r="S371"/>
  <c r="T371" s="1"/>
  <c r="Q371"/>
  <c r="P371"/>
  <c r="R371" s="1"/>
  <c r="U370"/>
  <c r="S370"/>
  <c r="T370" s="1"/>
  <c r="Q370"/>
  <c r="P370"/>
  <c r="R370" s="1"/>
  <c r="U369"/>
  <c r="S369"/>
  <c r="T369" s="1"/>
  <c r="Q369"/>
  <c r="P369"/>
  <c r="R369" s="1"/>
  <c r="U368"/>
  <c r="S368"/>
  <c r="T368" s="1"/>
  <c r="Q368"/>
  <c r="P368"/>
  <c r="R368" s="1"/>
  <c r="U367"/>
  <c r="S367"/>
  <c r="T367" s="1"/>
  <c r="Q367"/>
  <c r="P367"/>
  <c r="R367" s="1"/>
  <c r="U366"/>
  <c r="S366"/>
  <c r="T366" s="1"/>
  <c r="Q366"/>
  <c r="P366"/>
  <c r="R366" s="1"/>
  <c r="U365"/>
  <c r="S365"/>
  <c r="T365" s="1"/>
  <c r="Q365"/>
  <c r="P365"/>
  <c r="R365" s="1"/>
  <c r="U364"/>
  <c r="S364"/>
  <c r="T364" s="1"/>
  <c r="Q364"/>
  <c r="P364"/>
  <c r="R364" s="1"/>
  <c r="U363"/>
  <c r="S363"/>
  <c r="T363" s="1"/>
  <c r="Q363"/>
  <c r="P363"/>
  <c r="R363" s="1"/>
  <c r="U362"/>
  <c r="S362"/>
  <c r="T362" s="1"/>
  <c r="Q362"/>
  <c r="P362"/>
  <c r="R362" s="1"/>
  <c r="U361"/>
  <c r="S361"/>
  <c r="T361" s="1"/>
  <c r="Q361"/>
  <c r="P361"/>
  <c r="R361" s="1"/>
  <c r="U360"/>
  <c r="S360"/>
  <c r="T360" s="1"/>
  <c r="Q360"/>
  <c r="P360"/>
  <c r="R360" s="1"/>
  <c r="U359"/>
  <c r="S359"/>
  <c r="T359" s="1"/>
  <c r="Q359"/>
  <c r="P359"/>
  <c r="R359" s="1"/>
  <c r="U358"/>
  <c r="S358"/>
  <c r="T358" s="1"/>
  <c r="Q358"/>
  <c r="P358"/>
  <c r="R358" s="1"/>
  <c r="U357"/>
  <c r="S357"/>
  <c r="T357" s="1"/>
  <c r="Q357"/>
  <c r="P357"/>
  <c r="R357" s="1"/>
  <c r="U356"/>
  <c r="S356"/>
  <c r="T356" s="1"/>
  <c r="Q356"/>
  <c r="P356"/>
  <c r="R356" s="1"/>
  <c r="U355"/>
  <c r="S355"/>
  <c r="T355" s="1"/>
  <c r="Q355"/>
  <c r="P355"/>
  <c r="R355" s="1"/>
  <c r="U354"/>
  <c r="S354"/>
  <c r="T354" s="1"/>
  <c r="Q354"/>
  <c r="P354"/>
  <c r="R354" s="1"/>
  <c r="U353"/>
  <c r="S353"/>
  <c r="T353" s="1"/>
  <c r="Q353"/>
  <c r="P353"/>
  <c r="R353" s="1"/>
  <c r="U352"/>
  <c r="S352"/>
  <c r="T352" s="1"/>
  <c r="Q352"/>
  <c r="P352"/>
  <c r="R352" s="1"/>
  <c r="U351"/>
  <c r="S351"/>
  <c r="T351" s="1"/>
  <c r="Q351"/>
  <c r="P351"/>
  <c r="R351" s="1"/>
  <c r="U350"/>
  <c r="S350"/>
  <c r="T350" s="1"/>
  <c r="Q350"/>
  <c r="P350"/>
  <c r="R350" s="1"/>
  <c r="U349"/>
  <c r="S349"/>
  <c r="T349" s="1"/>
  <c r="Q349"/>
  <c r="P349"/>
  <c r="R349" s="1"/>
  <c r="U348"/>
  <c r="S348"/>
  <c r="T348" s="1"/>
  <c r="Q348"/>
  <c r="P348"/>
  <c r="R348" s="1"/>
  <c r="U347"/>
  <c r="S347"/>
  <c r="T347" s="1"/>
  <c r="Q347"/>
  <c r="P347"/>
  <c r="R347" s="1"/>
  <c r="U346"/>
  <c r="S346"/>
  <c r="T346" s="1"/>
  <c r="Q346"/>
  <c r="P346"/>
  <c r="R346" s="1"/>
  <c r="U345"/>
  <c r="S345"/>
  <c r="T345" s="1"/>
  <c r="Q345"/>
  <c r="P345"/>
  <c r="R345" s="1"/>
  <c r="U344"/>
  <c r="S344"/>
  <c r="T344" s="1"/>
  <c r="Q344"/>
  <c r="P344"/>
  <c r="R344" s="1"/>
  <c r="U343"/>
  <c r="S343"/>
  <c r="T343" s="1"/>
  <c r="Q343"/>
  <c r="P343"/>
  <c r="R343" s="1"/>
  <c r="U342"/>
  <c r="S342"/>
  <c r="T342" s="1"/>
  <c r="Q342"/>
  <c r="P342"/>
  <c r="R342" s="1"/>
  <c r="U341"/>
  <c r="S341"/>
  <c r="T341" s="1"/>
  <c r="Q341"/>
  <c r="P341"/>
  <c r="R341" s="1"/>
  <c r="U340"/>
  <c r="S340"/>
  <c r="T340" s="1"/>
  <c r="Q340"/>
  <c r="P340"/>
  <c r="R340" s="1"/>
  <c r="U339"/>
  <c r="S339"/>
  <c r="T339" s="1"/>
  <c r="Q339"/>
  <c r="P339"/>
  <c r="R339" s="1"/>
  <c r="U338"/>
  <c r="S338"/>
  <c r="T338" s="1"/>
  <c r="Q338"/>
  <c r="P338"/>
  <c r="R338" s="1"/>
  <c r="U337"/>
  <c r="S337"/>
  <c r="T337" s="1"/>
  <c r="Q337"/>
  <c r="P337"/>
  <c r="R337" s="1"/>
  <c r="U336"/>
  <c r="S336"/>
  <c r="T336" s="1"/>
  <c r="Q336"/>
  <c r="P336"/>
  <c r="R336" s="1"/>
  <c r="U335"/>
  <c r="S335"/>
  <c r="T335" s="1"/>
  <c r="Q335"/>
  <c r="P335"/>
  <c r="R335" s="1"/>
  <c r="U334"/>
  <c r="S334"/>
  <c r="T334" s="1"/>
  <c r="Q334"/>
  <c r="P334"/>
  <c r="R334" s="1"/>
  <c r="U333"/>
  <c r="S333"/>
  <c r="T333" s="1"/>
  <c r="Q333"/>
  <c r="P333"/>
  <c r="R333" s="1"/>
  <c r="U332"/>
  <c r="S332"/>
  <c r="T332" s="1"/>
  <c r="Q332"/>
  <c r="P332"/>
  <c r="R332" s="1"/>
  <c r="U331"/>
  <c r="S331"/>
  <c r="T331" s="1"/>
  <c r="Q331"/>
  <c r="P331"/>
  <c r="R331" s="1"/>
  <c r="U330"/>
  <c r="S330"/>
  <c r="T330" s="1"/>
  <c r="Q330"/>
  <c r="P330"/>
  <c r="R330" s="1"/>
  <c r="U329"/>
  <c r="S329"/>
  <c r="T329" s="1"/>
  <c r="Q329"/>
  <c r="P329"/>
  <c r="R329" s="1"/>
  <c r="U328"/>
  <c r="S328"/>
  <c r="T328" s="1"/>
  <c r="Q328"/>
  <c r="P328"/>
  <c r="R328" s="1"/>
  <c r="U327"/>
  <c r="S327"/>
  <c r="T327" s="1"/>
  <c r="Q327"/>
  <c r="P327"/>
  <c r="R327" s="1"/>
  <c r="U326"/>
  <c r="S326"/>
  <c r="T326" s="1"/>
  <c r="Q326"/>
  <c r="P326"/>
  <c r="R326" s="1"/>
  <c r="U325"/>
  <c r="S325"/>
  <c r="T325" s="1"/>
  <c r="Q325"/>
  <c r="P325"/>
  <c r="R325" s="1"/>
  <c r="U324"/>
  <c r="S324"/>
  <c r="T324" s="1"/>
  <c r="Q324"/>
  <c r="P324"/>
  <c r="R324" s="1"/>
  <c r="U323"/>
  <c r="S323"/>
  <c r="T323" s="1"/>
  <c r="Q323"/>
  <c r="P323"/>
  <c r="R323" s="1"/>
  <c r="U322"/>
  <c r="S322"/>
  <c r="T322" s="1"/>
  <c r="Q322"/>
  <c r="P322"/>
  <c r="R322" s="1"/>
  <c r="U321"/>
  <c r="S321"/>
  <c r="T321" s="1"/>
  <c r="Q321"/>
  <c r="P321"/>
  <c r="R321" s="1"/>
  <c r="U320"/>
  <c r="S320"/>
  <c r="T320" s="1"/>
  <c r="Q320"/>
  <c r="P320"/>
  <c r="R320" s="1"/>
  <c r="U319"/>
  <c r="S319"/>
  <c r="T319" s="1"/>
  <c r="Q319"/>
  <c r="P319"/>
  <c r="R319" s="1"/>
  <c r="U318"/>
  <c r="S318"/>
  <c r="T318" s="1"/>
  <c r="Q318"/>
  <c r="P318"/>
  <c r="R318" s="1"/>
  <c r="U317"/>
  <c r="S317"/>
  <c r="T317" s="1"/>
  <c r="Q317"/>
  <c r="P317"/>
  <c r="R317" s="1"/>
  <c r="U316"/>
  <c r="S316"/>
  <c r="T316" s="1"/>
  <c r="Q316"/>
  <c r="P316"/>
  <c r="R316" s="1"/>
  <c r="U315"/>
  <c r="S315"/>
  <c r="T315" s="1"/>
  <c r="Q315"/>
  <c r="P315"/>
  <c r="R315" s="1"/>
  <c r="U314"/>
  <c r="S314"/>
  <c r="T314" s="1"/>
  <c r="Q314"/>
  <c r="P314"/>
  <c r="R314" s="1"/>
  <c r="U313"/>
  <c r="S313"/>
  <c r="T313" s="1"/>
  <c r="Q313"/>
  <c r="P313"/>
  <c r="R313" s="1"/>
  <c r="U312"/>
  <c r="S312"/>
  <c r="T312" s="1"/>
  <c r="Q312"/>
  <c r="P312"/>
  <c r="R312" s="1"/>
  <c r="U311"/>
  <c r="S311"/>
  <c r="T311" s="1"/>
  <c r="Q311"/>
  <c r="P311"/>
  <c r="R311" s="1"/>
  <c r="U310"/>
  <c r="S310"/>
  <c r="T310" s="1"/>
  <c r="Q310"/>
  <c r="P310"/>
  <c r="R310" s="1"/>
  <c r="U309"/>
  <c r="S309"/>
  <c r="T309" s="1"/>
  <c r="Q309"/>
  <c r="P309"/>
  <c r="R309" s="1"/>
  <c r="U308"/>
  <c r="S308"/>
  <c r="T308" s="1"/>
  <c r="Q308"/>
  <c r="P308"/>
  <c r="R308" s="1"/>
  <c r="U307"/>
  <c r="S307"/>
  <c r="T307" s="1"/>
  <c r="Q307"/>
  <c r="P307"/>
  <c r="R307" s="1"/>
  <c r="U306"/>
  <c r="S306"/>
  <c r="T306" s="1"/>
  <c r="Q306"/>
  <c r="P306"/>
  <c r="R306" s="1"/>
  <c r="U305"/>
  <c r="S305"/>
  <c r="T305" s="1"/>
  <c r="Q305"/>
  <c r="P305"/>
  <c r="R305" s="1"/>
  <c r="U304"/>
  <c r="S304"/>
  <c r="T304" s="1"/>
  <c r="Q304"/>
  <c r="P304"/>
  <c r="R304" s="1"/>
  <c r="U303"/>
  <c r="S303"/>
  <c r="T303" s="1"/>
  <c r="Q303"/>
  <c r="P303"/>
  <c r="R303" s="1"/>
  <c r="U302"/>
  <c r="S302"/>
  <c r="T302" s="1"/>
  <c r="Q302"/>
  <c r="P302"/>
  <c r="R302" s="1"/>
  <c r="U301"/>
  <c r="S301"/>
  <c r="T301" s="1"/>
  <c r="Q301"/>
  <c r="P301"/>
  <c r="R301" s="1"/>
  <c r="U300"/>
  <c r="S300"/>
  <c r="T300" s="1"/>
  <c r="Q300"/>
  <c r="P300"/>
  <c r="R300" s="1"/>
  <c r="U299"/>
  <c r="S299"/>
  <c r="T299" s="1"/>
  <c r="Q299"/>
  <c r="P299"/>
  <c r="R299" s="1"/>
  <c r="U298"/>
  <c r="S298"/>
  <c r="T298" s="1"/>
  <c r="Q298"/>
  <c r="P298"/>
  <c r="R298" s="1"/>
  <c r="U297"/>
  <c r="S297"/>
  <c r="T297" s="1"/>
  <c r="Q297"/>
  <c r="P297"/>
  <c r="R297" s="1"/>
  <c r="U296"/>
  <c r="S296"/>
  <c r="T296" s="1"/>
  <c r="Q296"/>
  <c r="P296"/>
  <c r="R296" s="1"/>
  <c r="U295"/>
  <c r="S295"/>
  <c r="T295" s="1"/>
  <c r="Q295"/>
  <c r="P295"/>
  <c r="R295" s="1"/>
  <c r="U294"/>
  <c r="S294"/>
  <c r="T294" s="1"/>
  <c r="Q294"/>
  <c r="P294"/>
  <c r="R294" s="1"/>
  <c r="U293"/>
  <c r="S293"/>
  <c r="T293" s="1"/>
  <c r="Q293"/>
  <c r="P293"/>
  <c r="R293" s="1"/>
  <c r="U292"/>
  <c r="S292"/>
  <c r="T292" s="1"/>
  <c r="Q292"/>
  <c r="P292"/>
  <c r="R292" s="1"/>
  <c r="U291"/>
  <c r="S291"/>
  <c r="T291" s="1"/>
  <c r="Q291"/>
  <c r="P291"/>
  <c r="R291" s="1"/>
  <c r="U290"/>
  <c r="S290"/>
  <c r="T290" s="1"/>
  <c r="Q290"/>
  <c r="P290"/>
  <c r="R290" s="1"/>
  <c r="U289"/>
  <c r="S289"/>
  <c r="T289" s="1"/>
  <c r="Q289"/>
  <c r="P289"/>
  <c r="R289" s="1"/>
  <c r="U288"/>
  <c r="S288"/>
  <c r="T288" s="1"/>
  <c r="Q288"/>
  <c r="P288"/>
  <c r="R288" s="1"/>
  <c r="U287"/>
  <c r="S287"/>
  <c r="T287" s="1"/>
  <c r="Q287"/>
  <c r="P287"/>
  <c r="R287" s="1"/>
  <c r="U286"/>
  <c r="S286"/>
  <c r="T286" s="1"/>
  <c r="Q286"/>
  <c r="P286"/>
  <c r="R286" s="1"/>
  <c r="U285"/>
  <c r="S285"/>
  <c r="T285" s="1"/>
  <c r="Q285"/>
  <c r="P285"/>
  <c r="R285" s="1"/>
  <c r="U284"/>
  <c r="S284"/>
  <c r="T284" s="1"/>
  <c r="Q284"/>
  <c r="P284"/>
  <c r="R284" s="1"/>
  <c r="U283"/>
  <c r="S283"/>
  <c r="T283" s="1"/>
  <c r="Q283"/>
  <c r="P283"/>
  <c r="R283" s="1"/>
  <c r="U282"/>
  <c r="S282"/>
  <c r="T282" s="1"/>
  <c r="Q282"/>
  <c r="P282"/>
  <c r="R282" s="1"/>
  <c r="U281"/>
  <c r="S281"/>
  <c r="T281" s="1"/>
  <c r="Q281"/>
  <c r="P281"/>
  <c r="R281" s="1"/>
  <c r="U280"/>
  <c r="S280"/>
  <c r="T280" s="1"/>
  <c r="Q280"/>
  <c r="P280"/>
  <c r="R280" s="1"/>
  <c r="U279"/>
  <c r="S279"/>
  <c r="T279" s="1"/>
  <c r="Q279"/>
  <c r="P279"/>
  <c r="R279" s="1"/>
  <c r="U278"/>
  <c r="S278"/>
  <c r="T278" s="1"/>
  <c r="Q278"/>
  <c r="P278"/>
  <c r="R278" s="1"/>
  <c r="U277"/>
  <c r="S277"/>
  <c r="T277" s="1"/>
  <c r="Q277"/>
  <c r="P277"/>
  <c r="R277" s="1"/>
  <c r="U276"/>
  <c r="S276"/>
  <c r="T276" s="1"/>
  <c r="Q276"/>
  <c r="P276"/>
  <c r="R276" s="1"/>
  <c r="U275"/>
  <c r="S275"/>
  <c r="T275" s="1"/>
  <c r="Q275"/>
  <c r="P275"/>
  <c r="R275" s="1"/>
  <c r="U274"/>
  <c r="S274"/>
  <c r="T274" s="1"/>
  <c r="Q274"/>
  <c r="P274"/>
  <c r="R274" s="1"/>
  <c r="U273"/>
  <c r="S273"/>
  <c r="T273" s="1"/>
  <c r="Q273"/>
  <c r="P273"/>
  <c r="R273" s="1"/>
  <c r="U272"/>
  <c r="S272"/>
  <c r="T272" s="1"/>
  <c r="Q272"/>
  <c r="P272"/>
  <c r="R272" s="1"/>
  <c r="U271"/>
  <c r="S271"/>
  <c r="T271" s="1"/>
  <c r="Q271"/>
  <c r="P271"/>
  <c r="R271" s="1"/>
  <c r="U270"/>
  <c r="S270"/>
  <c r="T270" s="1"/>
  <c r="Q270"/>
  <c r="P270"/>
  <c r="R270" s="1"/>
  <c r="U269"/>
  <c r="S269"/>
  <c r="T269" s="1"/>
  <c r="Q269"/>
  <c r="P269"/>
  <c r="R269" s="1"/>
  <c r="U268"/>
  <c r="S268"/>
  <c r="T268" s="1"/>
  <c r="Q268"/>
  <c r="P268"/>
  <c r="R268" s="1"/>
  <c r="U267"/>
  <c r="S267"/>
  <c r="T267" s="1"/>
  <c r="Q267"/>
  <c r="P267"/>
  <c r="R267" s="1"/>
  <c r="U266"/>
  <c r="S266"/>
  <c r="T266" s="1"/>
  <c r="Q266"/>
  <c r="P266"/>
  <c r="R266" s="1"/>
  <c r="U265"/>
  <c r="S265"/>
  <c r="T265" s="1"/>
  <c r="Q265"/>
  <c r="P265"/>
  <c r="R265" s="1"/>
  <c r="U264"/>
  <c r="S264"/>
  <c r="T264" s="1"/>
  <c r="Q264"/>
  <c r="P264"/>
  <c r="R264" s="1"/>
  <c r="U263"/>
  <c r="S263"/>
  <c r="T263" s="1"/>
  <c r="Q263"/>
  <c r="P263"/>
  <c r="R263" s="1"/>
  <c r="U262"/>
  <c r="S262"/>
  <c r="T262" s="1"/>
  <c r="Q262"/>
  <c r="P262"/>
  <c r="R262" s="1"/>
  <c r="U261"/>
  <c r="S261"/>
  <c r="T261" s="1"/>
  <c r="Q261"/>
  <c r="P261"/>
  <c r="R261" s="1"/>
  <c r="U260"/>
  <c r="S260"/>
  <c r="T260" s="1"/>
  <c r="Q260"/>
  <c r="P260"/>
  <c r="R260" s="1"/>
  <c r="U259"/>
  <c r="S259"/>
  <c r="T259" s="1"/>
  <c r="Q259"/>
  <c r="P259"/>
  <c r="R259" s="1"/>
  <c r="U258"/>
  <c r="S258"/>
  <c r="T258" s="1"/>
  <c r="Q258"/>
  <c r="P258"/>
  <c r="R258" s="1"/>
  <c r="U257"/>
  <c r="S257"/>
  <c r="T257" s="1"/>
  <c r="Q257"/>
  <c r="P257"/>
  <c r="R257" s="1"/>
  <c r="U256"/>
  <c r="S256"/>
  <c r="T256" s="1"/>
  <c r="Q256"/>
  <c r="P256"/>
  <c r="R256" s="1"/>
  <c r="U255"/>
  <c r="S255"/>
  <c r="T255" s="1"/>
  <c r="Q255"/>
  <c r="P255"/>
  <c r="R255" s="1"/>
  <c r="U254"/>
  <c r="S254"/>
  <c r="T254" s="1"/>
  <c r="Q254"/>
  <c r="P254"/>
  <c r="R254" s="1"/>
  <c r="U253"/>
  <c r="S253"/>
  <c r="T253" s="1"/>
  <c r="Q253"/>
  <c r="P253"/>
  <c r="R253" s="1"/>
  <c r="U252"/>
  <c r="S252"/>
  <c r="T252" s="1"/>
  <c r="Q252"/>
  <c r="P252"/>
  <c r="R252" s="1"/>
  <c r="U251"/>
  <c r="S251"/>
  <c r="T251" s="1"/>
  <c r="Q251"/>
  <c r="P251"/>
  <c r="R251" s="1"/>
  <c r="U250"/>
  <c r="S250"/>
  <c r="T250" s="1"/>
  <c r="Q250"/>
  <c r="P250"/>
  <c r="R250" s="1"/>
  <c r="U249"/>
  <c r="S249"/>
  <c r="T249" s="1"/>
  <c r="Q249"/>
  <c r="P249"/>
  <c r="R249" s="1"/>
  <c r="U248"/>
  <c r="S248"/>
  <c r="T248" s="1"/>
  <c r="Q248"/>
  <c r="P248"/>
  <c r="R248" s="1"/>
  <c r="U247"/>
  <c r="S247"/>
  <c r="T247" s="1"/>
  <c r="Q247"/>
  <c r="P247"/>
  <c r="R247" s="1"/>
  <c r="U246"/>
  <c r="S246"/>
  <c r="T246" s="1"/>
  <c r="Q246"/>
  <c r="P246"/>
  <c r="R246" s="1"/>
  <c r="U245"/>
  <c r="S245"/>
  <c r="T245" s="1"/>
  <c r="Q245"/>
  <c r="P245"/>
  <c r="R245" s="1"/>
  <c r="U244"/>
  <c r="S244"/>
  <c r="T244" s="1"/>
  <c r="Q244"/>
  <c r="P244"/>
  <c r="R244" s="1"/>
  <c r="U243"/>
  <c r="S243"/>
  <c r="T243" s="1"/>
  <c r="Q243"/>
  <c r="P243"/>
  <c r="R243" s="1"/>
  <c r="U242"/>
  <c r="S242"/>
  <c r="T242" s="1"/>
  <c r="Q242"/>
  <c r="P242"/>
  <c r="R242" s="1"/>
  <c r="U241"/>
  <c r="S241"/>
  <c r="T241" s="1"/>
  <c r="Q241"/>
  <c r="P241"/>
  <c r="R241" s="1"/>
  <c r="U240"/>
  <c r="S240"/>
  <c r="T240" s="1"/>
  <c r="Q240"/>
  <c r="P240"/>
  <c r="R240" s="1"/>
  <c r="U239"/>
  <c r="S239"/>
  <c r="T239" s="1"/>
  <c r="Q239"/>
  <c r="P239"/>
  <c r="R239" s="1"/>
  <c r="U238"/>
  <c r="S238"/>
  <c r="T238" s="1"/>
  <c r="Q238"/>
  <c r="P238"/>
  <c r="R238" s="1"/>
  <c r="U237"/>
  <c r="S237"/>
  <c r="T237" s="1"/>
  <c r="Q237"/>
  <c r="P237"/>
  <c r="R237" s="1"/>
  <c r="U236"/>
  <c r="S236"/>
  <c r="T236" s="1"/>
  <c r="Q236"/>
  <c r="P236"/>
  <c r="R236" s="1"/>
  <c r="U235"/>
  <c r="S235"/>
  <c r="T235" s="1"/>
  <c r="Q235"/>
  <c r="P235"/>
  <c r="R235" s="1"/>
  <c r="U234"/>
  <c r="S234"/>
  <c r="T234" s="1"/>
  <c r="Q234"/>
  <c r="P234"/>
  <c r="R234" s="1"/>
  <c r="U233"/>
  <c r="S233"/>
  <c r="T233" s="1"/>
  <c r="Q233"/>
  <c r="P233"/>
  <c r="R233" s="1"/>
  <c r="U232"/>
  <c r="S232"/>
  <c r="T232" s="1"/>
  <c r="Q232"/>
  <c r="P232"/>
  <c r="R232" s="1"/>
  <c r="U231"/>
  <c r="S231"/>
  <c r="T231" s="1"/>
  <c r="Q231"/>
  <c r="P231"/>
  <c r="R231" s="1"/>
  <c r="U230"/>
  <c r="S230"/>
  <c r="T230" s="1"/>
  <c r="Q230"/>
  <c r="P230"/>
  <c r="R230" s="1"/>
  <c r="U229"/>
  <c r="S229"/>
  <c r="T229" s="1"/>
  <c r="Q229"/>
  <c r="P229"/>
  <c r="R229" s="1"/>
  <c r="U228"/>
  <c r="S228"/>
  <c r="T228" s="1"/>
  <c r="Q228"/>
  <c r="P228"/>
  <c r="R228" s="1"/>
  <c r="U227"/>
  <c r="S227"/>
  <c r="T227" s="1"/>
  <c r="Q227"/>
  <c r="P227"/>
  <c r="R227" s="1"/>
  <c r="U226"/>
  <c r="S226"/>
  <c r="T226" s="1"/>
  <c r="Q226"/>
  <c r="P226"/>
  <c r="R226" s="1"/>
  <c r="U225"/>
  <c r="S225"/>
  <c r="T225" s="1"/>
  <c r="Q225"/>
  <c r="P225"/>
  <c r="R225" s="1"/>
  <c r="U224"/>
  <c r="S224"/>
  <c r="T224" s="1"/>
  <c r="Q224"/>
  <c r="P224"/>
  <c r="R224" s="1"/>
  <c r="U223"/>
  <c r="S223"/>
  <c r="T223" s="1"/>
  <c r="Q223"/>
  <c r="P223"/>
  <c r="R223" s="1"/>
  <c r="U222"/>
  <c r="S222"/>
  <c r="T222" s="1"/>
  <c r="Q222"/>
  <c r="P222"/>
  <c r="R222" s="1"/>
  <c r="U221"/>
  <c r="S221"/>
  <c r="T221" s="1"/>
  <c r="Q221"/>
  <c r="P221"/>
  <c r="R221" s="1"/>
  <c r="U220"/>
  <c r="S220"/>
  <c r="T220" s="1"/>
  <c r="Q220"/>
  <c r="P220"/>
  <c r="R220" s="1"/>
  <c r="U219"/>
  <c r="S219"/>
  <c r="T219" s="1"/>
  <c r="Q219"/>
  <c r="P219"/>
  <c r="R219" s="1"/>
  <c r="U218"/>
  <c r="S218"/>
  <c r="T218" s="1"/>
  <c r="Q218"/>
  <c r="P218"/>
  <c r="R218" s="1"/>
  <c r="U217"/>
  <c r="S217"/>
  <c r="T217" s="1"/>
  <c r="Q217"/>
  <c r="P217"/>
  <c r="R217" s="1"/>
  <c r="U216"/>
  <c r="S216"/>
  <c r="T216" s="1"/>
  <c r="Q216"/>
  <c r="P216"/>
  <c r="R216" s="1"/>
  <c r="U215"/>
  <c r="S215"/>
  <c r="T215" s="1"/>
  <c r="Q215"/>
  <c r="P215"/>
  <c r="R215" s="1"/>
  <c r="U214"/>
  <c r="S214"/>
  <c r="T214" s="1"/>
  <c r="Q214"/>
  <c r="P214"/>
  <c r="R214" s="1"/>
  <c r="U213"/>
  <c r="S213"/>
  <c r="T213" s="1"/>
  <c r="Q213"/>
  <c r="P213"/>
  <c r="R213" s="1"/>
  <c r="U212"/>
  <c r="S212"/>
  <c r="T212" s="1"/>
  <c r="Q212"/>
  <c r="P212"/>
  <c r="R212" s="1"/>
  <c r="U211"/>
  <c r="S211"/>
  <c r="T211" s="1"/>
  <c r="Q211"/>
  <c r="P211"/>
  <c r="R211" s="1"/>
  <c r="U210"/>
  <c r="S210"/>
  <c r="T210" s="1"/>
  <c r="Q210"/>
  <c r="P210"/>
  <c r="R210" s="1"/>
  <c r="U209"/>
  <c r="S209"/>
  <c r="T209" s="1"/>
  <c r="Q209"/>
  <c r="P209"/>
  <c r="R209" s="1"/>
  <c r="U208"/>
  <c r="S208"/>
  <c r="T208" s="1"/>
  <c r="Q208"/>
  <c r="P208"/>
  <c r="R208" s="1"/>
  <c r="U207"/>
  <c r="S207"/>
  <c r="T207" s="1"/>
  <c r="Q207"/>
  <c r="P207"/>
  <c r="R207" s="1"/>
  <c r="U206"/>
  <c r="S206"/>
  <c r="T206" s="1"/>
  <c r="Q206"/>
  <c r="P206"/>
  <c r="R206" s="1"/>
  <c r="U205"/>
  <c r="S205"/>
  <c r="T205" s="1"/>
  <c r="Q205"/>
  <c r="P205"/>
  <c r="R205" s="1"/>
  <c r="U204"/>
  <c r="S204"/>
  <c r="T204" s="1"/>
  <c r="Q204"/>
  <c r="P204"/>
  <c r="R204" s="1"/>
  <c r="U203"/>
  <c r="S203"/>
  <c r="T203" s="1"/>
  <c r="Q203"/>
  <c r="P203"/>
  <c r="R203" s="1"/>
  <c r="U202"/>
  <c r="S202"/>
  <c r="T202" s="1"/>
  <c r="Q202"/>
  <c r="P202"/>
  <c r="R202" s="1"/>
  <c r="U201"/>
  <c r="S201"/>
  <c r="T201" s="1"/>
  <c r="Q201"/>
  <c r="P201"/>
  <c r="R201" s="1"/>
  <c r="U200"/>
  <c r="S200"/>
  <c r="T200" s="1"/>
  <c r="Q200"/>
  <c r="P200"/>
  <c r="R200" s="1"/>
  <c r="U199"/>
  <c r="S199"/>
  <c r="T199" s="1"/>
  <c r="Q199"/>
  <c r="P199"/>
  <c r="R199" s="1"/>
  <c r="U198"/>
  <c r="S198"/>
  <c r="T198" s="1"/>
  <c r="Q198"/>
  <c r="P198"/>
  <c r="R198" s="1"/>
  <c r="U197"/>
  <c r="S197"/>
  <c r="T197" s="1"/>
  <c r="Q197"/>
  <c r="P197"/>
  <c r="R197" s="1"/>
  <c r="U196"/>
  <c r="S196"/>
  <c r="T196" s="1"/>
  <c r="Q196"/>
  <c r="P196"/>
  <c r="R196" s="1"/>
  <c r="U195"/>
  <c r="S195"/>
  <c r="T195" s="1"/>
  <c r="Q195"/>
  <c r="P195"/>
  <c r="R195" s="1"/>
  <c r="U194"/>
  <c r="S194"/>
  <c r="T194" s="1"/>
  <c r="Q194"/>
  <c r="P194"/>
  <c r="R194" s="1"/>
  <c r="U193"/>
  <c r="S193"/>
  <c r="T193" s="1"/>
  <c r="Q193"/>
  <c r="P193"/>
  <c r="R193" s="1"/>
  <c r="U192"/>
  <c r="S192"/>
  <c r="T192" s="1"/>
  <c r="Q192"/>
  <c r="P192"/>
  <c r="R192" s="1"/>
  <c r="U191"/>
  <c r="S191"/>
  <c r="T191" s="1"/>
  <c r="Q191"/>
  <c r="P191"/>
  <c r="R191" s="1"/>
  <c r="U190"/>
  <c r="S190"/>
  <c r="T190" s="1"/>
  <c r="Q190"/>
  <c r="P190"/>
  <c r="R190" s="1"/>
  <c r="U189"/>
  <c r="S189"/>
  <c r="T189" s="1"/>
  <c r="Q189"/>
  <c r="P189"/>
  <c r="R189" s="1"/>
  <c r="U188"/>
  <c r="S188"/>
  <c r="T188" s="1"/>
  <c r="Q188"/>
  <c r="P188"/>
  <c r="R188" s="1"/>
  <c r="U187"/>
  <c r="S187"/>
  <c r="T187" s="1"/>
  <c r="Q187"/>
  <c r="P187"/>
  <c r="R187" s="1"/>
  <c r="U186"/>
  <c r="S186"/>
  <c r="T186" s="1"/>
  <c r="Q186"/>
  <c r="P186"/>
  <c r="R186" s="1"/>
  <c r="U185"/>
  <c r="S185"/>
  <c r="T185" s="1"/>
  <c r="Q185"/>
  <c r="P185"/>
  <c r="R185" s="1"/>
  <c r="U184"/>
  <c r="S184"/>
  <c r="T184" s="1"/>
  <c r="Q184"/>
  <c r="P184"/>
  <c r="R184" s="1"/>
  <c r="U183"/>
  <c r="S183"/>
  <c r="T183" s="1"/>
  <c r="Q183"/>
  <c r="P183"/>
  <c r="R183" s="1"/>
  <c r="U182"/>
  <c r="S182"/>
  <c r="T182" s="1"/>
  <c r="Q182"/>
  <c r="P182"/>
  <c r="R182" s="1"/>
  <c r="U181"/>
  <c r="S181"/>
  <c r="T181" s="1"/>
  <c r="Q181"/>
  <c r="P181"/>
  <c r="R181" s="1"/>
  <c r="U180"/>
  <c r="S180"/>
  <c r="T180" s="1"/>
  <c r="Q180"/>
  <c r="P180"/>
  <c r="R180" s="1"/>
  <c r="U179"/>
  <c r="S179"/>
  <c r="T179" s="1"/>
  <c r="Q179"/>
  <c r="P179"/>
  <c r="R179" s="1"/>
  <c r="U178"/>
  <c r="S178"/>
  <c r="T178" s="1"/>
  <c r="Q178"/>
  <c r="P178"/>
  <c r="R178" s="1"/>
  <c r="U177"/>
  <c r="S177"/>
  <c r="T177" s="1"/>
  <c r="Q177"/>
  <c r="P177"/>
  <c r="R177" s="1"/>
  <c r="U176"/>
  <c r="S176"/>
  <c r="T176" s="1"/>
  <c r="Q176"/>
  <c r="P176"/>
  <c r="R176" s="1"/>
  <c r="U175"/>
  <c r="S175"/>
  <c r="T175" s="1"/>
  <c r="Q175"/>
  <c r="P175"/>
  <c r="R175" s="1"/>
  <c r="U174"/>
  <c r="S174"/>
  <c r="T174" s="1"/>
  <c r="Q174"/>
  <c r="P174"/>
  <c r="R174" s="1"/>
  <c r="U173"/>
  <c r="S173"/>
  <c r="T173" s="1"/>
  <c r="Q173"/>
  <c r="P173"/>
  <c r="R173" s="1"/>
  <c r="U172"/>
  <c r="S172"/>
  <c r="T172" s="1"/>
  <c r="Q172"/>
  <c r="P172"/>
  <c r="R172" s="1"/>
  <c r="U171"/>
  <c r="S171"/>
  <c r="T171" s="1"/>
  <c r="Q171"/>
  <c r="P171"/>
  <c r="R171" s="1"/>
  <c r="U170"/>
  <c r="S170"/>
  <c r="T170" s="1"/>
  <c r="Q170"/>
  <c r="P170"/>
  <c r="R170" s="1"/>
  <c r="U169"/>
  <c r="S169"/>
  <c r="T169" s="1"/>
  <c r="Q169"/>
  <c r="P169"/>
  <c r="R169" s="1"/>
  <c r="U168"/>
  <c r="S168"/>
  <c r="T168" s="1"/>
  <c r="Q168"/>
  <c r="P168"/>
  <c r="R168" s="1"/>
  <c r="U167"/>
  <c r="S167"/>
  <c r="T167" s="1"/>
  <c r="Q167"/>
  <c r="P167"/>
  <c r="R167" s="1"/>
  <c r="U166"/>
  <c r="S166"/>
  <c r="T166" s="1"/>
  <c r="Q166"/>
  <c r="P166"/>
  <c r="R166" s="1"/>
  <c r="U165"/>
  <c r="S165"/>
  <c r="T165" s="1"/>
  <c r="Q165"/>
  <c r="P165"/>
  <c r="R165" s="1"/>
  <c r="U164"/>
  <c r="S164"/>
  <c r="T164" s="1"/>
  <c r="Q164"/>
  <c r="P164"/>
  <c r="R164" s="1"/>
  <c r="U163"/>
  <c r="S163"/>
  <c r="T163" s="1"/>
  <c r="Q163"/>
  <c r="P163"/>
  <c r="R163" s="1"/>
  <c r="U162"/>
  <c r="S162"/>
  <c r="T162" s="1"/>
  <c r="Q162"/>
  <c r="P162"/>
  <c r="R162" s="1"/>
  <c r="U161"/>
  <c r="S161"/>
  <c r="T161" s="1"/>
  <c r="Q161"/>
  <c r="P161"/>
  <c r="R161" s="1"/>
  <c r="U160"/>
  <c r="S160"/>
  <c r="T160" s="1"/>
  <c r="Q160"/>
  <c r="P160"/>
  <c r="R160" s="1"/>
  <c r="U159"/>
  <c r="S159"/>
  <c r="T159" s="1"/>
  <c r="Q159"/>
  <c r="P159"/>
  <c r="R159" s="1"/>
  <c r="U158"/>
  <c r="S158"/>
  <c r="T158" s="1"/>
  <c r="Q158"/>
  <c r="P158"/>
  <c r="R158" s="1"/>
  <c r="U157"/>
  <c r="S157"/>
  <c r="T157" s="1"/>
  <c r="Q157"/>
  <c r="P157"/>
  <c r="R157" s="1"/>
  <c r="U156"/>
  <c r="S156"/>
  <c r="T156" s="1"/>
  <c r="Q156"/>
  <c r="P156"/>
  <c r="R156" s="1"/>
  <c r="U155"/>
  <c r="S155"/>
  <c r="T155" s="1"/>
  <c r="Q155"/>
  <c r="P155"/>
  <c r="R155" s="1"/>
  <c r="U154"/>
  <c r="S154"/>
  <c r="T154" s="1"/>
  <c r="Q154"/>
  <c r="P154"/>
  <c r="R154" s="1"/>
  <c r="U153"/>
  <c r="S153"/>
  <c r="T153" s="1"/>
  <c r="Q153"/>
  <c r="P153"/>
  <c r="R153" s="1"/>
  <c r="U152"/>
  <c r="S152"/>
  <c r="T152" s="1"/>
  <c r="Q152"/>
  <c r="P152"/>
  <c r="R152" s="1"/>
  <c r="U151"/>
  <c r="S151"/>
  <c r="T151" s="1"/>
  <c r="Q151"/>
  <c r="P151"/>
  <c r="R151" s="1"/>
  <c r="U150"/>
  <c r="S150"/>
  <c r="T150" s="1"/>
  <c r="Q150"/>
  <c r="P150"/>
  <c r="R150" s="1"/>
  <c r="U149"/>
  <c r="S149"/>
  <c r="T149" s="1"/>
  <c r="Q149"/>
  <c r="P149"/>
  <c r="R149" s="1"/>
  <c r="U148"/>
  <c r="S148"/>
  <c r="T148" s="1"/>
  <c r="Q148"/>
  <c r="P148"/>
  <c r="R148" s="1"/>
  <c r="U147"/>
  <c r="S147"/>
  <c r="T147" s="1"/>
  <c r="Q147"/>
  <c r="P147"/>
  <c r="R147" s="1"/>
  <c r="U146"/>
  <c r="S146"/>
  <c r="T146" s="1"/>
  <c r="Q146"/>
  <c r="P146"/>
  <c r="R146" s="1"/>
  <c r="U145"/>
  <c r="S145"/>
  <c r="T145" s="1"/>
  <c r="Q145"/>
  <c r="P145"/>
  <c r="R145" s="1"/>
  <c r="U144"/>
  <c r="S144"/>
  <c r="T144" s="1"/>
  <c r="Q144"/>
  <c r="P144"/>
  <c r="R144" s="1"/>
  <c r="U143"/>
  <c r="S143"/>
  <c r="T143" s="1"/>
  <c r="Q143"/>
  <c r="P143"/>
  <c r="R143" s="1"/>
  <c r="U142"/>
  <c r="S142"/>
  <c r="T142" s="1"/>
  <c r="Q142"/>
  <c r="P142"/>
  <c r="R142" s="1"/>
  <c r="U141"/>
  <c r="S141"/>
  <c r="T141" s="1"/>
  <c r="Q141"/>
  <c r="P141"/>
  <c r="R141" s="1"/>
  <c r="U140"/>
  <c r="S140"/>
  <c r="T140" s="1"/>
  <c r="Q140"/>
  <c r="P140"/>
  <c r="R140" s="1"/>
  <c r="U139"/>
  <c r="S139"/>
  <c r="T139" s="1"/>
  <c r="Q139"/>
  <c r="P139"/>
  <c r="R139" s="1"/>
  <c r="U138"/>
  <c r="S138"/>
  <c r="T138" s="1"/>
  <c r="Q138"/>
  <c r="P138"/>
  <c r="R138" s="1"/>
  <c r="U137"/>
  <c r="S137"/>
  <c r="T137" s="1"/>
  <c r="Q137"/>
  <c r="P137"/>
  <c r="R137" s="1"/>
  <c r="U136"/>
  <c r="S136"/>
  <c r="T136" s="1"/>
  <c r="Q136"/>
  <c r="P136"/>
  <c r="R136" s="1"/>
  <c r="U135"/>
  <c r="S135"/>
  <c r="T135" s="1"/>
  <c r="Q135"/>
  <c r="P135"/>
  <c r="R135" s="1"/>
  <c r="U134"/>
  <c r="S134"/>
  <c r="T134" s="1"/>
  <c r="Q134"/>
  <c r="P134"/>
  <c r="R134" s="1"/>
  <c r="U133"/>
  <c r="S133"/>
  <c r="T133" s="1"/>
  <c r="Q133"/>
  <c r="P133"/>
  <c r="R133" s="1"/>
  <c r="U132"/>
  <c r="S132"/>
  <c r="T132" s="1"/>
  <c r="Q132"/>
  <c r="P132"/>
  <c r="R132" s="1"/>
  <c r="U131"/>
  <c r="S131"/>
  <c r="T131" s="1"/>
  <c r="Q131"/>
  <c r="P131"/>
  <c r="R131" s="1"/>
  <c r="U130"/>
  <c r="S130"/>
  <c r="T130" s="1"/>
  <c r="Q130"/>
  <c r="P130"/>
  <c r="R130" s="1"/>
  <c r="U129"/>
  <c r="S129"/>
  <c r="T129" s="1"/>
  <c r="Q129"/>
  <c r="P129"/>
  <c r="R129" s="1"/>
  <c r="U128"/>
  <c r="S128"/>
  <c r="T128" s="1"/>
  <c r="Q128"/>
  <c r="P128"/>
  <c r="R128" s="1"/>
  <c r="U127"/>
  <c r="S127"/>
  <c r="T127" s="1"/>
  <c r="Q127"/>
  <c r="P127"/>
  <c r="R127" s="1"/>
  <c r="U126"/>
  <c r="S126"/>
  <c r="T126" s="1"/>
  <c r="Q126"/>
  <c r="P126"/>
  <c r="R126" s="1"/>
  <c r="U125"/>
  <c r="S125"/>
  <c r="T125" s="1"/>
  <c r="Q125"/>
  <c r="P125"/>
  <c r="R125" s="1"/>
  <c r="U124"/>
  <c r="S124"/>
  <c r="T124" s="1"/>
  <c r="Q124"/>
  <c r="P124"/>
  <c r="R124" s="1"/>
  <c r="U123"/>
  <c r="S123"/>
  <c r="T123" s="1"/>
  <c r="Q123"/>
  <c r="P123"/>
  <c r="R123" s="1"/>
  <c r="U122"/>
  <c r="S122"/>
  <c r="T122" s="1"/>
  <c r="Q122"/>
  <c r="P122"/>
  <c r="R122" s="1"/>
  <c r="U121"/>
  <c r="S121"/>
  <c r="T121" s="1"/>
  <c r="Q121"/>
  <c r="P121"/>
  <c r="R121" s="1"/>
  <c r="U120"/>
  <c r="S120"/>
  <c r="T120" s="1"/>
  <c r="Q120"/>
  <c r="P120"/>
  <c r="R120" s="1"/>
  <c r="U119"/>
  <c r="S119"/>
  <c r="T119" s="1"/>
  <c r="Q119"/>
  <c r="P119"/>
  <c r="R119" s="1"/>
  <c r="U118"/>
  <c r="S118"/>
  <c r="T118" s="1"/>
  <c r="Q118"/>
  <c r="P118"/>
  <c r="R118" s="1"/>
  <c r="U117"/>
  <c r="S117"/>
  <c r="T117" s="1"/>
  <c r="Q117"/>
  <c r="P117"/>
  <c r="R117" s="1"/>
  <c r="U116"/>
  <c r="S116"/>
  <c r="T116" s="1"/>
  <c r="Q116"/>
  <c r="P116"/>
  <c r="R116" s="1"/>
  <c r="U115"/>
  <c r="S115"/>
  <c r="T115" s="1"/>
  <c r="Q115"/>
  <c r="P115"/>
  <c r="R115" s="1"/>
  <c r="U114"/>
  <c r="S114"/>
  <c r="T114" s="1"/>
  <c r="Q114"/>
  <c r="P114"/>
  <c r="R114" s="1"/>
  <c r="U113"/>
  <c r="S113"/>
  <c r="T113" s="1"/>
  <c r="Q113"/>
  <c r="P113"/>
  <c r="R113" s="1"/>
  <c r="U112"/>
  <c r="S112"/>
  <c r="T112" s="1"/>
  <c r="Q112"/>
  <c r="P112"/>
  <c r="R112" s="1"/>
  <c r="U111"/>
  <c r="S111"/>
  <c r="T111" s="1"/>
  <c r="Q111"/>
  <c r="P111"/>
  <c r="R111" s="1"/>
  <c r="U110"/>
  <c r="S110"/>
  <c r="T110" s="1"/>
  <c r="Q110"/>
  <c r="P110"/>
  <c r="R110" s="1"/>
  <c r="U109"/>
  <c r="S109"/>
  <c r="T109" s="1"/>
  <c r="Q109"/>
  <c r="P109"/>
  <c r="R109" s="1"/>
  <c r="U108"/>
  <c r="S108"/>
  <c r="T108" s="1"/>
  <c r="Q108"/>
  <c r="P108"/>
  <c r="R108" s="1"/>
  <c r="U107"/>
  <c r="S107"/>
  <c r="T107" s="1"/>
  <c r="Q107"/>
  <c r="P107"/>
  <c r="R107" s="1"/>
  <c r="U106"/>
  <c r="S106"/>
  <c r="T106" s="1"/>
  <c r="Q106"/>
  <c r="P106"/>
  <c r="R106" s="1"/>
  <c r="U105"/>
  <c r="S105"/>
  <c r="T105" s="1"/>
  <c r="Q105"/>
  <c r="P105"/>
  <c r="R105" s="1"/>
  <c r="U104"/>
  <c r="S104"/>
  <c r="T104" s="1"/>
  <c r="Q104"/>
  <c r="P104"/>
  <c r="R104" s="1"/>
  <c r="U103"/>
  <c r="S103"/>
  <c r="T103" s="1"/>
  <c r="Q103"/>
  <c r="P103"/>
  <c r="R103" s="1"/>
  <c r="U102"/>
  <c r="S102"/>
  <c r="T102" s="1"/>
  <c r="Q102"/>
  <c r="P102"/>
  <c r="R102" s="1"/>
  <c r="U101"/>
  <c r="S101"/>
  <c r="T101" s="1"/>
  <c r="Q101"/>
  <c r="P101"/>
  <c r="R101" s="1"/>
  <c r="U100"/>
  <c r="S100"/>
  <c r="T100" s="1"/>
  <c r="Q100"/>
  <c r="P100"/>
  <c r="R100" s="1"/>
  <c r="U99"/>
  <c r="S99"/>
  <c r="T99" s="1"/>
  <c r="Q99"/>
  <c r="P99"/>
  <c r="R99" s="1"/>
  <c r="U98"/>
  <c r="S98"/>
  <c r="T98" s="1"/>
  <c r="Q98"/>
  <c r="P98"/>
  <c r="R98" s="1"/>
  <c r="U97"/>
  <c r="S97"/>
  <c r="T97" s="1"/>
  <c r="Q97"/>
  <c r="P97"/>
  <c r="R97" s="1"/>
  <c r="U96"/>
  <c r="S96"/>
  <c r="T96" s="1"/>
  <c r="Q96"/>
  <c r="P96"/>
  <c r="R96" s="1"/>
  <c r="U95"/>
  <c r="S95"/>
  <c r="T95" s="1"/>
  <c r="Q95"/>
  <c r="P95"/>
  <c r="R95" s="1"/>
  <c r="U94"/>
  <c r="S94"/>
  <c r="T94" s="1"/>
  <c r="Q94"/>
  <c r="P94"/>
  <c r="R94" s="1"/>
  <c r="U93"/>
  <c r="S93"/>
  <c r="T93" s="1"/>
  <c r="Q93"/>
  <c r="P93"/>
  <c r="R93" s="1"/>
  <c r="U92"/>
  <c r="S92"/>
  <c r="T92" s="1"/>
  <c r="Q92"/>
  <c r="P92"/>
  <c r="R92" s="1"/>
  <c r="U91"/>
  <c r="S91"/>
  <c r="T91" s="1"/>
  <c r="Q91"/>
  <c r="P91"/>
  <c r="R91" s="1"/>
  <c r="U90"/>
  <c r="S90"/>
  <c r="T90" s="1"/>
  <c r="Q90"/>
  <c r="P90"/>
  <c r="R90" s="1"/>
  <c r="U89"/>
  <c r="S89"/>
  <c r="T89" s="1"/>
  <c r="Q89"/>
  <c r="P89"/>
  <c r="R89" s="1"/>
  <c r="U88"/>
  <c r="S88"/>
  <c r="T88" s="1"/>
  <c r="Q88"/>
  <c r="P88"/>
  <c r="R88" s="1"/>
  <c r="U87"/>
  <c r="S87"/>
  <c r="T87" s="1"/>
  <c r="Q87"/>
  <c r="P87"/>
  <c r="R87" s="1"/>
  <c r="U86"/>
  <c r="S86"/>
  <c r="T86" s="1"/>
  <c r="Q86"/>
  <c r="P86"/>
  <c r="R86" s="1"/>
  <c r="U85"/>
  <c r="S85"/>
  <c r="T85" s="1"/>
  <c r="Q85"/>
  <c r="P85"/>
  <c r="R85" s="1"/>
  <c r="U84"/>
  <c r="S84"/>
  <c r="T84" s="1"/>
  <c r="Q84"/>
  <c r="P84"/>
  <c r="R84" s="1"/>
  <c r="U83"/>
  <c r="S83"/>
  <c r="T83" s="1"/>
  <c r="Q83"/>
  <c r="P83"/>
  <c r="R83" s="1"/>
  <c r="U82"/>
  <c r="S82"/>
  <c r="T82" s="1"/>
  <c r="Q82"/>
  <c r="P82"/>
  <c r="R82" s="1"/>
  <c r="U81"/>
  <c r="S81"/>
  <c r="T81" s="1"/>
  <c r="Q81"/>
  <c r="P81"/>
  <c r="R81" s="1"/>
  <c r="U80"/>
  <c r="S80"/>
  <c r="T80" s="1"/>
  <c r="Q80"/>
  <c r="P80"/>
  <c r="R80" s="1"/>
  <c r="U79"/>
  <c r="S79"/>
  <c r="T79" s="1"/>
  <c r="Q79"/>
  <c r="P79"/>
  <c r="R79" s="1"/>
  <c r="U78"/>
  <c r="S78"/>
  <c r="T78" s="1"/>
  <c r="Q78"/>
  <c r="P78"/>
  <c r="R78" s="1"/>
  <c r="U77"/>
  <c r="S77"/>
  <c r="T77" s="1"/>
  <c r="Q77"/>
  <c r="P77"/>
  <c r="R77" s="1"/>
  <c r="U76"/>
  <c r="S76"/>
  <c r="T76" s="1"/>
  <c r="Q76"/>
  <c r="P76"/>
  <c r="R76" s="1"/>
  <c r="U75"/>
  <c r="S75"/>
  <c r="T75" s="1"/>
  <c r="Q75"/>
  <c r="P75"/>
  <c r="R75" s="1"/>
  <c r="U74"/>
  <c r="S74"/>
  <c r="T74" s="1"/>
  <c r="Q74"/>
  <c r="P74"/>
  <c r="R74" s="1"/>
  <c r="U73"/>
  <c r="S73"/>
  <c r="T73" s="1"/>
  <c r="Q73"/>
  <c r="P73"/>
  <c r="R73" s="1"/>
  <c r="U72"/>
  <c r="S72"/>
  <c r="T72" s="1"/>
  <c r="Q72"/>
  <c r="P72"/>
  <c r="R72" s="1"/>
  <c r="U71"/>
  <c r="S71"/>
  <c r="T71" s="1"/>
  <c r="Q71"/>
  <c r="P71"/>
  <c r="R71" s="1"/>
  <c r="U70"/>
  <c r="S70"/>
  <c r="T70" s="1"/>
  <c r="Q70"/>
  <c r="P70"/>
  <c r="R70" s="1"/>
  <c r="U69"/>
  <c r="S69"/>
  <c r="T69" s="1"/>
  <c r="Q69"/>
  <c r="P69"/>
  <c r="R69" s="1"/>
  <c r="U68"/>
  <c r="S68"/>
  <c r="T68" s="1"/>
  <c r="Q68"/>
  <c r="P68"/>
  <c r="R68" s="1"/>
  <c r="U67"/>
  <c r="S67"/>
  <c r="T67" s="1"/>
  <c r="Q67"/>
  <c r="P67"/>
  <c r="R67" s="1"/>
  <c r="U66"/>
  <c r="S66"/>
  <c r="T66" s="1"/>
  <c r="Q66"/>
  <c r="P66"/>
  <c r="R66" s="1"/>
  <c r="U65"/>
  <c r="S65"/>
  <c r="T65" s="1"/>
  <c r="Q65"/>
  <c r="P65"/>
  <c r="R65" s="1"/>
  <c r="U64"/>
  <c r="S64"/>
  <c r="T64" s="1"/>
  <c r="Q64"/>
  <c r="P64"/>
  <c r="R64" s="1"/>
  <c r="U63"/>
  <c r="S63"/>
  <c r="T63" s="1"/>
  <c r="Q63"/>
  <c r="P63"/>
  <c r="R63" s="1"/>
  <c r="U62"/>
  <c r="S62"/>
  <c r="T62" s="1"/>
  <c r="Q62"/>
  <c r="P62"/>
  <c r="R62" s="1"/>
  <c r="U61"/>
  <c r="S61"/>
  <c r="T61" s="1"/>
  <c r="Q61"/>
  <c r="P61"/>
  <c r="R61" s="1"/>
  <c r="U60"/>
  <c r="S60"/>
  <c r="T60" s="1"/>
  <c r="Q60"/>
  <c r="P60"/>
  <c r="R60" s="1"/>
  <c r="U59"/>
  <c r="S59"/>
  <c r="T59" s="1"/>
  <c r="Q59"/>
  <c r="P59"/>
  <c r="R59" s="1"/>
  <c r="U58"/>
  <c r="S58"/>
  <c r="T58" s="1"/>
  <c r="Q58"/>
  <c r="P58"/>
  <c r="R58" s="1"/>
  <c r="U57"/>
  <c r="S57"/>
  <c r="T57" s="1"/>
  <c r="Q57"/>
  <c r="P57"/>
  <c r="R57" s="1"/>
  <c r="U56"/>
  <c r="S56"/>
  <c r="T56" s="1"/>
  <c r="Q56"/>
  <c r="P56"/>
  <c r="R56" s="1"/>
  <c r="U55"/>
  <c r="S55"/>
  <c r="T55" s="1"/>
  <c r="Q55"/>
  <c r="P55"/>
  <c r="R55" s="1"/>
  <c r="U54"/>
  <c r="Q54"/>
  <c r="U53"/>
  <c r="Q53"/>
  <c r="U52"/>
  <c r="Q52"/>
  <c r="U51"/>
  <c r="Q51"/>
  <c r="U50"/>
  <c r="Q50"/>
  <c r="U49"/>
  <c r="Q49"/>
  <c r="U48"/>
  <c r="Q48"/>
  <c r="U47"/>
  <c r="Q47"/>
  <c r="U46"/>
  <c r="Q46"/>
  <c r="U45"/>
  <c r="Q45"/>
  <c r="U44"/>
  <c r="Q44"/>
  <c r="U43"/>
  <c r="Q43"/>
  <c r="U42"/>
  <c r="Q42"/>
  <c r="U41"/>
  <c r="Q41"/>
  <c r="U40"/>
  <c r="Q40"/>
  <c r="U39"/>
  <c r="Q39"/>
  <c r="U38"/>
  <c r="Q38"/>
  <c r="U37"/>
  <c r="Q37"/>
  <c r="U36"/>
  <c r="Q36"/>
  <c r="U35"/>
  <c r="Q35"/>
  <c r="U34"/>
  <c r="Q34"/>
  <c r="U33"/>
  <c r="Q33"/>
  <c r="U32"/>
  <c r="Q32"/>
  <c r="U31"/>
  <c r="Q31"/>
  <c r="U30"/>
  <c r="Q30"/>
  <c r="U29"/>
  <c r="Q29"/>
  <c r="U28"/>
  <c r="Q28"/>
  <c r="U27"/>
  <c r="Q27"/>
  <c r="E27"/>
  <c r="C27"/>
  <c r="U26"/>
  <c r="Q26"/>
  <c r="U25"/>
  <c r="Q25"/>
  <c r="E25"/>
  <c r="C25"/>
  <c r="U24"/>
  <c r="Q24"/>
  <c r="U23"/>
  <c r="S23"/>
  <c r="T23" s="1"/>
  <c r="Q23"/>
  <c r="U22"/>
  <c r="Q22"/>
  <c r="U21"/>
  <c r="S21"/>
  <c r="T21" s="1"/>
  <c r="Q21"/>
  <c r="U20"/>
  <c r="Q20"/>
  <c r="U19"/>
  <c r="S19"/>
  <c r="T19" s="1"/>
  <c r="Q19"/>
  <c r="U18"/>
  <c r="Q18"/>
  <c r="U17"/>
  <c r="Q17"/>
  <c r="Y16"/>
  <c r="U16"/>
  <c r="S16"/>
  <c r="T16" s="1"/>
  <c r="Q16"/>
  <c r="U15"/>
  <c r="Q15"/>
  <c r="U14"/>
  <c r="S14"/>
  <c r="T14" s="1"/>
  <c r="Q14"/>
  <c r="U13"/>
  <c r="Q13"/>
  <c r="U12"/>
  <c r="S12"/>
  <c r="T12" s="1"/>
  <c r="Q12"/>
  <c r="Y11"/>
  <c r="Y17" s="1"/>
  <c r="U11"/>
  <c r="Q11"/>
  <c r="U10"/>
  <c r="S10"/>
  <c r="T10" s="1"/>
  <c r="Q10"/>
  <c r="U9"/>
  <c r="Q9"/>
  <c r="Y8"/>
  <c r="U8"/>
  <c r="U6" s="1"/>
  <c r="S8"/>
  <c r="T8" s="1"/>
  <c r="Q8"/>
  <c r="Q6" s="1"/>
  <c r="Y7"/>
  <c r="U7"/>
  <c r="Q7"/>
  <c r="B6"/>
  <c r="S26" s="1"/>
  <c r="T26" s="1"/>
  <c r="A6"/>
  <c r="P54" s="1"/>
  <c r="R54" s="1"/>
  <c r="B5"/>
  <c r="A5"/>
  <c r="D58" i="37"/>
  <c r="I70"/>
  <c r="J70" s="1"/>
  <c r="A64"/>
  <c r="E64" s="1"/>
  <c r="M70" s="1"/>
  <c r="X16"/>
  <c r="X15"/>
  <c r="X14"/>
  <c r="X13"/>
  <c r="X12"/>
  <c r="X11"/>
  <c r="X10"/>
  <c r="X9"/>
  <c r="P7" i="40" l="1"/>
  <c r="P9"/>
  <c r="R9" s="1"/>
  <c r="P11"/>
  <c r="R11" s="1"/>
  <c r="Q5"/>
  <c r="U5"/>
  <c r="Y10" s="1"/>
  <c r="S7"/>
  <c r="P8"/>
  <c r="R8" s="1"/>
  <c r="S9"/>
  <c r="T9" s="1"/>
  <c r="P10"/>
  <c r="R10" s="1"/>
  <c r="S11"/>
  <c r="T11" s="1"/>
  <c r="P12"/>
  <c r="R12" s="1"/>
  <c r="S13"/>
  <c r="T13" s="1"/>
  <c r="P14"/>
  <c r="R14" s="1"/>
  <c r="S15"/>
  <c r="T15" s="1"/>
  <c r="P16"/>
  <c r="R16" s="1"/>
  <c r="S17"/>
  <c r="T17" s="1"/>
  <c r="S18"/>
  <c r="T18" s="1"/>
  <c r="P19"/>
  <c r="R19" s="1"/>
  <c r="S20"/>
  <c r="T20" s="1"/>
  <c r="P21"/>
  <c r="R21" s="1"/>
  <c r="S22"/>
  <c r="T22" s="1"/>
  <c r="P23"/>
  <c r="R23" s="1"/>
  <c r="S24"/>
  <c r="T24" s="1"/>
  <c r="S25"/>
  <c r="T25" s="1"/>
  <c r="P26"/>
  <c r="R26" s="1"/>
  <c r="S27"/>
  <c r="T27" s="1"/>
  <c r="S28"/>
  <c r="T28" s="1"/>
  <c r="S29"/>
  <c r="T29" s="1"/>
  <c r="S30"/>
  <c r="T30" s="1"/>
  <c r="S31"/>
  <c r="T31" s="1"/>
  <c r="S32"/>
  <c r="T32" s="1"/>
  <c r="S33"/>
  <c r="T33" s="1"/>
  <c r="S34"/>
  <c r="T34" s="1"/>
  <c r="S35"/>
  <c r="T35" s="1"/>
  <c r="S36"/>
  <c r="T36" s="1"/>
  <c r="S37"/>
  <c r="T37" s="1"/>
  <c r="S38"/>
  <c r="T38" s="1"/>
  <c r="S39"/>
  <c r="T39" s="1"/>
  <c r="S40"/>
  <c r="T40" s="1"/>
  <c r="S41"/>
  <c r="T41" s="1"/>
  <c r="S42"/>
  <c r="T42" s="1"/>
  <c r="S43"/>
  <c r="T43" s="1"/>
  <c r="S44"/>
  <c r="T44" s="1"/>
  <c r="S45"/>
  <c r="T45" s="1"/>
  <c r="S46"/>
  <c r="T46" s="1"/>
  <c r="S47"/>
  <c r="T47" s="1"/>
  <c r="S48"/>
  <c r="T48" s="1"/>
  <c r="S49"/>
  <c r="T49" s="1"/>
  <c r="S50"/>
  <c r="T50" s="1"/>
  <c r="S51"/>
  <c r="T51" s="1"/>
  <c r="S52"/>
  <c r="T52" s="1"/>
  <c r="S53"/>
  <c r="T53" s="1"/>
  <c r="S54"/>
  <c r="T54" s="1"/>
  <c r="P13"/>
  <c r="R13" s="1"/>
  <c r="P15"/>
  <c r="R15" s="1"/>
  <c r="P17"/>
  <c r="R17" s="1"/>
  <c r="P18"/>
  <c r="R18" s="1"/>
  <c r="P20"/>
  <c r="R20" s="1"/>
  <c r="P22"/>
  <c r="R22" s="1"/>
  <c r="P24"/>
  <c r="R24" s="1"/>
  <c r="P25"/>
  <c r="R25" s="1"/>
  <c r="P27"/>
  <c r="R27" s="1"/>
  <c r="P28"/>
  <c r="R28" s="1"/>
  <c r="P29"/>
  <c r="R29" s="1"/>
  <c r="P30"/>
  <c r="R30" s="1"/>
  <c r="P31"/>
  <c r="R31" s="1"/>
  <c r="P32"/>
  <c r="R32" s="1"/>
  <c r="P33"/>
  <c r="R33" s="1"/>
  <c r="P34"/>
  <c r="R34" s="1"/>
  <c r="P35"/>
  <c r="R35" s="1"/>
  <c r="P36"/>
  <c r="R36" s="1"/>
  <c r="P37"/>
  <c r="R37" s="1"/>
  <c r="P38"/>
  <c r="R38" s="1"/>
  <c r="P39"/>
  <c r="R39" s="1"/>
  <c r="P40"/>
  <c r="R40" s="1"/>
  <c r="P41"/>
  <c r="R41" s="1"/>
  <c r="P42"/>
  <c r="R42" s="1"/>
  <c r="P43"/>
  <c r="R43" s="1"/>
  <c r="P44"/>
  <c r="R44" s="1"/>
  <c r="P45"/>
  <c r="R45" s="1"/>
  <c r="P46"/>
  <c r="R46" s="1"/>
  <c r="P47"/>
  <c r="R47" s="1"/>
  <c r="P48"/>
  <c r="R48" s="1"/>
  <c r="P49"/>
  <c r="R49" s="1"/>
  <c r="P50"/>
  <c r="R50" s="1"/>
  <c r="P51"/>
  <c r="R51" s="1"/>
  <c r="P52"/>
  <c r="R52" s="1"/>
  <c r="P53"/>
  <c r="R53" s="1"/>
  <c r="K70" i="37"/>
  <c r="I56"/>
  <c r="H56"/>
  <c r="I55"/>
  <c r="L54" s="1"/>
  <c r="L53"/>
  <c r="L51"/>
  <c r="L49"/>
  <c r="N16"/>
  <c r="O16" s="1"/>
  <c r="H16"/>
  <c r="G16"/>
  <c r="F16"/>
  <c r="E16"/>
  <c r="N15"/>
  <c r="O15" s="1"/>
  <c r="H15"/>
  <c r="G15"/>
  <c r="F15"/>
  <c r="E15"/>
  <c r="N14"/>
  <c r="O14" s="1"/>
  <c r="Z28" s="1"/>
  <c r="H14"/>
  <c r="G14"/>
  <c r="F14"/>
  <c r="E14"/>
  <c r="N13"/>
  <c r="O13" s="1"/>
  <c r="H13"/>
  <c r="G13"/>
  <c r="F13"/>
  <c r="E13"/>
  <c r="N12"/>
  <c r="O12" s="1"/>
  <c r="Z23" s="1"/>
  <c r="H12"/>
  <c r="G12"/>
  <c r="F12"/>
  <c r="E12"/>
  <c r="N11"/>
  <c r="O11" s="1"/>
  <c r="Z22" s="1"/>
  <c r="H11"/>
  <c r="G11"/>
  <c r="F11"/>
  <c r="E11"/>
  <c r="N10"/>
  <c r="O10" s="1"/>
  <c r="H10"/>
  <c r="G10"/>
  <c r="F10"/>
  <c r="E10"/>
  <c r="N9"/>
  <c r="O9" s="1"/>
  <c r="H9"/>
  <c r="G9"/>
  <c r="F9"/>
  <c r="E9"/>
  <c r="I22" i="27"/>
  <c r="I21"/>
  <c r="I20"/>
  <c r="I19"/>
  <c r="I18"/>
  <c r="I17"/>
  <c r="I16"/>
  <c r="I15"/>
  <c r="I14"/>
  <c r="I13"/>
  <c r="I12"/>
  <c r="I11"/>
  <c r="P5" i="40" l="1"/>
  <c r="R7"/>
  <c r="P6"/>
  <c r="S6"/>
  <c r="S5"/>
  <c r="T7"/>
  <c r="F18" i="37"/>
  <c r="G19"/>
  <c r="Z32"/>
  <c r="Z33"/>
  <c r="C18"/>
  <c r="E18"/>
  <c r="G18"/>
  <c r="B19"/>
  <c r="D19"/>
  <c r="F19"/>
  <c r="H19"/>
  <c r="Y22"/>
  <c r="Y23"/>
  <c r="Y27"/>
  <c r="Y28"/>
  <c r="Y32"/>
  <c r="Y33"/>
  <c r="C47"/>
  <c r="B18"/>
  <c r="D18"/>
  <c r="H18"/>
  <c r="C19"/>
  <c r="E19"/>
  <c r="Z27"/>
  <c r="L48"/>
  <c r="L50"/>
  <c r="L52"/>
  <c r="G41" i="14"/>
  <c r="J41"/>
  <c r="C41"/>
  <c r="C43" i="13" s="1"/>
  <c r="C37" i="14"/>
  <c r="J37"/>
  <c r="G37"/>
  <c r="B45" i="13"/>
  <c r="B50"/>
  <c r="J32"/>
  <c r="J30"/>
  <c r="J28"/>
  <c r="J26"/>
  <c r="J24"/>
  <c r="J22"/>
  <c r="J20"/>
  <c r="J18"/>
  <c r="J16"/>
  <c r="J14"/>
  <c r="J12"/>
  <c r="J10"/>
  <c r="A59" i="36"/>
  <c r="A55"/>
  <c r="A52"/>
  <c r="A50"/>
  <c r="A48"/>
  <c r="A45"/>
  <c r="A43"/>
  <c r="A41"/>
  <c r="A38"/>
  <c r="A36"/>
  <c r="A34"/>
  <c r="T5" i="40" l="1"/>
  <c r="T6"/>
  <c r="R5"/>
  <c r="Y9" s="1"/>
  <c r="Y13" s="1"/>
  <c r="R6"/>
  <c r="E20" i="37"/>
  <c r="H51" s="1"/>
  <c r="J51" s="1"/>
  <c r="C20"/>
  <c r="H49" s="1"/>
  <c r="J49" s="1"/>
  <c r="F20"/>
  <c r="H52" s="1"/>
  <c r="J52" s="1"/>
  <c r="G20"/>
  <c r="H53" s="1"/>
  <c r="J53" s="1"/>
  <c r="H20"/>
  <c r="H54" s="1"/>
  <c r="J54" s="1"/>
  <c r="D20"/>
  <c r="H50" s="1"/>
  <c r="J50" s="1"/>
  <c r="B20"/>
  <c r="H48" s="1"/>
  <c r="A26" i="36"/>
  <c r="D6"/>
  <c r="D5"/>
  <c r="D4"/>
  <c r="D3"/>
  <c r="D2"/>
  <c r="C10"/>
  <c r="B17"/>
  <c r="B16"/>
  <c r="B15"/>
  <c r="B14"/>
  <c r="B13"/>
  <c r="B12"/>
  <c r="B11"/>
  <c r="B10"/>
  <c r="B8"/>
  <c r="B7"/>
  <c r="B6"/>
  <c r="B5"/>
  <c r="B4"/>
  <c r="B3"/>
  <c r="F30" i="35"/>
  <c r="F26"/>
  <c r="J34"/>
  <c r="F37" s="1"/>
  <c r="F38" s="1"/>
  <c r="G217" i="34"/>
  <c r="G216"/>
  <c r="G218" s="1"/>
  <c r="G219" s="1"/>
  <c r="G215"/>
  <c r="G214"/>
  <c r="G213"/>
  <c r="G209"/>
  <c r="G208"/>
  <c r="G207"/>
  <c r="G206"/>
  <c r="G205"/>
  <c r="G201"/>
  <c r="G200"/>
  <c r="G199"/>
  <c r="G198"/>
  <c r="G197"/>
  <c r="G193"/>
  <c r="G192"/>
  <c r="G191"/>
  <c r="G190"/>
  <c r="G189"/>
  <c r="G185"/>
  <c r="G184"/>
  <c r="G183"/>
  <c r="G182"/>
  <c r="G181"/>
  <c r="F217"/>
  <c r="F216"/>
  <c r="F215"/>
  <c r="F214"/>
  <c r="F213"/>
  <c r="F218" s="1"/>
  <c r="F219" s="1"/>
  <c r="F209"/>
  <c r="F208"/>
  <c r="F207"/>
  <c r="F206"/>
  <c r="F205"/>
  <c r="F201"/>
  <c r="F200"/>
  <c r="F199"/>
  <c r="F198"/>
  <c r="F197"/>
  <c r="F193"/>
  <c r="F192"/>
  <c r="F191"/>
  <c r="F194" s="1"/>
  <c r="F195" s="1"/>
  <c r="F190"/>
  <c r="F189"/>
  <c r="F185"/>
  <c r="F184"/>
  <c r="F183"/>
  <c r="F182"/>
  <c r="F181"/>
  <c r="F186" s="1"/>
  <c r="F187" s="1"/>
  <c r="E217"/>
  <c r="E216"/>
  <c r="E215"/>
  <c r="E214"/>
  <c r="E213"/>
  <c r="E218" s="1"/>
  <c r="E219" s="1"/>
  <c r="E209"/>
  <c r="E208"/>
  <c r="E207"/>
  <c r="E206"/>
  <c r="E205"/>
  <c r="E201"/>
  <c r="E200"/>
  <c r="E199"/>
  <c r="E198"/>
  <c r="E197"/>
  <c r="E193"/>
  <c r="E192"/>
  <c r="E191"/>
  <c r="E190"/>
  <c r="E189"/>
  <c r="E185"/>
  <c r="E184"/>
  <c r="E183"/>
  <c r="E182"/>
  <c r="E181"/>
  <c r="D217"/>
  <c r="D216"/>
  <c r="D215"/>
  <c r="D214"/>
  <c r="D213"/>
  <c r="D209"/>
  <c r="D208"/>
  <c r="D207"/>
  <c r="D206"/>
  <c r="D205"/>
  <c r="D201"/>
  <c r="D200"/>
  <c r="D199"/>
  <c r="D198"/>
  <c r="D197"/>
  <c r="D193"/>
  <c r="D192"/>
  <c r="D191"/>
  <c r="D190"/>
  <c r="D189"/>
  <c r="D185"/>
  <c r="D184"/>
  <c r="D183"/>
  <c r="D182"/>
  <c r="D181"/>
  <c r="C217"/>
  <c r="C216"/>
  <c r="C218" s="1"/>
  <c r="C219" s="1"/>
  <c r="C215"/>
  <c r="C214"/>
  <c r="C213"/>
  <c r="C209"/>
  <c r="C208"/>
  <c r="C207"/>
  <c r="C206"/>
  <c r="C205"/>
  <c r="C201"/>
  <c r="C200"/>
  <c r="C199"/>
  <c r="C198"/>
  <c r="C197"/>
  <c r="C193"/>
  <c r="C192"/>
  <c r="C191"/>
  <c r="C190"/>
  <c r="C189"/>
  <c r="C185"/>
  <c r="C184"/>
  <c r="C183"/>
  <c r="C182"/>
  <c r="C181"/>
  <c r="A213"/>
  <c r="A205"/>
  <c r="A197"/>
  <c r="A189"/>
  <c r="A181"/>
  <c r="D218"/>
  <c r="D219" s="1"/>
  <c r="G172"/>
  <c r="G171"/>
  <c r="G170"/>
  <c r="G169"/>
  <c r="G168"/>
  <c r="G167"/>
  <c r="G166"/>
  <c r="G165"/>
  <c r="G164"/>
  <c r="G163"/>
  <c r="G162"/>
  <c r="G161"/>
  <c r="G160"/>
  <c r="G159"/>
  <c r="G158"/>
  <c r="G157"/>
  <c r="G156"/>
  <c r="G155"/>
  <c r="G154"/>
  <c r="G153"/>
  <c r="G152"/>
  <c r="G151"/>
  <c r="G150"/>
  <c r="G149"/>
  <c r="G148"/>
  <c r="G147"/>
  <c r="G146"/>
  <c r="G145"/>
  <c r="G144"/>
  <c r="G143"/>
  <c r="G142"/>
  <c r="G141"/>
  <c r="G140"/>
  <c r="G139"/>
  <c r="G138"/>
  <c r="G137"/>
  <c r="G136"/>
  <c r="G135"/>
  <c r="G134"/>
  <c r="G133"/>
  <c r="G132"/>
  <c r="G131"/>
  <c r="G130"/>
  <c r="G129"/>
  <c r="G128"/>
  <c r="G127"/>
  <c r="G126"/>
  <c r="G125"/>
  <c r="G124"/>
  <c r="G123"/>
  <c r="G122"/>
  <c r="G121"/>
  <c r="G120"/>
  <c r="G119"/>
  <c r="G118"/>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F180"/>
  <c r="I42"/>
  <c r="C178" s="1"/>
  <c r="J41"/>
  <c r="F42"/>
  <c r="E178" s="1"/>
  <c r="G41"/>
  <c r="C42"/>
  <c r="G178" s="1"/>
  <c r="D41"/>
  <c r="M194" l="1"/>
  <c r="Y21" i="40"/>
  <c r="Y12"/>
  <c r="Y22"/>
  <c r="Y23" s="1"/>
  <c r="Y18"/>
  <c r="J48" i="37"/>
  <c r="H55"/>
  <c r="J55" s="1"/>
  <c r="G210" i="34"/>
  <c r="F210"/>
  <c r="F211" s="1"/>
  <c r="E210"/>
  <c r="D210"/>
  <c r="D211" s="1"/>
  <c r="C210"/>
  <c r="G202"/>
  <c r="G203" s="1"/>
  <c r="F202"/>
  <c r="E202"/>
  <c r="E203" s="1"/>
  <c r="D202"/>
  <c r="D203" s="1"/>
  <c r="C202"/>
  <c r="C203" s="1"/>
  <c r="G194"/>
  <c r="G195" s="1"/>
  <c r="E194"/>
  <c r="E195" s="1"/>
  <c r="D194"/>
  <c r="D195" s="1"/>
  <c r="C194"/>
  <c r="C195" s="1"/>
  <c r="G186"/>
  <c r="E186"/>
  <c r="D186"/>
  <c r="C186"/>
  <c r="G180"/>
  <c r="E180"/>
  <c r="D180"/>
  <c r="C180"/>
  <c r="B180"/>
  <c r="J40"/>
  <c r="G40"/>
  <c r="D40"/>
  <c r="J39"/>
  <c r="G39"/>
  <c r="D39"/>
  <c r="J38"/>
  <c r="G38"/>
  <c r="D38"/>
  <c r="J37"/>
  <c r="G37"/>
  <c r="D37"/>
  <c r="J36"/>
  <c r="G36"/>
  <c r="D36"/>
  <c r="Y24" i="40" l="1"/>
  <c r="F27"/>
  <c r="Y15" s="1"/>
  <c r="F25"/>
  <c r="Y14" s="1"/>
  <c r="C18"/>
  <c r="K51" i="37"/>
  <c r="M51" s="1"/>
  <c r="K53"/>
  <c r="M53" s="1"/>
  <c r="K49"/>
  <c r="M49" s="1"/>
  <c r="K52"/>
  <c r="M52" s="1"/>
  <c r="K54"/>
  <c r="M54" s="1"/>
  <c r="K50"/>
  <c r="M50" s="1"/>
  <c r="K48"/>
  <c r="M48" s="1"/>
  <c r="F203" i="34"/>
  <c r="F221"/>
  <c r="F222" s="1"/>
  <c r="D187"/>
  <c r="D221"/>
  <c r="D222" s="1"/>
  <c r="E187"/>
  <c r="E221"/>
  <c r="E222" s="1"/>
  <c r="C187"/>
  <c r="C221"/>
  <c r="G187"/>
  <c r="G221"/>
  <c r="G222" s="1"/>
  <c r="M183"/>
  <c r="C222"/>
  <c r="L42"/>
  <c r="M200"/>
  <c r="M199"/>
  <c r="M198"/>
  <c r="C211"/>
  <c r="E211"/>
  <c r="G211"/>
  <c r="Y20" i="40" l="1"/>
  <c r="H25" s="1"/>
  <c r="Y19"/>
  <c r="I25" s="1"/>
  <c r="Y25"/>
  <c r="H19" s="1"/>
  <c r="E19"/>
  <c r="C48" i="37"/>
  <c r="C54"/>
  <c r="C49"/>
  <c r="C51"/>
  <c r="C50"/>
  <c r="C52"/>
  <c r="C53"/>
  <c r="M191" i="34"/>
  <c r="L200" s="1"/>
  <c r="N200" s="1"/>
  <c r="J203" s="1"/>
  <c r="P199"/>
  <c r="M187"/>
  <c r="L198" s="1"/>
  <c r="N198" s="1"/>
  <c r="M201"/>
  <c r="P198"/>
  <c r="L199" l="1"/>
  <c r="N199" s="1"/>
  <c r="N203" s="1"/>
  <c r="J205"/>
  <c r="L201" l="1"/>
  <c r="N201" s="1"/>
  <c r="O198"/>
  <c r="Q198" s="1"/>
  <c r="Q203"/>
  <c r="J204" s="1"/>
  <c r="O199"/>
  <c r="Q199" s="1"/>
  <c r="N205"/>
  <c r="N204" l="1"/>
  <c r="Q204"/>
  <c r="Q205"/>
  <c r="O24" i="32" l="1"/>
  <c r="X22" i="27"/>
  <c r="X21"/>
  <c r="X20"/>
  <c r="X19"/>
  <c r="X18"/>
  <c r="X17"/>
  <c r="X16"/>
  <c r="X15"/>
  <c r="X14"/>
  <c r="X13"/>
  <c r="X12"/>
  <c r="X11"/>
  <c r="P22"/>
  <c r="Y22"/>
  <c r="P21"/>
  <c r="Y21"/>
  <c r="P20"/>
  <c r="Y20"/>
  <c r="P19"/>
  <c r="Y19"/>
  <c r="P18"/>
  <c r="Y18"/>
  <c r="P17"/>
  <c r="Y17"/>
  <c r="P16"/>
  <c r="Y16"/>
  <c r="P15"/>
  <c r="Y15"/>
  <c r="P14"/>
  <c r="Y14"/>
  <c r="P13"/>
  <c r="Y13"/>
  <c r="P12"/>
  <c r="P11"/>
  <c r="B28"/>
  <c r="B22" i="28"/>
  <c r="C20" s="1"/>
  <c r="D12"/>
  <c r="D13" s="1"/>
  <c r="N25" i="5"/>
  <c r="G25"/>
  <c r="G43" i="13"/>
  <c r="F11"/>
  <c r="B11"/>
  <c r="AJ36"/>
  <c r="AM21" s="1"/>
  <c r="AI36"/>
  <c r="AM20" s="1"/>
  <c r="AH36"/>
  <c r="AM19" s="1"/>
  <c r="AG36"/>
  <c r="AM18" s="1"/>
  <c r="AF36"/>
  <c r="AM17" s="1"/>
  <c r="AE36"/>
  <c r="AM16" s="1"/>
  <c r="AD36"/>
  <c r="AM15" s="1"/>
  <c r="AC36"/>
  <c r="AM14" s="1"/>
  <c r="AB36"/>
  <c r="AM13" s="1"/>
  <c r="AJ4"/>
  <c r="AL21" s="1"/>
  <c r="AI4"/>
  <c r="AL20" s="1"/>
  <c r="AH4"/>
  <c r="AL19" s="1"/>
  <c r="AG4"/>
  <c r="AL18" s="1"/>
  <c r="AF4"/>
  <c r="AL17" s="1"/>
  <c r="AE4"/>
  <c r="AL16" s="1"/>
  <c r="AD4"/>
  <c r="AL15" s="1"/>
  <c r="AC4"/>
  <c r="AL14" s="1"/>
  <c r="AB4"/>
  <c r="AL13" s="1"/>
  <c r="AA4"/>
  <c r="AL12" s="1"/>
  <c r="Z4"/>
  <c r="AL11" s="1"/>
  <c r="Y4"/>
  <c r="AL10" s="1"/>
  <c r="Y36" l="1"/>
  <c r="Z53" s="1"/>
  <c r="AA36"/>
  <c r="AM12" s="1"/>
  <c r="Z36"/>
  <c r="AM11" s="1"/>
  <c r="C28" i="27"/>
  <c r="Y11"/>
  <c r="B38"/>
  <c r="C38" s="1"/>
  <c r="Y12"/>
  <c r="B29"/>
  <c r="C29" s="1"/>
  <c r="B31"/>
  <c r="C31" s="1"/>
  <c r="B33"/>
  <c r="C33" s="1"/>
  <c r="B35"/>
  <c r="C35" s="1"/>
  <c r="B37"/>
  <c r="C37" s="1"/>
  <c r="B39"/>
  <c r="C39" s="1"/>
  <c r="B30"/>
  <c r="C30" s="1"/>
  <c r="B32"/>
  <c r="C32" s="1"/>
  <c r="B34"/>
  <c r="C34" s="1"/>
  <c r="B36"/>
  <c r="C36" s="1"/>
  <c r="C13" i="28"/>
  <c r="C15"/>
  <c r="C17"/>
  <c r="C19"/>
  <c r="C21"/>
  <c r="C12"/>
  <c r="C14"/>
  <c r="C16"/>
  <c r="C18"/>
  <c r="D14"/>
  <c r="Z48" i="13"/>
  <c r="Z44" l="1"/>
  <c r="Z52"/>
  <c r="Z43"/>
  <c r="Z51"/>
  <c r="Z42"/>
  <c r="Z46"/>
  <c r="Z50"/>
  <c r="Z47"/>
  <c r="AA47" s="1"/>
  <c r="AM10"/>
  <c r="AA43" s="1"/>
  <c r="Z45"/>
  <c r="Z49"/>
  <c r="AA42"/>
  <c r="C22" i="28"/>
  <c r="D15"/>
  <c r="AA46" i="13"/>
  <c r="AA48"/>
  <c r="AA44" l="1"/>
  <c r="AA45"/>
  <c r="AA51"/>
  <c r="AA52"/>
  <c r="AA53"/>
  <c r="AA49"/>
  <c r="AA50"/>
  <c r="D16" i="28"/>
  <c r="D17" l="1"/>
  <c r="D18" l="1"/>
  <c r="D19" l="1"/>
  <c r="D20" l="1"/>
  <c r="D21" l="1"/>
  <c r="E21" l="1"/>
  <c r="E13"/>
  <c r="E12"/>
  <c r="E14"/>
  <c r="E15"/>
  <c r="E16"/>
  <c r="E17"/>
  <c r="E18"/>
  <c r="E19"/>
  <c r="E20"/>
</calcChain>
</file>

<file path=xl/comments1.xml><?xml version="1.0" encoding="utf-8"?>
<comments xmlns="http://schemas.openxmlformats.org/spreadsheetml/2006/main">
  <authors>
    <author>Michael Carter</author>
  </authors>
  <commentList>
    <comment ref="E12" authorId="0">
      <text>
        <r>
          <rPr>
            <b/>
            <sz val="8"/>
            <color indexed="81"/>
            <rFont val="Tahoma"/>
            <family val="2"/>
          </rPr>
          <t>Subject Matter Experts</t>
        </r>
      </text>
    </comment>
  </commentList>
</comments>
</file>

<file path=xl/comments2.xml><?xml version="1.0" encoding="utf-8"?>
<comments xmlns="http://schemas.openxmlformats.org/spreadsheetml/2006/main">
  <authors>
    <author>Michael Carter</author>
  </authors>
  <commentList>
    <comment ref="M9" authorId="0">
      <text>
        <r>
          <rPr>
            <b/>
            <sz val="8"/>
            <color indexed="81"/>
            <rFont val="Tahoma"/>
            <family val="2"/>
          </rPr>
          <t>What is unique, different, special when comparing the IS versus the IS NOT.  New information only and must be TRUE of the IS</t>
        </r>
      </text>
    </comment>
    <comment ref="P9" authorId="0">
      <text>
        <r>
          <rPr>
            <b/>
            <sz val="8"/>
            <color indexed="81"/>
            <rFont val="Tahoma"/>
            <family val="2"/>
          </rPr>
          <t>What has changed in, on, around or about  the difference?</t>
        </r>
      </text>
    </comment>
    <comment ref="S9" authorId="0">
      <text>
        <r>
          <rPr>
            <b/>
            <sz val="8"/>
            <color indexed="81"/>
            <rFont val="Tahoma"/>
            <family val="2"/>
          </rPr>
          <t>When did it occur?</t>
        </r>
      </text>
    </comment>
    <comment ref="U9" authorId="0">
      <text>
        <r>
          <rPr>
            <b/>
            <sz val="8"/>
            <color indexed="81"/>
            <rFont val="Tahoma"/>
            <family val="2"/>
          </rPr>
          <t>How could this change have created the problem?  List a hypothesis for each Change.</t>
        </r>
      </text>
    </comment>
  </commentList>
</comments>
</file>

<file path=xl/sharedStrings.xml><?xml version="1.0" encoding="utf-8"?>
<sst xmlns="http://schemas.openxmlformats.org/spreadsheetml/2006/main" count="1274" uniqueCount="863">
  <si>
    <t>8 Disciplines (8D) Problem Solving Process</t>
  </si>
  <si>
    <t>D1</t>
  </si>
  <si>
    <t>D2</t>
  </si>
  <si>
    <t>D3</t>
  </si>
  <si>
    <t>D4</t>
  </si>
  <si>
    <t>D5</t>
  </si>
  <si>
    <t>D6</t>
  </si>
  <si>
    <t>D7</t>
  </si>
  <si>
    <t>D8</t>
  </si>
  <si>
    <t>Team selection</t>
  </si>
  <si>
    <t>Contain problem</t>
  </si>
  <si>
    <t>Identify Root Cause</t>
  </si>
  <si>
    <t>Identify Corrective Action</t>
  </si>
  <si>
    <t>Implement</t>
  </si>
  <si>
    <t>8D, or 8 Disciplines, is an 8 step problem solving methodology for both products and processes.  It is best suited to existing problems involving defects where the cause is unknown.  8D is not suitable for problem prevention, problems of variation or waste elimination.</t>
  </si>
  <si>
    <t>Name</t>
  </si>
  <si>
    <t>Role</t>
  </si>
  <si>
    <t>Champion</t>
  </si>
  <si>
    <t>Process Owner</t>
  </si>
  <si>
    <t>Project Lead</t>
  </si>
  <si>
    <t>Other</t>
  </si>
  <si>
    <t>Responsibilities</t>
  </si>
  <si>
    <t>SME's</t>
  </si>
  <si>
    <t>Technical or detailed product or process knowledge</t>
  </si>
  <si>
    <t>Ensure team has required resources.  Remove roadblocks experienced by the team.</t>
  </si>
  <si>
    <t>Ensure right team members are on the team.</t>
  </si>
  <si>
    <t>Completing the project.</t>
  </si>
  <si>
    <t>Ensure corrective actions do not conflict with required inputs</t>
  </si>
  <si>
    <t>Ensure corrective actions do not conflict with required outputs</t>
  </si>
  <si>
    <t>Pro(cess/duct) Supplier</t>
  </si>
  <si>
    <t>Pro(cess/duct) Customer</t>
  </si>
  <si>
    <t>Dept</t>
  </si>
  <si>
    <t>Problem Definition</t>
  </si>
  <si>
    <t>Answer the following questions and then summarize the results below.</t>
  </si>
  <si>
    <t>Who is affected by the problem?</t>
  </si>
  <si>
    <t>More Info</t>
  </si>
  <si>
    <t>Who is not affected by the problem?</t>
  </si>
  <si>
    <t>WHO</t>
  </si>
  <si>
    <t>Who reported the problem?</t>
  </si>
  <si>
    <t>Who did not report the problem?</t>
  </si>
  <si>
    <t>What is the product ID or reference number?</t>
  </si>
  <si>
    <t>What ID's or reference # are not affected?</t>
  </si>
  <si>
    <t>What is not the defect?</t>
  </si>
  <si>
    <t>WHAT</t>
  </si>
  <si>
    <t>WHERE</t>
  </si>
  <si>
    <t>Where was the problem first observed?</t>
  </si>
  <si>
    <t>Where does the problem occur?</t>
  </si>
  <si>
    <t>Where else might it occur?</t>
  </si>
  <si>
    <t>Where is it not occurring but could?</t>
  </si>
  <si>
    <t>What is (describe) the defect?</t>
  </si>
  <si>
    <t>WHEN</t>
  </si>
  <si>
    <t>When was the problem first reported?</t>
  </si>
  <si>
    <r>
      <t xml:space="preserve">When was the problem </t>
    </r>
    <r>
      <rPr>
        <u/>
        <sz val="10"/>
        <color theme="0" tint="-0.249977111117893"/>
        <rFont val="Calibri"/>
        <family val="2"/>
        <scheme val="minor"/>
      </rPr>
      <t>not</t>
    </r>
    <r>
      <rPr>
        <sz val="10"/>
        <color theme="0" tint="-0.249977111117893"/>
        <rFont val="Calibri"/>
        <family val="2"/>
        <scheme val="minor"/>
      </rPr>
      <t xml:space="preserve"> reported?</t>
    </r>
  </si>
  <si>
    <t>When was the problem last reported?</t>
  </si>
  <si>
    <t>When might it reappear?</t>
  </si>
  <si>
    <t>WHY</t>
  </si>
  <si>
    <t>Why is this a problem?</t>
  </si>
  <si>
    <r>
      <t xml:space="preserve">Why is this </t>
    </r>
    <r>
      <rPr>
        <u/>
        <sz val="10"/>
        <color theme="0" tint="-0.249977111117893"/>
        <rFont val="Calibri"/>
        <family val="2"/>
        <scheme val="minor"/>
      </rPr>
      <t>not</t>
    </r>
    <r>
      <rPr>
        <sz val="10"/>
        <color theme="0" tint="-0.249977111117893"/>
        <rFont val="Calibri"/>
        <family val="2"/>
        <scheme val="minor"/>
      </rPr>
      <t xml:space="preserve"> a problem?</t>
    </r>
  </si>
  <si>
    <t>HOW</t>
  </si>
  <si>
    <t>Why should this be fixed now?</t>
  </si>
  <si>
    <t>Why is the problem urgent?</t>
  </si>
  <si>
    <t>How often is the problem observed?</t>
  </si>
  <si>
    <t>How often is it not observed?</t>
  </si>
  <si>
    <t>OTHER</t>
  </si>
  <si>
    <t>Based on answers to the questions above, please describe the problem and/or the opportunity</t>
  </si>
  <si>
    <t>How is the problem measured?</t>
  </si>
  <si>
    <t>How accurate is the measurement?</t>
  </si>
  <si>
    <t>Can the problem be isolated?  Replicated?  Is there a trend?  Has the problem occurred previously?</t>
  </si>
  <si>
    <t>PROBLEM 
DESCRIPTION</t>
  </si>
  <si>
    <t>SCOPE</t>
  </si>
  <si>
    <t>What is the end of the pro(cess/duct)?</t>
  </si>
  <si>
    <t>What is the start of the pro(cess/duct)?</t>
  </si>
  <si>
    <t>MISC</t>
  </si>
  <si>
    <r>
      <t xml:space="preserve">What the problem 
</t>
    </r>
    <r>
      <rPr>
        <b/>
        <sz val="14"/>
        <color rgb="FFFF0000"/>
        <rFont val="Calibri"/>
        <family val="2"/>
        <scheme val="minor"/>
      </rPr>
      <t>IS</t>
    </r>
  </si>
  <si>
    <t>Customer:</t>
  </si>
  <si>
    <t>Incident Date:</t>
  </si>
  <si>
    <t>Part Number:</t>
  </si>
  <si>
    <t>Application:</t>
  </si>
  <si>
    <t>Lot #:</t>
  </si>
  <si>
    <t>Failure Rate:</t>
  </si>
  <si>
    <r>
      <t xml:space="preserve">What else it might be but 
</t>
    </r>
    <r>
      <rPr>
        <b/>
        <sz val="14"/>
        <color rgb="FFFF0000"/>
        <rFont val="Calibri"/>
        <family val="2"/>
        <scheme val="minor"/>
      </rPr>
      <t>IS NOT</t>
    </r>
  </si>
  <si>
    <t>Date</t>
  </si>
  <si>
    <t>Changes</t>
  </si>
  <si>
    <t>Possible Cause</t>
  </si>
  <si>
    <r>
      <t xml:space="preserve">Highlight the differences between </t>
    </r>
    <r>
      <rPr>
        <b/>
        <sz val="11"/>
        <color rgb="FFFF0000"/>
        <rFont val="Calibri"/>
        <family val="2"/>
        <scheme val="minor"/>
      </rPr>
      <t>IS</t>
    </r>
    <r>
      <rPr>
        <b/>
        <sz val="11"/>
        <color theme="1"/>
        <rFont val="Calibri"/>
        <family val="2"/>
        <scheme val="minor"/>
      </rPr>
      <t xml:space="preserve"> and </t>
    </r>
    <r>
      <rPr>
        <b/>
        <sz val="11"/>
        <color rgb="FFFF0000"/>
        <rFont val="Calibri"/>
        <family val="2"/>
        <scheme val="minor"/>
      </rPr>
      <t>IS NOT</t>
    </r>
    <r>
      <rPr>
        <b/>
        <sz val="11"/>
        <color theme="1"/>
        <rFont val="Calibri"/>
        <family val="2"/>
        <scheme val="minor"/>
      </rPr>
      <t xml:space="preserve"> and identify possible causes</t>
    </r>
  </si>
  <si>
    <t>∑ +</t>
  </si>
  <si>
    <t>∑ -</t>
  </si>
  <si>
    <t>Possible Cause 2</t>
  </si>
  <si>
    <t>Possible Cause 3</t>
  </si>
  <si>
    <t>Possible Cause 4</t>
  </si>
  <si>
    <t>Possible Cause 5</t>
  </si>
  <si>
    <t>Possible Cause 6</t>
  </si>
  <si>
    <t>Possible Cause 7</t>
  </si>
  <si>
    <t>Possible Cause 8</t>
  </si>
  <si>
    <t>Possible Cause 9</t>
  </si>
  <si>
    <t>Possible Cause 10</t>
  </si>
  <si>
    <t>Possible Cause 11</t>
  </si>
  <si>
    <t>Possible Cause 12</t>
  </si>
  <si>
    <t>Order</t>
  </si>
  <si>
    <t>Total</t>
  </si>
  <si>
    <t>RESULTS</t>
  </si>
  <si>
    <r>
      <t xml:space="preserve">Based on </t>
    </r>
    <r>
      <rPr>
        <b/>
        <sz val="13"/>
        <color rgb="FFFF0000"/>
        <rFont val="Calibri"/>
        <family val="2"/>
        <scheme val="minor"/>
      </rPr>
      <t>IS</t>
    </r>
    <r>
      <rPr>
        <b/>
        <sz val="13"/>
        <color theme="1"/>
        <rFont val="Calibri"/>
        <family val="2"/>
        <scheme val="minor"/>
      </rPr>
      <t xml:space="preserve"> / </t>
    </r>
    <r>
      <rPr>
        <b/>
        <sz val="13"/>
        <color rgb="FFFF0000"/>
        <rFont val="Calibri"/>
        <family val="2"/>
        <scheme val="minor"/>
      </rPr>
      <t>IS NOT</t>
    </r>
    <r>
      <rPr>
        <b/>
        <sz val="13"/>
        <color theme="1"/>
        <rFont val="Calibri"/>
        <family val="2"/>
        <scheme val="minor"/>
      </rPr>
      <t>, the most likely causes(s) are:</t>
    </r>
  </si>
  <si>
    <t>D1 - Team Selection</t>
  </si>
  <si>
    <t>D2 - Problem Definition</t>
  </si>
  <si>
    <t>D3 - Contain Problem</t>
  </si>
  <si>
    <t>Severity</t>
  </si>
  <si>
    <t>Occurrence</t>
  </si>
  <si>
    <t>Detection</t>
  </si>
  <si>
    <t>Loss of primary function</t>
  </si>
  <si>
    <t>Failure</t>
  </si>
  <si>
    <t>Severity
1-10</t>
  </si>
  <si>
    <t>Occurrence
1-10</t>
  </si>
  <si>
    <t>Detection
1-10</t>
  </si>
  <si>
    <t>Risk
Number</t>
  </si>
  <si>
    <t>Containment Action Taken</t>
  </si>
  <si>
    <t>Unlikely</t>
  </si>
  <si>
    <t>Almost certain</t>
  </si>
  <si>
    <t>Moderate frequency</t>
  </si>
  <si>
    <t>Cannot detect</t>
  </si>
  <si>
    <t>Detectible</t>
  </si>
  <si>
    <t>Difficult to detect</t>
  </si>
  <si>
    <t>Nuisance or distraction</t>
  </si>
  <si>
    <t>Loss of life or loss of significant $</t>
  </si>
  <si>
    <r>
      <t xml:space="preserve">Rating  </t>
    </r>
    <r>
      <rPr>
        <b/>
        <sz val="11"/>
        <color theme="1"/>
        <rFont val="Calibri"/>
        <family val="2"/>
      </rPr>
      <t>→</t>
    </r>
  </si>
  <si>
    <t>Containment agreement</t>
  </si>
  <si>
    <t>Communication Plan</t>
  </si>
  <si>
    <t>These actions are temporary until permanent corrective action is taken</t>
  </si>
  <si>
    <t>D0</t>
  </si>
  <si>
    <t>Preliminary Data</t>
  </si>
  <si>
    <t>Date of Failure:</t>
  </si>
  <si>
    <t>Person who first reported failure:</t>
  </si>
  <si>
    <t>Application or description of use:</t>
  </si>
  <si>
    <t>Product Name:</t>
  </si>
  <si>
    <t>Time of Failure:</t>
  </si>
  <si>
    <t>Product or Process Manager:</t>
  </si>
  <si>
    <t>Fault Tree</t>
  </si>
  <si>
    <t>Process Map</t>
  </si>
  <si>
    <t>5 Why's</t>
  </si>
  <si>
    <t>Multi Vari</t>
  </si>
  <si>
    <t>assumptions, presumed causes, solutions, blame or compound problems contained in it.</t>
  </si>
  <si>
    <t>FMEA</t>
  </si>
  <si>
    <t>Pareto</t>
  </si>
  <si>
    <t>Fish Bone</t>
  </si>
  <si>
    <t>Inter-relationship Diagram</t>
  </si>
  <si>
    <t>Current Reality Tree</t>
  </si>
  <si>
    <t>Scatter Plots</t>
  </si>
  <si>
    <t>IS / IS NOT</t>
  </si>
  <si>
    <t>Containment recommendation</t>
  </si>
  <si>
    <t>Revised Severity
1-10</t>
  </si>
  <si>
    <t>Revised Occurrence
1-10</t>
  </si>
  <si>
    <t>Revised Detection
1-10</t>
  </si>
  <si>
    <r>
      <t>Select "+" when both "IS" and "IS NOT" are explained by t</t>
    </r>
    <r>
      <rPr>
        <b/>
        <sz val="11"/>
        <rFont val="Calibri"/>
        <family val="2"/>
        <scheme val="minor"/>
      </rPr>
      <t>he Possible Cause.  Select "-" when "IS" or "IS NOT" is explained by the Possible Cause.</t>
    </r>
  </si>
  <si>
    <t>D4 - 5 Why's</t>
  </si>
  <si>
    <t>Chart Title:</t>
  </si>
  <si>
    <t>Pareto Chart Example</t>
  </si>
  <si>
    <t>Count</t>
  </si>
  <si>
    <t>% Count</t>
  </si>
  <si>
    <t>Cume</t>
  </si>
  <si>
    <t>% Cume</t>
  </si>
  <si>
    <t>Process Step / Input</t>
  </si>
  <si>
    <t>Potential Failure Mode</t>
  </si>
  <si>
    <t>Potential Failure Effects</t>
  </si>
  <si>
    <t>SEVERITY</t>
  </si>
  <si>
    <t>Potential Causes</t>
  </si>
  <si>
    <t>OCCURRENCE</t>
  </si>
  <si>
    <t>Current Controls</t>
  </si>
  <si>
    <t>DETECTION</t>
  </si>
  <si>
    <t>RPN</t>
  </si>
  <si>
    <t>Actions Recommended</t>
  </si>
  <si>
    <t>Resp.</t>
  </si>
  <si>
    <t>Actions Taken</t>
  </si>
  <si>
    <t>In what ways does the Key Input go wrong?</t>
  </si>
  <si>
    <t>What is the impact on the Key Output Variables (Customer Requirements)?</t>
  </si>
  <si>
    <t>What causes the Key Input to go wrong?</t>
  </si>
  <si>
    <t>What are the existing controls and procedures (inspection and test) that prevent either the cause or the Failure Mode?</t>
  </si>
  <si>
    <t>What are the actions for reducing the occurrence of the cause, or improving detection?</t>
  </si>
  <si>
    <t>Who is responsible for the recommended action?</t>
  </si>
  <si>
    <t>What are the completed actions taken with the recalculated RPN?</t>
  </si>
  <si>
    <t xml:space="preserve"> </t>
  </si>
  <si>
    <t>High</t>
  </si>
  <si>
    <t>Hazardous without warning</t>
  </si>
  <si>
    <t>Very High and almost inevitable</t>
  </si>
  <si>
    <t>Cannot detect or detection with very low probability</t>
  </si>
  <si>
    <t>High repeated failures</t>
  </si>
  <si>
    <t>Remote or low chance of detection</t>
  </si>
  <si>
    <t>Loss of secondary function</t>
  </si>
  <si>
    <t>Moderate failures</t>
  </si>
  <si>
    <t>Low detection probability</t>
  </si>
  <si>
    <t>Minor defect</t>
  </si>
  <si>
    <t>Occasional failures</t>
  </si>
  <si>
    <t>Moderate detection probability</t>
  </si>
  <si>
    <t>Low</t>
  </si>
  <si>
    <t>No effect</t>
  </si>
  <si>
    <t>Failures unlikely</t>
  </si>
  <si>
    <t>Almost certain detection</t>
  </si>
  <si>
    <t>Problem</t>
  </si>
  <si>
    <t>What is the process step or input under investigation?</t>
  </si>
  <si>
    <r>
      <t xml:space="preserve">Based on the </t>
    </r>
    <r>
      <rPr>
        <b/>
        <sz val="13"/>
        <color rgb="FFFF0000"/>
        <rFont val="Calibri"/>
        <family val="2"/>
        <scheme val="minor"/>
      </rPr>
      <t>FMEA</t>
    </r>
    <r>
      <rPr>
        <b/>
        <sz val="13"/>
        <color theme="1"/>
        <rFont val="Calibri"/>
        <family val="2"/>
        <scheme val="minor"/>
      </rPr>
      <t>, the most likely causes(s) are:</t>
    </r>
  </si>
  <si>
    <t>Cause</t>
  </si>
  <si>
    <t>Complete the Pareto and select the high count causes as potential root causes</t>
  </si>
  <si>
    <t xml:space="preserve">Identify possible causes of the problem and when finished, select all those believed to be potential root causes </t>
  </si>
  <si>
    <t>Concentration Chart</t>
  </si>
  <si>
    <t>D4 - 13 Concentration Chart</t>
  </si>
  <si>
    <t>D4 - 12 Scatter Plot</t>
  </si>
  <si>
    <t>D4 - 11 Current Reality Tree</t>
  </si>
  <si>
    <t>D4 - 10 Inter - Relationship Diagram</t>
  </si>
  <si>
    <t>D4 - 9 Fish Bone</t>
  </si>
  <si>
    <t>D4 - 8 Pareto</t>
  </si>
  <si>
    <t>D4 - 7 Failure Modes and Effects Analysis</t>
  </si>
  <si>
    <t>D4 - 6 Multi Vari</t>
  </si>
  <si>
    <t>D4 - 4 Process Map</t>
  </si>
  <si>
    <t>D4 - 3 Fault Tree</t>
  </si>
  <si>
    <t>D4 - 2 IS / IS NOT</t>
  </si>
  <si>
    <t>D4 - 1 Identify Root Cause</t>
  </si>
  <si>
    <t>Using the basic flow chart symbols on the left, construct a high level process map</t>
  </si>
  <si>
    <t>X</t>
  </si>
  <si>
    <t>Y</t>
  </si>
  <si>
    <t>Data Points</t>
  </si>
  <si>
    <t xml:space="preserve">     so that all data points are between the red lines</t>
  </si>
  <si>
    <t>Upper Spec:</t>
  </si>
  <si>
    <t>Lower Spec:</t>
  </si>
  <si>
    <t>R:</t>
  </si>
  <si>
    <t>X:</t>
  </si>
  <si>
    <t xml:space="preserve">     (Upper Spec - Lower Spec) * 0.2 &gt; = R</t>
  </si>
  <si>
    <t>Follow the directions on the right to complete the Scatter Plot</t>
  </si>
  <si>
    <t>STEP 3 : Plot the frequency and location of errors on the diagram.</t>
  </si>
  <si>
    <t>STEP 2 : Draw a diagram of the item under consideration.  A sketch, engineering drawing or process map works well.</t>
  </si>
  <si>
    <t>STEP 4 : Based on the results, identify potential root causes.</t>
  </si>
  <si>
    <t>STEP 5 : If additional analysis is needed, try using:</t>
  </si>
  <si>
    <t>a. FMEA</t>
  </si>
  <si>
    <t>b. Fault Tree</t>
  </si>
  <si>
    <t>c. 5 Why's</t>
  </si>
  <si>
    <t>d. Multi Vari</t>
  </si>
  <si>
    <t>e. Scatter Plot</t>
  </si>
  <si>
    <t>STEP 1 : Define the problem. What is the product, process or service that has failed.</t>
  </si>
  <si>
    <t>Select one or more tools below to help identify Root Cause</t>
  </si>
  <si>
    <t>STEP 1 : Define the problem. What is the product, process or service that has failed</t>
  </si>
  <si>
    <t>Widget</t>
  </si>
  <si>
    <t>Line</t>
  </si>
  <si>
    <t>Example:</t>
  </si>
  <si>
    <t>1.</t>
  </si>
  <si>
    <t>2.</t>
  </si>
  <si>
    <t>3.</t>
  </si>
  <si>
    <t>4.</t>
  </si>
  <si>
    <t>H</t>
  </si>
  <si>
    <t>L</t>
  </si>
  <si>
    <t>&lt; &lt; &lt; Total Data Points Required</t>
  </si>
  <si>
    <t>Families of Variation Tree</t>
  </si>
  <si>
    <t>Sub-Total:</t>
  </si>
  <si>
    <t>Data Collection Plan</t>
  </si>
  <si>
    <t>Time</t>
  </si>
  <si>
    <t>Between</t>
  </si>
  <si>
    <t>Within</t>
  </si>
  <si>
    <t>Data</t>
  </si>
  <si>
    <t>Shift</t>
  </si>
  <si>
    <t>5.</t>
  </si>
  <si>
    <t>M</t>
  </si>
  <si>
    <t>Time - Time</t>
  </si>
  <si>
    <t>Time [a]:</t>
  </si>
  <si>
    <t>Obs [n]:</t>
  </si>
  <si>
    <r>
      <rPr>
        <sz val="11"/>
        <color theme="1"/>
        <rFont val="Symbol"/>
        <family val="1"/>
        <charset val="2"/>
      </rPr>
      <t>a</t>
    </r>
    <r>
      <rPr>
        <sz val="11"/>
        <color theme="1"/>
        <rFont val="Calibri"/>
        <family val="2"/>
      </rPr>
      <t xml:space="preserve"> =</t>
    </r>
  </si>
  <si>
    <t>A =</t>
  </si>
  <si>
    <t>=</t>
  </si>
  <si>
    <r>
      <rPr>
        <sz val="11"/>
        <color theme="1"/>
        <rFont val="Calibri"/>
        <family val="2"/>
      </rPr>
      <t>∑y</t>
    </r>
    <r>
      <rPr>
        <vertAlign val="subscript"/>
        <sz val="11"/>
        <color theme="1"/>
        <rFont val="Calibri"/>
        <family val="2"/>
      </rPr>
      <t>k</t>
    </r>
  </si>
  <si>
    <r>
      <t>∑y</t>
    </r>
    <r>
      <rPr>
        <vertAlign val="subscript"/>
        <sz val="11"/>
        <color theme="1"/>
        <rFont val="Calibri"/>
        <family val="2"/>
      </rPr>
      <t>k</t>
    </r>
    <r>
      <rPr>
        <vertAlign val="superscript"/>
        <sz val="11"/>
        <color theme="1"/>
        <rFont val="Calibri"/>
        <family val="2"/>
      </rPr>
      <t>2</t>
    </r>
  </si>
  <si>
    <t>B =</t>
  </si>
  <si>
    <t>C =</t>
  </si>
  <si>
    <t>D =</t>
  </si>
  <si>
    <t>SS</t>
  </si>
  <si>
    <t>df</t>
  </si>
  <si>
    <t>MS</t>
  </si>
  <si>
    <r>
      <t>F</t>
    </r>
    <r>
      <rPr>
        <b/>
        <vertAlign val="subscript"/>
        <sz val="11"/>
        <color theme="1"/>
        <rFont val="Calibri"/>
        <family val="2"/>
        <scheme val="minor"/>
      </rPr>
      <t>calc</t>
    </r>
  </si>
  <si>
    <r>
      <t>F</t>
    </r>
    <r>
      <rPr>
        <b/>
        <vertAlign val="subscript"/>
        <sz val="11"/>
        <color theme="1"/>
        <rFont val="Calibri"/>
        <family val="2"/>
        <scheme val="minor"/>
      </rPr>
      <t>crit</t>
    </r>
  </si>
  <si>
    <t>Significant</t>
  </si>
  <si>
    <r>
      <rPr>
        <b/>
        <sz val="11"/>
        <color theme="1"/>
        <rFont val="Symbol"/>
        <family val="1"/>
        <charset val="2"/>
      </rPr>
      <t>s</t>
    </r>
    <r>
      <rPr>
        <b/>
        <vertAlign val="superscript"/>
        <sz val="11"/>
        <color theme="1"/>
        <rFont val="Calibri"/>
        <family val="2"/>
      </rPr>
      <t>2</t>
    </r>
    <r>
      <rPr>
        <b/>
        <vertAlign val="subscript"/>
        <sz val="11"/>
        <color theme="1"/>
        <rFont val="Calibri"/>
        <family val="2"/>
      </rPr>
      <t>within</t>
    </r>
    <r>
      <rPr>
        <b/>
        <sz val="11"/>
        <color theme="1"/>
        <rFont val="Calibri"/>
        <family val="2"/>
      </rPr>
      <t xml:space="preserve"> =</t>
    </r>
  </si>
  <si>
    <r>
      <rPr>
        <b/>
        <sz val="11"/>
        <color theme="1"/>
        <rFont val="Symbol"/>
        <family val="1"/>
        <charset val="2"/>
      </rPr>
      <t>s</t>
    </r>
    <r>
      <rPr>
        <b/>
        <vertAlign val="superscript"/>
        <sz val="11"/>
        <color theme="1"/>
        <rFont val="Calibri"/>
        <family val="2"/>
      </rPr>
      <t>2</t>
    </r>
    <r>
      <rPr>
        <b/>
        <vertAlign val="subscript"/>
        <sz val="11"/>
        <color theme="1"/>
        <rFont val="Calibri"/>
        <family val="2"/>
      </rPr>
      <t>between</t>
    </r>
    <r>
      <rPr>
        <b/>
        <sz val="11"/>
        <color theme="1"/>
        <rFont val="Calibri"/>
        <family val="2"/>
      </rPr>
      <t xml:space="preserve"> =</t>
    </r>
  </si>
  <si>
    <r>
      <rPr>
        <b/>
        <sz val="11"/>
        <color theme="1"/>
        <rFont val="Symbol"/>
        <family val="1"/>
        <charset val="2"/>
      </rPr>
      <t>s</t>
    </r>
    <r>
      <rPr>
        <b/>
        <vertAlign val="superscript"/>
        <sz val="11"/>
        <color theme="1"/>
        <rFont val="Calibri"/>
        <family val="2"/>
      </rPr>
      <t>2</t>
    </r>
    <r>
      <rPr>
        <b/>
        <vertAlign val="subscript"/>
        <sz val="11"/>
        <color theme="1"/>
        <rFont val="Calibri"/>
        <family val="2"/>
      </rPr>
      <t>time - time</t>
    </r>
    <r>
      <rPr>
        <b/>
        <sz val="11"/>
        <color theme="1"/>
        <rFont val="Calibri"/>
        <family val="2"/>
      </rPr>
      <t xml:space="preserve"> =</t>
    </r>
  </si>
  <si>
    <t>Contribution</t>
  </si>
  <si>
    <r>
      <t>∑∑y</t>
    </r>
    <r>
      <rPr>
        <vertAlign val="subscript"/>
        <sz val="11"/>
        <color theme="1"/>
        <rFont val="Calibri"/>
        <family val="2"/>
      </rPr>
      <t>k</t>
    </r>
  </si>
  <si>
    <t>Std Dev</t>
  </si>
  <si>
    <r>
      <t>∑∑y</t>
    </r>
    <r>
      <rPr>
        <vertAlign val="subscript"/>
        <sz val="11"/>
        <color theme="1"/>
        <rFont val="Calibri"/>
        <family val="2"/>
      </rPr>
      <t>k</t>
    </r>
    <r>
      <rPr>
        <vertAlign val="superscript"/>
        <sz val="11"/>
        <color theme="1"/>
        <rFont val="Calibri"/>
        <family val="2"/>
      </rPr>
      <t>2</t>
    </r>
  </si>
  <si>
    <t>Units [b]:</t>
  </si>
  <si>
    <t>Root Cause List</t>
  </si>
  <si>
    <t>Level of subjectivity</t>
  </si>
  <si>
    <t>Root Cause Tool</t>
  </si>
  <si>
    <t>Ability to find root cause</t>
  </si>
  <si>
    <t>Time Requirement</t>
  </si>
  <si>
    <t>Tool Complexity</t>
  </si>
  <si>
    <t>Connector</t>
  </si>
  <si>
    <t>Complete the 'Problem Definition' on tab D2 Before Proceeding</t>
  </si>
  <si>
    <r>
      <t xml:space="preserve">STEP 2: Using a Families of Variation (FOV) tree, identify the potential root causes to be included in the study - </t>
    </r>
    <r>
      <rPr>
        <b/>
        <i/>
        <sz val="11"/>
        <color theme="1"/>
        <rFont val="Calibri"/>
        <family val="2"/>
        <scheme val="minor"/>
      </rPr>
      <t>see below</t>
    </r>
  </si>
  <si>
    <t>Value Stream Manager:</t>
  </si>
  <si>
    <t>Cost or Lost Sales:</t>
  </si>
  <si>
    <r>
      <t>START HERE</t>
    </r>
    <r>
      <rPr>
        <b/>
        <sz val="14"/>
        <color theme="1"/>
        <rFont val="Calibri"/>
        <family val="2"/>
        <scheme val="minor"/>
      </rPr>
      <t xml:space="preserve">
Differences</t>
    </r>
  </si>
  <si>
    <t>What the problem 
IS</t>
  </si>
  <si>
    <t>What else it might be but 
IS NOT</t>
  </si>
  <si>
    <t xml:space="preserve">The Concentration Chart may point to a particularly problematic area </t>
  </si>
  <si>
    <t>WU1</t>
  </si>
  <si>
    <t>WU2</t>
  </si>
  <si>
    <t>WU3</t>
  </si>
  <si>
    <t>WU4</t>
  </si>
  <si>
    <t>WU5</t>
  </si>
  <si>
    <t>BU1</t>
  </si>
  <si>
    <t>BU2</t>
  </si>
  <si>
    <t>BU3</t>
  </si>
  <si>
    <t>BU4</t>
  </si>
  <si>
    <t>BU5</t>
  </si>
  <si>
    <t>OT1</t>
  </si>
  <si>
    <t>OT2</t>
  </si>
  <si>
    <t>OT3</t>
  </si>
  <si>
    <t>OT4</t>
  </si>
  <si>
    <t>OT5</t>
  </si>
  <si>
    <t>Note: high % contribution may indicate that the family is, or contains, the root cause</t>
  </si>
  <si>
    <t>D5 Identify Corrective Action</t>
  </si>
  <si>
    <t>Prevent Recurrence</t>
  </si>
  <si>
    <t>Congratulate Team</t>
  </si>
  <si>
    <t>D7 Prevent Recurrence</t>
  </si>
  <si>
    <t>1. Design of Experiements</t>
  </si>
  <si>
    <t>3. Components Swapping</t>
  </si>
  <si>
    <t>4. Regression Analysis</t>
  </si>
  <si>
    <t>Verifying Root Cause can be accomplished using a variety of tools, such as, but not limited to:</t>
  </si>
  <si>
    <t>2. Hypothesis Testing</t>
  </si>
  <si>
    <t>5. On/Off Switching</t>
  </si>
  <si>
    <t>Tukey Quick Test:</t>
  </si>
  <si>
    <t>Reading</t>
  </si>
  <si>
    <t>Good</t>
  </si>
  <si>
    <t>Bad</t>
  </si>
  <si>
    <t>Good/Bad</t>
  </si>
  <si>
    <t>Total 'End Count'</t>
  </si>
  <si>
    <t>STEP 1</t>
  </si>
  <si>
    <t>STEP 2</t>
  </si>
  <si>
    <t>STEP 3</t>
  </si>
  <si>
    <t>STEP 4</t>
  </si>
  <si>
    <t>L = Low           M = Medium          H = High</t>
  </si>
  <si>
    <t>Instructions:</t>
  </si>
  <si>
    <t>Basic Event</t>
  </si>
  <si>
    <t xml:space="preserve">   Step 1: Identify Failure (TOP Event)</t>
  </si>
  <si>
    <t xml:space="preserve">   Step 2: Identify first level contributors</t>
  </si>
  <si>
    <t xml:space="preserve">   Step 3: Link contributors to Failure using logic gates</t>
  </si>
  <si>
    <t xml:space="preserve">   Step 4: Identify second level contributors</t>
  </si>
  <si>
    <t xml:space="preserve">   Step 5: Link second level contributors to Failure</t>
  </si>
  <si>
    <t xml:space="preserve">                  using logic gates</t>
  </si>
  <si>
    <t xml:space="preserve">   Step 6: Repeat Step 4 and Step 5 for subsequent</t>
  </si>
  <si>
    <t xml:space="preserve">                  level contributors</t>
  </si>
  <si>
    <t xml:space="preserve">   Step 7: Review all "Basic Events" for likely Root Cause</t>
  </si>
  <si>
    <r>
      <t>"OR" Gate</t>
    </r>
    <r>
      <rPr>
        <sz val="11"/>
        <color theme="1"/>
        <rFont val="Calibri"/>
        <family val="2"/>
        <scheme val="minor"/>
      </rPr>
      <t xml:space="preserve">:  output produced if </t>
    </r>
    <r>
      <rPr>
        <b/>
        <i/>
        <u/>
        <sz val="11"/>
        <color theme="1"/>
        <rFont val="Calibri"/>
        <family val="2"/>
        <scheme val="minor"/>
      </rPr>
      <t>any</t>
    </r>
    <r>
      <rPr>
        <sz val="11"/>
        <color theme="1"/>
        <rFont val="Calibri"/>
        <family val="2"/>
        <scheme val="minor"/>
      </rPr>
      <t xml:space="preserve"> input exists</t>
    </r>
  </si>
  <si>
    <r>
      <t>"AND" Gate</t>
    </r>
    <r>
      <rPr>
        <sz val="11"/>
        <color theme="1"/>
        <rFont val="Calibri"/>
        <family val="2"/>
        <scheme val="minor"/>
      </rPr>
      <t xml:space="preserve">: output produced if </t>
    </r>
    <r>
      <rPr>
        <b/>
        <i/>
        <u/>
        <sz val="11"/>
        <color theme="1"/>
        <rFont val="Calibri"/>
        <family val="2"/>
        <scheme val="minor"/>
      </rPr>
      <t>all</t>
    </r>
    <r>
      <rPr>
        <sz val="11"/>
        <color theme="1"/>
        <rFont val="Calibri"/>
        <family val="2"/>
        <scheme val="minor"/>
      </rPr>
      <t xml:space="preserve"> inputs co-exist</t>
    </r>
  </si>
  <si>
    <r>
      <t>"Basic" Event</t>
    </r>
    <r>
      <rPr>
        <sz val="11"/>
        <color theme="1"/>
        <rFont val="Calibri"/>
        <family val="2"/>
        <scheme val="minor"/>
      </rPr>
      <t>: initiating event</t>
    </r>
  </si>
  <si>
    <t>Requires X Functional Team</t>
  </si>
  <si>
    <t># Factors Studied</t>
  </si>
  <si>
    <t xml:space="preserve">   Step 1: Develop the problem statement</t>
  </si>
  <si>
    <t xml:space="preserve">   Step 2: Identify issues related to the problem</t>
  </si>
  <si>
    <t xml:space="preserve">   Step 3: Arrange the issues in a circle</t>
  </si>
  <si>
    <t xml:space="preserve">                A. Use any issue as a starting point</t>
  </si>
  <si>
    <r>
      <t xml:space="preserve">                     i. If there is </t>
    </r>
    <r>
      <rPr>
        <b/>
        <i/>
        <u/>
        <sz val="11"/>
        <color theme="1"/>
        <rFont val="Calibri"/>
        <family val="2"/>
        <scheme val="minor"/>
      </rPr>
      <t>no</t>
    </r>
    <r>
      <rPr>
        <b/>
        <sz val="11"/>
        <color theme="1"/>
        <rFont val="Calibri"/>
        <family val="2"/>
        <scheme val="minor"/>
      </rPr>
      <t xml:space="preserve"> cause and effect relationship</t>
    </r>
  </si>
  <si>
    <r>
      <t xml:space="preserve">                     ii. If there is a </t>
    </r>
    <r>
      <rPr>
        <b/>
        <i/>
        <u/>
        <sz val="11"/>
        <color theme="1"/>
        <rFont val="Calibri"/>
        <family val="2"/>
        <scheme val="minor"/>
      </rPr>
      <t>weak</t>
    </r>
    <r>
      <rPr>
        <b/>
        <sz val="11"/>
        <color theme="1"/>
        <rFont val="Calibri"/>
        <family val="2"/>
        <scheme val="minor"/>
      </rPr>
      <t xml:space="preserve"> cause and effect relationship</t>
    </r>
  </si>
  <si>
    <r>
      <t xml:space="preserve">                     ii. If there is a </t>
    </r>
    <r>
      <rPr>
        <b/>
        <i/>
        <u/>
        <sz val="11"/>
        <color theme="1"/>
        <rFont val="Calibri"/>
        <family val="2"/>
        <scheme val="minor"/>
      </rPr>
      <t>strong</t>
    </r>
    <r>
      <rPr>
        <b/>
        <sz val="11"/>
        <color theme="1"/>
        <rFont val="Calibri"/>
        <family val="2"/>
        <scheme val="minor"/>
      </rPr>
      <t xml:space="preserve"> cause and effect relationship</t>
    </r>
  </si>
  <si>
    <t xml:space="preserve">   Step 5: If there is a C&amp;E relationship, identify which is the</t>
  </si>
  <si>
    <t xml:space="preserve">                  cause and which is the effect</t>
  </si>
  <si>
    <r>
      <t xml:space="preserve">   Step 6: Draw a </t>
    </r>
    <r>
      <rPr>
        <b/>
        <i/>
        <u/>
        <sz val="11"/>
        <color rgb="FFFF0000"/>
        <rFont val="Calibri"/>
        <family val="2"/>
        <scheme val="minor"/>
      </rPr>
      <t>1 headed arrow</t>
    </r>
    <r>
      <rPr>
        <b/>
        <sz val="11"/>
        <color theme="1"/>
        <rFont val="Calibri"/>
        <family val="2"/>
        <scheme val="minor"/>
      </rPr>
      <t xml:space="preserve"> (only) pointing to the effect</t>
    </r>
  </si>
  <si>
    <t xml:space="preserve">   Step 4: Identify cause and effect (C&amp;E) relationships:</t>
  </si>
  <si>
    <t xml:space="preserve">                B. Pair it with any other issue</t>
  </si>
  <si>
    <r>
      <t xml:space="preserve">                C. For </t>
    </r>
    <r>
      <rPr>
        <b/>
        <i/>
        <u/>
        <sz val="11"/>
        <color theme="1"/>
        <rFont val="Calibri"/>
        <family val="2"/>
        <scheme val="minor"/>
      </rPr>
      <t>every</t>
    </r>
    <r>
      <rPr>
        <b/>
        <sz val="11"/>
        <color theme="1"/>
        <rFont val="Calibri"/>
        <family val="2"/>
        <scheme val="minor"/>
      </rPr>
      <t xml:space="preserve"> pair of issues determine:</t>
    </r>
  </si>
  <si>
    <t xml:space="preserve">   Step 7: For each issue, record the arrows "in" and "out"</t>
  </si>
  <si>
    <t xml:space="preserve">   Step 8: Issues with the highest "out" are possible</t>
  </si>
  <si>
    <t xml:space="preserve">                  Root Causes</t>
  </si>
  <si>
    <t>We don't use a structured methodology to solve difficult problems - why?</t>
  </si>
  <si>
    <t>Strong (1 point)</t>
  </si>
  <si>
    <t>Weak (1/2 point)</t>
  </si>
  <si>
    <t>Possible Root Causes:</t>
  </si>
  <si>
    <t xml:space="preserve">  1. Want to avoid embarrassment</t>
  </si>
  <si>
    <t xml:space="preserve">  2. Don't think it will help</t>
  </si>
  <si>
    <t xml:space="preserve">   Step 1: List the undesirable effects (UDE's) related to</t>
  </si>
  <si>
    <t xml:space="preserve">                  the situation (up to 10)</t>
  </si>
  <si>
    <t xml:space="preserve">   Step 2: Identify any two UDE's with a relationship</t>
  </si>
  <si>
    <t xml:space="preserve">   Step 3: Determine which UDE is the cause and which</t>
  </si>
  <si>
    <t xml:space="preserve">                  is the effect</t>
  </si>
  <si>
    <t xml:space="preserve">                  until all UDE's are connected.  Additional causes can</t>
  </si>
  <si>
    <t xml:space="preserve">                  be added using "and" logic</t>
  </si>
  <si>
    <t xml:space="preserve">                  added to the tree</t>
  </si>
  <si>
    <t>AND"</t>
  </si>
  <si>
    <t>UDE</t>
  </si>
  <si>
    <r>
      <t xml:space="preserve">Problem:
</t>
    </r>
    <r>
      <rPr>
        <b/>
        <sz val="9"/>
        <color theme="1"/>
        <rFont val="Calibri"/>
        <family val="2"/>
        <scheme val="minor"/>
      </rPr>
      <t>Example</t>
    </r>
  </si>
  <si>
    <t>Step 2. Position the red lines parallel to the existing 'best fit' line</t>
  </si>
  <si>
    <t>Step 3. Identify the upper and lower spec for 'Y'</t>
  </si>
  <si>
    <t>Step 4. Calculate the vertical distance between the red lines: R</t>
  </si>
  <si>
    <t>Step 5. Conclude: 'X' is a root cause when:</t>
  </si>
  <si>
    <t xml:space="preserve">   Step 4: Continue connecting the UDE's using "if-then" logic</t>
  </si>
  <si>
    <t xml:space="preserve">   Step 5: Clarify relationships using adjectives</t>
  </si>
  <si>
    <t xml:space="preserve">   Step 6: Continue this process until no other causes can be </t>
  </si>
  <si>
    <t xml:space="preserve">   Step 7: UDE's with no preceeding entities are the likely</t>
  </si>
  <si>
    <t>Containment Checklist</t>
  </si>
  <si>
    <t>Risk Assessment</t>
  </si>
  <si>
    <t>Describe and summarize the Root Cause and Corrective Actiion</t>
  </si>
  <si>
    <t>Implement the Corrective Action and Validate Effectiveness</t>
  </si>
  <si>
    <t>Likely Root Cause 1:</t>
  </si>
  <si>
    <t>Likely Root Cause 2:</t>
  </si>
  <si>
    <t>Likely Root Cause 3:</t>
  </si>
  <si>
    <r>
      <t xml:space="preserve">D6 Implement </t>
    </r>
    <r>
      <rPr>
        <b/>
        <i/>
        <sz val="12"/>
        <color theme="1"/>
        <rFont val="Calibri"/>
        <family val="2"/>
        <scheme val="minor"/>
      </rPr>
      <t>and Verify</t>
    </r>
  </si>
  <si>
    <t>Corrective Action 1:</t>
  </si>
  <si>
    <t>Corrective Action 2:</t>
  </si>
  <si>
    <t>Corrective Action 3:</t>
  </si>
  <si>
    <t>The 3 Corrective Actions:</t>
  </si>
  <si>
    <t>Ensure Corrective Actions Prevent Recurrence</t>
  </si>
  <si>
    <t>People:</t>
  </si>
  <si>
    <t>Verbal   *    Written    *    Visual    *    SPC    *    Mistake Proofing    *    New Design</t>
  </si>
  <si>
    <t xml:space="preserve">Error </t>
  </si>
  <si>
    <t xml:space="preserve">Forgetfulness </t>
  </si>
  <si>
    <t xml:space="preserve">Misunderstanding </t>
  </si>
  <si>
    <t xml:space="preserve">Misidentification </t>
  </si>
  <si>
    <t xml:space="preserve">Inexperience </t>
  </si>
  <si>
    <t xml:space="preserve">Inadvertent </t>
  </si>
  <si>
    <t>Standard Work</t>
  </si>
  <si>
    <t xml:space="preserve">Caused by Delay </t>
  </si>
  <si>
    <t xml:space="preserve">Lack of Standards </t>
  </si>
  <si>
    <t>Unaware</t>
  </si>
  <si>
    <t>Process:</t>
  </si>
  <si>
    <t>Incomplete</t>
  </si>
  <si>
    <t>Too complex</t>
  </si>
  <si>
    <t>Misunderstood</t>
  </si>
  <si>
    <t>New</t>
  </si>
  <si>
    <t>Product:</t>
  </si>
  <si>
    <t>Inputs not understood</t>
  </si>
  <si>
    <t>Outputs not understood</t>
  </si>
  <si>
    <t>Poor Spec Limits</t>
  </si>
  <si>
    <t>Not formalized</t>
  </si>
  <si>
    <t>Consistency of use</t>
  </si>
  <si>
    <t>Training</t>
  </si>
  <si>
    <t>Documentation</t>
  </si>
  <si>
    <t>Poor Design/sequence</t>
  </si>
  <si>
    <t>Variation</t>
  </si>
  <si>
    <t>Unexpected behavior</t>
  </si>
  <si>
    <t>Standard Operating Procedure</t>
  </si>
  <si>
    <t>Checklist</t>
  </si>
  <si>
    <t>Technical manuals</t>
  </si>
  <si>
    <t>Shadowing</t>
  </si>
  <si>
    <t>Verbal instruction</t>
  </si>
  <si>
    <t>Andon lights</t>
  </si>
  <si>
    <t>Status indicators</t>
  </si>
  <si>
    <t>Transparent containers &amp; dispensers</t>
  </si>
  <si>
    <t>Layout templates</t>
  </si>
  <si>
    <t>Process Control</t>
  </si>
  <si>
    <t>Pre-Control</t>
  </si>
  <si>
    <t>Kitting</t>
  </si>
  <si>
    <t>Orientation</t>
  </si>
  <si>
    <t>Illustrations</t>
  </si>
  <si>
    <t>Color</t>
  </si>
  <si>
    <t>Signage</t>
  </si>
  <si>
    <t>Audio recording</t>
  </si>
  <si>
    <t>Observation</t>
  </si>
  <si>
    <t>Go / No-Go</t>
  </si>
  <si>
    <t>Lock-in's</t>
  </si>
  <si>
    <t>Lock out's</t>
  </si>
  <si>
    <t>Shadow Boards</t>
  </si>
  <si>
    <t>Early warning systems</t>
  </si>
  <si>
    <t>Work Instructions</t>
  </si>
  <si>
    <t>Pictures/Placards</t>
  </si>
  <si>
    <t>No transparency</t>
  </si>
  <si>
    <t>Unfamiliar with process</t>
  </si>
  <si>
    <t>Unaware of process</t>
  </si>
  <si>
    <t>Poor/no documentation</t>
  </si>
  <si>
    <t>Poor decision rules</t>
  </si>
  <si>
    <t>1, 2, 3, 4, 5</t>
  </si>
  <si>
    <t>Use the Checklist and Risk Assessment below to manage the Containment Action</t>
  </si>
  <si>
    <t>Malfunction</t>
  </si>
  <si>
    <t>Difficult to understand</t>
  </si>
  <si>
    <t>Verbal</t>
  </si>
  <si>
    <t>Written</t>
  </si>
  <si>
    <t>Visual</t>
  </si>
  <si>
    <t>Mistake
Proofing</t>
  </si>
  <si>
    <t>1, 4, 5, 6, 8</t>
  </si>
  <si>
    <t>7, 14, 17, 22</t>
  </si>
  <si>
    <t>Mentoring / Coaching</t>
  </si>
  <si>
    <t>2, 4</t>
  </si>
  <si>
    <t>Takt Time</t>
  </si>
  <si>
    <t>Any Visual CA</t>
  </si>
  <si>
    <t>5, 6, 9</t>
  </si>
  <si>
    <t>7, 9</t>
  </si>
  <si>
    <t>Typical Prevention Corrective Action (CA)</t>
  </si>
  <si>
    <t>New
Design</t>
  </si>
  <si>
    <t>Simplification</t>
  </si>
  <si>
    <t>White Sheet design</t>
  </si>
  <si>
    <t>Additional features</t>
  </si>
  <si>
    <t>8, 30</t>
  </si>
  <si>
    <t>1, 3, 5, 9</t>
  </si>
  <si>
    <t>Unaware (of task, etc.)</t>
  </si>
  <si>
    <t>Announcement / Memo</t>
  </si>
  <si>
    <t>2, 10</t>
  </si>
  <si>
    <t>5, 7, 9</t>
  </si>
  <si>
    <t>Document Control</t>
  </si>
  <si>
    <t>Lack of process training</t>
  </si>
  <si>
    <t>1, 2, 3, 5, 6, 7, 9</t>
  </si>
  <si>
    <t>5, 23, 24</t>
  </si>
  <si>
    <t>Customer Specifications</t>
  </si>
  <si>
    <t>SPC &amp; 
VOC</t>
  </si>
  <si>
    <t>Playbook</t>
  </si>
  <si>
    <t>1, 5, 7, 8, 9</t>
  </si>
  <si>
    <t>34, 36</t>
  </si>
  <si>
    <t>5, 7</t>
  </si>
  <si>
    <t>1, 2, 3, 8, 9, 12</t>
  </si>
  <si>
    <t>5, 7, 8, 9, 12</t>
  </si>
  <si>
    <t>Suggested Prevention / CA</t>
  </si>
  <si>
    <t>Step 3: Select one or more numbers from</t>
  </si>
  <si>
    <t xml:space="preserve">             'Suggested Prevention'</t>
  </si>
  <si>
    <t>Step 4: Look up associated action in</t>
  </si>
  <si>
    <t>Step 2: Locate Root Cause in 'Error' column</t>
  </si>
  <si>
    <t xml:space="preserve">            on the left</t>
  </si>
  <si>
    <t xml:space="preserve">              columns on the right</t>
  </si>
  <si>
    <t>Step 5: Apply these preventions where failure</t>
  </si>
  <si>
    <t xml:space="preserve">              could possibly have occurred but didn't</t>
  </si>
  <si>
    <t>Step 6: Document when prevention was put in</t>
  </si>
  <si>
    <t xml:space="preserve">              place and person responsible</t>
  </si>
  <si>
    <t>Step 1: Team lead gathers team together</t>
  </si>
  <si>
    <t>Step 2: Team lead and management summarize achievements</t>
  </si>
  <si>
    <t>Step 3: Management congratulated team</t>
  </si>
  <si>
    <t>Step 4: 8D report is signed</t>
  </si>
  <si>
    <t>The 8 Disciplines</t>
  </si>
  <si>
    <t>1, 5, 8, 9, 12</t>
  </si>
  <si>
    <t>5, 9, 36</t>
  </si>
  <si>
    <t>Begin by clicking the 'Preliminary Data' hyperlink below.  Then proceed sequentially through each Discipline (D0, D1 . . . D8)</t>
  </si>
  <si>
    <t>No</t>
  </si>
  <si>
    <t>Notes:</t>
  </si>
  <si>
    <t>1. There are several tabs in this workbook, with at least 1 tab dedicated to each of the eight disciplines.</t>
  </si>
  <si>
    <t>2. Discipline 1 is D1, Discipline 2 is D2, etc.</t>
  </si>
  <si>
    <t>Logic "AND" Gate</t>
  </si>
  <si>
    <t>Logic "OR" Gate</t>
  </si>
  <si>
    <t xml:space="preserve">   Step 1: Construct process map</t>
  </si>
  <si>
    <t xml:space="preserve">                  Handoffs occur</t>
  </si>
  <si>
    <t xml:space="preserve">                  Data is transformed</t>
  </si>
  <si>
    <t xml:space="preserve">   Step 2: Identify areas where:</t>
  </si>
  <si>
    <t xml:space="preserve">                  Special attention is required</t>
  </si>
  <si>
    <t xml:space="preserve">                  Inputs are not clear</t>
  </si>
  <si>
    <t xml:space="preserve">                  Outputs are not clear</t>
  </si>
  <si>
    <t xml:space="preserve">                  Instructions are not clear</t>
  </si>
  <si>
    <t xml:space="preserve">                  Specialized training is required</t>
  </si>
  <si>
    <t xml:space="preserve">                  The process is confusing</t>
  </si>
  <si>
    <t xml:space="preserve">                  Spec limits are poorly defined</t>
  </si>
  <si>
    <t xml:space="preserve">                  Unusual behavior is required</t>
  </si>
  <si>
    <t xml:space="preserve">                  Inconsistency exists</t>
  </si>
  <si>
    <t xml:space="preserve">   Step 3: Identify potential Root Cause</t>
  </si>
  <si>
    <t xml:space="preserve">This Template should only be used by someone trained in the techniques presented herein </t>
  </si>
  <si>
    <t>QA</t>
  </si>
  <si>
    <t>Ensure tools are used correctly and Root Cause is verified</t>
  </si>
  <si>
    <t>D8 Congratulate Team</t>
  </si>
  <si>
    <r>
      <t xml:space="preserve">Containment Recommendation </t>
    </r>
    <r>
      <rPr>
        <b/>
        <i/>
        <sz val="11"/>
        <color theme="1"/>
        <rFont val="Calibri"/>
        <family val="2"/>
        <scheme val="minor"/>
      </rPr>
      <t>(Describe)</t>
    </r>
  </si>
  <si>
    <t>Audience</t>
  </si>
  <si>
    <t>Objective</t>
  </si>
  <si>
    <t>Feedback Measure</t>
  </si>
  <si>
    <t>Assigned</t>
  </si>
  <si>
    <t>Due date</t>
  </si>
  <si>
    <t>Completion date</t>
  </si>
  <si>
    <t>Person to reach</t>
  </si>
  <si>
    <t>Delivery 
Method</t>
  </si>
  <si>
    <t>What does it mean to the person?</t>
  </si>
  <si>
    <t>What does the person need to do differently?</t>
  </si>
  <si>
    <t>Who will deliver the message</t>
  </si>
  <si>
    <t>Telecon, email, meeting, IM, Text, Videocon, etc.</t>
  </si>
  <si>
    <t>How will we know the message was received?</t>
  </si>
  <si>
    <t>Key Message</t>
  </si>
  <si>
    <t>What are we doing &amp; why?</t>
  </si>
  <si>
    <t>What support can the person expect from us?</t>
  </si>
  <si>
    <t>What are we seeking?  Awareness, support, decision, advocate, advice, assistance</t>
  </si>
  <si>
    <r>
      <t xml:space="preserve">Containment Agreement </t>
    </r>
    <r>
      <rPr>
        <b/>
        <i/>
        <sz val="11"/>
        <color theme="1"/>
        <rFont val="Calibri"/>
        <family val="2"/>
        <scheme val="minor"/>
      </rPr>
      <t>(Describe - Who, What, Where, When, Why, How)</t>
    </r>
  </si>
  <si>
    <t>Containment Action Plan</t>
  </si>
  <si>
    <t>No.</t>
  </si>
  <si>
    <t>Deliverable</t>
  </si>
  <si>
    <t>Responsible</t>
  </si>
  <si>
    <t>Accountable</t>
  </si>
  <si>
    <t>Consult</t>
  </si>
  <si>
    <t>Inform</t>
  </si>
  <si>
    <t>Action Item</t>
  </si>
  <si>
    <t>Noun + Verb</t>
  </si>
  <si>
    <t>Be Specific</t>
  </si>
  <si>
    <t>Ultimately Responsible</t>
  </si>
  <si>
    <t>Needs to Know</t>
  </si>
  <si>
    <t>Advisor or Consultant</t>
  </si>
  <si>
    <t>The 
Doer</t>
  </si>
  <si>
    <t>Notes</t>
  </si>
  <si>
    <t>4. Each tab contains the instructions, templates and decision tools appropriate for that discipline.</t>
  </si>
  <si>
    <t>Address:</t>
  </si>
  <si>
    <t>Champion:</t>
  </si>
  <si>
    <t>Team Leader:</t>
  </si>
  <si>
    <t>8D Summary Report</t>
  </si>
  <si>
    <t>Customer Address:</t>
  </si>
  <si>
    <t>Tracking Number:</t>
  </si>
  <si>
    <t>Part No.:</t>
  </si>
  <si>
    <t>1st Person to report problem:</t>
  </si>
  <si>
    <t>Process Owner:</t>
  </si>
  <si>
    <t>Supplier:</t>
  </si>
  <si>
    <t>Other:</t>
  </si>
  <si>
    <t>QA:</t>
  </si>
  <si>
    <t>SME:</t>
  </si>
  <si>
    <t>Product Manager:</t>
  </si>
  <si>
    <t>Description of use:</t>
  </si>
  <si>
    <t>D0 WHO IS EFFECTED BY THE PROBLEM?</t>
  </si>
  <si>
    <t>D2  PROBLEM DESCRIPTION</t>
  </si>
  <si>
    <t>D1  TEAM MEMBERS</t>
  </si>
  <si>
    <t>D3  INTERIM CONTAINMENT ACTIONS</t>
  </si>
  <si>
    <t>D4  ROOT CAUSE</t>
  </si>
  <si>
    <t>D5  CORRECTIVE ACTION</t>
  </si>
  <si>
    <t>D6  CORRECTIVE ACTION IMPLEMENTATION &amp; DATE</t>
  </si>
  <si>
    <t>Verified</t>
  </si>
  <si>
    <t>Yes</t>
  </si>
  <si>
    <t>Inconsistent use</t>
  </si>
  <si>
    <t>D7  ACTIONS TAKEN TO PREVENT RECURRENCE</t>
  </si>
  <si>
    <t>Prevention (document here)</t>
  </si>
  <si>
    <t>Describe Activities</t>
  </si>
  <si>
    <t>D8  TEAM RECOGNITION</t>
  </si>
  <si>
    <t>8D Report Number:</t>
  </si>
  <si>
    <t>Part Number or Description of Failed Item:</t>
  </si>
  <si>
    <t>As needed</t>
  </si>
  <si>
    <t>3. When more than 1 tab is used for a given discipline, a D4-1, D4-2 . . . format is used.</t>
  </si>
  <si>
    <t>Next &gt;&gt;&gt;</t>
  </si>
  <si>
    <t>Lot or Batch Number:</t>
  </si>
  <si>
    <t>Signature</t>
  </si>
  <si>
    <t>APPROVAL</t>
  </si>
  <si>
    <t>Step 1. Enter data in columns A &amp; B (Cells: A9 &amp; B9)</t>
  </si>
  <si>
    <t>2: Implement the first Corrective Action from the above list</t>
  </si>
  <si>
    <t>4: Rank the sample readings from low to high</t>
  </si>
  <si>
    <t>5: Identify each as either 'good' or 'bad'</t>
  </si>
  <si>
    <t>1: Select a sample of 8 from the process with the defect</t>
  </si>
  <si>
    <t>3: Select a second sample of 8 from the process</t>
  </si>
  <si>
    <r>
      <t xml:space="preserve">All preventive measures </t>
    </r>
    <r>
      <rPr>
        <b/>
        <i/>
        <u/>
        <sz val="11"/>
        <color theme="1"/>
        <rFont val="Calibri"/>
        <family val="2"/>
        <scheme val="minor"/>
      </rPr>
      <t>must</t>
    </r>
    <r>
      <rPr>
        <b/>
        <sz val="11"/>
        <color theme="1"/>
        <rFont val="Calibri"/>
        <family val="2"/>
        <scheme val="minor"/>
      </rPr>
      <t xml:space="preserve"> address People, Product, Process</t>
    </r>
  </si>
  <si>
    <t>PICTURE OR SKETCH OF FAILURE</t>
  </si>
  <si>
    <r>
      <rPr>
        <b/>
        <sz val="11"/>
        <color theme="1"/>
        <rFont val="Calibri"/>
        <family val="2"/>
        <scheme val="minor"/>
      </rPr>
      <t>Note:</t>
    </r>
    <r>
      <rPr>
        <b/>
        <sz val="11"/>
        <color theme="1"/>
        <rFont val="Calibri"/>
        <family val="2"/>
        <scheme val="minor"/>
      </rPr>
      <t xml:space="preserve"> </t>
    </r>
    <r>
      <rPr>
        <sz val="11"/>
        <color theme="1"/>
        <rFont val="Calibri"/>
        <family val="2"/>
        <scheme val="minor"/>
      </rPr>
      <t xml:space="preserve">the description of the problem should use a noun - verb format and </t>
    </r>
    <r>
      <rPr>
        <u/>
        <sz val="11"/>
        <color theme="1"/>
        <rFont val="Calibri"/>
        <family val="2"/>
        <scheme val="minor"/>
      </rPr>
      <t>not</t>
    </r>
    <r>
      <rPr>
        <sz val="11"/>
        <color theme="1"/>
        <rFont val="Calibri"/>
        <family val="2"/>
        <scheme val="minor"/>
      </rPr>
      <t xml:space="preserve"> have any opinions, judgments,</t>
    </r>
  </si>
  <si>
    <t>Intuitiveness (ease of use)</t>
  </si>
  <si>
    <t>Date &amp; Time</t>
  </si>
  <si>
    <r>
      <t>TOP Event</t>
    </r>
    <r>
      <rPr>
        <sz val="11"/>
        <color theme="1"/>
        <rFont val="Calibri"/>
        <family val="2"/>
        <scheme val="minor"/>
      </rPr>
      <t>: failure or undesirable state</t>
    </r>
  </si>
  <si>
    <t>Using the basic fault tree symbols on the left, construct a fault tree here</t>
  </si>
  <si>
    <t>Complete the FMEA (columns A:I) and select the high scoring Risk Priority Number (RPN)'s as potential root causes (refer to Cell A24 in this tab)</t>
  </si>
  <si>
    <t>D0 - Preliminary Data</t>
  </si>
  <si>
    <t>Design of Experiments</t>
  </si>
  <si>
    <t>A</t>
  </si>
  <si>
    <t>B</t>
  </si>
  <si>
    <t>C</t>
  </si>
  <si>
    <t>AB</t>
  </si>
  <si>
    <t>AC</t>
  </si>
  <si>
    <t>BC</t>
  </si>
  <si>
    <t>ABC</t>
  </si>
  <si>
    <t>Sum</t>
  </si>
  <si>
    <t>Average</t>
  </si>
  <si>
    <t>a</t>
  </si>
  <si>
    <t>ave -</t>
  </si>
  <si>
    <t>ave +</t>
  </si>
  <si>
    <t>effect</t>
  </si>
  <si>
    <t>B -</t>
  </si>
  <si>
    <t>B +</t>
  </si>
  <si>
    <t>A -</t>
  </si>
  <si>
    <t>A +</t>
  </si>
  <si>
    <t>C-</t>
  </si>
  <si>
    <t>C+</t>
  </si>
  <si>
    <t>Sources</t>
  </si>
  <si>
    <t>F</t>
  </si>
  <si>
    <t>F table</t>
  </si>
  <si>
    <t>Error</t>
  </si>
  <si>
    <t>REGRESSION MODEL</t>
  </si>
  <si>
    <t>Tree Diagram</t>
  </si>
  <si>
    <t>Brainstorming</t>
  </si>
  <si>
    <t>D4 - 14 Design of Experiments</t>
  </si>
  <si>
    <r>
      <t>2</t>
    </r>
    <r>
      <rPr>
        <b/>
        <vertAlign val="superscript"/>
        <sz val="11"/>
        <color theme="1"/>
        <rFont val="Calibri"/>
        <family val="2"/>
        <scheme val="minor"/>
      </rPr>
      <t>3</t>
    </r>
    <r>
      <rPr>
        <b/>
        <sz val="11"/>
        <color theme="1"/>
        <rFont val="Calibri"/>
        <family val="2"/>
        <scheme val="minor"/>
      </rPr>
      <t xml:space="preserve"> Factorial Design with up to 5 Replicates</t>
    </r>
  </si>
  <si>
    <t>D4 - 16 Brainstorming</t>
  </si>
  <si>
    <t>Step 1: Warm up . . . ask each particpant to describe their ideal job.  Examples: professional golfer, photographer, travel consultant, etc.</t>
  </si>
  <si>
    <t>Step 3: Ask "What could be causing this problem?"</t>
  </si>
  <si>
    <t>Step 4: Have participants write down their suggestions on sticky notes</t>
  </si>
  <si>
    <t>Step 5: When all suggestions are received, seek clarification so everyone else understands</t>
  </si>
  <si>
    <t>Step 7: Remove duplicate ideas and infeasible answers</t>
  </si>
  <si>
    <t>Step 8: Select most likely Root Cause</t>
  </si>
  <si>
    <t>Y Axis Intercept</t>
  </si>
  <si>
    <t>A:</t>
  </si>
  <si>
    <t>B:</t>
  </si>
  <si>
    <t>C:</t>
  </si>
  <si>
    <t>AB:</t>
  </si>
  <si>
    <t>AC:</t>
  </si>
  <si>
    <t>BC:</t>
  </si>
  <si>
    <t>ABC:</t>
  </si>
  <si>
    <t>Predicted Response</t>
  </si>
  <si>
    <t>TO FIND AN UNCODED FACTOR SETTING REQUIRED TO ACHIEVE A GIVEN RESPONSE:</t>
  </si>
  <si>
    <t>CODED VALUES FOR EACH FACTOR</t>
  </si>
  <si>
    <t>2. From the Excel Ribbon above select Data &gt; What-If Analysis &gt; Goal Seek</t>
  </si>
  <si>
    <t>3. In the dialogue Box, Set Cell D57 . . .</t>
  </si>
  <si>
    <t>4. To value = whatever Response value you desire</t>
  </si>
  <si>
    <t>1. Select factor settings for 2 of the 3 factors and enter them in as "coded values" (Cells B56, B57 and B58)</t>
  </si>
  <si>
    <t>5. By changing cell B56 or B57 or B58 (whichever one was left blank from 1. above)</t>
  </si>
  <si>
    <t>6. Select OK then OK</t>
  </si>
  <si>
    <t>UNCODED</t>
  </si>
  <si>
    <t>CODED</t>
  </si>
  <si>
    <t>Factors</t>
  </si>
  <si>
    <t>Interations</t>
  </si>
  <si>
    <t>Response Replications</t>
  </si>
  <si>
    <t>?</t>
  </si>
  <si>
    <t>D4 - 14 Tree Diagram</t>
  </si>
  <si>
    <t>6: Verify Root Cause then return to 1. above for next Corrective Action</t>
  </si>
  <si>
    <t>Step 1: Capture error (Root Cause) from D6</t>
  </si>
  <si>
    <t>7. Enter the uncoded equivalent of 'High' in cell B63 and the 'Low' in cell C63.  See answer in 8. below . . .</t>
  </si>
  <si>
    <t xml:space="preserve">   Step 1: Identify the factors of interest (3 Max)</t>
  </si>
  <si>
    <t xml:space="preserve">   Step 2: Assign each one as A, B and C</t>
  </si>
  <si>
    <t xml:space="preserve">   Step 3: Based on the settings of A, B &amp; C beginning in</t>
  </si>
  <si>
    <t xml:space="preserve">   Step 4: Repeat step 3 for all A, B &amp; C combnations</t>
  </si>
  <si>
    <t xml:space="preserve">   Step 5: Repeat the above for each Replicate and </t>
  </si>
  <si>
    <t xml:space="preserve">   Step 7: Determine Root Cause for Main Effects (A, B, C)</t>
  </si>
  <si>
    <t xml:space="preserve">                  and interactions (AB, AC, BC, etc. beginning</t>
  </si>
  <si>
    <t>8D Instructions</t>
  </si>
  <si>
    <t>Position Locators</t>
  </si>
  <si>
    <t>29, 34</t>
  </si>
  <si>
    <t>5, 7, 29</t>
  </si>
  <si>
    <t>Using the basic Inter-Relationship Diagram Symbols on the left, construct an Inter-Relationship Diagram here</t>
  </si>
  <si>
    <t>Using the basic Current Reality Tree symbols on the left, construct a Current Reality Tree here</t>
  </si>
  <si>
    <t>Step 2: Then, describe the problem you are trying to solve to the group</t>
  </si>
  <si>
    <t>Step 6: Arrange all ideas into "logical" or "like" groups - use an Affinity Diagram</t>
  </si>
  <si>
    <t>8. So ...</t>
  </si>
  <si>
    <t>Regression Analysis</t>
  </si>
  <si>
    <t>X-Xbar</t>
  </si>
  <si>
    <r>
      <t>X</t>
    </r>
    <r>
      <rPr>
        <b/>
        <vertAlign val="superscript"/>
        <sz val="11"/>
        <color theme="1"/>
        <rFont val="Calibri"/>
        <family val="2"/>
        <scheme val="minor"/>
      </rPr>
      <t>2</t>
    </r>
  </si>
  <si>
    <r>
      <t>(X-Xbar)</t>
    </r>
    <r>
      <rPr>
        <b/>
        <vertAlign val="superscript"/>
        <sz val="11"/>
        <color theme="1"/>
        <rFont val="Calibri"/>
        <family val="2"/>
        <scheme val="minor"/>
      </rPr>
      <t>2</t>
    </r>
  </si>
  <si>
    <t>Y-Ybar</t>
  </si>
  <si>
    <r>
      <t>(Y-Ybar)</t>
    </r>
    <r>
      <rPr>
        <b/>
        <vertAlign val="superscript"/>
        <sz val="11"/>
        <color theme="1"/>
        <rFont val="Calibri"/>
        <family val="2"/>
        <scheme val="minor"/>
      </rPr>
      <t>2</t>
    </r>
  </si>
  <si>
    <t>X*Y</t>
  </si>
  <si>
    <t>Avg</t>
  </si>
  <si>
    <t>Calculations</t>
  </si>
  <si>
    <r>
      <t>X</t>
    </r>
    <r>
      <rPr>
        <vertAlign val="subscript"/>
        <sz val="11"/>
        <color theme="1"/>
        <rFont val="Calibri"/>
        <family val="2"/>
        <scheme val="minor"/>
      </rPr>
      <t>0</t>
    </r>
  </si>
  <si>
    <r>
      <t>Y</t>
    </r>
    <r>
      <rPr>
        <vertAlign val="subscript"/>
        <sz val="11"/>
        <color theme="1"/>
        <rFont val="Calibri"/>
        <family val="2"/>
        <scheme val="minor"/>
      </rPr>
      <t>0</t>
    </r>
  </si>
  <si>
    <r>
      <t>S</t>
    </r>
    <r>
      <rPr>
        <vertAlign val="subscript"/>
        <sz val="11"/>
        <color theme="1"/>
        <rFont val="Calibri"/>
        <family val="2"/>
        <scheme val="minor"/>
      </rPr>
      <t>xx</t>
    </r>
  </si>
  <si>
    <r>
      <t>S</t>
    </r>
    <r>
      <rPr>
        <vertAlign val="subscript"/>
        <sz val="11"/>
        <color theme="1"/>
        <rFont val="Calibri"/>
        <family val="2"/>
        <scheme val="minor"/>
      </rPr>
      <t>xy</t>
    </r>
  </si>
  <si>
    <t>n</t>
  </si>
  <si>
    <r>
      <t>B</t>
    </r>
    <r>
      <rPr>
        <vertAlign val="subscript"/>
        <sz val="11"/>
        <color theme="1"/>
        <rFont val="Calibri"/>
        <family val="2"/>
        <scheme val="minor"/>
      </rPr>
      <t>0</t>
    </r>
  </si>
  <si>
    <r>
      <t>B</t>
    </r>
    <r>
      <rPr>
        <vertAlign val="subscript"/>
        <sz val="11"/>
        <color theme="1"/>
        <rFont val="Calibri"/>
        <family val="2"/>
        <scheme val="minor"/>
      </rPr>
      <t>1</t>
    </r>
  </si>
  <si>
    <t>Confidence</t>
  </si>
  <si>
    <t>t</t>
  </si>
  <si>
    <r>
      <rPr>
        <sz val="11"/>
        <color theme="1"/>
        <rFont val="Symbol"/>
        <family val="1"/>
        <charset val="2"/>
      </rPr>
      <t>s</t>
    </r>
    <r>
      <rPr>
        <vertAlign val="superscript"/>
        <sz val="11"/>
        <color theme="1"/>
        <rFont val="Calibri"/>
        <family val="2"/>
      </rPr>
      <t>2</t>
    </r>
  </si>
  <si>
    <r>
      <t>R</t>
    </r>
    <r>
      <rPr>
        <b/>
        <vertAlign val="superscript"/>
        <sz val="11"/>
        <color theme="1"/>
        <rFont val="Calibri"/>
        <family val="2"/>
        <scheme val="minor"/>
      </rPr>
      <t>2</t>
    </r>
  </si>
  <si>
    <r>
      <t>R</t>
    </r>
    <r>
      <rPr>
        <b/>
        <vertAlign val="superscript"/>
        <sz val="11"/>
        <color theme="1"/>
        <rFont val="Calibri"/>
        <family val="2"/>
        <scheme val="minor"/>
      </rPr>
      <t xml:space="preserve">2 </t>
    </r>
    <r>
      <rPr>
        <b/>
        <sz val="11"/>
        <color theme="1"/>
        <rFont val="Calibri"/>
        <family val="2"/>
        <scheme val="minor"/>
      </rPr>
      <t>adj</t>
    </r>
  </si>
  <si>
    <t>Upper (Y)</t>
  </si>
  <si>
    <t>Lower (Y)</t>
  </si>
  <si>
    <r>
      <t>SS</t>
    </r>
    <r>
      <rPr>
        <vertAlign val="subscript"/>
        <sz val="11"/>
        <color theme="1"/>
        <rFont val="Calibri"/>
        <family val="2"/>
      </rPr>
      <t>R</t>
    </r>
  </si>
  <si>
    <t>e.g. 95%</t>
  </si>
  <si>
    <r>
      <t>SS</t>
    </r>
    <r>
      <rPr>
        <vertAlign val="subscript"/>
        <sz val="11"/>
        <color theme="1"/>
        <rFont val="Calibri"/>
        <family val="2"/>
      </rPr>
      <t>T</t>
    </r>
  </si>
  <si>
    <t>Prediction Interval</t>
  </si>
  <si>
    <r>
      <t>SS</t>
    </r>
    <r>
      <rPr>
        <vertAlign val="subscript"/>
        <sz val="11"/>
        <color theme="1"/>
        <rFont val="Calibri"/>
        <family val="2"/>
      </rPr>
      <t>E</t>
    </r>
  </si>
  <si>
    <t>Known</t>
  </si>
  <si>
    <t>Predicted</t>
  </si>
  <si>
    <t>Lower</t>
  </si>
  <si>
    <t>Upper</t>
  </si>
  <si>
    <r>
      <t>R</t>
    </r>
    <r>
      <rPr>
        <vertAlign val="superscript"/>
        <sz val="11"/>
        <color theme="1"/>
        <rFont val="Calibri"/>
        <family val="2"/>
      </rPr>
      <t>2</t>
    </r>
  </si>
  <si>
    <r>
      <t>R</t>
    </r>
    <r>
      <rPr>
        <vertAlign val="superscript"/>
        <sz val="11"/>
        <color theme="1"/>
        <rFont val="Calibri"/>
        <family val="2"/>
      </rPr>
      <t xml:space="preserve">2 </t>
    </r>
    <r>
      <rPr>
        <sz val="11"/>
        <color theme="1"/>
        <rFont val="Calibri"/>
        <family val="2"/>
      </rPr>
      <t>adj</t>
    </r>
  </si>
  <si>
    <t>Step 1.  Enter variable names in cells A1 (X) and B1(Y)</t>
  </si>
  <si>
    <t>Step 2. Enter data in columns A &amp; B (1000 data points max)</t>
  </si>
  <si>
    <r>
      <t>1. The Regression Equation, R</t>
    </r>
    <r>
      <rPr>
        <b/>
        <vertAlign val="superscript"/>
        <sz val="11"/>
        <color theme="1"/>
        <rFont val="Calibri"/>
        <family val="2"/>
        <scheme val="minor"/>
      </rPr>
      <t>2</t>
    </r>
    <r>
      <rPr>
        <b/>
        <sz val="11"/>
        <color theme="1"/>
        <rFont val="Calibri"/>
        <family val="2"/>
        <scheme val="minor"/>
      </rPr>
      <t xml:space="preserve"> and R</t>
    </r>
    <r>
      <rPr>
        <b/>
        <vertAlign val="superscript"/>
        <sz val="11"/>
        <color theme="1"/>
        <rFont val="Calibri"/>
        <family val="2"/>
        <scheme val="minor"/>
      </rPr>
      <t>2</t>
    </r>
    <r>
      <rPr>
        <b/>
        <sz val="11"/>
        <color theme="1"/>
        <rFont val="Calibri"/>
        <family val="2"/>
        <scheme val="minor"/>
      </rPr>
      <t>adj are located below the plot</t>
    </r>
  </si>
  <si>
    <t>GB</t>
  </si>
  <si>
    <t>Docs</t>
  </si>
  <si>
    <t>Root Cause</t>
  </si>
  <si>
    <t xml:space="preserve">  Is Confirmation Necessary?</t>
  </si>
  <si>
    <t>How is this confirmed?</t>
  </si>
  <si>
    <t>How is this confirmed?  See D6</t>
  </si>
  <si>
    <t>STEP 2 : Ask:  Why did this occur?</t>
  </si>
  <si>
    <t>STEP 3 : Answer: Does this reason need to ne confirmed?  If No proceed to next 'Why?'</t>
  </si>
  <si>
    <t xml:space="preserve">                If Yes, then record how confirmation was made.</t>
  </si>
  <si>
    <t>STEP 4 : Repeat Step 2 &amp; 3 until Root Cause is identified.</t>
  </si>
  <si>
    <t>7. Tukey Quick Test (see Step 3)</t>
  </si>
  <si>
    <t>6. Process Capability</t>
  </si>
  <si>
    <t>8. Control Charts</t>
  </si>
  <si>
    <t>D4 - 17 Regression Analysis</t>
  </si>
  <si>
    <t>Event</t>
  </si>
  <si>
    <r>
      <t>What is the failure?</t>
    </r>
    <r>
      <rPr>
        <b/>
        <i/>
        <sz val="11"/>
        <color theme="1"/>
        <rFont val="Calibri"/>
        <family val="2"/>
        <scheme val="minor"/>
      </rPr>
      <t xml:space="preserve">
</t>
    </r>
    <r>
      <rPr>
        <b/>
        <i/>
        <sz val="11"/>
        <color rgb="FF4A7EBB"/>
        <rFont val="Calibri"/>
        <family val="2"/>
        <scheme val="minor"/>
      </rPr>
      <t>The car won't start</t>
    </r>
  </si>
  <si>
    <r>
      <t xml:space="preserve">Why did this occur?
</t>
    </r>
    <r>
      <rPr>
        <b/>
        <i/>
        <sz val="11"/>
        <color rgb="FF4A7EBB"/>
        <rFont val="Calibri"/>
        <family val="2"/>
        <scheme val="minor"/>
      </rPr>
      <t>It ran out of gasoline</t>
    </r>
  </si>
  <si>
    <r>
      <t xml:space="preserve">Why did this occur?
</t>
    </r>
    <r>
      <rPr>
        <b/>
        <i/>
        <sz val="11"/>
        <color rgb="FF4A7EBB"/>
        <rFont val="Calibri"/>
        <family val="2"/>
        <scheme val="minor"/>
      </rPr>
      <t>The fuel gage is not working</t>
    </r>
  </si>
  <si>
    <r>
      <t xml:space="preserve">Why did this occur?
</t>
    </r>
    <r>
      <rPr>
        <b/>
        <i/>
        <sz val="11"/>
        <color rgb="FF4A7EBB"/>
        <rFont val="Calibri"/>
        <family val="2"/>
        <scheme val="minor"/>
      </rPr>
      <t>I forgot to have it repaired</t>
    </r>
  </si>
  <si>
    <r>
      <t xml:space="preserve">Why did this occur?
</t>
    </r>
    <r>
      <rPr>
        <b/>
        <i/>
        <sz val="11"/>
        <color rgb="FF4A7EBB"/>
        <rFont val="Calibri"/>
        <family val="2"/>
        <scheme val="minor"/>
      </rPr>
      <t>I forgot to fill it up</t>
    </r>
  </si>
  <si>
    <r>
      <t xml:space="preserve">Why did this occur?
</t>
    </r>
    <r>
      <rPr>
        <b/>
        <i/>
        <sz val="11"/>
        <color rgb="FF4A7EBB"/>
        <rFont val="Calibri"/>
        <family val="2"/>
        <scheme val="minor"/>
      </rPr>
      <t>I didn't put it on the repair list when it broke</t>
    </r>
  </si>
  <si>
    <t>STEP 5 : Verify Root Cause by starting at the probable Root Cause and connecting</t>
  </si>
  <si>
    <t xml:space="preserve">                it to the previous cause using 'Therefore'</t>
  </si>
  <si>
    <t>STEP 6 : Repeat Step 5 until you reach the problem</t>
  </si>
  <si>
    <t>STEP 7 : If there is a logical connection between each pair of statements back</t>
  </si>
  <si>
    <t xml:space="preserve">                to the problem then you have likely found the Root Cause</t>
  </si>
  <si>
    <r>
      <t xml:space="preserve">How is this confirmed?
</t>
    </r>
    <r>
      <rPr>
        <b/>
        <i/>
        <sz val="11"/>
        <color rgb="FF4A7EBB"/>
        <rFont val="Calibri"/>
        <family val="2"/>
        <scheme val="minor"/>
      </rPr>
      <t>Fuel gage testing</t>
    </r>
  </si>
  <si>
    <r>
      <t xml:space="preserve">How is this confirmed?
</t>
    </r>
    <r>
      <rPr>
        <b/>
        <i/>
        <sz val="11"/>
        <color rgb="FF4A7EBB"/>
        <rFont val="Calibri"/>
        <family val="2"/>
        <scheme val="minor"/>
      </rPr>
      <t>Maintenance records</t>
    </r>
  </si>
  <si>
    <t>Therefore</t>
  </si>
  <si>
    <t>By asking successive 'Why's' the team may be able to identify Root Cause</t>
  </si>
  <si>
    <t>Customer A &amp; B</t>
  </si>
  <si>
    <t>Customer C</t>
  </si>
  <si>
    <t>Customer A &amp; B are long time customers, Customer C is not</t>
  </si>
  <si>
    <t>Customer C added in the last month</t>
  </si>
  <si>
    <t>1 month ago</t>
  </si>
  <si>
    <t>New customer onboarding process</t>
  </si>
  <si>
    <t>+</t>
  </si>
  <si>
    <t>Possible Root Cause of order delay: cannot find quote to match price</t>
  </si>
  <si>
    <t>Problem: processing orders takes longer than corporate standard</t>
  </si>
  <si>
    <t>Match Order price to Quote price</t>
  </si>
  <si>
    <t>Cannot find correct quote</t>
  </si>
  <si>
    <t>Price doesn't match</t>
  </si>
  <si>
    <t>Delay in entering order</t>
  </si>
  <si>
    <t>Quote filing not properly organized</t>
  </si>
  <si>
    <t>Customer references wrong quote</t>
  </si>
  <si>
    <t>None</t>
  </si>
  <si>
    <t>Create new quote or return Order to customer</t>
  </si>
  <si>
    <t>Introduce formal quote filing system</t>
  </si>
  <si>
    <t>Make all customers quotes available online</t>
  </si>
  <si>
    <t>Customer Service Manager</t>
  </si>
  <si>
    <t>IT Dept</t>
  </si>
  <si>
    <t>Filing system</t>
  </si>
  <si>
    <t>Online quote system</t>
  </si>
  <si>
    <t>Defect 1</t>
  </si>
  <si>
    <t>Defect 2</t>
  </si>
  <si>
    <t>Defect 3</t>
  </si>
  <si>
    <t>Defect 4</t>
  </si>
  <si>
    <t>Defect 5</t>
  </si>
  <si>
    <t>Defect 6</t>
  </si>
  <si>
    <t>Defect 7</t>
  </si>
  <si>
    <t>Defect 8</t>
  </si>
  <si>
    <t>Defect 9</t>
  </si>
  <si>
    <t>Defect 10</t>
  </si>
  <si>
    <t>Defects that account for 80% of observed frequencies are treated as Root Cause</t>
  </si>
  <si>
    <t>STEP 2 : Starting with 'Materials' or any other label, ask: is there anything about materials that</t>
  </si>
  <si>
    <t xml:space="preserve">                might contribute to the problem.  Record it next to one of the arrows under Materials.</t>
  </si>
  <si>
    <t>STEP 3 : Repeat asking "is there anything about materials that might contribute to the problem"</t>
  </si>
  <si>
    <t xml:space="preserve">                Record each result next to an arrow.</t>
  </si>
  <si>
    <t>STEP 4 : Repeat Step 2 &amp; 3 for each successive category.</t>
  </si>
  <si>
    <t>STEP 5 : Identify the candidates that are the most likely Root Cause</t>
  </si>
  <si>
    <t>STEP 6 : If further "screening" is necessary, assess the likely Root Causes using the "Impact"</t>
  </si>
  <si>
    <t xml:space="preserve">                and "Implement" matrix, selecting items marked 1, then 2 . . . 4 as priorities.</t>
  </si>
  <si>
    <t xml:space="preserve">   Step 1: Define the problem.  Place it at the top.</t>
  </si>
  <si>
    <t xml:space="preserve">   Step 2: Ask: 'What causes this?" or "Why did this happen?"</t>
  </si>
  <si>
    <t xml:space="preserve">                  Brainstorm all possible answers and write each below the problem</t>
  </si>
  <si>
    <t xml:space="preserve">   Step 3: Determine if all items from Step 2 are sufficient and necessary.</t>
  </si>
  <si>
    <t xml:space="preserve">                  Ask: "are all items at this level necessary for the one on the level above?"</t>
  </si>
  <si>
    <t xml:space="preserve">   Step 4: Using each item from Step 2, repeat Step 2 &amp; 3.  In other words, treat</t>
  </si>
  <si>
    <t xml:space="preserve">                  each response from Step 2 as the new problem and repeat Step 2 &amp; 3</t>
  </si>
  <si>
    <t xml:space="preserve">   Step 5: Repeat the process until specific actions can be taken</t>
  </si>
  <si>
    <t xml:space="preserve">   Step 6: Identify Root Cause</t>
  </si>
  <si>
    <t>Artificial Neural Networks</t>
  </si>
  <si>
    <t>#</t>
  </si>
  <si>
    <r>
      <t xml:space="preserve">Beginning at </t>
    </r>
    <r>
      <rPr>
        <b/>
        <i/>
        <u/>
        <sz val="11"/>
        <color theme="1"/>
        <rFont val="Calibri"/>
        <family val="2"/>
        <scheme val="minor"/>
      </rPr>
      <t>Sample 1, # 1</t>
    </r>
    <r>
      <rPr>
        <sz val="11"/>
        <color theme="1"/>
        <rFont val="Calibri"/>
        <family val="2"/>
        <scheme val="minor"/>
      </rPr>
      <t xml:space="preserve"> and moving down the list,</t>
    </r>
  </si>
  <si>
    <r>
      <t xml:space="preserve">Beginning at </t>
    </r>
    <r>
      <rPr>
        <b/>
        <i/>
        <u/>
        <sz val="11"/>
        <color theme="1"/>
        <rFont val="Calibri"/>
        <family val="2"/>
        <scheme val="minor"/>
      </rPr>
      <t>Sample 2, # 16</t>
    </r>
    <r>
      <rPr>
        <sz val="11"/>
        <color theme="1"/>
        <rFont val="Calibri"/>
        <family val="2"/>
        <scheme val="minor"/>
      </rPr>
      <t xml:space="preserve"> and moving up the list,</t>
    </r>
  </si>
  <si>
    <r>
      <t xml:space="preserve">  in </t>
    </r>
    <r>
      <rPr>
        <b/>
        <sz val="11"/>
        <color theme="1"/>
        <rFont val="Calibri"/>
        <family val="2"/>
        <scheme val="minor"/>
      </rPr>
      <t>Sample 2</t>
    </r>
  </si>
  <si>
    <r>
      <t xml:space="preserve">  in </t>
    </r>
    <r>
      <rPr>
        <b/>
        <sz val="11"/>
        <color theme="1"/>
        <rFont val="Calibri"/>
        <family val="2"/>
        <scheme val="minor"/>
      </rPr>
      <t>Sample 1</t>
    </r>
  </si>
  <si>
    <t>Component Search</t>
  </si>
  <si>
    <t>9. Sampling</t>
  </si>
  <si>
    <t>5, 6, 7, 8, 9, 12</t>
  </si>
  <si>
    <t>Step 3. Select the Confidence Level of the analysis (Cell D22)</t>
  </si>
  <si>
    <t>Step 4. Enter a known X (cell D25) and observe the predicted Y</t>
  </si>
  <si>
    <t xml:space="preserve">         (cell F25) and the prediction interval (cells H25 &amp; I25) or . . . </t>
  </si>
  <si>
    <t>Step 5. Enter a known Y (cell D27) and observe the predicted X</t>
  </si>
  <si>
    <t xml:space="preserve">         (cell F27)</t>
  </si>
  <si>
    <t xml:space="preserve">                  cells B9, C9 &amp; D9, run the experiment and </t>
  </si>
  <si>
    <t xml:space="preserve">                  record the response in cell I9</t>
  </si>
  <si>
    <t xml:space="preserve">                  record responses beginning in J9</t>
  </si>
  <si>
    <t xml:space="preserve">   Step 6: Select the alpha risk level in cell O51</t>
  </si>
  <si>
    <t xml:space="preserve">                  in cell M48 ("Yes" is significant)</t>
  </si>
  <si>
    <t xml:space="preserve">   Step 8: For Uncoded values see instructions H62</t>
  </si>
  <si>
    <t>STEP 3: Determine the number of Time-to-Time samples required (Cell: I42)</t>
  </si>
  <si>
    <t>STEP 4: Determine the number of Unit-to-Unit samples required (Cell: F42)</t>
  </si>
  <si>
    <t>STEP 5: Determine the number of Within samples required (Cell: C42)</t>
  </si>
  <si>
    <t>STEP 6: Multiply the results in 3, 4 and 5 to determine the total number of units to be studied (Cell: L42)</t>
  </si>
  <si>
    <r>
      <t xml:space="preserve">STEP 7: Develop the data collection plan (Row 47).  </t>
    </r>
    <r>
      <rPr>
        <b/>
        <i/>
        <sz val="11"/>
        <color theme="1"/>
        <rFont val="Calibri"/>
        <family val="2"/>
        <scheme val="minor"/>
      </rPr>
      <t>This should be automatically created for you.</t>
    </r>
  </si>
  <si>
    <t>STEP 8: Collect data (Column H beginning at cell H48) &amp; select alpha risk (Cell: I178)</t>
  </si>
  <si>
    <t>STEP 9: Analyze results (Cell: I203)</t>
  </si>
  <si>
    <t>LRC 1</t>
  </si>
  <si>
    <t>LRC 3</t>
  </si>
  <si>
    <t>LRC 2</t>
  </si>
  <si>
    <t>CA 1</t>
  </si>
  <si>
    <t>CA 2</t>
  </si>
  <si>
    <t>CA 3</t>
  </si>
  <si>
    <t>Sample Set</t>
  </si>
  <si>
    <t>Watch the Video</t>
  </si>
</sst>
</file>

<file path=xl/styles.xml><?xml version="1.0" encoding="utf-8"?>
<styleSheet xmlns="http://schemas.openxmlformats.org/spreadsheetml/2006/main">
  <numFmts count="12">
    <numFmt numFmtId="6" formatCode="&quot;$&quot;#,##0_);[Red]\(&quot;$&quot;#,##0\)"/>
    <numFmt numFmtId="44" formatCode="_(&quot;$&quot;* #,##0.00_);_(&quot;$&quot;* \(#,##0.00\);_(&quot;$&quot;* &quot;-&quot;??_);_(@_)"/>
    <numFmt numFmtId="43" formatCode="_(* #,##0.00_);_(* \(#,##0.00\);_(* &quot;-&quot;??_);_(@_)"/>
    <numFmt numFmtId="164" formatCode="0.000"/>
    <numFmt numFmtId="165" formatCode="0.0%"/>
    <numFmt numFmtId="166" formatCode="mm/dd/yy"/>
    <numFmt numFmtId="167" formatCode="dd\-mmm\-yy"/>
    <numFmt numFmtId="168" formatCode="mm/dd/yy;@"/>
    <numFmt numFmtId="169" formatCode="0.0"/>
    <numFmt numFmtId="170" formatCode="_(* #,##0_);_(* \(#,##0\);_(* &quot;-&quot;??_);_(@_)"/>
    <numFmt numFmtId="171" formatCode="_(* #,##0.0000_);_(* \(#,##0.0000\);_(* &quot;-&quot;??_);_(@_)"/>
    <numFmt numFmtId="172" formatCode="_(* #,##0.0_);_(* \(#,##0.0\);_(* &quot;-&quot;??_);_(@_)"/>
  </numFmts>
  <fonts count="71">
    <font>
      <sz val="11"/>
      <color theme="1"/>
      <name val="Calibri"/>
      <family val="2"/>
      <scheme val="minor"/>
    </font>
    <font>
      <sz val="11"/>
      <color theme="1"/>
      <name val="Calibri"/>
      <family val="2"/>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b/>
      <i/>
      <sz val="12"/>
      <color theme="1"/>
      <name val="Calibri"/>
      <family val="2"/>
      <scheme val="minor"/>
    </font>
    <font>
      <b/>
      <sz val="10"/>
      <name val="Arial"/>
      <family val="2"/>
    </font>
    <font>
      <b/>
      <sz val="8"/>
      <color indexed="81"/>
      <name val="Tahoma"/>
      <family val="2"/>
    </font>
    <font>
      <sz val="10"/>
      <color theme="0" tint="-0.249977111117893"/>
      <name val="Calibri"/>
      <family val="2"/>
      <scheme val="minor"/>
    </font>
    <font>
      <u/>
      <sz val="10"/>
      <color theme="0" tint="-0.249977111117893"/>
      <name val="Calibri"/>
      <family val="2"/>
      <scheme val="minor"/>
    </font>
    <font>
      <b/>
      <sz val="14"/>
      <color rgb="FFFF0000"/>
      <name val="Calibri"/>
      <family val="2"/>
      <scheme val="minor"/>
    </font>
    <font>
      <b/>
      <sz val="11"/>
      <color rgb="FFFF0000"/>
      <name val="Calibri"/>
      <family val="2"/>
      <scheme val="minor"/>
    </font>
    <font>
      <sz val="11"/>
      <color theme="1"/>
      <name val="Calibri"/>
      <family val="2"/>
      <scheme val="minor"/>
    </font>
    <font>
      <b/>
      <sz val="11"/>
      <color theme="1"/>
      <name val="Calibri"/>
      <family val="2"/>
    </font>
    <font>
      <b/>
      <sz val="11"/>
      <name val="Calibri"/>
      <family val="2"/>
      <scheme val="minor"/>
    </font>
    <font>
      <sz val="10"/>
      <name val="Arial"/>
      <family val="2"/>
    </font>
    <font>
      <b/>
      <sz val="13"/>
      <color theme="1"/>
      <name val="Calibri"/>
      <family val="2"/>
      <scheme val="minor"/>
    </font>
    <font>
      <b/>
      <sz val="14"/>
      <color rgb="FF3333FF"/>
      <name val="Calibri"/>
      <family val="2"/>
      <scheme val="minor"/>
    </font>
    <font>
      <b/>
      <sz val="13"/>
      <color rgb="FFFF0000"/>
      <name val="Calibri"/>
      <family val="2"/>
      <scheme val="minor"/>
    </font>
    <font>
      <sz val="10"/>
      <name val="Calibri"/>
      <family val="2"/>
      <scheme val="minor"/>
    </font>
    <font>
      <b/>
      <sz val="8"/>
      <name val="Arial"/>
      <family val="2"/>
    </font>
    <font>
      <sz val="8"/>
      <name val="Arial"/>
      <family val="2"/>
    </font>
    <font>
      <u/>
      <sz val="11"/>
      <color theme="10"/>
      <name val="Calibri"/>
      <family val="2"/>
    </font>
    <font>
      <sz val="10"/>
      <name val="Arial"/>
      <family val="2"/>
    </font>
    <font>
      <b/>
      <i/>
      <sz val="11"/>
      <color theme="1"/>
      <name val="Calibri"/>
      <family val="2"/>
      <scheme val="minor"/>
    </font>
    <font>
      <b/>
      <sz val="10"/>
      <color theme="1"/>
      <name val="Calibri"/>
      <family val="2"/>
      <scheme val="minor"/>
    </font>
    <font>
      <sz val="11"/>
      <name val="Calibri"/>
      <family val="2"/>
      <scheme val="minor"/>
    </font>
    <font>
      <sz val="11"/>
      <color theme="1"/>
      <name val="Calibri"/>
      <family val="2"/>
    </font>
    <font>
      <sz val="11"/>
      <color theme="1"/>
      <name val="Symbol"/>
      <family val="1"/>
      <charset val="2"/>
    </font>
    <font>
      <vertAlign val="subscript"/>
      <sz val="11"/>
      <color theme="1"/>
      <name val="Calibri"/>
      <family val="2"/>
    </font>
    <font>
      <vertAlign val="superscript"/>
      <sz val="11"/>
      <color theme="1"/>
      <name val="Calibri"/>
      <family val="2"/>
    </font>
    <font>
      <b/>
      <vertAlign val="subscript"/>
      <sz val="11"/>
      <color theme="1"/>
      <name val="Calibri"/>
      <family val="2"/>
      <scheme val="minor"/>
    </font>
    <font>
      <b/>
      <sz val="11"/>
      <color theme="1"/>
      <name val="Symbol"/>
      <family val="1"/>
      <charset val="2"/>
    </font>
    <font>
      <b/>
      <vertAlign val="superscript"/>
      <sz val="11"/>
      <color theme="1"/>
      <name val="Calibri"/>
      <family val="2"/>
    </font>
    <font>
      <b/>
      <vertAlign val="subscript"/>
      <sz val="11"/>
      <color theme="1"/>
      <name val="Calibri"/>
      <family val="2"/>
    </font>
    <font>
      <sz val="8"/>
      <color theme="1"/>
      <name val="Calibri"/>
      <family val="2"/>
      <scheme val="minor"/>
    </font>
    <font>
      <b/>
      <i/>
      <sz val="11"/>
      <color rgb="FFFF0000"/>
      <name val="Calibri"/>
      <family val="2"/>
      <scheme val="minor"/>
    </font>
    <font>
      <b/>
      <sz val="14"/>
      <name val="Calibri"/>
      <family val="2"/>
      <scheme val="minor"/>
    </font>
    <font>
      <b/>
      <i/>
      <u/>
      <sz val="11"/>
      <color theme="1"/>
      <name val="Calibri"/>
      <family val="2"/>
      <scheme val="minor"/>
    </font>
    <font>
      <b/>
      <i/>
      <u/>
      <sz val="14"/>
      <color rgb="FFFF0000"/>
      <name val="Calibri"/>
      <family val="2"/>
      <scheme val="minor"/>
    </font>
    <font>
      <b/>
      <i/>
      <u/>
      <sz val="11"/>
      <color rgb="FFFF0000"/>
      <name val="Calibri"/>
      <family val="2"/>
      <scheme val="minor"/>
    </font>
    <font>
      <b/>
      <sz val="9"/>
      <color theme="1"/>
      <name val="Calibri"/>
      <family val="2"/>
      <scheme val="minor"/>
    </font>
    <font>
      <u/>
      <sz val="11"/>
      <color theme="1"/>
      <name val="Calibri"/>
      <family val="2"/>
      <scheme val="minor"/>
    </font>
    <font>
      <b/>
      <sz val="10"/>
      <color rgb="FF000000"/>
      <name val="Calibri"/>
      <family val="2"/>
      <scheme val="minor"/>
    </font>
    <font>
      <sz val="10"/>
      <color rgb="FF000000"/>
      <name val="Calibri"/>
      <family val="2"/>
      <scheme val="minor"/>
    </font>
    <font>
      <b/>
      <sz val="11"/>
      <color rgb="FF000000"/>
      <name val="Calibri"/>
      <family val="2"/>
      <scheme val="minor"/>
    </font>
    <font>
      <b/>
      <sz val="12"/>
      <name val="Arial Narrow"/>
      <family val="2"/>
    </font>
    <font>
      <sz val="9"/>
      <name val="Arial Narrow"/>
      <family val="2"/>
    </font>
    <font>
      <sz val="8"/>
      <name val="Arial Narrow"/>
      <family val="2"/>
    </font>
    <font>
      <b/>
      <sz val="8"/>
      <name val="Arial Narrow"/>
      <family val="2"/>
    </font>
    <font>
      <b/>
      <sz val="9"/>
      <name val="Arial Narrow"/>
      <family val="2"/>
    </font>
    <font>
      <b/>
      <sz val="10"/>
      <name val="Calibri"/>
      <family val="2"/>
      <scheme val="minor"/>
    </font>
    <font>
      <b/>
      <sz val="18"/>
      <name val="Times New Roman"/>
      <family val="1"/>
    </font>
    <font>
      <sz val="9"/>
      <name val="Arial"/>
      <family val="2"/>
    </font>
    <font>
      <b/>
      <sz val="9"/>
      <name val="Arial"/>
      <family val="2"/>
    </font>
    <font>
      <b/>
      <sz val="10"/>
      <name val="MS Sans Serif"/>
      <family val="2"/>
    </font>
    <font>
      <b/>
      <sz val="10"/>
      <color indexed="10"/>
      <name val="Arial"/>
      <family val="2"/>
    </font>
    <font>
      <b/>
      <vertAlign val="superscript"/>
      <sz val="11"/>
      <color theme="1"/>
      <name val="Calibri"/>
      <family val="2"/>
      <scheme val="minor"/>
    </font>
    <font>
      <b/>
      <sz val="10"/>
      <name val="Symbol"/>
      <family val="1"/>
      <charset val="2"/>
    </font>
    <font>
      <b/>
      <sz val="10"/>
      <color rgb="FFFF0000"/>
      <name val="Arial"/>
      <family val="2"/>
    </font>
    <font>
      <b/>
      <sz val="10"/>
      <color rgb="FF3333FF"/>
      <name val="Arial"/>
      <family val="2"/>
    </font>
    <font>
      <b/>
      <i/>
      <sz val="10"/>
      <name val="Arial"/>
      <family val="2"/>
    </font>
    <font>
      <vertAlign val="subscript"/>
      <sz val="11"/>
      <color theme="1"/>
      <name val="Calibri"/>
      <family val="2"/>
      <scheme val="minor"/>
    </font>
    <font>
      <b/>
      <sz val="11"/>
      <color rgb="FF4A7EBB"/>
      <name val="Calibri"/>
      <family val="2"/>
      <scheme val="minor"/>
    </font>
    <font>
      <b/>
      <i/>
      <sz val="11"/>
      <color rgb="FF4A7EBB"/>
      <name val="Calibri"/>
      <family val="2"/>
      <scheme val="minor"/>
    </font>
    <font>
      <sz val="11"/>
      <name val="Calibri"/>
      <family val="2"/>
    </font>
    <font>
      <b/>
      <sz val="9"/>
      <color rgb="FFFF0000"/>
      <name val="Calibri"/>
      <family val="2"/>
      <scheme val="minor"/>
    </font>
    <font>
      <b/>
      <i/>
      <u/>
      <sz val="11"/>
      <color theme="10"/>
      <name val="Calibri"/>
      <family val="2"/>
    </font>
    <font>
      <u/>
      <sz val="10"/>
      <color theme="10"/>
      <name val="Arial"/>
      <family val="2"/>
    </font>
    <font>
      <b/>
      <u/>
      <sz val="11"/>
      <color theme="10"/>
      <name val="Calibri"/>
      <family val="2"/>
    </font>
  </fonts>
  <fills count="10">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rgb="FFFFFF00"/>
        <bgColor indexed="64"/>
      </patternFill>
    </fill>
    <fill>
      <patternFill patternType="solid">
        <fgColor indexed="47"/>
        <bgColor indexed="64"/>
      </patternFill>
    </fill>
    <fill>
      <patternFill patternType="solid">
        <fgColor indexed="13"/>
        <bgColor indexed="34"/>
      </patternFill>
    </fill>
    <fill>
      <patternFill patternType="solid">
        <fgColor indexed="23"/>
        <bgColor indexed="55"/>
      </patternFill>
    </fill>
  </fills>
  <borders count="8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auto="1"/>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top/>
      <bottom style="thick">
        <color rgb="FFFF0000"/>
      </bottom>
      <diagonal/>
    </border>
    <border>
      <left/>
      <right/>
      <top/>
      <bottom style="thick">
        <color rgb="FF3333FF"/>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style="thick">
        <color indexed="64"/>
      </right>
      <top/>
      <bottom style="thick">
        <color indexed="64"/>
      </bottom>
      <diagonal/>
    </border>
    <border>
      <left style="thick">
        <color theme="3" tint="0.39994506668294322"/>
      </left>
      <right/>
      <top style="thick">
        <color theme="3" tint="0.39994506668294322"/>
      </top>
      <bottom/>
      <diagonal/>
    </border>
    <border>
      <left/>
      <right/>
      <top style="thick">
        <color theme="3" tint="0.39994506668294322"/>
      </top>
      <bottom/>
      <diagonal/>
    </border>
    <border>
      <left/>
      <right style="thick">
        <color theme="3" tint="0.39994506668294322"/>
      </right>
      <top style="thick">
        <color theme="3" tint="0.39994506668294322"/>
      </top>
      <bottom/>
      <diagonal/>
    </border>
    <border>
      <left style="thick">
        <color theme="3" tint="0.39994506668294322"/>
      </left>
      <right/>
      <top/>
      <bottom/>
      <diagonal/>
    </border>
    <border>
      <left/>
      <right style="thick">
        <color theme="3" tint="0.39994506668294322"/>
      </right>
      <top/>
      <bottom/>
      <diagonal/>
    </border>
    <border>
      <left style="thick">
        <color theme="3" tint="0.39994506668294322"/>
      </left>
      <right/>
      <top/>
      <bottom style="thick">
        <color theme="3" tint="0.39994506668294322"/>
      </bottom>
      <diagonal/>
    </border>
    <border>
      <left/>
      <right/>
      <top/>
      <bottom style="thick">
        <color theme="3" tint="0.39994506668294322"/>
      </bottom>
      <diagonal/>
    </border>
    <border>
      <left/>
      <right style="thick">
        <color theme="3" tint="0.39994506668294322"/>
      </right>
      <top/>
      <bottom style="thick">
        <color theme="3" tint="0.39994506668294322"/>
      </bottom>
      <diagonal/>
    </border>
    <border>
      <left/>
      <right style="thin">
        <color indexed="8"/>
      </right>
      <top/>
      <bottom/>
      <diagonal/>
    </border>
  </borders>
  <cellStyleXfs count="12">
    <xf numFmtId="0" fontId="0" fillId="0" borderId="0"/>
    <xf numFmtId="44" fontId="13" fillId="0" borderId="0" applyFont="0" applyFill="0" applyBorder="0" applyAlignment="0" applyProtection="0"/>
    <xf numFmtId="9" fontId="13" fillId="0" borderId="0" applyFont="0" applyFill="0" applyBorder="0" applyAlignment="0" applyProtection="0"/>
    <xf numFmtId="0" fontId="23" fillId="0" borderId="0" applyNumberFormat="0" applyFill="0" applyBorder="0" applyAlignment="0" applyProtection="0">
      <alignment vertical="top"/>
      <protection locked="0"/>
    </xf>
    <xf numFmtId="0" fontId="24" fillId="0" borderId="0"/>
    <xf numFmtId="9" fontId="24" fillId="0" borderId="0" applyFont="0" applyFill="0" applyBorder="0" applyAlignment="0" applyProtection="0"/>
    <xf numFmtId="43" fontId="13" fillId="0" borderId="0" applyFont="0" applyFill="0" applyBorder="0" applyAlignment="0" applyProtection="0"/>
    <xf numFmtId="0" fontId="16" fillId="0" borderId="0"/>
    <xf numFmtId="0" fontId="56" fillId="0" borderId="0" applyNumberFormat="0" applyFill="0" applyBorder="0" applyAlignment="0" applyProtection="0"/>
    <xf numFmtId="0" fontId="16" fillId="0" borderId="0"/>
    <xf numFmtId="0" fontId="16" fillId="0" borderId="0"/>
    <xf numFmtId="0" fontId="69" fillId="0" borderId="0" applyNumberFormat="0" applyFill="0" applyBorder="0" applyAlignment="0" applyProtection="0">
      <alignment vertical="top"/>
      <protection locked="0"/>
    </xf>
  </cellStyleXfs>
  <cellXfs count="680">
    <xf numFmtId="0" fontId="0" fillId="0" borderId="0" xfId="0"/>
    <xf numFmtId="0" fontId="0" fillId="0" borderId="1" xfId="0" applyBorder="1"/>
    <xf numFmtId="0" fontId="2" fillId="2" borderId="1" xfId="0" applyFont="1" applyFill="1" applyBorder="1" applyAlignment="1">
      <alignment horizontal="center"/>
    </xf>
    <xf numFmtId="0" fontId="23" fillId="0" borderId="0" xfId="3" applyAlignment="1" applyProtection="1"/>
    <xf numFmtId="3" fontId="0" fillId="6" borderId="1" xfId="0" applyNumberFormat="1" applyFill="1" applyBorder="1" applyProtection="1">
      <protection locked="0"/>
    </xf>
    <xf numFmtId="49" fontId="22" fillId="0" borderId="25" xfId="0" applyNumberFormat="1" applyFont="1" applyBorder="1" applyAlignment="1" applyProtection="1">
      <alignment horizontal="center" vertical="center" wrapText="1"/>
      <protection locked="0"/>
    </xf>
    <xf numFmtId="0" fontId="22" fillId="0" borderId="26" xfId="0" applyFont="1" applyBorder="1" applyAlignment="1" applyProtection="1">
      <alignment horizontal="center" vertical="center" wrapText="1"/>
      <protection locked="0"/>
    </xf>
    <xf numFmtId="1" fontId="22" fillId="0" borderId="27" xfId="0" applyNumberFormat="1" applyFont="1" applyBorder="1" applyAlignment="1" applyProtection="1">
      <alignment horizontal="center" vertical="center"/>
      <protection locked="0"/>
    </xf>
    <xf numFmtId="0" fontId="22" fillId="0" borderId="28" xfId="0" applyFont="1" applyBorder="1" applyAlignment="1" applyProtection="1">
      <alignment horizontal="center" vertical="center"/>
      <protection locked="0"/>
    </xf>
    <xf numFmtId="0" fontId="22" fillId="0" borderId="29" xfId="0" applyFont="1" applyBorder="1" applyAlignment="1" applyProtection="1">
      <alignment horizontal="center" vertical="center" wrapText="1"/>
      <protection locked="0"/>
    </xf>
    <xf numFmtId="0" fontId="22" fillId="0" borderId="30" xfId="0" applyFont="1" applyBorder="1" applyAlignment="1" applyProtection="1">
      <alignment horizontal="center" vertical="center" wrapText="1"/>
      <protection locked="0"/>
    </xf>
    <xf numFmtId="0" fontId="22" fillId="0" borderId="1" xfId="0" applyFont="1" applyBorder="1" applyAlignment="1" applyProtection="1">
      <alignment horizontal="center" vertical="center" wrapText="1"/>
      <protection locked="0"/>
    </xf>
    <xf numFmtId="1" fontId="22" fillId="0" borderId="31" xfId="0" applyNumberFormat="1" applyFont="1" applyBorder="1" applyAlignment="1" applyProtection="1">
      <alignment horizontal="center" vertical="center"/>
      <protection locked="0"/>
    </xf>
    <xf numFmtId="0" fontId="22" fillId="0" borderId="32" xfId="0" applyFont="1" applyBorder="1" applyAlignment="1" applyProtection="1">
      <alignment horizontal="center" vertical="center"/>
      <protection locked="0"/>
    </xf>
    <xf numFmtId="0" fontId="22" fillId="0" borderId="4" xfId="0" applyFont="1" applyBorder="1" applyAlignment="1" applyProtection="1">
      <alignment horizontal="center" vertical="center" wrapText="1"/>
      <protection locked="0"/>
    </xf>
    <xf numFmtId="0" fontId="22" fillId="0" borderId="31" xfId="0" applyFont="1" applyBorder="1" applyAlignment="1" applyProtection="1">
      <alignment horizontal="center" vertical="center"/>
      <protection locked="0"/>
    </xf>
    <xf numFmtId="0" fontId="22" fillId="4" borderId="4" xfId="0" applyFont="1" applyFill="1" applyBorder="1" applyAlignment="1" applyProtection="1">
      <alignment horizontal="center" vertical="center" wrapText="1"/>
      <protection locked="0"/>
    </xf>
    <xf numFmtId="0" fontId="22" fillId="0" borderId="33" xfId="0" applyFont="1" applyBorder="1" applyAlignment="1" applyProtection="1">
      <alignment horizontal="center" vertical="center" wrapText="1"/>
      <protection locked="0"/>
    </xf>
    <xf numFmtId="0" fontId="22" fillId="0" borderId="34" xfId="0" applyFont="1" applyBorder="1" applyAlignment="1" applyProtection="1">
      <alignment horizontal="center" vertical="center" wrapText="1"/>
      <protection locked="0"/>
    </xf>
    <xf numFmtId="1" fontId="22" fillId="0" borderId="35" xfId="0" applyNumberFormat="1"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22" fillId="0" borderId="37" xfId="0" applyFont="1" applyBorder="1" applyAlignment="1" applyProtection="1">
      <alignment horizontal="center" vertical="center" wrapText="1"/>
      <protection locked="0"/>
    </xf>
    <xf numFmtId="0" fontId="22" fillId="0" borderId="35" xfId="0" applyFont="1" applyBorder="1" applyAlignment="1" applyProtection="1">
      <alignment horizontal="center" vertical="center"/>
      <protection locked="0"/>
    </xf>
    <xf numFmtId="0" fontId="0" fillId="6" borderId="1" xfId="0" applyFill="1" applyBorder="1" applyProtection="1">
      <protection locked="0"/>
    </xf>
    <xf numFmtId="0" fontId="0" fillId="0" borderId="47" xfId="0" quotePrefix="1" applyFill="1" applyBorder="1" applyAlignment="1" applyProtection="1">
      <alignment horizontal="left"/>
      <protection locked="0"/>
    </xf>
    <xf numFmtId="0" fontId="0" fillId="0" borderId="20" xfId="0" applyFill="1" applyBorder="1" applyAlignment="1" applyProtection="1">
      <alignment horizontal="left"/>
      <protection locked="0"/>
    </xf>
    <xf numFmtId="0" fontId="0" fillId="0" borderId="20" xfId="0" quotePrefix="1" applyFill="1" applyBorder="1" applyAlignment="1" applyProtection="1">
      <alignment horizontal="left"/>
      <protection locked="0"/>
    </xf>
    <xf numFmtId="0" fontId="0" fillId="0" borderId="20" xfId="0" applyFill="1" applyBorder="1" applyProtection="1">
      <protection locked="0"/>
    </xf>
    <xf numFmtId="0" fontId="0" fillId="0" borderId="48" xfId="0" applyFill="1" applyBorder="1" applyAlignment="1" applyProtection="1">
      <alignment horizontal="left"/>
      <protection locked="0"/>
    </xf>
    <xf numFmtId="0" fontId="0" fillId="0" borderId="1" xfId="0" applyFill="1" applyBorder="1" applyProtection="1">
      <protection locked="0"/>
    </xf>
    <xf numFmtId="0" fontId="16" fillId="0" borderId="0" xfId="7"/>
    <xf numFmtId="0" fontId="7" fillId="0" borderId="30" xfId="7" applyFont="1" applyBorder="1" applyAlignment="1">
      <alignment horizontal="right" vertical="center"/>
    </xf>
    <xf numFmtId="0" fontId="7" fillId="0" borderId="0" xfId="7" applyFont="1" applyBorder="1" applyAlignment="1">
      <alignment horizontal="right" vertical="center"/>
    </xf>
    <xf numFmtId="0" fontId="16" fillId="0" borderId="40" xfId="7" applyBorder="1" applyAlignment="1">
      <alignment vertical="center"/>
    </xf>
    <xf numFmtId="0" fontId="16" fillId="0" borderId="0" xfId="7" applyFill="1" applyBorder="1"/>
    <xf numFmtId="0" fontId="16" fillId="0" borderId="1" xfId="7" applyBorder="1" applyAlignment="1" applyProtection="1">
      <alignment horizontal="left" vertical="center"/>
      <protection locked="0"/>
    </xf>
    <xf numFmtId="0" fontId="22" fillId="0" borderId="0" xfId="7" applyFont="1"/>
    <xf numFmtId="0" fontId="7" fillId="0" borderId="30" xfId="7" quotePrefix="1" applyFont="1" applyBorder="1" applyAlignment="1">
      <alignment horizontal="right" vertical="center"/>
    </xf>
    <xf numFmtId="0" fontId="7" fillId="0" borderId="0" xfId="7" quotePrefix="1" applyFont="1" applyBorder="1" applyAlignment="1">
      <alignment horizontal="right" vertical="center"/>
    </xf>
    <xf numFmtId="0" fontId="16" fillId="0" borderId="40" xfId="7" quotePrefix="1" applyBorder="1" applyAlignment="1">
      <alignment horizontal="left" vertical="center"/>
    </xf>
    <xf numFmtId="0" fontId="16" fillId="0" borderId="1" xfId="7" applyBorder="1" applyAlignment="1" applyProtection="1">
      <alignment horizontal="left" vertical="center" wrapText="1"/>
      <protection locked="0"/>
    </xf>
    <xf numFmtId="0" fontId="7" fillId="0" borderId="24" xfId="7" applyFont="1" applyBorder="1" applyAlignment="1">
      <alignment horizontal="right" vertical="center"/>
    </xf>
    <xf numFmtId="0" fontId="16" fillId="0" borderId="8" xfId="7" applyBorder="1" applyAlignment="1" applyProtection="1">
      <alignment horizontal="left" vertical="center" wrapText="1"/>
      <protection locked="0"/>
    </xf>
    <xf numFmtId="0" fontId="7" fillId="0" borderId="62" xfId="7" quotePrefix="1" applyFont="1" applyBorder="1" applyAlignment="1">
      <alignment horizontal="right" vertical="center"/>
    </xf>
    <xf numFmtId="0" fontId="16" fillId="0" borderId="10" xfId="7" applyBorder="1" applyAlignment="1" applyProtection="1">
      <alignment horizontal="left" vertical="center"/>
      <protection locked="0"/>
    </xf>
    <xf numFmtId="0" fontId="7" fillId="0" borderId="63" xfId="7" applyFont="1" applyBorder="1" applyAlignment="1">
      <alignment horizontal="right" vertical="center"/>
    </xf>
    <xf numFmtId="0" fontId="16" fillId="0" borderId="8" xfId="7" applyBorder="1" applyAlignment="1">
      <alignment horizontal="left" vertical="center"/>
    </xf>
    <xf numFmtId="0" fontId="55" fillId="2" borderId="54" xfId="7" applyFont="1" applyFill="1" applyBorder="1" applyAlignment="1">
      <alignment horizontal="center" vertical="center" wrapText="1"/>
    </xf>
    <xf numFmtId="0" fontId="23" fillId="0" borderId="0" xfId="3" quotePrefix="1" applyAlignment="1" applyProtection="1">
      <alignment horizontal="left"/>
    </xf>
    <xf numFmtId="0" fontId="55" fillId="2" borderId="45" xfId="7" quotePrefix="1" applyFont="1" applyFill="1" applyBorder="1" applyAlignment="1">
      <alignment horizontal="center" vertical="center" wrapText="1"/>
    </xf>
    <xf numFmtId="0" fontId="16" fillId="0" borderId="2" xfId="7" applyBorder="1"/>
    <xf numFmtId="0" fontId="16" fillId="0" borderId="40" xfId="7" applyBorder="1"/>
    <xf numFmtId="0" fontId="16" fillId="0" borderId="0" xfId="7" applyBorder="1"/>
    <xf numFmtId="0" fontId="16" fillId="0" borderId="41" xfId="7" applyBorder="1"/>
    <xf numFmtId="0" fontId="16" fillId="0" borderId="65" xfId="7" applyBorder="1"/>
    <xf numFmtId="0" fontId="16" fillId="0" borderId="66" xfId="7" applyBorder="1"/>
    <xf numFmtId="0" fontId="16" fillId="0" borderId="42" xfId="7" applyBorder="1"/>
    <xf numFmtId="0" fontId="16" fillId="0" borderId="16" xfId="7" applyBorder="1"/>
    <xf numFmtId="0" fontId="16" fillId="0" borderId="43" xfId="7" applyBorder="1"/>
    <xf numFmtId="0" fontId="7" fillId="2" borderId="29" xfId="7" applyFont="1" applyFill="1" applyBorder="1"/>
    <xf numFmtId="0" fontId="7" fillId="2" borderId="29" xfId="7" quotePrefix="1" applyFont="1" applyFill="1" applyBorder="1" applyAlignment="1">
      <alignment horizontal="left"/>
    </xf>
    <xf numFmtId="0" fontId="7" fillId="2" borderId="51" xfId="7" applyFont="1" applyFill="1" applyBorder="1"/>
    <xf numFmtId="0" fontId="7" fillId="2" borderId="61" xfId="7" applyFont="1" applyFill="1" applyBorder="1" applyAlignment="1">
      <alignment horizontal="left"/>
    </xf>
    <xf numFmtId="0" fontId="7" fillId="2" borderId="29" xfId="7" applyFont="1" applyFill="1" applyBorder="1" applyAlignment="1">
      <alignment horizontal="center"/>
    </xf>
    <xf numFmtId="0" fontId="16" fillId="0" borderId="41" xfId="7" applyBorder="1" applyAlignment="1">
      <alignment horizontal="left" vertical="top" wrapText="1"/>
    </xf>
    <xf numFmtId="0" fontId="16" fillId="0" borderId="0" xfId="7" applyBorder="1" applyAlignment="1">
      <alignment horizontal="left" vertical="top" wrapText="1"/>
    </xf>
    <xf numFmtId="0" fontId="16" fillId="0" borderId="0" xfId="7" applyBorder="1" applyAlignment="1" applyProtection="1">
      <alignment horizontal="left" vertical="center" wrapText="1"/>
      <protection locked="0"/>
    </xf>
    <xf numFmtId="1" fontId="22" fillId="0" borderId="28" xfId="0" applyNumberFormat="1" applyFont="1" applyBorder="1" applyAlignment="1" applyProtection="1">
      <alignment horizontal="center" vertical="center"/>
      <protection locked="0"/>
    </xf>
    <xf numFmtId="1" fontId="22" fillId="0" borderId="32"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6" fillId="0" borderId="0" xfId="7" applyProtection="1">
      <protection locked="0"/>
    </xf>
    <xf numFmtId="2" fontId="16" fillId="0" borderId="0" xfId="7" applyNumberFormat="1" applyProtection="1">
      <protection locked="0"/>
    </xf>
    <xf numFmtId="0" fontId="16" fillId="0" borderId="67" xfId="7" applyFont="1" applyBorder="1" applyAlignment="1" applyProtection="1">
      <alignment horizontal="center"/>
      <protection locked="0"/>
    </xf>
    <xf numFmtId="0" fontId="16" fillId="6" borderId="1" xfId="7" applyFill="1" applyBorder="1" applyProtection="1">
      <protection locked="0"/>
    </xf>
    <xf numFmtId="0" fontId="2" fillId="6" borderId="1" xfId="0" applyFont="1" applyFill="1" applyBorder="1" applyAlignment="1" applyProtection="1">
      <alignment horizontal="center"/>
      <protection locked="0"/>
    </xf>
    <xf numFmtId="170" fontId="0" fillId="6" borderId="0" xfId="6" applyNumberFormat="1" applyFont="1" applyFill="1" applyAlignment="1" applyProtection="1">
      <protection locked="0"/>
    </xf>
    <xf numFmtId="9" fontId="0" fillId="6" borderId="1" xfId="2" quotePrefix="1" applyFont="1" applyFill="1" applyBorder="1" applyAlignment="1" applyProtection="1">
      <alignment horizontal="center"/>
      <protection locked="0"/>
    </xf>
    <xf numFmtId="170" fontId="0" fillId="6" borderId="1" xfId="6" applyNumberFormat="1" applyFont="1" applyFill="1" applyBorder="1" applyAlignment="1" applyProtection="1">
      <protection locked="0"/>
    </xf>
    <xf numFmtId="170" fontId="0" fillId="6" borderId="0" xfId="6" applyNumberFormat="1" applyFont="1" applyFill="1" applyBorder="1" applyAlignment="1" applyProtection="1">
      <protection locked="0"/>
    </xf>
    <xf numFmtId="0" fontId="0" fillId="6" borderId="0" xfId="0" applyFill="1" applyProtection="1">
      <protection locked="0"/>
    </xf>
    <xf numFmtId="0" fontId="22" fillId="0" borderId="0" xfId="0" applyFont="1" applyBorder="1" applyAlignment="1" applyProtection="1">
      <alignment horizontal="center" vertical="center" wrapText="1"/>
      <protection locked="0"/>
    </xf>
    <xf numFmtId="0" fontId="21" fillId="6" borderId="1" xfId="0" applyFont="1" applyFill="1" applyBorder="1" applyAlignment="1" applyProtection="1">
      <alignment horizontal="left"/>
      <protection locked="0"/>
    </xf>
    <xf numFmtId="0" fontId="22" fillId="0" borderId="10" xfId="0" applyFont="1" applyBorder="1" applyAlignment="1" applyProtection="1">
      <alignment horizontal="center" vertical="center" wrapText="1"/>
      <protection locked="0"/>
    </xf>
    <xf numFmtId="0" fontId="22" fillId="0" borderId="28" xfId="0" applyFont="1" applyBorder="1" applyAlignment="1" applyProtection="1">
      <alignment horizontal="center" vertical="center" wrapText="1"/>
      <protection locked="0"/>
    </xf>
    <xf numFmtId="0" fontId="0" fillId="0" borderId="0" xfId="0" applyProtection="1">
      <protection locked="0"/>
    </xf>
    <xf numFmtId="0" fontId="40" fillId="0" borderId="0" xfId="0" quotePrefix="1" applyFont="1" applyAlignment="1" applyProtection="1">
      <alignment horizontal="left"/>
      <protection locked="0"/>
    </xf>
    <xf numFmtId="0" fontId="5" fillId="0" borderId="0" xfId="0" quotePrefix="1" applyFont="1" applyAlignment="1" applyProtection="1">
      <protection locked="0"/>
    </xf>
    <xf numFmtId="0" fontId="5" fillId="0" borderId="0" xfId="0" quotePrefix="1" applyFont="1" applyAlignment="1" applyProtection="1">
      <alignment horizontal="center"/>
      <protection locked="0"/>
    </xf>
    <xf numFmtId="0" fontId="2" fillId="0" borderId="0" xfId="0" quotePrefix="1" applyFont="1" applyAlignment="1" applyProtection="1">
      <alignment horizontal="left"/>
      <protection locked="0"/>
    </xf>
    <xf numFmtId="0" fontId="2" fillId="2" borderId="1" xfId="0" quotePrefix="1" applyFont="1" applyFill="1" applyBorder="1" applyAlignment="1" applyProtection="1">
      <alignment horizontal="center"/>
      <protection locked="0"/>
    </xf>
    <xf numFmtId="0" fontId="2" fillId="2" borderId="1" xfId="0" applyFont="1" applyFill="1" applyBorder="1" applyAlignment="1" applyProtection="1">
      <alignment horizontal="center"/>
      <protection locked="0"/>
    </xf>
    <xf numFmtId="0" fontId="2" fillId="0" borderId="0" xfId="0" applyFont="1" applyProtection="1">
      <protection locked="0"/>
    </xf>
    <xf numFmtId="0" fontId="2" fillId="0" borderId="0" xfId="0" quotePrefix="1" applyFont="1" applyAlignment="1" applyProtection="1">
      <alignment horizontal="left" vertical="top"/>
      <protection locked="0"/>
    </xf>
    <xf numFmtId="0" fontId="2" fillId="0" borderId="0" xfId="0" quotePrefix="1" applyFont="1" applyAlignment="1" applyProtection="1">
      <alignment horizontal="left" vertical="top" wrapText="1"/>
      <protection locked="0"/>
    </xf>
    <xf numFmtId="0" fontId="23" fillId="0" borderId="0" xfId="3" quotePrefix="1" applyAlignment="1" applyProtection="1">
      <alignment horizontal="left"/>
      <protection locked="0"/>
    </xf>
    <xf numFmtId="0" fontId="0" fillId="0" borderId="0" xfId="0" applyAlignment="1" applyProtection="1">
      <alignment horizontal="right"/>
      <protection locked="0"/>
    </xf>
    <xf numFmtId="0" fontId="23" fillId="0" borderId="0" xfId="3" applyAlignment="1" applyProtection="1">
      <protection locked="0"/>
    </xf>
    <xf numFmtId="0" fontId="18" fillId="2" borderId="1" xfId="0" quotePrefix="1" applyFont="1" applyFill="1" applyBorder="1" applyAlignment="1" applyProtection="1">
      <alignment horizontal="center" vertical="center"/>
      <protection locked="0"/>
    </xf>
    <xf numFmtId="0" fontId="9" fillId="0" borderId="0" xfId="0" quotePrefix="1" applyFont="1" applyAlignment="1" applyProtection="1">
      <alignment horizontal="left"/>
      <protection locked="0"/>
    </xf>
    <xf numFmtId="0" fontId="9" fillId="0" borderId="6" xfId="0" quotePrefix="1" applyFont="1" applyBorder="1" applyAlignment="1" applyProtection="1">
      <alignment horizontal="left"/>
      <protection locked="0"/>
    </xf>
    <xf numFmtId="0" fontId="9" fillId="0" borderId="11" xfId="0" quotePrefix="1" applyFont="1" applyBorder="1" applyAlignment="1" applyProtection="1">
      <alignment horizontal="left"/>
      <protection locked="0"/>
    </xf>
    <xf numFmtId="0" fontId="9" fillId="0" borderId="0" xfId="0" applyFont="1" applyAlignment="1" applyProtection="1">
      <alignment horizontal="left"/>
      <protection locked="0"/>
    </xf>
    <xf numFmtId="0" fontId="9" fillId="0" borderId="6" xfId="0" applyFont="1" applyBorder="1" applyAlignment="1" applyProtection="1">
      <alignment horizontal="left"/>
      <protection locked="0"/>
    </xf>
    <xf numFmtId="0" fontId="9" fillId="0" borderId="11" xfId="0" applyFont="1" applyBorder="1" applyAlignment="1" applyProtection="1">
      <alignment horizontal="left"/>
      <protection locked="0"/>
    </xf>
    <xf numFmtId="0" fontId="0" fillId="0" borderId="13" xfId="0" applyBorder="1" applyProtection="1">
      <protection locked="0"/>
    </xf>
    <xf numFmtId="0" fontId="9" fillId="0" borderId="0" xfId="0" applyFont="1" applyAlignment="1" applyProtection="1">
      <alignment horizontal="right"/>
      <protection locked="0"/>
    </xf>
    <xf numFmtId="168" fontId="0" fillId="0" borderId="0" xfId="0" applyNumberFormat="1" applyProtection="1">
      <protection locked="0"/>
    </xf>
    <xf numFmtId="0" fontId="0" fillId="0" borderId="14" xfId="0" applyBorder="1" applyProtection="1">
      <protection locked="0"/>
    </xf>
    <xf numFmtId="0" fontId="0" fillId="0" borderId="0" xfId="0" applyBorder="1" applyProtection="1">
      <protection locked="0"/>
    </xf>
    <xf numFmtId="0" fontId="9" fillId="0" borderId="0" xfId="0" quotePrefix="1" applyFont="1" applyBorder="1" applyAlignment="1" applyProtection="1">
      <alignment horizontal="left"/>
      <protection locked="0"/>
    </xf>
    <xf numFmtId="0" fontId="9" fillId="0" borderId="0" xfId="0" applyFont="1" applyBorder="1" applyProtection="1">
      <protection locked="0"/>
    </xf>
    <xf numFmtId="0" fontId="9" fillId="0" borderId="0" xfId="0" applyFont="1" applyBorder="1" applyAlignment="1" applyProtection="1">
      <alignment horizontal="right"/>
      <protection locked="0"/>
    </xf>
    <xf numFmtId="0" fontId="27" fillId="0" borderId="6" xfId="0" quotePrefix="1" applyFont="1" applyBorder="1" applyAlignment="1" applyProtection="1">
      <alignment horizontal="left"/>
      <protection locked="0"/>
    </xf>
    <xf numFmtId="0" fontId="0" fillId="0" borderId="15" xfId="0" applyBorder="1" applyProtection="1">
      <protection locked="0"/>
    </xf>
    <xf numFmtId="0" fontId="0" fillId="2" borderId="11" xfId="0" quotePrefix="1" applyFill="1" applyBorder="1" applyAlignment="1" applyProtection="1">
      <alignment horizontal="left"/>
      <protection locked="0"/>
    </xf>
    <xf numFmtId="0" fontId="0" fillId="2" borderId="7" xfId="0" applyFill="1" applyBorder="1" applyProtection="1">
      <protection locked="0"/>
    </xf>
    <xf numFmtId="0" fontId="0" fillId="2" borderId="13" xfId="0" applyFill="1" applyBorder="1" applyProtection="1">
      <protection locked="0"/>
    </xf>
    <xf numFmtId="0" fontId="0" fillId="2" borderId="12" xfId="0" quotePrefix="1" applyFont="1" applyFill="1" applyBorder="1" applyAlignment="1" applyProtection="1">
      <alignment horizontal="left"/>
      <protection locked="0"/>
    </xf>
    <xf numFmtId="0" fontId="0" fillId="2" borderId="2" xfId="0" applyFill="1" applyBorder="1" applyProtection="1">
      <protection locked="0"/>
    </xf>
    <xf numFmtId="0" fontId="0" fillId="2" borderId="15" xfId="0" applyFill="1" applyBorder="1" applyProtection="1">
      <protection locked="0"/>
    </xf>
    <xf numFmtId="0" fontId="21" fillId="2" borderId="1" xfId="0" quotePrefix="1" applyFont="1" applyFill="1" applyBorder="1" applyAlignment="1" applyProtection="1">
      <alignment horizontal="center" vertical="center" wrapText="1"/>
      <protection locked="0"/>
    </xf>
    <xf numFmtId="0" fontId="21" fillId="2" borderId="1" xfId="0" applyFont="1" applyFill="1" applyBorder="1" applyAlignment="1" applyProtection="1">
      <alignment horizontal="center" vertical="center" wrapText="1"/>
      <protection locked="0"/>
    </xf>
    <xf numFmtId="0" fontId="21" fillId="3" borderId="1" xfId="0" quotePrefix="1" applyFont="1" applyFill="1" applyBorder="1" applyAlignment="1" applyProtection="1">
      <alignment horizontal="center" vertical="center" wrapText="1"/>
      <protection locked="0"/>
    </xf>
    <xf numFmtId="0" fontId="21" fillId="6" borderId="2" xfId="0" quotePrefix="1" applyFont="1" applyFill="1" applyBorder="1" applyAlignment="1" applyProtection="1">
      <alignment horizontal="center" vertical="center" wrapText="1"/>
      <protection locked="0"/>
    </xf>
    <xf numFmtId="0" fontId="21" fillId="6" borderId="1" xfId="0" applyFont="1" applyFill="1" applyBorder="1" applyAlignment="1" applyProtection="1">
      <alignment horizontal="center" vertical="center" wrapText="1"/>
      <protection locked="0"/>
    </xf>
    <xf numFmtId="0" fontId="21" fillId="6" borderId="10" xfId="0" applyFont="1" applyFill="1" applyBorder="1" applyAlignment="1" applyProtection="1">
      <alignment horizontal="center" vertical="center" wrapText="1"/>
      <protection locked="0"/>
    </xf>
    <xf numFmtId="0" fontId="21" fillId="2" borderId="10" xfId="0" applyFont="1" applyFill="1" applyBorder="1" applyAlignment="1" applyProtection="1">
      <alignment horizontal="center" vertical="center" wrapText="1"/>
      <protection locked="0"/>
    </xf>
    <xf numFmtId="0" fontId="21" fillId="6" borderId="15" xfId="0" applyFont="1" applyFill="1" applyBorder="1" applyAlignment="1" applyProtection="1">
      <alignment horizontal="center" vertical="center" wrapText="1"/>
      <protection locked="0"/>
    </xf>
    <xf numFmtId="0" fontId="21" fillId="3" borderId="10" xfId="0" applyFont="1" applyFill="1" applyBorder="1" applyAlignment="1" applyProtection="1">
      <alignment horizontal="center" vertical="center" wrapText="1"/>
      <protection locked="0"/>
    </xf>
    <xf numFmtId="0" fontId="2" fillId="0" borderId="3" xfId="0" quotePrefix="1" applyFont="1" applyBorder="1" applyAlignment="1" applyProtection="1">
      <alignment horizontal="left"/>
      <protection locked="0"/>
    </xf>
    <xf numFmtId="0" fontId="0" fillId="0" borderId="4" xfId="0" applyBorder="1" applyProtection="1">
      <protection locked="0"/>
    </xf>
    <xf numFmtId="0" fontId="0" fillId="0" borderId="5" xfId="0" applyBorder="1" applyProtection="1">
      <protection locked="0"/>
    </xf>
    <xf numFmtId="0" fontId="2" fillId="0" borderId="3" xfId="0" applyFont="1" applyBorder="1" applyProtection="1">
      <protection locked="0"/>
    </xf>
    <xf numFmtId="0" fontId="47" fillId="2" borderId="1" xfId="0" applyFont="1" applyFill="1" applyBorder="1" applyAlignment="1" applyProtection="1">
      <alignment vertical="center"/>
      <protection locked="0"/>
    </xf>
    <xf numFmtId="0" fontId="48" fillId="2" borderId="10" xfId="0" quotePrefix="1" applyFont="1" applyFill="1" applyBorder="1" applyAlignment="1" applyProtection="1">
      <alignment horizontal="center" vertical="top" wrapText="1"/>
      <protection locked="0"/>
    </xf>
    <xf numFmtId="0" fontId="48" fillId="2" borderId="10" xfId="0" applyFont="1" applyFill="1" applyBorder="1" applyAlignment="1" applyProtection="1">
      <alignment horizontal="center" vertical="top" wrapText="1"/>
      <protection locked="0"/>
    </xf>
    <xf numFmtId="0" fontId="0" fillId="0" borderId="1" xfId="0" applyBorder="1" applyAlignment="1" applyProtection="1">
      <alignment wrapText="1"/>
      <protection locked="0"/>
    </xf>
    <xf numFmtId="0" fontId="47" fillId="2" borderId="1" xfId="0" applyFont="1" applyFill="1" applyBorder="1" applyAlignment="1" applyProtection="1">
      <alignment horizontal="center" vertical="center"/>
      <protection locked="0"/>
    </xf>
    <xf numFmtId="0" fontId="51" fillId="2" borderId="1" xfId="0" applyFont="1" applyFill="1" applyBorder="1" applyAlignment="1" applyProtection="1">
      <alignment horizontal="center" vertical="center"/>
      <protection locked="0"/>
    </xf>
    <xf numFmtId="0" fontId="50" fillId="2" borderId="1" xfId="0" applyFont="1" applyFill="1" applyBorder="1" applyAlignment="1" applyProtection="1">
      <alignment horizontal="left" vertical="top"/>
      <protection locked="0"/>
    </xf>
    <xf numFmtId="166" fontId="49" fillId="2" borderId="1" xfId="0" applyNumberFormat="1" applyFont="1" applyFill="1" applyBorder="1" applyAlignment="1" applyProtection="1">
      <alignment vertical="top"/>
      <protection locked="0"/>
    </xf>
    <xf numFmtId="0" fontId="49" fillId="2" borderId="1" xfId="0" quotePrefix="1" applyFont="1" applyFill="1" applyBorder="1" applyAlignment="1" applyProtection="1">
      <alignment horizontal="center" vertical="top" wrapText="1"/>
      <protection locked="0"/>
    </xf>
    <xf numFmtId="0" fontId="49" fillId="2" borderId="1" xfId="0" applyFont="1" applyFill="1" applyBorder="1" applyAlignment="1" applyProtection="1">
      <alignment horizontal="center" vertical="top" wrapText="1"/>
      <protection locked="0"/>
    </xf>
    <xf numFmtId="0" fontId="52" fillId="0" borderId="1" xfId="0" applyFont="1" applyFill="1" applyBorder="1" applyAlignment="1" applyProtection="1">
      <alignment horizontal="center" vertical="top"/>
      <protection locked="0"/>
    </xf>
    <xf numFmtId="166" fontId="49" fillId="0" borderId="1" xfId="0" applyNumberFormat="1" applyFont="1" applyFill="1" applyBorder="1" applyAlignment="1" applyProtection="1">
      <alignment vertical="top"/>
      <protection locked="0"/>
    </xf>
    <xf numFmtId="0" fontId="49" fillId="0" borderId="1" xfId="0" applyFont="1" applyFill="1" applyBorder="1" applyAlignment="1" applyProtection="1">
      <alignment vertical="top"/>
      <protection locked="0"/>
    </xf>
    <xf numFmtId="0" fontId="49" fillId="0" borderId="1" xfId="0" applyFont="1" applyFill="1" applyBorder="1" applyAlignment="1" applyProtection="1">
      <alignment vertical="top" wrapText="1"/>
      <protection locked="0"/>
    </xf>
    <xf numFmtId="0" fontId="2" fillId="0" borderId="0" xfId="0" applyFont="1" applyAlignment="1" applyProtection="1">
      <protection locked="0"/>
    </xf>
    <xf numFmtId="0" fontId="4" fillId="0" borderId="0" xfId="0" quotePrefix="1" applyFont="1" applyAlignment="1" applyProtection="1">
      <alignment horizontal="center"/>
      <protection locked="0"/>
    </xf>
    <xf numFmtId="0" fontId="2" fillId="0" borderId="12" xfId="0" quotePrefix="1" applyFont="1" applyBorder="1" applyAlignment="1" applyProtection="1">
      <alignment horizontal="center" textRotation="30"/>
      <protection locked="0"/>
    </xf>
    <xf numFmtId="0" fontId="2" fillId="0" borderId="10" xfId="0" applyFont="1" applyBorder="1" applyAlignment="1" applyProtection="1">
      <alignment horizontal="center" textRotation="30"/>
      <protection locked="0"/>
    </xf>
    <xf numFmtId="0" fontId="2" fillId="0" borderId="12" xfId="0" applyFont="1" applyBorder="1" applyAlignment="1" applyProtection="1">
      <alignment horizontal="center" textRotation="30"/>
      <protection locked="0"/>
    </xf>
    <xf numFmtId="0" fontId="2" fillId="0" borderId="6" xfId="0" applyFont="1" applyBorder="1" applyAlignment="1" applyProtection="1">
      <alignment textRotation="30"/>
      <protection locked="0"/>
    </xf>
    <xf numFmtId="0" fontId="23" fillId="0" borderId="1" xfId="3" applyBorder="1" applyAlignment="1" applyProtection="1">
      <protection locked="0"/>
    </xf>
    <xf numFmtId="0" fontId="2" fillId="0" borderId="1" xfId="0" applyFont="1" applyBorder="1" applyAlignment="1" applyProtection="1">
      <alignment horizontal="center"/>
      <protection locked="0"/>
    </xf>
    <xf numFmtId="0" fontId="2" fillId="0" borderId="1" xfId="0" quotePrefix="1" applyFont="1" applyBorder="1" applyAlignment="1" applyProtection="1">
      <alignment horizontal="center"/>
      <protection locked="0"/>
    </xf>
    <xf numFmtId="0" fontId="23" fillId="0" borderId="13" xfId="3" quotePrefix="1" applyBorder="1" applyAlignment="1" applyProtection="1">
      <alignment horizontal="left"/>
      <protection locked="0"/>
    </xf>
    <xf numFmtId="0" fontId="23" fillId="0" borderId="13" xfId="3" applyBorder="1" applyAlignment="1" applyProtection="1">
      <alignment horizontal="left"/>
      <protection locked="0"/>
    </xf>
    <xf numFmtId="0" fontId="66" fillId="0" borderId="13" xfId="3" quotePrefix="1" applyFont="1" applyBorder="1" applyAlignment="1" applyProtection="1">
      <alignment horizontal="left"/>
      <protection locked="0"/>
    </xf>
    <xf numFmtId="0" fontId="66" fillId="0" borderId="13" xfId="3" applyFont="1" applyBorder="1" applyAlignment="1" applyProtection="1">
      <alignment horizontal="left"/>
      <protection locked="0"/>
    </xf>
    <xf numFmtId="0" fontId="0" fillId="0" borderId="0" xfId="0" quotePrefix="1" applyAlignment="1" applyProtection="1">
      <alignment horizontal="left"/>
      <protection locked="0"/>
    </xf>
    <xf numFmtId="0" fontId="0" fillId="0" borderId="0" xfId="0" applyAlignment="1" applyProtection="1">
      <alignment horizontal="left"/>
      <protection locked="0"/>
    </xf>
    <xf numFmtId="0" fontId="18" fillId="0" borderId="0" xfId="0" quotePrefix="1" applyFont="1" applyAlignment="1" applyProtection="1">
      <alignment horizontal="center"/>
      <protection locked="0"/>
    </xf>
    <xf numFmtId="0" fontId="2" fillId="0" borderId="7" xfId="0" quotePrefix="1" applyFont="1" applyFill="1" applyBorder="1" applyAlignment="1" applyProtection="1">
      <alignment horizontal="center"/>
      <protection locked="0"/>
    </xf>
    <xf numFmtId="0" fontId="2" fillId="0" borderId="0" xfId="0" quotePrefix="1" applyFont="1" applyAlignment="1" applyProtection="1">
      <alignment horizontal="center"/>
      <protection locked="0"/>
    </xf>
    <xf numFmtId="0" fontId="2" fillId="0" borderId="0" xfId="0" applyFont="1" applyAlignment="1" applyProtection="1">
      <alignment horizontal="center"/>
      <protection locked="0"/>
    </xf>
    <xf numFmtId="0" fontId="14" fillId="0" borderId="0" xfId="0" quotePrefix="1" applyFont="1" applyAlignment="1" applyProtection="1">
      <alignment horizontal="center"/>
      <protection locked="0"/>
    </xf>
    <xf numFmtId="1" fontId="0" fillId="2" borderId="1" xfId="0" quotePrefix="1" applyNumberFormat="1" applyFill="1" applyBorder="1" applyAlignment="1" applyProtection="1">
      <alignment horizontal="center"/>
      <protection locked="0"/>
    </xf>
    <xf numFmtId="1" fontId="0" fillId="2" borderId="1" xfId="0" applyNumberFormat="1" applyFill="1" applyBorder="1" applyAlignment="1" applyProtection="1">
      <alignment horizontal="center"/>
      <protection locked="0"/>
    </xf>
    <xf numFmtId="0" fontId="18" fillId="0" borderId="0" xfId="0" applyFont="1" applyProtection="1">
      <protection locked="0"/>
    </xf>
    <xf numFmtId="0" fontId="17" fillId="0" borderId="0" xfId="0" quotePrefix="1" applyFont="1" applyAlignment="1" applyProtection="1">
      <alignment horizontal="left"/>
      <protection locked="0"/>
    </xf>
    <xf numFmtId="0" fontId="2" fillId="3" borderId="0" xfId="0" quotePrefix="1" applyFont="1" applyFill="1" applyAlignment="1" applyProtection="1">
      <alignment horizontal="left"/>
      <protection locked="0"/>
    </xf>
    <xf numFmtId="0" fontId="14" fillId="3" borderId="0" xfId="0" applyFont="1" applyFill="1" applyProtection="1">
      <protection locked="0"/>
    </xf>
    <xf numFmtId="0" fontId="2" fillId="0" borderId="0" xfId="0" applyFont="1" applyAlignment="1" applyProtection="1">
      <alignment horizontal="left"/>
      <protection locked="0"/>
    </xf>
    <xf numFmtId="1" fontId="16" fillId="0" borderId="0" xfId="1" quotePrefix="1" applyNumberFormat="1" applyFont="1" applyBorder="1" applyAlignment="1" applyProtection="1">
      <alignment horizontal="left" vertical="center"/>
      <protection locked="0"/>
    </xf>
    <xf numFmtId="0" fontId="16" fillId="0" borderId="0" xfId="0" quotePrefix="1" applyFont="1" applyAlignment="1" applyProtection="1">
      <alignment horizontal="left"/>
      <protection locked="0"/>
    </xf>
    <xf numFmtId="0" fontId="2" fillId="2" borderId="0" xfId="0" applyFont="1" applyFill="1" applyAlignment="1" applyProtection="1">
      <alignment horizontal="left"/>
      <protection locked="0"/>
    </xf>
    <xf numFmtId="1" fontId="16" fillId="2" borderId="0" xfId="1" quotePrefix="1" applyNumberFormat="1" applyFont="1" applyFill="1" applyBorder="1" applyAlignment="1" applyProtection="1">
      <alignment horizontal="left" vertical="center"/>
      <protection locked="0"/>
    </xf>
    <xf numFmtId="0" fontId="16" fillId="2" borderId="0" xfId="0" quotePrefix="1" applyFont="1" applyFill="1" applyAlignment="1" applyProtection="1">
      <alignment horizontal="left"/>
      <protection locked="0"/>
    </xf>
    <xf numFmtId="0" fontId="0" fillId="2" borderId="0" xfId="0" applyFill="1" applyProtection="1">
      <protection locked="0"/>
    </xf>
    <xf numFmtId="0" fontId="2" fillId="0" borderId="0" xfId="0" quotePrefix="1" applyFont="1" applyAlignment="1" applyProtection="1">
      <protection locked="0"/>
    </xf>
    <xf numFmtId="0" fontId="0" fillId="0" borderId="0" xfId="0" quotePrefix="1" applyFill="1" applyBorder="1" applyAlignment="1" applyProtection="1">
      <alignment horizontal="left" vertical="top"/>
      <protection locked="0"/>
    </xf>
    <xf numFmtId="0" fontId="0" fillId="0" borderId="0" xfId="0" applyFill="1" applyBorder="1" applyAlignment="1" applyProtection="1">
      <alignment horizontal="left" vertical="top"/>
      <protection locked="0"/>
    </xf>
    <xf numFmtId="0" fontId="0" fillId="0" borderId="49" xfId="0" applyBorder="1" applyProtection="1">
      <protection locked="0"/>
    </xf>
    <xf numFmtId="0" fontId="4" fillId="0" borderId="49" xfId="0" quotePrefix="1" applyFont="1" applyBorder="1" applyAlignment="1" applyProtection="1">
      <alignment vertical="center" wrapText="1"/>
      <protection locked="0"/>
    </xf>
    <xf numFmtId="0" fontId="4" fillId="0" borderId="0" xfId="0" quotePrefix="1" applyFont="1" applyBorder="1" applyAlignment="1" applyProtection="1">
      <alignment vertical="center" wrapText="1"/>
      <protection locked="0"/>
    </xf>
    <xf numFmtId="0" fontId="2" fillId="0" borderId="49" xfId="0" quotePrefix="1" applyFont="1" applyBorder="1" applyAlignment="1" applyProtection="1">
      <alignment horizontal="left"/>
      <protection locked="0"/>
    </xf>
    <xf numFmtId="0" fontId="2" fillId="0" borderId="49" xfId="0" applyFont="1" applyBorder="1" applyProtection="1">
      <protection locked="0"/>
    </xf>
    <xf numFmtId="0" fontId="0" fillId="0" borderId="44" xfId="0" applyBorder="1" applyProtection="1">
      <protection locked="0"/>
    </xf>
    <xf numFmtId="0" fontId="25" fillId="0" borderId="0" xfId="0" quotePrefix="1" applyFont="1" applyAlignment="1" applyProtection="1">
      <alignment horizontal="left"/>
      <protection locked="0"/>
    </xf>
    <xf numFmtId="0" fontId="2" fillId="0" borderId="49" xfId="0" quotePrefix="1" applyFont="1" applyBorder="1" applyAlignment="1" applyProtection="1">
      <protection locked="0"/>
    </xf>
    <xf numFmtId="0" fontId="2" fillId="0" borderId="0" xfId="0" quotePrefix="1" applyFont="1" applyAlignment="1" applyProtection="1">
      <alignment horizontal="right"/>
      <protection locked="0"/>
    </xf>
    <xf numFmtId="0" fontId="2" fillId="0" borderId="49" xfId="0" applyFont="1" applyBorder="1" applyAlignment="1" applyProtection="1">
      <alignment horizontal="left"/>
      <protection locked="0"/>
    </xf>
    <xf numFmtId="0" fontId="2" fillId="0" borderId="0" xfId="0" applyFont="1" applyAlignment="1" applyProtection="1">
      <alignment horizontal="center" textRotation="45" wrapText="1"/>
      <protection locked="0"/>
    </xf>
    <xf numFmtId="0" fontId="26" fillId="0" borderId="0" xfId="0" applyFont="1" applyProtection="1">
      <protection locked="0"/>
    </xf>
    <xf numFmtId="0" fontId="26" fillId="0" borderId="0" xfId="0" applyFont="1" applyAlignment="1" applyProtection="1">
      <alignment horizontal="left"/>
      <protection locked="0"/>
    </xf>
    <xf numFmtId="0" fontId="0" fillId="0" borderId="0" xfId="0" quotePrefix="1" applyAlignment="1" applyProtection="1">
      <alignment horizontal="right"/>
      <protection locked="0"/>
    </xf>
    <xf numFmtId="0" fontId="0" fillId="6" borderId="1" xfId="0" applyFill="1" applyBorder="1" applyAlignment="1" applyProtection="1">
      <protection locked="0"/>
    </xf>
    <xf numFmtId="0" fontId="0" fillId="0" borderId="1" xfId="0" applyFill="1" applyBorder="1" applyAlignment="1" applyProtection="1">
      <protection locked="0"/>
    </xf>
    <xf numFmtId="0" fontId="0" fillId="0" borderId="0" xfId="0" applyFill="1" applyBorder="1" applyAlignment="1" applyProtection="1">
      <protection locked="0"/>
    </xf>
    <xf numFmtId="0" fontId="0" fillId="0" borderId="46" xfId="0" applyBorder="1" applyProtection="1">
      <protection locked="0"/>
    </xf>
    <xf numFmtId="0" fontId="0" fillId="0" borderId="45" xfId="0" applyBorder="1" applyProtection="1">
      <protection locked="0"/>
    </xf>
    <xf numFmtId="0" fontId="7" fillId="5" borderId="1" xfId="0" applyFont="1" applyFill="1" applyBorder="1" applyAlignment="1" applyProtection="1">
      <alignment horizontal="center"/>
      <protection locked="0"/>
    </xf>
    <xf numFmtId="0" fontId="27" fillId="0" borderId="1" xfId="0" applyFont="1" applyBorder="1" applyAlignment="1" applyProtection="1">
      <alignment vertical="center"/>
      <protection locked="0"/>
    </xf>
    <xf numFmtId="0" fontId="0" fillId="0" borderId="1" xfId="0" applyBorder="1" applyProtection="1">
      <protection locked="0"/>
    </xf>
    <xf numFmtId="0" fontId="28" fillId="0" borderId="0" xfId="0" applyFont="1" applyAlignment="1" applyProtection="1">
      <alignment horizontal="right"/>
      <protection locked="0"/>
    </xf>
    <xf numFmtId="0" fontId="0" fillId="0" borderId="0" xfId="0" applyAlignment="1" applyProtection="1">
      <alignment horizontal="center"/>
      <protection locked="0"/>
    </xf>
    <xf numFmtId="0" fontId="0" fillId="0" borderId="0" xfId="0" quotePrefix="1" applyAlignment="1" applyProtection="1">
      <alignment horizontal="center"/>
      <protection locked="0"/>
    </xf>
    <xf numFmtId="43" fontId="0" fillId="0" borderId="0" xfId="6" quotePrefix="1" applyFont="1" applyAlignment="1" applyProtection="1">
      <alignment horizontal="left"/>
      <protection locked="0"/>
    </xf>
    <xf numFmtId="0" fontId="2" fillId="0" borderId="1" xfId="0" applyFont="1" applyBorder="1" applyProtection="1">
      <protection locked="0"/>
    </xf>
    <xf numFmtId="0" fontId="28" fillId="0" borderId="0" xfId="0" quotePrefix="1" applyFont="1" applyAlignment="1" applyProtection="1">
      <alignment horizontal="right"/>
      <protection locked="0"/>
    </xf>
    <xf numFmtId="43" fontId="0" fillId="0" borderId="0" xfId="6" applyFont="1" applyAlignment="1" applyProtection="1">
      <alignment horizontal="left"/>
      <protection locked="0"/>
    </xf>
    <xf numFmtId="2" fontId="0" fillId="0" borderId="0" xfId="0" quotePrefix="1" applyNumberFormat="1" applyAlignment="1" applyProtection="1">
      <protection locked="0"/>
    </xf>
    <xf numFmtId="43" fontId="0" fillId="0" borderId="1" xfId="0" applyNumberFormat="1" applyBorder="1" applyAlignment="1" applyProtection="1">
      <alignment horizontal="center"/>
      <protection locked="0"/>
    </xf>
    <xf numFmtId="0" fontId="0" fillId="0" borderId="1" xfId="0" applyBorder="1" applyAlignment="1" applyProtection="1">
      <alignment horizontal="center"/>
      <protection locked="0"/>
    </xf>
    <xf numFmtId="2" fontId="0" fillId="0" borderId="1" xfId="0" quotePrefix="1" applyNumberFormat="1" applyBorder="1" applyAlignment="1" applyProtection="1">
      <alignment horizontal="center"/>
      <protection locked="0"/>
    </xf>
    <xf numFmtId="2" fontId="0" fillId="0" borderId="1" xfId="0" quotePrefix="1" applyNumberFormat="1" applyBorder="1" applyAlignment="1" applyProtection="1">
      <protection locked="0"/>
    </xf>
    <xf numFmtId="0" fontId="0" fillId="0" borderId="1" xfId="0" quotePrefix="1" applyBorder="1" applyAlignment="1" applyProtection="1">
      <alignment horizontal="center"/>
      <protection locked="0"/>
    </xf>
    <xf numFmtId="2" fontId="0" fillId="0" borderId="1" xfId="0" applyNumberFormat="1" applyBorder="1" applyAlignment="1" applyProtection="1">
      <alignment horizontal="center"/>
      <protection locked="0"/>
    </xf>
    <xf numFmtId="43" fontId="2" fillId="0" borderId="1" xfId="0" applyNumberFormat="1" applyFont="1" applyBorder="1" applyAlignment="1" applyProtection="1">
      <alignment horizontal="center"/>
      <protection locked="0"/>
    </xf>
    <xf numFmtId="0" fontId="14" fillId="0" borderId="3" xfId="0" quotePrefix="1" applyFont="1" applyBorder="1" applyAlignment="1" applyProtection="1">
      <alignment horizontal="right"/>
      <protection locked="0"/>
    </xf>
    <xf numFmtId="43" fontId="2" fillId="0" borderId="5" xfId="0" applyNumberFormat="1" applyFont="1" applyBorder="1" applyProtection="1">
      <protection locked="0"/>
    </xf>
    <xf numFmtId="2" fontId="0" fillId="0" borderId="0" xfId="0" applyNumberFormat="1" applyProtection="1">
      <protection locked="0"/>
    </xf>
    <xf numFmtId="43" fontId="2" fillId="0" borderId="5" xfId="0" applyNumberFormat="1" applyFont="1" applyBorder="1" applyAlignment="1" applyProtection="1">
      <alignment horizontal="left"/>
      <protection locked="0"/>
    </xf>
    <xf numFmtId="164" fontId="2" fillId="0" borderId="5" xfId="0" quotePrefix="1" applyNumberFormat="1" applyFont="1" applyBorder="1" applyAlignment="1" applyProtection="1">
      <protection locked="0"/>
    </xf>
    <xf numFmtId="0" fontId="36" fillId="0" borderId="0" xfId="0" applyFont="1" applyProtection="1">
      <protection locked="0"/>
    </xf>
    <xf numFmtId="165" fontId="0" fillId="0" borderId="0" xfId="2" applyNumberFormat="1" applyFont="1" applyProtection="1">
      <protection locked="0"/>
    </xf>
    <xf numFmtId="165" fontId="0" fillId="0" borderId="0" xfId="2" quotePrefix="1" applyNumberFormat="1" applyFont="1" applyAlignment="1" applyProtection="1">
      <protection locked="0"/>
    </xf>
    <xf numFmtId="0" fontId="37" fillId="0" borderId="0" xfId="0" quotePrefix="1" applyFont="1" applyAlignment="1" applyProtection="1">
      <alignment horizontal="left"/>
      <protection locked="0"/>
    </xf>
    <xf numFmtId="0" fontId="22" fillId="0" borderId="0" xfId="0" applyFont="1" applyAlignment="1" applyProtection="1">
      <alignment horizontal="left" vertical="center" wrapText="1"/>
      <protection locked="0"/>
    </xf>
    <xf numFmtId="0" fontId="22" fillId="0" borderId="16" xfId="0" applyFont="1" applyBorder="1" applyAlignment="1" applyProtection="1">
      <alignment horizontal="left" vertical="center" wrapText="1"/>
      <protection locked="0"/>
    </xf>
    <xf numFmtId="0" fontId="21" fillId="7" borderId="17" xfId="0" applyFont="1" applyFill="1" applyBorder="1" applyAlignment="1" applyProtection="1">
      <alignment horizontal="center" vertical="center" wrapText="1"/>
      <protection locked="0"/>
    </xf>
    <xf numFmtId="0" fontId="21" fillId="7" borderId="18" xfId="0" applyFont="1" applyFill="1" applyBorder="1" applyAlignment="1" applyProtection="1">
      <alignment horizontal="center" vertical="center" wrapText="1"/>
      <protection locked="0"/>
    </xf>
    <xf numFmtId="0" fontId="21" fillId="7" borderId="20" xfId="0" applyFont="1" applyFill="1" applyBorder="1" applyAlignment="1" applyProtection="1">
      <alignment horizontal="center" vertical="center" wrapText="1"/>
      <protection locked="0"/>
    </xf>
    <xf numFmtId="0" fontId="0" fillId="0" borderId="0" xfId="0" applyAlignment="1" applyProtection="1">
      <protection locked="0"/>
    </xf>
    <xf numFmtId="0" fontId="16" fillId="0" borderId="0" xfId="0" applyFont="1" applyAlignment="1" applyProtection="1">
      <alignment horizontal="left"/>
      <protection locked="0"/>
    </xf>
    <xf numFmtId="0" fontId="22" fillId="4" borderId="21" xfId="0" quotePrefix="1" applyFont="1" applyFill="1" applyBorder="1" applyAlignment="1" applyProtection="1">
      <alignment horizontal="center" vertical="center" wrapText="1"/>
      <protection locked="0"/>
    </xf>
    <xf numFmtId="0" fontId="22" fillId="4" borderId="22" xfId="0" applyFont="1" applyFill="1" applyBorder="1" applyAlignment="1" applyProtection="1">
      <alignment horizontal="center" vertical="center" wrapText="1"/>
      <protection locked="0"/>
    </xf>
    <xf numFmtId="0" fontId="22" fillId="4" borderId="24" xfId="0" applyFont="1" applyFill="1" applyBorder="1" applyAlignment="1" applyProtection="1">
      <alignment horizontal="center" vertical="center" wrapText="1"/>
      <protection locked="0"/>
    </xf>
    <xf numFmtId="0" fontId="16" fillId="0" borderId="1" xfId="0" applyFont="1" applyBorder="1" applyAlignment="1" applyProtection="1">
      <protection locked="0"/>
    </xf>
    <xf numFmtId="0" fontId="16" fillId="0" borderId="1" xfId="0" applyFont="1" applyBorder="1" applyAlignment="1" applyProtection="1">
      <alignment horizontal="left"/>
      <protection locked="0"/>
    </xf>
    <xf numFmtId="0" fontId="0" fillId="0" borderId="1" xfId="0" applyBorder="1" applyAlignment="1" applyProtection="1">
      <protection locked="0"/>
    </xf>
    <xf numFmtId="0" fontId="0" fillId="2" borderId="1" xfId="0" applyFill="1" applyBorder="1" applyAlignment="1" applyProtection="1">
      <alignment horizontal="center"/>
      <protection locked="0"/>
    </xf>
    <xf numFmtId="0" fontId="16" fillId="2" borderId="1" xfId="0" applyFont="1" applyFill="1" applyBorder="1" applyAlignment="1" applyProtection="1">
      <alignment horizontal="left"/>
      <protection locked="0"/>
    </xf>
    <xf numFmtId="0" fontId="2" fillId="3" borderId="0" xfId="0" quotePrefix="1" applyFont="1" applyFill="1" applyAlignment="1" applyProtection="1">
      <alignment horizontal="center"/>
      <protection locked="0"/>
    </xf>
    <xf numFmtId="0" fontId="14" fillId="3" borderId="0" xfId="0" quotePrefix="1" applyFont="1" applyFill="1" applyAlignment="1" applyProtection="1">
      <alignment horizontal="center"/>
      <protection locked="0"/>
    </xf>
    <xf numFmtId="1" fontId="16" fillId="0" borderId="0" xfId="1" quotePrefix="1" applyNumberFormat="1" applyFont="1" applyBorder="1" applyAlignment="1" applyProtection="1">
      <alignment horizontal="center" vertical="center"/>
      <protection locked="0"/>
    </xf>
    <xf numFmtId="0" fontId="2" fillId="2" borderId="0" xfId="0" applyFont="1" applyFill="1" applyAlignment="1" applyProtection="1">
      <alignment horizontal="center"/>
      <protection locked="0"/>
    </xf>
    <xf numFmtId="1" fontId="16" fillId="2" borderId="0" xfId="1" quotePrefix="1" applyNumberFormat="1" applyFont="1" applyFill="1" applyBorder="1" applyAlignment="1" applyProtection="1">
      <alignment horizontal="center" vertical="center"/>
      <protection locked="0"/>
    </xf>
    <xf numFmtId="0" fontId="21" fillId="0" borderId="0" xfId="0" applyFont="1" applyBorder="1" applyAlignment="1" applyProtection="1">
      <alignment horizontal="center"/>
      <protection locked="0"/>
    </xf>
    <xf numFmtId="0" fontId="21" fillId="0" borderId="0" xfId="0" quotePrefix="1" applyFont="1" applyBorder="1" applyAlignment="1" applyProtection="1">
      <alignment horizontal="center"/>
      <protection locked="0"/>
    </xf>
    <xf numFmtId="0" fontId="21" fillId="0" borderId="0" xfId="0" quotePrefix="1" applyFont="1" applyFill="1" applyBorder="1" applyAlignment="1" applyProtection="1">
      <alignment horizontal="center"/>
      <protection locked="0"/>
    </xf>
    <xf numFmtId="9" fontId="24" fillId="0" borderId="0" xfId="2" applyFont="1" applyBorder="1" applyProtection="1">
      <protection locked="0"/>
    </xf>
    <xf numFmtId="3" fontId="0" fillId="0" borderId="0" xfId="0" applyNumberFormat="1" applyBorder="1" applyProtection="1">
      <protection locked="0"/>
    </xf>
    <xf numFmtId="0" fontId="21" fillId="0" borderId="0" xfId="0" applyFont="1" applyFill="1" applyBorder="1" applyProtection="1">
      <protection locked="0"/>
    </xf>
    <xf numFmtId="0" fontId="12" fillId="0" borderId="0" xfId="0" applyFont="1" applyProtection="1">
      <protection locked="0"/>
    </xf>
    <xf numFmtId="0" fontId="12" fillId="0" borderId="0" xfId="0" quotePrefix="1" applyFont="1" applyAlignment="1" applyProtection="1">
      <alignment horizontal="left"/>
      <protection locked="0"/>
    </xf>
    <xf numFmtId="0" fontId="4" fillId="0" borderId="49" xfId="0" applyFont="1" applyBorder="1" applyAlignment="1" applyProtection="1">
      <alignment vertical="center"/>
      <protection locked="0"/>
    </xf>
    <xf numFmtId="0" fontId="4" fillId="0" borderId="0" xfId="0" applyFont="1" applyBorder="1" applyAlignment="1" applyProtection="1">
      <alignment vertical="center"/>
      <protection locked="0"/>
    </xf>
    <xf numFmtId="0" fontId="0" fillId="0" borderId="0" xfId="0" quotePrefix="1" applyFill="1" applyBorder="1" applyAlignment="1" applyProtection="1">
      <alignment vertical="top"/>
      <protection locked="0"/>
    </xf>
    <xf numFmtId="0" fontId="0" fillId="0" borderId="0" xfId="0" applyFill="1" applyBorder="1" applyAlignment="1" applyProtection="1">
      <alignment vertical="top"/>
      <protection locked="0"/>
    </xf>
    <xf numFmtId="0" fontId="0" fillId="0" borderId="0" xfId="0" quotePrefix="1" applyAlignment="1" applyProtection="1">
      <protection locked="0"/>
    </xf>
    <xf numFmtId="0" fontId="0" fillId="0" borderId="44" xfId="0" quotePrefix="1" applyBorder="1" applyAlignment="1" applyProtection="1">
      <protection locked="0"/>
    </xf>
    <xf numFmtId="43" fontId="0" fillId="6" borderId="0" xfId="0" applyNumberFormat="1" applyFill="1" applyProtection="1">
      <protection locked="0"/>
    </xf>
    <xf numFmtId="0" fontId="2" fillId="0" borderId="0" xfId="0" applyFont="1" applyAlignment="1" applyProtection="1">
      <alignment horizontal="right"/>
      <protection locked="0"/>
    </xf>
    <xf numFmtId="0" fontId="7" fillId="0" borderId="67" xfId="7" applyFont="1" applyBorder="1" applyAlignment="1" applyProtection="1">
      <alignment horizontal="center"/>
      <protection locked="0"/>
    </xf>
    <xf numFmtId="0" fontId="16" fillId="0" borderId="2" xfId="7" applyBorder="1" applyAlignment="1" applyProtection="1">
      <alignment horizontal="center"/>
      <protection locked="0"/>
    </xf>
    <xf numFmtId="0" fontId="16" fillId="0" borderId="67" xfId="7" applyBorder="1" applyAlignment="1" applyProtection="1">
      <alignment horizontal="center"/>
      <protection locked="0"/>
    </xf>
    <xf numFmtId="43" fontId="2" fillId="0" borderId="0" xfId="6" applyFont="1" applyProtection="1">
      <protection locked="0"/>
    </xf>
    <xf numFmtId="49" fontId="16" fillId="0" borderId="0" xfId="7" applyNumberFormat="1" applyFont="1" applyProtection="1">
      <protection locked="0"/>
    </xf>
    <xf numFmtId="0" fontId="16" fillId="0" borderId="0" xfId="7" applyFill="1" applyAlignment="1" applyProtection="1">
      <alignment horizontal="center"/>
      <protection locked="0"/>
    </xf>
    <xf numFmtId="0" fontId="16" fillId="0" borderId="0" xfId="7" applyAlignment="1" applyProtection="1">
      <alignment horizontal="center"/>
      <protection locked="0"/>
    </xf>
    <xf numFmtId="169" fontId="16" fillId="8" borderId="0" xfId="7" applyNumberFormat="1" applyFill="1" applyBorder="1" applyProtection="1">
      <protection locked="0"/>
    </xf>
    <xf numFmtId="43" fontId="0" fillId="0" borderId="0" xfId="6" applyFont="1" applyProtection="1">
      <protection locked="0"/>
    </xf>
    <xf numFmtId="169" fontId="16" fillId="0" borderId="0" xfId="7" applyNumberFormat="1" applyProtection="1">
      <protection locked="0"/>
    </xf>
    <xf numFmtId="0" fontId="16" fillId="9" borderId="0" xfId="7" applyFill="1" applyProtection="1">
      <protection locked="0"/>
    </xf>
    <xf numFmtId="2" fontId="16" fillId="9" borderId="0" xfId="7" applyNumberFormat="1" applyFill="1" applyProtection="1">
      <protection locked="0"/>
    </xf>
    <xf numFmtId="0" fontId="16" fillId="0" borderId="0" xfId="7" applyFill="1" applyProtection="1">
      <protection locked="0"/>
    </xf>
    <xf numFmtId="169" fontId="16" fillId="0" borderId="0" xfId="7" applyNumberFormat="1" applyFill="1" applyProtection="1">
      <protection locked="0"/>
    </xf>
    <xf numFmtId="1" fontId="16" fillId="0" borderId="0" xfId="7" applyNumberFormat="1" applyFill="1" applyProtection="1">
      <protection locked="0"/>
    </xf>
    <xf numFmtId="0" fontId="7" fillId="0" borderId="0" xfId="7" applyFont="1" applyBorder="1" applyAlignment="1" applyProtection="1">
      <protection locked="0"/>
    </xf>
    <xf numFmtId="0" fontId="16" fillId="0" borderId="0" xfId="7" quotePrefix="1" applyFont="1" applyBorder="1" applyAlignment="1" applyProtection="1">
      <protection locked="0"/>
    </xf>
    <xf numFmtId="0" fontId="16" fillId="0" borderId="0" xfId="7" applyFont="1" applyBorder="1" applyAlignment="1" applyProtection="1">
      <protection locked="0"/>
    </xf>
    <xf numFmtId="0" fontId="16" fillId="0" borderId="67" xfId="7" applyBorder="1" applyProtection="1">
      <protection locked="0"/>
    </xf>
    <xf numFmtId="0" fontId="16" fillId="0" borderId="2" xfId="7" applyFont="1" applyBorder="1" applyAlignment="1" applyProtection="1">
      <alignment horizontal="left"/>
      <protection locked="0"/>
    </xf>
    <xf numFmtId="0" fontId="16" fillId="0" borderId="2" xfId="7" applyBorder="1" applyProtection="1">
      <protection locked="0"/>
    </xf>
    <xf numFmtId="0" fontId="59" fillId="6" borderId="68" xfId="7" applyFont="1" applyFill="1" applyBorder="1" applyAlignment="1" applyProtection="1">
      <alignment horizontal="center"/>
      <protection locked="0"/>
    </xf>
    <xf numFmtId="0" fontId="57" fillId="6" borderId="69" xfId="7" applyFont="1" applyFill="1" applyBorder="1" applyAlignment="1" applyProtection="1">
      <alignment horizontal="center"/>
      <protection locked="0"/>
    </xf>
    <xf numFmtId="2" fontId="16" fillId="0" borderId="67" xfId="7" applyNumberFormat="1" applyBorder="1" applyProtection="1">
      <protection locked="0"/>
    </xf>
    <xf numFmtId="2" fontId="7" fillId="0" borderId="0" xfId="7" applyNumberFormat="1" applyFont="1" applyProtection="1">
      <protection locked="0"/>
    </xf>
    <xf numFmtId="0" fontId="16" fillId="0" borderId="0" xfId="7" applyAlignment="1" applyProtection="1">
      <alignment horizontal="right"/>
      <protection locked="0"/>
    </xf>
    <xf numFmtId="0" fontId="16" fillId="0" borderId="0" xfId="7" quotePrefix="1" applyAlignment="1" applyProtection="1">
      <alignment horizontal="right"/>
      <protection locked="0"/>
    </xf>
    <xf numFmtId="2" fontId="16" fillId="0" borderId="1" xfId="7" applyNumberFormat="1" applyBorder="1" applyProtection="1">
      <protection locked="0"/>
    </xf>
    <xf numFmtId="0" fontId="7" fillId="0" borderId="0" xfId="7" applyFont="1" applyProtection="1">
      <protection locked="0"/>
    </xf>
    <xf numFmtId="0" fontId="7" fillId="0" borderId="0" xfId="7" applyFont="1" applyAlignment="1" applyProtection="1">
      <alignment horizontal="center"/>
      <protection locked="0"/>
    </xf>
    <xf numFmtId="0" fontId="7" fillId="0" borderId="0" xfId="7" quotePrefix="1" applyFont="1" applyAlignment="1" applyProtection="1">
      <alignment horizontal="center"/>
      <protection locked="0"/>
    </xf>
    <xf numFmtId="0" fontId="16" fillId="0" borderId="0" xfId="7" quotePrefix="1" applyAlignment="1" applyProtection="1">
      <alignment horizontal="left"/>
      <protection locked="0"/>
    </xf>
    <xf numFmtId="0" fontId="16" fillId="6" borderId="1" xfId="7" applyFill="1" applyBorder="1" applyAlignment="1" applyProtection="1">
      <alignment horizontal="center"/>
      <protection locked="0"/>
    </xf>
    <xf numFmtId="0" fontId="16" fillId="0" borderId="1" xfId="7" applyFill="1" applyBorder="1" applyAlignment="1" applyProtection="1">
      <alignment horizontal="center"/>
      <protection locked="0"/>
    </xf>
    <xf numFmtId="2" fontId="16" fillId="0" borderId="0" xfId="7" applyNumberFormat="1" applyBorder="1" applyProtection="1">
      <protection locked="0"/>
    </xf>
    <xf numFmtId="0" fontId="16" fillId="0" borderId="0" xfId="7" applyBorder="1" applyProtection="1">
      <protection locked="0"/>
    </xf>
    <xf numFmtId="0" fontId="16" fillId="0" borderId="0" xfId="7" applyFont="1" applyFill="1" applyBorder="1" applyProtection="1">
      <protection locked="0"/>
    </xf>
    <xf numFmtId="0" fontId="16" fillId="0" borderId="0" xfId="7" applyAlignment="1" applyProtection="1">
      <alignment horizontal="left"/>
      <protection locked="0"/>
    </xf>
    <xf numFmtId="0" fontId="0" fillId="0" borderId="0" xfId="0" applyNumberFormat="1" applyProtection="1">
      <protection locked="0"/>
    </xf>
    <xf numFmtId="0" fontId="2" fillId="0" borderId="6" xfId="0" quotePrefix="1" applyFont="1" applyFill="1" applyBorder="1" applyAlignment="1" applyProtection="1">
      <alignment horizontal="center"/>
      <protection locked="0"/>
    </xf>
    <xf numFmtId="0" fontId="2" fillId="0" borderId="0" xfId="0" quotePrefix="1" applyFont="1" applyFill="1" applyBorder="1" applyAlignment="1" applyProtection="1">
      <alignment horizontal="center"/>
      <protection locked="0"/>
    </xf>
    <xf numFmtId="170" fontId="2" fillId="3" borderId="1" xfId="6" applyNumberFormat="1" applyFont="1" applyFill="1" applyBorder="1" applyAlignment="1" applyProtection="1">
      <alignment horizontal="center"/>
      <protection locked="0"/>
    </xf>
    <xf numFmtId="170" fontId="2" fillId="0" borderId="6" xfId="6" applyNumberFormat="1" applyFont="1" applyFill="1" applyBorder="1" applyAlignment="1" applyProtection="1">
      <alignment horizontal="center"/>
      <protection locked="0"/>
    </xf>
    <xf numFmtId="170" fontId="2" fillId="0" borderId="0" xfId="6" applyNumberFormat="1" applyFont="1" applyFill="1" applyBorder="1" applyAlignment="1" applyProtection="1">
      <alignment horizontal="center"/>
      <protection locked="0"/>
    </xf>
    <xf numFmtId="170" fontId="4" fillId="0" borderId="0" xfId="6" applyNumberFormat="1" applyFont="1" applyFill="1" applyBorder="1" applyAlignment="1" applyProtection="1">
      <alignment horizontal="left"/>
      <protection locked="0"/>
    </xf>
    <xf numFmtId="170" fontId="0" fillId="0" borderId="0" xfId="6" applyNumberFormat="1" applyFont="1" applyAlignment="1" applyProtection="1">
      <alignment horizontal="center"/>
      <protection locked="0"/>
    </xf>
    <xf numFmtId="170" fontId="0" fillId="0" borderId="0" xfId="6" applyNumberFormat="1" applyFont="1" applyProtection="1">
      <protection locked="0"/>
    </xf>
    <xf numFmtId="0" fontId="0" fillId="0" borderId="1" xfId="0" quotePrefix="1" applyBorder="1" applyAlignment="1" applyProtection="1">
      <alignment horizontal="left"/>
      <protection locked="0"/>
    </xf>
    <xf numFmtId="170" fontId="0" fillId="0" borderId="1" xfId="0" applyNumberFormat="1" applyBorder="1" applyProtection="1">
      <protection locked="0"/>
    </xf>
    <xf numFmtId="170" fontId="0" fillId="0" borderId="1" xfId="6" applyNumberFormat="1" applyFont="1" applyBorder="1" applyProtection="1">
      <protection locked="0"/>
    </xf>
    <xf numFmtId="0" fontId="0" fillId="0" borderId="1" xfId="0" applyBorder="1" applyAlignment="1" applyProtection="1">
      <alignment horizontal="left"/>
      <protection locked="0"/>
    </xf>
    <xf numFmtId="0" fontId="0" fillId="0" borderId="1" xfId="0" quotePrefix="1" applyBorder="1" applyAlignment="1" applyProtection="1">
      <protection locked="0"/>
    </xf>
    <xf numFmtId="0" fontId="0" fillId="0" borderId="49" xfId="0" applyBorder="1" applyAlignment="1" applyProtection="1">
      <protection locked="0"/>
    </xf>
    <xf numFmtId="0" fontId="0" fillId="0" borderId="9" xfId="0" applyFill="1" applyBorder="1" applyAlignment="1" applyProtection="1">
      <alignment horizontal="left"/>
      <protection locked="0"/>
    </xf>
    <xf numFmtId="170" fontId="4" fillId="0" borderId="49" xfId="6" applyNumberFormat="1" applyFont="1" applyFill="1" applyBorder="1" applyAlignment="1" applyProtection="1">
      <alignment horizontal="left"/>
      <protection locked="0"/>
    </xf>
    <xf numFmtId="2" fontId="0" fillId="0" borderId="1" xfId="0" applyNumberFormat="1" applyBorder="1" applyProtection="1">
      <protection locked="0"/>
    </xf>
    <xf numFmtId="0" fontId="0" fillId="0" borderId="49" xfId="0" quotePrefix="1" applyBorder="1" applyAlignment="1" applyProtection="1">
      <alignment horizontal="left"/>
      <protection locked="0"/>
    </xf>
    <xf numFmtId="0" fontId="28" fillId="0" borderId="1" xfId="0" quotePrefix="1" applyFont="1" applyBorder="1" applyAlignment="1" applyProtection="1">
      <alignment horizontal="left"/>
      <protection locked="0"/>
    </xf>
    <xf numFmtId="170" fontId="0" fillId="0" borderId="1" xfId="6" quotePrefix="1" applyNumberFormat="1" applyFont="1" applyBorder="1" applyAlignment="1" applyProtection="1">
      <alignment horizontal="left"/>
      <protection locked="0"/>
    </xf>
    <xf numFmtId="0" fontId="2" fillId="0" borderId="0" xfId="0" applyFont="1" applyBorder="1" applyAlignment="1" applyProtection="1">
      <alignment horizontal="right"/>
      <protection locked="0"/>
    </xf>
    <xf numFmtId="0" fontId="0" fillId="0" borderId="0" xfId="0" applyBorder="1" applyAlignment="1" applyProtection="1">
      <alignment horizontal="left"/>
      <protection locked="0"/>
    </xf>
    <xf numFmtId="0" fontId="0" fillId="0" borderId="0" xfId="0" applyBorder="1" applyAlignment="1" applyProtection="1">
      <protection locked="0"/>
    </xf>
    <xf numFmtId="171" fontId="0" fillId="0" borderId="1" xfId="0" applyNumberFormat="1" applyBorder="1" applyProtection="1">
      <protection locked="0"/>
    </xf>
    <xf numFmtId="172" fontId="0" fillId="0" borderId="1" xfId="0" applyNumberFormat="1" applyFill="1" applyBorder="1" applyAlignment="1" applyProtection="1">
      <protection locked="0"/>
    </xf>
    <xf numFmtId="170" fontId="0" fillId="0" borderId="9" xfId="0" applyNumberFormat="1" applyFill="1" applyBorder="1" applyAlignment="1" applyProtection="1">
      <protection locked="0"/>
    </xf>
    <xf numFmtId="172" fontId="0" fillId="0" borderId="1" xfId="0" applyNumberFormat="1" applyBorder="1" applyAlignment="1" applyProtection="1">
      <alignment horizontal="center"/>
      <protection locked="0"/>
    </xf>
    <xf numFmtId="170" fontId="0" fillId="0" borderId="6" xfId="0" applyNumberFormat="1" applyFill="1" applyBorder="1" applyAlignment="1" applyProtection="1">
      <protection locked="0"/>
    </xf>
    <xf numFmtId="0" fontId="2" fillId="0" borderId="0" xfId="0" applyFont="1" applyBorder="1" applyProtection="1">
      <protection locked="0"/>
    </xf>
    <xf numFmtId="0" fontId="4" fillId="0" borderId="0" xfId="0" quotePrefix="1" applyFont="1" applyAlignment="1" applyProtection="1">
      <alignment horizontal="right"/>
      <protection locked="0"/>
    </xf>
    <xf numFmtId="0" fontId="0" fillId="2" borderId="0" xfId="0" quotePrefix="1" applyFill="1" applyAlignment="1" applyProtection="1">
      <alignment horizontal="left"/>
      <protection locked="0"/>
    </xf>
    <xf numFmtId="0" fontId="67" fillId="0" borderId="0" xfId="0" applyFont="1" applyAlignment="1" applyProtection="1">
      <alignment horizontal="center"/>
      <protection locked="0"/>
    </xf>
    <xf numFmtId="0" fontId="2" fillId="2" borderId="38" xfId="0" quotePrefix="1" applyFont="1" applyFill="1" applyBorder="1" applyAlignment="1" applyProtection="1">
      <alignment horizontal="left"/>
      <protection locked="0"/>
    </xf>
    <xf numFmtId="0" fontId="2" fillId="2" borderId="24" xfId="0" applyFont="1" applyFill="1" applyBorder="1" applyProtection="1">
      <protection locked="0"/>
    </xf>
    <xf numFmtId="0" fontId="2" fillId="2" borderId="39" xfId="0" applyFont="1" applyFill="1" applyBorder="1" applyProtection="1">
      <protection locked="0"/>
    </xf>
    <xf numFmtId="0" fontId="2" fillId="2" borderId="42" xfId="0" quotePrefix="1" applyFont="1" applyFill="1" applyBorder="1" applyAlignment="1" applyProtection="1">
      <alignment horizontal="left"/>
      <protection locked="0"/>
    </xf>
    <xf numFmtId="0" fontId="2" fillId="2" borderId="16" xfId="0" applyFont="1" applyFill="1" applyBorder="1" applyProtection="1">
      <protection locked="0"/>
    </xf>
    <xf numFmtId="0" fontId="2" fillId="2" borderId="16" xfId="0" quotePrefix="1" applyFont="1" applyFill="1" applyBorder="1" applyAlignment="1" applyProtection="1">
      <alignment horizontal="right"/>
      <protection locked="0"/>
    </xf>
    <xf numFmtId="165" fontId="2" fillId="2" borderId="16" xfId="2" quotePrefix="1" applyNumberFormat="1" applyFont="1" applyFill="1" applyBorder="1" applyAlignment="1" applyProtection="1">
      <alignment horizontal="left"/>
      <protection locked="0"/>
    </xf>
    <xf numFmtId="0" fontId="2" fillId="2" borderId="43" xfId="0" applyFont="1" applyFill="1" applyBorder="1" applyProtection="1">
      <protection locked="0"/>
    </xf>
    <xf numFmtId="0" fontId="0" fillId="0" borderId="0" xfId="0" applyBorder="1" applyAlignment="1" applyProtection="1">
      <alignment horizontal="center"/>
      <protection locked="0"/>
    </xf>
    <xf numFmtId="0" fontId="23" fillId="0" borderId="0" xfId="3" applyAlignment="1" applyProtection="1">
      <alignment horizontal="right"/>
      <protection locked="0"/>
    </xf>
    <xf numFmtId="0" fontId="0" fillId="0" borderId="0" xfId="0" applyFont="1" applyProtection="1">
      <protection locked="0"/>
    </xf>
    <xf numFmtId="0" fontId="2" fillId="0" borderId="0" xfId="0" quotePrefix="1" applyFont="1" applyFill="1" applyBorder="1" applyAlignment="1" applyProtection="1">
      <protection locked="0"/>
    </xf>
    <xf numFmtId="0" fontId="46" fillId="0" borderId="0" xfId="0" applyFont="1" applyFill="1" applyBorder="1" applyAlignment="1" applyProtection="1">
      <alignment horizontal="center" vertical="top" readingOrder="1"/>
      <protection locked="0"/>
    </xf>
    <xf numFmtId="0" fontId="46" fillId="0" borderId="0" xfId="0" applyFont="1" applyFill="1" applyBorder="1" applyAlignment="1" applyProtection="1">
      <alignment vertical="top" readingOrder="1"/>
      <protection locked="0"/>
    </xf>
    <xf numFmtId="0" fontId="44" fillId="0" borderId="0" xfId="0" applyFont="1" applyFill="1" applyBorder="1" applyAlignment="1" applyProtection="1">
      <alignment vertical="top" readingOrder="1"/>
      <protection locked="0"/>
    </xf>
    <xf numFmtId="0" fontId="0" fillId="0" borderId="1" xfId="0" applyFont="1" applyBorder="1" applyAlignment="1" applyProtection="1">
      <alignment horizontal="center"/>
      <protection locked="0"/>
    </xf>
    <xf numFmtId="0" fontId="0" fillId="0" borderId="1" xfId="0" quotePrefix="1" applyFont="1" applyBorder="1" applyAlignment="1" applyProtection="1">
      <alignment horizontal="left"/>
      <protection locked="0"/>
    </xf>
    <xf numFmtId="0" fontId="45" fillId="0" borderId="0" xfId="0" quotePrefix="1" applyFont="1" applyFill="1" applyBorder="1" applyAlignment="1" applyProtection="1">
      <alignment horizontal="center" vertical="top" readingOrder="1"/>
      <protection locked="0"/>
    </xf>
    <xf numFmtId="0" fontId="0" fillId="0" borderId="1" xfId="0" applyFont="1" applyBorder="1" applyProtection="1">
      <protection locked="0"/>
    </xf>
    <xf numFmtId="0" fontId="0" fillId="0" borderId="0" xfId="0" applyFont="1" applyAlignment="1" applyProtection="1">
      <alignment vertical="center"/>
      <protection locked="0"/>
    </xf>
    <xf numFmtId="0" fontId="0" fillId="0" borderId="1" xfId="0" applyFont="1" applyFill="1" applyBorder="1" applyAlignment="1" applyProtection="1">
      <alignment horizontal="center"/>
      <protection locked="0"/>
    </xf>
    <xf numFmtId="0" fontId="0" fillId="0" borderId="1" xfId="0" applyFont="1" applyFill="1" applyBorder="1" applyProtection="1">
      <protection locked="0"/>
    </xf>
    <xf numFmtId="0" fontId="0" fillId="0" borderId="1" xfId="0" quotePrefix="1" applyFill="1" applyBorder="1" applyAlignment="1" applyProtection="1">
      <alignment horizontal="left"/>
      <protection locked="0"/>
    </xf>
    <xf numFmtId="0" fontId="0" fillId="0" borderId="1" xfId="0" applyFont="1" applyBorder="1" applyAlignment="1" applyProtection="1">
      <alignment horizontal="left"/>
      <protection locked="0"/>
    </xf>
    <xf numFmtId="0" fontId="45" fillId="0" borderId="0" xfId="0" applyFont="1" applyFill="1" applyBorder="1" applyAlignment="1" applyProtection="1">
      <alignment vertical="top" readingOrder="1"/>
      <protection locked="0"/>
    </xf>
    <xf numFmtId="0" fontId="68" fillId="0" borderId="0" xfId="3" quotePrefix="1" applyFont="1" applyAlignment="1" applyProtection="1">
      <alignment horizontal="left"/>
    </xf>
    <xf numFmtId="0" fontId="16" fillId="0" borderId="0" xfId="10"/>
    <xf numFmtId="0" fontId="2" fillId="0" borderId="0" xfId="0" quotePrefix="1" applyFont="1" applyAlignment="1" applyProtection="1">
      <alignment horizontal="center"/>
      <protection locked="0"/>
    </xf>
    <xf numFmtId="0" fontId="0" fillId="0" borderId="0" xfId="0" applyAlignment="1" applyProtection="1">
      <alignment horizontal="center"/>
      <protection locked="0"/>
    </xf>
    <xf numFmtId="0" fontId="2" fillId="0" borderId="0" xfId="0" applyFont="1" applyAlignment="1" applyProtection="1">
      <alignment horizontal="center" textRotation="45" wrapText="1"/>
      <protection locked="0"/>
    </xf>
    <xf numFmtId="0" fontId="23" fillId="2" borderId="3" xfId="3" quotePrefix="1" applyFill="1" applyBorder="1" applyAlignment="1" applyProtection="1">
      <alignment horizontal="left"/>
      <protection locked="0"/>
    </xf>
    <xf numFmtId="0" fontId="23" fillId="2" borderId="4" xfId="3" quotePrefix="1" applyFill="1" applyBorder="1" applyAlignment="1" applyProtection="1">
      <alignment horizontal="left"/>
      <protection locked="0"/>
    </xf>
    <xf numFmtId="0" fontId="23" fillId="2" borderId="5" xfId="3" quotePrefix="1" applyFill="1" applyBorder="1" applyAlignment="1" applyProtection="1">
      <alignment horizontal="left"/>
      <protection locked="0"/>
    </xf>
    <xf numFmtId="0" fontId="2" fillId="0" borderId="0" xfId="0" quotePrefix="1" applyFont="1" applyAlignment="1" applyProtection="1">
      <alignment horizontal="left" wrapText="1"/>
      <protection locked="0"/>
    </xf>
    <xf numFmtId="0" fontId="23" fillId="2" borderId="1" xfId="3" applyFill="1" applyBorder="1" applyAlignment="1" applyProtection="1">
      <alignment horizontal="left"/>
      <protection locked="0"/>
    </xf>
    <xf numFmtId="0" fontId="23" fillId="2" borderId="1" xfId="3" quotePrefix="1" applyFill="1" applyBorder="1" applyAlignment="1" applyProtection="1">
      <alignment horizontal="left"/>
      <protection locked="0"/>
    </xf>
    <xf numFmtId="0" fontId="6" fillId="0" borderId="3" xfId="0" quotePrefix="1" applyFont="1" applyBorder="1" applyAlignment="1" applyProtection="1">
      <alignment horizontal="center"/>
      <protection locked="0"/>
    </xf>
    <xf numFmtId="0" fontId="6" fillId="0" borderId="4" xfId="0" applyFont="1" applyBorder="1" applyAlignment="1" applyProtection="1">
      <alignment horizontal="center"/>
      <protection locked="0"/>
    </xf>
    <xf numFmtId="0" fontId="6" fillId="0" borderId="5" xfId="0" applyFont="1" applyBorder="1" applyAlignment="1" applyProtection="1">
      <alignment horizontal="center"/>
      <protection locked="0"/>
    </xf>
    <xf numFmtId="0" fontId="0" fillId="2" borderId="3" xfId="0" quotePrefix="1" applyFill="1" applyBorder="1" applyAlignment="1" applyProtection="1">
      <alignment horizontal="right"/>
      <protection locked="0"/>
    </xf>
    <xf numFmtId="0" fontId="0" fillId="2" borderId="4" xfId="0" applyFill="1" applyBorder="1" applyAlignment="1" applyProtection="1">
      <alignment horizontal="right"/>
      <protection locked="0"/>
    </xf>
    <xf numFmtId="0" fontId="0" fillId="2" borderId="5" xfId="0" applyFill="1" applyBorder="1" applyAlignment="1" applyProtection="1">
      <alignment horizontal="right"/>
      <protection locked="0"/>
    </xf>
    <xf numFmtId="0" fontId="0" fillId="0" borderId="3" xfId="0" applyBorder="1" applyAlignment="1" applyProtection="1">
      <alignment horizontal="left"/>
      <protection locked="0"/>
    </xf>
    <xf numFmtId="0" fontId="0" fillId="0" borderId="4" xfId="0" quotePrefix="1" applyBorder="1" applyAlignment="1" applyProtection="1">
      <alignment horizontal="left"/>
      <protection locked="0"/>
    </xf>
    <xf numFmtId="0" fontId="0" fillId="0" borderId="5" xfId="0" quotePrefix="1" applyBorder="1" applyAlignment="1" applyProtection="1">
      <alignment horizontal="left"/>
      <protection locked="0"/>
    </xf>
    <xf numFmtId="6" fontId="0" fillId="0" borderId="3" xfId="0" quotePrefix="1" applyNumberFormat="1" applyBorder="1" applyAlignment="1" applyProtection="1">
      <alignment horizontal="left"/>
      <protection locked="0"/>
    </xf>
    <xf numFmtId="10" fontId="0" fillId="0" borderId="3" xfId="0" applyNumberFormat="1" applyBorder="1" applyAlignment="1" applyProtection="1">
      <alignment horizontal="left"/>
      <protection locked="0"/>
    </xf>
    <xf numFmtId="0" fontId="0" fillId="0" borderId="3" xfId="0" quotePrefix="1" applyBorder="1" applyAlignment="1" applyProtection="1">
      <alignment horizontal="left"/>
      <protection locked="0"/>
    </xf>
    <xf numFmtId="0" fontId="0" fillId="2" borderId="3" xfId="0" applyFill="1" applyBorder="1" applyAlignment="1" applyProtection="1">
      <alignment horizontal="right"/>
      <protection locked="0"/>
    </xf>
    <xf numFmtId="0" fontId="5" fillId="0" borderId="0" xfId="0" quotePrefix="1" applyFont="1" applyAlignment="1" applyProtection="1">
      <alignment horizontal="center"/>
      <protection locked="0"/>
    </xf>
    <xf numFmtId="14" fontId="0" fillId="0" borderId="3" xfId="0" applyNumberFormat="1" applyBorder="1" applyAlignment="1" applyProtection="1">
      <alignment horizontal="left"/>
      <protection locked="0"/>
    </xf>
    <xf numFmtId="0" fontId="0" fillId="0" borderId="1" xfId="0" applyBorder="1" applyAlignment="1">
      <alignment horizontal="center"/>
    </xf>
    <xf numFmtId="0" fontId="2" fillId="0" borderId="1" xfId="0" applyFont="1" applyBorder="1" applyAlignment="1">
      <alignment horizontal="center"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5" fillId="0" borderId="0" xfId="0" quotePrefix="1" applyFont="1" applyAlignment="1">
      <alignment horizontal="center"/>
    </xf>
    <xf numFmtId="0" fontId="2" fillId="0" borderId="1" xfId="0" quotePrefix="1" applyFont="1" applyBorder="1" applyAlignment="1">
      <alignment horizontal="center" vertical="center"/>
    </xf>
    <xf numFmtId="0" fontId="0" fillId="0" borderId="3" xfId="0" quotePrefix="1" applyBorder="1" applyAlignment="1">
      <alignment horizontal="left" vertical="center"/>
    </xf>
    <xf numFmtId="0" fontId="2" fillId="0" borderId="3" xfId="0" quotePrefix="1" applyFont="1" applyBorder="1" applyAlignment="1">
      <alignment horizontal="center" vertical="center" wrapText="1"/>
    </xf>
    <xf numFmtId="0" fontId="2" fillId="0" borderId="5" xfId="0" applyFont="1" applyBorder="1" applyAlignment="1">
      <alignment horizontal="center" vertical="center" wrapText="1"/>
    </xf>
    <xf numFmtId="0" fontId="7" fillId="2" borderId="1" xfId="0" applyFont="1" applyFill="1" applyBorder="1" applyAlignment="1">
      <alignment horizontal="center"/>
    </xf>
    <xf numFmtId="0" fontId="7" fillId="2" borderId="1" xfId="0" quotePrefix="1" applyFont="1" applyFill="1" applyBorder="1" applyAlignment="1">
      <alignment horizontal="center"/>
    </xf>
    <xf numFmtId="0" fontId="0" fillId="0" borderId="3" xfId="0" quotePrefix="1" applyBorder="1" applyAlignment="1">
      <alignment horizontal="left" vertical="center" wrapText="1"/>
    </xf>
    <xf numFmtId="0" fontId="0" fillId="0" borderId="4" xfId="0" applyBorder="1" applyAlignment="1">
      <alignment vertical="center"/>
    </xf>
    <xf numFmtId="0" fontId="0" fillId="0" borderId="5" xfId="0" applyBorder="1" applyAlignment="1">
      <alignment vertical="center"/>
    </xf>
    <xf numFmtId="0" fontId="2" fillId="0" borderId="0" xfId="0" applyFont="1" applyAlignment="1" applyProtection="1">
      <alignment horizontal="center"/>
      <protection locked="0"/>
    </xf>
    <xf numFmtId="0" fontId="4" fillId="2" borderId="1" xfId="0" quotePrefix="1" applyFont="1" applyFill="1" applyBorder="1" applyAlignment="1" applyProtection="1">
      <alignment horizontal="center" wrapText="1"/>
      <protection locked="0"/>
    </xf>
    <xf numFmtId="0" fontId="4" fillId="2" borderId="1" xfId="0" applyFont="1" applyFill="1" applyBorder="1" applyAlignment="1" applyProtection="1">
      <alignment horizontal="center"/>
      <protection locked="0"/>
    </xf>
    <xf numFmtId="0" fontId="4" fillId="2" borderId="3" xfId="0" quotePrefix="1" applyFont="1" applyFill="1" applyBorder="1" applyAlignment="1" applyProtection="1">
      <alignment horizontal="center" wrapText="1"/>
      <protection locked="0"/>
    </xf>
    <xf numFmtId="0" fontId="4" fillId="2" borderId="4" xfId="0" applyFont="1" applyFill="1" applyBorder="1" applyAlignment="1" applyProtection="1">
      <alignment horizontal="center" wrapText="1"/>
      <protection locked="0"/>
    </xf>
    <xf numFmtId="0" fontId="4" fillId="2" borderId="5" xfId="0" applyFont="1" applyFill="1" applyBorder="1" applyAlignment="1" applyProtection="1">
      <alignment horizontal="center" wrapText="1"/>
      <protection locked="0"/>
    </xf>
    <xf numFmtId="0" fontId="4" fillId="2" borderId="3" xfId="0" applyFont="1" applyFill="1" applyBorder="1" applyAlignment="1" applyProtection="1">
      <alignment horizontal="center"/>
      <protection locked="0"/>
    </xf>
    <xf numFmtId="0" fontId="4" fillId="2" borderId="5" xfId="0" applyFont="1" applyFill="1" applyBorder="1" applyAlignment="1" applyProtection="1">
      <alignment horizontal="center"/>
      <protection locked="0"/>
    </xf>
    <xf numFmtId="0" fontId="2" fillId="0" borderId="0" xfId="0" applyFont="1" applyAlignment="1" applyProtection="1">
      <alignment horizontal="center" textRotation="45" wrapText="1"/>
      <protection locked="0"/>
    </xf>
    <xf numFmtId="0" fontId="3" fillId="0" borderId="1" xfId="0" quotePrefix="1" applyFont="1" applyBorder="1" applyAlignment="1" applyProtection="1">
      <alignment horizontal="center" vertical="center" textRotation="90"/>
      <protection locked="0"/>
    </xf>
    <xf numFmtId="0" fontId="0" fillId="0" borderId="11" xfId="0" applyBorder="1" applyAlignment="1" applyProtection="1">
      <alignment horizontal="left" vertical="top"/>
      <protection locked="0"/>
    </xf>
    <xf numFmtId="0" fontId="0" fillId="0" borderId="13" xfId="0" applyBorder="1" applyAlignment="1" applyProtection="1">
      <alignment horizontal="left" vertical="top"/>
      <protection locked="0"/>
    </xf>
    <xf numFmtId="0" fontId="0" fillId="0" borderId="12" xfId="0" applyBorder="1" applyAlignment="1" applyProtection="1">
      <alignment horizontal="left" vertical="top"/>
      <protection locked="0"/>
    </xf>
    <xf numFmtId="0" fontId="0" fillId="0" borderId="15" xfId="0" applyBorder="1" applyAlignment="1" applyProtection="1">
      <alignment horizontal="left" vertical="top"/>
      <protection locked="0"/>
    </xf>
    <xf numFmtId="0" fontId="0" fillId="0" borderId="12" xfId="0" applyBorder="1" applyAlignment="1" applyProtection="1">
      <alignment horizontal="left"/>
      <protection locked="0"/>
    </xf>
    <xf numFmtId="0" fontId="0" fillId="0" borderId="2" xfId="0" quotePrefix="1" applyBorder="1" applyAlignment="1" applyProtection="1">
      <alignment horizontal="left"/>
      <protection locked="0"/>
    </xf>
    <xf numFmtId="0" fontId="0" fillId="0" borderId="15" xfId="0" quotePrefix="1" applyBorder="1" applyAlignment="1" applyProtection="1">
      <alignment horizontal="left"/>
      <protection locked="0"/>
    </xf>
    <xf numFmtId="0" fontId="0" fillId="0" borderId="2" xfId="0" applyBorder="1" applyAlignment="1" applyProtection="1">
      <alignment horizontal="left"/>
      <protection locked="0"/>
    </xf>
    <xf numFmtId="0" fontId="0" fillId="0" borderId="15" xfId="0" applyBorder="1" applyAlignment="1" applyProtection="1">
      <alignment horizontal="left"/>
      <protection locked="0"/>
    </xf>
    <xf numFmtId="0" fontId="0" fillId="0" borderId="12" xfId="0" quotePrefix="1" applyBorder="1" applyAlignment="1" applyProtection="1">
      <alignment horizontal="left"/>
      <protection locked="0"/>
    </xf>
    <xf numFmtId="0" fontId="0" fillId="0" borderId="6" xfId="0" applyBorder="1" applyAlignment="1" applyProtection="1">
      <alignment horizontal="left" vertical="top"/>
      <protection locked="0"/>
    </xf>
    <xf numFmtId="0" fontId="0" fillId="0" borderId="0" xfId="0" applyBorder="1" applyAlignment="1" applyProtection="1">
      <alignment horizontal="left" vertical="top"/>
      <protection locked="0"/>
    </xf>
    <xf numFmtId="0" fontId="0" fillId="0" borderId="14" xfId="0" applyBorder="1" applyAlignment="1" applyProtection="1">
      <alignment horizontal="left" vertical="top"/>
      <protection locked="0"/>
    </xf>
    <xf numFmtId="0" fontId="0" fillId="0" borderId="2" xfId="0" applyBorder="1" applyAlignment="1" applyProtection="1">
      <alignment horizontal="left" vertical="top"/>
      <protection locked="0"/>
    </xf>
    <xf numFmtId="0" fontId="3" fillId="0" borderId="1" xfId="0" quotePrefix="1" applyFont="1" applyBorder="1" applyAlignment="1" applyProtection="1">
      <alignment horizontal="center" vertical="center" textRotation="90" wrapText="1"/>
      <protection locked="0"/>
    </xf>
    <xf numFmtId="0" fontId="0" fillId="0" borderId="7" xfId="0" applyBorder="1" applyAlignment="1" applyProtection="1">
      <alignment horizontal="left" vertical="top"/>
      <protection locked="0"/>
    </xf>
    <xf numFmtId="0" fontId="0" fillId="0" borderId="0" xfId="0" applyAlignment="1" applyProtection="1">
      <alignment horizontal="left" vertical="top"/>
      <protection locked="0"/>
    </xf>
    <xf numFmtId="0" fontId="3" fillId="0" borderId="8" xfId="0" quotePrefix="1" applyFont="1" applyBorder="1" applyAlignment="1" applyProtection="1">
      <alignment horizontal="center" vertical="center" textRotation="90"/>
      <protection locked="0"/>
    </xf>
    <xf numFmtId="0" fontId="3" fillId="0" borderId="9" xfId="0" quotePrefix="1" applyFont="1" applyBorder="1" applyAlignment="1" applyProtection="1">
      <alignment horizontal="center" vertical="center" textRotation="90"/>
      <protection locked="0"/>
    </xf>
    <xf numFmtId="0" fontId="3" fillId="0" borderId="6" xfId="0" quotePrefix="1" applyFont="1" applyBorder="1" applyAlignment="1" applyProtection="1">
      <alignment horizontal="center" vertical="center" textRotation="90"/>
      <protection locked="0"/>
    </xf>
    <xf numFmtId="0" fontId="3" fillId="0" borderId="10" xfId="0" quotePrefix="1" applyFont="1" applyBorder="1" applyAlignment="1" applyProtection="1">
      <alignment horizontal="center" vertical="center" textRotation="90"/>
      <protection locked="0"/>
    </xf>
    <xf numFmtId="0" fontId="0" fillId="0" borderId="7" xfId="0" applyBorder="1" applyAlignment="1" applyProtection="1">
      <alignment horizontal="left"/>
      <protection locked="0"/>
    </xf>
    <xf numFmtId="0" fontId="0" fillId="0" borderId="13" xfId="0" applyBorder="1" applyAlignment="1" applyProtection="1">
      <alignment horizontal="left"/>
      <protection locked="0"/>
    </xf>
    <xf numFmtId="0" fontId="9" fillId="0" borderId="6" xfId="0" quotePrefix="1" applyFont="1" applyBorder="1" applyAlignment="1" applyProtection="1">
      <alignment horizontal="left"/>
      <protection locked="0"/>
    </xf>
    <xf numFmtId="0" fontId="9" fillId="0" borderId="0" xfId="0" quotePrefix="1" applyFont="1" applyBorder="1" applyAlignment="1" applyProtection="1">
      <alignment horizontal="left"/>
      <protection locked="0"/>
    </xf>
    <xf numFmtId="0" fontId="0" fillId="0" borderId="0" xfId="0" applyBorder="1" applyAlignment="1" applyProtection="1">
      <alignment horizontal="left"/>
      <protection locked="0"/>
    </xf>
    <xf numFmtId="0" fontId="0" fillId="0" borderId="14" xfId="0" applyBorder="1" applyAlignment="1" applyProtection="1">
      <alignment horizontal="left"/>
      <protection locked="0"/>
    </xf>
    <xf numFmtId="10" fontId="0" fillId="0" borderId="0" xfId="0" applyNumberFormat="1" applyBorder="1" applyAlignment="1" applyProtection="1">
      <alignment horizontal="left"/>
      <protection locked="0"/>
    </xf>
    <xf numFmtId="0" fontId="47" fillId="2" borderId="3" xfId="0" quotePrefix="1"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protection locked="0"/>
    </xf>
    <xf numFmtId="0" fontId="47" fillId="2" borderId="5" xfId="0" applyFont="1" applyFill="1" applyBorder="1" applyAlignment="1" applyProtection="1">
      <alignment horizontal="center" vertical="center"/>
      <protection locked="0"/>
    </xf>
    <xf numFmtId="0" fontId="49" fillId="2" borderId="1" xfId="0" applyFont="1" applyFill="1" applyBorder="1" applyAlignment="1" applyProtection="1">
      <alignment horizontal="center" vertical="top" wrapText="1"/>
      <protection locked="0"/>
    </xf>
    <xf numFmtId="0" fontId="0" fillId="0" borderId="3" xfId="0" applyBorder="1" applyAlignment="1" applyProtection="1">
      <alignment horizontal="left" wrapText="1"/>
      <protection locked="0"/>
    </xf>
    <xf numFmtId="0" fontId="0" fillId="0" borderId="5" xfId="0" applyBorder="1" applyAlignment="1" applyProtection="1">
      <alignment horizontal="left" wrapText="1"/>
      <protection locked="0"/>
    </xf>
    <xf numFmtId="0" fontId="0" fillId="0" borderId="1" xfId="0" applyBorder="1" applyAlignment="1" applyProtection="1">
      <alignment horizontal="left" wrapText="1"/>
      <protection locked="0"/>
    </xf>
    <xf numFmtId="0" fontId="0" fillId="2" borderId="11" xfId="0" applyFill="1" applyBorder="1" applyAlignment="1" applyProtection="1">
      <alignment horizontal="left" vertical="top"/>
      <protection locked="0"/>
    </xf>
    <xf numFmtId="0" fontId="0" fillId="2" borderId="7" xfId="0" applyFill="1" applyBorder="1" applyAlignment="1" applyProtection="1">
      <alignment horizontal="left" vertical="top"/>
      <protection locked="0"/>
    </xf>
    <xf numFmtId="0" fontId="0" fillId="2" borderId="13" xfId="0" applyFill="1" applyBorder="1" applyAlignment="1" applyProtection="1">
      <alignment horizontal="left" vertical="top"/>
      <protection locked="0"/>
    </xf>
    <xf numFmtId="0" fontId="0" fillId="2" borderId="6" xfId="0" applyFill="1" applyBorder="1" applyAlignment="1" applyProtection="1">
      <alignment horizontal="left" vertical="top"/>
      <protection locked="0"/>
    </xf>
    <xf numFmtId="0" fontId="0" fillId="2" borderId="0" xfId="0" applyFill="1" applyBorder="1" applyAlignment="1" applyProtection="1">
      <alignment horizontal="left" vertical="top"/>
      <protection locked="0"/>
    </xf>
    <xf numFmtId="0" fontId="0" fillId="2" borderId="14" xfId="0" applyFill="1" applyBorder="1" applyAlignment="1" applyProtection="1">
      <alignment horizontal="left" vertical="top"/>
      <protection locked="0"/>
    </xf>
    <xf numFmtId="0" fontId="0" fillId="2" borderId="12" xfId="0" applyFill="1" applyBorder="1" applyAlignment="1" applyProtection="1">
      <alignment horizontal="left" vertical="top"/>
      <protection locked="0"/>
    </xf>
    <xf numFmtId="0" fontId="0" fillId="2" borderId="2" xfId="0" applyFill="1" applyBorder="1" applyAlignment="1" applyProtection="1">
      <alignment horizontal="left" vertical="top"/>
      <protection locked="0"/>
    </xf>
    <xf numFmtId="0" fontId="0" fillId="2" borderId="15" xfId="0" applyFill="1" applyBorder="1" applyAlignment="1" applyProtection="1">
      <alignment horizontal="left" vertical="top"/>
      <protection locked="0"/>
    </xf>
    <xf numFmtId="0" fontId="47" fillId="2" borderId="3" xfId="0" quotePrefix="1" applyFont="1" applyFill="1" applyBorder="1" applyAlignment="1" applyProtection="1">
      <alignment horizontal="center" vertical="center" wrapText="1"/>
      <protection locked="0"/>
    </xf>
    <xf numFmtId="0" fontId="47" fillId="2" borderId="5" xfId="0" quotePrefix="1" applyFont="1" applyFill="1" applyBorder="1" applyAlignment="1" applyProtection="1">
      <alignment horizontal="center" vertical="center" wrapText="1"/>
      <protection locked="0"/>
    </xf>
    <xf numFmtId="0" fontId="49" fillId="2" borderId="1" xfId="0" applyFont="1" applyFill="1" applyBorder="1" applyAlignment="1" applyProtection="1">
      <alignment horizontal="center" vertical="top"/>
      <protection locked="0"/>
    </xf>
    <xf numFmtId="0" fontId="48" fillId="2" borderId="3" xfId="0" applyFont="1" applyFill="1" applyBorder="1" applyAlignment="1" applyProtection="1">
      <alignment horizontal="center" vertical="top" wrapText="1"/>
      <protection locked="0"/>
    </xf>
    <xf numFmtId="0" fontId="48" fillId="2" borderId="5" xfId="0" applyFont="1" applyFill="1" applyBorder="1" applyAlignment="1" applyProtection="1">
      <alignment horizontal="center" vertical="top" wrapText="1"/>
      <protection locked="0"/>
    </xf>
    <xf numFmtId="0" fontId="48" fillId="2" borderId="3" xfId="0" quotePrefix="1" applyFont="1" applyFill="1" applyBorder="1" applyAlignment="1" applyProtection="1">
      <alignment horizontal="center" vertical="top" wrapText="1"/>
      <protection locked="0"/>
    </xf>
    <xf numFmtId="0" fontId="48" fillId="2" borderId="5" xfId="0" quotePrefix="1" applyFont="1" applyFill="1" applyBorder="1" applyAlignment="1" applyProtection="1">
      <alignment horizontal="center" vertical="top" wrapText="1"/>
      <protection locked="0"/>
    </xf>
    <xf numFmtId="0" fontId="0" fillId="2" borderId="11" xfId="0" quotePrefix="1" applyFill="1" applyBorder="1" applyAlignment="1" applyProtection="1">
      <alignment horizontal="left" vertical="top"/>
      <protection locked="0"/>
    </xf>
    <xf numFmtId="0" fontId="47" fillId="2" borderId="3" xfId="0" applyFont="1" applyFill="1" applyBorder="1" applyAlignment="1" applyProtection="1">
      <alignment horizontal="center" vertical="center"/>
      <protection locked="0"/>
    </xf>
    <xf numFmtId="0" fontId="23" fillId="0" borderId="1" xfId="3" applyBorder="1" applyAlignment="1" applyProtection="1">
      <alignment horizontal="left" vertical="center"/>
      <protection locked="0"/>
    </xf>
    <xf numFmtId="0" fontId="23" fillId="0" borderId="1" xfId="3" quotePrefix="1" applyBorder="1" applyAlignment="1" applyProtection="1">
      <alignment horizontal="left" vertical="center"/>
      <protection locked="0"/>
    </xf>
    <xf numFmtId="0" fontId="0" fillId="0" borderId="8"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2" fillId="0" borderId="0" xfId="0" quotePrefix="1" applyFont="1" applyAlignment="1" applyProtection="1">
      <alignment horizontal="center"/>
      <protection locked="0"/>
    </xf>
    <xf numFmtId="0" fontId="5" fillId="5" borderId="3" xfId="0" quotePrefix="1" applyFont="1" applyFill="1" applyBorder="1" applyAlignment="1" applyProtection="1">
      <alignment horizontal="center"/>
      <protection locked="0"/>
    </xf>
    <xf numFmtId="0" fontId="5" fillId="5" borderId="4" xfId="0" applyFont="1" applyFill="1" applyBorder="1" applyAlignment="1" applyProtection="1">
      <alignment horizontal="center"/>
      <protection locked="0"/>
    </xf>
    <xf numFmtId="0" fontId="5" fillId="5" borderId="5" xfId="0" applyFont="1" applyFill="1" applyBorder="1" applyAlignment="1" applyProtection="1">
      <alignment horizontal="center"/>
      <protection locked="0"/>
    </xf>
    <xf numFmtId="0" fontId="2" fillId="2" borderId="1" xfId="0" quotePrefix="1" applyFont="1" applyFill="1" applyBorder="1" applyAlignment="1" applyProtection="1">
      <alignment horizontal="right"/>
      <protection locked="0"/>
    </xf>
    <xf numFmtId="0" fontId="2" fillId="2" borderId="1" xfId="0" applyFont="1" applyFill="1" applyBorder="1" applyAlignment="1" applyProtection="1">
      <alignment horizontal="center"/>
      <protection locked="0"/>
    </xf>
    <xf numFmtId="0" fontId="0" fillId="0" borderId="1" xfId="0" quotePrefix="1" applyFill="1" applyBorder="1" applyAlignment="1" applyProtection="1">
      <alignment horizontal="center"/>
      <protection locked="0"/>
    </xf>
    <xf numFmtId="0" fontId="0" fillId="0" borderId="1" xfId="0" applyFill="1" applyBorder="1" applyAlignment="1" applyProtection="1">
      <alignment horizontal="center"/>
      <protection locked="0"/>
    </xf>
    <xf numFmtId="0" fontId="2" fillId="0" borderId="1" xfId="0" quotePrefix="1" applyFont="1" applyFill="1" applyBorder="1" applyAlignment="1" applyProtection="1">
      <alignment horizontal="right"/>
      <protection locked="0"/>
    </xf>
    <xf numFmtId="0" fontId="21" fillId="2" borderId="12" xfId="0" applyFont="1" applyFill="1" applyBorder="1" applyAlignment="1" applyProtection="1">
      <alignment horizontal="center" vertical="center" wrapText="1"/>
      <protection locked="0"/>
    </xf>
    <xf numFmtId="0" fontId="21" fillId="2" borderId="2" xfId="0" applyFont="1" applyFill="1" applyBorder="1" applyAlignment="1" applyProtection="1">
      <alignment horizontal="center" vertical="center" wrapText="1"/>
      <protection locked="0"/>
    </xf>
    <xf numFmtId="0" fontId="21" fillId="2" borderId="15" xfId="0" applyFont="1" applyFill="1" applyBorder="1" applyAlignment="1" applyProtection="1">
      <alignment horizontal="center" vertical="center" wrapText="1"/>
      <protection locked="0"/>
    </xf>
    <xf numFmtId="0" fontId="21" fillId="3" borderId="3" xfId="0" quotePrefix="1" applyFont="1" applyFill="1" applyBorder="1" applyAlignment="1" applyProtection="1">
      <alignment horizontal="center" vertical="center" wrapText="1"/>
      <protection locked="0"/>
    </xf>
    <xf numFmtId="0" fontId="21" fillId="3" borderId="4" xfId="0" quotePrefix="1" applyFont="1" applyFill="1" applyBorder="1" applyAlignment="1" applyProtection="1">
      <alignment horizontal="center" vertical="center" wrapText="1"/>
      <protection locked="0"/>
    </xf>
    <xf numFmtId="0" fontId="21" fillId="3" borderId="5" xfId="0" quotePrefix="1" applyFont="1" applyFill="1" applyBorder="1" applyAlignment="1" applyProtection="1">
      <alignment horizontal="center" vertical="center" wrapText="1"/>
      <protection locked="0"/>
    </xf>
    <xf numFmtId="0" fontId="21" fillId="6" borderId="3" xfId="0" quotePrefix="1" applyFont="1" applyFill="1" applyBorder="1" applyAlignment="1" applyProtection="1">
      <alignment horizontal="left" vertical="top" wrapText="1"/>
      <protection locked="0"/>
    </xf>
    <xf numFmtId="0" fontId="21" fillId="6" borderId="4" xfId="0" quotePrefix="1" applyFont="1" applyFill="1" applyBorder="1" applyAlignment="1" applyProtection="1">
      <alignment horizontal="left" vertical="top" wrapText="1"/>
      <protection locked="0"/>
    </xf>
    <xf numFmtId="0" fontId="21" fillId="6" borderId="5" xfId="0" quotePrefix="1" applyFont="1" applyFill="1" applyBorder="1" applyAlignment="1" applyProtection="1">
      <alignment horizontal="left" vertical="top" wrapText="1"/>
      <protection locked="0"/>
    </xf>
    <xf numFmtId="0" fontId="22" fillId="6" borderId="3" xfId="0" applyFont="1" applyFill="1" applyBorder="1" applyAlignment="1" applyProtection="1">
      <alignment horizontal="left" vertical="top" wrapText="1"/>
      <protection locked="0"/>
    </xf>
    <xf numFmtId="0" fontId="22" fillId="6" borderId="4" xfId="0" applyFont="1" applyFill="1" applyBorder="1" applyAlignment="1" applyProtection="1">
      <alignment horizontal="left" vertical="top" wrapText="1"/>
      <protection locked="0"/>
    </xf>
    <xf numFmtId="0" fontId="22" fillId="6" borderId="5" xfId="0" applyFont="1" applyFill="1" applyBorder="1" applyAlignment="1" applyProtection="1">
      <alignment horizontal="left" vertical="top" wrapText="1"/>
      <protection locked="0"/>
    </xf>
    <xf numFmtId="0" fontId="2" fillId="0" borderId="3" xfId="0" quotePrefix="1" applyFont="1" applyBorder="1" applyAlignment="1" applyProtection="1">
      <alignment horizontal="left"/>
      <protection locked="0"/>
    </xf>
    <xf numFmtId="0" fontId="2" fillId="0" borderId="4" xfId="0" applyFont="1" applyBorder="1" applyAlignment="1" applyProtection="1">
      <alignment horizontal="left"/>
      <protection locked="0"/>
    </xf>
    <xf numFmtId="0" fontId="2" fillId="0" borderId="5" xfId="0" applyFont="1" applyBorder="1" applyAlignment="1" applyProtection="1">
      <alignment horizontal="left"/>
      <protection locked="0"/>
    </xf>
    <xf numFmtId="0" fontId="49" fillId="0" borderId="1" xfId="0" applyFont="1" applyFill="1" applyBorder="1" applyAlignment="1" applyProtection="1">
      <alignment horizontal="left" vertical="top" wrapText="1"/>
      <protection locked="0"/>
    </xf>
    <xf numFmtId="0" fontId="49" fillId="0" borderId="1" xfId="0" applyFont="1" applyFill="1" applyBorder="1" applyAlignment="1" applyProtection="1">
      <alignment horizontal="left" vertical="top"/>
      <protection locked="0"/>
    </xf>
    <xf numFmtId="0" fontId="49" fillId="0" borderId="1" xfId="0" applyFont="1" applyFill="1" applyBorder="1" applyAlignment="1" applyProtection="1">
      <alignment horizontal="center" vertical="top" wrapText="1"/>
      <protection locked="0"/>
    </xf>
    <xf numFmtId="0" fontId="2" fillId="2" borderId="3" xfId="0" applyFont="1" applyFill="1" applyBorder="1" applyAlignment="1" applyProtection="1">
      <alignment horizontal="center"/>
      <protection locked="0"/>
    </xf>
    <xf numFmtId="0" fontId="2" fillId="2" borderId="4" xfId="0" applyFont="1" applyFill="1" applyBorder="1" applyAlignment="1" applyProtection="1">
      <alignment horizontal="center"/>
      <protection locked="0"/>
    </xf>
    <xf numFmtId="0" fontId="2" fillId="2" borderId="5" xfId="0" applyFont="1" applyFill="1" applyBorder="1" applyAlignment="1" applyProtection="1">
      <alignment horizontal="center"/>
      <protection locked="0"/>
    </xf>
    <xf numFmtId="0" fontId="2" fillId="0" borderId="4" xfId="0" quotePrefix="1" applyFont="1" applyFill="1" applyBorder="1" applyAlignment="1" applyProtection="1">
      <alignment horizontal="center"/>
      <protection locked="0"/>
    </xf>
    <xf numFmtId="0" fontId="2" fillId="2" borderId="8" xfId="0" applyFont="1" applyFill="1" applyBorder="1" applyAlignment="1" applyProtection="1">
      <alignment horizontal="center" textRotation="45" wrapText="1"/>
      <protection locked="0"/>
    </xf>
    <xf numFmtId="0" fontId="2" fillId="2" borderId="9" xfId="0" applyFont="1" applyFill="1" applyBorder="1" applyAlignment="1" applyProtection="1">
      <alignment horizontal="center" textRotation="45" wrapText="1"/>
      <protection locked="0"/>
    </xf>
    <xf numFmtId="0" fontId="2" fillId="2" borderId="10" xfId="0" applyFont="1" applyFill="1" applyBorder="1" applyAlignment="1" applyProtection="1">
      <alignment horizontal="center" textRotation="45" wrapText="1"/>
      <protection locked="0"/>
    </xf>
    <xf numFmtId="0" fontId="38" fillId="2" borderId="1" xfId="0" quotePrefix="1" applyFont="1" applyFill="1" applyBorder="1" applyAlignment="1" applyProtection="1">
      <alignment horizontal="center" wrapText="1"/>
      <protection locked="0"/>
    </xf>
    <xf numFmtId="0" fontId="38" fillId="2" borderId="1" xfId="0" applyFont="1" applyFill="1" applyBorder="1" applyAlignment="1" applyProtection="1">
      <alignment horizontal="center"/>
      <protection locked="0"/>
    </xf>
    <xf numFmtId="0" fontId="38" fillId="2" borderId="3" xfId="0" quotePrefix="1" applyFont="1" applyFill="1" applyBorder="1" applyAlignment="1" applyProtection="1">
      <alignment horizontal="center" wrapText="1"/>
      <protection locked="0"/>
    </xf>
    <xf numFmtId="0" fontId="38" fillId="2" borderId="4" xfId="0" applyFont="1" applyFill="1" applyBorder="1" applyAlignment="1" applyProtection="1">
      <alignment horizontal="center" wrapText="1"/>
      <protection locked="0"/>
    </xf>
    <xf numFmtId="0" fontId="38" fillId="2" borderId="5" xfId="0" applyFont="1" applyFill="1" applyBorder="1" applyAlignment="1" applyProtection="1">
      <alignment horizontal="center" wrapText="1"/>
      <protection locked="0"/>
    </xf>
    <xf numFmtId="0" fontId="11" fillId="2" borderId="3" xfId="0" quotePrefix="1" applyFont="1" applyFill="1" applyBorder="1" applyAlignment="1" applyProtection="1">
      <alignment horizontal="center" wrapText="1"/>
      <protection locked="0"/>
    </xf>
    <xf numFmtId="0" fontId="4" fillId="2" borderId="4" xfId="0" applyFont="1" applyFill="1" applyBorder="1" applyAlignment="1" applyProtection="1">
      <alignment horizontal="center"/>
      <protection locked="0"/>
    </xf>
    <xf numFmtId="0" fontId="4" fillId="2" borderId="3" xfId="0" quotePrefix="1" applyFont="1" applyFill="1" applyBorder="1" applyAlignment="1" applyProtection="1">
      <alignment horizontal="center"/>
      <protection locked="0"/>
    </xf>
    <xf numFmtId="0" fontId="5" fillId="0" borderId="8" xfId="0" applyFont="1" applyBorder="1" applyAlignment="1" applyProtection="1">
      <alignment horizontal="center" vertical="center"/>
      <protection locked="0"/>
    </xf>
    <xf numFmtId="0" fontId="5" fillId="0" borderId="10" xfId="0" applyFont="1" applyBorder="1" applyAlignment="1" applyProtection="1">
      <alignment horizontal="center" vertical="center"/>
      <protection locked="0"/>
    </xf>
    <xf numFmtId="0" fontId="2" fillId="0" borderId="11" xfId="0" applyFont="1" applyBorder="1" applyAlignment="1" applyProtection="1">
      <alignment horizontal="left" vertical="top"/>
      <protection locked="0"/>
    </xf>
    <xf numFmtId="0" fontId="2" fillId="0" borderId="7" xfId="0" applyFont="1" applyBorder="1" applyAlignment="1" applyProtection="1">
      <alignment horizontal="left" vertical="top"/>
      <protection locked="0"/>
    </xf>
    <xf numFmtId="0" fontId="2" fillId="0" borderId="13" xfId="0" applyFont="1" applyBorder="1" applyAlignment="1" applyProtection="1">
      <alignment horizontal="left" vertical="top"/>
      <protection locked="0"/>
    </xf>
    <xf numFmtId="0" fontId="2" fillId="0" borderId="12" xfId="0" applyFont="1" applyBorder="1" applyAlignment="1" applyProtection="1">
      <alignment horizontal="left" vertical="top"/>
      <protection locked="0"/>
    </xf>
    <xf numFmtId="0" fontId="2" fillId="0" borderId="2" xfId="0" applyFont="1" applyBorder="1" applyAlignment="1" applyProtection="1">
      <alignment horizontal="left" vertical="top"/>
      <protection locked="0"/>
    </xf>
    <xf numFmtId="0" fontId="2" fillId="0" borderId="15" xfId="0" applyFont="1" applyBorder="1" applyAlignment="1" applyProtection="1">
      <alignment horizontal="left" vertical="top"/>
      <protection locked="0"/>
    </xf>
    <xf numFmtId="0" fontId="0" fillId="0" borderId="11" xfId="0" quotePrefix="1" applyBorder="1" applyAlignment="1" applyProtection="1">
      <alignment horizontal="left" vertical="top"/>
      <protection locked="0"/>
    </xf>
    <xf numFmtId="0" fontId="2" fillId="0" borderId="11" xfId="0" applyFont="1" applyBorder="1" applyAlignment="1" applyProtection="1">
      <alignment horizontal="left" vertical="top" wrapText="1"/>
      <protection locked="0"/>
    </xf>
    <xf numFmtId="0" fontId="2" fillId="0" borderId="7" xfId="0" applyFont="1" applyBorder="1" applyAlignment="1" applyProtection="1">
      <alignment horizontal="left" vertical="top" wrapText="1"/>
      <protection locked="0"/>
    </xf>
    <xf numFmtId="0" fontId="2" fillId="0" borderId="13" xfId="0" applyFont="1" applyBorder="1" applyAlignment="1" applyProtection="1">
      <alignment horizontal="left" vertical="top" wrapText="1"/>
      <protection locked="0"/>
    </xf>
    <xf numFmtId="0" fontId="2" fillId="0" borderId="12" xfId="0" applyFont="1" applyBorder="1" applyAlignment="1" applyProtection="1">
      <alignment horizontal="left" vertical="top" wrapText="1"/>
      <protection locked="0"/>
    </xf>
    <xf numFmtId="0" fontId="2" fillId="0" borderId="2" xfId="0" applyFont="1" applyBorder="1" applyAlignment="1" applyProtection="1">
      <alignment horizontal="left" vertical="top" wrapText="1"/>
      <protection locked="0"/>
    </xf>
    <xf numFmtId="0" fontId="2" fillId="0" borderId="15" xfId="0" applyFont="1" applyBorder="1" applyAlignment="1" applyProtection="1">
      <alignment horizontal="left" vertical="top" wrapText="1"/>
      <protection locked="0"/>
    </xf>
    <xf numFmtId="0" fontId="0" fillId="0" borderId="11" xfId="0" applyBorder="1" applyAlignment="1" applyProtection="1">
      <alignment horizontal="left" vertical="top" wrapText="1"/>
      <protection locked="0"/>
    </xf>
    <xf numFmtId="0" fontId="0" fillId="0" borderId="7" xfId="0" applyBorder="1" applyAlignment="1" applyProtection="1">
      <alignment horizontal="left" vertical="top" wrapText="1"/>
      <protection locked="0"/>
    </xf>
    <xf numFmtId="0" fontId="0" fillId="0" borderId="13" xfId="0" applyBorder="1" applyAlignment="1" applyProtection="1">
      <alignment horizontal="left" vertical="top" wrapText="1"/>
      <protection locked="0"/>
    </xf>
    <xf numFmtId="0" fontId="0" fillId="0" borderId="12" xfId="0" applyBorder="1" applyAlignment="1" applyProtection="1">
      <alignment horizontal="left" vertical="top" wrapText="1"/>
      <protection locked="0"/>
    </xf>
    <xf numFmtId="0" fontId="0" fillId="0" borderId="2"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2" fillId="3" borderId="0" xfId="0" applyFont="1" applyFill="1" applyAlignment="1" applyProtection="1">
      <alignment horizontal="center"/>
      <protection locked="0"/>
    </xf>
    <xf numFmtId="0" fontId="20" fillId="0" borderId="6" xfId="0" quotePrefix="1" applyFont="1" applyBorder="1" applyAlignment="1" applyProtection="1">
      <alignment horizontal="left"/>
      <protection locked="0"/>
    </xf>
    <xf numFmtId="0" fontId="20" fillId="0" borderId="0" xfId="0" quotePrefix="1" applyFont="1" applyBorder="1" applyAlignment="1" applyProtection="1">
      <alignment horizontal="left"/>
      <protection locked="0"/>
    </xf>
    <xf numFmtId="0" fontId="20" fillId="0" borderId="14" xfId="0" quotePrefix="1" applyFont="1" applyBorder="1" applyAlignment="1" applyProtection="1">
      <alignment horizontal="left"/>
      <protection locked="0"/>
    </xf>
    <xf numFmtId="0" fontId="2" fillId="0" borderId="44" xfId="0" applyFont="1" applyBorder="1" applyAlignment="1" applyProtection="1">
      <alignment horizontal="center"/>
      <protection locked="0"/>
    </xf>
    <xf numFmtId="0" fontId="2" fillId="0" borderId="44" xfId="0" quotePrefix="1" applyFont="1" applyBorder="1" applyAlignment="1" applyProtection="1">
      <alignment horizontal="center"/>
      <protection locked="0"/>
    </xf>
    <xf numFmtId="0" fontId="3" fillId="0" borderId="49" xfId="0" quotePrefix="1" applyFont="1" applyBorder="1" applyAlignment="1" applyProtection="1">
      <alignment horizontal="center" vertical="center" wrapText="1"/>
      <protection locked="0"/>
    </xf>
    <xf numFmtId="0" fontId="3" fillId="0" borderId="0" xfId="0" quotePrefix="1" applyFont="1" applyBorder="1" applyAlignment="1" applyProtection="1">
      <alignment horizontal="center" vertical="center" wrapText="1"/>
      <protection locked="0"/>
    </xf>
    <xf numFmtId="0" fontId="4" fillId="0" borderId="0" xfId="0" applyFont="1" applyAlignment="1" applyProtection="1">
      <alignment horizontal="center"/>
      <protection locked="0"/>
    </xf>
    <xf numFmtId="0" fontId="4" fillId="0" borderId="49" xfId="0" applyFont="1" applyBorder="1" applyAlignment="1" applyProtection="1">
      <alignment horizontal="center"/>
      <protection locked="0"/>
    </xf>
    <xf numFmtId="0" fontId="4" fillId="0" borderId="0" xfId="0" applyFont="1" applyBorder="1" applyAlignment="1" applyProtection="1">
      <alignment horizontal="center"/>
      <protection locked="0"/>
    </xf>
    <xf numFmtId="0" fontId="64" fillId="0" borderId="79" xfId="0" applyFont="1" applyBorder="1" applyAlignment="1" applyProtection="1">
      <alignment horizontal="center"/>
      <protection locked="0"/>
    </xf>
    <xf numFmtId="0" fontId="2" fillId="0" borderId="73" xfId="0" quotePrefix="1" applyFont="1" applyBorder="1" applyAlignment="1" applyProtection="1">
      <alignment horizontal="left" vertical="top" wrapText="1"/>
      <protection locked="0"/>
    </xf>
    <xf numFmtId="0" fontId="2" fillId="0" borderId="74" xfId="0" applyFont="1" applyBorder="1" applyAlignment="1" applyProtection="1">
      <alignment horizontal="left" vertical="top"/>
      <protection locked="0"/>
    </xf>
    <xf numFmtId="0" fontId="2" fillId="0" borderId="75" xfId="0" applyFont="1" applyBorder="1" applyAlignment="1" applyProtection="1">
      <alignment horizontal="left" vertical="top"/>
      <protection locked="0"/>
    </xf>
    <xf numFmtId="0" fontId="2" fillId="0" borderId="49" xfId="0" applyFont="1" applyBorder="1" applyAlignment="1" applyProtection="1">
      <alignment horizontal="left" vertical="top"/>
      <protection locked="0"/>
    </xf>
    <xf numFmtId="0" fontId="2" fillId="0" borderId="0" xfId="0" applyFont="1" applyBorder="1" applyAlignment="1" applyProtection="1">
      <alignment horizontal="left" vertical="top"/>
      <protection locked="0"/>
    </xf>
    <xf numFmtId="0" fontId="2" fillId="0" borderId="44" xfId="0" applyFont="1" applyBorder="1" applyAlignment="1" applyProtection="1">
      <alignment horizontal="left" vertical="top"/>
      <protection locked="0"/>
    </xf>
    <xf numFmtId="0" fontId="2" fillId="0" borderId="76" xfId="0" applyFont="1" applyBorder="1" applyAlignment="1" applyProtection="1">
      <alignment horizontal="left" vertical="top"/>
      <protection locked="0"/>
    </xf>
    <xf numFmtId="0" fontId="2" fillId="0" borderId="72" xfId="0" applyFont="1" applyBorder="1" applyAlignment="1" applyProtection="1">
      <alignment horizontal="left" vertical="top"/>
      <protection locked="0"/>
    </xf>
    <xf numFmtId="0" fontId="2" fillId="0" borderId="77" xfId="0" applyFont="1" applyBorder="1" applyAlignment="1" applyProtection="1">
      <alignment horizontal="left" vertical="top"/>
      <protection locked="0"/>
    </xf>
    <xf numFmtId="0" fontId="2" fillId="0" borderId="73" xfId="0" applyFont="1" applyBorder="1" applyAlignment="1" applyProtection="1">
      <alignment horizontal="left" vertical="top"/>
      <protection locked="0"/>
    </xf>
    <xf numFmtId="0" fontId="2" fillId="0" borderId="73" xfId="0" quotePrefix="1" applyFont="1" applyBorder="1" applyAlignment="1" applyProtection="1">
      <alignment horizontal="left" vertical="top"/>
      <protection locked="0"/>
    </xf>
    <xf numFmtId="0" fontId="2" fillId="0" borderId="78" xfId="0" quotePrefix="1" applyFont="1" applyBorder="1" applyAlignment="1" applyProtection="1">
      <alignment horizontal="left" vertical="top" wrapText="1"/>
      <protection locked="0"/>
    </xf>
    <xf numFmtId="0" fontId="2" fillId="0" borderId="79" xfId="0" applyFont="1" applyBorder="1" applyAlignment="1" applyProtection="1">
      <alignment horizontal="left" vertical="top"/>
      <protection locked="0"/>
    </xf>
    <xf numFmtId="0" fontId="2" fillId="0" borderId="80" xfId="0" applyFont="1" applyBorder="1" applyAlignment="1" applyProtection="1">
      <alignment horizontal="left" vertical="top"/>
      <protection locked="0"/>
    </xf>
    <xf numFmtId="0" fontId="2" fillId="0" borderId="81" xfId="0" applyFont="1" applyBorder="1" applyAlignment="1" applyProtection="1">
      <alignment horizontal="left" vertical="top"/>
      <protection locked="0"/>
    </xf>
    <xf numFmtId="0" fontId="2" fillId="0" borderId="82" xfId="0" applyFont="1" applyBorder="1" applyAlignment="1" applyProtection="1">
      <alignment horizontal="left" vertical="top"/>
      <protection locked="0"/>
    </xf>
    <xf numFmtId="0" fontId="2" fillId="0" borderId="83" xfId="0" applyFont="1" applyBorder="1" applyAlignment="1" applyProtection="1">
      <alignment horizontal="left" vertical="top"/>
      <protection locked="0"/>
    </xf>
    <xf numFmtId="0" fontId="2" fillId="0" borderId="84" xfId="0" applyFont="1" applyBorder="1" applyAlignment="1" applyProtection="1">
      <alignment horizontal="left" vertical="top"/>
      <protection locked="0"/>
    </xf>
    <xf numFmtId="0" fontId="2" fillId="0" borderId="85" xfId="0" applyFont="1" applyBorder="1" applyAlignment="1" applyProtection="1">
      <alignment horizontal="left" vertical="top"/>
      <protection locked="0"/>
    </xf>
    <xf numFmtId="0" fontId="0" fillId="0" borderId="1" xfId="0" applyBorder="1" applyAlignment="1" applyProtection="1">
      <alignment horizontal="center" vertical="center" textRotation="90"/>
      <protection locked="0"/>
    </xf>
    <xf numFmtId="0" fontId="2" fillId="0" borderId="3" xfId="0" applyFont="1" applyBorder="1" applyAlignment="1" applyProtection="1">
      <alignment horizontal="right"/>
      <protection locked="0"/>
    </xf>
    <xf numFmtId="0" fontId="2" fillId="0" borderId="5" xfId="0" applyFont="1" applyBorder="1" applyAlignment="1" applyProtection="1">
      <alignment horizontal="right"/>
      <protection locked="0"/>
    </xf>
    <xf numFmtId="0" fontId="21" fillId="7" borderId="19" xfId="0" applyFont="1" applyFill="1" applyBorder="1" applyAlignment="1" applyProtection="1">
      <alignment horizontal="center" vertical="center" textRotation="255" wrapText="1"/>
      <protection locked="0"/>
    </xf>
    <xf numFmtId="0" fontId="22" fillId="7" borderId="23" xfId="0" applyFont="1" applyFill="1" applyBorder="1" applyAlignment="1" applyProtection="1">
      <alignment horizontal="center" wrapText="1"/>
      <protection locked="0"/>
    </xf>
    <xf numFmtId="0" fontId="22" fillId="7" borderId="23" xfId="0" applyFont="1" applyFill="1" applyBorder="1" applyAlignment="1" applyProtection="1">
      <alignment horizontal="center" textRotation="255" wrapText="1"/>
      <protection locked="0"/>
    </xf>
    <xf numFmtId="0" fontId="0" fillId="6" borderId="1" xfId="0" quotePrefix="1" applyFill="1" applyBorder="1" applyAlignment="1" applyProtection="1">
      <alignment horizontal="center"/>
      <protection locked="0"/>
    </xf>
    <xf numFmtId="0" fontId="0" fillId="6" borderId="1" xfId="0" applyFill="1" applyBorder="1" applyAlignment="1" applyProtection="1">
      <alignment horizontal="center"/>
      <protection locked="0"/>
    </xf>
    <xf numFmtId="0" fontId="4" fillId="6" borderId="38" xfId="0" applyFont="1" applyFill="1" applyBorder="1" applyAlignment="1" applyProtection="1">
      <alignment horizontal="center" vertical="center"/>
      <protection locked="0"/>
    </xf>
    <xf numFmtId="0" fontId="4" fillId="6" borderId="39" xfId="0" applyFont="1" applyFill="1" applyBorder="1" applyAlignment="1" applyProtection="1">
      <alignment horizontal="center" vertical="center"/>
      <protection locked="0"/>
    </xf>
    <xf numFmtId="0" fontId="4" fillId="6" borderId="40" xfId="0" applyFont="1" applyFill="1" applyBorder="1" applyAlignment="1" applyProtection="1">
      <alignment horizontal="center" vertical="center"/>
      <protection locked="0"/>
    </xf>
    <xf numFmtId="0" fontId="4" fillId="6" borderId="41" xfId="0" applyFont="1" applyFill="1" applyBorder="1" applyAlignment="1" applyProtection="1">
      <alignment horizontal="center" vertical="center"/>
      <protection locked="0"/>
    </xf>
    <xf numFmtId="0" fontId="4" fillId="6" borderId="42" xfId="0" applyFont="1" applyFill="1" applyBorder="1" applyAlignment="1" applyProtection="1">
      <alignment horizontal="center" vertical="center"/>
      <protection locked="0"/>
    </xf>
    <xf numFmtId="0" fontId="4" fillId="6" borderId="43" xfId="0" applyFont="1" applyFill="1" applyBorder="1" applyAlignment="1" applyProtection="1">
      <alignment horizontal="center" vertical="center"/>
      <protection locked="0"/>
    </xf>
    <xf numFmtId="0" fontId="0" fillId="0" borderId="0" xfId="0" quotePrefix="1" applyAlignment="1" applyProtection="1">
      <alignment horizontal="center"/>
      <protection locked="0"/>
    </xf>
    <xf numFmtId="0" fontId="0" fillId="0" borderId="44" xfId="0" quotePrefix="1" applyBorder="1" applyAlignment="1" applyProtection="1">
      <alignment horizontal="center"/>
      <protection locked="0"/>
    </xf>
    <xf numFmtId="0" fontId="4" fillId="0" borderId="49" xfId="0" quotePrefix="1" applyFont="1" applyBorder="1" applyAlignment="1" applyProtection="1">
      <alignment horizontal="center" vertical="center" wrapText="1"/>
      <protection locked="0"/>
    </xf>
    <xf numFmtId="0" fontId="4" fillId="0" borderId="14" xfId="0" applyFont="1" applyBorder="1" applyAlignment="1" applyProtection="1">
      <alignment horizontal="center" vertical="center"/>
      <protection locked="0"/>
    </xf>
    <xf numFmtId="0" fontId="4" fillId="0" borderId="49" xfId="0" applyFont="1" applyBorder="1" applyAlignment="1" applyProtection="1">
      <alignment horizontal="center" vertical="center"/>
      <protection locked="0"/>
    </xf>
    <xf numFmtId="0" fontId="0" fillId="0" borderId="0" xfId="0" applyAlignment="1" applyProtection="1">
      <alignment horizontal="center"/>
      <protection locked="0"/>
    </xf>
    <xf numFmtId="0" fontId="0" fillId="0" borderId="44" xfId="0" applyBorder="1" applyAlignment="1" applyProtection="1">
      <alignment horizontal="center"/>
      <protection locked="0"/>
    </xf>
    <xf numFmtId="0" fontId="2" fillId="0" borderId="2" xfId="0" applyFont="1" applyBorder="1" applyAlignment="1" applyProtection="1">
      <alignment horizontal="center"/>
      <protection locked="0"/>
    </xf>
    <xf numFmtId="0" fontId="62" fillId="0" borderId="72" xfId="7" quotePrefix="1" applyFont="1" applyBorder="1" applyAlignment="1" applyProtection="1">
      <alignment horizontal="center"/>
      <protection locked="0"/>
    </xf>
    <xf numFmtId="0" fontId="62" fillId="0" borderId="72" xfId="7" applyFont="1" applyBorder="1" applyAlignment="1" applyProtection="1">
      <alignment horizontal="center"/>
      <protection locked="0"/>
    </xf>
    <xf numFmtId="0" fontId="60" fillId="0" borderId="70" xfId="7" applyFont="1" applyBorder="1" applyAlignment="1" applyProtection="1">
      <alignment horizontal="center"/>
      <protection locked="0"/>
    </xf>
    <xf numFmtId="0" fontId="61" fillId="0" borderId="71" xfId="7" quotePrefix="1" applyFont="1" applyBorder="1" applyAlignment="1" applyProtection="1">
      <alignment horizontal="center"/>
      <protection locked="0"/>
    </xf>
    <xf numFmtId="0" fontId="7" fillId="0" borderId="0" xfId="7" applyFont="1" applyBorder="1" applyAlignment="1" applyProtection="1">
      <protection locked="0"/>
    </xf>
    <xf numFmtId="0" fontId="7" fillId="0" borderId="0" xfId="7" applyFont="1" applyAlignment="1" applyProtection="1">
      <alignment horizontal="center"/>
      <protection locked="0"/>
    </xf>
    <xf numFmtId="0" fontId="16" fillId="0" borderId="0" xfId="7" applyAlignment="1" applyProtection="1">
      <alignment horizontal="center"/>
      <protection locked="0"/>
    </xf>
    <xf numFmtId="0" fontId="16" fillId="0" borderId="0" xfId="7" applyFont="1" applyAlignment="1" applyProtection="1">
      <alignment horizontal="center"/>
      <protection locked="0"/>
    </xf>
    <xf numFmtId="0" fontId="16" fillId="0" borderId="86" xfId="7" applyFont="1" applyBorder="1" applyAlignment="1" applyProtection="1">
      <alignment horizontal="center"/>
      <protection locked="0"/>
    </xf>
    <xf numFmtId="0" fontId="2" fillId="0" borderId="3" xfId="0" applyFont="1" applyBorder="1" applyAlignment="1" applyProtection="1">
      <alignment horizontal="center"/>
      <protection locked="0"/>
    </xf>
    <xf numFmtId="0" fontId="2" fillId="0" borderId="5" xfId="0" applyFont="1" applyBorder="1" applyAlignment="1" applyProtection="1">
      <alignment horizontal="center"/>
      <protection locked="0"/>
    </xf>
    <xf numFmtId="0" fontId="0" fillId="2" borderId="3" xfId="0" quotePrefix="1" applyFill="1" applyBorder="1" applyAlignment="1" applyProtection="1">
      <alignment horizontal="left" vertical="top"/>
      <protection locked="0"/>
    </xf>
    <xf numFmtId="0" fontId="0" fillId="2" borderId="4" xfId="0" applyFill="1" applyBorder="1" applyAlignment="1" applyProtection="1">
      <alignment horizontal="left" vertical="top"/>
      <protection locked="0"/>
    </xf>
    <xf numFmtId="0" fontId="0" fillId="2" borderId="5" xfId="0" applyFill="1" applyBorder="1" applyAlignment="1" applyProtection="1">
      <alignment horizontal="left" vertical="top"/>
      <protection locked="0"/>
    </xf>
    <xf numFmtId="0" fontId="0" fillId="2" borderId="3" xfId="0" applyFill="1" applyBorder="1" applyAlignment="1" applyProtection="1">
      <alignment horizontal="left" vertical="top"/>
      <protection locked="0"/>
    </xf>
    <xf numFmtId="0" fontId="0" fillId="2" borderId="7" xfId="0" applyFont="1" applyFill="1" applyBorder="1" applyAlignment="1" applyProtection="1">
      <alignment horizontal="left" vertical="top"/>
      <protection locked="0"/>
    </xf>
    <xf numFmtId="0" fontId="0" fillId="2" borderId="13" xfId="0" applyFont="1" applyFill="1" applyBorder="1" applyAlignment="1" applyProtection="1">
      <alignment horizontal="left" vertical="top"/>
      <protection locked="0"/>
    </xf>
    <xf numFmtId="0" fontId="0" fillId="2" borderId="6" xfId="0" applyFont="1" applyFill="1" applyBorder="1" applyAlignment="1" applyProtection="1">
      <alignment horizontal="left" vertical="top"/>
      <protection locked="0"/>
    </xf>
    <xf numFmtId="0" fontId="0" fillId="2" borderId="0" xfId="0" applyFont="1" applyFill="1" applyBorder="1" applyAlignment="1" applyProtection="1">
      <alignment horizontal="left" vertical="top"/>
      <protection locked="0"/>
    </xf>
    <xf numFmtId="0" fontId="0" fillId="2" borderId="14" xfId="0" applyFont="1" applyFill="1" applyBorder="1" applyAlignment="1" applyProtection="1">
      <alignment horizontal="left" vertical="top"/>
      <protection locked="0"/>
    </xf>
    <xf numFmtId="0" fontId="0" fillId="2" borderId="12" xfId="0" applyFont="1" applyFill="1" applyBorder="1" applyAlignment="1" applyProtection="1">
      <alignment horizontal="left" vertical="top"/>
      <protection locked="0"/>
    </xf>
    <xf numFmtId="0" fontId="0" fillId="2" borderId="2" xfId="0" applyFont="1" applyFill="1" applyBorder="1" applyAlignment="1" applyProtection="1">
      <alignment horizontal="left" vertical="top"/>
      <protection locked="0"/>
    </xf>
    <xf numFmtId="0" fontId="0" fillId="2" borderId="15" xfId="0" applyFont="1" applyFill="1" applyBorder="1" applyAlignment="1" applyProtection="1">
      <alignment horizontal="left" vertical="top"/>
      <protection locked="0"/>
    </xf>
    <xf numFmtId="0" fontId="0" fillId="0" borderId="1" xfId="0" quotePrefix="1" applyFont="1" applyBorder="1" applyAlignment="1" applyProtection="1">
      <alignment horizontal="center" vertical="center"/>
      <protection locked="0"/>
    </xf>
    <xf numFmtId="0" fontId="0" fillId="0" borderId="1" xfId="0" quotePrefix="1" applyBorder="1" applyAlignment="1" applyProtection="1">
      <alignment horizontal="center" vertical="center" wrapText="1"/>
      <protection locked="0"/>
    </xf>
    <xf numFmtId="0" fontId="46" fillId="0" borderId="0" xfId="0" applyFont="1" applyFill="1" applyBorder="1" applyAlignment="1" applyProtection="1">
      <alignment horizontal="center" vertical="top" readingOrder="1"/>
      <protection locked="0"/>
    </xf>
    <xf numFmtId="0" fontId="2" fillId="2" borderId="3" xfId="0" quotePrefix="1" applyFont="1" applyFill="1" applyBorder="1" applyAlignment="1" applyProtection="1">
      <alignment horizontal="center"/>
      <protection locked="0"/>
    </xf>
    <xf numFmtId="0" fontId="45" fillId="0" borderId="1" xfId="0" quotePrefix="1" applyFont="1" applyFill="1" applyBorder="1" applyAlignment="1" applyProtection="1">
      <alignment horizontal="center" vertical="top" readingOrder="1"/>
      <protection locked="0"/>
    </xf>
    <xf numFmtId="0" fontId="45" fillId="0" borderId="1" xfId="0" applyFont="1" applyFill="1" applyBorder="1" applyAlignment="1" applyProtection="1">
      <alignment horizontal="left" vertical="top" readingOrder="1"/>
      <protection locked="0"/>
    </xf>
    <xf numFmtId="0" fontId="0" fillId="0" borderId="1" xfId="0" applyBorder="1" applyAlignment="1" applyProtection="1">
      <alignment horizontal="center" vertical="center" wrapText="1"/>
      <protection locked="0"/>
    </xf>
    <xf numFmtId="0" fontId="45" fillId="0" borderId="4" xfId="0" quotePrefix="1" applyFont="1" applyFill="1" applyBorder="1" applyAlignment="1" applyProtection="1">
      <alignment horizontal="center" vertical="top" readingOrder="1"/>
      <protection locked="0"/>
    </xf>
    <xf numFmtId="0" fontId="45" fillId="0" borderId="1" xfId="0" applyFont="1" applyFill="1" applyBorder="1" applyAlignment="1" applyProtection="1">
      <alignment horizontal="center" vertical="top" readingOrder="1"/>
      <protection locked="0"/>
    </xf>
    <xf numFmtId="0" fontId="45" fillId="0" borderId="4" xfId="0" applyFont="1" applyFill="1" applyBorder="1" applyAlignment="1" applyProtection="1">
      <alignment horizontal="left" vertical="top" readingOrder="1"/>
      <protection locked="0"/>
    </xf>
    <xf numFmtId="0" fontId="2" fillId="2" borderId="4" xfId="0" quotePrefix="1" applyFont="1" applyFill="1" applyBorder="1" applyAlignment="1" applyProtection="1">
      <alignment horizontal="center"/>
      <protection locked="0"/>
    </xf>
    <xf numFmtId="0" fontId="2" fillId="2" borderId="5" xfId="0" quotePrefix="1" applyFont="1" applyFill="1" applyBorder="1" applyAlignment="1" applyProtection="1">
      <alignment horizontal="center"/>
      <protection locked="0"/>
    </xf>
    <xf numFmtId="0" fontId="0" fillId="0" borderId="8" xfId="0" quotePrefix="1" applyFont="1" applyBorder="1" applyAlignment="1" applyProtection="1">
      <alignment horizontal="center" vertical="center" wrapText="1"/>
      <protection locked="0"/>
    </xf>
    <xf numFmtId="0" fontId="0" fillId="0" borderId="9" xfId="0" quotePrefix="1" applyFont="1" applyBorder="1" applyAlignment="1" applyProtection="1">
      <alignment horizontal="center" vertical="center" wrapText="1"/>
      <protection locked="0"/>
    </xf>
    <xf numFmtId="0" fontId="0" fillId="0" borderId="10" xfId="0" quotePrefix="1" applyFont="1" applyBorder="1" applyAlignment="1" applyProtection="1">
      <alignment horizontal="center" vertical="center" wrapText="1"/>
      <protection locked="0"/>
    </xf>
    <xf numFmtId="0" fontId="0" fillId="0" borderId="8" xfId="0" quotePrefix="1" applyFont="1" applyBorder="1" applyAlignment="1" applyProtection="1">
      <alignment horizontal="center" vertical="center"/>
      <protection locked="0"/>
    </xf>
    <xf numFmtId="0" fontId="0" fillId="0" borderId="9" xfId="0" quotePrefix="1" applyFont="1" applyBorder="1" applyAlignment="1" applyProtection="1">
      <alignment horizontal="center" vertical="center"/>
      <protection locked="0"/>
    </xf>
    <xf numFmtId="0" fontId="0" fillId="0" borderId="10" xfId="0" quotePrefix="1" applyFont="1" applyBorder="1" applyAlignment="1" applyProtection="1">
      <alignment horizontal="center" vertical="center"/>
      <protection locked="0"/>
    </xf>
    <xf numFmtId="0" fontId="2" fillId="0" borderId="3" xfId="0" applyFont="1" applyBorder="1" applyAlignment="1" applyProtection="1">
      <alignment horizontal="left"/>
      <protection locked="0"/>
    </xf>
    <xf numFmtId="0" fontId="46" fillId="0" borderId="4" xfId="0" applyFont="1" applyFill="1" applyBorder="1" applyAlignment="1" applyProtection="1">
      <alignment horizontal="center" vertical="top" readingOrder="1"/>
      <protection locked="0"/>
    </xf>
    <xf numFmtId="0" fontId="45" fillId="0" borderId="1" xfId="0" quotePrefix="1" applyFont="1" applyFill="1" applyBorder="1" applyAlignment="1" applyProtection="1">
      <alignment horizontal="left" vertical="top" readingOrder="1"/>
      <protection locked="0"/>
    </xf>
    <xf numFmtId="0" fontId="7" fillId="2" borderId="47" xfId="7" applyFont="1" applyFill="1" applyBorder="1" applyAlignment="1">
      <alignment horizontal="left" vertical="center"/>
    </xf>
    <xf numFmtId="0" fontId="7" fillId="2" borderId="20" xfId="7" applyFont="1" applyFill="1" applyBorder="1" applyAlignment="1">
      <alignment horizontal="left" vertical="center"/>
    </xf>
    <xf numFmtId="0" fontId="7" fillId="2" borderId="48" xfId="7" applyFont="1" applyFill="1" applyBorder="1" applyAlignment="1">
      <alignment horizontal="left" vertical="center"/>
    </xf>
    <xf numFmtId="0" fontId="7" fillId="2" borderId="29" xfId="7" applyFont="1" applyFill="1" applyBorder="1" applyAlignment="1">
      <alignment horizontal="center"/>
    </xf>
    <xf numFmtId="167" fontId="54" fillId="0" borderId="57" xfId="7" applyNumberFormat="1" applyFont="1" applyBorder="1" applyAlignment="1" applyProtection="1">
      <alignment horizontal="center" vertical="center"/>
      <protection locked="0"/>
    </xf>
    <xf numFmtId="167" fontId="54" fillId="0" borderId="58" xfId="7" applyNumberFormat="1" applyFont="1" applyBorder="1" applyAlignment="1" applyProtection="1">
      <alignment horizontal="center" vertical="center"/>
      <protection locked="0"/>
    </xf>
    <xf numFmtId="0" fontId="7" fillId="2" borderId="47" xfId="7" quotePrefix="1" applyFont="1" applyFill="1" applyBorder="1" applyAlignment="1">
      <alignment horizontal="left" vertical="center"/>
    </xf>
    <xf numFmtId="0" fontId="7" fillId="2" borderId="20" xfId="7" quotePrefix="1" applyFont="1" applyFill="1" applyBorder="1" applyAlignment="1">
      <alignment horizontal="left" vertical="center"/>
    </xf>
    <xf numFmtId="0" fontId="7" fillId="2" borderId="48" xfId="7" quotePrefix="1" applyFont="1" applyFill="1" applyBorder="1" applyAlignment="1">
      <alignment horizontal="left" vertical="center"/>
    </xf>
    <xf numFmtId="0" fontId="16" fillId="0" borderId="38" xfId="7" applyBorder="1" applyAlignment="1" applyProtection="1">
      <alignment horizontal="left" vertical="top" wrapText="1"/>
      <protection locked="0"/>
    </xf>
    <xf numFmtId="0" fontId="16" fillId="0" borderId="24" xfId="7" applyBorder="1" applyAlignment="1" applyProtection="1">
      <alignment horizontal="left" vertical="top" wrapText="1"/>
      <protection locked="0"/>
    </xf>
    <xf numFmtId="0" fontId="16" fillId="0" borderId="39" xfId="7" applyBorder="1" applyAlignment="1" applyProtection="1">
      <alignment horizontal="left" vertical="top" wrapText="1"/>
      <protection locked="0"/>
    </xf>
    <xf numFmtId="0" fontId="16" fillId="0" borderId="40" xfId="7" applyBorder="1" applyAlignment="1" applyProtection="1">
      <alignment horizontal="left" vertical="top" wrapText="1"/>
      <protection locked="0"/>
    </xf>
    <xf numFmtId="0" fontId="16" fillId="0" borderId="0" xfId="7" applyBorder="1" applyAlignment="1" applyProtection="1">
      <alignment horizontal="left" vertical="top" wrapText="1"/>
      <protection locked="0"/>
    </xf>
    <xf numFmtId="0" fontId="16" fillId="0" borderId="41" xfId="7" applyBorder="1" applyAlignment="1" applyProtection="1">
      <alignment horizontal="left" vertical="top" wrapText="1"/>
      <protection locked="0"/>
    </xf>
    <xf numFmtId="0" fontId="16" fillId="0" borderId="42" xfId="7" applyBorder="1" applyAlignment="1" applyProtection="1">
      <alignment horizontal="left" vertical="top" wrapText="1"/>
      <protection locked="0"/>
    </xf>
    <xf numFmtId="0" fontId="16" fillId="0" borderId="16" xfId="7" applyBorder="1" applyAlignment="1" applyProtection="1">
      <alignment horizontal="left" vertical="top" wrapText="1"/>
      <protection locked="0"/>
    </xf>
    <xf numFmtId="0" fontId="16" fillId="0" borderId="43" xfId="7" applyBorder="1" applyAlignment="1" applyProtection="1">
      <alignment horizontal="left" vertical="top" wrapText="1"/>
      <protection locked="0"/>
    </xf>
    <xf numFmtId="0" fontId="16" fillId="2" borderId="20" xfId="7" applyFill="1" applyBorder="1" applyAlignment="1">
      <alignment vertical="center"/>
    </xf>
    <xf numFmtId="0" fontId="16" fillId="2" borderId="48" xfId="7" applyFill="1" applyBorder="1" applyAlignment="1">
      <alignment vertical="center"/>
    </xf>
    <xf numFmtId="0" fontId="16" fillId="0" borderId="14" xfId="7" applyBorder="1" applyAlignment="1" applyProtection="1">
      <alignment horizontal="left" vertical="top" wrapText="1"/>
      <protection locked="0"/>
    </xf>
    <xf numFmtId="167" fontId="54" fillId="0" borderId="22" xfId="7" applyNumberFormat="1" applyFont="1" applyBorder="1" applyAlignment="1" applyProtection="1">
      <alignment horizontal="center" vertical="center"/>
      <protection locked="0"/>
    </xf>
    <xf numFmtId="167" fontId="54" fillId="0" borderId="9" xfId="7" applyNumberFormat="1" applyFont="1" applyBorder="1" applyAlignment="1" applyProtection="1">
      <alignment horizontal="center" vertical="center"/>
      <protection locked="0"/>
    </xf>
    <xf numFmtId="167" fontId="54" fillId="0" borderId="59" xfId="7" applyNumberFormat="1" applyFont="1" applyBorder="1" applyAlignment="1" applyProtection="1">
      <alignment horizontal="center" vertical="center"/>
      <protection locked="0"/>
    </xf>
    <xf numFmtId="0" fontId="16" fillId="0" borderId="8" xfId="7" applyBorder="1" applyAlignment="1" applyProtection="1">
      <alignment horizontal="center" vertical="center"/>
      <protection locked="0"/>
    </xf>
    <xf numFmtId="0" fontId="16" fillId="0" borderId="52" xfId="7" applyBorder="1" applyAlignment="1" applyProtection="1">
      <alignment horizontal="center" vertical="center"/>
      <protection locked="0"/>
    </xf>
    <xf numFmtId="0" fontId="7" fillId="2" borderId="48" xfId="7" applyFont="1" applyFill="1" applyBorder="1" applyAlignment="1">
      <alignment vertical="center"/>
    </xf>
    <xf numFmtId="0" fontId="16" fillId="0" borderId="53" xfId="7" applyBorder="1" applyAlignment="1" applyProtection="1">
      <alignment horizontal="left" vertical="top" wrapText="1"/>
      <protection locked="0"/>
    </xf>
    <xf numFmtId="0" fontId="16" fillId="0" borderId="24" xfId="7" applyBorder="1" applyAlignment="1">
      <alignment horizontal="left" vertical="top" wrapText="1"/>
    </xf>
    <xf numFmtId="0" fontId="16" fillId="0" borderId="39" xfId="7" applyBorder="1" applyAlignment="1">
      <alignment horizontal="left" vertical="top" wrapText="1"/>
    </xf>
    <xf numFmtId="0" fontId="16" fillId="0" borderId="6" xfId="7" applyBorder="1" applyAlignment="1">
      <alignment horizontal="left" vertical="top" wrapText="1"/>
    </xf>
    <xf numFmtId="0" fontId="16" fillId="0" borderId="0" xfId="7" applyAlignment="1">
      <alignment horizontal="left" vertical="top" wrapText="1"/>
    </xf>
    <xf numFmtId="0" fontId="16" fillId="0" borderId="41" xfId="7" applyBorder="1" applyAlignment="1">
      <alignment horizontal="left" vertical="top" wrapText="1"/>
    </xf>
    <xf numFmtId="0" fontId="16" fillId="0" borderId="0" xfId="7" applyBorder="1" applyAlignment="1">
      <alignment horizontal="left" vertical="top" wrapText="1"/>
    </xf>
    <xf numFmtId="0" fontId="53" fillId="0" borderId="16" xfId="7" quotePrefix="1" applyFont="1" applyBorder="1" applyAlignment="1">
      <alignment horizontal="center" vertical="center"/>
    </xf>
    <xf numFmtId="0" fontId="16" fillId="0" borderId="16" xfId="7" applyFont="1" applyBorder="1" applyAlignment="1">
      <alignment horizontal="center" vertical="center"/>
    </xf>
    <xf numFmtId="0" fontId="16" fillId="0" borderId="3" xfId="7" applyBorder="1" applyAlignment="1" applyProtection="1">
      <alignment horizontal="left" vertical="center"/>
      <protection locked="0"/>
    </xf>
    <xf numFmtId="0" fontId="16" fillId="0" borderId="4" xfId="7" applyBorder="1" applyAlignment="1" applyProtection="1">
      <alignment horizontal="left" vertical="center"/>
      <protection locked="0"/>
    </xf>
    <xf numFmtId="0" fontId="16" fillId="0" borderId="64" xfId="7" applyBorder="1" applyAlignment="1" applyProtection="1">
      <alignment horizontal="left" vertical="center"/>
      <protection locked="0"/>
    </xf>
    <xf numFmtId="0" fontId="16" fillId="0" borderId="1" xfId="7" applyFill="1" applyBorder="1" applyAlignment="1" applyProtection="1">
      <alignment horizontal="center" vertical="center"/>
      <protection locked="0"/>
    </xf>
    <xf numFmtId="0" fontId="16" fillId="0" borderId="32" xfId="7" applyFill="1" applyBorder="1" applyAlignment="1" applyProtection="1">
      <alignment horizontal="center" vertical="center"/>
      <protection locked="0"/>
    </xf>
    <xf numFmtId="0" fontId="16" fillId="0" borderId="50" xfId="7" applyBorder="1" applyAlignment="1" applyProtection="1">
      <alignment horizontal="left" vertical="center"/>
      <protection locked="0"/>
    </xf>
    <xf numFmtId="0" fontId="16" fillId="0" borderId="29" xfId="7" applyBorder="1" applyAlignment="1" applyProtection="1">
      <alignment horizontal="left" vertical="center"/>
      <protection locked="0"/>
    </xf>
    <xf numFmtId="0" fontId="16" fillId="0" borderId="51" xfId="7" applyBorder="1" applyAlignment="1" applyProtection="1">
      <alignment horizontal="left" vertical="center"/>
      <protection locked="0"/>
    </xf>
    <xf numFmtId="167" fontId="54" fillId="0" borderId="56" xfId="7" applyNumberFormat="1" applyFont="1" applyBorder="1" applyAlignment="1" applyProtection="1">
      <alignment horizontal="center" vertical="center"/>
      <protection locked="0"/>
    </xf>
    <xf numFmtId="0" fontId="7" fillId="2" borderId="17" xfId="7" quotePrefix="1" applyFont="1" applyFill="1" applyBorder="1" applyAlignment="1">
      <alignment horizontal="left" vertical="center"/>
    </xf>
    <xf numFmtId="0" fontId="16" fillId="2" borderId="18" xfId="7" applyFill="1" applyBorder="1" applyAlignment="1">
      <alignment vertical="center"/>
    </xf>
    <xf numFmtId="0" fontId="16" fillId="2" borderId="60" xfId="7" applyFill="1" applyBorder="1" applyAlignment="1">
      <alignment vertical="center"/>
    </xf>
    <xf numFmtId="0" fontId="16" fillId="0" borderId="55" xfId="7" applyBorder="1" applyAlignment="1" applyProtection="1">
      <alignment horizontal="left" vertical="top" wrapText="1"/>
      <protection locked="0"/>
    </xf>
    <xf numFmtId="0" fontId="70" fillId="0" borderId="0" xfId="3" applyFont="1" applyAlignment="1" applyProtection="1">
      <alignment horizontal="center"/>
    </xf>
    <xf numFmtId="0" fontId="70" fillId="0" borderId="0" xfId="3" applyFont="1" applyAlignment="1" applyProtection="1">
      <alignment horizontal="center"/>
      <protection locked="0"/>
    </xf>
  </cellXfs>
  <cellStyles count="12">
    <cellStyle name="Comma" xfId="6" builtinId="3"/>
    <cellStyle name="Currency" xfId="1" builtinId="4"/>
    <cellStyle name="Hyperlink" xfId="3" builtinId="8"/>
    <cellStyle name="Hyperlink 2" xfId="11"/>
    <cellStyle name="Normal" xfId="0" builtinId="0"/>
    <cellStyle name="Normal 2" xfId="4"/>
    <cellStyle name="Normal 3" xfId="7"/>
    <cellStyle name="Normal 4" xfId="9"/>
    <cellStyle name="Normal 5" xfId="10"/>
    <cellStyle name="Percent" xfId="2" builtinId="5"/>
    <cellStyle name="Percent 2" xfId="5"/>
    <cellStyle name="RowLevel_1_RZNO (2)" xfId="8"/>
  </cellStyles>
  <dxfs count="5">
    <dxf>
      <font>
        <condense val="0"/>
        <extend val="0"/>
        <color indexed="9"/>
      </font>
    </dxf>
    <dxf>
      <fill>
        <patternFill>
          <bgColor rgb="FF00FF00"/>
        </patternFill>
      </fill>
    </dxf>
    <dxf>
      <fill>
        <patternFill>
          <bgColor rgb="FFFF0000"/>
        </patternFill>
      </fill>
    </dxf>
    <dxf>
      <fill>
        <patternFill>
          <bgColor rgb="FFFF0000"/>
        </patternFill>
      </fill>
    </dxf>
    <dxf>
      <font>
        <condense val="0"/>
        <extend val="0"/>
        <color indexed="9"/>
      </font>
    </dxf>
  </dxfs>
  <tableStyles count="0" defaultTableStyle="TableStyleMedium9" defaultPivotStyle="PivotStyleLight16"/>
  <colors>
    <mruColors>
      <color rgb="FF4A7EBB"/>
      <color rgb="FF3333FF"/>
      <color rgb="FF0000FF"/>
      <color rgb="FF00FF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strRef>
          <c:f>[4]Pareto!$B$1</c:f>
          <c:strCache>
            <c:ptCount val="1"/>
            <c:pt idx="0">
              <c:v>Pareto Chart Example</c:v>
            </c:pt>
          </c:strCache>
        </c:strRef>
      </c:tx>
      <c:layout>
        <c:manualLayout>
          <c:xMode val="edge"/>
          <c:yMode val="edge"/>
          <c:x val="0.38517198008477743"/>
          <c:y val="3.5398230088495596E-2"/>
        </c:manualLayout>
      </c:layout>
      <c:spPr>
        <a:noFill/>
        <a:ln w="25400">
          <a:noFill/>
        </a:ln>
      </c:spPr>
      <c:txPr>
        <a:bodyPr/>
        <a:lstStyle/>
        <a:p>
          <a:pPr>
            <a:defRPr sz="1200" b="1" i="0" u="none" strike="noStrike" baseline="0">
              <a:solidFill>
                <a:srgbClr val="000000"/>
              </a:solidFill>
              <a:latin typeface="Arial"/>
              <a:ea typeface="Arial"/>
              <a:cs typeface="Arial"/>
            </a:defRPr>
          </a:pPr>
          <a:endParaRPr lang="en-US"/>
        </a:p>
      </c:txPr>
    </c:title>
    <c:plotArea>
      <c:layout>
        <c:manualLayout>
          <c:layoutTarget val="inner"/>
          <c:xMode val="edge"/>
          <c:yMode val="edge"/>
          <c:x val="0.19529854495590895"/>
          <c:y val="0.20059054834574438"/>
          <c:w val="0.77938585996293297"/>
          <c:h val="0.46017831679317844"/>
        </c:manualLayout>
      </c:layout>
      <c:barChart>
        <c:barDir val="col"/>
        <c:grouping val="clustered"/>
        <c:ser>
          <c:idx val="1"/>
          <c:order val="0"/>
          <c:tx>
            <c:strRef>
              <c:f>'D4-8'!$B$11</c:f>
              <c:strCache>
                <c:ptCount val="1"/>
                <c:pt idx="0">
                  <c:v>Count</c:v>
                </c:pt>
              </c:strCache>
            </c:strRef>
          </c:tx>
          <c:spPr>
            <a:solidFill>
              <a:srgbClr val="993366"/>
            </a:solidFill>
            <a:ln w="12700">
              <a:solidFill>
                <a:srgbClr val="000000"/>
              </a:solidFill>
              <a:prstDash val="solid"/>
            </a:ln>
          </c:spPr>
          <c:cat>
            <c:strRef>
              <c:f>'D4-8'!$A$12:$A$21</c:f>
              <c:strCache>
                <c:ptCount val="10"/>
                <c:pt idx="0">
                  <c:v>Defect 1</c:v>
                </c:pt>
                <c:pt idx="1">
                  <c:v>Defect 2</c:v>
                </c:pt>
                <c:pt idx="2">
                  <c:v>Defect 3</c:v>
                </c:pt>
                <c:pt idx="3">
                  <c:v>Defect 4</c:v>
                </c:pt>
                <c:pt idx="4">
                  <c:v>Defect 5</c:v>
                </c:pt>
                <c:pt idx="5">
                  <c:v>Defect 6</c:v>
                </c:pt>
                <c:pt idx="6">
                  <c:v>Defect 7</c:v>
                </c:pt>
                <c:pt idx="7">
                  <c:v>Defect 8</c:v>
                </c:pt>
                <c:pt idx="8">
                  <c:v>Defect 9</c:v>
                </c:pt>
                <c:pt idx="9">
                  <c:v>Defect 10</c:v>
                </c:pt>
              </c:strCache>
            </c:strRef>
          </c:cat>
          <c:val>
            <c:numRef>
              <c:f>'D4-8'!$B$12:$B$21</c:f>
              <c:numCache>
                <c:formatCode>#,##0</c:formatCode>
                <c:ptCount val="10"/>
                <c:pt idx="0">
                  <c:v>26</c:v>
                </c:pt>
                <c:pt idx="1">
                  <c:v>15</c:v>
                </c:pt>
                <c:pt idx="2">
                  <c:v>6</c:v>
                </c:pt>
                <c:pt idx="3">
                  <c:v>3</c:v>
                </c:pt>
                <c:pt idx="4">
                  <c:v>2</c:v>
                </c:pt>
                <c:pt idx="5">
                  <c:v>2</c:v>
                </c:pt>
                <c:pt idx="6">
                  <c:v>2</c:v>
                </c:pt>
                <c:pt idx="7">
                  <c:v>1</c:v>
                </c:pt>
                <c:pt idx="8">
                  <c:v>1</c:v>
                </c:pt>
                <c:pt idx="9">
                  <c:v>1</c:v>
                </c:pt>
              </c:numCache>
            </c:numRef>
          </c:val>
        </c:ser>
        <c:ser>
          <c:idx val="0"/>
          <c:order val="1"/>
          <c:tx>
            <c:strRef>
              <c:f>'D4-8'!$C$11</c:f>
              <c:strCache>
                <c:ptCount val="1"/>
                <c:pt idx="0">
                  <c:v>% Count</c:v>
                </c:pt>
              </c:strCache>
            </c:strRef>
          </c:tx>
          <c:spPr>
            <a:noFill/>
            <a:ln w="25400">
              <a:noFill/>
            </a:ln>
          </c:spPr>
          <c:cat>
            <c:strRef>
              <c:f>'D4-8'!$A$12:$A$21</c:f>
              <c:strCache>
                <c:ptCount val="10"/>
                <c:pt idx="0">
                  <c:v>Defect 1</c:v>
                </c:pt>
                <c:pt idx="1">
                  <c:v>Defect 2</c:v>
                </c:pt>
                <c:pt idx="2">
                  <c:v>Defect 3</c:v>
                </c:pt>
                <c:pt idx="3">
                  <c:v>Defect 4</c:v>
                </c:pt>
                <c:pt idx="4">
                  <c:v>Defect 5</c:v>
                </c:pt>
                <c:pt idx="5">
                  <c:v>Defect 6</c:v>
                </c:pt>
                <c:pt idx="6">
                  <c:v>Defect 7</c:v>
                </c:pt>
                <c:pt idx="7">
                  <c:v>Defect 8</c:v>
                </c:pt>
                <c:pt idx="8">
                  <c:v>Defect 9</c:v>
                </c:pt>
                <c:pt idx="9">
                  <c:v>Defect 10</c:v>
                </c:pt>
              </c:strCache>
            </c:strRef>
          </c:cat>
          <c:val>
            <c:numRef>
              <c:f>'D4-8'!$C$12:$C$21</c:f>
              <c:numCache>
                <c:formatCode>0%</c:formatCode>
                <c:ptCount val="10"/>
                <c:pt idx="0">
                  <c:v>0.44067796610169491</c:v>
                </c:pt>
                <c:pt idx="1">
                  <c:v>0.25423728813559321</c:v>
                </c:pt>
                <c:pt idx="2">
                  <c:v>0.10169491525423729</c:v>
                </c:pt>
                <c:pt idx="3">
                  <c:v>5.0847457627118647E-2</c:v>
                </c:pt>
                <c:pt idx="4">
                  <c:v>3.3898305084745763E-2</c:v>
                </c:pt>
                <c:pt idx="5">
                  <c:v>3.3898305084745763E-2</c:v>
                </c:pt>
                <c:pt idx="6">
                  <c:v>3.3898305084745763E-2</c:v>
                </c:pt>
                <c:pt idx="7">
                  <c:v>1.6949152542372881E-2</c:v>
                </c:pt>
                <c:pt idx="8">
                  <c:v>1.6949152542372881E-2</c:v>
                </c:pt>
                <c:pt idx="9">
                  <c:v>1.6949152542372881E-2</c:v>
                </c:pt>
              </c:numCache>
            </c:numRef>
          </c:val>
        </c:ser>
        <c:axId val="124974592"/>
        <c:axId val="124976128"/>
      </c:barChart>
      <c:lineChart>
        <c:grouping val="standard"/>
        <c:ser>
          <c:idx val="2"/>
          <c:order val="2"/>
          <c:tx>
            <c:strRef>
              <c:f>'D4-8'!$D$11</c:f>
              <c:strCache>
                <c:ptCount val="1"/>
                <c:pt idx="0">
                  <c:v>Cume</c:v>
                </c:pt>
              </c:strCache>
            </c:strRef>
          </c:tx>
          <c:spPr>
            <a:ln w="12700">
              <a:solidFill>
                <a:srgbClr val="333399"/>
              </a:solidFill>
              <a:prstDash val="solid"/>
            </a:ln>
          </c:spPr>
          <c:marker>
            <c:symbol val="square"/>
            <c:size val="5"/>
            <c:spPr>
              <a:solidFill>
                <a:srgbClr val="333399"/>
              </a:solidFill>
              <a:ln>
                <a:solidFill>
                  <a:srgbClr val="333399"/>
                </a:solidFill>
                <a:prstDash val="solid"/>
              </a:ln>
            </c:spPr>
          </c:marker>
          <c:cat>
            <c:strRef>
              <c:f>'D4-8'!$A$12:$A$21</c:f>
              <c:strCache>
                <c:ptCount val="10"/>
                <c:pt idx="0">
                  <c:v>Defect 1</c:v>
                </c:pt>
                <c:pt idx="1">
                  <c:v>Defect 2</c:v>
                </c:pt>
                <c:pt idx="2">
                  <c:v>Defect 3</c:v>
                </c:pt>
                <c:pt idx="3">
                  <c:v>Defect 4</c:v>
                </c:pt>
                <c:pt idx="4">
                  <c:v>Defect 5</c:v>
                </c:pt>
                <c:pt idx="5">
                  <c:v>Defect 6</c:v>
                </c:pt>
                <c:pt idx="6">
                  <c:v>Defect 7</c:v>
                </c:pt>
                <c:pt idx="7">
                  <c:v>Defect 8</c:v>
                </c:pt>
                <c:pt idx="8">
                  <c:v>Defect 9</c:v>
                </c:pt>
                <c:pt idx="9">
                  <c:v>Defect 10</c:v>
                </c:pt>
              </c:strCache>
            </c:strRef>
          </c:cat>
          <c:val>
            <c:numRef>
              <c:f>'D4-8'!$D$12:$D$21</c:f>
              <c:numCache>
                <c:formatCode>#,##0</c:formatCode>
                <c:ptCount val="10"/>
                <c:pt idx="0">
                  <c:v>26</c:v>
                </c:pt>
                <c:pt idx="1">
                  <c:v>41</c:v>
                </c:pt>
                <c:pt idx="2">
                  <c:v>47</c:v>
                </c:pt>
                <c:pt idx="3">
                  <c:v>50</c:v>
                </c:pt>
                <c:pt idx="4">
                  <c:v>52</c:v>
                </c:pt>
                <c:pt idx="5">
                  <c:v>54</c:v>
                </c:pt>
                <c:pt idx="6">
                  <c:v>56</c:v>
                </c:pt>
                <c:pt idx="7">
                  <c:v>57</c:v>
                </c:pt>
                <c:pt idx="8">
                  <c:v>58</c:v>
                </c:pt>
                <c:pt idx="9">
                  <c:v>59</c:v>
                </c:pt>
              </c:numCache>
            </c:numRef>
          </c:val>
        </c:ser>
        <c:ser>
          <c:idx val="3"/>
          <c:order val="3"/>
          <c:tx>
            <c:strRef>
              <c:f>'D4-8'!$E$11</c:f>
              <c:strCache>
                <c:ptCount val="1"/>
                <c:pt idx="0">
                  <c:v>% Cume</c:v>
                </c:pt>
              </c:strCache>
            </c:strRef>
          </c:tx>
          <c:spPr>
            <a:ln w="28575">
              <a:noFill/>
            </a:ln>
          </c:spPr>
          <c:marker>
            <c:symbol val="none"/>
          </c:marker>
          <c:cat>
            <c:strRef>
              <c:f>'D4-8'!$A$12:$A$21</c:f>
              <c:strCache>
                <c:ptCount val="10"/>
                <c:pt idx="0">
                  <c:v>Defect 1</c:v>
                </c:pt>
                <c:pt idx="1">
                  <c:v>Defect 2</c:v>
                </c:pt>
                <c:pt idx="2">
                  <c:v>Defect 3</c:v>
                </c:pt>
                <c:pt idx="3">
                  <c:v>Defect 4</c:v>
                </c:pt>
                <c:pt idx="4">
                  <c:v>Defect 5</c:v>
                </c:pt>
                <c:pt idx="5">
                  <c:v>Defect 6</c:v>
                </c:pt>
                <c:pt idx="6">
                  <c:v>Defect 7</c:v>
                </c:pt>
                <c:pt idx="7">
                  <c:v>Defect 8</c:v>
                </c:pt>
                <c:pt idx="8">
                  <c:v>Defect 9</c:v>
                </c:pt>
                <c:pt idx="9">
                  <c:v>Defect 10</c:v>
                </c:pt>
              </c:strCache>
            </c:strRef>
          </c:cat>
          <c:val>
            <c:numRef>
              <c:f>'D4-8'!$E$12:$E$21</c:f>
              <c:numCache>
                <c:formatCode>0%</c:formatCode>
                <c:ptCount val="10"/>
                <c:pt idx="0">
                  <c:v>0.44067796610169491</c:v>
                </c:pt>
                <c:pt idx="1">
                  <c:v>0.69491525423728817</c:v>
                </c:pt>
                <c:pt idx="2">
                  <c:v>0.79661016949152541</c:v>
                </c:pt>
                <c:pt idx="3">
                  <c:v>0.84745762711864403</c:v>
                </c:pt>
                <c:pt idx="4">
                  <c:v>0.88135593220338981</c:v>
                </c:pt>
                <c:pt idx="5">
                  <c:v>0.9152542372881356</c:v>
                </c:pt>
                <c:pt idx="6">
                  <c:v>0.94915254237288138</c:v>
                </c:pt>
                <c:pt idx="7">
                  <c:v>0.96610169491525422</c:v>
                </c:pt>
                <c:pt idx="8">
                  <c:v>0.98305084745762716</c:v>
                </c:pt>
                <c:pt idx="9">
                  <c:v>1</c:v>
                </c:pt>
              </c:numCache>
            </c:numRef>
          </c:val>
        </c:ser>
        <c:marker val="1"/>
        <c:axId val="125256448"/>
        <c:axId val="125257984"/>
      </c:lineChart>
      <c:catAx>
        <c:axId val="124974592"/>
        <c:scaling>
          <c:orientation val="minMax"/>
        </c:scaling>
        <c:axPos val="b"/>
        <c:numFmt formatCode="General" sourceLinked="1"/>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4976128"/>
        <c:crosses val="autoZero"/>
        <c:lblAlgn val="ctr"/>
        <c:lblOffset val="100"/>
        <c:tickLblSkip val="1"/>
        <c:tickMarkSkip val="1"/>
      </c:catAx>
      <c:valAx>
        <c:axId val="124976128"/>
        <c:scaling>
          <c:orientation val="minMax"/>
        </c:scaling>
        <c:axPos val="l"/>
        <c:majorGridlines>
          <c:spPr>
            <a:ln w="3175">
              <a:solidFill>
                <a:srgbClr val="000000"/>
              </a:solidFill>
              <a:prstDash val="solid"/>
            </a:ln>
          </c:spPr>
        </c:majorGridlines>
        <c:numFmt formatCode="#,##0" sourceLinked="0"/>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4974592"/>
        <c:crosses val="autoZero"/>
        <c:crossBetween val="between"/>
      </c:valAx>
      <c:catAx>
        <c:axId val="125256448"/>
        <c:scaling>
          <c:orientation val="minMax"/>
        </c:scaling>
        <c:delete val="1"/>
        <c:axPos val="b"/>
        <c:numFmt formatCode="General" sourceLinked="1"/>
        <c:tickLblPos val="none"/>
        <c:crossAx val="125257984"/>
        <c:crosses val="autoZero"/>
        <c:lblAlgn val="ctr"/>
        <c:lblOffset val="100"/>
      </c:catAx>
      <c:valAx>
        <c:axId val="125257984"/>
        <c:scaling>
          <c:orientation val="minMax"/>
        </c:scaling>
        <c:delete val="1"/>
        <c:axPos val="l"/>
        <c:numFmt formatCode="#,##0" sourceLinked="1"/>
        <c:tickLblPos val="none"/>
        <c:crossAx val="125256448"/>
        <c:crosses val="autoZero"/>
        <c:crossBetween val="between"/>
      </c:valAx>
      <c:dTable>
        <c:showHorzBorder val="1"/>
        <c:showVertBorder val="1"/>
        <c:showOutline val="1"/>
        <c:showKeys val="1"/>
        <c:spPr>
          <a:ln w="3175">
            <a:solidFill>
              <a:srgbClr val="000000"/>
            </a:solidFill>
            <a:prstDash val="solid"/>
          </a:ln>
        </c:spPr>
        <c:txPr>
          <a:bodyPr/>
          <a:lstStyle/>
          <a:p>
            <a:pPr rtl="0">
              <a:defRPr sz="750" b="0" i="0" u="none" strike="noStrike" baseline="0">
                <a:solidFill>
                  <a:srgbClr val="000000"/>
                </a:solidFill>
                <a:latin typeface="Arial"/>
                <a:ea typeface="Arial"/>
                <a:cs typeface="Arial"/>
              </a:defRPr>
            </a:pPr>
            <a:endParaRPr lang="en-US"/>
          </a:p>
        </c:txPr>
      </c:dTable>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1077" r="0.75000000000001077"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scatterChart>
        <c:scatterStyle val="lineMarker"/>
        <c:ser>
          <c:idx val="0"/>
          <c:order val="0"/>
          <c:spPr>
            <a:ln w="28575">
              <a:noFill/>
            </a:ln>
          </c:spPr>
          <c:trendline>
            <c:trendlineType val="linear"/>
          </c:trendline>
          <c:xVal>
            <c:numRef>
              <c:f>'D4-12'!$A$10:$A$57</c:f>
              <c:numCache>
                <c:formatCode>_(* #,##0.00_);_(* \(#,##0.00\);_(* "-"??_);_(@_)</c:formatCode>
                <c:ptCount val="48"/>
                <c:pt idx="0">
                  <c:v>38.259405551905132</c:v>
                </c:pt>
                <c:pt idx="1">
                  <c:v>91.232494836722296</c:v>
                </c:pt>
                <c:pt idx="2">
                  <c:v>106.28851548671274</c:v>
                </c:pt>
                <c:pt idx="3">
                  <c:v>268.31000034522248</c:v>
                </c:pt>
                <c:pt idx="4">
                  <c:v>470.62793791606407</c:v>
                </c:pt>
                <c:pt idx="5">
                  <c:v>216.81615422152791</c:v>
                </c:pt>
                <c:pt idx="6">
                  <c:v>307.75141631316086</c:v>
                </c:pt>
                <c:pt idx="7">
                  <c:v>213.78382077121003</c:v>
                </c:pt>
                <c:pt idx="8">
                  <c:v>352.16939386080986</c:v>
                </c:pt>
                <c:pt idx="9">
                  <c:v>128.26018159102028</c:v>
                </c:pt>
                <c:pt idx="10">
                  <c:v>125.44359800051934</c:v>
                </c:pt>
                <c:pt idx="11">
                  <c:v>185.69903364466464</c:v>
                </c:pt>
                <c:pt idx="12">
                  <c:v>119.93031782531035</c:v>
                </c:pt>
                <c:pt idx="13">
                  <c:v>158.63569077491096</c:v>
                </c:pt>
                <c:pt idx="14">
                  <c:v>186.3033870677879</c:v>
                </c:pt>
                <c:pt idx="15">
                  <c:v>292.40936953448329</c:v>
                </c:pt>
                <c:pt idx="16">
                  <c:v>338.45803845881056</c:v>
                </c:pt>
                <c:pt idx="17">
                  <c:v>405.83466892431898</c:v>
                </c:pt>
                <c:pt idx="18">
                  <c:v>227.93842954920578</c:v>
                </c:pt>
                <c:pt idx="19">
                  <c:v>285.26471603774098</c:v>
                </c:pt>
                <c:pt idx="20">
                  <c:v>192.43315477847401</c:v>
                </c:pt>
                <c:pt idx="21">
                  <c:v>248.850282470694</c:v>
                </c:pt>
                <c:pt idx="22">
                  <c:v>512.06187271785006</c:v>
                </c:pt>
                <c:pt idx="23">
                  <c:v>545.06828574561064</c:v>
                </c:pt>
                <c:pt idx="24">
                  <c:v>186.94999124812301</c:v>
                </c:pt>
                <c:pt idx="25">
                  <c:v>208.561427827823</c:v>
                </c:pt>
                <c:pt idx="26">
                  <c:v>182.71837380789299</c:v>
                </c:pt>
                <c:pt idx="27">
                  <c:v>459.35495619868095</c:v>
                </c:pt>
                <c:pt idx="28">
                  <c:v>414.23674097250404</c:v>
                </c:pt>
                <c:pt idx="29">
                  <c:v>276.566633017529</c:v>
                </c:pt>
                <c:pt idx="30">
                  <c:v>254.887861502633</c:v>
                </c:pt>
                <c:pt idx="31">
                  <c:v>368.50357131193999</c:v>
                </c:pt>
                <c:pt idx="32">
                  <c:v>203.19850319289299</c:v>
                </c:pt>
                <c:pt idx="33">
                  <c:v>363.91697824000397</c:v>
                </c:pt>
                <c:pt idx="34">
                  <c:v>46.595202288622801</c:v>
                </c:pt>
                <c:pt idx="35">
                  <c:v>506.59652497862498</c:v>
                </c:pt>
                <c:pt idx="36">
                  <c:v>225.269667730322</c:v>
                </c:pt>
                <c:pt idx="37">
                  <c:v>340.61419573306404</c:v>
                </c:pt>
                <c:pt idx="38">
                  <c:v>193.24570091055901</c:v>
                </c:pt>
                <c:pt idx="39">
                  <c:v>170.15612881468698</c:v>
                </c:pt>
                <c:pt idx="40">
                  <c:v>161.13371134947701</c:v>
                </c:pt>
                <c:pt idx="41">
                  <c:v>131.79558717917701</c:v>
                </c:pt>
                <c:pt idx="42">
                  <c:v>279.546049433701</c:v>
                </c:pt>
                <c:pt idx="43">
                  <c:v>161.96005462073299</c:v>
                </c:pt>
                <c:pt idx="44">
                  <c:v>512.888080329888</c:v>
                </c:pt>
                <c:pt idx="45">
                  <c:v>807.69282139103495</c:v>
                </c:pt>
                <c:pt idx="46">
                  <c:v>177.67477369688899</c:v>
                </c:pt>
                <c:pt idx="47">
                  <c:v>539.72456791494994</c:v>
                </c:pt>
              </c:numCache>
            </c:numRef>
          </c:xVal>
          <c:yVal>
            <c:numRef>
              <c:f>'D4-12'!$B$10:$B$57</c:f>
              <c:numCache>
                <c:formatCode>General</c:formatCode>
                <c:ptCount val="48"/>
                <c:pt idx="0">
                  <c:v>2.0813809999999999</c:v>
                </c:pt>
                <c:pt idx="1">
                  <c:v>4.7068950000000003</c:v>
                </c:pt>
                <c:pt idx="2">
                  <c:v>3.6499350000000002</c:v>
                </c:pt>
                <c:pt idx="3">
                  <c:v>9.6225459999999998</c:v>
                </c:pt>
                <c:pt idx="4">
                  <c:v>25.962171000000001</c:v>
                </c:pt>
                <c:pt idx="5">
                  <c:v>7.1242369999999999</c:v>
                </c:pt>
                <c:pt idx="6">
                  <c:v>7.1996359999999999</c:v>
                </c:pt>
                <c:pt idx="7">
                  <c:v>9.5421060000000004</c:v>
                </c:pt>
                <c:pt idx="8">
                  <c:v>16.402771000000001</c:v>
                </c:pt>
                <c:pt idx="9">
                  <c:v>10.687631</c:v>
                </c:pt>
                <c:pt idx="10">
                  <c:v>9.0893709999999999</c:v>
                </c:pt>
                <c:pt idx="11">
                  <c:v>11.430854999999999</c:v>
                </c:pt>
                <c:pt idx="12">
                  <c:v>5.7313919999999996</c:v>
                </c:pt>
                <c:pt idx="13">
                  <c:v>7.569877</c:v>
                </c:pt>
                <c:pt idx="14">
                  <c:v>9.6732379999999996</c:v>
                </c:pt>
                <c:pt idx="15">
                  <c:v>17.305745000000002</c:v>
                </c:pt>
                <c:pt idx="16">
                  <c:v>19.560302</c:v>
                </c:pt>
                <c:pt idx="17">
                  <c:v>27.898420999999999</c:v>
                </c:pt>
                <c:pt idx="18">
                  <c:v>15.441851</c:v>
                </c:pt>
                <c:pt idx="19">
                  <c:v>19.425977</c:v>
                </c:pt>
                <c:pt idx="20">
                  <c:v>12.254396</c:v>
                </c:pt>
                <c:pt idx="21">
                  <c:v>30.174185999999999</c:v>
                </c:pt>
                <c:pt idx="22">
                  <c:v>37.547750000000001</c:v>
                </c:pt>
                <c:pt idx="23">
                  <c:v>48.281937999999997</c:v>
                </c:pt>
                <c:pt idx="24">
                  <c:v>20.595593000000001</c:v>
                </c:pt>
                <c:pt idx="25">
                  <c:v>17.888324999999998</c:v>
                </c:pt>
                <c:pt idx="26">
                  <c:v>19.081187</c:v>
                </c:pt>
                <c:pt idx="27">
                  <c:v>40.326251999999997</c:v>
                </c:pt>
                <c:pt idx="28">
                  <c:v>30.300325000000001</c:v>
                </c:pt>
                <c:pt idx="29">
                  <c:v>31.892381</c:v>
                </c:pt>
                <c:pt idx="30">
                  <c:v>22.175021000000001</c:v>
                </c:pt>
                <c:pt idx="31">
                  <c:v>22.243915999999999</c:v>
                </c:pt>
                <c:pt idx="32">
                  <c:v>11.651808000000001</c:v>
                </c:pt>
                <c:pt idx="33">
                  <c:v>29.876298999999999</c:v>
                </c:pt>
                <c:pt idx="34">
                  <c:v>3.3779309999999998</c:v>
                </c:pt>
                <c:pt idx="35">
                  <c:v>45.387670999999997</c:v>
                </c:pt>
                <c:pt idx="36">
                  <c:v>14.434075999999999</c:v>
                </c:pt>
                <c:pt idx="37">
                  <c:v>28.648689999999998</c:v>
                </c:pt>
                <c:pt idx="38">
                  <c:v>14.264056</c:v>
                </c:pt>
                <c:pt idx="39">
                  <c:v>9.1127690000000001</c:v>
                </c:pt>
                <c:pt idx="40">
                  <c:v>10.187908</c:v>
                </c:pt>
                <c:pt idx="41">
                  <c:v>11.596628000000001</c:v>
                </c:pt>
                <c:pt idx="42">
                  <c:v>20.186700999999999</c:v>
                </c:pt>
                <c:pt idx="43">
                  <c:v>11.07718</c:v>
                </c:pt>
                <c:pt idx="44">
                  <c:v>29.678581999999999</c:v>
                </c:pt>
                <c:pt idx="45">
                  <c:v>59.404809</c:v>
                </c:pt>
                <c:pt idx="46">
                  <c:v>12.047774</c:v>
                </c:pt>
                <c:pt idx="47">
                  <c:v>45.288339999999998</c:v>
                </c:pt>
              </c:numCache>
            </c:numRef>
          </c:yVal>
        </c:ser>
        <c:axId val="125743488"/>
        <c:axId val="125745408"/>
      </c:scatterChart>
      <c:valAx>
        <c:axId val="125743488"/>
        <c:scaling>
          <c:orientation val="minMax"/>
          <c:min val="0"/>
        </c:scaling>
        <c:axPos val="b"/>
        <c:majorGridlines/>
        <c:minorGridlines/>
        <c:title>
          <c:tx>
            <c:strRef>
              <c:f>'D4-12'!$A$9</c:f>
              <c:strCache>
                <c:ptCount val="1"/>
                <c:pt idx="0">
                  <c:v>X</c:v>
                </c:pt>
              </c:strCache>
            </c:strRef>
          </c:tx>
          <c:layout/>
          <c:txPr>
            <a:bodyPr/>
            <a:lstStyle/>
            <a:p>
              <a:pPr>
                <a:defRPr sz="1200"/>
              </a:pPr>
              <a:endParaRPr lang="en-US"/>
            </a:p>
          </c:txPr>
        </c:title>
        <c:numFmt formatCode="#,##0" sourceLinked="0"/>
        <c:tickLblPos val="nextTo"/>
        <c:crossAx val="125745408"/>
        <c:crosses val="autoZero"/>
        <c:crossBetween val="midCat"/>
      </c:valAx>
      <c:valAx>
        <c:axId val="125745408"/>
        <c:scaling>
          <c:orientation val="minMax"/>
        </c:scaling>
        <c:axPos val="l"/>
        <c:majorGridlines/>
        <c:minorGridlines/>
        <c:title>
          <c:tx>
            <c:strRef>
              <c:f>'D4-12'!$B$9</c:f>
              <c:strCache>
                <c:ptCount val="1"/>
                <c:pt idx="0">
                  <c:v>Y</c:v>
                </c:pt>
              </c:strCache>
            </c:strRef>
          </c:tx>
          <c:layout/>
          <c:txPr>
            <a:bodyPr/>
            <a:lstStyle/>
            <a:p>
              <a:pPr>
                <a:defRPr sz="1200"/>
              </a:pPr>
              <a:endParaRPr lang="en-US"/>
            </a:p>
          </c:txPr>
        </c:title>
        <c:numFmt formatCode="General" sourceLinked="1"/>
        <c:tickLblPos val="nextTo"/>
        <c:crossAx val="125743488"/>
        <c:crosses val="autoZero"/>
        <c:crossBetween val="midCat"/>
      </c:valAx>
    </c:plotArea>
    <c:plotVisOnly val="1"/>
  </c:chart>
  <c:printSettings>
    <c:headerFooter/>
    <c:pageMargins b="0.75000000000000999" l="0.70000000000000062" r="0.70000000000000062" t="0.7500000000000099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Arial"/>
                <a:ea typeface="Arial"/>
                <a:cs typeface="Arial"/>
              </a:defRPr>
            </a:pPr>
            <a:r>
              <a:rPr lang="en-US"/>
              <a:t>A Effect</a:t>
            </a:r>
          </a:p>
        </c:rich>
      </c:tx>
      <c:layout>
        <c:manualLayout>
          <c:xMode val="edge"/>
          <c:yMode val="edge"/>
          <c:x val="0.34911366848374731"/>
          <c:y val="4.9382716049384018E-2"/>
        </c:manualLayout>
      </c:layout>
      <c:spPr>
        <a:noFill/>
        <a:ln w="25400">
          <a:noFill/>
        </a:ln>
      </c:spPr>
    </c:title>
    <c:plotArea>
      <c:layout>
        <c:manualLayout>
          <c:layoutTarget val="inner"/>
          <c:xMode val="edge"/>
          <c:yMode val="edge"/>
          <c:x val="0.27219013553455396"/>
          <c:y val="0.33333534273330639"/>
          <c:w val="0.64497227767971821"/>
          <c:h val="0.41358274005799517"/>
        </c:manualLayout>
      </c:layout>
      <c:lineChart>
        <c:grouping val="standard"/>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strRef>
              <c:f>'D4-14'!$A$18:$A$19</c:f>
              <c:strCache>
                <c:ptCount val="2"/>
                <c:pt idx="0">
                  <c:v>ave -</c:v>
                </c:pt>
                <c:pt idx="1">
                  <c:v>ave +</c:v>
                </c:pt>
              </c:strCache>
            </c:strRef>
          </c:cat>
          <c:val>
            <c:numRef>
              <c:f>'D4-14'!$B$18:$B$19</c:f>
              <c:numCache>
                <c:formatCode>0.00</c:formatCode>
                <c:ptCount val="2"/>
                <c:pt idx="0">
                  <c:v>24.125</c:v>
                </c:pt>
                <c:pt idx="1">
                  <c:v>45.458333333333336</c:v>
                </c:pt>
              </c:numCache>
            </c:numRef>
          </c:val>
        </c:ser>
        <c:marker val="1"/>
        <c:axId val="123931648"/>
        <c:axId val="123954304"/>
      </c:lineChart>
      <c:catAx>
        <c:axId val="123931648"/>
        <c:scaling>
          <c:orientation val="minMax"/>
        </c:scaling>
        <c:axPos val="b"/>
        <c:numFmt formatCode="General" sourceLinked="1"/>
        <c:majorTickMark val="cross"/>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3954304"/>
        <c:crosses val="autoZero"/>
        <c:auto val="1"/>
        <c:lblAlgn val="ctr"/>
        <c:lblOffset val="100"/>
        <c:tickLblSkip val="1"/>
        <c:tickMarkSkip val="1"/>
      </c:catAx>
      <c:valAx>
        <c:axId val="123954304"/>
        <c:scaling>
          <c:orientation val="minMax"/>
        </c:scaling>
        <c:axPos val="l"/>
        <c:majorGridlines>
          <c:spPr>
            <a:ln w="3175">
              <a:solidFill>
                <a:srgbClr val="000000"/>
              </a:solidFill>
              <a:prstDash val="sysDash"/>
            </a:ln>
          </c:spPr>
        </c:majorGridlines>
        <c:numFmt formatCode="0.00" sourceLinked="1"/>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3931648"/>
        <c:crosses val="autoZero"/>
        <c:crossBetween val="between"/>
      </c:valAx>
      <c:spPr>
        <a:solidFill>
          <a:srgbClr val="C0C0C0"/>
        </a:solidFill>
        <a:ln w="12700">
          <a:solidFill>
            <a:srgbClr val="808080"/>
          </a:solidFill>
          <a:prstDash val="solid"/>
        </a:ln>
      </c:spPr>
    </c:plotArea>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733" r="0.75000000000000733" t="1" header="0.51180555555555562" footer="0.51180555555555562"/>
    <c:pageSetup firstPageNumber="0"/>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Arial"/>
                <a:ea typeface="Arial"/>
                <a:cs typeface="Arial"/>
              </a:defRPr>
            </a:pPr>
            <a:r>
              <a:rPr lang="en-US"/>
              <a:t>B Effect</a:t>
            </a:r>
          </a:p>
        </c:rich>
      </c:tx>
      <c:layout>
        <c:manualLayout>
          <c:xMode val="edge"/>
          <c:yMode val="edge"/>
          <c:x val="0.37128816818690241"/>
          <c:y val="4.8780487804879154E-2"/>
        </c:manualLayout>
      </c:layout>
      <c:spPr>
        <a:noFill/>
        <a:ln w="25400">
          <a:noFill/>
        </a:ln>
      </c:spPr>
    </c:title>
    <c:plotArea>
      <c:layout>
        <c:manualLayout>
          <c:layoutTarget val="inner"/>
          <c:xMode val="edge"/>
          <c:yMode val="edge"/>
          <c:x val="0.22772332273776574"/>
          <c:y val="0.3292682926829309"/>
          <c:w val="0.70297199627745799"/>
          <c:h val="0.42073170731707332"/>
        </c:manualLayout>
      </c:layout>
      <c:lineChart>
        <c:grouping val="standard"/>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strRef>
              <c:f>'D4-14'!$A$18:$A$19</c:f>
              <c:strCache>
                <c:ptCount val="2"/>
                <c:pt idx="0">
                  <c:v>ave -</c:v>
                </c:pt>
                <c:pt idx="1">
                  <c:v>ave +</c:v>
                </c:pt>
              </c:strCache>
            </c:strRef>
          </c:cat>
          <c:val>
            <c:numRef>
              <c:f>'D4-14'!$C$18:$C$19</c:f>
              <c:numCache>
                <c:formatCode>0.00</c:formatCode>
                <c:ptCount val="2"/>
                <c:pt idx="0">
                  <c:v>25.491666666666667</c:v>
                </c:pt>
                <c:pt idx="1">
                  <c:v>44.091666666666669</c:v>
                </c:pt>
              </c:numCache>
            </c:numRef>
          </c:val>
        </c:ser>
        <c:marker val="1"/>
        <c:axId val="123973632"/>
        <c:axId val="123975552"/>
      </c:lineChart>
      <c:catAx>
        <c:axId val="123973632"/>
        <c:scaling>
          <c:orientation val="minMax"/>
        </c:scaling>
        <c:axPos val="b"/>
        <c:numFmt formatCode="General" sourceLinked="1"/>
        <c:majorTickMark val="cross"/>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3975552"/>
        <c:crosses val="autoZero"/>
        <c:auto val="1"/>
        <c:lblAlgn val="ctr"/>
        <c:lblOffset val="100"/>
        <c:tickLblSkip val="1"/>
        <c:tickMarkSkip val="1"/>
      </c:catAx>
      <c:valAx>
        <c:axId val="123975552"/>
        <c:scaling>
          <c:orientation val="minMax"/>
        </c:scaling>
        <c:axPos val="l"/>
        <c:majorGridlines>
          <c:spPr>
            <a:ln w="3175">
              <a:solidFill>
                <a:srgbClr val="000000"/>
              </a:solidFill>
              <a:prstDash val="sysDash"/>
            </a:ln>
          </c:spPr>
        </c:majorGridlines>
        <c:numFmt formatCode="0.00" sourceLinked="1"/>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3973632"/>
        <c:crosses val="autoZero"/>
        <c:crossBetween val="between"/>
      </c:valAx>
      <c:spPr>
        <a:solidFill>
          <a:srgbClr val="C0C0C0"/>
        </a:solidFill>
        <a:ln w="12700">
          <a:solidFill>
            <a:srgbClr val="808080"/>
          </a:solidFill>
          <a:prstDash val="solid"/>
        </a:ln>
      </c:spPr>
    </c:plotArea>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733" r="0.75000000000000733" t="1"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Arial"/>
                <a:ea typeface="Arial"/>
                <a:cs typeface="Arial"/>
              </a:defRPr>
            </a:pPr>
            <a:r>
              <a:rPr lang="en-US"/>
              <a:t>AB Interaction</a:t>
            </a:r>
          </a:p>
        </c:rich>
      </c:tx>
      <c:layout>
        <c:manualLayout>
          <c:xMode val="edge"/>
          <c:yMode val="edge"/>
          <c:x val="0.31620594856472978"/>
          <c:y val="5.0955414012739023E-2"/>
        </c:manualLayout>
      </c:layout>
      <c:spPr>
        <a:noFill/>
        <a:ln w="25400">
          <a:noFill/>
        </a:ln>
      </c:spPr>
    </c:title>
    <c:plotArea>
      <c:layout>
        <c:manualLayout>
          <c:layoutTarget val="inner"/>
          <c:xMode val="edge"/>
          <c:yMode val="edge"/>
          <c:x val="0.18181853272166429"/>
          <c:y val="0.34395011429548888"/>
          <c:w val="0.52964529097180568"/>
          <c:h val="0.39490568678371402"/>
        </c:manualLayout>
      </c:layout>
      <c:lineChart>
        <c:grouping val="standard"/>
        <c:ser>
          <c:idx val="0"/>
          <c:order val="0"/>
          <c:tx>
            <c:strRef>
              <c:f>'D4-14'!$Y$21</c:f>
              <c:strCache>
                <c:ptCount val="1"/>
                <c:pt idx="0">
                  <c:v>B -</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'D4-14'!$X$22:$X$23</c:f>
              <c:strCache>
                <c:ptCount val="2"/>
                <c:pt idx="0">
                  <c:v>A -</c:v>
                </c:pt>
                <c:pt idx="1">
                  <c:v>A +</c:v>
                </c:pt>
              </c:strCache>
            </c:strRef>
          </c:cat>
          <c:val>
            <c:numRef>
              <c:f>'D4-14'!$Y$22:$Y$23</c:f>
              <c:numCache>
                <c:formatCode>0.00</c:formatCode>
                <c:ptCount val="2"/>
                <c:pt idx="0">
                  <c:v>17.616666666666667</c:v>
                </c:pt>
                <c:pt idx="1">
                  <c:v>33.366666666666667</c:v>
                </c:pt>
              </c:numCache>
            </c:numRef>
          </c:val>
        </c:ser>
        <c:ser>
          <c:idx val="1"/>
          <c:order val="1"/>
          <c:tx>
            <c:strRef>
              <c:f>'D4-14'!$Z$21</c:f>
              <c:strCache>
                <c:ptCount val="1"/>
                <c:pt idx="0">
                  <c:v>B +</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'D4-14'!$X$22:$X$23</c:f>
              <c:strCache>
                <c:ptCount val="2"/>
                <c:pt idx="0">
                  <c:v>A -</c:v>
                </c:pt>
                <c:pt idx="1">
                  <c:v>A +</c:v>
                </c:pt>
              </c:strCache>
            </c:strRef>
          </c:cat>
          <c:val>
            <c:numRef>
              <c:f>'D4-14'!$Z$22:$Z$23</c:f>
              <c:numCache>
                <c:formatCode>0.00</c:formatCode>
                <c:ptCount val="2"/>
                <c:pt idx="0">
                  <c:v>30.633333333333336</c:v>
                </c:pt>
                <c:pt idx="1">
                  <c:v>57.55</c:v>
                </c:pt>
              </c:numCache>
            </c:numRef>
          </c:val>
        </c:ser>
        <c:marker val="1"/>
        <c:axId val="126105088"/>
        <c:axId val="126107008"/>
      </c:lineChart>
      <c:catAx>
        <c:axId val="126105088"/>
        <c:scaling>
          <c:orientation val="minMax"/>
        </c:scaling>
        <c:axPos val="b"/>
        <c:numFmt formatCode="General" sourceLinked="1"/>
        <c:majorTickMark val="cross"/>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6107008"/>
        <c:crosses val="autoZero"/>
        <c:auto val="1"/>
        <c:lblAlgn val="ctr"/>
        <c:lblOffset val="100"/>
        <c:tickLblSkip val="1"/>
        <c:tickMarkSkip val="1"/>
      </c:catAx>
      <c:valAx>
        <c:axId val="126107008"/>
        <c:scaling>
          <c:orientation val="minMax"/>
        </c:scaling>
        <c:axPos val="l"/>
        <c:majorGridlines>
          <c:spPr>
            <a:ln w="3175">
              <a:solidFill>
                <a:srgbClr val="000000"/>
              </a:solidFill>
              <a:prstDash val="sysDash"/>
            </a:ln>
          </c:spPr>
        </c:majorGridlines>
        <c:numFmt formatCode="0.00" sourceLinked="1"/>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6105088"/>
        <c:crosses val="autoZero"/>
        <c:crossBetween val="between"/>
      </c:valAx>
      <c:spPr>
        <a:solidFill>
          <a:srgbClr val="C0C0C0"/>
        </a:solidFill>
        <a:ln w="12700">
          <a:solidFill>
            <a:srgbClr val="808080"/>
          </a:solidFill>
          <a:prstDash val="solid"/>
        </a:ln>
      </c:spPr>
    </c:plotArea>
    <c:legend>
      <c:legendPos val="r"/>
      <c:layout>
        <c:manualLayout>
          <c:xMode val="edge"/>
          <c:yMode val="edge"/>
          <c:x val="0.75494237133401865"/>
          <c:y val="0.42038350301754246"/>
          <c:w val="0.21343915014575993"/>
          <c:h val="0.24840831201832619"/>
        </c:manualLayout>
      </c:layout>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n-US"/>
        </a:p>
      </c:txPr>
    </c:legend>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733" r="0.75000000000000733" t="1"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Arial"/>
                <a:ea typeface="Arial"/>
                <a:cs typeface="Arial"/>
              </a:defRPr>
            </a:pPr>
            <a:r>
              <a:rPr lang="en-US"/>
              <a:t>C Effect</a:t>
            </a:r>
          </a:p>
        </c:rich>
      </c:tx>
      <c:layout>
        <c:manualLayout>
          <c:xMode val="edge"/>
          <c:yMode val="edge"/>
          <c:x val="0.35714285714286337"/>
          <c:y val="4.8484848484848485E-2"/>
        </c:manualLayout>
      </c:layout>
      <c:spPr>
        <a:noFill/>
        <a:ln w="25400">
          <a:noFill/>
        </a:ln>
      </c:spPr>
    </c:title>
    <c:plotArea>
      <c:layout>
        <c:manualLayout>
          <c:layoutTarget val="inner"/>
          <c:xMode val="edge"/>
          <c:yMode val="edge"/>
          <c:x val="0.25274725274725274"/>
          <c:y val="0.32727466426767327"/>
          <c:w val="0.67032967032968704"/>
          <c:h val="0.4242449351617848"/>
        </c:manualLayout>
      </c:layout>
      <c:lineChart>
        <c:grouping val="standard"/>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strRef>
              <c:f>'D4-14'!$A$18:$A$19</c:f>
              <c:strCache>
                <c:ptCount val="2"/>
                <c:pt idx="0">
                  <c:v>ave -</c:v>
                </c:pt>
                <c:pt idx="1">
                  <c:v>ave +</c:v>
                </c:pt>
              </c:strCache>
            </c:strRef>
          </c:cat>
          <c:val>
            <c:numRef>
              <c:f>'D4-14'!$D$18:$D$19</c:f>
              <c:numCache>
                <c:formatCode>0.00</c:formatCode>
                <c:ptCount val="2"/>
                <c:pt idx="0">
                  <c:v>30.983333333333334</c:v>
                </c:pt>
                <c:pt idx="1">
                  <c:v>38.6</c:v>
                </c:pt>
              </c:numCache>
            </c:numRef>
          </c:val>
        </c:ser>
        <c:marker val="1"/>
        <c:axId val="126139008"/>
        <c:axId val="126149376"/>
      </c:lineChart>
      <c:catAx>
        <c:axId val="126139008"/>
        <c:scaling>
          <c:orientation val="minMax"/>
        </c:scaling>
        <c:axPos val="b"/>
        <c:numFmt formatCode="General" sourceLinked="1"/>
        <c:majorTickMark val="cross"/>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6149376"/>
        <c:crosses val="autoZero"/>
        <c:auto val="1"/>
        <c:lblAlgn val="ctr"/>
        <c:lblOffset val="100"/>
        <c:tickLblSkip val="1"/>
        <c:tickMarkSkip val="1"/>
      </c:catAx>
      <c:valAx>
        <c:axId val="126149376"/>
        <c:scaling>
          <c:orientation val="minMax"/>
        </c:scaling>
        <c:axPos val="l"/>
        <c:majorGridlines>
          <c:spPr>
            <a:ln w="3175">
              <a:solidFill>
                <a:srgbClr val="000000"/>
              </a:solidFill>
              <a:prstDash val="sysDash"/>
            </a:ln>
          </c:spPr>
        </c:majorGridlines>
        <c:numFmt formatCode="0.00" sourceLinked="1"/>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6139008"/>
        <c:crosses val="autoZero"/>
        <c:crossBetween val="between"/>
      </c:valAx>
      <c:spPr>
        <a:solidFill>
          <a:srgbClr val="C0C0C0"/>
        </a:solidFill>
        <a:ln w="12700">
          <a:solidFill>
            <a:srgbClr val="808080"/>
          </a:solidFill>
          <a:prstDash val="solid"/>
        </a:ln>
      </c:spPr>
    </c:plotArea>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733" r="0.75000000000000733" t="1"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Arial"/>
                <a:ea typeface="Arial"/>
                <a:cs typeface="Arial"/>
              </a:defRPr>
            </a:pPr>
            <a:r>
              <a:rPr lang="en-US"/>
              <a:t>AC Interaction</a:t>
            </a:r>
          </a:p>
        </c:rich>
      </c:tx>
      <c:layout>
        <c:manualLayout>
          <c:xMode val="edge"/>
          <c:yMode val="edge"/>
          <c:x val="0.30894436975866629"/>
          <c:y val="5.0632911392405132E-2"/>
        </c:manualLayout>
      </c:layout>
      <c:spPr>
        <a:noFill/>
        <a:ln w="25400">
          <a:noFill/>
        </a:ln>
      </c:spPr>
    </c:title>
    <c:plotArea>
      <c:layout>
        <c:manualLayout>
          <c:layoutTarget val="inner"/>
          <c:xMode val="edge"/>
          <c:yMode val="edge"/>
          <c:x val="0.18699261223566221"/>
          <c:y val="0.34177215189873417"/>
          <c:w val="0.52845738240513218"/>
          <c:h val="0.3987341772151935"/>
        </c:manualLayout>
      </c:layout>
      <c:lineChart>
        <c:grouping val="standard"/>
        <c:ser>
          <c:idx val="0"/>
          <c:order val="0"/>
          <c:tx>
            <c:strRef>
              <c:f>'D4-14'!$Y$26</c:f>
              <c:strCache>
                <c:ptCount val="1"/>
                <c:pt idx="0">
                  <c:v>C-</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'D4-14'!$X$27:$X$28</c:f>
              <c:strCache>
                <c:ptCount val="2"/>
                <c:pt idx="0">
                  <c:v>A -</c:v>
                </c:pt>
                <c:pt idx="1">
                  <c:v>A +</c:v>
                </c:pt>
              </c:strCache>
            </c:strRef>
          </c:cat>
          <c:val>
            <c:numRef>
              <c:f>'D4-14'!$Y$27:$Y$28</c:f>
              <c:numCache>
                <c:formatCode>0.00</c:formatCode>
                <c:ptCount val="2"/>
                <c:pt idx="0">
                  <c:v>21.483333333333334</c:v>
                </c:pt>
                <c:pt idx="1">
                  <c:v>40.483333333333334</c:v>
                </c:pt>
              </c:numCache>
            </c:numRef>
          </c:val>
        </c:ser>
        <c:ser>
          <c:idx val="1"/>
          <c:order val="1"/>
          <c:tx>
            <c:strRef>
              <c:f>'D4-14'!$Z$26</c:f>
              <c:strCache>
                <c:ptCount val="1"/>
                <c:pt idx="0">
                  <c:v>C+</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'D4-14'!$X$27:$X$28</c:f>
              <c:strCache>
                <c:ptCount val="2"/>
                <c:pt idx="0">
                  <c:v>A -</c:v>
                </c:pt>
                <c:pt idx="1">
                  <c:v>A +</c:v>
                </c:pt>
              </c:strCache>
            </c:strRef>
          </c:cat>
          <c:val>
            <c:numRef>
              <c:f>'D4-14'!$Z$27:$Z$28</c:f>
              <c:numCache>
                <c:formatCode>0.00</c:formatCode>
                <c:ptCount val="2"/>
                <c:pt idx="0">
                  <c:v>26.766666666666669</c:v>
                </c:pt>
                <c:pt idx="1">
                  <c:v>50.433333333333337</c:v>
                </c:pt>
              </c:numCache>
            </c:numRef>
          </c:val>
        </c:ser>
        <c:marker val="1"/>
        <c:axId val="126390656"/>
        <c:axId val="126392576"/>
      </c:lineChart>
      <c:catAx>
        <c:axId val="126390656"/>
        <c:scaling>
          <c:orientation val="minMax"/>
        </c:scaling>
        <c:axPos val="b"/>
        <c:numFmt formatCode="General" sourceLinked="1"/>
        <c:majorTickMark val="cross"/>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6392576"/>
        <c:crosses val="autoZero"/>
        <c:auto val="1"/>
        <c:lblAlgn val="ctr"/>
        <c:lblOffset val="100"/>
        <c:tickLblSkip val="1"/>
        <c:tickMarkSkip val="1"/>
      </c:catAx>
      <c:valAx>
        <c:axId val="126392576"/>
        <c:scaling>
          <c:orientation val="minMax"/>
        </c:scaling>
        <c:axPos val="l"/>
        <c:majorGridlines>
          <c:spPr>
            <a:ln w="3175">
              <a:solidFill>
                <a:srgbClr val="000000"/>
              </a:solidFill>
              <a:prstDash val="sysDash"/>
            </a:ln>
          </c:spPr>
        </c:majorGridlines>
        <c:numFmt formatCode="0.00" sourceLinked="1"/>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6390656"/>
        <c:crosses val="autoZero"/>
        <c:crossBetween val="between"/>
      </c:valAx>
      <c:spPr>
        <a:solidFill>
          <a:srgbClr val="C0C0C0"/>
        </a:solidFill>
        <a:ln w="12700">
          <a:solidFill>
            <a:srgbClr val="808080"/>
          </a:solidFill>
          <a:prstDash val="solid"/>
        </a:ln>
      </c:spPr>
    </c:plotArea>
    <c:legend>
      <c:legendPos val="r"/>
      <c:layout>
        <c:manualLayout>
          <c:xMode val="edge"/>
          <c:yMode val="edge"/>
          <c:x val="0.76016558905746456"/>
          <c:y val="0.41772151898734539"/>
          <c:w val="0.2073179267225744"/>
          <c:h val="0.24683544303797814"/>
        </c:manualLayout>
      </c:layout>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n-US"/>
        </a:p>
      </c:txPr>
    </c:legend>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733" r="0.75000000000000733" t="1" header="0.51180555555555562" footer="0.51180555555555562"/>
    <c:pageSetup firstPageNumber="0"/>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1" i="0" u="none" strike="noStrike" baseline="0">
                <a:solidFill>
                  <a:srgbClr val="000000"/>
                </a:solidFill>
                <a:latin typeface="Arial"/>
                <a:ea typeface="Arial"/>
                <a:cs typeface="Arial"/>
              </a:defRPr>
            </a:pPr>
            <a:r>
              <a:rPr lang="en-US"/>
              <a:t>BC Interaction</a:t>
            </a:r>
          </a:p>
        </c:rich>
      </c:tx>
      <c:layout>
        <c:manualLayout>
          <c:xMode val="edge"/>
          <c:yMode val="edge"/>
          <c:x val="0.31174131573634267"/>
          <c:y val="5.0314465408805034E-2"/>
        </c:manualLayout>
      </c:layout>
      <c:spPr>
        <a:noFill/>
        <a:ln w="25400">
          <a:noFill/>
        </a:ln>
      </c:spPr>
    </c:title>
    <c:plotArea>
      <c:layout>
        <c:manualLayout>
          <c:layoutTarget val="inner"/>
          <c:xMode val="edge"/>
          <c:yMode val="edge"/>
          <c:x val="0.18623518597226923"/>
          <c:y val="0.33962472745140837"/>
          <c:w val="0.53036542092101457"/>
          <c:h val="0.40251819549796314"/>
        </c:manualLayout>
      </c:layout>
      <c:lineChart>
        <c:grouping val="standard"/>
        <c:ser>
          <c:idx val="0"/>
          <c:order val="0"/>
          <c:tx>
            <c:strRef>
              <c:f>'D4-14'!$Y$31</c:f>
              <c:strCache>
                <c:ptCount val="1"/>
                <c:pt idx="0">
                  <c:v>C-</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'D4-14'!$X$32:$X$33</c:f>
              <c:strCache>
                <c:ptCount val="2"/>
                <c:pt idx="0">
                  <c:v>B -</c:v>
                </c:pt>
                <c:pt idx="1">
                  <c:v>B +</c:v>
                </c:pt>
              </c:strCache>
            </c:strRef>
          </c:cat>
          <c:val>
            <c:numRef>
              <c:f>'D4-14'!$Y$32:$Y$33</c:f>
              <c:numCache>
                <c:formatCode>0.00</c:formatCode>
                <c:ptCount val="2"/>
                <c:pt idx="0">
                  <c:v>22.450000000000003</c:v>
                </c:pt>
                <c:pt idx="1">
                  <c:v>39.516666666666666</c:v>
                </c:pt>
              </c:numCache>
            </c:numRef>
          </c:val>
        </c:ser>
        <c:ser>
          <c:idx val="1"/>
          <c:order val="1"/>
          <c:tx>
            <c:strRef>
              <c:f>'D4-14'!$Z$31</c:f>
              <c:strCache>
                <c:ptCount val="1"/>
                <c:pt idx="0">
                  <c:v>C+</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'D4-14'!$X$32:$X$33</c:f>
              <c:strCache>
                <c:ptCount val="2"/>
                <c:pt idx="0">
                  <c:v>B -</c:v>
                </c:pt>
                <c:pt idx="1">
                  <c:v>B +</c:v>
                </c:pt>
              </c:strCache>
            </c:strRef>
          </c:cat>
          <c:val>
            <c:numRef>
              <c:f>'D4-14'!$Z$32:$Z$33</c:f>
              <c:numCache>
                <c:formatCode>0.00</c:formatCode>
                <c:ptCount val="2"/>
                <c:pt idx="0">
                  <c:v>28.533333333333335</c:v>
                </c:pt>
                <c:pt idx="1">
                  <c:v>48.666666666666671</c:v>
                </c:pt>
              </c:numCache>
            </c:numRef>
          </c:val>
        </c:ser>
        <c:marker val="1"/>
        <c:axId val="126425344"/>
        <c:axId val="126427520"/>
      </c:lineChart>
      <c:catAx>
        <c:axId val="126425344"/>
        <c:scaling>
          <c:orientation val="minMax"/>
        </c:scaling>
        <c:axPos val="b"/>
        <c:numFmt formatCode="General" sourceLinked="1"/>
        <c:majorTickMark val="cross"/>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6427520"/>
        <c:crosses val="autoZero"/>
        <c:auto val="1"/>
        <c:lblAlgn val="ctr"/>
        <c:lblOffset val="100"/>
        <c:tickLblSkip val="1"/>
        <c:tickMarkSkip val="1"/>
      </c:catAx>
      <c:valAx>
        <c:axId val="126427520"/>
        <c:scaling>
          <c:orientation val="minMax"/>
        </c:scaling>
        <c:axPos val="l"/>
        <c:majorGridlines>
          <c:spPr>
            <a:ln w="3175">
              <a:solidFill>
                <a:srgbClr val="000000"/>
              </a:solidFill>
              <a:prstDash val="sysDash"/>
            </a:ln>
          </c:spPr>
        </c:majorGridlines>
        <c:numFmt formatCode="0.00" sourceLinked="1"/>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6425344"/>
        <c:crosses val="autoZero"/>
        <c:crossBetween val="between"/>
      </c:valAx>
      <c:spPr>
        <a:solidFill>
          <a:srgbClr val="C0C0C0"/>
        </a:solidFill>
        <a:ln w="12700">
          <a:solidFill>
            <a:srgbClr val="808080"/>
          </a:solidFill>
          <a:prstDash val="solid"/>
        </a:ln>
      </c:spPr>
    </c:plotArea>
    <c:legend>
      <c:legendPos val="r"/>
      <c:layout>
        <c:manualLayout>
          <c:xMode val="edge"/>
          <c:yMode val="edge"/>
          <c:x val="0.76113530343120062"/>
          <c:y val="0.42138628897803515"/>
          <c:w val="0.20647815784160775"/>
          <c:h val="0.24528433945757147"/>
        </c:manualLayout>
      </c:layout>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n-US"/>
        </a:p>
      </c:txPr>
    </c:legend>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733" r="0.75000000000000733" t="1"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scatterChart>
        <c:scatterStyle val="lineMarker"/>
        <c:ser>
          <c:idx val="0"/>
          <c:order val="0"/>
          <c:spPr>
            <a:ln w="28575">
              <a:noFill/>
            </a:ln>
          </c:spPr>
          <c:marker>
            <c:spPr>
              <a:solidFill>
                <a:schemeClr val="tx1"/>
              </a:solidFill>
              <a:ln>
                <a:solidFill>
                  <a:sysClr val="windowText" lastClr="000000"/>
                </a:solidFill>
              </a:ln>
            </c:spPr>
          </c:marker>
          <c:trendline>
            <c:spPr>
              <a:ln w="19050">
                <a:solidFill>
                  <a:srgbClr val="FF0000"/>
                </a:solidFill>
              </a:ln>
            </c:spPr>
            <c:trendlineType val="linear"/>
          </c:trendline>
          <c:xVal>
            <c:numRef>
              <c:f>'D4-17'!$A$7:$A$1006</c:f>
              <c:numCache>
                <c:formatCode>_(* #,##0_);_(* \(#,##0\);_(* "-"??_);_(@_)</c:formatCode>
                <c:ptCount val="1000"/>
                <c:pt idx="0">
                  <c:v>37.362700734282356</c:v>
                </c:pt>
                <c:pt idx="1">
                  <c:v>89.094233238986618</c:v>
                </c:pt>
                <c:pt idx="2">
                  <c:v>103.79737840499291</c:v>
                </c:pt>
                <c:pt idx="3">
                  <c:v>262.02148471213133</c:v>
                </c:pt>
                <c:pt idx="4">
                  <c:v>211.73452560696086</c:v>
                </c:pt>
                <c:pt idx="5">
                  <c:v>208.77326247188481</c:v>
                </c:pt>
                <c:pt idx="6">
                  <c:v>343.91542369219712</c:v>
                </c:pt>
                <c:pt idx="7">
                  <c:v>125.25408358498073</c:v>
                </c:pt>
                <c:pt idx="8">
                  <c:v>122.50351367238217</c:v>
                </c:pt>
                <c:pt idx="9">
                  <c:v>181.3467125436178</c:v>
                </c:pt>
                <c:pt idx="10">
                  <c:v>117.11945100127964</c:v>
                </c:pt>
                <c:pt idx="11">
                  <c:v>154.91766677237399</c:v>
                </c:pt>
                <c:pt idx="12">
                  <c:v>181.93690143338662</c:v>
                </c:pt>
                <c:pt idx="13">
                  <c:v>285.55602493601884</c:v>
                </c:pt>
                <c:pt idx="14">
                  <c:v>330.52542818243217</c:v>
                </c:pt>
                <c:pt idx="15">
                  <c:v>396.32291887140525</c:v>
                </c:pt>
                <c:pt idx="16">
                  <c:v>222.59612260664628</c:v>
                </c:pt>
                <c:pt idx="17">
                  <c:v>278.57882425560643</c:v>
                </c:pt>
                <c:pt idx="18">
                  <c:v>187.92300271335353</c:v>
                </c:pt>
                <c:pt idx="19">
                  <c:v>243.0178539752871</c:v>
                </c:pt>
                <c:pt idx="20">
                  <c:v>182.56835082824512</c:v>
                </c:pt>
                <c:pt idx="21">
                  <c:v>203.6732693631084</c:v>
                </c:pt>
                <c:pt idx="22">
                  <c:v>178.4359119217705</c:v>
                </c:pt>
                <c:pt idx="23">
                  <c:v>448.58882441277439</c:v>
                </c:pt>
                <c:pt idx="24">
                  <c:v>404.52806735596096</c:v>
                </c:pt>
                <c:pt idx="25">
                  <c:v>270.08460255618064</c:v>
                </c:pt>
                <c:pt idx="26">
                  <c:v>248.91392724866503</c:v>
                </c:pt>
                <c:pt idx="27">
                  <c:v>359.86676885931638</c:v>
                </c:pt>
                <c:pt idx="28">
                  <c:v>198.43603827430957</c:v>
                </c:pt>
                <c:pt idx="29">
                  <c:v>355.38767406250389</c:v>
                </c:pt>
                <c:pt idx="30">
                  <c:v>45.503127234983204</c:v>
                </c:pt>
                <c:pt idx="31">
                  <c:v>219.98990989289257</c:v>
                </c:pt>
                <c:pt idx="32">
                  <c:v>332.63105052057034</c:v>
                </c:pt>
                <c:pt idx="33">
                  <c:v>188.71650479546778</c:v>
                </c:pt>
                <c:pt idx="34">
                  <c:v>166.16809454559277</c:v>
                </c:pt>
                <c:pt idx="35">
                  <c:v>157.35713998972363</c:v>
                </c:pt>
                <c:pt idx="36">
                  <c:v>128.70662810466504</c:v>
                </c:pt>
                <c:pt idx="37">
                  <c:v>272.99418890009861</c:v>
                </c:pt>
                <c:pt idx="38">
                  <c:v>158.16411584055956</c:v>
                </c:pt>
                <c:pt idx="39">
                  <c:v>500.86726594715623</c:v>
                </c:pt>
                <c:pt idx="40">
                  <c:v>173.51052118836816</c:v>
                </c:pt>
                <c:pt idx="41">
                  <c:v>378.4401218928262</c:v>
                </c:pt>
                <c:pt idx="42">
                  <c:v>547.30512477269724</c:v>
                </c:pt>
                <c:pt idx="43">
                  <c:v>40.547250255935452</c:v>
                </c:pt>
                <c:pt idx="44">
                  <c:v>74.471608976824513</c:v>
                </c:pt>
                <c:pt idx="45">
                  <c:v>176.56214629857911</c:v>
                </c:pt>
                <c:pt idx="46">
                  <c:v>538.13135314172951</c:v>
                </c:pt>
                <c:pt idx="47">
                  <c:v>493.64765609240624</c:v>
                </c:pt>
              </c:numCache>
            </c:numRef>
          </c:xVal>
          <c:yVal>
            <c:numRef>
              <c:f>'D4-17'!$B$7:$B$1006</c:f>
              <c:numCache>
                <c:formatCode>_(* #,##0_);_(* \(#,##0\);_(* "-"??_);_(@_)</c:formatCode>
                <c:ptCount val="1000"/>
                <c:pt idx="0">
                  <c:v>256936</c:v>
                </c:pt>
                <c:pt idx="1">
                  <c:v>671045</c:v>
                </c:pt>
                <c:pt idx="2">
                  <c:v>725230</c:v>
                </c:pt>
                <c:pt idx="3">
                  <c:v>1540736</c:v>
                </c:pt>
                <c:pt idx="4">
                  <c:v>863173</c:v>
                </c:pt>
                <c:pt idx="5">
                  <c:v>792843</c:v>
                </c:pt>
                <c:pt idx="6">
                  <c:v>1315431</c:v>
                </c:pt>
                <c:pt idx="7">
                  <c:v>1229587</c:v>
                </c:pt>
                <c:pt idx="8">
                  <c:v>1019737</c:v>
                </c:pt>
                <c:pt idx="9">
                  <c:v>1262217</c:v>
                </c:pt>
                <c:pt idx="10">
                  <c:v>421386</c:v>
                </c:pt>
                <c:pt idx="11">
                  <c:v>835398</c:v>
                </c:pt>
                <c:pt idx="12">
                  <c:v>1427470</c:v>
                </c:pt>
                <c:pt idx="13">
                  <c:v>1483527</c:v>
                </c:pt>
                <c:pt idx="14">
                  <c:v>1835340</c:v>
                </c:pt>
                <c:pt idx="15">
                  <c:v>1672662</c:v>
                </c:pt>
                <c:pt idx="16">
                  <c:v>1114091</c:v>
                </c:pt>
                <c:pt idx="17">
                  <c:v>1608812</c:v>
                </c:pt>
                <c:pt idx="18">
                  <c:v>887604</c:v>
                </c:pt>
                <c:pt idx="19">
                  <c:v>1256176</c:v>
                </c:pt>
                <c:pt idx="20">
                  <c:v>996818</c:v>
                </c:pt>
                <c:pt idx="21">
                  <c:v>1014372</c:v>
                </c:pt>
                <c:pt idx="22">
                  <c:v>1384045</c:v>
                </c:pt>
                <c:pt idx="23">
                  <c:v>2294320</c:v>
                </c:pt>
                <c:pt idx="24">
                  <c:v>1988651</c:v>
                </c:pt>
                <c:pt idx="25">
                  <c:v>1617172</c:v>
                </c:pt>
                <c:pt idx="26">
                  <c:v>1310009</c:v>
                </c:pt>
                <c:pt idx="27">
                  <c:v>1759851</c:v>
                </c:pt>
                <c:pt idx="28">
                  <c:v>616722</c:v>
                </c:pt>
                <c:pt idx="29">
                  <c:v>1465105</c:v>
                </c:pt>
                <c:pt idx="30">
                  <c:v>203325</c:v>
                </c:pt>
                <c:pt idx="31">
                  <c:v>908955</c:v>
                </c:pt>
                <c:pt idx="32">
                  <c:v>1155898</c:v>
                </c:pt>
                <c:pt idx="33">
                  <c:v>735376</c:v>
                </c:pt>
                <c:pt idx="34">
                  <c:v>514246</c:v>
                </c:pt>
                <c:pt idx="35">
                  <c:v>941943</c:v>
                </c:pt>
                <c:pt idx="36">
                  <c:v>465914</c:v>
                </c:pt>
                <c:pt idx="37">
                  <c:v>1099136</c:v>
                </c:pt>
                <c:pt idx="38">
                  <c:v>666556</c:v>
                </c:pt>
                <c:pt idx="39">
                  <c:v>2307524</c:v>
                </c:pt>
                <c:pt idx="40">
                  <c:v>626189</c:v>
                </c:pt>
                <c:pt idx="41">
                  <c:v>1762608</c:v>
                </c:pt>
                <c:pt idx="42">
                  <c:v>2109892</c:v>
                </c:pt>
                <c:pt idx="43">
                  <c:v>182682</c:v>
                </c:pt>
                <c:pt idx="44">
                  <c:v>262055</c:v>
                </c:pt>
                <c:pt idx="45">
                  <c:v>1248915</c:v>
                </c:pt>
                <c:pt idx="46">
                  <c:v>2152805</c:v>
                </c:pt>
                <c:pt idx="47">
                  <c:v>2281354</c:v>
                </c:pt>
              </c:numCache>
            </c:numRef>
          </c:yVal>
        </c:ser>
        <c:axId val="126913536"/>
        <c:axId val="126919808"/>
      </c:scatterChart>
      <c:valAx>
        <c:axId val="126913536"/>
        <c:scaling>
          <c:orientation val="minMax"/>
        </c:scaling>
        <c:axPos val="b"/>
        <c:title>
          <c:tx>
            <c:strRef>
              <c:f>'D4-17'!$A$4</c:f>
              <c:strCache>
                <c:ptCount val="1"/>
                <c:pt idx="0">
                  <c:v>GB</c:v>
                </c:pt>
              </c:strCache>
            </c:strRef>
          </c:tx>
          <c:layout/>
          <c:txPr>
            <a:bodyPr/>
            <a:lstStyle/>
            <a:p>
              <a:pPr>
                <a:defRPr sz="1400"/>
              </a:pPr>
              <a:endParaRPr lang="en-US"/>
            </a:p>
          </c:txPr>
        </c:title>
        <c:numFmt formatCode="_(* #,##0_);_(* \(#,##0\);_(* &quot;-&quot;??_);_(@_)" sourceLinked="1"/>
        <c:tickLblPos val="nextTo"/>
        <c:crossAx val="126919808"/>
        <c:crosses val="autoZero"/>
        <c:crossBetween val="midCat"/>
      </c:valAx>
      <c:valAx>
        <c:axId val="126919808"/>
        <c:scaling>
          <c:orientation val="minMax"/>
        </c:scaling>
        <c:axPos val="l"/>
        <c:majorGridlines/>
        <c:title>
          <c:tx>
            <c:strRef>
              <c:f>'D4-17'!$B$4</c:f>
              <c:strCache>
                <c:ptCount val="1"/>
                <c:pt idx="0">
                  <c:v>Docs</c:v>
                </c:pt>
              </c:strCache>
            </c:strRef>
          </c:tx>
          <c:layout/>
          <c:txPr>
            <a:bodyPr/>
            <a:lstStyle/>
            <a:p>
              <a:pPr>
                <a:defRPr sz="1400"/>
              </a:pPr>
              <a:endParaRPr lang="en-US"/>
            </a:p>
          </c:txPr>
        </c:title>
        <c:numFmt formatCode="_(* #,##0_);_(* \(#,##0\);_(* &quot;-&quot;??_);_(@_)" sourceLinked="1"/>
        <c:tickLblPos val="nextTo"/>
        <c:crossAx val="126913536"/>
        <c:crosses val="autoZero"/>
        <c:crossBetween val="midCat"/>
      </c:valAx>
    </c:plotArea>
    <c:plotVisOnly val="1"/>
  </c:chart>
  <c:spPr>
    <a:solidFill>
      <a:schemeClr val="bg1">
        <a:lumMod val="95000"/>
      </a:schemeClr>
    </a:solidFill>
    <a:ln w="25400">
      <a:solidFill>
        <a:schemeClr val="tx1"/>
      </a:solidFill>
    </a:ln>
  </c:spPr>
  <c:printSettings>
    <c:headerFooter/>
    <c:pageMargins b="0.750000000000006" l="0.70000000000000062" r="0.70000000000000062" t="0.750000000000006"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2.png"/><Relationship Id="rId4" Type="http://schemas.openxmlformats.org/officeDocument/2006/relationships/image" Target="../media/image8.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image" Target="../media/image2.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9.xml"/></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6</xdr:col>
      <xdr:colOff>0</xdr:colOff>
      <xdr:row>12</xdr:row>
      <xdr:rowOff>0</xdr:rowOff>
    </xdr:from>
    <xdr:ext cx="4067175" cy="1125693"/>
    <xdr:sp macro="" textlink="">
      <xdr:nvSpPr>
        <xdr:cNvPr id="2" name="TextBox 1"/>
        <xdr:cNvSpPr txBox="1"/>
      </xdr:nvSpPr>
      <xdr:spPr>
        <a:xfrm>
          <a:off x="3657600" y="1943100"/>
          <a:ext cx="4067175" cy="112569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a:solidFill>
                <a:schemeClr val="tx1"/>
              </a:solidFill>
              <a:latin typeface="+mn-lt"/>
              <a:ea typeface="+mn-ea"/>
              <a:cs typeface="+mn-cs"/>
            </a:rPr>
            <a:t>This product is copyrighted and protected by federal law.  However, feel free to distribute or share with other Six Sigma professionals.  Every effort has been made to ensure the accuracy of any calculations, however no guarantee is expressed or implied as to its accuracy.  If you have suggestions for improvement please feel free to contact 6ixSigma.org</a:t>
          </a:r>
          <a:endParaRPr lang="en-US" sz="1100" b="1"/>
        </a:p>
      </xdr:txBody>
    </xdr:sp>
    <xdr:clientData/>
  </xdr:oneCellAnchor>
  <xdr:twoCellAnchor editAs="oneCell">
    <xdr:from>
      <xdr:col>8</xdr:col>
      <xdr:colOff>0</xdr:colOff>
      <xdr:row>7</xdr:row>
      <xdr:rowOff>28575</xdr:rowOff>
    </xdr:from>
    <xdr:to>
      <xdr:col>10</xdr:col>
      <xdr:colOff>197758</xdr:colOff>
      <xdr:row>11</xdr:row>
      <xdr:rowOff>57150</xdr:rowOff>
    </xdr:to>
    <xdr:pic>
      <xdr:nvPicPr>
        <xdr:cNvPr id="3" name="Picture 2" descr="6ix Sigma_blue_FIN_no Background.png"/>
        <xdr:cNvPicPr>
          <a:picLocks noChangeAspect="1"/>
        </xdr:cNvPicPr>
      </xdr:nvPicPr>
      <xdr:blipFill>
        <a:blip xmlns:r="http://schemas.openxmlformats.org/officeDocument/2006/relationships" r:embed="rId1" cstate="print"/>
        <a:srcRect l="5633" t="4375" r="9491" b="39265"/>
        <a:stretch>
          <a:fillRect/>
        </a:stretch>
      </xdr:blipFill>
      <xdr:spPr>
        <a:xfrm>
          <a:off x="4876800" y="1162050"/>
          <a:ext cx="1416958" cy="6762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561975</xdr:colOff>
      <xdr:row>7</xdr:row>
      <xdr:rowOff>38099</xdr:rowOff>
    </xdr:from>
    <xdr:to>
      <xdr:col>2</xdr:col>
      <xdr:colOff>9525</xdr:colOff>
      <xdr:row>9</xdr:row>
      <xdr:rowOff>76199</xdr:rowOff>
    </xdr:to>
    <xdr:sp macro="" textlink="">
      <xdr:nvSpPr>
        <xdr:cNvPr id="2" name="Oval 1"/>
        <xdr:cNvSpPr/>
      </xdr:nvSpPr>
      <xdr:spPr>
        <a:xfrm>
          <a:off x="561975" y="1038224"/>
          <a:ext cx="666750" cy="4191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a:solidFill>
                <a:sysClr val="windowText" lastClr="000000"/>
              </a:solidFill>
            </a:rPr>
            <a:t>Start</a:t>
          </a:r>
        </a:p>
      </xdr:txBody>
    </xdr:sp>
    <xdr:clientData/>
  </xdr:twoCellAnchor>
  <xdr:twoCellAnchor>
    <xdr:from>
      <xdr:col>0</xdr:col>
      <xdr:colOff>590550</xdr:colOff>
      <xdr:row>22</xdr:row>
      <xdr:rowOff>161924</xdr:rowOff>
    </xdr:from>
    <xdr:to>
      <xdr:col>2</xdr:col>
      <xdr:colOff>38100</xdr:colOff>
      <xdr:row>24</xdr:row>
      <xdr:rowOff>152399</xdr:rowOff>
    </xdr:to>
    <xdr:sp macro="" textlink="">
      <xdr:nvSpPr>
        <xdr:cNvPr id="3" name="Oval 2"/>
        <xdr:cNvSpPr/>
      </xdr:nvSpPr>
      <xdr:spPr>
        <a:xfrm>
          <a:off x="590550" y="4019549"/>
          <a:ext cx="666750" cy="3714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a:solidFill>
                <a:sysClr val="windowText" lastClr="000000"/>
              </a:solidFill>
            </a:rPr>
            <a:t>Stop</a:t>
          </a:r>
        </a:p>
      </xdr:txBody>
    </xdr:sp>
    <xdr:clientData/>
  </xdr:twoCellAnchor>
  <xdr:twoCellAnchor>
    <xdr:from>
      <xdr:col>0</xdr:col>
      <xdr:colOff>514350</xdr:colOff>
      <xdr:row>10</xdr:row>
      <xdr:rowOff>76200</xdr:rowOff>
    </xdr:from>
    <xdr:to>
      <xdr:col>2</xdr:col>
      <xdr:colOff>133350</xdr:colOff>
      <xdr:row>13</xdr:row>
      <xdr:rowOff>9525</xdr:rowOff>
    </xdr:to>
    <xdr:sp macro="" textlink="">
      <xdr:nvSpPr>
        <xdr:cNvPr id="4" name="Rectangle 3"/>
        <xdr:cNvSpPr/>
      </xdr:nvSpPr>
      <xdr:spPr>
        <a:xfrm>
          <a:off x="514350" y="1647825"/>
          <a:ext cx="838200" cy="50482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a:solidFill>
                <a:sysClr val="windowText" lastClr="000000"/>
              </a:solidFill>
            </a:rPr>
            <a:t>Process Step 1</a:t>
          </a:r>
        </a:p>
      </xdr:txBody>
    </xdr:sp>
    <xdr:clientData/>
  </xdr:twoCellAnchor>
  <xdr:twoCellAnchor>
    <xdr:from>
      <xdr:col>0</xdr:col>
      <xdr:colOff>514350</xdr:colOff>
      <xdr:row>14</xdr:row>
      <xdr:rowOff>19050</xdr:rowOff>
    </xdr:from>
    <xdr:to>
      <xdr:col>2</xdr:col>
      <xdr:colOff>133350</xdr:colOff>
      <xdr:row>16</xdr:row>
      <xdr:rowOff>142875</xdr:rowOff>
    </xdr:to>
    <xdr:sp macro="" textlink="">
      <xdr:nvSpPr>
        <xdr:cNvPr id="5" name="Rectangle 4"/>
        <xdr:cNvSpPr/>
      </xdr:nvSpPr>
      <xdr:spPr>
        <a:xfrm>
          <a:off x="514350" y="2352675"/>
          <a:ext cx="838200" cy="50482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a:solidFill>
                <a:sysClr val="windowText" lastClr="000000"/>
              </a:solidFill>
            </a:rPr>
            <a:t>Process Step 2</a:t>
          </a:r>
        </a:p>
      </xdr:txBody>
    </xdr:sp>
    <xdr:clientData/>
  </xdr:twoCellAnchor>
  <xdr:twoCellAnchor>
    <xdr:from>
      <xdr:col>0</xdr:col>
      <xdr:colOff>476250</xdr:colOff>
      <xdr:row>17</xdr:row>
      <xdr:rowOff>76198</xdr:rowOff>
    </xdr:from>
    <xdr:to>
      <xdr:col>2</xdr:col>
      <xdr:colOff>171450</xdr:colOff>
      <xdr:row>22</xdr:row>
      <xdr:rowOff>38098</xdr:rowOff>
    </xdr:to>
    <xdr:sp macro="" textlink="">
      <xdr:nvSpPr>
        <xdr:cNvPr id="6" name="Diamond 5"/>
        <xdr:cNvSpPr>
          <a:spLocks noChangeAspect="1"/>
        </xdr:cNvSpPr>
      </xdr:nvSpPr>
      <xdr:spPr>
        <a:xfrm>
          <a:off x="476250" y="2981323"/>
          <a:ext cx="914400" cy="914400"/>
        </a:xfrm>
        <a:prstGeom prst="diamond">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000" b="1">
              <a:solidFill>
                <a:sysClr val="windowText" lastClr="000000"/>
              </a:solidFill>
            </a:rPr>
            <a:t>Decision</a:t>
          </a:r>
        </a:p>
      </xdr:txBody>
    </xdr:sp>
    <xdr:clientData/>
  </xdr:twoCellAnchor>
  <xdr:twoCellAnchor>
    <xdr:from>
      <xdr:col>0</xdr:col>
      <xdr:colOff>466725</xdr:colOff>
      <xdr:row>26</xdr:row>
      <xdr:rowOff>38100</xdr:rowOff>
    </xdr:from>
    <xdr:to>
      <xdr:col>2</xdr:col>
      <xdr:colOff>95250</xdr:colOff>
      <xdr:row>27</xdr:row>
      <xdr:rowOff>180975</xdr:rowOff>
    </xdr:to>
    <xdr:cxnSp macro="">
      <xdr:nvCxnSpPr>
        <xdr:cNvPr id="10" name="Elbow Connector 9"/>
        <xdr:cNvCxnSpPr/>
      </xdr:nvCxnSpPr>
      <xdr:spPr>
        <a:xfrm>
          <a:off x="466725" y="4657725"/>
          <a:ext cx="847725" cy="333375"/>
        </a:xfrm>
        <a:prstGeom prst="bentConnector3">
          <a:avLst>
            <a:gd name="adj1" fmla="val 50000"/>
          </a:avLst>
        </a:prstGeom>
        <a:ln w="254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64565</xdr:colOff>
      <xdr:row>9</xdr:row>
      <xdr:rowOff>43378</xdr:rowOff>
    </xdr:from>
    <xdr:to>
      <xdr:col>5</xdr:col>
      <xdr:colOff>125948</xdr:colOff>
      <xdr:row>11</xdr:row>
      <xdr:rowOff>81478</xdr:rowOff>
    </xdr:to>
    <xdr:sp macro="" textlink="">
      <xdr:nvSpPr>
        <xdr:cNvPr id="8" name="Oval 7"/>
        <xdr:cNvSpPr/>
      </xdr:nvSpPr>
      <xdr:spPr>
        <a:xfrm>
          <a:off x="2519898" y="1419211"/>
          <a:ext cx="675217" cy="4191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a:solidFill>
                <a:sysClr val="windowText" lastClr="000000"/>
              </a:solidFill>
            </a:rPr>
            <a:t>Start</a:t>
          </a:r>
        </a:p>
      </xdr:txBody>
    </xdr:sp>
    <xdr:clientData/>
  </xdr:twoCellAnchor>
  <xdr:twoCellAnchor>
    <xdr:from>
      <xdr:col>6</xdr:col>
      <xdr:colOff>186266</xdr:colOff>
      <xdr:row>9</xdr:row>
      <xdr:rowOff>81477</xdr:rowOff>
    </xdr:from>
    <xdr:to>
      <xdr:col>7</xdr:col>
      <xdr:colOff>419100</xdr:colOff>
      <xdr:row>12</xdr:row>
      <xdr:rowOff>14802</xdr:rowOff>
    </xdr:to>
    <xdr:sp macro="" textlink="">
      <xdr:nvSpPr>
        <xdr:cNvPr id="9" name="Rectangle 8"/>
        <xdr:cNvSpPr/>
      </xdr:nvSpPr>
      <xdr:spPr>
        <a:xfrm>
          <a:off x="3869266" y="1457310"/>
          <a:ext cx="846667" cy="50482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a:solidFill>
                <a:sysClr val="windowText" lastClr="000000"/>
              </a:solidFill>
            </a:rPr>
            <a:t>Receive Order</a:t>
          </a:r>
        </a:p>
      </xdr:txBody>
    </xdr:sp>
    <xdr:clientData/>
  </xdr:twoCellAnchor>
  <xdr:twoCellAnchor>
    <xdr:from>
      <xdr:col>8</xdr:col>
      <xdr:colOff>338666</xdr:colOff>
      <xdr:row>9</xdr:row>
      <xdr:rowOff>148151</xdr:rowOff>
    </xdr:from>
    <xdr:to>
      <xdr:col>10</xdr:col>
      <xdr:colOff>63500</xdr:colOff>
      <xdr:row>12</xdr:row>
      <xdr:rowOff>81476</xdr:rowOff>
    </xdr:to>
    <xdr:sp macro="" textlink="">
      <xdr:nvSpPr>
        <xdr:cNvPr id="11" name="Rectangle 10"/>
        <xdr:cNvSpPr/>
      </xdr:nvSpPr>
      <xdr:spPr>
        <a:xfrm>
          <a:off x="5249333" y="1523984"/>
          <a:ext cx="952500" cy="50482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900" b="1">
              <a:solidFill>
                <a:sysClr val="windowText" lastClr="000000"/>
              </a:solidFill>
            </a:rPr>
            <a:t>Match Order</a:t>
          </a:r>
          <a:r>
            <a:rPr lang="en-US" sz="900" b="1" baseline="0">
              <a:solidFill>
                <a:sysClr val="windowText" lastClr="000000"/>
              </a:solidFill>
            </a:rPr>
            <a:t> price to quote</a:t>
          </a:r>
          <a:endParaRPr lang="en-US" sz="900" b="1">
            <a:solidFill>
              <a:sysClr val="windowText" lastClr="000000"/>
            </a:solidFill>
          </a:endParaRPr>
        </a:p>
      </xdr:txBody>
    </xdr:sp>
    <xdr:clientData/>
  </xdr:twoCellAnchor>
  <xdr:twoCellAnchor>
    <xdr:from>
      <xdr:col>8</xdr:col>
      <xdr:colOff>332315</xdr:colOff>
      <xdr:row>15</xdr:row>
      <xdr:rowOff>25386</xdr:rowOff>
    </xdr:from>
    <xdr:to>
      <xdr:col>10</xdr:col>
      <xdr:colOff>57149</xdr:colOff>
      <xdr:row>17</xdr:row>
      <xdr:rowOff>149211</xdr:rowOff>
    </xdr:to>
    <xdr:sp macro="" textlink="">
      <xdr:nvSpPr>
        <xdr:cNvPr id="12" name="Rectangle 11"/>
        <xdr:cNvSpPr/>
      </xdr:nvSpPr>
      <xdr:spPr>
        <a:xfrm>
          <a:off x="5242982" y="2544219"/>
          <a:ext cx="952500" cy="50482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900" b="1">
              <a:solidFill>
                <a:sysClr val="windowText" lastClr="000000"/>
              </a:solidFill>
            </a:rPr>
            <a:t>Enter order in system</a:t>
          </a:r>
        </a:p>
      </xdr:txBody>
    </xdr:sp>
    <xdr:clientData/>
  </xdr:twoCellAnchor>
  <xdr:twoCellAnchor>
    <xdr:from>
      <xdr:col>6</xdr:col>
      <xdr:colOff>177800</xdr:colOff>
      <xdr:row>22</xdr:row>
      <xdr:rowOff>114284</xdr:rowOff>
    </xdr:from>
    <xdr:to>
      <xdr:col>7</xdr:col>
      <xdr:colOff>516467</xdr:colOff>
      <xdr:row>25</xdr:row>
      <xdr:rowOff>47609</xdr:rowOff>
    </xdr:to>
    <xdr:sp macro="" textlink="">
      <xdr:nvSpPr>
        <xdr:cNvPr id="13" name="Rectangle 12"/>
        <xdr:cNvSpPr/>
      </xdr:nvSpPr>
      <xdr:spPr>
        <a:xfrm>
          <a:off x="3860800" y="3966617"/>
          <a:ext cx="952500" cy="50482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900" b="1">
              <a:solidFill>
                <a:sysClr val="windowText" lastClr="000000"/>
              </a:solidFill>
            </a:rPr>
            <a:t>Confirm</a:t>
          </a:r>
          <a:r>
            <a:rPr lang="en-US" sz="900" b="1" baseline="0">
              <a:solidFill>
                <a:sysClr val="windowText" lastClr="000000"/>
              </a:solidFill>
            </a:rPr>
            <a:t> order with customer</a:t>
          </a:r>
          <a:endParaRPr lang="en-US" sz="900" b="1">
            <a:solidFill>
              <a:sysClr val="windowText" lastClr="000000"/>
            </a:solidFill>
          </a:endParaRPr>
        </a:p>
      </xdr:txBody>
    </xdr:sp>
    <xdr:clientData/>
  </xdr:twoCellAnchor>
  <xdr:twoCellAnchor>
    <xdr:from>
      <xdr:col>8</xdr:col>
      <xdr:colOff>611716</xdr:colOff>
      <xdr:row>23</xdr:row>
      <xdr:rowOff>156612</xdr:rowOff>
    </xdr:from>
    <xdr:to>
      <xdr:col>10</xdr:col>
      <xdr:colOff>59267</xdr:colOff>
      <xdr:row>25</xdr:row>
      <xdr:rowOff>147087</xdr:rowOff>
    </xdr:to>
    <xdr:sp macro="" textlink="">
      <xdr:nvSpPr>
        <xdr:cNvPr id="14" name="Oval 13"/>
        <xdr:cNvSpPr/>
      </xdr:nvSpPr>
      <xdr:spPr>
        <a:xfrm>
          <a:off x="5522383" y="4199445"/>
          <a:ext cx="675217" cy="3714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a:solidFill>
                <a:sysClr val="windowText" lastClr="000000"/>
              </a:solidFill>
            </a:rPr>
            <a:t>Stop</a:t>
          </a:r>
        </a:p>
      </xdr:txBody>
    </xdr:sp>
    <xdr:clientData/>
  </xdr:twoCellAnchor>
  <xdr:twoCellAnchor>
    <xdr:from>
      <xdr:col>6</xdr:col>
      <xdr:colOff>116416</xdr:colOff>
      <xdr:row>14</xdr:row>
      <xdr:rowOff>70890</xdr:rowOff>
    </xdr:from>
    <xdr:to>
      <xdr:col>7</xdr:col>
      <xdr:colOff>425450</xdr:colOff>
      <xdr:row>19</xdr:row>
      <xdr:rowOff>32790</xdr:rowOff>
    </xdr:to>
    <xdr:sp macro="" textlink="">
      <xdr:nvSpPr>
        <xdr:cNvPr id="15" name="Diamond 14"/>
        <xdr:cNvSpPr>
          <a:spLocks noChangeAspect="1"/>
        </xdr:cNvSpPr>
      </xdr:nvSpPr>
      <xdr:spPr>
        <a:xfrm>
          <a:off x="3799416" y="2399223"/>
          <a:ext cx="922867" cy="914400"/>
        </a:xfrm>
        <a:prstGeom prst="diamond">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000" b="1">
              <a:solidFill>
                <a:sysClr val="windowText" lastClr="000000"/>
              </a:solidFill>
            </a:rPr>
            <a:t>Price Match?</a:t>
          </a:r>
        </a:p>
      </xdr:txBody>
    </xdr:sp>
    <xdr:clientData/>
  </xdr:twoCellAnchor>
  <xdr:twoCellAnchor>
    <xdr:from>
      <xdr:col>3</xdr:col>
      <xdr:colOff>524933</xdr:colOff>
      <xdr:row>16</xdr:row>
      <xdr:rowOff>123808</xdr:rowOff>
    </xdr:from>
    <xdr:to>
      <xdr:col>5</xdr:col>
      <xdr:colOff>143933</xdr:colOff>
      <xdr:row>19</xdr:row>
      <xdr:rowOff>57133</xdr:rowOff>
    </xdr:to>
    <xdr:sp macro="" textlink="">
      <xdr:nvSpPr>
        <xdr:cNvPr id="16" name="Rectangle 15"/>
        <xdr:cNvSpPr/>
      </xdr:nvSpPr>
      <xdr:spPr>
        <a:xfrm>
          <a:off x="2366433" y="2833141"/>
          <a:ext cx="846667" cy="50482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a:solidFill>
                <a:sysClr val="windowText" lastClr="000000"/>
              </a:solidFill>
            </a:rPr>
            <a:t>Return to customer</a:t>
          </a:r>
        </a:p>
      </xdr:txBody>
    </xdr:sp>
    <xdr:clientData/>
  </xdr:twoCellAnchor>
  <xdr:twoCellAnchor>
    <xdr:from>
      <xdr:col>5</xdr:col>
      <xdr:colOff>125948</xdr:colOff>
      <xdr:row>10</xdr:row>
      <xdr:rowOff>62428</xdr:rowOff>
    </xdr:from>
    <xdr:to>
      <xdr:col>6</xdr:col>
      <xdr:colOff>186266</xdr:colOff>
      <xdr:row>10</xdr:row>
      <xdr:rowOff>143390</xdr:rowOff>
    </xdr:to>
    <xdr:cxnSp macro="">
      <xdr:nvCxnSpPr>
        <xdr:cNvPr id="18" name="Elbow Connector 17"/>
        <xdr:cNvCxnSpPr>
          <a:stCxn id="8" idx="6"/>
          <a:endCxn id="9" idx="1"/>
        </xdr:cNvCxnSpPr>
      </xdr:nvCxnSpPr>
      <xdr:spPr>
        <a:xfrm>
          <a:off x="3195115" y="1628761"/>
          <a:ext cx="674151" cy="80962"/>
        </a:xfrm>
        <a:prstGeom prst="bentConnector3">
          <a:avLst>
            <a:gd name="adj1" fmla="val 50000"/>
          </a:avLst>
        </a:prstGeom>
        <a:ln w="254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419100</xdr:colOff>
      <xdr:row>10</xdr:row>
      <xdr:rowOff>143390</xdr:rowOff>
    </xdr:from>
    <xdr:to>
      <xdr:col>8</xdr:col>
      <xdr:colOff>338666</xdr:colOff>
      <xdr:row>11</xdr:row>
      <xdr:rowOff>19564</xdr:rowOff>
    </xdr:to>
    <xdr:cxnSp macro="">
      <xdr:nvCxnSpPr>
        <xdr:cNvPr id="21" name="Elbow Connector 20"/>
        <xdr:cNvCxnSpPr>
          <a:stCxn id="9" idx="3"/>
          <a:endCxn id="11" idx="1"/>
        </xdr:cNvCxnSpPr>
      </xdr:nvCxnSpPr>
      <xdr:spPr>
        <a:xfrm>
          <a:off x="4715933" y="1709723"/>
          <a:ext cx="533400" cy="66674"/>
        </a:xfrm>
        <a:prstGeom prst="bentConnector3">
          <a:avLst>
            <a:gd name="adj1" fmla="val 50000"/>
          </a:avLst>
        </a:prstGeom>
        <a:ln w="254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577850</xdr:colOff>
      <xdr:row>12</xdr:row>
      <xdr:rowOff>81477</xdr:rowOff>
    </xdr:from>
    <xdr:to>
      <xdr:col>9</xdr:col>
      <xdr:colOff>201083</xdr:colOff>
      <xdr:row>14</xdr:row>
      <xdr:rowOff>70891</xdr:rowOff>
    </xdr:to>
    <xdr:cxnSp macro="">
      <xdr:nvCxnSpPr>
        <xdr:cNvPr id="24" name="Elbow Connector 23"/>
        <xdr:cNvCxnSpPr>
          <a:stCxn id="11" idx="2"/>
          <a:endCxn id="15" idx="0"/>
        </xdr:cNvCxnSpPr>
      </xdr:nvCxnSpPr>
      <xdr:spPr>
        <a:xfrm rot="5400000">
          <a:off x="4808010" y="1481650"/>
          <a:ext cx="370414" cy="1464733"/>
        </a:xfrm>
        <a:prstGeom prst="bentConnector3">
          <a:avLst>
            <a:gd name="adj1" fmla="val 50000"/>
          </a:avLst>
        </a:prstGeom>
        <a:ln w="254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425450</xdr:colOff>
      <xdr:row>16</xdr:row>
      <xdr:rowOff>87299</xdr:rowOff>
    </xdr:from>
    <xdr:to>
      <xdr:col>8</xdr:col>
      <xdr:colOff>332315</xdr:colOff>
      <xdr:row>16</xdr:row>
      <xdr:rowOff>147090</xdr:rowOff>
    </xdr:to>
    <xdr:cxnSp macro="">
      <xdr:nvCxnSpPr>
        <xdr:cNvPr id="29" name="Elbow Connector 28"/>
        <xdr:cNvCxnSpPr>
          <a:stCxn id="15" idx="3"/>
          <a:endCxn id="12" idx="1"/>
        </xdr:cNvCxnSpPr>
      </xdr:nvCxnSpPr>
      <xdr:spPr>
        <a:xfrm flipV="1">
          <a:off x="4722283" y="2796632"/>
          <a:ext cx="520699" cy="59791"/>
        </a:xfrm>
        <a:prstGeom prst="bentConnector3">
          <a:avLst>
            <a:gd name="adj1" fmla="val 50000"/>
          </a:avLst>
        </a:prstGeom>
        <a:ln w="254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143933</xdr:colOff>
      <xdr:row>16</xdr:row>
      <xdr:rowOff>147089</xdr:rowOff>
    </xdr:from>
    <xdr:to>
      <xdr:col>6</xdr:col>
      <xdr:colOff>116416</xdr:colOff>
      <xdr:row>17</xdr:row>
      <xdr:rowOff>185720</xdr:rowOff>
    </xdr:to>
    <xdr:cxnSp macro="">
      <xdr:nvCxnSpPr>
        <xdr:cNvPr id="32" name="Elbow Connector 31"/>
        <xdr:cNvCxnSpPr>
          <a:stCxn id="15" idx="1"/>
          <a:endCxn id="16" idx="3"/>
        </xdr:cNvCxnSpPr>
      </xdr:nvCxnSpPr>
      <xdr:spPr>
        <a:xfrm rot="10800000" flipV="1">
          <a:off x="3213100" y="2856422"/>
          <a:ext cx="586316" cy="229131"/>
        </a:xfrm>
        <a:prstGeom prst="bentConnector3">
          <a:avLst>
            <a:gd name="adj1" fmla="val 50000"/>
          </a:avLst>
        </a:prstGeom>
        <a:ln w="254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40218</xdr:colOff>
      <xdr:row>17</xdr:row>
      <xdr:rowOff>149210</xdr:rowOff>
    </xdr:from>
    <xdr:to>
      <xdr:col>9</xdr:col>
      <xdr:colOff>194733</xdr:colOff>
      <xdr:row>22</xdr:row>
      <xdr:rowOff>114283</xdr:rowOff>
    </xdr:to>
    <xdr:cxnSp macro="">
      <xdr:nvCxnSpPr>
        <xdr:cNvPr id="35" name="Elbow Connector 34"/>
        <xdr:cNvCxnSpPr>
          <a:stCxn id="12" idx="2"/>
          <a:endCxn id="13" idx="0"/>
        </xdr:cNvCxnSpPr>
      </xdr:nvCxnSpPr>
      <xdr:spPr>
        <a:xfrm rot="5400000">
          <a:off x="4569355" y="2816739"/>
          <a:ext cx="917573" cy="1382182"/>
        </a:xfrm>
        <a:prstGeom prst="bentConnector3">
          <a:avLst>
            <a:gd name="adj1" fmla="val 50000"/>
          </a:avLst>
        </a:prstGeom>
        <a:ln w="254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516467</xdr:colOff>
      <xdr:row>23</xdr:row>
      <xdr:rowOff>176197</xdr:rowOff>
    </xdr:from>
    <xdr:to>
      <xdr:col>8</xdr:col>
      <xdr:colOff>611716</xdr:colOff>
      <xdr:row>24</xdr:row>
      <xdr:rowOff>151850</xdr:rowOff>
    </xdr:to>
    <xdr:cxnSp macro="">
      <xdr:nvCxnSpPr>
        <xdr:cNvPr id="38" name="Elbow Connector 37"/>
        <xdr:cNvCxnSpPr>
          <a:stCxn id="13" idx="3"/>
          <a:endCxn id="14" idx="2"/>
        </xdr:cNvCxnSpPr>
      </xdr:nvCxnSpPr>
      <xdr:spPr>
        <a:xfrm>
          <a:off x="4813300" y="4219030"/>
          <a:ext cx="709083" cy="166153"/>
        </a:xfrm>
        <a:prstGeom prst="bentConnector3">
          <a:avLst>
            <a:gd name="adj1" fmla="val 50000"/>
          </a:avLst>
        </a:prstGeom>
        <a:ln w="254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349250</xdr:colOff>
      <xdr:row>15</xdr:row>
      <xdr:rowOff>126984</xdr:rowOff>
    </xdr:from>
    <xdr:ext cx="350096" cy="264560"/>
    <xdr:sp macro="" textlink="">
      <xdr:nvSpPr>
        <xdr:cNvPr id="42" name="TextBox 41"/>
        <xdr:cNvSpPr txBox="1"/>
      </xdr:nvSpPr>
      <xdr:spPr>
        <a:xfrm>
          <a:off x="3418417" y="2645817"/>
          <a:ext cx="3500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b="1"/>
            <a:t>No</a:t>
          </a:r>
        </a:p>
      </xdr:txBody>
    </xdr:sp>
    <xdr:clientData/>
  </xdr:oneCellAnchor>
  <xdr:oneCellAnchor>
    <xdr:from>
      <xdr:col>7</xdr:col>
      <xdr:colOff>427568</xdr:colOff>
      <xdr:row>15</xdr:row>
      <xdr:rowOff>46551</xdr:rowOff>
    </xdr:from>
    <xdr:ext cx="385298" cy="264560"/>
    <xdr:sp macro="" textlink="">
      <xdr:nvSpPr>
        <xdr:cNvPr id="43" name="TextBox 42"/>
        <xdr:cNvSpPr txBox="1"/>
      </xdr:nvSpPr>
      <xdr:spPr>
        <a:xfrm>
          <a:off x="4724401" y="2565384"/>
          <a:ext cx="38529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b="1"/>
            <a:t>Yes</a:t>
          </a:r>
        </a:p>
      </xdr:txBody>
    </xdr:sp>
    <xdr:clientData/>
  </xdr:oneCellAnchor>
  <xdr:twoCellAnchor editAs="oneCell">
    <xdr:from>
      <xdr:col>0</xdr:col>
      <xdr:colOff>0</xdr:colOff>
      <xdr:row>0</xdr:row>
      <xdr:rowOff>8</xdr:rowOff>
    </xdr:from>
    <xdr:to>
      <xdr:col>1</xdr:col>
      <xdr:colOff>424392</xdr:colOff>
      <xdr:row>3</xdr:row>
      <xdr:rowOff>39733</xdr:rowOff>
    </xdr:to>
    <xdr:pic>
      <xdr:nvPicPr>
        <xdr:cNvPr id="25" name="Picture 24" descr="6ixSigma1.png"/>
        <xdr:cNvPicPr>
          <a:picLocks noChangeAspect="1"/>
        </xdr:cNvPicPr>
      </xdr:nvPicPr>
      <xdr:blipFill>
        <a:blip xmlns:r="http://schemas.openxmlformats.org/officeDocument/2006/relationships" r:embed="rId1" cstate="print"/>
        <a:stretch>
          <a:fillRect/>
        </a:stretch>
      </xdr:blipFill>
      <xdr:spPr>
        <a:xfrm>
          <a:off x="0" y="8"/>
          <a:ext cx="1038225" cy="5477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6</xdr:col>
      <xdr:colOff>85725</xdr:colOff>
      <xdr:row>13</xdr:row>
      <xdr:rowOff>47625</xdr:rowOff>
    </xdr:from>
    <xdr:to>
      <xdr:col>6</xdr:col>
      <xdr:colOff>285750</xdr:colOff>
      <xdr:row>16</xdr:row>
      <xdr:rowOff>38100</xdr:rowOff>
    </xdr:to>
    <xdr:sp macro="" textlink="">
      <xdr:nvSpPr>
        <xdr:cNvPr id="57" name="Freeform 56"/>
        <xdr:cNvSpPr/>
      </xdr:nvSpPr>
      <xdr:spPr>
        <a:xfrm>
          <a:off x="3743325" y="2657475"/>
          <a:ext cx="200025" cy="600075"/>
        </a:xfrm>
        <a:custGeom>
          <a:avLst/>
          <a:gdLst>
            <a:gd name="connsiteX0" fmla="*/ 0 w 200025"/>
            <a:gd name="connsiteY0" fmla="*/ 0 h 600075"/>
            <a:gd name="connsiteX1" fmla="*/ 200025 w 200025"/>
            <a:gd name="connsiteY1" fmla="*/ 314325 h 600075"/>
            <a:gd name="connsiteX2" fmla="*/ 0 w 200025"/>
            <a:gd name="connsiteY2" fmla="*/ 600075 h 600075"/>
          </a:gdLst>
          <a:ahLst/>
          <a:cxnLst>
            <a:cxn ang="0">
              <a:pos x="connsiteX0" y="connsiteY0"/>
            </a:cxn>
            <a:cxn ang="0">
              <a:pos x="connsiteX1" y="connsiteY1"/>
            </a:cxn>
            <a:cxn ang="0">
              <a:pos x="connsiteX2" y="connsiteY2"/>
            </a:cxn>
          </a:cxnLst>
          <a:rect l="l" t="t" r="r" b="b"/>
          <a:pathLst>
            <a:path w="200025" h="600075">
              <a:moveTo>
                <a:pt x="0" y="0"/>
              </a:moveTo>
              <a:cubicBezTo>
                <a:pt x="100012" y="107156"/>
                <a:pt x="200025" y="214313"/>
                <a:pt x="200025" y="314325"/>
              </a:cubicBezTo>
              <a:cubicBezTo>
                <a:pt x="200025" y="414337"/>
                <a:pt x="100012" y="507206"/>
                <a:pt x="0" y="600075"/>
              </a:cubicBezTo>
            </a:path>
          </a:pathLst>
        </a:custGeom>
        <a:ln w="57150">
          <a:tailEnd type="triangl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7</xdr:col>
      <xdr:colOff>95250</xdr:colOff>
      <xdr:row>13</xdr:row>
      <xdr:rowOff>19050</xdr:rowOff>
    </xdr:from>
    <xdr:to>
      <xdr:col>8</xdr:col>
      <xdr:colOff>314325</xdr:colOff>
      <xdr:row>13</xdr:row>
      <xdr:rowOff>19050</xdr:rowOff>
    </xdr:to>
    <xdr:cxnSp macro="">
      <xdr:nvCxnSpPr>
        <xdr:cNvPr id="59" name="Straight Arrow Connector 58"/>
        <xdr:cNvCxnSpPr/>
      </xdr:nvCxnSpPr>
      <xdr:spPr>
        <a:xfrm flipV="1">
          <a:off x="4362450" y="2628900"/>
          <a:ext cx="828675"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85725</xdr:colOff>
      <xdr:row>17</xdr:row>
      <xdr:rowOff>123825</xdr:rowOff>
    </xdr:from>
    <xdr:to>
      <xdr:col>6</xdr:col>
      <xdr:colOff>285750</xdr:colOff>
      <xdr:row>20</xdr:row>
      <xdr:rowOff>114300</xdr:rowOff>
    </xdr:to>
    <xdr:sp macro="" textlink="">
      <xdr:nvSpPr>
        <xdr:cNvPr id="60" name="Freeform 59"/>
        <xdr:cNvSpPr/>
      </xdr:nvSpPr>
      <xdr:spPr>
        <a:xfrm>
          <a:off x="3743325" y="3533775"/>
          <a:ext cx="200025" cy="600075"/>
        </a:xfrm>
        <a:custGeom>
          <a:avLst/>
          <a:gdLst>
            <a:gd name="connsiteX0" fmla="*/ 0 w 200025"/>
            <a:gd name="connsiteY0" fmla="*/ 0 h 600075"/>
            <a:gd name="connsiteX1" fmla="*/ 200025 w 200025"/>
            <a:gd name="connsiteY1" fmla="*/ 314325 h 600075"/>
            <a:gd name="connsiteX2" fmla="*/ 0 w 200025"/>
            <a:gd name="connsiteY2" fmla="*/ 600075 h 600075"/>
          </a:gdLst>
          <a:ahLst/>
          <a:cxnLst>
            <a:cxn ang="0">
              <a:pos x="connsiteX0" y="connsiteY0"/>
            </a:cxn>
            <a:cxn ang="0">
              <a:pos x="connsiteX1" y="connsiteY1"/>
            </a:cxn>
            <a:cxn ang="0">
              <a:pos x="connsiteX2" y="connsiteY2"/>
            </a:cxn>
          </a:cxnLst>
          <a:rect l="l" t="t" r="r" b="b"/>
          <a:pathLst>
            <a:path w="200025" h="600075">
              <a:moveTo>
                <a:pt x="0" y="0"/>
              </a:moveTo>
              <a:cubicBezTo>
                <a:pt x="100012" y="107156"/>
                <a:pt x="200025" y="214313"/>
                <a:pt x="200025" y="314325"/>
              </a:cubicBezTo>
              <a:cubicBezTo>
                <a:pt x="200025" y="414337"/>
                <a:pt x="100012" y="507206"/>
                <a:pt x="0" y="600075"/>
              </a:cubicBezTo>
            </a:path>
          </a:pathLst>
        </a:custGeom>
        <a:ln w="57150">
          <a:tailEnd type="triangl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6</xdr:col>
      <xdr:colOff>85725</xdr:colOff>
      <xdr:row>21</xdr:row>
      <xdr:rowOff>133350</xdr:rowOff>
    </xdr:from>
    <xdr:to>
      <xdr:col>6</xdr:col>
      <xdr:colOff>285750</xdr:colOff>
      <xdr:row>24</xdr:row>
      <xdr:rowOff>123825</xdr:rowOff>
    </xdr:to>
    <xdr:sp macro="" textlink="">
      <xdr:nvSpPr>
        <xdr:cNvPr id="61" name="Freeform 60"/>
        <xdr:cNvSpPr/>
      </xdr:nvSpPr>
      <xdr:spPr>
        <a:xfrm>
          <a:off x="3743325" y="4343400"/>
          <a:ext cx="200025" cy="600075"/>
        </a:xfrm>
        <a:custGeom>
          <a:avLst/>
          <a:gdLst>
            <a:gd name="connsiteX0" fmla="*/ 0 w 200025"/>
            <a:gd name="connsiteY0" fmla="*/ 0 h 600075"/>
            <a:gd name="connsiteX1" fmla="*/ 200025 w 200025"/>
            <a:gd name="connsiteY1" fmla="*/ 314325 h 600075"/>
            <a:gd name="connsiteX2" fmla="*/ 0 w 200025"/>
            <a:gd name="connsiteY2" fmla="*/ 600075 h 600075"/>
          </a:gdLst>
          <a:ahLst/>
          <a:cxnLst>
            <a:cxn ang="0">
              <a:pos x="connsiteX0" y="connsiteY0"/>
            </a:cxn>
            <a:cxn ang="0">
              <a:pos x="connsiteX1" y="connsiteY1"/>
            </a:cxn>
            <a:cxn ang="0">
              <a:pos x="connsiteX2" y="connsiteY2"/>
            </a:cxn>
          </a:cxnLst>
          <a:rect l="l" t="t" r="r" b="b"/>
          <a:pathLst>
            <a:path w="200025" h="600075">
              <a:moveTo>
                <a:pt x="0" y="0"/>
              </a:moveTo>
              <a:cubicBezTo>
                <a:pt x="100012" y="107156"/>
                <a:pt x="200025" y="214313"/>
                <a:pt x="200025" y="314325"/>
              </a:cubicBezTo>
              <a:cubicBezTo>
                <a:pt x="200025" y="414337"/>
                <a:pt x="100012" y="507206"/>
                <a:pt x="0" y="600075"/>
              </a:cubicBezTo>
            </a:path>
          </a:pathLst>
        </a:custGeom>
        <a:ln w="57150">
          <a:tailEnd type="triangl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6</xdr:col>
      <xdr:colOff>85725</xdr:colOff>
      <xdr:row>25</xdr:row>
      <xdr:rowOff>104775</xdr:rowOff>
    </xdr:from>
    <xdr:to>
      <xdr:col>6</xdr:col>
      <xdr:colOff>285750</xdr:colOff>
      <xdr:row>28</xdr:row>
      <xdr:rowOff>95250</xdr:rowOff>
    </xdr:to>
    <xdr:sp macro="" textlink="">
      <xdr:nvSpPr>
        <xdr:cNvPr id="62" name="Freeform 61"/>
        <xdr:cNvSpPr/>
      </xdr:nvSpPr>
      <xdr:spPr>
        <a:xfrm>
          <a:off x="3743325" y="5114925"/>
          <a:ext cx="200025" cy="600075"/>
        </a:xfrm>
        <a:custGeom>
          <a:avLst/>
          <a:gdLst>
            <a:gd name="connsiteX0" fmla="*/ 0 w 200025"/>
            <a:gd name="connsiteY0" fmla="*/ 0 h 600075"/>
            <a:gd name="connsiteX1" fmla="*/ 200025 w 200025"/>
            <a:gd name="connsiteY1" fmla="*/ 314325 h 600075"/>
            <a:gd name="connsiteX2" fmla="*/ 0 w 200025"/>
            <a:gd name="connsiteY2" fmla="*/ 600075 h 600075"/>
          </a:gdLst>
          <a:ahLst/>
          <a:cxnLst>
            <a:cxn ang="0">
              <a:pos x="connsiteX0" y="connsiteY0"/>
            </a:cxn>
            <a:cxn ang="0">
              <a:pos x="connsiteX1" y="connsiteY1"/>
            </a:cxn>
            <a:cxn ang="0">
              <a:pos x="connsiteX2" y="connsiteY2"/>
            </a:cxn>
          </a:cxnLst>
          <a:rect l="l" t="t" r="r" b="b"/>
          <a:pathLst>
            <a:path w="200025" h="600075">
              <a:moveTo>
                <a:pt x="0" y="0"/>
              </a:moveTo>
              <a:cubicBezTo>
                <a:pt x="100012" y="107156"/>
                <a:pt x="200025" y="214313"/>
                <a:pt x="200025" y="314325"/>
              </a:cubicBezTo>
              <a:cubicBezTo>
                <a:pt x="200025" y="414337"/>
                <a:pt x="100012" y="507206"/>
                <a:pt x="0" y="600075"/>
              </a:cubicBezTo>
            </a:path>
          </a:pathLst>
        </a:custGeom>
        <a:ln w="57150">
          <a:tailEnd type="triangl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7</xdr:col>
      <xdr:colOff>95250</xdr:colOff>
      <xdr:row>17</xdr:row>
      <xdr:rowOff>28575</xdr:rowOff>
    </xdr:from>
    <xdr:to>
      <xdr:col>8</xdr:col>
      <xdr:colOff>314325</xdr:colOff>
      <xdr:row>17</xdr:row>
      <xdr:rowOff>28575</xdr:rowOff>
    </xdr:to>
    <xdr:cxnSp macro="">
      <xdr:nvCxnSpPr>
        <xdr:cNvPr id="63" name="Straight Arrow Connector 62"/>
        <xdr:cNvCxnSpPr/>
      </xdr:nvCxnSpPr>
      <xdr:spPr>
        <a:xfrm flipV="1">
          <a:off x="4362450" y="3438525"/>
          <a:ext cx="828675"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21</xdr:row>
      <xdr:rowOff>47625</xdr:rowOff>
    </xdr:from>
    <xdr:to>
      <xdr:col>8</xdr:col>
      <xdr:colOff>314325</xdr:colOff>
      <xdr:row>21</xdr:row>
      <xdr:rowOff>47625</xdr:rowOff>
    </xdr:to>
    <xdr:cxnSp macro="">
      <xdr:nvCxnSpPr>
        <xdr:cNvPr id="64" name="Straight Arrow Connector 63"/>
        <xdr:cNvCxnSpPr/>
      </xdr:nvCxnSpPr>
      <xdr:spPr>
        <a:xfrm flipV="1">
          <a:off x="4362450" y="4257675"/>
          <a:ext cx="828675"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25</xdr:row>
      <xdr:rowOff>47625</xdr:rowOff>
    </xdr:from>
    <xdr:to>
      <xdr:col>8</xdr:col>
      <xdr:colOff>314325</xdr:colOff>
      <xdr:row>25</xdr:row>
      <xdr:rowOff>47625</xdr:rowOff>
    </xdr:to>
    <xdr:cxnSp macro="">
      <xdr:nvCxnSpPr>
        <xdr:cNvPr id="65" name="Straight Arrow Connector 64"/>
        <xdr:cNvCxnSpPr/>
      </xdr:nvCxnSpPr>
      <xdr:spPr>
        <a:xfrm flipV="1">
          <a:off x="4362450" y="5057775"/>
          <a:ext cx="828675"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29</xdr:row>
      <xdr:rowOff>28575</xdr:rowOff>
    </xdr:from>
    <xdr:to>
      <xdr:col>8</xdr:col>
      <xdr:colOff>314325</xdr:colOff>
      <xdr:row>29</xdr:row>
      <xdr:rowOff>28575</xdr:rowOff>
    </xdr:to>
    <xdr:cxnSp macro="">
      <xdr:nvCxnSpPr>
        <xdr:cNvPr id="66" name="Straight Arrow Connector 65"/>
        <xdr:cNvCxnSpPr/>
      </xdr:nvCxnSpPr>
      <xdr:spPr>
        <a:xfrm flipV="1">
          <a:off x="4362450" y="5838825"/>
          <a:ext cx="828675"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342900</xdr:colOff>
      <xdr:row>25</xdr:row>
      <xdr:rowOff>38100</xdr:rowOff>
    </xdr:from>
    <xdr:to>
      <xdr:col>0</xdr:col>
      <xdr:colOff>542925</xdr:colOff>
      <xdr:row>28</xdr:row>
      <xdr:rowOff>28575</xdr:rowOff>
    </xdr:to>
    <xdr:sp macro="" textlink="">
      <xdr:nvSpPr>
        <xdr:cNvPr id="11" name="Freeform 10"/>
        <xdr:cNvSpPr/>
      </xdr:nvSpPr>
      <xdr:spPr>
        <a:xfrm rot="10800000">
          <a:off x="342900" y="4962525"/>
          <a:ext cx="200025" cy="600075"/>
        </a:xfrm>
        <a:custGeom>
          <a:avLst/>
          <a:gdLst>
            <a:gd name="connsiteX0" fmla="*/ 0 w 200025"/>
            <a:gd name="connsiteY0" fmla="*/ 0 h 600075"/>
            <a:gd name="connsiteX1" fmla="*/ 200025 w 200025"/>
            <a:gd name="connsiteY1" fmla="*/ 314325 h 600075"/>
            <a:gd name="connsiteX2" fmla="*/ 0 w 200025"/>
            <a:gd name="connsiteY2" fmla="*/ 600075 h 600075"/>
          </a:gdLst>
          <a:ahLst/>
          <a:cxnLst>
            <a:cxn ang="0">
              <a:pos x="connsiteX0" y="connsiteY0"/>
            </a:cxn>
            <a:cxn ang="0">
              <a:pos x="connsiteX1" y="connsiteY1"/>
            </a:cxn>
            <a:cxn ang="0">
              <a:pos x="connsiteX2" y="connsiteY2"/>
            </a:cxn>
          </a:cxnLst>
          <a:rect l="l" t="t" r="r" b="b"/>
          <a:pathLst>
            <a:path w="200025" h="600075">
              <a:moveTo>
                <a:pt x="0" y="0"/>
              </a:moveTo>
              <a:cubicBezTo>
                <a:pt x="100012" y="107156"/>
                <a:pt x="200025" y="214313"/>
                <a:pt x="200025" y="314325"/>
              </a:cubicBezTo>
              <a:cubicBezTo>
                <a:pt x="200025" y="414337"/>
                <a:pt x="100012" y="507206"/>
                <a:pt x="0" y="600075"/>
              </a:cubicBezTo>
            </a:path>
          </a:pathLst>
        </a:custGeom>
        <a:ln w="57150">
          <a:tailEnd type="triangl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0</xdr:col>
      <xdr:colOff>342900</xdr:colOff>
      <xdr:row>21</xdr:row>
      <xdr:rowOff>9525</xdr:rowOff>
    </xdr:from>
    <xdr:to>
      <xdr:col>0</xdr:col>
      <xdr:colOff>542925</xdr:colOff>
      <xdr:row>24</xdr:row>
      <xdr:rowOff>0</xdr:rowOff>
    </xdr:to>
    <xdr:sp macro="" textlink="">
      <xdr:nvSpPr>
        <xdr:cNvPr id="12" name="Freeform 11"/>
        <xdr:cNvSpPr/>
      </xdr:nvSpPr>
      <xdr:spPr>
        <a:xfrm rot="10800000">
          <a:off x="342900" y="4133850"/>
          <a:ext cx="200025" cy="600075"/>
        </a:xfrm>
        <a:custGeom>
          <a:avLst/>
          <a:gdLst>
            <a:gd name="connsiteX0" fmla="*/ 0 w 200025"/>
            <a:gd name="connsiteY0" fmla="*/ 0 h 600075"/>
            <a:gd name="connsiteX1" fmla="*/ 200025 w 200025"/>
            <a:gd name="connsiteY1" fmla="*/ 314325 h 600075"/>
            <a:gd name="connsiteX2" fmla="*/ 0 w 200025"/>
            <a:gd name="connsiteY2" fmla="*/ 600075 h 600075"/>
          </a:gdLst>
          <a:ahLst/>
          <a:cxnLst>
            <a:cxn ang="0">
              <a:pos x="connsiteX0" y="connsiteY0"/>
            </a:cxn>
            <a:cxn ang="0">
              <a:pos x="connsiteX1" y="connsiteY1"/>
            </a:cxn>
            <a:cxn ang="0">
              <a:pos x="connsiteX2" y="connsiteY2"/>
            </a:cxn>
          </a:cxnLst>
          <a:rect l="l" t="t" r="r" b="b"/>
          <a:pathLst>
            <a:path w="200025" h="600075">
              <a:moveTo>
                <a:pt x="0" y="0"/>
              </a:moveTo>
              <a:cubicBezTo>
                <a:pt x="100012" y="107156"/>
                <a:pt x="200025" y="214313"/>
                <a:pt x="200025" y="314325"/>
              </a:cubicBezTo>
              <a:cubicBezTo>
                <a:pt x="200025" y="414337"/>
                <a:pt x="100012" y="507206"/>
                <a:pt x="0" y="600075"/>
              </a:cubicBezTo>
            </a:path>
          </a:pathLst>
        </a:custGeom>
        <a:ln w="57150">
          <a:tailEnd type="triangl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0</xdr:col>
      <xdr:colOff>342900</xdr:colOff>
      <xdr:row>17</xdr:row>
      <xdr:rowOff>0</xdr:rowOff>
    </xdr:from>
    <xdr:to>
      <xdr:col>0</xdr:col>
      <xdr:colOff>542925</xdr:colOff>
      <xdr:row>19</xdr:row>
      <xdr:rowOff>190500</xdr:rowOff>
    </xdr:to>
    <xdr:sp macro="" textlink="">
      <xdr:nvSpPr>
        <xdr:cNvPr id="13" name="Freeform 12"/>
        <xdr:cNvSpPr/>
      </xdr:nvSpPr>
      <xdr:spPr>
        <a:xfrm rot="10800000">
          <a:off x="342900" y="3324225"/>
          <a:ext cx="200025" cy="600075"/>
        </a:xfrm>
        <a:custGeom>
          <a:avLst/>
          <a:gdLst>
            <a:gd name="connsiteX0" fmla="*/ 0 w 200025"/>
            <a:gd name="connsiteY0" fmla="*/ 0 h 600075"/>
            <a:gd name="connsiteX1" fmla="*/ 200025 w 200025"/>
            <a:gd name="connsiteY1" fmla="*/ 314325 h 600075"/>
            <a:gd name="connsiteX2" fmla="*/ 0 w 200025"/>
            <a:gd name="connsiteY2" fmla="*/ 600075 h 600075"/>
          </a:gdLst>
          <a:ahLst/>
          <a:cxnLst>
            <a:cxn ang="0">
              <a:pos x="connsiteX0" y="connsiteY0"/>
            </a:cxn>
            <a:cxn ang="0">
              <a:pos x="connsiteX1" y="connsiteY1"/>
            </a:cxn>
            <a:cxn ang="0">
              <a:pos x="connsiteX2" y="connsiteY2"/>
            </a:cxn>
          </a:cxnLst>
          <a:rect l="l" t="t" r="r" b="b"/>
          <a:pathLst>
            <a:path w="200025" h="600075">
              <a:moveTo>
                <a:pt x="0" y="0"/>
              </a:moveTo>
              <a:cubicBezTo>
                <a:pt x="100012" y="107156"/>
                <a:pt x="200025" y="214313"/>
                <a:pt x="200025" y="314325"/>
              </a:cubicBezTo>
              <a:cubicBezTo>
                <a:pt x="200025" y="414337"/>
                <a:pt x="100012" y="507206"/>
                <a:pt x="0" y="600075"/>
              </a:cubicBezTo>
            </a:path>
          </a:pathLst>
        </a:custGeom>
        <a:ln w="57150">
          <a:tailEnd type="triangl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0</xdr:col>
      <xdr:colOff>342900</xdr:colOff>
      <xdr:row>13</xdr:row>
      <xdr:rowOff>0</xdr:rowOff>
    </xdr:from>
    <xdr:to>
      <xdr:col>0</xdr:col>
      <xdr:colOff>542925</xdr:colOff>
      <xdr:row>15</xdr:row>
      <xdr:rowOff>190500</xdr:rowOff>
    </xdr:to>
    <xdr:sp macro="" textlink="">
      <xdr:nvSpPr>
        <xdr:cNvPr id="14" name="Freeform 13"/>
        <xdr:cNvSpPr/>
      </xdr:nvSpPr>
      <xdr:spPr>
        <a:xfrm rot="10800000">
          <a:off x="342900" y="2524125"/>
          <a:ext cx="200025" cy="600075"/>
        </a:xfrm>
        <a:custGeom>
          <a:avLst/>
          <a:gdLst>
            <a:gd name="connsiteX0" fmla="*/ 0 w 200025"/>
            <a:gd name="connsiteY0" fmla="*/ 0 h 600075"/>
            <a:gd name="connsiteX1" fmla="*/ 200025 w 200025"/>
            <a:gd name="connsiteY1" fmla="*/ 314325 h 600075"/>
            <a:gd name="connsiteX2" fmla="*/ 0 w 200025"/>
            <a:gd name="connsiteY2" fmla="*/ 600075 h 600075"/>
          </a:gdLst>
          <a:ahLst/>
          <a:cxnLst>
            <a:cxn ang="0">
              <a:pos x="connsiteX0" y="connsiteY0"/>
            </a:cxn>
            <a:cxn ang="0">
              <a:pos x="connsiteX1" y="connsiteY1"/>
            </a:cxn>
            <a:cxn ang="0">
              <a:pos x="connsiteX2" y="connsiteY2"/>
            </a:cxn>
          </a:cxnLst>
          <a:rect l="l" t="t" r="r" b="b"/>
          <a:pathLst>
            <a:path w="200025" h="600075">
              <a:moveTo>
                <a:pt x="0" y="0"/>
              </a:moveTo>
              <a:cubicBezTo>
                <a:pt x="100012" y="107156"/>
                <a:pt x="200025" y="214313"/>
                <a:pt x="200025" y="314325"/>
              </a:cubicBezTo>
              <a:cubicBezTo>
                <a:pt x="200025" y="414337"/>
                <a:pt x="100012" y="507206"/>
                <a:pt x="0" y="600075"/>
              </a:cubicBezTo>
            </a:path>
          </a:pathLst>
        </a:custGeom>
        <a:ln w="57150">
          <a:tailEnd type="triangl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0</xdr:col>
      <xdr:colOff>333375</xdr:colOff>
      <xdr:row>8</xdr:row>
      <xdr:rowOff>180975</xdr:rowOff>
    </xdr:from>
    <xdr:to>
      <xdr:col>0</xdr:col>
      <xdr:colOff>533400</xdr:colOff>
      <xdr:row>11</xdr:row>
      <xdr:rowOff>180975</xdr:rowOff>
    </xdr:to>
    <xdr:sp macro="" textlink="">
      <xdr:nvSpPr>
        <xdr:cNvPr id="15" name="Freeform 14"/>
        <xdr:cNvSpPr/>
      </xdr:nvSpPr>
      <xdr:spPr>
        <a:xfrm rot="10800000">
          <a:off x="333375" y="1714500"/>
          <a:ext cx="200025" cy="600075"/>
        </a:xfrm>
        <a:custGeom>
          <a:avLst/>
          <a:gdLst>
            <a:gd name="connsiteX0" fmla="*/ 0 w 200025"/>
            <a:gd name="connsiteY0" fmla="*/ 0 h 600075"/>
            <a:gd name="connsiteX1" fmla="*/ 200025 w 200025"/>
            <a:gd name="connsiteY1" fmla="*/ 314325 h 600075"/>
            <a:gd name="connsiteX2" fmla="*/ 0 w 200025"/>
            <a:gd name="connsiteY2" fmla="*/ 600075 h 600075"/>
          </a:gdLst>
          <a:ahLst/>
          <a:cxnLst>
            <a:cxn ang="0">
              <a:pos x="connsiteX0" y="connsiteY0"/>
            </a:cxn>
            <a:cxn ang="0">
              <a:pos x="connsiteX1" y="connsiteY1"/>
            </a:cxn>
            <a:cxn ang="0">
              <a:pos x="connsiteX2" y="connsiteY2"/>
            </a:cxn>
          </a:cxnLst>
          <a:rect l="l" t="t" r="r" b="b"/>
          <a:pathLst>
            <a:path w="200025" h="600075">
              <a:moveTo>
                <a:pt x="0" y="0"/>
              </a:moveTo>
              <a:cubicBezTo>
                <a:pt x="100012" y="107156"/>
                <a:pt x="200025" y="214313"/>
                <a:pt x="200025" y="314325"/>
              </a:cubicBezTo>
              <a:cubicBezTo>
                <a:pt x="200025" y="414337"/>
                <a:pt x="100012" y="507206"/>
                <a:pt x="0" y="600075"/>
              </a:cubicBezTo>
            </a:path>
          </a:pathLst>
        </a:custGeom>
        <a:ln w="57150">
          <a:tailEnd type="triangl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editAs="oneCell">
    <xdr:from>
      <xdr:col>0</xdr:col>
      <xdr:colOff>0</xdr:colOff>
      <xdr:row>0</xdr:row>
      <xdr:rowOff>0</xdr:rowOff>
    </xdr:from>
    <xdr:to>
      <xdr:col>1</xdr:col>
      <xdr:colOff>190500</xdr:colOff>
      <xdr:row>3</xdr:row>
      <xdr:rowOff>33375</xdr:rowOff>
    </xdr:to>
    <xdr:pic>
      <xdr:nvPicPr>
        <xdr:cNvPr id="16" name="Picture 15" descr="6ixSigma1.png"/>
        <xdr:cNvPicPr>
          <a:picLocks noChangeAspect="1"/>
        </xdr:cNvPicPr>
      </xdr:nvPicPr>
      <xdr:blipFill>
        <a:blip xmlns:r="http://schemas.openxmlformats.org/officeDocument/2006/relationships" r:embed="rId1" cstate="print"/>
        <a:stretch>
          <a:fillRect/>
        </a:stretch>
      </xdr:blipFill>
      <xdr:spPr>
        <a:xfrm>
          <a:off x="0" y="0"/>
          <a:ext cx="1038225" cy="5477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495300</xdr:colOff>
      <xdr:row>26</xdr:row>
      <xdr:rowOff>133350</xdr:rowOff>
    </xdr:from>
    <xdr:to>
      <xdr:col>7</xdr:col>
      <xdr:colOff>57150</xdr:colOff>
      <xdr:row>29</xdr:row>
      <xdr:rowOff>85725</xdr:rowOff>
    </xdr:to>
    <xdr:sp macro="" textlink="">
      <xdr:nvSpPr>
        <xdr:cNvPr id="2" name="Rectangle 1"/>
        <xdr:cNvSpPr/>
      </xdr:nvSpPr>
      <xdr:spPr bwMode="auto">
        <a:xfrm>
          <a:off x="2933700" y="4371975"/>
          <a:ext cx="1390650" cy="523875"/>
        </a:xfrm>
        <a:prstGeom prst="rect">
          <a:avLst/>
        </a:prstGeom>
        <a:ln>
          <a:headEnd type="none" w="med" len="med"/>
          <a:tailEnd type="none" w="med" len="med"/>
        </a:ln>
      </xdr:spPr>
      <xdr:style>
        <a:lnRef idx="0">
          <a:schemeClr val="accent5"/>
        </a:lnRef>
        <a:fillRef idx="3">
          <a:schemeClr val="accent5"/>
        </a:fillRef>
        <a:effectRef idx="3">
          <a:schemeClr val="accent5"/>
        </a:effectRef>
        <a:fontRef idx="minor">
          <a:schemeClr val="lt1"/>
        </a:fontRef>
      </xdr:style>
      <xdr:txBody>
        <a:bodyPr vertOverflow="clip" wrap="square" lIns="18288" tIns="0" rIns="0" bIns="0" rtlCol="0" anchor="ctr" upright="1"/>
        <a:lstStyle/>
        <a:p>
          <a:pPr algn="ctr"/>
          <a:r>
            <a:rPr lang="en-US" sz="1400" b="1"/>
            <a:t>Failure (Unit)</a:t>
          </a:r>
        </a:p>
      </xdr:txBody>
    </xdr:sp>
    <xdr:clientData/>
  </xdr:twoCellAnchor>
  <xdr:twoCellAnchor>
    <xdr:from>
      <xdr:col>2</xdr:col>
      <xdr:colOff>0</xdr:colOff>
      <xdr:row>32</xdr:row>
      <xdr:rowOff>38100</xdr:rowOff>
    </xdr:from>
    <xdr:to>
      <xdr:col>4</xdr:col>
      <xdr:colOff>28575</xdr:colOff>
      <xdr:row>34</xdr:row>
      <xdr:rowOff>180975</xdr:rowOff>
    </xdr:to>
    <xdr:sp macro="" textlink="">
      <xdr:nvSpPr>
        <xdr:cNvPr id="3" name="Rectangle 2"/>
        <xdr:cNvSpPr/>
      </xdr:nvSpPr>
      <xdr:spPr bwMode="auto">
        <a:xfrm>
          <a:off x="1219200" y="5419725"/>
          <a:ext cx="1247775" cy="523875"/>
        </a:xfrm>
        <a:prstGeom prst="rect">
          <a:avLst/>
        </a:prstGeom>
        <a:ln>
          <a:headEnd type="none" w="med" len="med"/>
          <a:tailEnd type="none" w="med" len="med"/>
        </a:ln>
      </xdr:spPr>
      <xdr:style>
        <a:lnRef idx="0">
          <a:schemeClr val="accent5"/>
        </a:lnRef>
        <a:fillRef idx="3">
          <a:schemeClr val="accent5"/>
        </a:fillRef>
        <a:effectRef idx="3">
          <a:schemeClr val="accent5"/>
        </a:effectRef>
        <a:fontRef idx="minor">
          <a:schemeClr val="lt1"/>
        </a:fontRef>
      </xdr:style>
      <xdr:txBody>
        <a:bodyPr vertOverflow="clip" wrap="square" lIns="18288" tIns="0" rIns="0" bIns="0" rtlCol="0" anchor="ctr" upright="1"/>
        <a:lstStyle/>
        <a:p>
          <a:pPr algn="ctr"/>
          <a:r>
            <a:rPr lang="en-US" sz="1400" b="1"/>
            <a:t>Within</a:t>
          </a:r>
        </a:p>
        <a:p>
          <a:pPr algn="ctr"/>
          <a:r>
            <a:rPr lang="en-US" sz="1400" b="1"/>
            <a:t>Unit</a:t>
          </a:r>
        </a:p>
      </xdr:txBody>
    </xdr:sp>
    <xdr:clientData/>
  </xdr:twoCellAnchor>
  <xdr:twoCellAnchor>
    <xdr:from>
      <xdr:col>7</xdr:col>
      <xdr:colOff>590550</xdr:colOff>
      <xdr:row>32</xdr:row>
      <xdr:rowOff>38100</xdr:rowOff>
    </xdr:from>
    <xdr:to>
      <xdr:col>10</xdr:col>
      <xdr:colOff>9525</xdr:colOff>
      <xdr:row>34</xdr:row>
      <xdr:rowOff>180975</xdr:rowOff>
    </xdr:to>
    <xdr:sp macro="" textlink="">
      <xdr:nvSpPr>
        <xdr:cNvPr id="4" name="Rectangle 3"/>
        <xdr:cNvSpPr/>
      </xdr:nvSpPr>
      <xdr:spPr bwMode="auto">
        <a:xfrm>
          <a:off x="4857750" y="5419725"/>
          <a:ext cx="1247775" cy="523875"/>
        </a:xfrm>
        <a:prstGeom prst="rect">
          <a:avLst/>
        </a:prstGeom>
        <a:ln>
          <a:headEnd type="none" w="med" len="med"/>
          <a:tailEnd type="none" w="med" len="med"/>
        </a:ln>
      </xdr:spPr>
      <xdr:style>
        <a:lnRef idx="0">
          <a:schemeClr val="accent5"/>
        </a:lnRef>
        <a:fillRef idx="3">
          <a:schemeClr val="accent5"/>
        </a:fillRef>
        <a:effectRef idx="3">
          <a:schemeClr val="accent5"/>
        </a:effectRef>
        <a:fontRef idx="minor">
          <a:schemeClr val="lt1"/>
        </a:fontRef>
      </xdr:style>
      <xdr:txBody>
        <a:bodyPr vertOverflow="clip" wrap="square" lIns="18288" tIns="0" rIns="0" bIns="0" rtlCol="0" anchor="ctr" upright="1"/>
        <a:lstStyle/>
        <a:p>
          <a:pPr algn="ctr"/>
          <a:r>
            <a:rPr lang="en-US" sz="1400" b="1"/>
            <a:t>Over Time</a:t>
          </a:r>
        </a:p>
      </xdr:txBody>
    </xdr:sp>
    <xdr:clientData/>
  </xdr:twoCellAnchor>
  <xdr:twoCellAnchor>
    <xdr:from>
      <xdr:col>4</xdr:col>
      <xdr:colOff>504825</xdr:colOff>
      <xdr:row>32</xdr:row>
      <xdr:rowOff>28575</xdr:rowOff>
    </xdr:from>
    <xdr:to>
      <xdr:col>7</xdr:col>
      <xdr:colOff>66675</xdr:colOff>
      <xdr:row>34</xdr:row>
      <xdr:rowOff>171450</xdr:rowOff>
    </xdr:to>
    <xdr:sp macro="" textlink="">
      <xdr:nvSpPr>
        <xdr:cNvPr id="5" name="Rectangle 4"/>
        <xdr:cNvSpPr/>
      </xdr:nvSpPr>
      <xdr:spPr bwMode="auto">
        <a:xfrm>
          <a:off x="2943225" y="5410200"/>
          <a:ext cx="1390650" cy="523875"/>
        </a:xfrm>
        <a:prstGeom prst="rect">
          <a:avLst/>
        </a:prstGeom>
        <a:ln>
          <a:headEnd type="none" w="med" len="med"/>
          <a:tailEnd type="none" w="med" len="med"/>
        </a:ln>
      </xdr:spPr>
      <xdr:style>
        <a:lnRef idx="0">
          <a:schemeClr val="accent5"/>
        </a:lnRef>
        <a:fillRef idx="3">
          <a:schemeClr val="accent5"/>
        </a:fillRef>
        <a:effectRef idx="3">
          <a:schemeClr val="accent5"/>
        </a:effectRef>
        <a:fontRef idx="minor">
          <a:schemeClr val="lt1"/>
        </a:fontRef>
      </xdr:style>
      <xdr:txBody>
        <a:bodyPr vertOverflow="clip" wrap="square" lIns="18288" tIns="0" rIns="0" bIns="0" rtlCol="0" anchor="ctr" upright="1"/>
        <a:lstStyle/>
        <a:p>
          <a:pPr algn="ctr"/>
          <a:r>
            <a:rPr lang="en-US" sz="1400" b="1"/>
            <a:t>Between</a:t>
          </a:r>
        </a:p>
        <a:p>
          <a:pPr algn="ctr"/>
          <a:r>
            <a:rPr lang="en-US" sz="1400" b="1"/>
            <a:t>Units</a:t>
          </a:r>
        </a:p>
      </xdr:txBody>
    </xdr:sp>
    <xdr:clientData/>
  </xdr:twoCellAnchor>
  <xdr:twoCellAnchor>
    <xdr:from>
      <xdr:col>3</xdr:col>
      <xdr:colOff>14289</xdr:colOff>
      <xdr:row>29</xdr:row>
      <xdr:rowOff>85725</xdr:rowOff>
    </xdr:from>
    <xdr:to>
      <xdr:col>5</xdr:col>
      <xdr:colOff>581026</xdr:colOff>
      <xdr:row>32</xdr:row>
      <xdr:rowOff>38100</xdr:rowOff>
    </xdr:to>
    <xdr:cxnSp macro="">
      <xdr:nvCxnSpPr>
        <xdr:cNvPr id="6" name="Elbow Connector 6"/>
        <xdr:cNvCxnSpPr>
          <a:cxnSpLocks noChangeShapeType="1"/>
          <a:stCxn id="2" idx="2"/>
          <a:endCxn id="3" idx="0"/>
        </xdr:cNvCxnSpPr>
      </xdr:nvCxnSpPr>
      <xdr:spPr bwMode="auto">
        <a:xfrm rot="5400000">
          <a:off x="2474120" y="4264819"/>
          <a:ext cx="523875" cy="1785937"/>
        </a:xfrm>
        <a:prstGeom prst="bentConnector3">
          <a:avLst>
            <a:gd name="adj1" fmla="val 50000"/>
          </a:avLst>
        </a:prstGeom>
        <a:noFill/>
        <a:ln w="25400" algn="ctr">
          <a:solidFill>
            <a:srgbClr val="000000"/>
          </a:solidFill>
          <a:round/>
          <a:headEnd/>
          <a:tailEnd type="triangle" w="med" len="med"/>
        </a:ln>
      </xdr:spPr>
    </xdr:cxnSp>
    <xdr:clientData/>
  </xdr:twoCellAnchor>
  <xdr:twoCellAnchor>
    <xdr:from>
      <xdr:col>5</xdr:col>
      <xdr:colOff>581025</xdr:colOff>
      <xdr:row>29</xdr:row>
      <xdr:rowOff>85724</xdr:rowOff>
    </xdr:from>
    <xdr:to>
      <xdr:col>8</xdr:col>
      <xdr:colOff>604838</xdr:colOff>
      <xdr:row>32</xdr:row>
      <xdr:rowOff>38099</xdr:rowOff>
    </xdr:to>
    <xdr:cxnSp macro="">
      <xdr:nvCxnSpPr>
        <xdr:cNvPr id="7" name="Elbow Connector 12"/>
        <xdr:cNvCxnSpPr>
          <a:cxnSpLocks noChangeShapeType="1"/>
          <a:stCxn id="2" idx="2"/>
          <a:endCxn id="4" idx="0"/>
        </xdr:cNvCxnSpPr>
      </xdr:nvCxnSpPr>
      <xdr:spPr bwMode="auto">
        <a:xfrm rot="16200000" flipH="1">
          <a:off x="4293394" y="4231480"/>
          <a:ext cx="523875" cy="1852613"/>
        </a:xfrm>
        <a:prstGeom prst="bentConnector3">
          <a:avLst>
            <a:gd name="adj1" fmla="val 50000"/>
          </a:avLst>
        </a:prstGeom>
        <a:noFill/>
        <a:ln w="25400" algn="ctr">
          <a:solidFill>
            <a:srgbClr val="000000"/>
          </a:solidFill>
          <a:round/>
          <a:headEnd/>
          <a:tailEnd type="triangle" w="med" len="med"/>
        </a:ln>
      </xdr:spPr>
    </xdr:cxnSp>
    <xdr:clientData/>
  </xdr:twoCellAnchor>
  <xdr:twoCellAnchor>
    <xdr:from>
      <xdr:col>5</xdr:col>
      <xdr:colOff>581024</xdr:colOff>
      <xdr:row>29</xdr:row>
      <xdr:rowOff>85725</xdr:rowOff>
    </xdr:from>
    <xdr:to>
      <xdr:col>5</xdr:col>
      <xdr:colOff>590549</xdr:colOff>
      <xdr:row>32</xdr:row>
      <xdr:rowOff>28575</xdr:rowOff>
    </xdr:to>
    <xdr:cxnSp macro="">
      <xdr:nvCxnSpPr>
        <xdr:cNvPr id="8" name="Elbow Connector 21"/>
        <xdr:cNvCxnSpPr>
          <a:cxnSpLocks noChangeShapeType="1"/>
          <a:stCxn id="2" idx="2"/>
          <a:endCxn id="5" idx="0"/>
        </xdr:cNvCxnSpPr>
      </xdr:nvCxnSpPr>
      <xdr:spPr bwMode="auto">
        <a:xfrm rot="16200000" flipH="1">
          <a:off x="3376612" y="5148262"/>
          <a:ext cx="514350" cy="9525"/>
        </a:xfrm>
        <a:prstGeom prst="bentConnector3">
          <a:avLst>
            <a:gd name="adj1" fmla="val 50000"/>
          </a:avLst>
        </a:prstGeom>
        <a:noFill/>
        <a:ln w="25400" algn="ctr">
          <a:solidFill>
            <a:srgbClr val="000000"/>
          </a:solidFill>
          <a:round/>
          <a:headEnd/>
          <a:tailEnd type="triangle" w="med" len="med"/>
        </a:ln>
      </xdr:spPr>
    </xdr:cxnSp>
    <xdr:clientData/>
  </xdr:twoCellAnchor>
  <xdr:twoCellAnchor>
    <xdr:from>
      <xdr:col>8</xdr:col>
      <xdr:colOff>361950</xdr:colOff>
      <xdr:row>181</xdr:row>
      <xdr:rowOff>142875</xdr:rowOff>
    </xdr:from>
    <xdr:to>
      <xdr:col>10</xdr:col>
      <xdr:colOff>457200</xdr:colOff>
      <xdr:row>183</xdr:row>
      <xdr:rowOff>171450</xdr:rowOff>
    </xdr:to>
    <xdr:pic>
      <xdr:nvPicPr>
        <xdr:cNvPr id="9" name="Picture 8"/>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5238750" y="22374225"/>
          <a:ext cx="990600" cy="409575"/>
        </a:xfrm>
        <a:prstGeom prst="rect">
          <a:avLst/>
        </a:prstGeom>
        <a:noFill/>
      </xdr:spPr>
    </xdr:pic>
    <xdr:clientData/>
  </xdr:twoCellAnchor>
  <xdr:twoCellAnchor>
    <xdr:from>
      <xdr:col>8</xdr:col>
      <xdr:colOff>304800</xdr:colOff>
      <xdr:row>186</xdr:row>
      <xdr:rowOff>0</xdr:rowOff>
    </xdr:from>
    <xdr:to>
      <xdr:col>10</xdr:col>
      <xdr:colOff>552450</xdr:colOff>
      <xdr:row>187</xdr:row>
      <xdr:rowOff>171450</xdr:rowOff>
    </xdr:to>
    <xdr:pic>
      <xdr:nvPicPr>
        <xdr:cNvPr id="10" name="Picture 4"/>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5181600" y="23221950"/>
          <a:ext cx="1047750" cy="409575"/>
        </a:xfrm>
        <a:prstGeom prst="rect">
          <a:avLst/>
        </a:prstGeom>
        <a:noFill/>
      </xdr:spPr>
    </xdr:pic>
    <xdr:clientData/>
  </xdr:twoCellAnchor>
  <xdr:twoCellAnchor>
    <xdr:from>
      <xdr:col>8</xdr:col>
      <xdr:colOff>361950</xdr:colOff>
      <xdr:row>189</xdr:row>
      <xdr:rowOff>76200</xdr:rowOff>
    </xdr:from>
    <xdr:to>
      <xdr:col>10</xdr:col>
      <xdr:colOff>428625</xdr:colOff>
      <xdr:row>191</xdr:row>
      <xdr:rowOff>104775</xdr:rowOff>
    </xdr:to>
    <xdr:pic>
      <xdr:nvPicPr>
        <xdr:cNvPr id="11" name="Picture 10"/>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blip>
        <a:srcRect/>
        <a:stretch>
          <a:fillRect/>
        </a:stretch>
      </xdr:blipFill>
      <xdr:spPr bwMode="auto">
        <a:xfrm>
          <a:off x="5238750" y="23917275"/>
          <a:ext cx="990600" cy="409575"/>
        </a:xfrm>
        <a:prstGeom prst="rect">
          <a:avLst/>
        </a:prstGeom>
        <a:noFill/>
      </xdr:spPr>
    </xdr:pic>
    <xdr:clientData/>
  </xdr:twoCellAnchor>
  <xdr:twoCellAnchor>
    <xdr:from>
      <xdr:col>8</xdr:col>
      <xdr:colOff>352425</xdr:colOff>
      <xdr:row>192</xdr:row>
      <xdr:rowOff>114300</xdr:rowOff>
    </xdr:from>
    <xdr:to>
      <xdr:col>10</xdr:col>
      <xdr:colOff>276225</xdr:colOff>
      <xdr:row>194</xdr:row>
      <xdr:rowOff>76200</xdr:rowOff>
    </xdr:to>
    <xdr:pic>
      <xdr:nvPicPr>
        <xdr:cNvPr id="12"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5229225" y="24526875"/>
          <a:ext cx="1000125" cy="381000"/>
        </a:xfrm>
        <a:prstGeom prst="rect">
          <a:avLst/>
        </a:prstGeom>
        <a:noFill/>
      </xdr:spPr>
    </xdr:pic>
    <xdr:clientData/>
  </xdr:twoCellAnchor>
  <xdr:twoCellAnchor editAs="oneCell">
    <xdr:from>
      <xdr:col>0</xdr:col>
      <xdr:colOff>0</xdr:colOff>
      <xdr:row>0</xdr:row>
      <xdr:rowOff>0</xdr:rowOff>
    </xdr:from>
    <xdr:to>
      <xdr:col>1</xdr:col>
      <xdr:colOff>428625</xdr:colOff>
      <xdr:row>2</xdr:row>
      <xdr:rowOff>14325</xdr:rowOff>
    </xdr:to>
    <xdr:pic>
      <xdr:nvPicPr>
        <xdr:cNvPr id="13" name="Picture 12" descr="6ixSigma1.png"/>
        <xdr:cNvPicPr>
          <a:picLocks noChangeAspect="1"/>
        </xdr:cNvPicPr>
      </xdr:nvPicPr>
      <xdr:blipFill>
        <a:blip xmlns:r="http://schemas.openxmlformats.org/officeDocument/2006/relationships" r:embed="rId5" cstate="print"/>
        <a:stretch>
          <a:fillRect/>
        </a:stretch>
      </xdr:blipFill>
      <xdr:spPr>
        <a:xfrm>
          <a:off x="0" y="0"/>
          <a:ext cx="1038225" cy="5477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17</xdr:col>
      <xdr:colOff>238125</xdr:colOff>
      <xdr:row>9</xdr:row>
      <xdr:rowOff>704850</xdr:rowOff>
    </xdr:from>
    <xdr:to>
      <xdr:col>18</xdr:col>
      <xdr:colOff>371475</xdr:colOff>
      <xdr:row>9</xdr:row>
      <xdr:rowOff>971550</xdr:rowOff>
    </xdr:to>
    <xdr:sp macro="" textlink="">
      <xdr:nvSpPr>
        <xdr:cNvPr id="2" name="Rounded Rectangle 1"/>
        <xdr:cNvSpPr/>
      </xdr:nvSpPr>
      <xdr:spPr>
        <a:xfrm>
          <a:off x="12296775" y="2105025"/>
          <a:ext cx="742950" cy="266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Rating</a:t>
          </a:r>
        </a:p>
      </xdr:txBody>
    </xdr:sp>
    <xdr:clientData/>
  </xdr:twoCellAnchor>
  <xdr:twoCellAnchor>
    <xdr:from>
      <xdr:col>19</xdr:col>
      <xdr:colOff>571494</xdr:colOff>
      <xdr:row>9</xdr:row>
      <xdr:rowOff>704850</xdr:rowOff>
    </xdr:from>
    <xdr:to>
      <xdr:col>19</xdr:col>
      <xdr:colOff>1314444</xdr:colOff>
      <xdr:row>9</xdr:row>
      <xdr:rowOff>971550</xdr:rowOff>
    </xdr:to>
    <xdr:sp macro="" textlink="">
      <xdr:nvSpPr>
        <xdr:cNvPr id="3" name="Rounded Rectangle 2"/>
        <xdr:cNvSpPr/>
      </xdr:nvSpPr>
      <xdr:spPr>
        <a:xfrm>
          <a:off x="13906494" y="2281767"/>
          <a:ext cx="742950" cy="266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Severity</a:t>
          </a:r>
        </a:p>
      </xdr:txBody>
    </xdr:sp>
    <xdr:clientData/>
  </xdr:twoCellAnchor>
  <xdr:twoCellAnchor>
    <xdr:from>
      <xdr:col>20</xdr:col>
      <xdr:colOff>523874</xdr:colOff>
      <xdr:row>9</xdr:row>
      <xdr:rowOff>685800</xdr:rowOff>
    </xdr:from>
    <xdr:to>
      <xdr:col>20</xdr:col>
      <xdr:colOff>1381125</xdr:colOff>
      <xdr:row>9</xdr:row>
      <xdr:rowOff>952500</xdr:rowOff>
    </xdr:to>
    <xdr:sp macro="" textlink="">
      <xdr:nvSpPr>
        <xdr:cNvPr id="4" name="Rounded Rectangle 3"/>
        <xdr:cNvSpPr/>
      </xdr:nvSpPr>
      <xdr:spPr>
        <a:xfrm>
          <a:off x="15373349" y="2085975"/>
          <a:ext cx="857251" cy="266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Occurance</a:t>
          </a:r>
        </a:p>
      </xdr:txBody>
    </xdr:sp>
    <xdr:clientData/>
  </xdr:twoCellAnchor>
  <xdr:twoCellAnchor>
    <xdr:from>
      <xdr:col>21</xdr:col>
      <xdr:colOff>1028699</xdr:colOff>
      <xdr:row>9</xdr:row>
      <xdr:rowOff>685800</xdr:rowOff>
    </xdr:from>
    <xdr:to>
      <xdr:col>21</xdr:col>
      <xdr:colOff>1885950</xdr:colOff>
      <xdr:row>9</xdr:row>
      <xdr:rowOff>952500</xdr:rowOff>
    </xdr:to>
    <xdr:sp macro="" textlink="">
      <xdr:nvSpPr>
        <xdr:cNvPr id="5" name="Rounded Rectangle 4"/>
        <xdr:cNvSpPr/>
      </xdr:nvSpPr>
      <xdr:spPr>
        <a:xfrm>
          <a:off x="17716499" y="2085975"/>
          <a:ext cx="857251" cy="266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Detection</a:t>
          </a:r>
        </a:p>
      </xdr:txBody>
    </xdr:sp>
    <xdr:clientData/>
  </xdr:twoCellAnchor>
  <xdr:twoCellAnchor editAs="oneCell">
    <xdr:from>
      <xdr:col>0</xdr:col>
      <xdr:colOff>0</xdr:colOff>
      <xdr:row>0</xdr:row>
      <xdr:rowOff>8</xdr:rowOff>
    </xdr:from>
    <xdr:to>
      <xdr:col>1</xdr:col>
      <xdr:colOff>255058</xdr:colOff>
      <xdr:row>3</xdr:row>
      <xdr:rowOff>39733</xdr:rowOff>
    </xdr:to>
    <xdr:pic>
      <xdr:nvPicPr>
        <xdr:cNvPr id="6" name="Picture 5" descr="6ixSigma1.png"/>
        <xdr:cNvPicPr>
          <a:picLocks noChangeAspect="1"/>
        </xdr:cNvPicPr>
      </xdr:nvPicPr>
      <xdr:blipFill>
        <a:blip xmlns:r="http://schemas.openxmlformats.org/officeDocument/2006/relationships" r:embed="rId1" cstate="print"/>
        <a:stretch>
          <a:fillRect/>
        </a:stretch>
      </xdr:blipFill>
      <xdr:spPr>
        <a:xfrm>
          <a:off x="0" y="8"/>
          <a:ext cx="1038225" cy="54772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5</xdr:col>
      <xdr:colOff>552450</xdr:colOff>
      <xdr:row>7</xdr:row>
      <xdr:rowOff>38100</xdr:rowOff>
    </xdr:from>
    <xdr:to>
      <xdr:col>15</xdr:col>
      <xdr:colOff>76200</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219075</xdr:colOff>
      <xdr:row>16</xdr:row>
      <xdr:rowOff>161925</xdr:rowOff>
    </xdr:from>
    <xdr:to>
      <xdr:col>9</xdr:col>
      <xdr:colOff>504825</xdr:colOff>
      <xdr:row>25</xdr:row>
      <xdr:rowOff>133350</xdr:rowOff>
    </xdr:to>
    <xdr:sp macro="" textlink="">
      <xdr:nvSpPr>
        <xdr:cNvPr id="3" name="Oval 2"/>
        <xdr:cNvSpPr/>
      </xdr:nvSpPr>
      <xdr:spPr>
        <a:xfrm>
          <a:off x="5314950" y="2828925"/>
          <a:ext cx="1504950" cy="1685925"/>
        </a:xfrm>
        <a:prstGeom prst="ellipse">
          <a:avLst/>
        </a:prstGeom>
        <a:solidFill>
          <a:schemeClr val="accent1">
            <a:alpha val="17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0</xdr:col>
      <xdr:colOff>0</xdr:colOff>
      <xdr:row>0</xdr:row>
      <xdr:rowOff>0</xdr:rowOff>
    </xdr:from>
    <xdr:to>
      <xdr:col>0</xdr:col>
      <xdr:colOff>1038225</xdr:colOff>
      <xdr:row>3</xdr:row>
      <xdr:rowOff>33375</xdr:rowOff>
    </xdr:to>
    <xdr:pic>
      <xdr:nvPicPr>
        <xdr:cNvPr id="4" name="Picture 3" descr="6ixSigma1.png"/>
        <xdr:cNvPicPr>
          <a:picLocks noChangeAspect="1"/>
        </xdr:cNvPicPr>
      </xdr:nvPicPr>
      <xdr:blipFill>
        <a:blip xmlns:r="http://schemas.openxmlformats.org/officeDocument/2006/relationships" r:embed="rId2" cstate="print"/>
        <a:stretch>
          <a:fillRect/>
        </a:stretch>
      </xdr:blipFill>
      <xdr:spPr>
        <a:xfrm>
          <a:off x="0" y="0"/>
          <a:ext cx="1038225" cy="5477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2</xdr:col>
      <xdr:colOff>104775</xdr:colOff>
      <xdr:row>8</xdr:row>
      <xdr:rowOff>47625</xdr:rowOff>
    </xdr:from>
    <xdr:to>
      <xdr:col>12</xdr:col>
      <xdr:colOff>542925</xdr:colOff>
      <xdr:row>26</xdr:row>
      <xdr:rowOff>142875</xdr:rowOff>
    </xdr:to>
    <xdr:grpSp>
      <xdr:nvGrpSpPr>
        <xdr:cNvPr id="21" name="Group 20"/>
        <xdr:cNvGrpSpPr/>
      </xdr:nvGrpSpPr>
      <xdr:grpSpPr>
        <a:xfrm>
          <a:off x="1323975" y="1428750"/>
          <a:ext cx="6677025" cy="3543300"/>
          <a:chOff x="1323975" y="809625"/>
          <a:chExt cx="6677025" cy="3543300"/>
        </a:xfrm>
      </xdr:grpSpPr>
      <xdr:cxnSp macro="">
        <xdr:nvCxnSpPr>
          <xdr:cNvPr id="3" name="Straight Arrow Connector 2"/>
          <xdr:cNvCxnSpPr/>
        </xdr:nvCxnSpPr>
        <xdr:spPr>
          <a:xfrm>
            <a:off x="1323975" y="2581275"/>
            <a:ext cx="6677025" cy="1588"/>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 name="Straight Arrow Connector 4"/>
          <xdr:cNvCxnSpPr/>
        </xdr:nvCxnSpPr>
        <xdr:spPr>
          <a:xfrm rot="16200000" flipH="1">
            <a:off x="1895476" y="1504949"/>
            <a:ext cx="1447800" cy="70485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 name="Straight Arrow Connector 5"/>
          <xdr:cNvCxnSpPr/>
        </xdr:nvCxnSpPr>
        <xdr:spPr>
          <a:xfrm rot="16200000" flipH="1">
            <a:off x="4105276" y="1504949"/>
            <a:ext cx="1447800" cy="70485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 name="Straight Arrow Connector 6"/>
          <xdr:cNvCxnSpPr/>
        </xdr:nvCxnSpPr>
        <xdr:spPr>
          <a:xfrm rot="16200000" flipH="1">
            <a:off x="6496051" y="1495424"/>
            <a:ext cx="1447800" cy="70485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Rectangle 7"/>
          <xdr:cNvSpPr/>
        </xdr:nvSpPr>
        <xdr:spPr>
          <a:xfrm>
            <a:off x="1438275" y="809625"/>
            <a:ext cx="1647825" cy="3048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a:solidFill>
                  <a:schemeClr val="tx1"/>
                </a:solidFill>
              </a:rPr>
              <a:t>Measurement</a:t>
            </a:r>
            <a:endParaRPr lang="en-US" sz="1100" b="1">
              <a:solidFill>
                <a:schemeClr val="tx1"/>
              </a:solidFill>
            </a:endParaRPr>
          </a:p>
        </xdr:txBody>
      </xdr:sp>
      <xdr:sp macro="" textlink="">
        <xdr:nvSpPr>
          <xdr:cNvPr id="9" name="Rectangle 8"/>
          <xdr:cNvSpPr/>
        </xdr:nvSpPr>
        <xdr:spPr>
          <a:xfrm>
            <a:off x="3676650" y="809625"/>
            <a:ext cx="1647825" cy="3048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a:solidFill>
                  <a:schemeClr val="tx1"/>
                </a:solidFill>
              </a:rPr>
              <a:t>People</a:t>
            </a:r>
            <a:endParaRPr lang="en-US" sz="1100" b="1">
              <a:solidFill>
                <a:schemeClr val="tx1"/>
              </a:solidFill>
            </a:endParaRPr>
          </a:p>
        </xdr:txBody>
      </xdr:sp>
      <xdr:sp macro="" textlink="">
        <xdr:nvSpPr>
          <xdr:cNvPr id="10" name="Rectangle 9"/>
          <xdr:cNvSpPr/>
        </xdr:nvSpPr>
        <xdr:spPr>
          <a:xfrm>
            <a:off x="6038850" y="809625"/>
            <a:ext cx="1647825" cy="3048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a:solidFill>
                  <a:schemeClr val="tx1"/>
                </a:solidFill>
              </a:rPr>
              <a:t>Materials</a:t>
            </a:r>
            <a:endParaRPr lang="en-US" sz="1100" b="1">
              <a:solidFill>
                <a:schemeClr val="tx1"/>
              </a:solidFill>
            </a:endParaRPr>
          </a:p>
        </xdr:txBody>
      </xdr:sp>
      <xdr:cxnSp macro="">
        <xdr:nvCxnSpPr>
          <xdr:cNvPr id="11" name="Straight Arrow Connector 10"/>
          <xdr:cNvCxnSpPr/>
        </xdr:nvCxnSpPr>
        <xdr:spPr>
          <a:xfrm rot="5400000" flipH="1" flipV="1">
            <a:off x="1897380" y="2970656"/>
            <a:ext cx="1444752" cy="704088"/>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xdr:nvCxnSpPr>
        <xdr:spPr>
          <a:xfrm rot="5400000" flipH="1" flipV="1">
            <a:off x="4088130" y="2980181"/>
            <a:ext cx="1444752" cy="704088"/>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xdr:nvCxnSpPr>
        <xdr:spPr>
          <a:xfrm rot="5400000" flipH="1" flipV="1">
            <a:off x="6488430" y="2980181"/>
            <a:ext cx="1444752" cy="704088"/>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8" name="Rectangle 17"/>
          <xdr:cNvSpPr/>
        </xdr:nvSpPr>
        <xdr:spPr>
          <a:xfrm>
            <a:off x="1438275" y="4048125"/>
            <a:ext cx="1647825" cy="3048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a:solidFill>
                  <a:schemeClr val="tx1"/>
                </a:solidFill>
              </a:rPr>
              <a:t>Environment</a:t>
            </a:r>
            <a:endParaRPr lang="en-US" sz="1100" b="1">
              <a:solidFill>
                <a:schemeClr val="tx1"/>
              </a:solidFill>
            </a:endParaRPr>
          </a:p>
        </xdr:txBody>
      </xdr:sp>
      <xdr:sp macro="" textlink="">
        <xdr:nvSpPr>
          <xdr:cNvPr id="19" name="Rectangle 18"/>
          <xdr:cNvSpPr/>
        </xdr:nvSpPr>
        <xdr:spPr>
          <a:xfrm>
            <a:off x="3648075" y="4048125"/>
            <a:ext cx="1647825" cy="3048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a:solidFill>
                  <a:schemeClr val="tx1"/>
                </a:solidFill>
              </a:rPr>
              <a:t>Methods</a:t>
            </a:r>
            <a:endParaRPr lang="en-US" sz="1100" b="1">
              <a:solidFill>
                <a:schemeClr val="tx1"/>
              </a:solidFill>
            </a:endParaRPr>
          </a:p>
        </xdr:txBody>
      </xdr:sp>
      <xdr:sp macro="" textlink="">
        <xdr:nvSpPr>
          <xdr:cNvPr id="20" name="Rectangle 19"/>
          <xdr:cNvSpPr/>
        </xdr:nvSpPr>
        <xdr:spPr>
          <a:xfrm>
            <a:off x="6057900" y="4048125"/>
            <a:ext cx="1647825" cy="3048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a:solidFill>
                  <a:schemeClr val="tx1"/>
                </a:solidFill>
              </a:rPr>
              <a:t>Machines</a:t>
            </a:r>
            <a:endParaRPr lang="en-US" sz="1100" b="1">
              <a:solidFill>
                <a:schemeClr val="tx1"/>
              </a:solidFill>
            </a:endParaRPr>
          </a:p>
        </xdr:txBody>
      </xdr:sp>
    </xdr:grpSp>
    <xdr:clientData/>
  </xdr:twoCellAnchor>
  <xdr:twoCellAnchor>
    <xdr:from>
      <xdr:col>3</xdr:col>
      <xdr:colOff>228600</xdr:colOff>
      <xdr:row>11</xdr:row>
      <xdr:rowOff>114300</xdr:rowOff>
    </xdr:from>
    <xdr:to>
      <xdr:col>3</xdr:col>
      <xdr:colOff>571500</xdr:colOff>
      <xdr:row>11</xdr:row>
      <xdr:rowOff>114300</xdr:rowOff>
    </xdr:to>
    <xdr:cxnSp macro="">
      <xdr:nvCxnSpPr>
        <xdr:cNvPr id="24" name="Straight Arrow Connector 23"/>
        <xdr:cNvCxnSpPr/>
      </xdr:nvCxnSpPr>
      <xdr:spPr>
        <a:xfrm>
          <a:off x="2057400" y="1447800"/>
          <a:ext cx="3429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400050</xdr:colOff>
      <xdr:row>13</xdr:row>
      <xdr:rowOff>152400</xdr:rowOff>
    </xdr:from>
    <xdr:to>
      <xdr:col>4</xdr:col>
      <xdr:colOff>133350</xdr:colOff>
      <xdr:row>13</xdr:row>
      <xdr:rowOff>152400</xdr:rowOff>
    </xdr:to>
    <xdr:cxnSp macro="">
      <xdr:nvCxnSpPr>
        <xdr:cNvPr id="26" name="Straight Arrow Connector 25"/>
        <xdr:cNvCxnSpPr/>
      </xdr:nvCxnSpPr>
      <xdr:spPr>
        <a:xfrm>
          <a:off x="2228850" y="1866900"/>
          <a:ext cx="3429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15</xdr:row>
      <xdr:rowOff>152400</xdr:rowOff>
    </xdr:from>
    <xdr:to>
      <xdr:col>4</xdr:col>
      <xdr:colOff>342900</xdr:colOff>
      <xdr:row>15</xdr:row>
      <xdr:rowOff>152400</xdr:rowOff>
    </xdr:to>
    <xdr:cxnSp macro="">
      <xdr:nvCxnSpPr>
        <xdr:cNvPr id="27" name="Straight Arrow Connector 26"/>
        <xdr:cNvCxnSpPr/>
      </xdr:nvCxnSpPr>
      <xdr:spPr>
        <a:xfrm>
          <a:off x="2438400" y="2247900"/>
          <a:ext cx="3429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11</xdr:row>
      <xdr:rowOff>114300</xdr:rowOff>
    </xdr:from>
    <xdr:to>
      <xdr:col>7</xdr:col>
      <xdr:colOff>342900</xdr:colOff>
      <xdr:row>11</xdr:row>
      <xdr:rowOff>114300</xdr:rowOff>
    </xdr:to>
    <xdr:cxnSp macro="">
      <xdr:nvCxnSpPr>
        <xdr:cNvPr id="28" name="Straight Arrow Connector 27"/>
        <xdr:cNvCxnSpPr/>
      </xdr:nvCxnSpPr>
      <xdr:spPr>
        <a:xfrm>
          <a:off x="4267200" y="1447800"/>
          <a:ext cx="3429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171450</xdr:colOff>
      <xdr:row>13</xdr:row>
      <xdr:rowOff>152400</xdr:rowOff>
    </xdr:from>
    <xdr:to>
      <xdr:col>7</xdr:col>
      <xdr:colOff>514350</xdr:colOff>
      <xdr:row>13</xdr:row>
      <xdr:rowOff>152400</xdr:rowOff>
    </xdr:to>
    <xdr:cxnSp macro="">
      <xdr:nvCxnSpPr>
        <xdr:cNvPr id="29" name="Straight Arrow Connector 28"/>
        <xdr:cNvCxnSpPr/>
      </xdr:nvCxnSpPr>
      <xdr:spPr>
        <a:xfrm>
          <a:off x="4438650" y="1866900"/>
          <a:ext cx="3429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381000</xdr:colOff>
      <xdr:row>15</xdr:row>
      <xdr:rowOff>152400</xdr:rowOff>
    </xdr:from>
    <xdr:to>
      <xdr:col>8</xdr:col>
      <xdr:colOff>114300</xdr:colOff>
      <xdr:row>15</xdr:row>
      <xdr:rowOff>152400</xdr:rowOff>
    </xdr:to>
    <xdr:cxnSp macro="">
      <xdr:nvCxnSpPr>
        <xdr:cNvPr id="30" name="Straight Arrow Connector 29"/>
        <xdr:cNvCxnSpPr/>
      </xdr:nvCxnSpPr>
      <xdr:spPr>
        <a:xfrm>
          <a:off x="4648200" y="2247900"/>
          <a:ext cx="3429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542925</xdr:colOff>
      <xdr:row>11</xdr:row>
      <xdr:rowOff>114300</xdr:rowOff>
    </xdr:from>
    <xdr:to>
      <xdr:col>11</xdr:col>
      <xdr:colOff>133350</xdr:colOff>
      <xdr:row>11</xdr:row>
      <xdr:rowOff>114300</xdr:rowOff>
    </xdr:to>
    <xdr:cxnSp macro="">
      <xdr:nvCxnSpPr>
        <xdr:cNvPr id="31" name="Straight Arrow Connector 30"/>
        <xdr:cNvCxnSpPr/>
      </xdr:nvCxnSpPr>
      <xdr:spPr>
        <a:xfrm>
          <a:off x="6638925" y="1447800"/>
          <a:ext cx="3429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714375</xdr:colOff>
      <xdr:row>13</xdr:row>
      <xdr:rowOff>152400</xdr:rowOff>
    </xdr:from>
    <xdr:to>
      <xdr:col>11</xdr:col>
      <xdr:colOff>304800</xdr:colOff>
      <xdr:row>13</xdr:row>
      <xdr:rowOff>152400</xdr:rowOff>
    </xdr:to>
    <xdr:cxnSp macro="">
      <xdr:nvCxnSpPr>
        <xdr:cNvPr id="32" name="Straight Arrow Connector 31"/>
        <xdr:cNvCxnSpPr/>
      </xdr:nvCxnSpPr>
      <xdr:spPr>
        <a:xfrm>
          <a:off x="6810375" y="1866900"/>
          <a:ext cx="3429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15</xdr:row>
      <xdr:rowOff>152400</xdr:rowOff>
    </xdr:from>
    <xdr:to>
      <xdr:col>11</xdr:col>
      <xdr:colOff>514350</xdr:colOff>
      <xdr:row>15</xdr:row>
      <xdr:rowOff>152400</xdr:rowOff>
    </xdr:to>
    <xdr:cxnSp macro="">
      <xdr:nvCxnSpPr>
        <xdr:cNvPr id="33" name="Straight Arrow Connector 32"/>
        <xdr:cNvCxnSpPr/>
      </xdr:nvCxnSpPr>
      <xdr:spPr>
        <a:xfrm>
          <a:off x="7019925" y="2247900"/>
          <a:ext cx="3429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238125</xdr:colOff>
      <xdr:row>23</xdr:row>
      <xdr:rowOff>95250</xdr:rowOff>
    </xdr:from>
    <xdr:to>
      <xdr:col>3</xdr:col>
      <xdr:colOff>581025</xdr:colOff>
      <xdr:row>23</xdr:row>
      <xdr:rowOff>95250</xdr:rowOff>
    </xdr:to>
    <xdr:cxnSp macro="">
      <xdr:nvCxnSpPr>
        <xdr:cNvPr id="43" name="Straight Arrow Connector 42"/>
        <xdr:cNvCxnSpPr/>
      </xdr:nvCxnSpPr>
      <xdr:spPr>
        <a:xfrm>
          <a:off x="2066925" y="3733800"/>
          <a:ext cx="3429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21</xdr:row>
      <xdr:rowOff>114300</xdr:rowOff>
    </xdr:from>
    <xdr:to>
      <xdr:col>4</xdr:col>
      <xdr:colOff>142875</xdr:colOff>
      <xdr:row>21</xdr:row>
      <xdr:rowOff>114300</xdr:rowOff>
    </xdr:to>
    <xdr:cxnSp macro="">
      <xdr:nvCxnSpPr>
        <xdr:cNvPr id="44" name="Straight Arrow Connector 43"/>
        <xdr:cNvCxnSpPr/>
      </xdr:nvCxnSpPr>
      <xdr:spPr>
        <a:xfrm>
          <a:off x="2238375" y="3371850"/>
          <a:ext cx="3429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19</xdr:row>
      <xdr:rowOff>95250</xdr:rowOff>
    </xdr:from>
    <xdr:to>
      <xdr:col>4</xdr:col>
      <xdr:colOff>342900</xdr:colOff>
      <xdr:row>19</xdr:row>
      <xdr:rowOff>95250</xdr:rowOff>
    </xdr:to>
    <xdr:cxnSp macro="">
      <xdr:nvCxnSpPr>
        <xdr:cNvPr id="45" name="Straight Arrow Connector 44"/>
        <xdr:cNvCxnSpPr/>
      </xdr:nvCxnSpPr>
      <xdr:spPr>
        <a:xfrm>
          <a:off x="2438400" y="2971800"/>
          <a:ext cx="3429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600075</xdr:colOff>
      <xdr:row>23</xdr:row>
      <xdr:rowOff>95250</xdr:rowOff>
    </xdr:from>
    <xdr:to>
      <xdr:col>7</xdr:col>
      <xdr:colOff>333375</xdr:colOff>
      <xdr:row>23</xdr:row>
      <xdr:rowOff>95250</xdr:rowOff>
    </xdr:to>
    <xdr:cxnSp macro="">
      <xdr:nvCxnSpPr>
        <xdr:cNvPr id="46" name="Straight Arrow Connector 45"/>
        <xdr:cNvCxnSpPr/>
      </xdr:nvCxnSpPr>
      <xdr:spPr>
        <a:xfrm>
          <a:off x="4257675" y="3733800"/>
          <a:ext cx="3429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21</xdr:row>
      <xdr:rowOff>114300</xdr:rowOff>
    </xdr:from>
    <xdr:to>
      <xdr:col>7</xdr:col>
      <xdr:colOff>504825</xdr:colOff>
      <xdr:row>21</xdr:row>
      <xdr:rowOff>114300</xdr:rowOff>
    </xdr:to>
    <xdr:cxnSp macro="">
      <xdr:nvCxnSpPr>
        <xdr:cNvPr id="47" name="Straight Arrow Connector 46"/>
        <xdr:cNvCxnSpPr/>
      </xdr:nvCxnSpPr>
      <xdr:spPr>
        <a:xfrm>
          <a:off x="4429125" y="3371850"/>
          <a:ext cx="3429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361950</xdr:colOff>
      <xdr:row>19</xdr:row>
      <xdr:rowOff>95250</xdr:rowOff>
    </xdr:from>
    <xdr:to>
      <xdr:col>8</xdr:col>
      <xdr:colOff>95250</xdr:colOff>
      <xdr:row>19</xdr:row>
      <xdr:rowOff>95250</xdr:rowOff>
    </xdr:to>
    <xdr:cxnSp macro="">
      <xdr:nvCxnSpPr>
        <xdr:cNvPr id="48" name="Straight Arrow Connector 47"/>
        <xdr:cNvCxnSpPr/>
      </xdr:nvCxnSpPr>
      <xdr:spPr>
        <a:xfrm>
          <a:off x="4629150" y="2971800"/>
          <a:ext cx="3429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561975</xdr:colOff>
      <xdr:row>23</xdr:row>
      <xdr:rowOff>104775</xdr:rowOff>
    </xdr:from>
    <xdr:to>
      <xdr:col>11</xdr:col>
      <xdr:colOff>152400</xdr:colOff>
      <xdr:row>23</xdr:row>
      <xdr:rowOff>104775</xdr:rowOff>
    </xdr:to>
    <xdr:cxnSp macro="">
      <xdr:nvCxnSpPr>
        <xdr:cNvPr id="49" name="Straight Arrow Connector 48"/>
        <xdr:cNvCxnSpPr/>
      </xdr:nvCxnSpPr>
      <xdr:spPr>
        <a:xfrm>
          <a:off x="6657975" y="3743325"/>
          <a:ext cx="3429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733425</xdr:colOff>
      <xdr:row>21</xdr:row>
      <xdr:rowOff>123825</xdr:rowOff>
    </xdr:from>
    <xdr:to>
      <xdr:col>11</xdr:col>
      <xdr:colOff>323850</xdr:colOff>
      <xdr:row>21</xdr:row>
      <xdr:rowOff>123825</xdr:rowOff>
    </xdr:to>
    <xdr:cxnSp macro="">
      <xdr:nvCxnSpPr>
        <xdr:cNvPr id="50" name="Straight Arrow Connector 49"/>
        <xdr:cNvCxnSpPr/>
      </xdr:nvCxnSpPr>
      <xdr:spPr>
        <a:xfrm>
          <a:off x="6829425" y="3381375"/>
          <a:ext cx="3429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180975</xdr:colOff>
      <xdr:row>19</xdr:row>
      <xdr:rowOff>104775</xdr:rowOff>
    </xdr:from>
    <xdr:to>
      <xdr:col>11</xdr:col>
      <xdr:colOff>523875</xdr:colOff>
      <xdr:row>19</xdr:row>
      <xdr:rowOff>104775</xdr:rowOff>
    </xdr:to>
    <xdr:cxnSp macro="">
      <xdr:nvCxnSpPr>
        <xdr:cNvPr id="51" name="Straight Arrow Connector 50"/>
        <xdr:cNvCxnSpPr/>
      </xdr:nvCxnSpPr>
      <xdr:spPr>
        <a:xfrm>
          <a:off x="7029450" y="2981325"/>
          <a:ext cx="3429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457200</xdr:colOff>
      <xdr:row>19</xdr:row>
      <xdr:rowOff>142875</xdr:rowOff>
    </xdr:from>
    <xdr:to>
      <xdr:col>14</xdr:col>
      <xdr:colOff>561975</xdr:colOff>
      <xdr:row>25</xdr:row>
      <xdr:rowOff>48022</xdr:rowOff>
    </xdr:to>
    <xdr:pic>
      <xdr:nvPicPr>
        <xdr:cNvPr id="34" name="Picture 33"/>
        <xdr:cNvPicPr>
          <a:picLocks noChangeAspect="1" noChangeArrowheads="1"/>
        </xdr:cNvPicPr>
      </xdr:nvPicPr>
      <xdr:blipFill>
        <a:blip xmlns:r="http://schemas.openxmlformats.org/officeDocument/2006/relationships" r:embed="rId1" cstate="print"/>
        <a:srcRect l="79688" t="62500" r="1562" b="17708"/>
        <a:stretch>
          <a:fillRect/>
        </a:stretch>
      </xdr:blipFill>
      <xdr:spPr bwMode="auto">
        <a:xfrm>
          <a:off x="7915275" y="3448050"/>
          <a:ext cx="1323975" cy="1048147"/>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xdr:col>
      <xdr:colOff>428625</xdr:colOff>
      <xdr:row>3</xdr:row>
      <xdr:rowOff>33375</xdr:rowOff>
    </xdr:to>
    <xdr:pic>
      <xdr:nvPicPr>
        <xdr:cNvPr id="35" name="Picture 34" descr="6ixSigma1.png"/>
        <xdr:cNvPicPr>
          <a:picLocks noChangeAspect="1"/>
        </xdr:cNvPicPr>
      </xdr:nvPicPr>
      <xdr:blipFill>
        <a:blip xmlns:r="http://schemas.openxmlformats.org/officeDocument/2006/relationships" r:embed="rId2" cstate="print"/>
        <a:stretch>
          <a:fillRect/>
        </a:stretch>
      </xdr:blipFill>
      <xdr:spPr>
        <a:xfrm>
          <a:off x="0" y="0"/>
          <a:ext cx="1038225" cy="54772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266699</xdr:colOff>
      <xdr:row>11</xdr:row>
      <xdr:rowOff>95250</xdr:rowOff>
    </xdr:from>
    <xdr:to>
      <xdr:col>2</xdr:col>
      <xdr:colOff>53790</xdr:colOff>
      <xdr:row>16</xdr:row>
      <xdr:rowOff>0</xdr:rowOff>
    </xdr:to>
    <xdr:grpSp>
      <xdr:nvGrpSpPr>
        <xdr:cNvPr id="5" name="Group 4"/>
        <xdr:cNvGrpSpPr/>
      </xdr:nvGrpSpPr>
      <xdr:grpSpPr>
        <a:xfrm>
          <a:off x="266699" y="2338917"/>
          <a:ext cx="1014758" cy="857250"/>
          <a:chOff x="266699" y="2047875"/>
          <a:chExt cx="1006278" cy="857250"/>
        </a:xfrm>
      </xdr:grpSpPr>
      <xdr:sp macro="" textlink="">
        <xdr:nvSpPr>
          <xdr:cNvPr id="2" name="Rectangle 1"/>
          <xdr:cNvSpPr/>
        </xdr:nvSpPr>
        <xdr:spPr>
          <a:xfrm>
            <a:off x="266699" y="2247900"/>
            <a:ext cx="1005840" cy="6572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 textlink="">
        <xdr:nvSpPr>
          <xdr:cNvPr id="3" name="Rectangle 2"/>
          <xdr:cNvSpPr/>
        </xdr:nvSpPr>
        <xdr:spPr>
          <a:xfrm>
            <a:off x="266701" y="2047875"/>
            <a:ext cx="502920" cy="2000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27432" rIns="0" rtlCol="0" anchor="ctr"/>
          <a:lstStyle/>
          <a:p>
            <a:pPr algn="l"/>
            <a:r>
              <a:rPr lang="en-US" sz="900" b="1">
                <a:solidFill>
                  <a:schemeClr val="tx1"/>
                </a:solidFill>
              </a:rPr>
              <a:t>IN</a:t>
            </a:r>
            <a:r>
              <a:rPr lang="en-US" sz="900">
                <a:solidFill>
                  <a:schemeClr val="tx1"/>
                </a:solidFill>
              </a:rPr>
              <a:t>:</a:t>
            </a:r>
          </a:p>
        </xdr:txBody>
      </xdr:sp>
      <xdr:sp macro="" textlink="">
        <xdr:nvSpPr>
          <xdr:cNvPr id="4" name="Rectangle 3"/>
          <xdr:cNvSpPr/>
        </xdr:nvSpPr>
        <xdr:spPr>
          <a:xfrm>
            <a:off x="770057" y="2047875"/>
            <a:ext cx="502920" cy="2000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27432" rIns="0" rtlCol="0" anchor="ctr"/>
          <a:lstStyle/>
          <a:p>
            <a:pPr algn="l"/>
            <a:r>
              <a:rPr lang="en-US" sz="900" b="1">
                <a:solidFill>
                  <a:schemeClr val="tx1"/>
                </a:solidFill>
              </a:rPr>
              <a:t>OUT</a:t>
            </a:r>
            <a:r>
              <a:rPr lang="en-US" sz="900">
                <a:solidFill>
                  <a:schemeClr val="tx1"/>
                </a:solidFill>
              </a:rPr>
              <a:t>:</a:t>
            </a:r>
            <a:endParaRPr lang="en-US" sz="1100">
              <a:solidFill>
                <a:schemeClr val="tx1"/>
              </a:solidFill>
            </a:endParaRPr>
          </a:p>
        </xdr:txBody>
      </xdr:sp>
    </xdr:grpSp>
    <xdr:clientData/>
  </xdr:twoCellAnchor>
  <xdr:twoCellAnchor>
    <xdr:from>
      <xdr:col>0</xdr:col>
      <xdr:colOff>361950</xdr:colOff>
      <xdr:row>17</xdr:row>
      <xdr:rowOff>180975</xdr:rowOff>
    </xdr:from>
    <xdr:to>
      <xdr:col>2</xdr:col>
      <xdr:colOff>180975</xdr:colOff>
      <xdr:row>17</xdr:row>
      <xdr:rowOff>180975</xdr:rowOff>
    </xdr:to>
    <xdr:cxnSp macro="">
      <xdr:nvCxnSpPr>
        <xdr:cNvPr id="7" name="Straight Arrow Connector 6"/>
        <xdr:cNvCxnSpPr/>
      </xdr:nvCxnSpPr>
      <xdr:spPr>
        <a:xfrm>
          <a:off x="361950" y="3324225"/>
          <a:ext cx="1038225" cy="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57149</xdr:colOff>
      <xdr:row>13</xdr:row>
      <xdr:rowOff>0</xdr:rowOff>
    </xdr:from>
    <xdr:to>
      <xdr:col>11</xdr:col>
      <xdr:colOff>310516</xdr:colOff>
      <xdr:row>17</xdr:row>
      <xdr:rowOff>95250</xdr:rowOff>
    </xdr:to>
    <xdr:grpSp>
      <xdr:nvGrpSpPr>
        <xdr:cNvPr id="8" name="Group 7"/>
        <xdr:cNvGrpSpPr/>
      </xdr:nvGrpSpPr>
      <xdr:grpSpPr>
        <a:xfrm>
          <a:off x="6195482" y="2624667"/>
          <a:ext cx="1004784" cy="857250"/>
          <a:chOff x="266699" y="2047875"/>
          <a:chExt cx="1005840" cy="857250"/>
        </a:xfrm>
      </xdr:grpSpPr>
      <xdr:sp macro="" textlink="">
        <xdr:nvSpPr>
          <xdr:cNvPr id="9" name="Rectangle 8"/>
          <xdr:cNvSpPr/>
        </xdr:nvSpPr>
        <xdr:spPr>
          <a:xfrm>
            <a:off x="266699" y="2247900"/>
            <a:ext cx="1005840" cy="6572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solidFill>
                  <a:schemeClr val="tx1"/>
                </a:solidFill>
              </a:rPr>
              <a:t>Don't know any methods</a:t>
            </a:r>
          </a:p>
        </xdr:txBody>
      </xdr:sp>
      <xdr:sp macro="" textlink="">
        <xdr:nvSpPr>
          <xdr:cNvPr id="10" name="Rectangle 9"/>
          <xdr:cNvSpPr/>
        </xdr:nvSpPr>
        <xdr:spPr>
          <a:xfrm>
            <a:off x="266701" y="2047875"/>
            <a:ext cx="502920" cy="2000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27432" rIns="0" rtlCol="0" anchor="ctr"/>
          <a:lstStyle/>
          <a:p>
            <a:pPr algn="l"/>
            <a:r>
              <a:rPr lang="en-US" sz="900" b="1">
                <a:solidFill>
                  <a:schemeClr val="tx1"/>
                </a:solidFill>
              </a:rPr>
              <a:t>IN</a:t>
            </a:r>
            <a:r>
              <a:rPr lang="en-US" sz="900">
                <a:solidFill>
                  <a:schemeClr val="tx1"/>
                </a:solidFill>
              </a:rPr>
              <a:t>: 3</a:t>
            </a:r>
          </a:p>
        </xdr:txBody>
      </xdr:sp>
      <xdr:sp macro="" textlink="">
        <xdr:nvSpPr>
          <xdr:cNvPr id="11" name="Rectangle 10"/>
          <xdr:cNvSpPr/>
        </xdr:nvSpPr>
        <xdr:spPr>
          <a:xfrm>
            <a:off x="760932" y="2047875"/>
            <a:ext cx="502920" cy="2000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27432" rIns="0" rtlCol="0" anchor="ctr"/>
          <a:lstStyle/>
          <a:p>
            <a:pPr algn="l"/>
            <a:r>
              <a:rPr lang="en-US" sz="900" b="1">
                <a:solidFill>
                  <a:schemeClr val="tx1"/>
                </a:solidFill>
              </a:rPr>
              <a:t>OUT</a:t>
            </a:r>
            <a:r>
              <a:rPr lang="en-US" sz="900">
                <a:solidFill>
                  <a:schemeClr val="tx1"/>
                </a:solidFill>
              </a:rPr>
              <a:t>: 0</a:t>
            </a:r>
            <a:endParaRPr lang="en-US" sz="1100">
              <a:solidFill>
                <a:schemeClr val="tx1"/>
              </a:solidFill>
            </a:endParaRPr>
          </a:p>
        </xdr:txBody>
      </xdr:sp>
    </xdr:grpSp>
    <xdr:clientData/>
  </xdr:twoCellAnchor>
  <xdr:twoCellAnchor>
    <xdr:from>
      <xdr:col>7</xdr:col>
      <xdr:colOff>409574</xdr:colOff>
      <xdr:row>8</xdr:row>
      <xdr:rowOff>133350</xdr:rowOff>
    </xdr:from>
    <xdr:to>
      <xdr:col>9</xdr:col>
      <xdr:colOff>196665</xdr:colOff>
      <xdr:row>13</xdr:row>
      <xdr:rowOff>38100</xdr:rowOff>
    </xdr:to>
    <xdr:grpSp>
      <xdr:nvGrpSpPr>
        <xdr:cNvPr id="12" name="Group 11"/>
        <xdr:cNvGrpSpPr/>
      </xdr:nvGrpSpPr>
      <xdr:grpSpPr>
        <a:xfrm>
          <a:off x="4706407" y="1805517"/>
          <a:ext cx="1014758" cy="857250"/>
          <a:chOff x="266699" y="2047875"/>
          <a:chExt cx="1006278" cy="857250"/>
        </a:xfrm>
      </xdr:grpSpPr>
      <xdr:sp macro="" textlink="">
        <xdr:nvSpPr>
          <xdr:cNvPr id="13" name="Rectangle 12"/>
          <xdr:cNvSpPr/>
        </xdr:nvSpPr>
        <xdr:spPr>
          <a:xfrm>
            <a:off x="266699" y="2247900"/>
            <a:ext cx="1005840" cy="6572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solidFill>
                  <a:schemeClr val="tx1"/>
                </a:solidFill>
              </a:rPr>
              <a:t>Don't think it will help</a:t>
            </a:r>
          </a:p>
        </xdr:txBody>
      </xdr:sp>
      <xdr:sp macro="" textlink="">
        <xdr:nvSpPr>
          <xdr:cNvPr id="14" name="Rectangle 13"/>
          <xdr:cNvSpPr/>
        </xdr:nvSpPr>
        <xdr:spPr>
          <a:xfrm>
            <a:off x="266701" y="2047875"/>
            <a:ext cx="502920" cy="2000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27432" rIns="0" rtlCol="0" anchor="ctr"/>
          <a:lstStyle/>
          <a:p>
            <a:pPr algn="l"/>
            <a:r>
              <a:rPr lang="en-US" sz="900" b="1">
                <a:solidFill>
                  <a:schemeClr val="tx1"/>
                </a:solidFill>
              </a:rPr>
              <a:t>IN</a:t>
            </a:r>
            <a:r>
              <a:rPr lang="en-US" sz="900">
                <a:solidFill>
                  <a:schemeClr val="tx1"/>
                </a:solidFill>
              </a:rPr>
              <a:t>: 0</a:t>
            </a:r>
          </a:p>
        </xdr:txBody>
      </xdr:sp>
      <xdr:sp macro="" textlink="">
        <xdr:nvSpPr>
          <xdr:cNvPr id="15" name="Rectangle 14"/>
          <xdr:cNvSpPr/>
        </xdr:nvSpPr>
        <xdr:spPr>
          <a:xfrm>
            <a:off x="770057" y="2047875"/>
            <a:ext cx="502920" cy="2000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27432" rIns="0" rtlCol="0" anchor="ctr"/>
          <a:lstStyle/>
          <a:p>
            <a:pPr algn="l"/>
            <a:r>
              <a:rPr lang="en-US" sz="900" b="1">
                <a:solidFill>
                  <a:schemeClr val="tx1"/>
                </a:solidFill>
              </a:rPr>
              <a:t>OUT</a:t>
            </a:r>
            <a:r>
              <a:rPr lang="en-US" sz="900">
                <a:solidFill>
                  <a:schemeClr val="tx1"/>
                </a:solidFill>
              </a:rPr>
              <a:t>: 1.5</a:t>
            </a:r>
            <a:endParaRPr lang="en-US" sz="1100">
              <a:solidFill>
                <a:schemeClr val="tx1"/>
              </a:solidFill>
            </a:endParaRPr>
          </a:p>
        </xdr:txBody>
      </xdr:sp>
    </xdr:grpSp>
    <xdr:clientData/>
  </xdr:twoCellAnchor>
  <xdr:twoCellAnchor>
    <xdr:from>
      <xdr:col>7</xdr:col>
      <xdr:colOff>561974</xdr:colOff>
      <xdr:row>20</xdr:row>
      <xdr:rowOff>9525</xdr:rowOff>
    </xdr:from>
    <xdr:to>
      <xdr:col>9</xdr:col>
      <xdr:colOff>350521</xdr:colOff>
      <xdr:row>24</xdr:row>
      <xdr:rowOff>104775</xdr:rowOff>
    </xdr:to>
    <xdr:grpSp>
      <xdr:nvGrpSpPr>
        <xdr:cNvPr id="16" name="Group 15"/>
        <xdr:cNvGrpSpPr/>
      </xdr:nvGrpSpPr>
      <xdr:grpSpPr>
        <a:xfrm>
          <a:off x="4858807" y="3967692"/>
          <a:ext cx="1016214" cy="857250"/>
          <a:chOff x="266699" y="2047875"/>
          <a:chExt cx="1007747" cy="857250"/>
        </a:xfrm>
      </xdr:grpSpPr>
      <xdr:sp macro="" textlink="">
        <xdr:nvSpPr>
          <xdr:cNvPr id="17" name="Rectangle 16"/>
          <xdr:cNvSpPr/>
        </xdr:nvSpPr>
        <xdr:spPr>
          <a:xfrm>
            <a:off x="266699" y="2247900"/>
            <a:ext cx="1005840" cy="6572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050">
                <a:solidFill>
                  <a:schemeClr val="tx1"/>
                </a:solidFill>
              </a:rPr>
              <a:t>Methodology</a:t>
            </a:r>
            <a:r>
              <a:rPr lang="en-US" sz="1100">
                <a:solidFill>
                  <a:schemeClr val="tx1"/>
                </a:solidFill>
              </a:rPr>
              <a:t> is too slow</a:t>
            </a:r>
          </a:p>
        </xdr:txBody>
      </xdr:sp>
      <xdr:sp macro="" textlink="">
        <xdr:nvSpPr>
          <xdr:cNvPr id="18" name="Rectangle 17"/>
          <xdr:cNvSpPr/>
        </xdr:nvSpPr>
        <xdr:spPr>
          <a:xfrm>
            <a:off x="266701" y="2047875"/>
            <a:ext cx="502920" cy="2000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27432" rIns="0" rtlCol="0" anchor="ctr"/>
          <a:lstStyle/>
          <a:p>
            <a:pPr algn="l"/>
            <a:r>
              <a:rPr lang="en-US" sz="900" b="1">
                <a:solidFill>
                  <a:schemeClr val="tx1"/>
                </a:solidFill>
              </a:rPr>
              <a:t>IN</a:t>
            </a:r>
            <a:r>
              <a:rPr lang="en-US" sz="900">
                <a:solidFill>
                  <a:schemeClr val="tx1"/>
                </a:solidFill>
              </a:rPr>
              <a:t>: 1</a:t>
            </a:r>
          </a:p>
        </xdr:txBody>
      </xdr:sp>
      <xdr:sp macro="" textlink="">
        <xdr:nvSpPr>
          <xdr:cNvPr id="19" name="Rectangle 18"/>
          <xdr:cNvSpPr/>
        </xdr:nvSpPr>
        <xdr:spPr>
          <a:xfrm>
            <a:off x="771526" y="2047875"/>
            <a:ext cx="502920" cy="2000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27432" rIns="0" rtlCol="0" anchor="ctr"/>
          <a:lstStyle/>
          <a:p>
            <a:pPr algn="l"/>
            <a:r>
              <a:rPr lang="en-US" sz="900" b="1">
                <a:solidFill>
                  <a:schemeClr val="tx1"/>
                </a:solidFill>
              </a:rPr>
              <a:t>OUT</a:t>
            </a:r>
            <a:r>
              <a:rPr lang="en-US" sz="900">
                <a:solidFill>
                  <a:schemeClr val="tx1"/>
                </a:solidFill>
              </a:rPr>
              <a:t>: 0</a:t>
            </a:r>
            <a:endParaRPr lang="en-US" sz="1100">
              <a:solidFill>
                <a:schemeClr val="tx1"/>
              </a:solidFill>
            </a:endParaRPr>
          </a:p>
        </xdr:txBody>
      </xdr:sp>
    </xdr:grpSp>
    <xdr:clientData/>
  </xdr:twoCellAnchor>
  <xdr:twoCellAnchor>
    <xdr:from>
      <xdr:col>5</xdr:col>
      <xdr:colOff>85724</xdr:colOff>
      <xdr:row>19</xdr:row>
      <xdr:rowOff>9525</xdr:rowOff>
    </xdr:from>
    <xdr:to>
      <xdr:col>6</xdr:col>
      <xdr:colOff>482483</xdr:colOff>
      <xdr:row>23</xdr:row>
      <xdr:rowOff>104775</xdr:rowOff>
    </xdr:to>
    <xdr:grpSp>
      <xdr:nvGrpSpPr>
        <xdr:cNvPr id="20" name="Group 19"/>
        <xdr:cNvGrpSpPr/>
      </xdr:nvGrpSpPr>
      <xdr:grpSpPr>
        <a:xfrm>
          <a:off x="3154891" y="3777192"/>
          <a:ext cx="1010592" cy="857250"/>
          <a:chOff x="266699" y="2047875"/>
          <a:chExt cx="1006352" cy="857250"/>
        </a:xfrm>
      </xdr:grpSpPr>
      <xdr:sp macro="" textlink="">
        <xdr:nvSpPr>
          <xdr:cNvPr id="21" name="Rectangle 20"/>
          <xdr:cNvSpPr/>
        </xdr:nvSpPr>
        <xdr:spPr>
          <a:xfrm>
            <a:off x="266699" y="2247900"/>
            <a:ext cx="1005840" cy="6572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solidFill>
                  <a:schemeClr val="tx1"/>
                </a:solidFill>
              </a:rPr>
              <a:t>Afraid to ask questions</a:t>
            </a:r>
          </a:p>
        </xdr:txBody>
      </xdr:sp>
      <xdr:sp macro="" textlink="">
        <xdr:nvSpPr>
          <xdr:cNvPr id="22" name="Rectangle 21"/>
          <xdr:cNvSpPr/>
        </xdr:nvSpPr>
        <xdr:spPr>
          <a:xfrm>
            <a:off x="266701" y="2047875"/>
            <a:ext cx="502920" cy="2000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27432" rIns="0" rtlCol="0" anchor="ctr"/>
          <a:lstStyle/>
          <a:p>
            <a:pPr algn="l"/>
            <a:r>
              <a:rPr lang="en-US" sz="900" b="1">
                <a:solidFill>
                  <a:schemeClr val="tx1"/>
                </a:solidFill>
              </a:rPr>
              <a:t>IN</a:t>
            </a:r>
            <a:r>
              <a:rPr lang="en-US" sz="900">
                <a:solidFill>
                  <a:schemeClr val="tx1"/>
                </a:solidFill>
              </a:rPr>
              <a:t>: 1</a:t>
            </a:r>
          </a:p>
        </xdr:txBody>
      </xdr:sp>
      <xdr:sp macro="" textlink="">
        <xdr:nvSpPr>
          <xdr:cNvPr id="23" name="Rectangle 22"/>
          <xdr:cNvSpPr/>
        </xdr:nvSpPr>
        <xdr:spPr>
          <a:xfrm>
            <a:off x="770131" y="2047875"/>
            <a:ext cx="502920" cy="2000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27432" rIns="0" rtlCol="0" anchor="ctr"/>
          <a:lstStyle/>
          <a:p>
            <a:pPr algn="l"/>
            <a:r>
              <a:rPr lang="en-US" sz="900" b="1">
                <a:solidFill>
                  <a:schemeClr val="tx1"/>
                </a:solidFill>
              </a:rPr>
              <a:t>OUT</a:t>
            </a:r>
            <a:r>
              <a:rPr lang="en-US" sz="900">
                <a:solidFill>
                  <a:schemeClr val="tx1"/>
                </a:solidFill>
              </a:rPr>
              <a:t>: 1</a:t>
            </a:r>
            <a:endParaRPr lang="en-US" sz="1100">
              <a:solidFill>
                <a:schemeClr val="tx1"/>
              </a:solidFill>
            </a:endParaRPr>
          </a:p>
        </xdr:txBody>
      </xdr:sp>
    </xdr:grpSp>
    <xdr:clientData/>
  </xdr:twoCellAnchor>
  <xdr:twoCellAnchor>
    <xdr:from>
      <xdr:col>4</xdr:col>
      <xdr:colOff>85724</xdr:colOff>
      <xdr:row>11</xdr:row>
      <xdr:rowOff>152400</xdr:rowOff>
    </xdr:from>
    <xdr:to>
      <xdr:col>5</xdr:col>
      <xdr:colOff>482482</xdr:colOff>
      <xdr:row>16</xdr:row>
      <xdr:rowOff>57150</xdr:rowOff>
    </xdr:to>
    <xdr:grpSp>
      <xdr:nvGrpSpPr>
        <xdr:cNvPr id="24" name="Group 23"/>
        <xdr:cNvGrpSpPr/>
      </xdr:nvGrpSpPr>
      <xdr:grpSpPr>
        <a:xfrm>
          <a:off x="2541057" y="2396067"/>
          <a:ext cx="1010592" cy="857250"/>
          <a:chOff x="266699" y="2047875"/>
          <a:chExt cx="1006351" cy="857250"/>
        </a:xfrm>
      </xdr:grpSpPr>
      <xdr:sp macro="" textlink="">
        <xdr:nvSpPr>
          <xdr:cNvPr id="25" name="Rectangle 24"/>
          <xdr:cNvSpPr/>
        </xdr:nvSpPr>
        <xdr:spPr>
          <a:xfrm>
            <a:off x="266699" y="2247900"/>
            <a:ext cx="1005840" cy="6572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solidFill>
                  <a:schemeClr val="tx1"/>
                </a:solidFill>
              </a:rPr>
              <a:t>Want to avoid</a:t>
            </a:r>
            <a:r>
              <a:rPr lang="en-US" sz="1050">
                <a:solidFill>
                  <a:schemeClr val="tx1"/>
                </a:solidFill>
              </a:rPr>
              <a:t> </a:t>
            </a:r>
            <a:r>
              <a:rPr lang="en-US" sz="1000">
                <a:solidFill>
                  <a:schemeClr val="tx1"/>
                </a:solidFill>
              </a:rPr>
              <a:t>embarrassment</a:t>
            </a:r>
            <a:endParaRPr lang="en-US" sz="1100">
              <a:solidFill>
                <a:schemeClr val="tx1"/>
              </a:solidFill>
            </a:endParaRPr>
          </a:p>
        </xdr:txBody>
      </xdr:sp>
      <xdr:sp macro="" textlink="">
        <xdr:nvSpPr>
          <xdr:cNvPr id="26" name="Rectangle 25"/>
          <xdr:cNvSpPr/>
        </xdr:nvSpPr>
        <xdr:spPr>
          <a:xfrm>
            <a:off x="266701" y="2047875"/>
            <a:ext cx="502920" cy="2000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27432" rIns="0" rtlCol="0" anchor="ctr"/>
          <a:lstStyle/>
          <a:p>
            <a:pPr algn="l"/>
            <a:r>
              <a:rPr lang="en-US" sz="900" b="1">
                <a:solidFill>
                  <a:schemeClr val="tx1"/>
                </a:solidFill>
              </a:rPr>
              <a:t>IN</a:t>
            </a:r>
            <a:r>
              <a:rPr lang="en-US" sz="900">
                <a:solidFill>
                  <a:schemeClr val="tx1"/>
                </a:solidFill>
              </a:rPr>
              <a:t>: 0</a:t>
            </a:r>
          </a:p>
        </xdr:txBody>
      </xdr:sp>
      <xdr:sp macro="" textlink="">
        <xdr:nvSpPr>
          <xdr:cNvPr id="27" name="Rectangle 26"/>
          <xdr:cNvSpPr/>
        </xdr:nvSpPr>
        <xdr:spPr>
          <a:xfrm>
            <a:off x="770130" y="2047875"/>
            <a:ext cx="502920" cy="2000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27432" rIns="0" rtlCol="0" anchor="ctr"/>
          <a:lstStyle/>
          <a:p>
            <a:pPr algn="l"/>
            <a:r>
              <a:rPr lang="en-US" sz="900" b="1">
                <a:solidFill>
                  <a:schemeClr val="tx1"/>
                </a:solidFill>
              </a:rPr>
              <a:t>OUT</a:t>
            </a:r>
            <a:r>
              <a:rPr lang="en-US" sz="900">
                <a:solidFill>
                  <a:schemeClr val="tx1"/>
                </a:solidFill>
              </a:rPr>
              <a:t>: 2</a:t>
            </a:r>
            <a:endParaRPr lang="en-US" sz="1100">
              <a:solidFill>
                <a:schemeClr val="tx1"/>
              </a:solidFill>
            </a:endParaRPr>
          </a:p>
        </xdr:txBody>
      </xdr:sp>
    </xdr:grpSp>
    <xdr:clientData/>
  </xdr:twoCellAnchor>
  <xdr:twoCellAnchor>
    <xdr:from>
      <xdr:col>8</xdr:col>
      <xdr:colOff>302893</xdr:colOff>
      <xdr:row>13</xdr:row>
      <xdr:rowOff>38100</xdr:rowOff>
    </xdr:from>
    <xdr:to>
      <xdr:col>10</xdr:col>
      <xdr:colOff>57148</xdr:colOff>
      <xdr:row>15</xdr:row>
      <xdr:rowOff>147638</xdr:rowOff>
    </xdr:to>
    <xdr:cxnSp macro="">
      <xdr:nvCxnSpPr>
        <xdr:cNvPr id="28" name="Straight Arrow Connector 27"/>
        <xdr:cNvCxnSpPr>
          <a:stCxn id="13" idx="2"/>
          <a:endCxn id="9" idx="1"/>
        </xdr:cNvCxnSpPr>
      </xdr:nvCxnSpPr>
      <xdr:spPr>
        <a:xfrm rot="16200000" flipH="1">
          <a:off x="5421152" y="2177891"/>
          <a:ext cx="490538" cy="973455"/>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381000</xdr:colOff>
      <xdr:row>19</xdr:row>
      <xdr:rowOff>180975</xdr:rowOff>
    </xdr:from>
    <xdr:to>
      <xdr:col>2</xdr:col>
      <xdr:colOff>200025</xdr:colOff>
      <xdr:row>19</xdr:row>
      <xdr:rowOff>180975</xdr:rowOff>
    </xdr:to>
    <xdr:cxnSp macro="">
      <xdr:nvCxnSpPr>
        <xdr:cNvPr id="35" name="Straight Arrow Connector 34"/>
        <xdr:cNvCxnSpPr/>
      </xdr:nvCxnSpPr>
      <xdr:spPr>
        <a:xfrm>
          <a:off x="381000" y="3705225"/>
          <a:ext cx="1038225" cy="0"/>
        </a:xfrm>
        <a:prstGeom prst="straightConnector1">
          <a:avLst/>
        </a:prstGeom>
        <a:ln w="15875">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302893</xdr:colOff>
      <xdr:row>13</xdr:row>
      <xdr:rowOff>38100</xdr:rowOff>
    </xdr:from>
    <xdr:to>
      <xdr:col>8</xdr:col>
      <xdr:colOff>428624</xdr:colOff>
      <xdr:row>19</xdr:row>
      <xdr:rowOff>142878</xdr:rowOff>
    </xdr:to>
    <xdr:cxnSp macro="">
      <xdr:nvCxnSpPr>
        <xdr:cNvPr id="36" name="Straight Arrow Connector 35"/>
        <xdr:cNvCxnSpPr>
          <a:stCxn id="13" idx="2"/>
        </xdr:cNvCxnSpPr>
      </xdr:nvCxnSpPr>
      <xdr:spPr>
        <a:xfrm rot="16200000" flipH="1">
          <a:off x="4618670" y="2980373"/>
          <a:ext cx="1247778" cy="125731"/>
        </a:xfrm>
        <a:prstGeom prst="straightConnector1">
          <a:avLst/>
        </a:prstGeom>
        <a:ln w="15875">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481964</xdr:colOff>
      <xdr:row>15</xdr:row>
      <xdr:rowOff>147638</xdr:rowOff>
    </xdr:from>
    <xdr:to>
      <xdr:col>10</xdr:col>
      <xdr:colOff>57149</xdr:colOff>
      <xdr:row>21</xdr:row>
      <xdr:rowOff>157163</xdr:rowOff>
    </xdr:to>
    <xdr:cxnSp macro="">
      <xdr:nvCxnSpPr>
        <xdr:cNvPr id="39" name="Straight Arrow Connector 38"/>
        <xdr:cNvCxnSpPr>
          <a:stCxn id="21" idx="3"/>
          <a:endCxn id="9" idx="1"/>
        </xdr:cNvCxnSpPr>
      </xdr:nvCxnSpPr>
      <xdr:spPr>
        <a:xfrm flipV="1">
          <a:off x="4139564" y="2909888"/>
          <a:ext cx="2013585" cy="1152525"/>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481964</xdr:colOff>
      <xdr:row>14</xdr:row>
      <xdr:rowOff>109538</xdr:rowOff>
    </xdr:from>
    <xdr:to>
      <xdr:col>10</xdr:col>
      <xdr:colOff>57149</xdr:colOff>
      <xdr:row>15</xdr:row>
      <xdr:rowOff>147638</xdr:rowOff>
    </xdr:to>
    <xdr:cxnSp macro="">
      <xdr:nvCxnSpPr>
        <xdr:cNvPr id="44" name="Straight Arrow Connector 43"/>
        <xdr:cNvCxnSpPr>
          <a:stCxn id="25" idx="3"/>
          <a:endCxn id="9" idx="1"/>
        </xdr:cNvCxnSpPr>
      </xdr:nvCxnSpPr>
      <xdr:spPr>
        <a:xfrm>
          <a:off x="3529964" y="2681288"/>
          <a:ext cx="2623185" cy="22860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588644</xdr:colOff>
      <xdr:row>16</xdr:row>
      <xdr:rowOff>57150</xdr:rowOff>
    </xdr:from>
    <xdr:to>
      <xdr:col>5</xdr:col>
      <xdr:colOff>561978</xdr:colOff>
      <xdr:row>18</xdr:row>
      <xdr:rowOff>161928</xdr:rowOff>
    </xdr:to>
    <xdr:cxnSp macro="">
      <xdr:nvCxnSpPr>
        <xdr:cNvPr id="47" name="Straight Arrow Connector 46"/>
        <xdr:cNvCxnSpPr>
          <a:stCxn id="25" idx="2"/>
        </xdr:cNvCxnSpPr>
      </xdr:nvCxnSpPr>
      <xdr:spPr>
        <a:xfrm rot="16200000" flipH="1">
          <a:off x="3075622" y="2961322"/>
          <a:ext cx="485778" cy="582934"/>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0</xdr:row>
      <xdr:rowOff>8</xdr:rowOff>
    </xdr:from>
    <xdr:to>
      <xdr:col>1</xdr:col>
      <xdr:colOff>424392</xdr:colOff>
      <xdr:row>2</xdr:row>
      <xdr:rowOff>230233</xdr:rowOff>
    </xdr:to>
    <xdr:pic>
      <xdr:nvPicPr>
        <xdr:cNvPr id="33" name="Picture 32" descr="6ixSigma1.png"/>
        <xdr:cNvPicPr>
          <a:picLocks noChangeAspect="1"/>
        </xdr:cNvPicPr>
      </xdr:nvPicPr>
      <xdr:blipFill>
        <a:blip xmlns:r="http://schemas.openxmlformats.org/officeDocument/2006/relationships" r:embed="rId1" cstate="print"/>
        <a:stretch>
          <a:fillRect/>
        </a:stretch>
      </xdr:blipFill>
      <xdr:spPr>
        <a:xfrm>
          <a:off x="0" y="8"/>
          <a:ext cx="1038225" cy="5477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438150</xdr:colOff>
      <xdr:row>13</xdr:row>
      <xdr:rowOff>9525</xdr:rowOff>
    </xdr:from>
    <xdr:to>
      <xdr:col>2</xdr:col>
      <xdr:colOff>257175</xdr:colOff>
      <xdr:row>13</xdr:row>
      <xdr:rowOff>9525</xdr:rowOff>
    </xdr:to>
    <xdr:cxnSp macro="">
      <xdr:nvCxnSpPr>
        <xdr:cNvPr id="6" name="Straight Arrow Connector 5"/>
        <xdr:cNvCxnSpPr/>
      </xdr:nvCxnSpPr>
      <xdr:spPr>
        <a:xfrm>
          <a:off x="438150" y="2152650"/>
          <a:ext cx="1038225" cy="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457200</xdr:colOff>
      <xdr:row>7</xdr:row>
      <xdr:rowOff>85725</xdr:rowOff>
    </xdr:from>
    <xdr:to>
      <xdr:col>2</xdr:col>
      <xdr:colOff>76200</xdr:colOff>
      <xdr:row>10</xdr:row>
      <xdr:rowOff>19050</xdr:rowOff>
    </xdr:to>
    <xdr:sp macro="" textlink="">
      <xdr:nvSpPr>
        <xdr:cNvPr id="33" name="Rectangle 32"/>
        <xdr:cNvSpPr/>
      </xdr:nvSpPr>
      <xdr:spPr>
        <a:xfrm>
          <a:off x="457200" y="1085850"/>
          <a:ext cx="838200" cy="5048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000" b="1">
              <a:solidFill>
                <a:sysClr val="windowText" lastClr="000000"/>
              </a:solidFill>
            </a:rPr>
            <a:t>Undesirable Effect</a:t>
          </a:r>
          <a:endParaRPr lang="en-US" sz="1100" b="1">
            <a:solidFill>
              <a:sysClr val="windowText" lastClr="000000"/>
            </a:solidFill>
          </a:endParaRPr>
        </a:p>
      </xdr:txBody>
    </xdr:sp>
    <xdr:clientData/>
  </xdr:twoCellAnchor>
  <xdr:twoCellAnchor>
    <xdr:from>
      <xdr:col>0</xdr:col>
      <xdr:colOff>381000</xdr:colOff>
      <xdr:row>15</xdr:row>
      <xdr:rowOff>76200</xdr:rowOff>
    </xdr:from>
    <xdr:to>
      <xdr:col>2</xdr:col>
      <xdr:colOff>200025</xdr:colOff>
      <xdr:row>17</xdr:row>
      <xdr:rowOff>9525</xdr:rowOff>
    </xdr:to>
    <xdr:sp macro="" textlink="">
      <xdr:nvSpPr>
        <xdr:cNvPr id="34" name="Oval 33"/>
        <xdr:cNvSpPr/>
      </xdr:nvSpPr>
      <xdr:spPr>
        <a:xfrm>
          <a:off x="381000" y="2600325"/>
          <a:ext cx="1038225" cy="314325"/>
        </a:xfrm>
        <a:prstGeom prst="ellipse">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US" sz="1000" b="1">
            <a:solidFill>
              <a:sysClr val="windowText" lastClr="000000"/>
            </a:solidFill>
            <a:latin typeface="+mn-lt"/>
            <a:ea typeface="+mn-ea"/>
            <a:cs typeface="+mn-cs"/>
          </a:endParaRPr>
        </a:p>
      </xdr:txBody>
    </xdr:sp>
    <xdr:clientData/>
  </xdr:twoCellAnchor>
  <xdr:twoCellAnchor>
    <xdr:from>
      <xdr:col>7</xdr:col>
      <xdr:colOff>266700</xdr:colOff>
      <xdr:row>6</xdr:row>
      <xdr:rowOff>101600</xdr:rowOff>
    </xdr:from>
    <xdr:to>
      <xdr:col>9</xdr:col>
      <xdr:colOff>402167</xdr:colOff>
      <xdr:row>9</xdr:row>
      <xdr:rowOff>34925</xdr:rowOff>
    </xdr:to>
    <xdr:grpSp>
      <xdr:nvGrpSpPr>
        <xdr:cNvPr id="9" name="Group 8"/>
        <xdr:cNvGrpSpPr/>
      </xdr:nvGrpSpPr>
      <xdr:grpSpPr>
        <a:xfrm>
          <a:off x="4563533" y="1096433"/>
          <a:ext cx="1363134" cy="504825"/>
          <a:chOff x="4563533" y="905933"/>
          <a:chExt cx="1363134" cy="504825"/>
        </a:xfrm>
      </xdr:grpSpPr>
      <xdr:sp macro="" textlink="">
        <xdr:nvSpPr>
          <xdr:cNvPr id="7" name="Rectangle 6"/>
          <xdr:cNvSpPr/>
        </xdr:nvSpPr>
        <xdr:spPr>
          <a:xfrm>
            <a:off x="4563533" y="905933"/>
            <a:ext cx="1363134" cy="5048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a:solidFill>
                <a:sysClr val="windowText" lastClr="000000"/>
              </a:solidFill>
            </a:endParaRPr>
          </a:p>
        </xdr:txBody>
      </xdr:sp>
      <xdr:sp macro="" textlink="">
        <xdr:nvSpPr>
          <xdr:cNvPr id="8" name="TextBox 7"/>
          <xdr:cNvSpPr txBox="1"/>
        </xdr:nvSpPr>
        <xdr:spPr>
          <a:xfrm>
            <a:off x="4602664" y="931334"/>
            <a:ext cx="127259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100" b="1"/>
              <a:t>Standard Practices</a:t>
            </a:r>
          </a:p>
          <a:p>
            <a:pPr algn="ctr"/>
            <a:r>
              <a:rPr lang="en-US" sz="1100" b="1"/>
              <a:t>Not Used</a:t>
            </a:r>
          </a:p>
        </xdr:txBody>
      </xdr:sp>
    </xdr:grpSp>
    <xdr:clientData/>
  </xdr:twoCellAnchor>
  <xdr:twoCellAnchor>
    <xdr:from>
      <xdr:col>5</xdr:col>
      <xdr:colOff>37183</xdr:colOff>
      <xdr:row>12</xdr:row>
      <xdr:rowOff>46570</xdr:rowOff>
    </xdr:from>
    <xdr:to>
      <xdr:col>7</xdr:col>
      <xdr:colOff>184142</xdr:colOff>
      <xdr:row>15</xdr:row>
      <xdr:rowOff>84083</xdr:rowOff>
    </xdr:to>
    <xdr:grpSp>
      <xdr:nvGrpSpPr>
        <xdr:cNvPr id="10" name="Group 9"/>
        <xdr:cNvGrpSpPr/>
      </xdr:nvGrpSpPr>
      <xdr:grpSpPr>
        <a:xfrm>
          <a:off x="3106350" y="2184403"/>
          <a:ext cx="1374625" cy="609013"/>
          <a:chOff x="4552042" y="846670"/>
          <a:chExt cx="1374625" cy="609013"/>
        </a:xfrm>
      </xdr:grpSpPr>
      <xdr:sp macro="" textlink="">
        <xdr:nvSpPr>
          <xdr:cNvPr id="11" name="Rectangle 10"/>
          <xdr:cNvSpPr/>
        </xdr:nvSpPr>
        <xdr:spPr>
          <a:xfrm>
            <a:off x="4563533" y="905933"/>
            <a:ext cx="1363134" cy="5048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a:solidFill>
                <a:sysClr val="windowText" lastClr="000000"/>
              </a:solidFill>
            </a:endParaRPr>
          </a:p>
        </xdr:txBody>
      </xdr:sp>
      <xdr:sp macro="" textlink="">
        <xdr:nvSpPr>
          <xdr:cNvPr id="12" name="TextBox 11"/>
          <xdr:cNvSpPr txBox="1"/>
        </xdr:nvSpPr>
        <xdr:spPr>
          <a:xfrm>
            <a:off x="4552042" y="846670"/>
            <a:ext cx="137383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100" b="1"/>
              <a:t>Viewed as a tool for</a:t>
            </a:r>
          </a:p>
          <a:p>
            <a:pPr algn="ctr"/>
            <a:r>
              <a:rPr lang="en-US" sz="1100" b="1"/>
              <a:t>the inexperienced &amp;</a:t>
            </a:r>
          </a:p>
          <a:p>
            <a:pPr algn="ctr"/>
            <a:r>
              <a:rPr lang="en-US" sz="1100" b="1"/>
              <a:t>incompetent</a:t>
            </a:r>
          </a:p>
        </xdr:txBody>
      </xdr:sp>
    </xdr:grpSp>
    <xdr:clientData/>
  </xdr:twoCellAnchor>
  <xdr:twoCellAnchor>
    <xdr:from>
      <xdr:col>5</xdr:col>
      <xdr:colOff>465657</xdr:colOff>
      <xdr:row>18</xdr:row>
      <xdr:rowOff>40220</xdr:rowOff>
    </xdr:from>
    <xdr:to>
      <xdr:col>7</xdr:col>
      <xdr:colOff>601125</xdr:colOff>
      <xdr:row>21</xdr:row>
      <xdr:rowOff>77733</xdr:rowOff>
    </xdr:to>
    <xdr:grpSp>
      <xdr:nvGrpSpPr>
        <xdr:cNvPr id="13" name="Group 12"/>
        <xdr:cNvGrpSpPr/>
      </xdr:nvGrpSpPr>
      <xdr:grpSpPr>
        <a:xfrm>
          <a:off x="3534824" y="3321053"/>
          <a:ext cx="1363134" cy="609013"/>
          <a:chOff x="4563533" y="846670"/>
          <a:chExt cx="1363134" cy="609013"/>
        </a:xfrm>
      </xdr:grpSpPr>
      <xdr:sp macro="" textlink="">
        <xdr:nvSpPr>
          <xdr:cNvPr id="14" name="Rectangle 13"/>
          <xdr:cNvSpPr/>
        </xdr:nvSpPr>
        <xdr:spPr>
          <a:xfrm>
            <a:off x="4563533" y="905933"/>
            <a:ext cx="1363134" cy="5048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a:solidFill>
                <a:sysClr val="windowText" lastClr="000000"/>
              </a:solidFill>
            </a:endParaRPr>
          </a:p>
        </xdr:txBody>
      </xdr:sp>
      <xdr:sp macro="" textlink="">
        <xdr:nvSpPr>
          <xdr:cNvPr id="15" name="TextBox 14"/>
          <xdr:cNvSpPr txBox="1"/>
        </xdr:nvSpPr>
        <xdr:spPr>
          <a:xfrm>
            <a:off x="4611670" y="846670"/>
            <a:ext cx="125457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100" b="1"/>
              <a:t>People want to be</a:t>
            </a:r>
          </a:p>
          <a:p>
            <a:pPr algn="ctr"/>
            <a:r>
              <a:rPr lang="en-US" sz="1100" b="1"/>
              <a:t>viewed as</a:t>
            </a:r>
          </a:p>
          <a:p>
            <a:pPr algn="ctr"/>
            <a:r>
              <a:rPr lang="en-US" sz="1100" b="1"/>
              <a:t>competent</a:t>
            </a:r>
          </a:p>
        </xdr:txBody>
      </xdr:sp>
    </xdr:grpSp>
    <xdr:clientData/>
  </xdr:twoCellAnchor>
  <xdr:twoCellAnchor>
    <xdr:from>
      <xdr:col>3</xdr:col>
      <xdr:colOff>273770</xdr:colOff>
      <xdr:row>18</xdr:row>
      <xdr:rowOff>33870</xdr:rowOff>
    </xdr:from>
    <xdr:to>
      <xdr:col>5</xdr:col>
      <xdr:colOff>429366</xdr:colOff>
      <xdr:row>21</xdr:row>
      <xdr:rowOff>71383</xdr:rowOff>
    </xdr:to>
    <xdr:grpSp>
      <xdr:nvGrpSpPr>
        <xdr:cNvPr id="16" name="Group 15"/>
        <xdr:cNvGrpSpPr/>
      </xdr:nvGrpSpPr>
      <xdr:grpSpPr>
        <a:xfrm>
          <a:off x="2115270" y="3314703"/>
          <a:ext cx="1383263" cy="609013"/>
          <a:chOff x="4547328" y="846670"/>
          <a:chExt cx="1383263" cy="609013"/>
        </a:xfrm>
      </xdr:grpSpPr>
      <xdr:sp macro="" textlink="">
        <xdr:nvSpPr>
          <xdr:cNvPr id="17" name="Rectangle 16"/>
          <xdr:cNvSpPr/>
        </xdr:nvSpPr>
        <xdr:spPr>
          <a:xfrm>
            <a:off x="4563533" y="905933"/>
            <a:ext cx="1363134" cy="5048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a:solidFill>
                <a:sysClr val="windowText" lastClr="000000"/>
              </a:solidFill>
            </a:endParaRPr>
          </a:p>
        </xdr:txBody>
      </xdr:sp>
      <xdr:sp macro="" textlink="">
        <xdr:nvSpPr>
          <xdr:cNvPr id="18" name="TextBox 17"/>
          <xdr:cNvSpPr txBox="1"/>
        </xdr:nvSpPr>
        <xdr:spPr>
          <a:xfrm>
            <a:off x="4547328" y="846670"/>
            <a:ext cx="1383263"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100" b="1"/>
              <a:t>Competent people </a:t>
            </a:r>
          </a:p>
          <a:p>
            <a:pPr algn="ctr"/>
            <a:r>
              <a:rPr lang="en-US" sz="1100" b="1"/>
              <a:t>don't need Standard</a:t>
            </a:r>
          </a:p>
          <a:p>
            <a:pPr algn="ctr"/>
            <a:r>
              <a:rPr lang="en-US" sz="1100" b="1"/>
              <a:t>Practices</a:t>
            </a:r>
          </a:p>
        </xdr:txBody>
      </xdr:sp>
    </xdr:grpSp>
    <xdr:clientData/>
  </xdr:twoCellAnchor>
  <xdr:twoCellAnchor>
    <xdr:from>
      <xdr:col>6</xdr:col>
      <xdr:colOff>110270</xdr:colOff>
      <xdr:row>7</xdr:row>
      <xdr:rowOff>163513</xdr:rowOff>
    </xdr:from>
    <xdr:to>
      <xdr:col>7</xdr:col>
      <xdr:colOff>266701</xdr:colOff>
      <xdr:row>12</xdr:row>
      <xdr:rowOff>46570</xdr:rowOff>
    </xdr:to>
    <xdr:cxnSp macro="">
      <xdr:nvCxnSpPr>
        <xdr:cNvPr id="19" name="Straight Arrow Connector 18"/>
        <xdr:cNvCxnSpPr>
          <a:stCxn id="12" idx="0"/>
          <a:endCxn id="7" idx="1"/>
        </xdr:cNvCxnSpPr>
      </xdr:nvCxnSpPr>
      <xdr:spPr>
        <a:xfrm rot="5400000" flipH="1" flipV="1">
          <a:off x="3760623" y="1190993"/>
          <a:ext cx="835557" cy="770264"/>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351568</xdr:colOff>
      <xdr:row>15</xdr:row>
      <xdr:rowOff>63501</xdr:rowOff>
    </xdr:from>
    <xdr:to>
      <xdr:col>5</xdr:col>
      <xdr:colOff>507999</xdr:colOff>
      <xdr:row>18</xdr:row>
      <xdr:rowOff>33871</xdr:rowOff>
    </xdr:to>
    <xdr:cxnSp macro="">
      <xdr:nvCxnSpPr>
        <xdr:cNvPr id="22" name="Straight Arrow Connector 21"/>
        <xdr:cNvCxnSpPr>
          <a:stCxn id="18" idx="0"/>
        </xdr:cNvCxnSpPr>
      </xdr:nvCxnSpPr>
      <xdr:spPr>
        <a:xfrm rot="5400000" flipH="1" flipV="1">
          <a:off x="2921099" y="2468136"/>
          <a:ext cx="541870" cy="770265"/>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317500</xdr:colOff>
      <xdr:row>15</xdr:row>
      <xdr:rowOff>42334</xdr:rowOff>
    </xdr:from>
    <xdr:to>
      <xdr:col>6</xdr:col>
      <xdr:colOff>527248</xdr:colOff>
      <xdr:row>18</xdr:row>
      <xdr:rowOff>40220</xdr:rowOff>
    </xdr:to>
    <xdr:cxnSp macro="">
      <xdr:nvCxnSpPr>
        <xdr:cNvPr id="25" name="Straight Arrow Connector 24"/>
        <xdr:cNvCxnSpPr>
          <a:stCxn id="15" idx="0"/>
        </xdr:cNvCxnSpPr>
      </xdr:nvCxnSpPr>
      <xdr:spPr>
        <a:xfrm rot="16200000" flipV="1">
          <a:off x="3820681" y="2740986"/>
          <a:ext cx="569386" cy="209748"/>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497417</xdr:colOff>
      <xdr:row>16</xdr:row>
      <xdr:rowOff>74084</xdr:rowOff>
    </xdr:from>
    <xdr:to>
      <xdr:col>7</xdr:col>
      <xdr:colOff>148167</xdr:colOff>
      <xdr:row>17</xdr:row>
      <xdr:rowOff>110067</xdr:rowOff>
    </xdr:to>
    <xdr:sp macro="" textlink="">
      <xdr:nvSpPr>
        <xdr:cNvPr id="28" name="Oval 27"/>
        <xdr:cNvSpPr/>
      </xdr:nvSpPr>
      <xdr:spPr>
        <a:xfrm>
          <a:off x="2952750" y="2783417"/>
          <a:ext cx="1492250" cy="226483"/>
        </a:xfrm>
        <a:prstGeom prst="ellipse">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US" sz="1000" b="1">
            <a:solidFill>
              <a:sysClr val="windowText" lastClr="000000"/>
            </a:solidFill>
            <a:latin typeface="+mn-lt"/>
            <a:ea typeface="+mn-ea"/>
            <a:cs typeface="+mn-cs"/>
          </a:endParaRPr>
        </a:p>
      </xdr:txBody>
    </xdr:sp>
    <xdr:clientData/>
  </xdr:twoCellAnchor>
  <xdr:twoCellAnchor>
    <xdr:from>
      <xdr:col>10</xdr:col>
      <xdr:colOff>80425</xdr:colOff>
      <xdr:row>13</xdr:row>
      <xdr:rowOff>99487</xdr:rowOff>
    </xdr:from>
    <xdr:to>
      <xdr:col>12</xdr:col>
      <xdr:colOff>78309</xdr:colOff>
      <xdr:row>16</xdr:row>
      <xdr:rowOff>137000</xdr:rowOff>
    </xdr:to>
    <xdr:grpSp>
      <xdr:nvGrpSpPr>
        <xdr:cNvPr id="29" name="Group 28"/>
        <xdr:cNvGrpSpPr/>
      </xdr:nvGrpSpPr>
      <xdr:grpSpPr>
        <a:xfrm>
          <a:off x="6218758" y="2427820"/>
          <a:ext cx="1363134" cy="609013"/>
          <a:chOff x="4563533" y="836087"/>
          <a:chExt cx="1363134" cy="609013"/>
        </a:xfrm>
      </xdr:grpSpPr>
      <xdr:sp macro="" textlink="">
        <xdr:nvSpPr>
          <xdr:cNvPr id="30" name="Rectangle 29"/>
          <xdr:cNvSpPr/>
        </xdr:nvSpPr>
        <xdr:spPr>
          <a:xfrm>
            <a:off x="4563533" y="905933"/>
            <a:ext cx="1363134" cy="5048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a:solidFill>
                <a:sysClr val="windowText" lastClr="000000"/>
              </a:solidFill>
            </a:endParaRPr>
          </a:p>
        </xdr:txBody>
      </xdr:sp>
      <xdr:sp macro="" textlink="">
        <xdr:nvSpPr>
          <xdr:cNvPr id="31" name="TextBox 30"/>
          <xdr:cNvSpPr txBox="1"/>
        </xdr:nvSpPr>
        <xdr:spPr>
          <a:xfrm>
            <a:off x="4602665" y="836087"/>
            <a:ext cx="1272592"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100" b="1"/>
              <a:t>Company doesn't</a:t>
            </a:r>
          </a:p>
          <a:p>
            <a:pPr algn="ctr"/>
            <a:r>
              <a:rPr lang="en-US" sz="1100" b="1"/>
              <a:t>enforce</a:t>
            </a:r>
            <a:r>
              <a:rPr lang="en-US" sz="1100" b="1" baseline="0"/>
              <a:t> use of</a:t>
            </a:r>
          </a:p>
          <a:p>
            <a:pPr algn="ctr"/>
            <a:r>
              <a:rPr lang="en-US" sz="1100" b="1" baseline="0"/>
              <a:t>Standard Practices</a:t>
            </a:r>
            <a:endParaRPr lang="en-US" sz="1100" b="1"/>
          </a:p>
        </xdr:txBody>
      </xdr:sp>
    </xdr:grpSp>
    <xdr:clientData/>
  </xdr:twoCellAnchor>
  <xdr:twoCellAnchor>
    <xdr:from>
      <xdr:col>8</xdr:col>
      <xdr:colOff>571493</xdr:colOff>
      <xdr:row>17</xdr:row>
      <xdr:rowOff>162983</xdr:rowOff>
    </xdr:from>
    <xdr:to>
      <xdr:col>10</xdr:col>
      <xdr:colOff>706961</xdr:colOff>
      <xdr:row>20</xdr:row>
      <xdr:rowOff>96308</xdr:rowOff>
    </xdr:to>
    <xdr:grpSp>
      <xdr:nvGrpSpPr>
        <xdr:cNvPr id="32" name="Group 31"/>
        <xdr:cNvGrpSpPr/>
      </xdr:nvGrpSpPr>
      <xdr:grpSpPr>
        <a:xfrm>
          <a:off x="5482160" y="3253316"/>
          <a:ext cx="1363134" cy="504825"/>
          <a:chOff x="4563533" y="905933"/>
          <a:chExt cx="1363134" cy="504825"/>
        </a:xfrm>
      </xdr:grpSpPr>
      <xdr:sp macro="" textlink="">
        <xdr:nvSpPr>
          <xdr:cNvPr id="35" name="Rectangle 34"/>
          <xdr:cNvSpPr/>
        </xdr:nvSpPr>
        <xdr:spPr>
          <a:xfrm>
            <a:off x="4563533" y="905933"/>
            <a:ext cx="1363134" cy="5048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a:solidFill>
                <a:sysClr val="windowText" lastClr="000000"/>
              </a:solidFill>
            </a:endParaRPr>
          </a:p>
        </xdr:txBody>
      </xdr:sp>
      <xdr:sp macro="" textlink="">
        <xdr:nvSpPr>
          <xdr:cNvPr id="36" name="TextBox 35"/>
          <xdr:cNvSpPr txBox="1"/>
        </xdr:nvSpPr>
        <xdr:spPr>
          <a:xfrm>
            <a:off x="4585031" y="931334"/>
            <a:ext cx="130785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100" b="1"/>
              <a:t>Standard Practices</a:t>
            </a:r>
          </a:p>
          <a:p>
            <a:pPr algn="ctr"/>
            <a:r>
              <a:rPr lang="en-US" sz="1100" b="1"/>
              <a:t>are incorrect</a:t>
            </a:r>
          </a:p>
        </xdr:txBody>
      </xdr:sp>
    </xdr:grpSp>
    <xdr:clientData/>
  </xdr:twoCellAnchor>
  <xdr:twoCellAnchor>
    <xdr:from>
      <xdr:col>10</xdr:col>
      <xdr:colOff>12641</xdr:colOff>
      <xdr:row>22</xdr:row>
      <xdr:rowOff>29634</xdr:rowOff>
    </xdr:from>
    <xdr:to>
      <xdr:col>12</xdr:col>
      <xdr:colOff>108432</xdr:colOff>
      <xdr:row>24</xdr:row>
      <xdr:rowOff>153459</xdr:rowOff>
    </xdr:to>
    <xdr:grpSp>
      <xdr:nvGrpSpPr>
        <xdr:cNvPr id="37" name="Group 36"/>
        <xdr:cNvGrpSpPr/>
      </xdr:nvGrpSpPr>
      <xdr:grpSpPr>
        <a:xfrm>
          <a:off x="6150974" y="4072467"/>
          <a:ext cx="1461041" cy="504825"/>
          <a:chOff x="4508441" y="905933"/>
          <a:chExt cx="1461041" cy="504825"/>
        </a:xfrm>
      </xdr:grpSpPr>
      <xdr:sp macro="" textlink="">
        <xdr:nvSpPr>
          <xdr:cNvPr id="38" name="Rectangle 37"/>
          <xdr:cNvSpPr/>
        </xdr:nvSpPr>
        <xdr:spPr>
          <a:xfrm>
            <a:off x="4563533" y="905933"/>
            <a:ext cx="1363134" cy="5048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a:solidFill>
                <a:sysClr val="windowText" lastClr="000000"/>
              </a:solidFill>
            </a:endParaRPr>
          </a:p>
        </xdr:txBody>
      </xdr:sp>
      <xdr:sp macro="" textlink="">
        <xdr:nvSpPr>
          <xdr:cNvPr id="39" name="TextBox 38"/>
          <xdr:cNvSpPr txBox="1"/>
        </xdr:nvSpPr>
        <xdr:spPr>
          <a:xfrm>
            <a:off x="4508441" y="931334"/>
            <a:ext cx="146104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100" b="1"/>
              <a:t>Standard Practices</a:t>
            </a:r>
          </a:p>
          <a:p>
            <a:pPr algn="ctr"/>
            <a:r>
              <a:rPr lang="en-US" sz="1100" b="1"/>
              <a:t>not updated regularly</a:t>
            </a:r>
          </a:p>
        </xdr:txBody>
      </xdr:sp>
    </xdr:grpSp>
    <xdr:clientData/>
  </xdr:twoCellAnchor>
  <xdr:twoCellAnchor>
    <xdr:from>
      <xdr:col>7</xdr:col>
      <xdr:colOff>350281</xdr:colOff>
      <xdr:row>22</xdr:row>
      <xdr:rowOff>33867</xdr:rowOff>
    </xdr:from>
    <xdr:to>
      <xdr:col>9</xdr:col>
      <xdr:colOff>573012</xdr:colOff>
      <xdr:row>24</xdr:row>
      <xdr:rowOff>157692</xdr:rowOff>
    </xdr:to>
    <xdr:grpSp>
      <xdr:nvGrpSpPr>
        <xdr:cNvPr id="40" name="Group 39"/>
        <xdr:cNvGrpSpPr/>
      </xdr:nvGrpSpPr>
      <xdr:grpSpPr>
        <a:xfrm>
          <a:off x="4647114" y="4076700"/>
          <a:ext cx="1450398" cy="504825"/>
          <a:chOff x="4513764" y="905933"/>
          <a:chExt cx="1450398" cy="504825"/>
        </a:xfrm>
      </xdr:grpSpPr>
      <xdr:sp macro="" textlink="">
        <xdr:nvSpPr>
          <xdr:cNvPr id="41" name="Rectangle 40"/>
          <xdr:cNvSpPr/>
        </xdr:nvSpPr>
        <xdr:spPr>
          <a:xfrm>
            <a:off x="4563533" y="905933"/>
            <a:ext cx="1363134" cy="5048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a:solidFill>
                <a:sysClr val="windowText" lastClr="000000"/>
              </a:solidFill>
            </a:endParaRPr>
          </a:p>
        </xdr:txBody>
      </xdr:sp>
      <xdr:sp macro="" textlink="">
        <xdr:nvSpPr>
          <xdr:cNvPr id="42" name="TextBox 41"/>
          <xdr:cNvSpPr txBox="1"/>
        </xdr:nvSpPr>
        <xdr:spPr>
          <a:xfrm>
            <a:off x="4513764" y="931334"/>
            <a:ext cx="145039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100" b="1"/>
              <a:t>Standard Practices</a:t>
            </a:r>
          </a:p>
          <a:p>
            <a:pPr algn="ctr"/>
            <a:r>
              <a:rPr lang="en-US" sz="1100" b="1"/>
              <a:t>don't exist for all jobs</a:t>
            </a:r>
          </a:p>
        </xdr:txBody>
      </xdr:sp>
    </xdr:grpSp>
    <xdr:clientData/>
  </xdr:twoCellAnchor>
  <xdr:twoCellAnchor>
    <xdr:from>
      <xdr:col>8</xdr:col>
      <xdr:colOff>613579</xdr:colOff>
      <xdr:row>25</xdr:row>
      <xdr:rowOff>126998</xdr:rowOff>
    </xdr:from>
    <xdr:to>
      <xdr:col>11</xdr:col>
      <xdr:colOff>74762</xdr:colOff>
      <xdr:row>28</xdr:row>
      <xdr:rowOff>164511</xdr:rowOff>
    </xdr:to>
    <xdr:grpSp>
      <xdr:nvGrpSpPr>
        <xdr:cNvPr id="43" name="Group 42"/>
        <xdr:cNvGrpSpPr/>
      </xdr:nvGrpSpPr>
      <xdr:grpSpPr>
        <a:xfrm>
          <a:off x="5524246" y="4741331"/>
          <a:ext cx="1440266" cy="609013"/>
          <a:chOff x="4518829" y="846670"/>
          <a:chExt cx="1440266" cy="609013"/>
        </a:xfrm>
      </xdr:grpSpPr>
      <xdr:sp macro="" textlink="">
        <xdr:nvSpPr>
          <xdr:cNvPr id="44" name="Rectangle 43"/>
          <xdr:cNvSpPr/>
        </xdr:nvSpPr>
        <xdr:spPr>
          <a:xfrm>
            <a:off x="4563533" y="905933"/>
            <a:ext cx="1363134" cy="5048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a:solidFill>
                <a:sysClr val="windowText" lastClr="000000"/>
              </a:solidFill>
            </a:endParaRPr>
          </a:p>
        </xdr:txBody>
      </xdr:sp>
      <xdr:sp macro="" textlink="">
        <xdr:nvSpPr>
          <xdr:cNvPr id="45" name="TextBox 44"/>
          <xdr:cNvSpPr txBox="1"/>
        </xdr:nvSpPr>
        <xdr:spPr>
          <a:xfrm>
            <a:off x="4518829" y="846670"/>
            <a:ext cx="1440266"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100" b="1"/>
              <a:t>No system</a:t>
            </a:r>
            <a:r>
              <a:rPr lang="en-US" sz="1100" b="1" baseline="0"/>
              <a:t> in place to</a:t>
            </a:r>
          </a:p>
          <a:p>
            <a:pPr algn="ctr"/>
            <a:r>
              <a:rPr lang="en-US" sz="1100" b="1" baseline="0"/>
              <a:t>create and update</a:t>
            </a:r>
          </a:p>
          <a:p>
            <a:pPr algn="ctr"/>
            <a:r>
              <a:rPr lang="en-US" sz="1100" b="1" baseline="0"/>
              <a:t>standard practices</a:t>
            </a:r>
            <a:endParaRPr lang="en-US" sz="1100" b="1"/>
          </a:p>
        </xdr:txBody>
      </xdr:sp>
    </xdr:grpSp>
    <xdr:clientData/>
  </xdr:twoCellAnchor>
  <xdr:twoCellAnchor>
    <xdr:from>
      <xdr:col>9</xdr:col>
      <xdr:colOff>6511</xdr:colOff>
      <xdr:row>29</xdr:row>
      <xdr:rowOff>131237</xdr:rowOff>
    </xdr:from>
    <xdr:to>
      <xdr:col>11</xdr:col>
      <xdr:colOff>76461</xdr:colOff>
      <xdr:row>32</xdr:row>
      <xdr:rowOff>168750</xdr:rowOff>
    </xdr:to>
    <xdr:grpSp>
      <xdr:nvGrpSpPr>
        <xdr:cNvPr id="46" name="Group 45"/>
        <xdr:cNvGrpSpPr/>
      </xdr:nvGrpSpPr>
      <xdr:grpSpPr>
        <a:xfrm>
          <a:off x="5531011" y="5507570"/>
          <a:ext cx="1435200" cy="609013"/>
          <a:chOff x="4500194" y="846670"/>
          <a:chExt cx="1435200" cy="609013"/>
        </a:xfrm>
      </xdr:grpSpPr>
      <xdr:sp macro="" textlink="">
        <xdr:nvSpPr>
          <xdr:cNvPr id="47" name="Rectangle 46"/>
          <xdr:cNvSpPr/>
        </xdr:nvSpPr>
        <xdr:spPr>
          <a:xfrm>
            <a:off x="4563533" y="905933"/>
            <a:ext cx="1363134" cy="50482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a:solidFill>
                <a:sysClr val="windowText" lastClr="000000"/>
              </a:solidFill>
            </a:endParaRPr>
          </a:p>
        </xdr:txBody>
      </xdr:sp>
      <xdr:sp macro="" textlink="">
        <xdr:nvSpPr>
          <xdr:cNvPr id="48" name="TextBox 47"/>
          <xdr:cNvSpPr txBox="1"/>
        </xdr:nvSpPr>
        <xdr:spPr>
          <a:xfrm>
            <a:off x="4500194" y="846670"/>
            <a:ext cx="143520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100" b="1"/>
              <a:t>Standard Practices</a:t>
            </a:r>
          </a:p>
          <a:p>
            <a:pPr algn="ctr"/>
            <a:r>
              <a:rPr lang="en-US" sz="1100" b="1"/>
              <a:t>are not valued by the</a:t>
            </a:r>
          </a:p>
          <a:p>
            <a:pPr algn="ctr"/>
            <a:r>
              <a:rPr lang="en-US" sz="1100" b="1"/>
              <a:t>company</a:t>
            </a:r>
          </a:p>
        </xdr:txBody>
      </xdr:sp>
    </xdr:grpSp>
    <xdr:clientData/>
  </xdr:twoCellAnchor>
  <xdr:twoCellAnchor>
    <xdr:from>
      <xdr:col>10</xdr:col>
      <xdr:colOff>106046</xdr:colOff>
      <xdr:row>28</xdr:row>
      <xdr:rowOff>164511</xdr:rowOff>
    </xdr:from>
    <xdr:to>
      <xdr:col>10</xdr:col>
      <xdr:colOff>110278</xdr:colOff>
      <xdr:row>29</xdr:row>
      <xdr:rowOff>131237</xdr:rowOff>
    </xdr:to>
    <xdr:cxnSp macro="">
      <xdr:nvCxnSpPr>
        <xdr:cNvPr id="49" name="Straight Arrow Connector 48"/>
        <xdr:cNvCxnSpPr>
          <a:stCxn id="48" idx="0"/>
          <a:endCxn id="45" idx="2"/>
        </xdr:cNvCxnSpPr>
      </xdr:nvCxnSpPr>
      <xdr:spPr>
        <a:xfrm rot="16200000" flipV="1">
          <a:off x="6167882" y="5236341"/>
          <a:ext cx="157226" cy="4232"/>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467783</xdr:colOff>
      <xdr:row>24</xdr:row>
      <xdr:rowOff>157692</xdr:rowOff>
    </xdr:from>
    <xdr:to>
      <xdr:col>9</xdr:col>
      <xdr:colOff>444500</xdr:colOff>
      <xdr:row>25</xdr:row>
      <xdr:rowOff>158750</xdr:rowOff>
    </xdr:to>
    <xdr:cxnSp macro="">
      <xdr:nvCxnSpPr>
        <xdr:cNvPr id="52" name="Straight Arrow Connector 51"/>
        <xdr:cNvCxnSpPr>
          <a:endCxn id="41" idx="2"/>
        </xdr:cNvCxnSpPr>
      </xdr:nvCxnSpPr>
      <xdr:spPr>
        <a:xfrm rot="10800000">
          <a:off x="5378450" y="4391025"/>
          <a:ext cx="590550" cy="191558"/>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349253</xdr:colOff>
      <xdr:row>24</xdr:row>
      <xdr:rowOff>153459</xdr:rowOff>
    </xdr:from>
    <xdr:to>
      <xdr:col>10</xdr:col>
      <xdr:colOff>749300</xdr:colOff>
      <xdr:row>25</xdr:row>
      <xdr:rowOff>158750</xdr:rowOff>
    </xdr:to>
    <xdr:cxnSp macro="">
      <xdr:nvCxnSpPr>
        <xdr:cNvPr id="55" name="Straight Arrow Connector 54"/>
        <xdr:cNvCxnSpPr>
          <a:endCxn id="38" idx="2"/>
        </xdr:cNvCxnSpPr>
      </xdr:nvCxnSpPr>
      <xdr:spPr>
        <a:xfrm flipV="1">
          <a:off x="6487586" y="4386792"/>
          <a:ext cx="400047" cy="195791"/>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25394</xdr:colOff>
      <xdr:row>20</xdr:row>
      <xdr:rowOff>96308</xdr:rowOff>
    </xdr:from>
    <xdr:to>
      <xdr:col>10</xdr:col>
      <xdr:colOff>749300</xdr:colOff>
      <xdr:row>22</xdr:row>
      <xdr:rowOff>29634</xdr:rowOff>
    </xdr:to>
    <xdr:cxnSp macro="">
      <xdr:nvCxnSpPr>
        <xdr:cNvPr id="59" name="Straight Arrow Connector 58"/>
        <xdr:cNvCxnSpPr>
          <a:stCxn id="38" idx="0"/>
          <a:endCxn id="35" idx="2"/>
        </xdr:cNvCxnSpPr>
      </xdr:nvCxnSpPr>
      <xdr:spPr>
        <a:xfrm rot="16200000" flipV="1">
          <a:off x="6368517" y="3362851"/>
          <a:ext cx="314326" cy="723906"/>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334433</xdr:colOff>
      <xdr:row>9</xdr:row>
      <xdr:rowOff>34925</xdr:rowOff>
    </xdr:from>
    <xdr:to>
      <xdr:col>8</xdr:col>
      <xdr:colOff>467783</xdr:colOff>
      <xdr:row>22</xdr:row>
      <xdr:rowOff>33867</xdr:rowOff>
    </xdr:to>
    <xdr:cxnSp macro="">
      <xdr:nvCxnSpPr>
        <xdr:cNvPr id="63" name="Straight Arrow Connector 62"/>
        <xdr:cNvCxnSpPr>
          <a:stCxn id="41" idx="0"/>
          <a:endCxn id="7" idx="2"/>
        </xdr:cNvCxnSpPr>
      </xdr:nvCxnSpPr>
      <xdr:spPr>
        <a:xfrm rot="16200000" flipV="1">
          <a:off x="4074054" y="2581804"/>
          <a:ext cx="2475442" cy="13335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550336</xdr:colOff>
      <xdr:row>9</xdr:row>
      <xdr:rowOff>10586</xdr:rowOff>
    </xdr:from>
    <xdr:to>
      <xdr:col>10</xdr:col>
      <xdr:colOff>0</xdr:colOff>
      <xdr:row>17</xdr:row>
      <xdr:rowOff>74084</xdr:rowOff>
    </xdr:to>
    <xdr:cxnSp macro="">
      <xdr:nvCxnSpPr>
        <xdr:cNvPr id="66" name="Straight Arrow Connector 65"/>
        <xdr:cNvCxnSpPr/>
      </xdr:nvCxnSpPr>
      <xdr:spPr>
        <a:xfrm rot="16200000" flipV="1">
          <a:off x="5005919" y="1841503"/>
          <a:ext cx="1587498" cy="67733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4436</xdr:colOff>
      <xdr:row>16</xdr:row>
      <xdr:rowOff>137000</xdr:rowOff>
    </xdr:from>
    <xdr:to>
      <xdr:col>11</xdr:col>
      <xdr:colOff>285750</xdr:colOff>
      <xdr:row>22</xdr:row>
      <xdr:rowOff>0</xdr:rowOff>
    </xdr:to>
    <xdr:cxnSp macro="">
      <xdr:nvCxnSpPr>
        <xdr:cNvPr id="69" name="Straight Arrow Connector 68"/>
        <xdr:cNvCxnSpPr>
          <a:endCxn id="31" idx="2"/>
        </xdr:cNvCxnSpPr>
      </xdr:nvCxnSpPr>
      <xdr:spPr>
        <a:xfrm rot="16200000" flipV="1">
          <a:off x="6531843" y="3208676"/>
          <a:ext cx="1006000" cy="281314"/>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179918</xdr:colOff>
      <xdr:row>9</xdr:row>
      <xdr:rowOff>42334</xdr:rowOff>
    </xdr:from>
    <xdr:to>
      <xdr:col>11</xdr:col>
      <xdr:colOff>4437</xdr:colOff>
      <xdr:row>13</xdr:row>
      <xdr:rowOff>99487</xdr:rowOff>
    </xdr:to>
    <xdr:cxnSp macro="">
      <xdr:nvCxnSpPr>
        <xdr:cNvPr id="77" name="Straight Arrow Connector 76"/>
        <xdr:cNvCxnSpPr>
          <a:stCxn id="31" idx="0"/>
        </xdr:cNvCxnSpPr>
      </xdr:nvCxnSpPr>
      <xdr:spPr>
        <a:xfrm rot="16200000" flipV="1">
          <a:off x="5889726" y="1232859"/>
          <a:ext cx="819153" cy="1189769"/>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0</xdr:row>
      <xdr:rowOff>8</xdr:rowOff>
    </xdr:from>
    <xdr:to>
      <xdr:col>1</xdr:col>
      <xdr:colOff>424392</xdr:colOff>
      <xdr:row>3</xdr:row>
      <xdr:rowOff>39733</xdr:rowOff>
    </xdr:to>
    <xdr:pic>
      <xdr:nvPicPr>
        <xdr:cNvPr id="50" name="Picture 49" descr="6ixSigma1.png"/>
        <xdr:cNvPicPr>
          <a:picLocks noChangeAspect="1"/>
        </xdr:cNvPicPr>
      </xdr:nvPicPr>
      <xdr:blipFill>
        <a:blip xmlns:r="http://schemas.openxmlformats.org/officeDocument/2006/relationships" r:embed="rId1" cstate="print"/>
        <a:stretch>
          <a:fillRect/>
        </a:stretch>
      </xdr:blipFill>
      <xdr:spPr>
        <a:xfrm>
          <a:off x="0" y="8"/>
          <a:ext cx="1038225" cy="54772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2</xdr:col>
      <xdr:colOff>304799</xdr:colOff>
      <xdr:row>8</xdr:row>
      <xdr:rowOff>9524</xdr:rowOff>
    </xdr:from>
    <xdr:to>
      <xdr:col>11</xdr:col>
      <xdr:colOff>571499</xdr:colOff>
      <xdr:row>27</xdr:row>
      <xdr:rowOff>114299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600076</xdr:colOff>
      <xdr:row>9</xdr:row>
      <xdr:rowOff>47623</xdr:rowOff>
    </xdr:from>
    <xdr:to>
      <xdr:col>10</xdr:col>
      <xdr:colOff>95251</xdr:colOff>
      <xdr:row>20</xdr:row>
      <xdr:rowOff>123824</xdr:rowOff>
    </xdr:to>
    <xdr:cxnSp macro="">
      <xdr:nvCxnSpPr>
        <xdr:cNvPr id="5" name="Straight Connector 4"/>
        <xdr:cNvCxnSpPr/>
      </xdr:nvCxnSpPr>
      <xdr:spPr>
        <a:xfrm rot="10800000" flipV="1">
          <a:off x="2667001" y="1000123"/>
          <a:ext cx="3762375" cy="2171701"/>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361951</xdr:colOff>
      <xdr:row>13</xdr:row>
      <xdr:rowOff>76197</xdr:rowOff>
    </xdr:from>
    <xdr:to>
      <xdr:col>10</xdr:col>
      <xdr:colOff>695328</xdr:colOff>
      <xdr:row>23</xdr:row>
      <xdr:rowOff>123824</xdr:rowOff>
    </xdr:to>
    <xdr:cxnSp macro="">
      <xdr:nvCxnSpPr>
        <xdr:cNvPr id="10" name="Straight Connector 9"/>
        <xdr:cNvCxnSpPr/>
      </xdr:nvCxnSpPr>
      <xdr:spPr>
        <a:xfrm rot="10800000" flipV="1">
          <a:off x="3648076" y="1790697"/>
          <a:ext cx="3381377" cy="1952627"/>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523082</xdr:colOff>
      <xdr:row>9</xdr:row>
      <xdr:rowOff>162718</xdr:rowOff>
    </xdr:from>
    <xdr:to>
      <xdr:col>9</xdr:col>
      <xdr:colOff>524670</xdr:colOff>
      <xdr:row>15</xdr:row>
      <xdr:rowOff>115093</xdr:rowOff>
    </xdr:to>
    <xdr:cxnSp macro="">
      <xdr:nvCxnSpPr>
        <xdr:cNvPr id="13" name="Straight Arrow Connector 12"/>
        <xdr:cNvCxnSpPr/>
      </xdr:nvCxnSpPr>
      <xdr:spPr>
        <a:xfrm rot="5400000">
          <a:off x="5700713" y="1662112"/>
          <a:ext cx="1095375" cy="1588"/>
        </a:xfrm>
        <a:prstGeom prst="straightConnector1">
          <a:avLst/>
        </a:prstGeom>
        <a:ln w="254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295275</xdr:colOff>
      <xdr:row>11</xdr:row>
      <xdr:rowOff>95250</xdr:rowOff>
    </xdr:from>
    <xdr:ext cx="300210" cy="342786"/>
    <xdr:sp macro="" textlink="">
      <xdr:nvSpPr>
        <xdr:cNvPr id="14" name="TextBox 13"/>
        <xdr:cNvSpPr txBox="1"/>
      </xdr:nvSpPr>
      <xdr:spPr>
        <a:xfrm>
          <a:off x="6019800" y="1428750"/>
          <a:ext cx="30021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600" b="1">
              <a:solidFill>
                <a:srgbClr val="0000FF"/>
              </a:solidFill>
            </a:rPr>
            <a:t>R</a:t>
          </a:r>
        </a:p>
      </xdr:txBody>
    </xdr:sp>
    <xdr:clientData/>
  </xdr:oneCellAnchor>
  <xdr:twoCellAnchor editAs="oneCell">
    <xdr:from>
      <xdr:col>0</xdr:col>
      <xdr:colOff>0</xdr:colOff>
      <xdr:row>0</xdr:row>
      <xdr:rowOff>0</xdr:rowOff>
    </xdr:from>
    <xdr:to>
      <xdr:col>1</xdr:col>
      <xdr:colOff>238125</xdr:colOff>
      <xdr:row>3</xdr:row>
      <xdr:rowOff>33375</xdr:rowOff>
    </xdr:to>
    <xdr:pic>
      <xdr:nvPicPr>
        <xdr:cNvPr id="7" name="Picture 6" descr="6ixSigma1.png"/>
        <xdr:cNvPicPr>
          <a:picLocks noChangeAspect="1"/>
        </xdr:cNvPicPr>
      </xdr:nvPicPr>
      <xdr:blipFill>
        <a:blip xmlns:r="http://schemas.openxmlformats.org/officeDocument/2006/relationships" r:embed="rId2" cstate="print"/>
        <a:stretch>
          <a:fillRect/>
        </a:stretch>
      </xdr:blipFill>
      <xdr:spPr>
        <a:xfrm>
          <a:off x="0" y="0"/>
          <a:ext cx="1038225" cy="54772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428625</xdr:colOff>
      <xdr:row>3</xdr:row>
      <xdr:rowOff>33375</xdr:rowOff>
    </xdr:to>
    <xdr:pic>
      <xdr:nvPicPr>
        <xdr:cNvPr id="2" name="Picture 1" descr="6ixSigma1.png"/>
        <xdr:cNvPicPr>
          <a:picLocks noChangeAspect="1"/>
        </xdr:cNvPicPr>
      </xdr:nvPicPr>
      <xdr:blipFill>
        <a:blip xmlns:r="http://schemas.openxmlformats.org/officeDocument/2006/relationships" r:embed="rId1" cstate="print"/>
        <a:stretch>
          <a:fillRect/>
        </a:stretch>
      </xdr:blipFill>
      <xdr:spPr>
        <a:xfrm>
          <a:off x="0" y="0"/>
          <a:ext cx="1038225" cy="5477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428625</xdr:colOff>
      <xdr:row>2</xdr:row>
      <xdr:rowOff>90525</xdr:rowOff>
    </xdr:to>
    <xdr:pic>
      <xdr:nvPicPr>
        <xdr:cNvPr id="2" name="Picture 1" descr="6ixSigma1.png"/>
        <xdr:cNvPicPr>
          <a:picLocks noChangeAspect="1"/>
        </xdr:cNvPicPr>
      </xdr:nvPicPr>
      <xdr:blipFill>
        <a:blip xmlns:r="http://schemas.openxmlformats.org/officeDocument/2006/relationships" r:embed="rId1" cstate="print"/>
        <a:stretch>
          <a:fillRect/>
        </a:stretch>
      </xdr:blipFill>
      <xdr:spPr>
        <a:xfrm>
          <a:off x="0" y="0"/>
          <a:ext cx="1038225" cy="5477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228600</xdr:colOff>
      <xdr:row>22</xdr:row>
      <xdr:rowOff>19050</xdr:rowOff>
    </xdr:from>
    <xdr:to>
      <xdr:col>4</xdr:col>
      <xdr:colOff>285750</xdr:colOff>
      <xdr:row>31</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22</xdr:row>
      <xdr:rowOff>28575</xdr:rowOff>
    </xdr:from>
    <xdr:to>
      <xdr:col>9</xdr:col>
      <xdr:colOff>314326</xdr:colOff>
      <xdr:row>31</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228601</xdr:colOff>
      <xdr:row>33</xdr:row>
      <xdr:rowOff>19050</xdr:rowOff>
    </xdr:from>
    <xdr:to>
      <xdr:col>4</xdr:col>
      <xdr:colOff>285751</xdr:colOff>
      <xdr:row>42</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485775</xdr:colOff>
      <xdr:row>22</xdr:row>
      <xdr:rowOff>19050</xdr:rowOff>
    </xdr:from>
    <xdr:to>
      <xdr:col>14</xdr:col>
      <xdr:colOff>523875</xdr:colOff>
      <xdr:row>31</xdr:row>
      <xdr:rowOff>133350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485775</xdr:colOff>
      <xdr:row>33</xdr:row>
      <xdr:rowOff>19050</xdr:rowOff>
    </xdr:from>
    <xdr:to>
      <xdr:col>9</xdr:col>
      <xdr:colOff>323850</xdr:colOff>
      <xdr:row>42</xdr:row>
      <xdr:rowOff>66675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485775</xdr:colOff>
      <xdr:row>33</xdr:row>
      <xdr:rowOff>9525</xdr:rowOff>
    </xdr:from>
    <xdr:to>
      <xdr:col>14</xdr:col>
      <xdr:colOff>561975</xdr:colOff>
      <xdr:row>42</xdr:row>
      <xdr:rowOff>66675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0</xdr:row>
      <xdr:rowOff>28575</xdr:rowOff>
    </xdr:from>
    <xdr:to>
      <xdr:col>1</xdr:col>
      <xdr:colOff>428625</xdr:colOff>
      <xdr:row>2</xdr:row>
      <xdr:rowOff>90525</xdr:rowOff>
    </xdr:to>
    <xdr:pic>
      <xdr:nvPicPr>
        <xdr:cNvPr id="8" name="Picture 7" descr="6ixSigma1.png"/>
        <xdr:cNvPicPr>
          <a:picLocks noChangeAspect="1"/>
        </xdr:cNvPicPr>
      </xdr:nvPicPr>
      <xdr:blipFill>
        <a:blip xmlns:r="http://schemas.openxmlformats.org/officeDocument/2006/relationships" r:embed="rId7" cstate="print"/>
        <a:stretch>
          <a:fillRect/>
        </a:stretch>
      </xdr:blipFill>
      <xdr:spPr>
        <a:xfrm>
          <a:off x="0" y="28575"/>
          <a:ext cx="1038225" cy="54772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4</xdr:col>
      <xdr:colOff>428625</xdr:colOff>
      <xdr:row>6</xdr:row>
      <xdr:rowOff>123825</xdr:rowOff>
    </xdr:from>
    <xdr:to>
      <xdr:col>6</xdr:col>
      <xdr:colOff>352425</xdr:colOff>
      <xdr:row>9</xdr:row>
      <xdr:rowOff>38100</xdr:rowOff>
    </xdr:to>
    <xdr:sp macro="" textlink="">
      <xdr:nvSpPr>
        <xdr:cNvPr id="2" name="Oval 1"/>
        <xdr:cNvSpPr/>
      </xdr:nvSpPr>
      <xdr:spPr>
        <a:xfrm>
          <a:off x="2867025" y="1390650"/>
          <a:ext cx="1143000" cy="4857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200" b="1">
              <a:solidFill>
                <a:sysClr val="windowText" lastClr="000000"/>
              </a:solidFill>
            </a:rPr>
            <a:t>Problem</a:t>
          </a:r>
          <a:endParaRPr lang="en-US" sz="1100" b="1">
            <a:solidFill>
              <a:sysClr val="windowText" lastClr="000000"/>
            </a:solidFill>
          </a:endParaRPr>
        </a:p>
      </xdr:txBody>
    </xdr:sp>
    <xdr:clientData/>
  </xdr:twoCellAnchor>
  <xdr:twoCellAnchor>
    <xdr:from>
      <xdr:col>3</xdr:col>
      <xdr:colOff>47625</xdr:colOff>
      <xdr:row>11</xdr:row>
      <xdr:rowOff>161925</xdr:rowOff>
    </xdr:from>
    <xdr:to>
      <xdr:col>4</xdr:col>
      <xdr:colOff>333375</xdr:colOff>
      <xdr:row>14</xdr:row>
      <xdr:rowOff>38100</xdr:rowOff>
    </xdr:to>
    <xdr:sp macro="" textlink="">
      <xdr:nvSpPr>
        <xdr:cNvPr id="3" name="Rectangle 2"/>
        <xdr:cNvSpPr/>
      </xdr:nvSpPr>
      <xdr:spPr>
        <a:xfrm>
          <a:off x="1876425" y="2381250"/>
          <a:ext cx="895350" cy="44767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200" b="1">
              <a:solidFill>
                <a:sysClr val="windowText" lastClr="000000"/>
              </a:solidFill>
            </a:rPr>
            <a:t>Cause</a:t>
          </a:r>
          <a:endParaRPr lang="en-US" sz="1100" b="1">
            <a:solidFill>
              <a:sysClr val="windowText" lastClr="000000"/>
            </a:solidFill>
          </a:endParaRPr>
        </a:p>
      </xdr:txBody>
    </xdr:sp>
    <xdr:clientData/>
  </xdr:twoCellAnchor>
  <xdr:twoCellAnchor>
    <xdr:from>
      <xdr:col>6</xdr:col>
      <xdr:colOff>438150</xdr:colOff>
      <xdr:row>11</xdr:row>
      <xdr:rowOff>161925</xdr:rowOff>
    </xdr:from>
    <xdr:to>
      <xdr:col>8</xdr:col>
      <xdr:colOff>114300</xdr:colOff>
      <xdr:row>14</xdr:row>
      <xdr:rowOff>38100</xdr:rowOff>
    </xdr:to>
    <xdr:sp macro="" textlink="">
      <xdr:nvSpPr>
        <xdr:cNvPr id="4" name="Rectangle 3"/>
        <xdr:cNvSpPr/>
      </xdr:nvSpPr>
      <xdr:spPr>
        <a:xfrm>
          <a:off x="4095750" y="2381250"/>
          <a:ext cx="895350" cy="44767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200" b="1">
              <a:solidFill>
                <a:sysClr val="windowText" lastClr="000000"/>
              </a:solidFill>
            </a:rPr>
            <a:t>Cause</a:t>
          </a:r>
          <a:endParaRPr lang="en-US" sz="1100" b="1">
            <a:solidFill>
              <a:sysClr val="windowText" lastClr="000000"/>
            </a:solidFill>
          </a:endParaRPr>
        </a:p>
      </xdr:txBody>
    </xdr:sp>
    <xdr:clientData/>
  </xdr:twoCellAnchor>
  <xdr:twoCellAnchor>
    <xdr:from>
      <xdr:col>4</xdr:col>
      <xdr:colOff>9525</xdr:colOff>
      <xdr:row>16</xdr:row>
      <xdr:rowOff>66675</xdr:rowOff>
    </xdr:from>
    <xdr:to>
      <xdr:col>5</xdr:col>
      <xdr:colOff>295275</xdr:colOff>
      <xdr:row>18</xdr:row>
      <xdr:rowOff>133350</xdr:rowOff>
    </xdr:to>
    <xdr:sp macro="" textlink="">
      <xdr:nvSpPr>
        <xdr:cNvPr id="5" name="Rectangle 4"/>
        <xdr:cNvSpPr/>
      </xdr:nvSpPr>
      <xdr:spPr>
        <a:xfrm>
          <a:off x="2447925" y="3238500"/>
          <a:ext cx="895350" cy="44767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200" b="1">
              <a:solidFill>
                <a:sysClr val="windowText" lastClr="000000"/>
              </a:solidFill>
            </a:rPr>
            <a:t>Cause</a:t>
          </a:r>
          <a:endParaRPr lang="en-US" sz="1100" b="1">
            <a:solidFill>
              <a:sysClr val="windowText" lastClr="000000"/>
            </a:solidFill>
          </a:endParaRPr>
        </a:p>
      </xdr:txBody>
    </xdr:sp>
    <xdr:clientData/>
  </xdr:twoCellAnchor>
  <xdr:twoCellAnchor>
    <xdr:from>
      <xdr:col>2</xdr:col>
      <xdr:colOff>85725</xdr:colOff>
      <xdr:row>16</xdr:row>
      <xdr:rowOff>66675</xdr:rowOff>
    </xdr:from>
    <xdr:to>
      <xdr:col>3</xdr:col>
      <xdr:colOff>371475</xdr:colOff>
      <xdr:row>18</xdr:row>
      <xdr:rowOff>133350</xdr:rowOff>
    </xdr:to>
    <xdr:sp macro="" textlink="">
      <xdr:nvSpPr>
        <xdr:cNvPr id="6" name="Rectangle 5"/>
        <xdr:cNvSpPr/>
      </xdr:nvSpPr>
      <xdr:spPr>
        <a:xfrm>
          <a:off x="1304925" y="3238500"/>
          <a:ext cx="895350" cy="44767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200" b="1">
              <a:solidFill>
                <a:sysClr val="windowText" lastClr="000000"/>
              </a:solidFill>
            </a:rPr>
            <a:t>Cause</a:t>
          </a:r>
          <a:endParaRPr lang="en-US" sz="1100" b="1">
            <a:solidFill>
              <a:sysClr val="windowText" lastClr="000000"/>
            </a:solidFill>
          </a:endParaRPr>
        </a:p>
      </xdr:txBody>
    </xdr:sp>
    <xdr:clientData/>
  </xdr:twoCellAnchor>
  <xdr:twoCellAnchor>
    <xdr:from>
      <xdr:col>5</xdr:col>
      <xdr:colOff>514350</xdr:colOff>
      <xdr:row>16</xdr:row>
      <xdr:rowOff>66675</xdr:rowOff>
    </xdr:from>
    <xdr:to>
      <xdr:col>7</xdr:col>
      <xdr:colOff>190500</xdr:colOff>
      <xdr:row>18</xdr:row>
      <xdr:rowOff>133350</xdr:rowOff>
    </xdr:to>
    <xdr:sp macro="" textlink="">
      <xdr:nvSpPr>
        <xdr:cNvPr id="7" name="Rectangle 6"/>
        <xdr:cNvSpPr/>
      </xdr:nvSpPr>
      <xdr:spPr>
        <a:xfrm>
          <a:off x="3562350" y="3238500"/>
          <a:ext cx="895350" cy="44767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200" b="1">
              <a:solidFill>
                <a:sysClr val="windowText" lastClr="000000"/>
              </a:solidFill>
            </a:rPr>
            <a:t>Cause</a:t>
          </a:r>
          <a:endParaRPr lang="en-US" sz="1100" b="1">
            <a:solidFill>
              <a:sysClr val="windowText" lastClr="000000"/>
            </a:solidFill>
          </a:endParaRPr>
        </a:p>
      </xdr:txBody>
    </xdr:sp>
    <xdr:clientData/>
  </xdr:twoCellAnchor>
  <xdr:twoCellAnchor>
    <xdr:from>
      <xdr:col>7</xdr:col>
      <xdr:colOff>361950</xdr:colOff>
      <xdr:row>16</xdr:row>
      <xdr:rowOff>66675</xdr:rowOff>
    </xdr:from>
    <xdr:to>
      <xdr:col>9</xdr:col>
      <xdr:colOff>38100</xdr:colOff>
      <xdr:row>18</xdr:row>
      <xdr:rowOff>133350</xdr:rowOff>
    </xdr:to>
    <xdr:sp macro="" textlink="">
      <xdr:nvSpPr>
        <xdr:cNvPr id="8" name="Rectangle 7"/>
        <xdr:cNvSpPr/>
      </xdr:nvSpPr>
      <xdr:spPr>
        <a:xfrm>
          <a:off x="4629150" y="3238500"/>
          <a:ext cx="895350" cy="44767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200" b="1">
              <a:solidFill>
                <a:sysClr val="windowText" lastClr="000000"/>
              </a:solidFill>
            </a:rPr>
            <a:t>Cause</a:t>
          </a:r>
          <a:endParaRPr lang="en-US" sz="1100" b="1">
            <a:solidFill>
              <a:sysClr val="windowText" lastClr="000000"/>
            </a:solidFill>
          </a:endParaRPr>
        </a:p>
      </xdr:txBody>
    </xdr:sp>
    <xdr:clientData/>
  </xdr:twoCellAnchor>
  <xdr:twoCellAnchor>
    <xdr:from>
      <xdr:col>5</xdr:col>
      <xdr:colOff>390526</xdr:colOff>
      <xdr:row>9</xdr:row>
      <xdr:rowOff>38099</xdr:rowOff>
    </xdr:from>
    <xdr:to>
      <xdr:col>7</xdr:col>
      <xdr:colOff>276226</xdr:colOff>
      <xdr:row>11</xdr:row>
      <xdr:rowOff>161924</xdr:rowOff>
    </xdr:to>
    <xdr:cxnSp macro="">
      <xdr:nvCxnSpPr>
        <xdr:cNvPr id="12" name="Elbow Connector 11"/>
        <xdr:cNvCxnSpPr>
          <a:stCxn id="2" idx="4"/>
          <a:endCxn id="4" idx="0"/>
        </xdr:cNvCxnSpPr>
      </xdr:nvCxnSpPr>
      <xdr:spPr>
        <a:xfrm rot="16200000" flipH="1">
          <a:off x="3738563" y="1576387"/>
          <a:ext cx="504825" cy="1104900"/>
        </a:xfrm>
        <a:prstGeom prst="bentConnector3">
          <a:avLst>
            <a:gd name="adj1" fmla="val 50000"/>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495301</xdr:colOff>
      <xdr:row>9</xdr:row>
      <xdr:rowOff>38100</xdr:rowOff>
    </xdr:from>
    <xdr:to>
      <xdr:col>5</xdr:col>
      <xdr:colOff>390526</xdr:colOff>
      <xdr:row>11</xdr:row>
      <xdr:rowOff>161925</xdr:rowOff>
    </xdr:to>
    <xdr:cxnSp macro="">
      <xdr:nvCxnSpPr>
        <xdr:cNvPr id="13" name="Elbow Connector 12"/>
        <xdr:cNvCxnSpPr>
          <a:stCxn id="2" idx="4"/>
          <a:endCxn id="3" idx="0"/>
        </xdr:cNvCxnSpPr>
      </xdr:nvCxnSpPr>
      <xdr:spPr>
        <a:xfrm rot="5400000">
          <a:off x="2628901" y="1571625"/>
          <a:ext cx="504825" cy="1114425"/>
        </a:xfrm>
        <a:prstGeom prst="bentConnector3">
          <a:avLst>
            <a:gd name="adj1" fmla="val 50000"/>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533401</xdr:colOff>
      <xdr:row>14</xdr:row>
      <xdr:rowOff>38100</xdr:rowOff>
    </xdr:from>
    <xdr:to>
      <xdr:col>3</xdr:col>
      <xdr:colOff>495301</xdr:colOff>
      <xdr:row>16</xdr:row>
      <xdr:rowOff>66675</xdr:rowOff>
    </xdr:to>
    <xdr:cxnSp macro="">
      <xdr:nvCxnSpPr>
        <xdr:cNvPr id="16" name="Elbow Connector 15"/>
        <xdr:cNvCxnSpPr>
          <a:stCxn id="6" idx="0"/>
          <a:endCxn id="3" idx="2"/>
        </xdr:cNvCxnSpPr>
      </xdr:nvCxnSpPr>
      <xdr:spPr>
        <a:xfrm rot="5400000" flipH="1" flipV="1">
          <a:off x="1833563" y="2747963"/>
          <a:ext cx="409575" cy="571500"/>
        </a:xfrm>
        <a:prstGeom prst="bentConnector3">
          <a:avLst>
            <a:gd name="adj1" fmla="val 50000"/>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495301</xdr:colOff>
      <xdr:row>14</xdr:row>
      <xdr:rowOff>38100</xdr:rowOff>
    </xdr:from>
    <xdr:to>
      <xdr:col>4</xdr:col>
      <xdr:colOff>457201</xdr:colOff>
      <xdr:row>16</xdr:row>
      <xdr:rowOff>66675</xdr:rowOff>
    </xdr:to>
    <xdr:cxnSp macro="">
      <xdr:nvCxnSpPr>
        <xdr:cNvPr id="19" name="Elbow Connector 18"/>
        <xdr:cNvCxnSpPr>
          <a:stCxn id="5" idx="0"/>
          <a:endCxn id="3" idx="2"/>
        </xdr:cNvCxnSpPr>
      </xdr:nvCxnSpPr>
      <xdr:spPr>
        <a:xfrm rot="16200000" flipV="1">
          <a:off x="2405063" y="2747963"/>
          <a:ext cx="409575" cy="571500"/>
        </a:xfrm>
        <a:prstGeom prst="bentConnector3">
          <a:avLst>
            <a:gd name="adj1" fmla="val 50000"/>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352426</xdr:colOff>
      <xdr:row>14</xdr:row>
      <xdr:rowOff>38100</xdr:rowOff>
    </xdr:from>
    <xdr:to>
      <xdr:col>7</xdr:col>
      <xdr:colOff>276226</xdr:colOff>
      <xdr:row>16</xdr:row>
      <xdr:rowOff>66675</xdr:rowOff>
    </xdr:to>
    <xdr:cxnSp macro="">
      <xdr:nvCxnSpPr>
        <xdr:cNvPr id="22" name="Elbow Connector 21"/>
        <xdr:cNvCxnSpPr>
          <a:stCxn id="7" idx="0"/>
          <a:endCxn id="4" idx="2"/>
        </xdr:cNvCxnSpPr>
      </xdr:nvCxnSpPr>
      <xdr:spPr>
        <a:xfrm rot="5400000" flipH="1" flipV="1">
          <a:off x="4071938" y="2767013"/>
          <a:ext cx="409575" cy="533400"/>
        </a:xfrm>
        <a:prstGeom prst="bentConnector3">
          <a:avLst>
            <a:gd name="adj1" fmla="val 50000"/>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276226</xdr:colOff>
      <xdr:row>14</xdr:row>
      <xdr:rowOff>38100</xdr:rowOff>
    </xdr:from>
    <xdr:to>
      <xdr:col>8</xdr:col>
      <xdr:colOff>200026</xdr:colOff>
      <xdr:row>16</xdr:row>
      <xdr:rowOff>66675</xdr:rowOff>
    </xdr:to>
    <xdr:cxnSp macro="">
      <xdr:nvCxnSpPr>
        <xdr:cNvPr id="25" name="Elbow Connector 24"/>
        <xdr:cNvCxnSpPr>
          <a:stCxn id="8" idx="0"/>
          <a:endCxn id="4" idx="2"/>
        </xdr:cNvCxnSpPr>
      </xdr:nvCxnSpPr>
      <xdr:spPr>
        <a:xfrm rot="16200000" flipV="1">
          <a:off x="4605338" y="2767013"/>
          <a:ext cx="409575" cy="533400"/>
        </a:xfrm>
        <a:prstGeom prst="bentConnector3">
          <a:avLst>
            <a:gd name="adj1" fmla="val 50000"/>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0</xdr:row>
      <xdr:rowOff>0</xdr:rowOff>
    </xdr:from>
    <xdr:to>
      <xdr:col>1</xdr:col>
      <xdr:colOff>428625</xdr:colOff>
      <xdr:row>2</xdr:row>
      <xdr:rowOff>90525</xdr:rowOff>
    </xdr:to>
    <xdr:pic>
      <xdr:nvPicPr>
        <xdr:cNvPr id="15" name="Picture 14" descr="6ixSigma1.png"/>
        <xdr:cNvPicPr>
          <a:picLocks noChangeAspect="1"/>
        </xdr:cNvPicPr>
      </xdr:nvPicPr>
      <xdr:blipFill>
        <a:blip xmlns:r="http://schemas.openxmlformats.org/officeDocument/2006/relationships" r:embed="rId1" cstate="print"/>
        <a:stretch>
          <a:fillRect/>
        </a:stretch>
      </xdr:blipFill>
      <xdr:spPr>
        <a:xfrm>
          <a:off x="0" y="0"/>
          <a:ext cx="1038225" cy="54772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428625</xdr:colOff>
      <xdr:row>2</xdr:row>
      <xdr:rowOff>90525</xdr:rowOff>
    </xdr:to>
    <xdr:pic>
      <xdr:nvPicPr>
        <xdr:cNvPr id="2" name="Picture 1" descr="6ixSigma1.png"/>
        <xdr:cNvPicPr>
          <a:picLocks noChangeAspect="1"/>
        </xdr:cNvPicPr>
      </xdr:nvPicPr>
      <xdr:blipFill>
        <a:blip xmlns:r="http://schemas.openxmlformats.org/officeDocument/2006/relationships" r:embed="rId1" cstate="print"/>
        <a:stretch>
          <a:fillRect/>
        </a:stretch>
      </xdr:blipFill>
      <xdr:spPr>
        <a:xfrm>
          <a:off x="0" y="0"/>
          <a:ext cx="1038225" cy="54772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2</xdr:col>
      <xdr:colOff>190499</xdr:colOff>
      <xdr:row>3</xdr:row>
      <xdr:rowOff>76200</xdr:rowOff>
    </xdr:from>
    <xdr:to>
      <xdr:col>8</xdr:col>
      <xdr:colOff>800099</xdr:colOff>
      <xdr:row>16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9809</xdr:rowOff>
    </xdr:from>
    <xdr:to>
      <xdr:col>1</xdr:col>
      <xdr:colOff>331215</xdr:colOff>
      <xdr:row>2</xdr:row>
      <xdr:rowOff>105833</xdr:rowOff>
    </xdr:to>
    <xdr:pic>
      <xdr:nvPicPr>
        <xdr:cNvPr id="3" name="Picture 2" descr="6ixSigma1.png"/>
        <xdr:cNvPicPr>
          <a:picLocks noChangeAspect="1"/>
        </xdr:cNvPicPr>
      </xdr:nvPicPr>
      <xdr:blipFill>
        <a:blip xmlns:r="http://schemas.openxmlformats.org/officeDocument/2006/relationships" r:embed="rId2" cstate="print"/>
        <a:stretch>
          <a:fillRect/>
        </a:stretch>
      </xdr:blipFill>
      <xdr:spPr>
        <a:xfrm>
          <a:off x="0" y="9809"/>
          <a:ext cx="1038225" cy="54772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428625</xdr:colOff>
      <xdr:row>3</xdr:row>
      <xdr:rowOff>33375</xdr:rowOff>
    </xdr:to>
    <xdr:pic>
      <xdr:nvPicPr>
        <xdr:cNvPr id="2" name="Picture 1" descr="6ixSigma1.png"/>
        <xdr:cNvPicPr>
          <a:picLocks noChangeAspect="1"/>
        </xdr:cNvPicPr>
      </xdr:nvPicPr>
      <xdr:blipFill>
        <a:blip xmlns:r="http://schemas.openxmlformats.org/officeDocument/2006/relationships" r:embed="rId1" cstate="print"/>
        <a:stretch>
          <a:fillRect/>
        </a:stretch>
      </xdr:blipFill>
      <xdr:spPr>
        <a:xfrm>
          <a:off x="0" y="0"/>
          <a:ext cx="1038225" cy="547725"/>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333375</xdr:colOff>
      <xdr:row>3</xdr:row>
      <xdr:rowOff>33375</xdr:rowOff>
    </xdr:to>
    <xdr:pic>
      <xdr:nvPicPr>
        <xdr:cNvPr id="2" name="Picture 1" descr="6ixSigma1.png"/>
        <xdr:cNvPicPr>
          <a:picLocks noChangeAspect="1"/>
        </xdr:cNvPicPr>
      </xdr:nvPicPr>
      <xdr:blipFill>
        <a:blip xmlns:r="http://schemas.openxmlformats.org/officeDocument/2006/relationships" r:embed="rId1" cstate="print"/>
        <a:stretch>
          <a:fillRect/>
        </a:stretch>
      </xdr:blipFill>
      <xdr:spPr>
        <a:xfrm>
          <a:off x="0" y="0"/>
          <a:ext cx="1038225" cy="547725"/>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4</xdr:col>
      <xdr:colOff>171373</xdr:colOff>
      <xdr:row>5</xdr:row>
      <xdr:rowOff>28575</xdr:rowOff>
    </xdr:from>
    <xdr:to>
      <xdr:col>5</xdr:col>
      <xdr:colOff>542847</xdr:colOff>
      <xdr:row>7</xdr:row>
      <xdr:rowOff>152400</xdr:rowOff>
    </xdr:to>
    <xdr:sp macro="" textlink="">
      <xdr:nvSpPr>
        <xdr:cNvPr id="2" name="Rounded Rectangle 1"/>
        <xdr:cNvSpPr/>
      </xdr:nvSpPr>
      <xdr:spPr>
        <a:xfrm>
          <a:off x="2626706" y="917575"/>
          <a:ext cx="985308" cy="5048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en-US" sz="1100" b="1"/>
            <a:t>Low Control</a:t>
          </a:r>
        </a:p>
        <a:p>
          <a:pPr algn="ctr"/>
          <a:r>
            <a:rPr lang="en-US" sz="1100" b="1"/>
            <a:t>Low Effort</a:t>
          </a:r>
        </a:p>
      </xdr:txBody>
    </xdr:sp>
    <xdr:clientData/>
  </xdr:twoCellAnchor>
  <xdr:twoCellAnchor>
    <xdr:from>
      <xdr:col>14</xdr:col>
      <xdr:colOff>274045</xdr:colOff>
      <xdr:row>5</xdr:row>
      <xdr:rowOff>27517</xdr:rowOff>
    </xdr:from>
    <xdr:to>
      <xdr:col>15</xdr:col>
      <xdr:colOff>560854</xdr:colOff>
      <xdr:row>7</xdr:row>
      <xdr:rowOff>151342</xdr:rowOff>
    </xdr:to>
    <xdr:sp macro="" textlink="">
      <xdr:nvSpPr>
        <xdr:cNvPr id="3" name="Rounded Rectangle 2"/>
        <xdr:cNvSpPr/>
      </xdr:nvSpPr>
      <xdr:spPr>
        <a:xfrm>
          <a:off x="8476128" y="916517"/>
          <a:ext cx="985309" cy="5048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en-US" sz="1100" b="1"/>
            <a:t>High Control</a:t>
          </a:r>
        </a:p>
        <a:p>
          <a:pPr algn="ctr"/>
          <a:r>
            <a:rPr lang="en-US" sz="1100" b="1"/>
            <a:t>High Effort</a:t>
          </a:r>
        </a:p>
      </xdr:txBody>
    </xdr:sp>
    <xdr:clientData/>
  </xdr:twoCellAnchor>
  <xdr:twoCellAnchor editAs="oneCell">
    <xdr:from>
      <xdr:col>0</xdr:col>
      <xdr:colOff>0</xdr:colOff>
      <xdr:row>0</xdr:row>
      <xdr:rowOff>8</xdr:rowOff>
    </xdr:from>
    <xdr:to>
      <xdr:col>1</xdr:col>
      <xdr:colOff>424392</xdr:colOff>
      <xdr:row>3</xdr:row>
      <xdr:rowOff>39733</xdr:rowOff>
    </xdr:to>
    <xdr:pic>
      <xdr:nvPicPr>
        <xdr:cNvPr id="4" name="Picture 3" descr="6ixSigma1.png"/>
        <xdr:cNvPicPr>
          <a:picLocks noChangeAspect="1"/>
        </xdr:cNvPicPr>
      </xdr:nvPicPr>
      <xdr:blipFill>
        <a:blip xmlns:r="http://schemas.openxmlformats.org/officeDocument/2006/relationships" r:embed="rId1" cstate="print"/>
        <a:stretch>
          <a:fillRect/>
        </a:stretch>
      </xdr:blipFill>
      <xdr:spPr>
        <a:xfrm>
          <a:off x="0" y="8"/>
          <a:ext cx="1038225" cy="547725"/>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428625</xdr:colOff>
      <xdr:row>2</xdr:row>
      <xdr:rowOff>90525</xdr:rowOff>
    </xdr:to>
    <xdr:pic>
      <xdr:nvPicPr>
        <xdr:cNvPr id="2" name="Picture 1" descr="6ixSigma1.png"/>
        <xdr:cNvPicPr>
          <a:picLocks noChangeAspect="1"/>
        </xdr:cNvPicPr>
      </xdr:nvPicPr>
      <xdr:blipFill>
        <a:blip xmlns:r="http://schemas.openxmlformats.org/officeDocument/2006/relationships" r:embed="rId1" cstate="print"/>
        <a:stretch>
          <a:fillRect/>
        </a:stretch>
      </xdr:blipFill>
      <xdr:spPr>
        <a:xfrm>
          <a:off x="0" y="0"/>
          <a:ext cx="1038225" cy="5477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1</xdr:col>
      <xdr:colOff>266700</xdr:colOff>
      <xdr:row>2</xdr:row>
      <xdr:rowOff>90525</xdr:rowOff>
    </xdr:to>
    <xdr:pic>
      <xdr:nvPicPr>
        <xdr:cNvPr id="2" name="Picture 1" descr="6ixSigma1.png"/>
        <xdr:cNvPicPr>
          <a:picLocks noChangeAspect="1"/>
        </xdr:cNvPicPr>
      </xdr:nvPicPr>
      <xdr:blipFill>
        <a:blip xmlns:r="http://schemas.openxmlformats.org/officeDocument/2006/relationships" r:embed="rId1" cstate="print"/>
        <a:stretch>
          <a:fillRect/>
        </a:stretch>
      </xdr:blipFill>
      <xdr:spPr>
        <a:xfrm>
          <a:off x="19050" y="0"/>
          <a:ext cx="1038225" cy="5477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247650</xdr:colOff>
      <xdr:row>2</xdr:row>
      <xdr:rowOff>90525</xdr:rowOff>
    </xdr:to>
    <xdr:pic>
      <xdr:nvPicPr>
        <xdr:cNvPr id="2" name="Picture 1" descr="6ixSigma1.png"/>
        <xdr:cNvPicPr>
          <a:picLocks noChangeAspect="1"/>
        </xdr:cNvPicPr>
      </xdr:nvPicPr>
      <xdr:blipFill>
        <a:blip xmlns:r="http://schemas.openxmlformats.org/officeDocument/2006/relationships" r:embed="rId1" cstate="print"/>
        <a:stretch>
          <a:fillRect/>
        </a:stretch>
      </xdr:blipFill>
      <xdr:spPr>
        <a:xfrm>
          <a:off x="0" y="0"/>
          <a:ext cx="1038225" cy="5477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1</xdr:col>
      <xdr:colOff>447675</xdr:colOff>
      <xdr:row>2</xdr:row>
      <xdr:rowOff>14325</xdr:rowOff>
    </xdr:to>
    <xdr:pic>
      <xdr:nvPicPr>
        <xdr:cNvPr id="2" name="Picture 1" descr="6ixSigma1.png"/>
        <xdr:cNvPicPr>
          <a:picLocks noChangeAspect="1"/>
        </xdr:cNvPicPr>
      </xdr:nvPicPr>
      <xdr:blipFill>
        <a:blip xmlns:r="http://schemas.openxmlformats.org/officeDocument/2006/relationships" r:embed="rId1" cstate="print"/>
        <a:stretch>
          <a:fillRect/>
        </a:stretch>
      </xdr:blipFill>
      <xdr:spPr>
        <a:xfrm>
          <a:off x="19050" y="0"/>
          <a:ext cx="1038225" cy="5477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19050</xdr:colOff>
      <xdr:row>0</xdr:row>
      <xdr:rowOff>28575</xdr:rowOff>
    </xdr:from>
    <xdr:to>
      <xdr:col>1</xdr:col>
      <xdr:colOff>447675</xdr:colOff>
      <xdr:row>3</xdr:row>
      <xdr:rowOff>61950</xdr:rowOff>
    </xdr:to>
    <xdr:pic>
      <xdr:nvPicPr>
        <xdr:cNvPr id="2" name="Picture 1" descr="6ixSigma1.png"/>
        <xdr:cNvPicPr>
          <a:picLocks noChangeAspect="1"/>
        </xdr:cNvPicPr>
      </xdr:nvPicPr>
      <xdr:blipFill>
        <a:blip xmlns:r="http://schemas.openxmlformats.org/officeDocument/2006/relationships" r:embed="rId1" cstate="print"/>
        <a:stretch>
          <a:fillRect/>
        </a:stretch>
      </xdr:blipFill>
      <xdr:spPr>
        <a:xfrm>
          <a:off x="19050" y="28575"/>
          <a:ext cx="1038225" cy="5477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1038225</xdr:colOff>
      <xdr:row>3</xdr:row>
      <xdr:rowOff>33375</xdr:rowOff>
    </xdr:to>
    <xdr:pic>
      <xdr:nvPicPr>
        <xdr:cNvPr id="2" name="Picture 1" descr="6ixSigma1.png"/>
        <xdr:cNvPicPr>
          <a:picLocks noChangeAspect="1"/>
        </xdr:cNvPicPr>
      </xdr:nvPicPr>
      <xdr:blipFill>
        <a:blip xmlns:r="http://schemas.openxmlformats.org/officeDocument/2006/relationships" r:embed="rId1" cstate="print"/>
        <a:stretch>
          <a:fillRect/>
        </a:stretch>
      </xdr:blipFill>
      <xdr:spPr>
        <a:xfrm>
          <a:off x="0" y="0"/>
          <a:ext cx="1038225" cy="5477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304799</xdr:colOff>
      <xdr:row>8</xdr:row>
      <xdr:rowOff>171450</xdr:rowOff>
    </xdr:from>
    <xdr:to>
      <xdr:col>14</xdr:col>
      <xdr:colOff>504824</xdr:colOff>
      <xdr:row>8</xdr:row>
      <xdr:rowOff>419100</xdr:rowOff>
    </xdr:to>
    <xdr:cxnSp macro="">
      <xdr:nvCxnSpPr>
        <xdr:cNvPr id="3" name="Elbow Connector 2"/>
        <xdr:cNvCxnSpPr/>
      </xdr:nvCxnSpPr>
      <xdr:spPr>
        <a:xfrm rot="16200000" flipH="1">
          <a:off x="8462962" y="766762"/>
          <a:ext cx="247650" cy="200025"/>
        </a:xfrm>
        <a:prstGeom prst="bentConnector3">
          <a:avLst>
            <a:gd name="adj1" fmla="val -405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0</xdr:row>
      <xdr:rowOff>8</xdr:rowOff>
    </xdr:from>
    <xdr:to>
      <xdr:col>1</xdr:col>
      <xdr:colOff>424392</xdr:colOff>
      <xdr:row>2</xdr:row>
      <xdr:rowOff>18566</xdr:rowOff>
    </xdr:to>
    <xdr:pic>
      <xdr:nvPicPr>
        <xdr:cNvPr id="5" name="Picture 4" descr="6ixSigma1.png"/>
        <xdr:cNvPicPr>
          <a:picLocks noChangeAspect="1"/>
        </xdr:cNvPicPr>
      </xdr:nvPicPr>
      <xdr:blipFill>
        <a:blip xmlns:r="http://schemas.openxmlformats.org/officeDocument/2006/relationships" r:embed="rId1" cstate="print"/>
        <a:stretch>
          <a:fillRect/>
        </a:stretch>
      </xdr:blipFill>
      <xdr:spPr>
        <a:xfrm>
          <a:off x="0" y="8"/>
          <a:ext cx="1038225" cy="5477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400050</xdr:colOff>
      <xdr:row>14</xdr:row>
      <xdr:rowOff>66675</xdr:rowOff>
    </xdr:from>
    <xdr:to>
      <xdr:col>1</xdr:col>
      <xdr:colOff>276225</xdr:colOff>
      <xdr:row>16</xdr:row>
      <xdr:rowOff>171450</xdr:rowOff>
    </xdr:to>
    <xdr:pic>
      <xdr:nvPicPr>
        <xdr:cNvPr id="19" name="Picture 18"/>
        <xdr:cNvPicPr>
          <a:picLocks noChangeAspect="1" noChangeArrowheads="1"/>
        </xdr:cNvPicPr>
      </xdr:nvPicPr>
      <xdr:blipFill>
        <a:blip xmlns:r="http://schemas.openxmlformats.org/officeDocument/2006/relationships" r:embed="rId1" cstate="print"/>
        <a:srcRect/>
        <a:stretch>
          <a:fillRect/>
        </a:stretch>
      </xdr:blipFill>
      <xdr:spPr bwMode="auto">
        <a:xfrm>
          <a:off x="400050" y="2395008"/>
          <a:ext cx="490008" cy="485775"/>
        </a:xfrm>
        <a:prstGeom prst="rect">
          <a:avLst/>
        </a:prstGeom>
        <a:noFill/>
        <a:ln w="9525">
          <a:noFill/>
          <a:miter lim="800000"/>
          <a:headEnd/>
          <a:tailEnd/>
        </a:ln>
      </xdr:spPr>
    </xdr:pic>
    <xdr:clientData/>
  </xdr:twoCellAnchor>
  <xdr:twoCellAnchor editAs="oneCell">
    <xdr:from>
      <xdr:col>0</xdr:col>
      <xdr:colOff>390526</xdr:colOff>
      <xdr:row>10</xdr:row>
      <xdr:rowOff>95251</xdr:rowOff>
    </xdr:from>
    <xdr:to>
      <xdr:col>1</xdr:col>
      <xdr:colOff>257176</xdr:colOff>
      <xdr:row>13</xdr:row>
      <xdr:rowOff>1</xdr:rowOff>
    </xdr:to>
    <xdr:pic>
      <xdr:nvPicPr>
        <xdr:cNvPr id="20" name="Picture 19"/>
        <xdr:cNvPicPr>
          <a:picLocks noChangeAspect="1" noChangeArrowheads="1"/>
        </xdr:cNvPicPr>
      </xdr:nvPicPr>
      <xdr:blipFill>
        <a:blip xmlns:r="http://schemas.openxmlformats.org/officeDocument/2006/relationships" r:embed="rId2" cstate="print"/>
        <a:srcRect/>
        <a:stretch>
          <a:fillRect/>
        </a:stretch>
      </xdr:blipFill>
      <xdr:spPr bwMode="auto">
        <a:xfrm>
          <a:off x="390526" y="1666876"/>
          <a:ext cx="476250" cy="476250"/>
        </a:xfrm>
        <a:prstGeom prst="rect">
          <a:avLst/>
        </a:prstGeom>
        <a:noFill/>
        <a:ln w="9525">
          <a:noFill/>
          <a:miter lim="800000"/>
          <a:headEnd/>
          <a:tailEnd/>
        </a:ln>
      </xdr:spPr>
    </xdr:pic>
    <xdr:clientData/>
  </xdr:twoCellAnchor>
  <xdr:twoCellAnchor>
    <xdr:from>
      <xdr:col>0</xdr:col>
      <xdr:colOff>314326</xdr:colOff>
      <xdr:row>19</xdr:row>
      <xdr:rowOff>19050</xdr:rowOff>
    </xdr:from>
    <xdr:to>
      <xdr:col>1</xdr:col>
      <xdr:colOff>253366</xdr:colOff>
      <xdr:row>21</xdr:row>
      <xdr:rowOff>177546</xdr:rowOff>
    </xdr:to>
    <xdr:sp macro="" textlink="">
      <xdr:nvSpPr>
        <xdr:cNvPr id="21" name="Oval 20"/>
        <xdr:cNvSpPr>
          <a:spLocks noChangeAspect="1"/>
        </xdr:cNvSpPr>
      </xdr:nvSpPr>
      <xdr:spPr>
        <a:xfrm>
          <a:off x="314326" y="3305175"/>
          <a:ext cx="548640" cy="539496"/>
        </a:xfrm>
        <a:prstGeom prst="ellipse">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228600</xdr:colOff>
      <xdr:row>6</xdr:row>
      <xdr:rowOff>114300</xdr:rowOff>
    </xdr:from>
    <xdr:to>
      <xdr:col>1</xdr:col>
      <xdr:colOff>409575</xdr:colOff>
      <xdr:row>8</xdr:row>
      <xdr:rowOff>133350</xdr:rowOff>
    </xdr:to>
    <xdr:sp macro="" textlink="">
      <xdr:nvSpPr>
        <xdr:cNvPr id="22" name="Rectangle 21"/>
        <xdr:cNvSpPr/>
      </xdr:nvSpPr>
      <xdr:spPr>
        <a:xfrm>
          <a:off x="228600" y="923925"/>
          <a:ext cx="790575" cy="400050"/>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xdr:from>
      <xdr:col>0</xdr:col>
      <xdr:colOff>228600</xdr:colOff>
      <xdr:row>24</xdr:row>
      <xdr:rowOff>85725</xdr:rowOff>
    </xdr:from>
    <xdr:to>
      <xdr:col>1</xdr:col>
      <xdr:colOff>361950</xdr:colOff>
      <xdr:row>26</xdr:row>
      <xdr:rowOff>9525</xdr:rowOff>
    </xdr:to>
    <xdr:cxnSp macro="">
      <xdr:nvCxnSpPr>
        <xdr:cNvPr id="24" name="Elbow Connector 23"/>
        <xdr:cNvCxnSpPr/>
      </xdr:nvCxnSpPr>
      <xdr:spPr>
        <a:xfrm>
          <a:off x="228600" y="4324350"/>
          <a:ext cx="742950" cy="304800"/>
        </a:xfrm>
        <a:prstGeom prst="bentConnector3">
          <a:avLst>
            <a:gd name="adj1" fmla="val 50000"/>
          </a:avLst>
        </a:prstGeom>
        <a:ln w="1905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186266</xdr:colOff>
      <xdr:row>6</xdr:row>
      <xdr:rowOff>183092</xdr:rowOff>
    </xdr:from>
    <xdr:to>
      <xdr:col>8</xdr:col>
      <xdr:colOff>31749</xdr:colOff>
      <xdr:row>9</xdr:row>
      <xdr:rowOff>158750</xdr:rowOff>
    </xdr:to>
    <xdr:sp macro="" textlink="">
      <xdr:nvSpPr>
        <xdr:cNvPr id="7" name="Rectangle 6"/>
        <xdr:cNvSpPr/>
      </xdr:nvSpPr>
      <xdr:spPr>
        <a:xfrm>
          <a:off x="3869266" y="987425"/>
          <a:ext cx="1073150" cy="547158"/>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solidFill>
                <a:schemeClr val="tx1"/>
              </a:solidFill>
            </a:rPr>
            <a:t>Light Doesn't Turn On</a:t>
          </a:r>
        </a:p>
      </xdr:txBody>
    </xdr:sp>
    <xdr:clientData/>
  </xdr:twoCellAnchor>
  <xdr:twoCellAnchor editAs="oneCell">
    <xdr:from>
      <xdr:col>6</xdr:col>
      <xdr:colOff>478366</xdr:colOff>
      <xdr:row>10</xdr:row>
      <xdr:rowOff>102658</xdr:rowOff>
    </xdr:from>
    <xdr:to>
      <xdr:col>7</xdr:col>
      <xdr:colOff>354541</xdr:colOff>
      <xdr:row>13</xdr:row>
      <xdr:rowOff>16933</xdr:rowOff>
    </xdr:to>
    <xdr:pic>
      <xdr:nvPicPr>
        <xdr:cNvPr id="8"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4161366" y="1668991"/>
          <a:ext cx="490008" cy="485775"/>
        </a:xfrm>
        <a:prstGeom prst="rect">
          <a:avLst/>
        </a:prstGeom>
        <a:noFill/>
        <a:ln w="9525">
          <a:noFill/>
          <a:miter lim="800000"/>
          <a:headEnd/>
          <a:tailEnd/>
        </a:ln>
      </xdr:spPr>
    </xdr:pic>
    <xdr:clientData/>
  </xdr:twoCellAnchor>
  <xdr:twoCellAnchor>
    <xdr:from>
      <xdr:col>7</xdr:col>
      <xdr:colOff>109008</xdr:colOff>
      <xdr:row>9</xdr:row>
      <xdr:rowOff>158750</xdr:rowOff>
    </xdr:from>
    <xdr:to>
      <xdr:col>7</xdr:col>
      <xdr:colOff>109537</xdr:colOff>
      <xdr:row>10</xdr:row>
      <xdr:rowOff>102658</xdr:rowOff>
    </xdr:to>
    <xdr:cxnSp macro="">
      <xdr:nvCxnSpPr>
        <xdr:cNvPr id="9" name="Elbow Connector 8"/>
        <xdr:cNvCxnSpPr>
          <a:stCxn id="8" idx="0"/>
          <a:endCxn id="7" idx="2"/>
        </xdr:cNvCxnSpPr>
      </xdr:nvCxnSpPr>
      <xdr:spPr>
        <a:xfrm rot="16200000" flipV="1">
          <a:off x="4338902" y="1601522"/>
          <a:ext cx="134408" cy="529"/>
        </a:xfrm>
        <a:prstGeom prst="bentConnector3">
          <a:avLst>
            <a:gd name="adj1" fmla="val 50000"/>
          </a:avLst>
        </a:prstGeom>
        <a:ln w="1905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109538</xdr:colOff>
      <xdr:row>13</xdr:row>
      <xdr:rowOff>16933</xdr:rowOff>
    </xdr:from>
    <xdr:to>
      <xdr:col>10</xdr:col>
      <xdr:colOff>725465</xdr:colOff>
      <xdr:row>15</xdr:row>
      <xdr:rowOff>119620</xdr:rowOff>
    </xdr:to>
    <xdr:cxnSp macro="">
      <xdr:nvCxnSpPr>
        <xdr:cNvPr id="18" name="Elbow Connector 17"/>
        <xdr:cNvCxnSpPr>
          <a:stCxn id="45" idx="0"/>
          <a:endCxn id="8" idx="2"/>
        </xdr:cNvCxnSpPr>
      </xdr:nvCxnSpPr>
      <xdr:spPr>
        <a:xfrm rot="16200000" flipV="1">
          <a:off x="5393241" y="1167896"/>
          <a:ext cx="483687" cy="2457427"/>
        </a:xfrm>
        <a:prstGeom prst="bentConnector3">
          <a:avLst>
            <a:gd name="adj1" fmla="val 50000"/>
          </a:avLst>
        </a:prstGeom>
        <a:ln w="1905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608020</xdr:colOff>
      <xdr:row>13</xdr:row>
      <xdr:rowOff>16932</xdr:rowOff>
    </xdr:from>
    <xdr:to>
      <xdr:col>7</xdr:col>
      <xdr:colOff>109538</xdr:colOff>
      <xdr:row>14</xdr:row>
      <xdr:rowOff>153485</xdr:rowOff>
    </xdr:to>
    <xdr:cxnSp macro="">
      <xdr:nvCxnSpPr>
        <xdr:cNvPr id="38" name="Elbow Connector 37"/>
        <xdr:cNvCxnSpPr>
          <a:stCxn id="8" idx="2"/>
          <a:endCxn id="30" idx="0"/>
        </xdr:cNvCxnSpPr>
      </xdr:nvCxnSpPr>
      <xdr:spPr>
        <a:xfrm rot="5400000">
          <a:off x="3571335" y="1646783"/>
          <a:ext cx="327053" cy="1343018"/>
        </a:xfrm>
        <a:prstGeom prst="bentConnector3">
          <a:avLst>
            <a:gd name="adj1" fmla="val 50000"/>
          </a:avLst>
        </a:prstGeom>
        <a:ln w="1905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109538</xdr:colOff>
      <xdr:row>13</xdr:row>
      <xdr:rowOff>16932</xdr:rowOff>
    </xdr:from>
    <xdr:to>
      <xdr:col>8</xdr:col>
      <xdr:colOff>54490</xdr:colOff>
      <xdr:row>15</xdr:row>
      <xdr:rowOff>115385</xdr:rowOff>
    </xdr:to>
    <xdr:cxnSp macro="">
      <xdr:nvCxnSpPr>
        <xdr:cNvPr id="39" name="Elbow Connector 38"/>
        <xdr:cNvCxnSpPr>
          <a:stCxn id="8" idx="2"/>
          <a:endCxn id="31" idx="0"/>
        </xdr:cNvCxnSpPr>
      </xdr:nvCxnSpPr>
      <xdr:spPr>
        <a:xfrm rot="16200000" flipH="1">
          <a:off x="4446037" y="2115099"/>
          <a:ext cx="479453" cy="558786"/>
        </a:xfrm>
        <a:prstGeom prst="bentConnector3">
          <a:avLst>
            <a:gd name="adj1" fmla="val 50000"/>
          </a:avLst>
        </a:prstGeom>
        <a:ln w="1905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89643</xdr:colOff>
      <xdr:row>18</xdr:row>
      <xdr:rowOff>53399</xdr:rowOff>
    </xdr:from>
    <xdr:to>
      <xdr:col>4</xdr:col>
      <xdr:colOff>608019</xdr:colOff>
      <xdr:row>19</xdr:row>
      <xdr:rowOff>140781</xdr:rowOff>
    </xdr:to>
    <xdr:cxnSp macro="">
      <xdr:nvCxnSpPr>
        <xdr:cNvPr id="40" name="Elbow Connector 39"/>
        <xdr:cNvCxnSpPr>
          <a:stCxn id="34" idx="0"/>
          <a:endCxn id="30" idx="2"/>
        </xdr:cNvCxnSpPr>
      </xdr:nvCxnSpPr>
      <xdr:spPr>
        <a:xfrm rot="5400000" flipH="1" flipV="1">
          <a:off x="2665223" y="3023485"/>
          <a:ext cx="277882" cy="518376"/>
        </a:xfrm>
        <a:prstGeom prst="bentConnector3">
          <a:avLst>
            <a:gd name="adj1" fmla="val 50000"/>
          </a:avLst>
        </a:prstGeom>
        <a:ln w="1905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608020</xdr:colOff>
      <xdr:row>18</xdr:row>
      <xdr:rowOff>53398</xdr:rowOff>
    </xdr:from>
    <xdr:to>
      <xdr:col>5</xdr:col>
      <xdr:colOff>429154</xdr:colOff>
      <xdr:row>21</xdr:row>
      <xdr:rowOff>18003</xdr:rowOff>
    </xdr:to>
    <xdr:cxnSp macro="">
      <xdr:nvCxnSpPr>
        <xdr:cNvPr id="41" name="Elbow Connector 40"/>
        <xdr:cNvCxnSpPr>
          <a:stCxn id="30" idx="2"/>
          <a:endCxn id="35" idx="0"/>
        </xdr:cNvCxnSpPr>
      </xdr:nvCxnSpPr>
      <xdr:spPr>
        <a:xfrm rot="16200000" flipH="1">
          <a:off x="3012784" y="3194300"/>
          <a:ext cx="536105" cy="434968"/>
        </a:xfrm>
        <a:prstGeom prst="bentConnector3">
          <a:avLst>
            <a:gd name="adj1" fmla="val 26311"/>
          </a:avLst>
        </a:prstGeom>
        <a:ln w="1905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182555</xdr:colOff>
      <xdr:row>18</xdr:row>
      <xdr:rowOff>149163</xdr:rowOff>
    </xdr:from>
    <xdr:to>
      <xdr:col>8</xdr:col>
      <xdr:colOff>54489</xdr:colOff>
      <xdr:row>21</xdr:row>
      <xdr:rowOff>1073</xdr:rowOff>
    </xdr:to>
    <xdr:cxnSp macro="">
      <xdr:nvCxnSpPr>
        <xdr:cNvPr id="42" name="Elbow Connector 41"/>
        <xdr:cNvCxnSpPr>
          <a:stCxn id="31" idx="2"/>
          <a:endCxn id="36" idx="0"/>
        </xdr:cNvCxnSpPr>
      </xdr:nvCxnSpPr>
      <xdr:spPr>
        <a:xfrm rot="5400000">
          <a:off x="4510567" y="3208317"/>
          <a:ext cx="423410" cy="485768"/>
        </a:xfrm>
        <a:prstGeom prst="bentConnector3">
          <a:avLst>
            <a:gd name="adj1" fmla="val 50000"/>
          </a:avLst>
        </a:prstGeom>
        <a:ln w="1905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54488</xdr:colOff>
      <xdr:row>18</xdr:row>
      <xdr:rowOff>149163</xdr:rowOff>
    </xdr:from>
    <xdr:to>
      <xdr:col>8</xdr:col>
      <xdr:colOff>560389</xdr:colOff>
      <xdr:row>21</xdr:row>
      <xdr:rowOff>5321</xdr:rowOff>
    </xdr:to>
    <xdr:cxnSp macro="">
      <xdr:nvCxnSpPr>
        <xdr:cNvPr id="43" name="Elbow Connector 42"/>
        <xdr:cNvCxnSpPr>
          <a:stCxn id="31" idx="2"/>
          <a:endCxn id="37" idx="0"/>
        </xdr:cNvCxnSpPr>
      </xdr:nvCxnSpPr>
      <xdr:spPr>
        <a:xfrm rot="16200000" flipH="1">
          <a:off x="5004277" y="3200374"/>
          <a:ext cx="427658" cy="505901"/>
        </a:xfrm>
        <a:prstGeom prst="bentConnector3">
          <a:avLst>
            <a:gd name="adj1" fmla="val 50000"/>
          </a:avLst>
        </a:prstGeom>
        <a:ln w="1905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274121</xdr:colOff>
      <xdr:row>14</xdr:row>
      <xdr:rowOff>153486</xdr:rowOff>
    </xdr:from>
    <xdr:to>
      <xdr:col>5</xdr:col>
      <xdr:colOff>330478</xdr:colOff>
      <xdr:row>18</xdr:row>
      <xdr:rowOff>53399</xdr:rowOff>
    </xdr:to>
    <xdr:grpSp>
      <xdr:nvGrpSpPr>
        <xdr:cNvPr id="93" name="Group 92"/>
        <xdr:cNvGrpSpPr/>
      </xdr:nvGrpSpPr>
      <xdr:grpSpPr>
        <a:xfrm>
          <a:off x="2729454" y="2746403"/>
          <a:ext cx="670191" cy="661913"/>
          <a:chOff x="2729454" y="2809892"/>
          <a:chExt cx="670191" cy="661913"/>
        </a:xfrm>
      </xdr:grpSpPr>
      <xdr:pic>
        <xdr:nvPicPr>
          <xdr:cNvPr id="30" name="Picture 29"/>
          <xdr:cNvPicPr>
            <a:picLocks noChangeAspect="1" noChangeArrowheads="1"/>
          </xdr:cNvPicPr>
        </xdr:nvPicPr>
        <xdr:blipFill>
          <a:blip xmlns:r="http://schemas.openxmlformats.org/officeDocument/2006/relationships" r:embed="rId2" cstate="print"/>
          <a:srcRect/>
          <a:stretch>
            <a:fillRect/>
          </a:stretch>
        </xdr:blipFill>
        <xdr:spPr bwMode="auto">
          <a:xfrm>
            <a:off x="2729454" y="2809892"/>
            <a:ext cx="667796" cy="661913"/>
          </a:xfrm>
          <a:prstGeom prst="rect">
            <a:avLst/>
          </a:prstGeom>
          <a:noFill/>
          <a:ln w="9525">
            <a:noFill/>
            <a:miter lim="800000"/>
            <a:headEnd/>
            <a:tailEnd/>
          </a:ln>
        </xdr:spPr>
      </xdr:pic>
      <xdr:sp macro="" textlink="">
        <xdr:nvSpPr>
          <xdr:cNvPr id="73" name="TextBox 72"/>
          <xdr:cNvSpPr txBox="1"/>
        </xdr:nvSpPr>
        <xdr:spPr>
          <a:xfrm>
            <a:off x="2751647" y="3005665"/>
            <a:ext cx="64799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800" b="1"/>
              <a:t>Switch </a:t>
            </a:r>
          </a:p>
          <a:p>
            <a:pPr algn="ctr"/>
            <a:r>
              <a:rPr lang="en-US" sz="800" b="1"/>
              <a:t>Inoperable</a:t>
            </a:r>
          </a:p>
        </xdr:txBody>
      </xdr:sp>
    </xdr:grpSp>
    <xdr:clientData/>
  </xdr:twoCellAnchor>
  <xdr:twoCellAnchor>
    <xdr:from>
      <xdr:col>7</xdr:col>
      <xdr:colOff>362994</xdr:colOff>
      <xdr:row>15</xdr:row>
      <xdr:rowOff>115386</xdr:rowOff>
    </xdr:from>
    <xdr:to>
      <xdr:col>8</xdr:col>
      <xdr:colOff>359817</xdr:colOff>
      <xdr:row>18</xdr:row>
      <xdr:rowOff>149163</xdr:rowOff>
    </xdr:to>
    <xdr:grpSp>
      <xdr:nvGrpSpPr>
        <xdr:cNvPr id="92" name="Group 91"/>
        <xdr:cNvGrpSpPr/>
      </xdr:nvGrpSpPr>
      <xdr:grpSpPr>
        <a:xfrm>
          <a:off x="4659827" y="2898803"/>
          <a:ext cx="610657" cy="605277"/>
          <a:chOff x="4098928" y="2602470"/>
          <a:chExt cx="610657" cy="605277"/>
        </a:xfrm>
      </xdr:grpSpPr>
      <xdr:pic>
        <xdr:nvPicPr>
          <xdr:cNvPr id="31" name="Picture 30"/>
          <xdr:cNvPicPr>
            <a:picLocks noChangeAspect="1" noChangeArrowheads="1"/>
          </xdr:cNvPicPr>
        </xdr:nvPicPr>
        <xdr:blipFill>
          <a:blip xmlns:r="http://schemas.openxmlformats.org/officeDocument/2006/relationships" r:embed="rId2" cstate="print"/>
          <a:srcRect/>
          <a:stretch>
            <a:fillRect/>
          </a:stretch>
        </xdr:blipFill>
        <xdr:spPr bwMode="auto">
          <a:xfrm>
            <a:off x="4098928" y="2602470"/>
            <a:ext cx="610657" cy="605277"/>
          </a:xfrm>
          <a:prstGeom prst="rect">
            <a:avLst/>
          </a:prstGeom>
          <a:noFill/>
          <a:ln w="9525">
            <a:noFill/>
            <a:miter lim="800000"/>
            <a:headEnd/>
            <a:tailEnd/>
          </a:ln>
        </xdr:spPr>
      </xdr:pic>
      <xdr:sp macro="" textlink="">
        <xdr:nvSpPr>
          <xdr:cNvPr id="77" name="TextBox 76"/>
          <xdr:cNvSpPr txBox="1"/>
        </xdr:nvSpPr>
        <xdr:spPr>
          <a:xfrm>
            <a:off x="4173309" y="2777062"/>
            <a:ext cx="45897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800" b="1"/>
              <a:t>No </a:t>
            </a:r>
          </a:p>
          <a:p>
            <a:pPr algn="ctr"/>
            <a:r>
              <a:rPr lang="en-US" sz="800" b="1"/>
              <a:t>Power</a:t>
            </a:r>
          </a:p>
        </xdr:txBody>
      </xdr:sp>
    </xdr:grpSp>
    <xdr:clientData/>
  </xdr:twoCellAnchor>
  <xdr:twoCellAnchor>
    <xdr:from>
      <xdr:col>9</xdr:col>
      <xdr:colOff>578894</xdr:colOff>
      <xdr:row>21</xdr:row>
      <xdr:rowOff>45529</xdr:rowOff>
    </xdr:from>
    <xdr:to>
      <xdr:col>10</xdr:col>
      <xdr:colOff>624402</xdr:colOff>
      <xdr:row>24</xdr:row>
      <xdr:rowOff>117417</xdr:rowOff>
    </xdr:to>
    <xdr:grpSp>
      <xdr:nvGrpSpPr>
        <xdr:cNvPr id="91" name="Group 90"/>
        <xdr:cNvGrpSpPr/>
      </xdr:nvGrpSpPr>
      <xdr:grpSpPr>
        <a:xfrm>
          <a:off x="6103394" y="3971946"/>
          <a:ext cx="659341" cy="643388"/>
          <a:chOff x="5203826" y="2479696"/>
          <a:chExt cx="659341" cy="643388"/>
        </a:xfrm>
      </xdr:grpSpPr>
      <xdr:sp macro="" textlink="">
        <xdr:nvSpPr>
          <xdr:cNvPr id="32" name="Oval 31"/>
          <xdr:cNvSpPr>
            <a:spLocks noChangeAspect="1"/>
          </xdr:cNvSpPr>
        </xdr:nvSpPr>
        <xdr:spPr>
          <a:xfrm>
            <a:off x="5203826" y="2479696"/>
            <a:ext cx="659341" cy="643388"/>
          </a:xfrm>
          <a:prstGeom prst="ellipse">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 textlink="">
        <xdr:nvSpPr>
          <xdr:cNvPr id="82" name="TextBox 81"/>
          <xdr:cNvSpPr txBox="1"/>
        </xdr:nvSpPr>
        <xdr:spPr>
          <a:xfrm>
            <a:off x="5259589" y="2550582"/>
            <a:ext cx="560410" cy="514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900" b="1"/>
              <a:t>Bulb</a:t>
            </a:r>
          </a:p>
          <a:p>
            <a:pPr algn="ctr"/>
            <a:r>
              <a:rPr lang="en-US" sz="900" b="1"/>
              <a:t>Burned </a:t>
            </a:r>
          </a:p>
          <a:p>
            <a:pPr algn="ctr"/>
            <a:r>
              <a:rPr lang="en-US" sz="900" b="1"/>
              <a:t>Out</a:t>
            </a:r>
          </a:p>
        </xdr:txBody>
      </xdr:sp>
    </xdr:grpSp>
    <xdr:clientData/>
  </xdr:twoCellAnchor>
  <xdr:twoCellAnchor>
    <xdr:from>
      <xdr:col>3</xdr:col>
      <xdr:colOff>338668</xdr:colOff>
      <xdr:row>19</xdr:row>
      <xdr:rowOff>140781</xdr:rowOff>
    </xdr:from>
    <xdr:to>
      <xdr:col>4</xdr:col>
      <xdr:colOff>454451</xdr:colOff>
      <xdr:row>23</xdr:row>
      <xdr:rowOff>90743</xdr:rowOff>
    </xdr:to>
    <xdr:grpSp>
      <xdr:nvGrpSpPr>
        <xdr:cNvPr id="96" name="Group 95"/>
        <xdr:cNvGrpSpPr/>
      </xdr:nvGrpSpPr>
      <xdr:grpSpPr>
        <a:xfrm>
          <a:off x="2180168" y="3686198"/>
          <a:ext cx="729616" cy="711962"/>
          <a:chOff x="2180168" y="3876683"/>
          <a:chExt cx="729616" cy="711962"/>
        </a:xfrm>
      </xdr:grpSpPr>
      <xdr:sp macro="" textlink="">
        <xdr:nvSpPr>
          <xdr:cNvPr id="34" name="Oval 33"/>
          <xdr:cNvSpPr>
            <a:spLocks noChangeAspect="1"/>
          </xdr:cNvSpPr>
        </xdr:nvSpPr>
        <xdr:spPr>
          <a:xfrm>
            <a:off x="2180168" y="3876683"/>
            <a:ext cx="729616" cy="711962"/>
          </a:xfrm>
          <a:prstGeom prst="ellipse">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 textlink="">
        <xdr:nvSpPr>
          <xdr:cNvPr id="83" name="TextBox 82"/>
          <xdr:cNvSpPr txBox="1"/>
        </xdr:nvSpPr>
        <xdr:spPr>
          <a:xfrm>
            <a:off x="2235334" y="4057650"/>
            <a:ext cx="627223"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900" b="1"/>
              <a:t>Contacts </a:t>
            </a:r>
          </a:p>
          <a:p>
            <a:pPr algn="ctr"/>
            <a:r>
              <a:rPr lang="en-US" sz="900" b="1"/>
              <a:t>Burned</a:t>
            </a:r>
          </a:p>
        </xdr:txBody>
      </xdr:sp>
    </xdr:grpSp>
    <xdr:clientData/>
  </xdr:twoCellAnchor>
  <xdr:twoCellAnchor>
    <xdr:from>
      <xdr:col>8</xdr:col>
      <xdr:colOff>168269</xdr:colOff>
      <xdr:row>21</xdr:row>
      <xdr:rowOff>5321</xdr:rowOff>
    </xdr:from>
    <xdr:to>
      <xdr:col>9</xdr:col>
      <xdr:colOff>338677</xdr:colOff>
      <xdr:row>25</xdr:row>
      <xdr:rowOff>8587</xdr:rowOff>
    </xdr:to>
    <xdr:grpSp>
      <xdr:nvGrpSpPr>
        <xdr:cNvPr id="90" name="Group 89"/>
        <xdr:cNvGrpSpPr/>
      </xdr:nvGrpSpPr>
      <xdr:grpSpPr>
        <a:xfrm>
          <a:off x="5078936" y="3931738"/>
          <a:ext cx="784241" cy="765266"/>
          <a:chOff x="5417592" y="3709486"/>
          <a:chExt cx="784241" cy="765266"/>
        </a:xfrm>
      </xdr:grpSpPr>
      <xdr:sp macro="" textlink="">
        <xdr:nvSpPr>
          <xdr:cNvPr id="37" name="Oval 36"/>
          <xdr:cNvSpPr>
            <a:spLocks noChangeAspect="1"/>
          </xdr:cNvSpPr>
        </xdr:nvSpPr>
        <xdr:spPr>
          <a:xfrm>
            <a:off x="5417592" y="3709486"/>
            <a:ext cx="784241" cy="765266"/>
          </a:xfrm>
          <a:prstGeom prst="ellipse">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 textlink="">
        <xdr:nvSpPr>
          <xdr:cNvPr id="84" name="TextBox 83"/>
          <xdr:cNvSpPr txBox="1"/>
        </xdr:nvSpPr>
        <xdr:spPr>
          <a:xfrm>
            <a:off x="5455955" y="3839632"/>
            <a:ext cx="734945" cy="514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900" b="1"/>
              <a:t>Repairman </a:t>
            </a:r>
          </a:p>
          <a:p>
            <a:pPr algn="ctr"/>
            <a:r>
              <a:rPr lang="en-US" sz="900" b="1"/>
              <a:t>Not</a:t>
            </a:r>
          </a:p>
          <a:p>
            <a:pPr algn="ctr"/>
            <a:r>
              <a:rPr lang="en-US" sz="900" b="1"/>
              <a:t>Available</a:t>
            </a:r>
          </a:p>
        </xdr:txBody>
      </xdr:sp>
    </xdr:grpSp>
    <xdr:clientData/>
  </xdr:twoCellAnchor>
  <xdr:twoCellAnchor>
    <xdr:from>
      <xdr:col>6</xdr:col>
      <xdr:colOff>418034</xdr:colOff>
      <xdr:row>21</xdr:row>
      <xdr:rowOff>1073</xdr:rowOff>
    </xdr:from>
    <xdr:to>
      <xdr:col>7</xdr:col>
      <xdr:colOff>560909</xdr:colOff>
      <xdr:row>24</xdr:row>
      <xdr:rowOff>167972</xdr:rowOff>
    </xdr:to>
    <xdr:grpSp>
      <xdr:nvGrpSpPr>
        <xdr:cNvPr id="97" name="Group 96"/>
        <xdr:cNvGrpSpPr/>
      </xdr:nvGrpSpPr>
      <xdr:grpSpPr>
        <a:xfrm>
          <a:off x="4101034" y="3927490"/>
          <a:ext cx="756708" cy="738399"/>
          <a:chOff x="4101034" y="3662906"/>
          <a:chExt cx="756708" cy="738399"/>
        </a:xfrm>
      </xdr:grpSpPr>
      <xdr:sp macro="" textlink="">
        <xdr:nvSpPr>
          <xdr:cNvPr id="36" name="Oval 35"/>
          <xdr:cNvSpPr>
            <a:spLocks noChangeAspect="1"/>
          </xdr:cNvSpPr>
        </xdr:nvSpPr>
        <xdr:spPr>
          <a:xfrm>
            <a:off x="4101034" y="3662906"/>
            <a:ext cx="756708" cy="738399"/>
          </a:xfrm>
          <a:prstGeom prst="ellipse">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 textlink="">
        <xdr:nvSpPr>
          <xdr:cNvPr id="86" name="TextBox 85"/>
          <xdr:cNvSpPr txBox="1"/>
        </xdr:nvSpPr>
        <xdr:spPr>
          <a:xfrm>
            <a:off x="4122360" y="3860798"/>
            <a:ext cx="735138"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900" b="1"/>
              <a:t>Equipment </a:t>
            </a:r>
          </a:p>
          <a:p>
            <a:pPr algn="ctr"/>
            <a:r>
              <a:rPr lang="en-US" sz="900" b="1"/>
              <a:t>Failure</a:t>
            </a:r>
          </a:p>
        </xdr:txBody>
      </xdr:sp>
    </xdr:grpSp>
    <xdr:clientData/>
  </xdr:twoCellAnchor>
  <xdr:twoCellAnchor>
    <xdr:from>
      <xdr:col>5</xdr:col>
      <xdr:colOff>65153</xdr:colOff>
      <xdr:row>21</xdr:row>
      <xdr:rowOff>18004</xdr:rowOff>
    </xdr:from>
    <xdr:to>
      <xdr:col>6</xdr:col>
      <xdr:colOff>194024</xdr:colOff>
      <xdr:row>24</xdr:row>
      <xdr:rowOff>96083</xdr:rowOff>
    </xdr:to>
    <xdr:grpSp>
      <xdr:nvGrpSpPr>
        <xdr:cNvPr id="95" name="Group 94"/>
        <xdr:cNvGrpSpPr/>
      </xdr:nvGrpSpPr>
      <xdr:grpSpPr>
        <a:xfrm>
          <a:off x="3134320" y="3944421"/>
          <a:ext cx="742704" cy="649579"/>
          <a:chOff x="2986158" y="4018493"/>
          <a:chExt cx="742704" cy="649579"/>
        </a:xfrm>
      </xdr:grpSpPr>
      <xdr:sp macro="" textlink="">
        <xdr:nvSpPr>
          <xdr:cNvPr id="35" name="Oval 34"/>
          <xdr:cNvSpPr>
            <a:spLocks noChangeAspect="1"/>
          </xdr:cNvSpPr>
        </xdr:nvSpPr>
        <xdr:spPr>
          <a:xfrm>
            <a:off x="3017315" y="4018493"/>
            <a:ext cx="665686" cy="649579"/>
          </a:xfrm>
          <a:prstGeom prst="ellipse">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 textlink="">
        <xdr:nvSpPr>
          <xdr:cNvPr id="94" name="TextBox 93"/>
          <xdr:cNvSpPr txBox="1"/>
        </xdr:nvSpPr>
        <xdr:spPr>
          <a:xfrm>
            <a:off x="2986158" y="4146549"/>
            <a:ext cx="742704"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900" b="1"/>
              <a:t>Failure Not </a:t>
            </a:r>
          </a:p>
          <a:p>
            <a:pPr algn="ctr"/>
            <a:r>
              <a:rPr lang="en-US" sz="900" b="1"/>
              <a:t>Visible</a:t>
            </a:r>
          </a:p>
        </xdr:txBody>
      </xdr:sp>
    </xdr:grpSp>
    <xdr:clientData/>
  </xdr:twoCellAnchor>
  <xdr:twoCellAnchor>
    <xdr:from>
      <xdr:col>10</xdr:col>
      <xdr:colOff>420135</xdr:colOff>
      <xdr:row>15</xdr:row>
      <xdr:rowOff>119620</xdr:rowOff>
    </xdr:from>
    <xdr:to>
      <xdr:col>11</xdr:col>
      <xdr:colOff>279375</xdr:colOff>
      <xdr:row>18</xdr:row>
      <xdr:rowOff>153397</xdr:rowOff>
    </xdr:to>
    <xdr:grpSp>
      <xdr:nvGrpSpPr>
        <xdr:cNvPr id="44" name="Group 43"/>
        <xdr:cNvGrpSpPr/>
      </xdr:nvGrpSpPr>
      <xdr:grpSpPr>
        <a:xfrm>
          <a:off x="6558468" y="2903037"/>
          <a:ext cx="610657" cy="605277"/>
          <a:chOff x="4098928" y="2602470"/>
          <a:chExt cx="610657" cy="605277"/>
        </a:xfrm>
      </xdr:grpSpPr>
      <xdr:pic>
        <xdr:nvPicPr>
          <xdr:cNvPr id="45" name="Picture 44"/>
          <xdr:cNvPicPr>
            <a:picLocks noChangeAspect="1" noChangeArrowheads="1"/>
          </xdr:cNvPicPr>
        </xdr:nvPicPr>
        <xdr:blipFill>
          <a:blip xmlns:r="http://schemas.openxmlformats.org/officeDocument/2006/relationships" r:embed="rId2" cstate="print"/>
          <a:srcRect/>
          <a:stretch>
            <a:fillRect/>
          </a:stretch>
        </xdr:blipFill>
        <xdr:spPr bwMode="auto">
          <a:xfrm>
            <a:off x="4098928" y="2602470"/>
            <a:ext cx="610657" cy="605277"/>
          </a:xfrm>
          <a:prstGeom prst="rect">
            <a:avLst/>
          </a:prstGeom>
          <a:noFill/>
          <a:ln w="9525">
            <a:noFill/>
            <a:miter lim="800000"/>
            <a:headEnd/>
            <a:tailEnd/>
          </a:ln>
        </xdr:spPr>
      </xdr:pic>
      <xdr:sp macro="" textlink="">
        <xdr:nvSpPr>
          <xdr:cNvPr id="46" name="TextBox 45"/>
          <xdr:cNvSpPr txBox="1"/>
        </xdr:nvSpPr>
        <xdr:spPr>
          <a:xfrm>
            <a:off x="4179367" y="2777062"/>
            <a:ext cx="44685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800" b="1"/>
              <a:t>Bulb </a:t>
            </a:r>
          </a:p>
          <a:p>
            <a:pPr algn="ctr"/>
            <a:r>
              <a:rPr lang="en-US" sz="800" b="1"/>
              <a:t>Faulty</a:t>
            </a:r>
          </a:p>
        </xdr:txBody>
      </xdr:sp>
    </xdr:grpSp>
    <xdr:clientData/>
  </xdr:twoCellAnchor>
  <xdr:twoCellAnchor>
    <xdr:from>
      <xdr:col>11</xdr:col>
      <xdr:colOff>53939</xdr:colOff>
      <xdr:row>21</xdr:row>
      <xdr:rowOff>39184</xdr:rowOff>
    </xdr:from>
    <xdr:to>
      <xdr:col>12</xdr:col>
      <xdr:colOff>99447</xdr:colOff>
      <xdr:row>24</xdr:row>
      <xdr:rowOff>111072</xdr:rowOff>
    </xdr:to>
    <xdr:grpSp>
      <xdr:nvGrpSpPr>
        <xdr:cNvPr id="49" name="Group 48"/>
        <xdr:cNvGrpSpPr/>
      </xdr:nvGrpSpPr>
      <xdr:grpSpPr>
        <a:xfrm>
          <a:off x="6943689" y="3965601"/>
          <a:ext cx="659341" cy="643388"/>
          <a:chOff x="5203826" y="2479696"/>
          <a:chExt cx="659341" cy="643388"/>
        </a:xfrm>
      </xdr:grpSpPr>
      <xdr:sp macro="" textlink="">
        <xdr:nvSpPr>
          <xdr:cNvPr id="50" name="Oval 49"/>
          <xdr:cNvSpPr>
            <a:spLocks noChangeAspect="1"/>
          </xdr:cNvSpPr>
        </xdr:nvSpPr>
        <xdr:spPr>
          <a:xfrm>
            <a:off x="5203826" y="2479696"/>
            <a:ext cx="659341" cy="643388"/>
          </a:xfrm>
          <a:prstGeom prst="ellipse">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 textlink="">
        <xdr:nvSpPr>
          <xdr:cNvPr id="51" name="TextBox 50"/>
          <xdr:cNvSpPr txBox="1"/>
        </xdr:nvSpPr>
        <xdr:spPr>
          <a:xfrm>
            <a:off x="5228138" y="2550582"/>
            <a:ext cx="623312" cy="514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900" b="1"/>
              <a:t>Bulb</a:t>
            </a:r>
          </a:p>
          <a:p>
            <a:pPr algn="ctr"/>
            <a:r>
              <a:rPr lang="en-US" sz="900" b="1"/>
              <a:t>Not </a:t>
            </a:r>
          </a:p>
          <a:p>
            <a:pPr algn="ctr"/>
            <a:r>
              <a:rPr lang="en-US" sz="900" b="1"/>
              <a:t>Replaced</a:t>
            </a:r>
          </a:p>
        </xdr:txBody>
      </xdr:sp>
    </xdr:grpSp>
    <xdr:clientData/>
  </xdr:twoCellAnchor>
  <xdr:twoCellAnchor>
    <xdr:from>
      <xdr:col>10</xdr:col>
      <xdr:colOff>294732</xdr:colOff>
      <xdr:row>18</xdr:row>
      <xdr:rowOff>153397</xdr:rowOff>
    </xdr:from>
    <xdr:to>
      <xdr:col>10</xdr:col>
      <xdr:colOff>725464</xdr:colOff>
      <xdr:row>21</xdr:row>
      <xdr:rowOff>45529</xdr:rowOff>
    </xdr:to>
    <xdr:cxnSp macro="">
      <xdr:nvCxnSpPr>
        <xdr:cNvPr id="52" name="Elbow Connector 51"/>
        <xdr:cNvCxnSpPr>
          <a:stCxn id="32" idx="0"/>
          <a:endCxn id="45" idx="2"/>
        </xdr:cNvCxnSpPr>
      </xdr:nvCxnSpPr>
      <xdr:spPr>
        <a:xfrm rot="5400000" flipH="1" flipV="1">
          <a:off x="6416615" y="3260180"/>
          <a:ext cx="463632" cy="430732"/>
        </a:xfrm>
        <a:prstGeom prst="bentConnector3">
          <a:avLst>
            <a:gd name="adj1" fmla="val 50000"/>
          </a:avLst>
        </a:prstGeom>
        <a:ln w="1905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725465</xdr:colOff>
      <xdr:row>18</xdr:row>
      <xdr:rowOff>153397</xdr:rowOff>
    </xdr:from>
    <xdr:to>
      <xdr:col>11</xdr:col>
      <xdr:colOff>383611</xdr:colOff>
      <xdr:row>21</xdr:row>
      <xdr:rowOff>39184</xdr:rowOff>
    </xdr:to>
    <xdr:cxnSp macro="">
      <xdr:nvCxnSpPr>
        <xdr:cNvPr id="55" name="Elbow Connector 54"/>
        <xdr:cNvCxnSpPr>
          <a:stCxn id="50" idx="0"/>
          <a:endCxn id="45" idx="2"/>
        </xdr:cNvCxnSpPr>
      </xdr:nvCxnSpPr>
      <xdr:spPr>
        <a:xfrm rot="16200000" flipV="1">
          <a:off x="6839936" y="3267592"/>
          <a:ext cx="457287" cy="409563"/>
        </a:xfrm>
        <a:prstGeom prst="bentConnector3">
          <a:avLst>
            <a:gd name="adj1" fmla="val 50000"/>
          </a:avLst>
        </a:prstGeom>
        <a:ln w="1905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0</xdr:row>
      <xdr:rowOff>8</xdr:rowOff>
    </xdr:from>
    <xdr:to>
      <xdr:col>1</xdr:col>
      <xdr:colOff>424392</xdr:colOff>
      <xdr:row>2</xdr:row>
      <xdr:rowOff>18566</xdr:rowOff>
    </xdr:to>
    <xdr:pic>
      <xdr:nvPicPr>
        <xdr:cNvPr id="47" name="Picture 46" descr="6ixSigma1.png"/>
        <xdr:cNvPicPr>
          <a:picLocks noChangeAspect="1"/>
        </xdr:cNvPicPr>
      </xdr:nvPicPr>
      <xdr:blipFill>
        <a:blip xmlns:r="http://schemas.openxmlformats.org/officeDocument/2006/relationships" r:embed="rId3" cstate="print"/>
        <a:stretch>
          <a:fillRect/>
        </a:stretch>
      </xdr:blipFill>
      <xdr:spPr>
        <a:xfrm>
          <a:off x="0" y="8"/>
          <a:ext cx="1038225" cy="5477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_SixSigma/Templates/BMI(question)%20Templat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SD\AppData\Local\Microsoft\Windows\Temporary%20Internet%20Files\Low\Content.IE5\RV3H6XBP\windows\TEMP\DOE+v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anz\Quality\6%20Sigma\SixSigmaTempl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aretoChar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MAIC"/>
      <sheetName val="Breakthrough Strategy"/>
      <sheetName val="SS Project Plan"/>
      <sheetName val="Project Action Plan"/>
      <sheetName val="CTQ Template"/>
      <sheetName val="SIPOC"/>
      <sheetName val="SIPOC (blank)"/>
      <sheetName val="Process Analysis"/>
      <sheetName val="Fishbone"/>
      <sheetName val="Brainstorm "/>
      <sheetName val="FDM"/>
      <sheetName val="Risk Assessment"/>
      <sheetName val="Solution Evaluation Form"/>
      <sheetName val="Data Collection Plan"/>
      <sheetName val="Xs and Ys"/>
      <sheetName val="Timeline"/>
      <sheetName val="DOE 2^2 template"/>
      <sheetName val="DOE 2^3 template"/>
      <sheetName val="PPM"/>
      <sheetName val="no shift"/>
      <sheetName val="RTY"/>
      <sheetName val="DPMO Calculator"/>
      <sheetName val="DPMO&gt;Sig&gt;Cpk"/>
      <sheetName val="Six Sigma Project"/>
      <sheetName val="GC Plan"/>
      <sheetName val="HOQ"/>
      <sheetName val="C&amp;E Matrix"/>
      <sheetName val="FMEAInfo"/>
      <sheetName val="FMEA"/>
      <sheetName val="FSeverity"/>
      <sheetName val="FOccurance"/>
      <sheetName val="FDetection"/>
      <sheetName val="ControlPlan"/>
      <sheetName val="Process Control Plan"/>
      <sheetName val="SS Prvnt Mnt"/>
      <sheetName val="Outputs"/>
      <sheetName val="DFMEA Template"/>
      <sheetName val="Z-Tab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1">
          <cell r="B11">
            <v>8.3333333333333321</v>
          </cell>
          <cell r="C11">
            <v>-5</v>
          </cell>
          <cell r="D11">
            <v>1.6666666666666679</v>
          </cell>
        </row>
      </sheetData>
      <sheetData sheetId="17"/>
      <sheetData sheetId="18">
        <row r="16">
          <cell r="B16">
            <v>3.4</v>
          </cell>
        </row>
      </sheetData>
      <sheetData sheetId="19">
        <row r="15">
          <cell r="B15">
            <v>3.4</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2^2 template"/>
      <sheetName val="2^4 template "/>
    </sheetNames>
    <sheetDataSet>
      <sheetData sheetId="0"/>
      <sheetData sheetId="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rop-Down"/>
    </sheetNames>
    <sheetDataSet>
      <sheetData sheetId="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Pareto"/>
    </sheetNames>
    <sheetDataSet>
      <sheetData sheetId="0"/>
      <sheetData sheetId="1">
        <row r="1">
          <cell r="B1" t="str">
            <v>Pareto Chart Example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youtube.com/playlist?list=PL45DAC8A89E8F91A2"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youtube.com/playlist?list=PL45DAC8A89E8F91A2"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youtube.com/playlist?list=PL45DAC8A89E8F91A2"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youtube.com/playlist?list=PL45DAC8A89E8F91A2"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youtube.com/playlist?list=PL45DAC8A89E8F91A2"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www.youtube.com/playlist?list=PL45DAC8A89E8F91A2"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www.youtube.com/playlist?list=PL45DAC8A89E8F91A2"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www.youtube.com/playlist?list=PL45DAC8A89E8F91A2"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www.youtube.com/playlist?list=PL45DAC8A89E8F91A2"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www.youtube.com/playlist?list=PL45DAC8A89E8F91A2"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www.youtube.com/playlist?list=PL45DAC8A89E8F91A2"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youtube.com/playlist?list=PL45DAC8A89E8F91A2"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www.youtube.com/playlist?list=PL45DAC8A89E8F91A2"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hyperlink" Target="http://www.youtube.com/playlist?list=PL45DAC8A89E8F91A2"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1.bin"/><Relationship Id="rId1" Type="http://schemas.openxmlformats.org/officeDocument/2006/relationships/hyperlink" Target="http://www.youtube.com/playlist?list=PL45DAC8A89E8F91A2"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2.bin"/><Relationship Id="rId1" Type="http://schemas.openxmlformats.org/officeDocument/2006/relationships/hyperlink" Target="http://www.youtube.com/playlist?list=PL45DAC8A89E8F91A2"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hyperlink" Target="http://www.youtube.com/playlist?list=PL45DAC8A89E8F91A2"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3.bin"/><Relationship Id="rId1" Type="http://schemas.openxmlformats.org/officeDocument/2006/relationships/hyperlink" Target="http://www.youtube.com/playlist?list=PL45DAC8A89E8F91A2"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rinterSettings" Target="../printerSettings/printerSettings24.bin"/><Relationship Id="rId1" Type="http://schemas.openxmlformats.org/officeDocument/2006/relationships/hyperlink" Target="http://www.youtube.com/playlist?list=PL45DAC8A89E8F91A2" TargetMode="Externa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hyperlink" Target="http://www.youtube.com/playlist?list=PL45DAC8A89E8F91A2"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youtube.com/playlist?list=PL45DAC8A89E8F91A2"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youtube.com/playlist?list=PL45DAC8A89E8F91A2"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youtube.com/playlist?list=PL45DAC8A89E8F91A2"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youtube.com/playlist?list=PL45DAC8A89E8F91A2"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youtube.com/playlist?list=PL45DAC8A89E8F91A2"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youtube.com/playlist?list=PL45DAC8A89E8F91A2"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youtube.com/playlist?list=PL45DAC8A89E8F91A2" TargetMode="External"/></Relationships>
</file>

<file path=xl/worksheets/sheet1.xml><?xml version="1.0" encoding="utf-8"?>
<worksheet xmlns="http://schemas.openxmlformats.org/spreadsheetml/2006/main" xmlns:r="http://schemas.openxmlformats.org/officeDocument/2006/relationships">
  <dimension ref="H21:J22"/>
  <sheetViews>
    <sheetView showGridLines="0" tabSelected="1" workbookViewId="0">
      <selection activeCell="C27" sqref="C27"/>
    </sheetView>
  </sheetViews>
  <sheetFormatPr defaultRowHeight="12.75"/>
  <cols>
    <col min="1" max="16384" width="9.140625" style="362"/>
  </cols>
  <sheetData>
    <row r="21" spans="8:10" ht="15">
      <c r="I21" s="678" t="s">
        <v>862</v>
      </c>
      <c r="J21" s="678"/>
    </row>
    <row r="22" spans="8:10" ht="15">
      <c r="H22" s="361"/>
    </row>
  </sheetData>
  <sheetProtection password="B106" sheet="1" objects="1" scenarios="1"/>
  <mergeCells count="1">
    <mergeCell ref="I21:J21"/>
  </mergeCells>
  <hyperlinks>
    <hyperlink ref="I21:J21" r:id="rId1" display="Watch the Video"/>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sheetPr codeName="Sheet10"/>
  <dimension ref="A1:Z29"/>
  <sheetViews>
    <sheetView showGridLines="0" zoomScale="90" zoomScaleNormal="90" workbookViewId="0">
      <selection sqref="A1:O1"/>
    </sheetView>
  </sheetViews>
  <sheetFormatPr defaultRowHeight="15"/>
  <cols>
    <col min="1" max="10" width="9.140625" style="84"/>
    <col min="11" max="11" width="11.28515625" style="84" customWidth="1"/>
    <col min="12" max="22" width="9.140625" style="84"/>
    <col min="23" max="26" width="16.7109375" style="84" customWidth="1"/>
    <col min="27" max="16384" width="9.140625" style="84"/>
  </cols>
  <sheetData>
    <row r="1" spans="1:26" s="91" customFormat="1" ht="21">
      <c r="A1" s="385" t="s">
        <v>210</v>
      </c>
      <c r="B1" s="385"/>
      <c r="C1" s="385"/>
      <c r="D1" s="385"/>
      <c r="E1" s="385"/>
      <c r="F1" s="385"/>
      <c r="G1" s="385"/>
      <c r="H1" s="385"/>
      <c r="I1" s="385"/>
      <c r="J1" s="385"/>
      <c r="K1" s="385"/>
      <c r="L1" s="385"/>
      <c r="M1" s="385"/>
      <c r="N1" s="385"/>
      <c r="O1" s="385"/>
      <c r="P1" s="84"/>
      <c r="Q1" s="84"/>
      <c r="R1" s="84"/>
      <c r="S1" s="84"/>
      <c r="T1" s="84"/>
      <c r="U1" s="84"/>
      <c r="V1" s="84"/>
      <c r="W1" s="410"/>
      <c r="X1" s="410"/>
      <c r="Y1" s="410"/>
      <c r="Z1" s="410"/>
    </row>
    <row r="2" spans="1:26" s="91" customFormat="1" ht="5.0999999999999996" customHeight="1">
      <c r="A2" s="84"/>
      <c r="B2" s="84"/>
      <c r="C2" s="84"/>
      <c r="D2" s="84"/>
      <c r="E2" s="84"/>
      <c r="F2" s="84"/>
      <c r="G2" s="84"/>
      <c r="H2" s="84"/>
      <c r="I2" s="84"/>
      <c r="J2" s="84"/>
      <c r="K2" s="84"/>
      <c r="L2" s="84"/>
      <c r="M2" s="84"/>
      <c r="N2" s="84"/>
      <c r="O2" s="84"/>
      <c r="P2" s="84"/>
      <c r="Q2" s="84"/>
      <c r="R2" s="84"/>
      <c r="S2" s="84"/>
      <c r="T2" s="84"/>
      <c r="U2" s="84"/>
      <c r="V2" s="84"/>
      <c r="W2" s="410"/>
      <c r="X2" s="410"/>
      <c r="Y2" s="410"/>
      <c r="Z2" s="410"/>
    </row>
    <row r="3" spans="1:26" s="91" customFormat="1">
      <c r="H3" s="679" t="s">
        <v>862</v>
      </c>
      <c r="I3" s="679"/>
      <c r="Q3" s="180"/>
      <c r="R3" s="180"/>
      <c r="S3" s="180"/>
      <c r="T3" s="180"/>
      <c r="U3" s="180"/>
      <c r="V3" s="180"/>
      <c r="W3" s="410"/>
      <c r="X3" s="410"/>
      <c r="Y3" s="410"/>
      <c r="Z3" s="410"/>
    </row>
    <row r="4" spans="1:26" s="91" customFormat="1">
      <c r="A4" s="469" t="s">
        <v>214</v>
      </c>
      <c r="B4" s="402"/>
      <c r="C4" s="402"/>
      <c r="D4" s="402"/>
      <c r="E4" s="402"/>
      <c r="F4" s="402"/>
      <c r="G4" s="402"/>
      <c r="H4" s="402"/>
      <c r="I4" s="402"/>
      <c r="J4" s="402"/>
      <c r="K4" s="402"/>
      <c r="L4" s="402"/>
      <c r="M4" s="402"/>
      <c r="N4" s="402"/>
      <c r="O4" s="402"/>
      <c r="P4" s="402"/>
      <c r="Q4" s="180"/>
      <c r="R4" s="180"/>
      <c r="S4" s="180"/>
      <c r="T4" s="180"/>
      <c r="U4" s="180"/>
      <c r="V4" s="180"/>
      <c r="W4" s="410"/>
      <c r="X4" s="410"/>
      <c r="Y4" s="410"/>
      <c r="Z4" s="410"/>
    </row>
    <row r="5" spans="1:26" s="91" customFormat="1" ht="5.0999999999999996" customHeight="1">
      <c r="A5" s="84"/>
      <c r="B5" s="84"/>
      <c r="C5" s="84"/>
      <c r="D5" s="84"/>
      <c r="E5" s="84"/>
      <c r="F5" s="84"/>
      <c r="G5" s="84"/>
      <c r="H5" s="84"/>
      <c r="I5" s="84"/>
      <c r="J5" s="84"/>
      <c r="K5" s="84"/>
      <c r="L5" s="84"/>
      <c r="M5" s="84"/>
      <c r="N5" s="84"/>
      <c r="O5" s="84"/>
      <c r="P5" s="84"/>
      <c r="Q5" s="84"/>
      <c r="R5" s="84"/>
      <c r="S5" s="84"/>
      <c r="T5" s="84"/>
      <c r="U5" s="84"/>
      <c r="V5" s="84"/>
      <c r="W5" s="410"/>
      <c r="X5" s="410"/>
      <c r="Y5" s="410"/>
      <c r="Z5" s="410"/>
    </row>
    <row r="6" spans="1:26">
      <c r="A6" s="96" t="s">
        <v>282</v>
      </c>
    </row>
    <row r="7" spans="1:26" ht="18.75">
      <c r="A7" s="94" t="s">
        <v>701</v>
      </c>
      <c r="C7" s="188"/>
      <c r="D7" s="538" t="s">
        <v>239</v>
      </c>
      <c r="E7" s="539"/>
      <c r="F7" s="160" t="s">
        <v>785</v>
      </c>
      <c r="N7" s="541" t="s">
        <v>334</v>
      </c>
      <c r="O7" s="542"/>
      <c r="P7" s="542"/>
      <c r="Q7" s="542"/>
    </row>
    <row r="8" spans="1:26">
      <c r="C8" s="188"/>
      <c r="N8" s="183"/>
    </row>
    <row r="9" spans="1:26">
      <c r="C9" s="188"/>
      <c r="N9" s="186" t="s">
        <v>526</v>
      </c>
    </row>
    <row r="10" spans="1:26">
      <c r="C10" s="188"/>
      <c r="N10" s="187"/>
    </row>
    <row r="11" spans="1:26">
      <c r="C11" s="188"/>
      <c r="N11" s="186" t="s">
        <v>529</v>
      </c>
    </row>
    <row r="12" spans="1:26">
      <c r="C12" s="188"/>
      <c r="N12" s="186" t="s">
        <v>527</v>
      </c>
    </row>
    <row r="13" spans="1:26">
      <c r="C13" s="188"/>
      <c r="N13" s="186" t="s">
        <v>528</v>
      </c>
    </row>
    <row r="14" spans="1:26">
      <c r="C14" s="188"/>
      <c r="N14" s="186" t="s">
        <v>530</v>
      </c>
    </row>
    <row r="15" spans="1:26">
      <c r="C15" s="188"/>
      <c r="N15" s="186" t="s">
        <v>531</v>
      </c>
    </row>
    <row r="16" spans="1:26">
      <c r="C16" s="188"/>
      <c r="N16" s="186" t="s">
        <v>532</v>
      </c>
    </row>
    <row r="17" spans="2:14">
      <c r="C17" s="188"/>
      <c r="N17" s="186" t="s">
        <v>533</v>
      </c>
    </row>
    <row r="18" spans="2:14">
      <c r="C18" s="188"/>
      <c r="N18" s="186" t="s">
        <v>534</v>
      </c>
    </row>
    <row r="19" spans="2:14">
      <c r="C19" s="188"/>
      <c r="N19" s="186" t="s">
        <v>535</v>
      </c>
    </row>
    <row r="20" spans="2:14">
      <c r="C20" s="188"/>
      <c r="N20" s="186" t="s">
        <v>536</v>
      </c>
    </row>
    <row r="21" spans="2:14">
      <c r="C21" s="188"/>
      <c r="N21" s="186" t="s">
        <v>537</v>
      </c>
    </row>
    <row r="22" spans="2:14">
      <c r="C22" s="188"/>
      <c r="N22" s="186" t="s">
        <v>538</v>
      </c>
    </row>
    <row r="23" spans="2:14">
      <c r="C23" s="188"/>
      <c r="N23" s="186"/>
    </row>
    <row r="24" spans="2:14">
      <c r="C24" s="188"/>
      <c r="N24" s="186" t="s">
        <v>539</v>
      </c>
    </row>
    <row r="25" spans="2:14">
      <c r="C25" s="188"/>
      <c r="N25" s="183"/>
    </row>
    <row r="26" spans="2:14">
      <c r="C26" s="188"/>
      <c r="N26" s="183"/>
    </row>
    <row r="27" spans="2:14">
      <c r="C27" s="188"/>
      <c r="N27" s="183"/>
    </row>
    <row r="28" spans="2:14">
      <c r="B28" s="91"/>
      <c r="C28" s="188"/>
      <c r="F28" s="189" t="s">
        <v>784</v>
      </c>
      <c r="N28" s="183"/>
    </row>
    <row r="29" spans="2:14">
      <c r="B29" s="91" t="s">
        <v>288</v>
      </c>
    </row>
  </sheetData>
  <sheetProtection password="B106" sheet="1" objects="1" formatCells="0" formatColumns="0" formatRows="0" insertColumns="0" insertRows="0" insertHyperlinks="0" deleteColumns="0" deleteRows="0" sort="0" autoFilter="0" pivotTables="0"/>
  <mergeCells count="9">
    <mergeCell ref="N7:Q7"/>
    <mergeCell ref="W1:W5"/>
    <mergeCell ref="X1:X5"/>
    <mergeCell ref="Y1:Y5"/>
    <mergeCell ref="Z1:Z5"/>
    <mergeCell ref="A4:P4"/>
    <mergeCell ref="A1:O1"/>
    <mergeCell ref="D7:E7"/>
    <mergeCell ref="H3:I3"/>
  </mergeCells>
  <hyperlinks>
    <hyperlink ref="A6" location="'D4-1'!A1" display="Root Cause List"/>
    <hyperlink ref="A7" location="INSTRUCTIONS!A1" display="Instructions"/>
    <hyperlink ref="H3:I3" r:id="rId1" display="Watch the Video"/>
  </hyperlinks>
  <pageMargins left="0.17" right="0.19" top="0.17" bottom="0.18" header="0.17" footer="0.18"/>
  <pageSetup orientation="portrait" r:id="rId2"/>
  <drawing r:id="rId3"/>
</worksheet>
</file>

<file path=xl/worksheets/sheet11.xml><?xml version="1.0" encoding="utf-8"?>
<worksheet xmlns="http://schemas.openxmlformats.org/spreadsheetml/2006/main" xmlns:r="http://schemas.openxmlformats.org/officeDocument/2006/relationships">
  <dimension ref="A1:AF31"/>
  <sheetViews>
    <sheetView showGridLines="0" workbookViewId="0">
      <selection sqref="A1:N1"/>
    </sheetView>
  </sheetViews>
  <sheetFormatPr defaultRowHeight="15"/>
  <cols>
    <col min="1" max="1" width="12.7109375" style="84" customWidth="1"/>
    <col min="2" max="16" width="9.140625" style="84"/>
    <col min="17" max="17" width="11.28515625" style="84" customWidth="1"/>
    <col min="18" max="28" width="9.140625" style="84"/>
    <col min="29" max="32" width="16.7109375" style="84" customWidth="1"/>
    <col min="33" max="16384" width="9.140625" style="84"/>
  </cols>
  <sheetData>
    <row r="1" spans="1:32" s="91" customFormat="1" ht="21">
      <c r="A1" s="385" t="s">
        <v>152</v>
      </c>
      <c r="B1" s="385"/>
      <c r="C1" s="385"/>
      <c r="D1" s="385"/>
      <c r="E1" s="385"/>
      <c r="F1" s="385"/>
      <c r="G1" s="385"/>
      <c r="H1" s="385"/>
      <c r="I1" s="385"/>
      <c r="J1" s="385"/>
      <c r="K1" s="385"/>
      <c r="L1" s="385"/>
      <c r="M1" s="385"/>
      <c r="N1" s="385"/>
      <c r="O1" s="86"/>
      <c r="P1" s="86"/>
      <c r="Q1" s="86"/>
      <c r="R1" s="84"/>
      <c r="S1" s="84"/>
      <c r="T1" s="84"/>
      <c r="U1" s="84"/>
      <c r="V1" s="84"/>
      <c r="W1" s="84"/>
      <c r="X1" s="84"/>
      <c r="Y1" s="84"/>
      <c r="Z1" s="84"/>
      <c r="AA1" s="84"/>
      <c r="AB1" s="84"/>
      <c r="AC1" s="410"/>
      <c r="AD1" s="410"/>
      <c r="AE1" s="410"/>
      <c r="AF1" s="410"/>
    </row>
    <row r="2" spans="1:32" s="91" customFormat="1" ht="5.0999999999999996" customHeight="1">
      <c r="A2" s="84"/>
      <c r="B2" s="84"/>
      <c r="C2" s="84"/>
      <c r="D2" s="84"/>
      <c r="E2" s="84"/>
      <c r="F2" s="84"/>
      <c r="G2" s="84"/>
      <c r="H2" s="84"/>
      <c r="I2" s="84"/>
      <c r="J2" s="84"/>
      <c r="K2" s="84"/>
      <c r="L2" s="180"/>
      <c r="M2" s="180"/>
      <c r="N2" s="180"/>
      <c r="O2" s="180"/>
      <c r="P2" s="180"/>
      <c r="Q2" s="180"/>
      <c r="R2" s="147"/>
      <c r="S2" s="147"/>
      <c r="T2" s="147"/>
      <c r="U2" s="147"/>
      <c r="V2" s="147"/>
      <c r="W2" s="180"/>
      <c r="X2" s="180"/>
      <c r="Y2" s="180"/>
      <c r="Z2" s="180"/>
      <c r="AA2" s="180"/>
      <c r="AB2" s="180"/>
      <c r="AC2" s="410"/>
      <c r="AD2" s="410"/>
      <c r="AE2" s="410"/>
      <c r="AF2" s="410"/>
    </row>
    <row r="3" spans="1:32">
      <c r="G3" s="679" t="s">
        <v>862</v>
      </c>
      <c r="H3" s="679"/>
    </row>
    <row r="4" spans="1:32">
      <c r="A4" s="469" t="s">
        <v>776</v>
      </c>
      <c r="B4" s="469"/>
      <c r="C4" s="469"/>
      <c r="D4" s="469"/>
      <c r="E4" s="469"/>
      <c r="F4" s="469"/>
      <c r="G4" s="469"/>
      <c r="H4" s="469"/>
      <c r="I4" s="469"/>
      <c r="J4" s="469"/>
      <c r="K4" s="469"/>
      <c r="L4" s="469"/>
      <c r="M4" s="469"/>
      <c r="N4" s="469"/>
    </row>
    <row r="5" spans="1:32">
      <c r="A5" s="96" t="s">
        <v>282</v>
      </c>
      <c r="G5" s="96"/>
    </row>
    <row r="6" spans="1:32">
      <c r="A6" s="94" t="s">
        <v>701</v>
      </c>
      <c r="S6" s="88"/>
    </row>
    <row r="7" spans="1:32" ht="19.5" thickBot="1">
      <c r="P7" s="542" t="s">
        <v>334</v>
      </c>
      <c r="Q7" s="542"/>
      <c r="R7" s="542"/>
      <c r="S7" s="542"/>
    </row>
    <row r="8" spans="1:32" ht="15.75" thickTop="1">
      <c r="B8" s="544" t="s">
        <v>762</v>
      </c>
      <c r="C8" s="545"/>
      <c r="D8" s="545"/>
      <c r="E8" s="545"/>
      <c r="F8" s="546"/>
      <c r="S8" s="88"/>
    </row>
    <row r="9" spans="1:32">
      <c r="A9" s="84" t="s">
        <v>775</v>
      </c>
      <c r="B9" s="547"/>
      <c r="C9" s="548"/>
      <c r="D9" s="548"/>
      <c r="E9" s="548"/>
      <c r="F9" s="549"/>
      <c r="P9" s="183"/>
      <c r="S9" s="91"/>
    </row>
    <row r="10" spans="1:32" ht="15.75" thickBot="1">
      <c r="B10" s="550"/>
      <c r="C10" s="551"/>
      <c r="D10" s="551"/>
      <c r="E10" s="551"/>
      <c r="F10" s="552"/>
      <c r="G10" s="190"/>
      <c r="H10" s="180"/>
      <c r="I10" s="180"/>
      <c r="P10" s="186" t="s">
        <v>234</v>
      </c>
      <c r="S10" s="88"/>
    </row>
    <row r="11" spans="1:32" ht="16.5" thickTop="1" thickBot="1">
      <c r="G11" s="180"/>
      <c r="H11" s="180"/>
      <c r="I11" s="180"/>
      <c r="P11" s="187"/>
      <c r="S11" s="91"/>
    </row>
    <row r="12" spans="1:32" ht="15.75" thickTop="1">
      <c r="B12" s="544" t="s">
        <v>763</v>
      </c>
      <c r="C12" s="545"/>
      <c r="D12" s="545"/>
      <c r="E12" s="545"/>
      <c r="F12" s="546"/>
      <c r="G12" s="186" t="s">
        <v>750</v>
      </c>
      <c r="H12" s="164"/>
      <c r="J12" s="544" t="s">
        <v>751</v>
      </c>
      <c r="K12" s="545"/>
      <c r="L12" s="545"/>
      <c r="M12" s="545"/>
      <c r="N12" s="546"/>
      <c r="P12" s="186" t="s">
        <v>753</v>
      </c>
      <c r="S12" s="88"/>
    </row>
    <row r="13" spans="1:32">
      <c r="A13" s="84" t="s">
        <v>775</v>
      </c>
      <c r="B13" s="547"/>
      <c r="C13" s="548"/>
      <c r="D13" s="548"/>
      <c r="E13" s="548"/>
      <c r="F13" s="549"/>
      <c r="H13" s="164" t="s">
        <v>602</v>
      </c>
      <c r="J13" s="547"/>
      <c r="K13" s="548"/>
      <c r="L13" s="548"/>
      <c r="M13" s="548"/>
      <c r="N13" s="549"/>
      <c r="P13" s="187"/>
      <c r="S13" s="88"/>
    </row>
    <row r="14" spans="1:32" ht="15.75" thickBot="1">
      <c r="B14" s="550"/>
      <c r="C14" s="551"/>
      <c r="D14" s="551"/>
      <c r="E14" s="551"/>
      <c r="F14" s="552"/>
      <c r="G14" s="91"/>
      <c r="J14" s="550"/>
      <c r="K14" s="551"/>
      <c r="L14" s="551"/>
      <c r="M14" s="551"/>
      <c r="N14" s="552"/>
      <c r="P14" s="186" t="s">
        <v>754</v>
      </c>
      <c r="S14" s="88"/>
    </row>
    <row r="15" spans="1:32" ht="16.5" thickTop="1" thickBot="1">
      <c r="G15" s="191" t="s">
        <v>520</v>
      </c>
      <c r="P15" s="186" t="s">
        <v>755</v>
      </c>
    </row>
    <row r="16" spans="1:32" ht="15.75" thickTop="1">
      <c r="B16" s="544" t="s">
        <v>766</v>
      </c>
      <c r="C16" s="545"/>
      <c r="D16" s="545"/>
      <c r="E16" s="545"/>
      <c r="F16" s="546"/>
      <c r="J16" s="553" t="s">
        <v>751</v>
      </c>
      <c r="K16" s="545"/>
      <c r="L16" s="545"/>
      <c r="M16" s="545"/>
      <c r="N16" s="546"/>
      <c r="P16" s="186"/>
      <c r="S16" s="88"/>
    </row>
    <row r="17" spans="1:16">
      <c r="A17" s="84" t="s">
        <v>775</v>
      </c>
      <c r="B17" s="547"/>
      <c r="C17" s="548"/>
      <c r="D17" s="548"/>
      <c r="E17" s="548"/>
      <c r="F17" s="549"/>
      <c r="H17" s="164" t="s">
        <v>602</v>
      </c>
      <c r="J17" s="547"/>
      <c r="K17" s="548"/>
      <c r="L17" s="548"/>
      <c r="M17" s="548"/>
      <c r="N17" s="549"/>
      <c r="P17" s="192" t="s">
        <v>756</v>
      </c>
    </row>
    <row r="18" spans="1:16" ht="15.75" thickBot="1">
      <c r="B18" s="550"/>
      <c r="C18" s="551"/>
      <c r="D18" s="551"/>
      <c r="E18" s="551"/>
      <c r="F18" s="552"/>
      <c r="H18" s="88"/>
      <c r="J18" s="550"/>
      <c r="K18" s="551"/>
      <c r="L18" s="551"/>
      <c r="M18" s="551"/>
      <c r="N18" s="552"/>
      <c r="P18" s="186"/>
    </row>
    <row r="19" spans="1:16" ht="16.5" thickTop="1" thickBot="1">
      <c r="G19" s="191" t="s">
        <v>520</v>
      </c>
      <c r="H19" s="91"/>
      <c r="P19" s="186" t="s">
        <v>768</v>
      </c>
    </row>
    <row r="20" spans="1:16" ht="15.75" customHeight="1" thickTop="1">
      <c r="B20" s="544" t="s">
        <v>764</v>
      </c>
      <c r="C20" s="545"/>
      <c r="D20" s="545"/>
      <c r="E20" s="545"/>
      <c r="F20" s="546"/>
      <c r="H20" s="91"/>
      <c r="J20" s="544" t="s">
        <v>773</v>
      </c>
      <c r="K20" s="545"/>
      <c r="L20" s="545"/>
      <c r="M20" s="545"/>
      <c r="N20" s="546"/>
      <c r="P20" s="186" t="s">
        <v>769</v>
      </c>
    </row>
    <row r="21" spans="1:16">
      <c r="A21" s="84" t="s">
        <v>775</v>
      </c>
      <c r="B21" s="547"/>
      <c r="C21" s="548"/>
      <c r="D21" s="548"/>
      <c r="E21" s="548"/>
      <c r="F21" s="549"/>
      <c r="H21" s="164" t="s">
        <v>602</v>
      </c>
      <c r="J21" s="547"/>
      <c r="K21" s="548"/>
      <c r="L21" s="548"/>
      <c r="M21" s="548"/>
      <c r="N21" s="549"/>
      <c r="P21" s="186"/>
    </row>
    <row r="22" spans="1:16" ht="15.75" thickBot="1">
      <c r="B22" s="550"/>
      <c r="C22" s="551"/>
      <c r="D22" s="551"/>
      <c r="E22" s="551"/>
      <c r="F22" s="552"/>
      <c r="J22" s="550"/>
      <c r="K22" s="551"/>
      <c r="L22" s="551"/>
      <c r="M22" s="551"/>
      <c r="N22" s="552"/>
      <c r="P22" s="186" t="s">
        <v>770</v>
      </c>
    </row>
    <row r="23" spans="1:16" ht="16.5" thickTop="1" thickBot="1">
      <c r="G23" s="191" t="s">
        <v>520</v>
      </c>
      <c r="P23" s="186"/>
    </row>
    <row r="24" spans="1:16" ht="15.75" thickTop="1">
      <c r="B24" s="544" t="s">
        <v>765</v>
      </c>
      <c r="C24" s="545"/>
      <c r="D24" s="545"/>
      <c r="E24" s="545"/>
      <c r="F24" s="546"/>
      <c r="J24" s="544" t="s">
        <v>774</v>
      </c>
      <c r="K24" s="545"/>
      <c r="L24" s="545"/>
      <c r="M24" s="545"/>
      <c r="N24" s="546"/>
      <c r="P24" s="186" t="s">
        <v>771</v>
      </c>
    </row>
    <row r="25" spans="1:16">
      <c r="A25" s="84" t="s">
        <v>775</v>
      </c>
      <c r="B25" s="547"/>
      <c r="C25" s="548"/>
      <c r="D25" s="548"/>
      <c r="E25" s="548"/>
      <c r="F25" s="549"/>
      <c r="H25" s="164" t="s">
        <v>602</v>
      </c>
      <c r="J25" s="547"/>
      <c r="K25" s="548"/>
      <c r="L25" s="548"/>
      <c r="M25" s="548"/>
      <c r="N25" s="549"/>
      <c r="P25" s="186" t="s">
        <v>772</v>
      </c>
    </row>
    <row r="26" spans="1:16" ht="15.75" thickBot="1">
      <c r="B26" s="550"/>
      <c r="C26" s="551"/>
      <c r="D26" s="551"/>
      <c r="E26" s="551"/>
      <c r="F26" s="552"/>
      <c r="J26" s="550"/>
      <c r="K26" s="551"/>
      <c r="L26" s="551"/>
      <c r="M26" s="551"/>
      <c r="N26" s="552"/>
    </row>
    <row r="27" spans="1:16" ht="16.5" thickTop="1" thickBot="1">
      <c r="G27" s="191" t="s">
        <v>520</v>
      </c>
    </row>
    <row r="28" spans="1:16" ht="15.75" thickTop="1">
      <c r="B28" s="555" t="s">
        <v>767</v>
      </c>
      <c r="C28" s="556"/>
      <c r="D28" s="556"/>
      <c r="E28" s="556"/>
      <c r="F28" s="557"/>
      <c r="J28" s="554" t="s">
        <v>752</v>
      </c>
      <c r="K28" s="545"/>
      <c r="L28" s="545"/>
      <c r="M28" s="545"/>
      <c r="N28" s="546"/>
    </row>
    <row r="29" spans="1:16">
      <c r="B29" s="558"/>
      <c r="C29" s="548"/>
      <c r="D29" s="548"/>
      <c r="E29" s="548"/>
      <c r="F29" s="559"/>
      <c r="H29" s="164" t="s">
        <v>602</v>
      </c>
      <c r="J29" s="547"/>
      <c r="K29" s="548"/>
      <c r="L29" s="548"/>
      <c r="M29" s="548"/>
      <c r="N29" s="549"/>
    </row>
    <row r="30" spans="1:16" ht="15.75" thickBot="1">
      <c r="B30" s="560"/>
      <c r="C30" s="561"/>
      <c r="D30" s="561"/>
      <c r="E30" s="561"/>
      <c r="F30" s="562"/>
      <c r="J30" s="550"/>
      <c r="K30" s="551"/>
      <c r="L30" s="551"/>
      <c r="M30" s="551"/>
      <c r="N30" s="552"/>
    </row>
    <row r="31" spans="1:16" ht="15.75" thickTop="1">
      <c r="B31" s="543" t="s">
        <v>749</v>
      </c>
      <c r="C31" s="543"/>
      <c r="D31" s="543"/>
      <c r="E31" s="543"/>
      <c r="F31" s="543"/>
    </row>
  </sheetData>
  <sheetProtection password="B106" sheet="1" objects="1" formatCells="0" formatColumns="0" formatRows="0" insertColumns="0" insertRows="0" insertHyperlinks="0" deleteColumns="0" deleteRows="0" sort="0" autoFilter="0" pivotTables="0"/>
  <mergeCells count="20">
    <mergeCell ref="A4:N4"/>
    <mergeCell ref="AC1:AC2"/>
    <mergeCell ref="AD1:AD2"/>
    <mergeCell ref="AE1:AE2"/>
    <mergeCell ref="AF1:AF2"/>
    <mergeCell ref="A1:N1"/>
    <mergeCell ref="G3:H3"/>
    <mergeCell ref="P7:S7"/>
    <mergeCell ref="B31:F31"/>
    <mergeCell ref="J12:N14"/>
    <mergeCell ref="J16:N18"/>
    <mergeCell ref="J20:N22"/>
    <mergeCell ref="J24:N26"/>
    <mergeCell ref="J28:N30"/>
    <mergeCell ref="B8:F10"/>
    <mergeCell ref="B12:F14"/>
    <mergeCell ref="B16:F18"/>
    <mergeCell ref="B20:F22"/>
    <mergeCell ref="B24:F26"/>
    <mergeCell ref="B28:F30"/>
  </mergeCells>
  <hyperlinks>
    <hyperlink ref="A5" location="'D4-1'!A1" display="Root Cause List"/>
    <hyperlink ref="A6" location="INSTRUCTIONS!A1" display="Instructions"/>
    <hyperlink ref="G3:H3" r:id="rId1" display="Watch the Video"/>
  </hyperlinks>
  <pageMargins left="0.17" right="0.19" top="0.17" bottom="0.18" header="0.17" footer="0.18"/>
  <pageSetup orientation="portrait" r:id="rId2"/>
  <drawing r:id="rId3"/>
</worksheet>
</file>

<file path=xl/worksheets/sheet12.xml><?xml version="1.0" encoding="utf-8"?>
<worksheet xmlns="http://schemas.openxmlformats.org/spreadsheetml/2006/main" xmlns:r="http://schemas.openxmlformats.org/officeDocument/2006/relationships">
  <sheetPr codeName="Sheet12"/>
  <dimension ref="A1:Z222"/>
  <sheetViews>
    <sheetView showGridLines="0" workbookViewId="0">
      <selection sqref="A1:M1"/>
    </sheetView>
  </sheetViews>
  <sheetFormatPr defaultRowHeight="15"/>
  <cols>
    <col min="1" max="10" width="9.140625" style="84"/>
    <col min="11" max="11" width="2" style="84" customWidth="1"/>
    <col min="12" max="12" width="10.85546875" style="84" customWidth="1"/>
    <col min="13" max="13" width="15.7109375" style="84" customWidth="1"/>
    <col min="14" max="15" width="9.140625" style="84"/>
    <col min="16" max="16" width="10.42578125" style="84" customWidth="1"/>
    <col min="17" max="17" width="12.5703125" style="84" customWidth="1"/>
    <col min="18" max="22" width="9.140625" style="84"/>
    <col min="23" max="26" width="16.7109375" style="84" customWidth="1"/>
    <col min="27" max="16384" width="9.140625" style="84"/>
  </cols>
  <sheetData>
    <row r="1" spans="1:26" s="91" customFormat="1" ht="21">
      <c r="A1" s="385" t="s">
        <v>209</v>
      </c>
      <c r="B1" s="385"/>
      <c r="C1" s="385"/>
      <c r="D1" s="385"/>
      <c r="E1" s="385"/>
      <c r="F1" s="385"/>
      <c r="G1" s="385"/>
      <c r="H1" s="385"/>
      <c r="I1" s="385"/>
      <c r="J1" s="385"/>
      <c r="K1" s="385"/>
      <c r="L1" s="385"/>
      <c r="M1" s="385"/>
      <c r="N1" s="84"/>
      <c r="O1" s="84"/>
      <c r="P1" s="84"/>
      <c r="Q1" s="84"/>
      <c r="R1" s="84"/>
      <c r="S1" s="84"/>
      <c r="T1" s="84"/>
      <c r="U1" s="84"/>
      <c r="V1" s="84"/>
      <c r="W1" s="410"/>
      <c r="X1" s="410"/>
      <c r="Y1" s="410"/>
      <c r="Z1" s="410"/>
    </row>
    <row r="2" spans="1:26" s="91" customFormat="1" ht="21">
      <c r="A2" s="87"/>
      <c r="B2" s="87"/>
      <c r="C2" s="87"/>
      <c r="D2" s="87"/>
      <c r="E2" s="87"/>
      <c r="F2" s="679" t="s">
        <v>862</v>
      </c>
      <c r="G2" s="679"/>
      <c r="H2" s="679"/>
      <c r="I2" s="87"/>
      <c r="J2" s="87"/>
      <c r="K2" s="87"/>
      <c r="L2" s="87"/>
      <c r="M2" s="87"/>
      <c r="N2" s="84"/>
      <c r="O2" s="84"/>
      <c r="P2" s="84"/>
      <c r="Q2" s="84"/>
      <c r="R2" s="84"/>
      <c r="S2" s="84"/>
      <c r="T2" s="84"/>
      <c r="U2" s="84"/>
      <c r="V2" s="84"/>
      <c r="W2" s="410"/>
      <c r="X2" s="410"/>
      <c r="Y2" s="410"/>
      <c r="Z2" s="410"/>
    </row>
    <row r="3" spans="1:26" s="91" customFormat="1" ht="5.0999999999999996" customHeight="1">
      <c r="A3" s="84"/>
      <c r="B3" s="84"/>
      <c r="C3" s="84"/>
      <c r="D3" s="84"/>
      <c r="E3" s="84"/>
      <c r="F3" s="84"/>
      <c r="G3" s="84"/>
      <c r="H3" s="84"/>
      <c r="I3" s="84"/>
      <c r="J3" s="84"/>
      <c r="K3" s="84"/>
      <c r="L3" s="84"/>
      <c r="M3" s="84"/>
      <c r="N3" s="84"/>
      <c r="O3" s="84"/>
      <c r="P3" s="84"/>
      <c r="Q3" s="84"/>
      <c r="R3" s="84"/>
      <c r="S3" s="84"/>
      <c r="T3" s="84"/>
      <c r="U3" s="84"/>
      <c r="V3" s="84"/>
      <c r="W3" s="410"/>
      <c r="X3" s="410"/>
      <c r="Y3" s="410"/>
      <c r="Z3" s="410"/>
    </row>
    <row r="4" spans="1:26" s="91" customFormat="1">
      <c r="A4" s="96" t="s">
        <v>282</v>
      </c>
      <c r="B4" s="147"/>
      <c r="C4" s="147"/>
      <c r="D4" s="147"/>
      <c r="E4" s="147"/>
      <c r="F4" s="147"/>
      <c r="G4" s="147"/>
      <c r="H4" s="147"/>
      <c r="I4" s="147"/>
      <c r="J4" s="147"/>
      <c r="K4" s="147"/>
      <c r="L4" s="180"/>
      <c r="M4" s="180"/>
      <c r="N4" s="180"/>
      <c r="O4" s="180"/>
      <c r="P4" s="180"/>
      <c r="Q4" s="180"/>
      <c r="R4" s="180"/>
      <c r="S4" s="180"/>
      <c r="T4" s="180"/>
      <c r="U4" s="180"/>
      <c r="V4" s="180"/>
      <c r="W4" s="410"/>
      <c r="X4" s="410"/>
      <c r="Y4" s="410"/>
      <c r="Z4" s="410"/>
    </row>
    <row r="5" spans="1:26" s="91" customFormat="1" ht="5.0999999999999996" customHeight="1">
      <c r="A5" s="84"/>
      <c r="B5" s="84"/>
      <c r="C5" s="84"/>
      <c r="D5" s="84"/>
      <c r="E5" s="84"/>
      <c r="F5" s="84"/>
      <c r="G5" s="84"/>
      <c r="H5" s="84"/>
      <c r="I5" s="84"/>
      <c r="J5" s="84"/>
      <c r="K5" s="84"/>
      <c r="L5" s="84"/>
      <c r="M5" s="84"/>
      <c r="N5" s="84"/>
      <c r="O5" s="84"/>
      <c r="P5" s="84"/>
      <c r="Q5" s="84"/>
      <c r="R5" s="84"/>
      <c r="S5" s="84"/>
      <c r="T5" s="84"/>
      <c r="U5" s="84"/>
      <c r="V5" s="84"/>
      <c r="W5" s="410"/>
      <c r="X5" s="410"/>
      <c r="Y5" s="410"/>
      <c r="Z5" s="410"/>
    </row>
    <row r="6" spans="1:26" s="91" customFormat="1" ht="15" customHeight="1">
      <c r="A6" s="94" t="s">
        <v>701</v>
      </c>
      <c r="B6" s="84"/>
      <c r="C6" s="84"/>
      <c r="D6" s="84"/>
      <c r="E6" s="84"/>
      <c r="F6" s="84"/>
      <c r="G6" s="84"/>
      <c r="H6" s="84"/>
      <c r="I6" s="84"/>
      <c r="J6" s="84"/>
      <c r="K6" s="84"/>
      <c r="L6" s="84"/>
      <c r="M6" s="84"/>
      <c r="N6" s="84"/>
      <c r="O6" s="84"/>
      <c r="P6" s="84"/>
      <c r="Q6" s="84"/>
      <c r="R6" s="84"/>
      <c r="S6" s="84"/>
      <c r="T6" s="84"/>
      <c r="U6" s="84"/>
      <c r="V6" s="84"/>
      <c r="W6" s="193"/>
      <c r="X6" s="193"/>
      <c r="Y6" s="193"/>
      <c r="Z6" s="193"/>
    </row>
    <row r="7" spans="1:26" s="91" customFormat="1" ht="5.0999999999999996" customHeight="1">
      <c r="A7" s="84"/>
      <c r="B7" s="84"/>
      <c r="C7" s="84"/>
      <c r="D7" s="84"/>
      <c r="E7" s="84"/>
      <c r="F7" s="84"/>
      <c r="G7" s="84"/>
      <c r="H7" s="84"/>
      <c r="I7" s="84"/>
      <c r="J7" s="84"/>
      <c r="K7" s="84"/>
      <c r="L7" s="84"/>
      <c r="M7" s="84"/>
      <c r="N7" s="84"/>
      <c r="O7" s="84"/>
      <c r="P7" s="84"/>
      <c r="Q7" s="84"/>
      <c r="R7" s="84"/>
      <c r="S7" s="84"/>
      <c r="T7" s="84"/>
      <c r="U7" s="84"/>
      <c r="V7" s="84"/>
      <c r="W7" s="193"/>
      <c r="X7" s="193"/>
      <c r="Y7" s="193"/>
      <c r="Z7" s="193"/>
    </row>
    <row r="8" spans="1:26">
      <c r="A8" s="88" t="s">
        <v>236</v>
      </c>
    </row>
    <row r="10" spans="1:26">
      <c r="A10" s="88" t="s">
        <v>290</v>
      </c>
    </row>
    <row r="11" spans="1:26">
      <c r="A11" s="91"/>
    </row>
    <row r="12" spans="1:26">
      <c r="A12" s="88" t="s">
        <v>848</v>
      </c>
    </row>
    <row r="13" spans="1:26">
      <c r="A13" s="91"/>
    </row>
    <row r="14" spans="1:26">
      <c r="A14" s="88" t="s">
        <v>849</v>
      </c>
    </row>
    <row r="15" spans="1:26">
      <c r="A15" s="91"/>
    </row>
    <row r="16" spans="1:26">
      <c r="A16" s="88" t="s">
        <v>850</v>
      </c>
    </row>
    <row r="17" spans="1:9">
      <c r="A17" s="91"/>
    </row>
    <row r="18" spans="1:9">
      <c r="A18" s="88" t="s">
        <v>851</v>
      </c>
    </row>
    <row r="20" spans="1:9">
      <c r="A20" s="88" t="s">
        <v>852</v>
      </c>
    </row>
    <row r="22" spans="1:9">
      <c r="A22" s="88" t="s">
        <v>853</v>
      </c>
    </row>
    <row r="24" spans="1:9">
      <c r="A24" s="88" t="s">
        <v>854</v>
      </c>
    </row>
    <row r="25" spans="1:9">
      <c r="A25" s="88"/>
    </row>
    <row r="26" spans="1:9" ht="18.75">
      <c r="A26" s="88"/>
      <c r="D26" s="540" t="s">
        <v>247</v>
      </c>
      <c r="E26" s="540"/>
      <c r="F26" s="540"/>
      <c r="G26" s="540"/>
      <c r="H26" s="540"/>
      <c r="I26" s="540"/>
    </row>
    <row r="36" spans="1:13">
      <c r="B36" s="194" t="s">
        <v>239</v>
      </c>
      <c r="C36" s="194" t="s">
        <v>237</v>
      </c>
      <c r="D36" s="194" t="str">
        <f>"to "&amp;C36</f>
        <v>to Widget</v>
      </c>
      <c r="F36" s="195" t="s">
        <v>238</v>
      </c>
      <c r="G36" s="195" t="str">
        <f>"to "&amp;F36</f>
        <v>to Line</v>
      </c>
      <c r="I36" s="195" t="s">
        <v>254</v>
      </c>
      <c r="J36" s="195" t="str">
        <f>"to "&amp;I36</f>
        <v>to Shift</v>
      </c>
    </row>
    <row r="37" spans="1:13">
      <c r="B37" s="196" t="s">
        <v>240</v>
      </c>
      <c r="C37" s="197" t="s">
        <v>297</v>
      </c>
      <c r="D37" s="198" t="str">
        <f>"to "&amp;C37</f>
        <v>to WU1</v>
      </c>
      <c r="E37" s="196" t="s">
        <v>240</v>
      </c>
      <c r="F37" s="197" t="s">
        <v>302</v>
      </c>
      <c r="G37" s="198" t="str">
        <f>"to "&amp;F37</f>
        <v>to BU1</v>
      </c>
      <c r="H37" s="196" t="s">
        <v>240</v>
      </c>
      <c r="I37" s="197" t="s">
        <v>307</v>
      </c>
      <c r="J37" s="198" t="str">
        <f>"to "&amp;I37</f>
        <v>to OT1</v>
      </c>
    </row>
    <row r="38" spans="1:13">
      <c r="B38" s="196" t="s">
        <v>241</v>
      </c>
      <c r="C38" s="197" t="s">
        <v>298</v>
      </c>
      <c r="D38" s="198" t="str">
        <f t="shared" ref="D38:D41" si="0">"to "&amp;C38</f>
        <v>to WU2</v>
      </c>
      <c r="E38" s="196" t="s">
        <v>241</v>
      </c>
      <c r="F38" s="197" t="s">
        <v>303</v>
      </c>
      <c r="G38" s="198" t="str">
        <f t="shared" ref="G38:G41" si="1">"to "&amp;F38</f>
        <v>to BU2</v>
      </c>
      <c r="H38" s="196" t="s">
        <v>241</v>
      </c>
      <c r="I38" s="197" t="s">
        <v>308</v>
      </c>
      <c r="J38" s="198" t="str">
        <f t="shared" ref="J38:J41" si="2">"to "&amp;I38</f>
        <v>to OT2</v>
      </c>
    </row>
    <row r="39" spans="1:13">
      <c r="B39" s="196" t="s">
        <v>242</v>
      </c>
      <c r="C39" s="197" t="s">
        <v>299</v>
      </c>
      <c r="D39" s="198" t="str">
        <f t="shared" si="0"/>
        <v>to WU3</v>
      </c>
      <c r="E39" s="196" t="s">
        <v>242</v>
      </c>
      <c r="F39" s="197" t="s">
        <v>304</v>
      </c>
      <c r="G39" s="198" t="str">
        <f t="shared" si="1"/>
        <v>to BU3</v>
      </c>
      <c r="H39" s="196" t="s">
        <v>242</v>
      </c>
      <c r="I39" s="197" t="s">
        <v>309</v>
      </c>
      <c r="J39" s="198" t="str">
        <f t="shared" si="2"/>
        <v>to OT3</v>
      </c>
    </row>
    <row r="40" spans="1:13">
      <c r="B40" s="196" t="s">
        <v>243</v>
      </c>
      <c r="C40" s="197" t="s">
        <v>300</v>
      </c>
      <c r="D40" s="198" t="str">
        <f t="shared" si="0"/>
        <v>to WU4</v>
      </c>
      <c r="E40" s="196" t="s">
        <v>243</v>
      </c>
      <c r="F40" s="197" t="s">
        <v>305</v>
      </c>
      <c r="G40" s="198" t="str">
        <f t="shared" si="1"/>
        <v>to BU4</v>
      </c>
      <c r="H40" s="196" t="s">
        <v>243</v>
      </c>
      <c r="I40" s="197" t="s">
        <v>310</v>
      </c>
      <c r="J40" s="198" t="str">
        <f t="shared" si="2"/>
        <v>to OT4</v>
      </c>
    </row>
    <row r="41" spans="1:13" ht="15.75" thickBot="1">
      <c r="B41" s="196" t="s">
        <v>255</v>
      </c>
      <c r="C41" s="197" t="s">
        <v>301</v>
      </c>
      <c r="D41" s="199" t="str">
        <f t="shared" si="0"/>
        <v>to WU5</v>
      </c>
      <c r="E41" s="196" t="s">
        <v>255</v>
      </c>
      <c r="F41" s="197" t="s">
        <v>306</v>
      </c>
      <c r="G41" s="199" t="str">
        <f t="shared" si="1"/>
        <v>to BU5</v>
      </c>
      <c r="H41" s="196" t="s">
        <v>255</v>
      </c>
      <c r="I41" s="197" t="s">
        <v>311</v>
      </c>
      <c r="J41" s="199" t="str">
        <f t="shared" si="2"/>
        <v>to OT5</v>
      </c>
    </row>
    <row r="42" spans="1:13" ht="15.75" thickBot="1">
      <c r="A42" s="160"/>
      <c r="B42" s="194" t="s">
        <v>248</v>
      </c>
      <c r="C42" s="200">
        <f>COUNTA(C37:C41)</f>
        <v>5</v>
      </c>
      <c r="E42" s="194" t="s">
        <v>248</v>
      </c>
      <c r="F42" s="201">
        <f>COUNTA(F37:F41)</f>
        <v>5</v>
      </c>
      <c r="H42" s="194" t="s">
        <v>248</v>
      </c>
      <c r="I42" s="201">
        <f>COUNTA(I37:I41)</f>
        <v>5</v>
      </c>
      <c r="L42" s="201">
        <f>PRODUCT(I42,F42,C42)</f>
        <v>125</v>
      </c>
      <c r="M42" s="194" t="s">
        <v>246</v>
      </c>
    </row>
    <row r="45" spans="1:13" ht="18.75">
      <c r="D45" s="540" t="s">
        <v>249</v>
      </c>
      <c r="E45" s="540"/>
      <c r="F45" s="540"/>
      <c r="G45" s="540"/>
      <c r="H45" s="540"/>
      <c r="I45" s="540"/>
    </row>
    <row r="47" spans="1:13">
      <c r="E47" s="202" t="s">
        <v>250</v>
      </c>
      <c r="F47" s="202" t="s">
        <v>251</v>
      </c>
      <c r="G47" s="202" t="s">
        <v>252</v>
      </c>
      <c r="H47" s="202" t="s">
        <v>253</v>
      </c>
    </row>
    <row r="48" spans="1:13">
      <c r="E48" s="203" t="str">
        <f>$I$37</f>
        <v>OT1</v>
      </c>
      <c r="F48" s="203" t="str">
        <f>$F$37</f>
        <v>BU1</v>
      </c>
      <c r="G48" s="204" t="str">
        <f>$C$37</f>
        <v>WU1</v>
      </c>
      <c r="H48" s="23">
        <v>15.203799999999999</v>
      </c>
    </row>
    <row r="49" spans="5:8">
      <c r="E49" s="203" t="str">
        <f t="shared" ref="E49:E72" si="3">$I$37</f>
        <v>OT1</v>
      </c>
      <c r="F49" s="203" t="str">
        <f t="shared" ref="F49:F52" si="4">$F$37</f>
        <v>BU1</v>
      </c>
      <c r="G49" s="204" t="str">
        <f>$C$38</f>
        <v>WU2</v>
      </c>
      <c r="H49" s="23">
        <v>14.540699999999999</v>
      </c>
    </row>
    <row r="50" spans="5:8">
      <c r="E50" s="203" t="str">
        <f t="shared" si="3"/>
        <v>OT1</v>
      </c>
      <c r="F50" s="203" t="str">
        <f t="shared" si="4"/>
        <v>BU1</v>
      </c>
      <c r="G50" s="204" t="str">
        <f>$C$39</f>
        <v>WU3</v>
      </c>
      <c r="H50" s="23">
        <v>17.746400000000001</v>
      </c>
    </row>
    <row r="51" spans="5:8">
      <c r="E51" s="203" t="str">
        <f t="shared" si="3"/>
        <v>OT1</v>
      </c>
      <c r="F51" s="203" t="str">
        <f t="shared" si="4"/>
        <v>BU1</v>
      </c>
      <c r="G51" s="204" t="str">
        <f>$C$40</f>
        <v>WU4</v>
      </c>
      <c r="H51" s="23">
        <v>-5.9591000000000003</v>
      </c>
    </row>
    <row r="52" spans="5:8">
      <c r="E52" s="203" t="str">
        <f t="shared" si="3"/>
        <v>OT1</v>
      </c>
      <c r="F52" s="203" t="str">
        <f t="shared" si="4"/>
        <v>BU1</v>
      </c>
      <c r="G52" s="204" t="str">
        <f>$C$41</f>
        <v>WU5</v>
      </c>
      <c r="H52" s="23">
        <v>1.5015000000000001</v>
      </c>
    </row>
    <row r="53" spans="5:8">
      <c r="E53" s="203" t="str">
        <f t="shared" si="3"/>
        <v>OT1</v>
      </c>
      <c r="F53" s="203" t="str">
        <f>$F$38</f>
        <v>BU2</v>
      </c>
      <c r="G53" s="204" t="str">
        <f>$C$37</f>
        <v>WU1</v>
      </c>
      <c r="H53" s="23">
        <v>5.085</v>
      </c>
    </row>
    <row r="54" spans="5:8">
      <c r="E54" s="203" t="str">
        <f t="shared" si="3"/>
        <v>OT1</v>
      </c>
      <c r="F54" s="203" t="str">
        <f t="shared" ref="F54:F57" si="5">$F$38</f>
        <v>BU2</v>
      </c>
      <c r="G54" s="204" t="str">
        <f>$C$38</f>
        <v>WU2</v>
      </c>
      <c r="H54" s="23">
        <v>2.0017</v>
      </c>
    </row>
    <row r="55" spans="5:8">
      <c r="E55" s="203" t="str">
        <f t="shared" si="3"/>
        <v>OT1</v>
      </c>
      <c r="F55" s="203" t="str">
        <f t="shared" si="5"/>
        <v>BU2</v>
      </c>
      <c r="G55" s="204" t="str">
        <f>$C$39</f>
        <v>WU3</v>
      </c>
      <c r="H55" s="23">
        <v>14.327</v>
      </c>
    </row>
    <row r="56" spans="5:8">
      <c r="E56" s="203" t="str">
        <f t="shared" si="3"/>
        <v>OT1</v>
      </c>
      <c r="F56" s="203" t="str">
        <f t="shared" si="5"/>
        <v>BU2</v>
      </c>
      <c r="G56" s="204" t="str">
        <f>$C$40</f>
        <v>WU4</v>
      </c>
      <c r="H56" s="23">
        <v>13.4002</v>
      </c>
    </row>
    <row r="57" spans="5:8">
      <c r="E57" s="203" t="str">
        <f t="shared" si="3"/>
        <v>OT1</v>
      </c>
      <c r="F57" s="203" t="str">
        <f t="shared" si="5"/>
        <v>BU2</v>
      </c>
      <c r="G57" s="204" t="str">
        <f>$C$41</f>
        <v>WU5</v>
      </c>
      <c r="H57" s="23">
        <v>8.4972999999999992</v>
      </c>
    </row>
    <row r="58" spans="5:8">
      <c r="E58" s="203" t="str">
        <f t="shared" si="3"/>
        <v>OT1</v>
      </c>
      <c r="F58" s="203" t="str">
        <f>$F$39</f>
        <v>BU3</v>
      </c>
      <c r="G58" s="204" t="str">
        <f>$C$37</f>
        <v>WU1</v>
      </c>
      <c r="H58" s="23">
        <v>10.5661</v>
      </c>
    </row>
    <row r="59" spans="5:8">
      <c r="E59" s="203" t="str">
        <f t="shared" si="3"/>
        <v>OT1</v>
      </c>
      <c r="F59" s="203" t="str">
        <f t="shared" ref="F59:F62" si="6">$F$39</f>
        <v>BU3</v>
      </c>
      <c r="G59" s="204" t="str">
        <f>$C$38</f>
        <v>WU2</v>
      </c>
      <c r="H59" s="23">
        <v>2.3631000000000002</v>
      </c>
    </row>
    <row r="60" spans="5:8">
      <c r="E60" s="203" t="str">
        <f t="shared" si="3"/>
        <v>OT1</v>
      </c>
      <c r="F60" s="203" t="str">
        <f t="shared" si="6"/>
        <v>BU3</v>
      </c>
      <c r="G60" s="204" t="str">
        <f>$C$39</f>
        <v>WU3</v>
      </c>
      <c r="H60" s="23">
        <v>14.3202</v>
      </c>
    </row>
    <row r="61" spans="5:8">
      <c r="E61" s="203" t="str">
        <f t="shared" si="3"/>
        <v>OT1</v>
      </c>
      <c r="F61" s="203" t="str">
        <f t="shared" si="6"/>
        <v>BU3</v>
      </c>
      <c r="G61" s="204" t="str">
        <f>$C$40</f>
        <v>WU4</v>
      </c>
      <c r="H61" s="23">
        <v>11.2544</v>
      </c>
    </row>
    <row r="62" spans="5:8">
      <c r="E62" s="203" t="str">
        <f t="shared" si="3"/>
        <v>OT1</v>
      </c>
      <c r="F62" s="203" t="str">
        <f t="shared" si="6"/>
        <v>BU3</v>
      </c>
      <c r="G62" s="204" t="str">
        <f>$C$41</f>
        <v>WU5</v>
      </c>
      <c r="H62" s="23">
        <v>5.6699000000000002</v>
      </c>
    </row>
    <row r="63" spans="5:8">
      <c r="E63" s="203" t="str">
        <f t="shared" si="3"/>
        <v>OT1</v>
      </c>
      <c r="F63" s="203" t="str">
        <f>$F$40</f>
        <v>BU4</v>
      </c>
      <c r="G63" s="204" t="str">
        <f>$C$37</f>
        <v>WU1</v>
      </c>
      <c r="H63" s="23">
        <v>8.2522000000000002</v>
      </c>
    </row>
    <row r="64" spans="5:8">
      <c r="E64" s="203" t="str">
        <f t="shared" si="3"/>
        <v>OT1</v>
      </c>
      <c r="F64" s="203" t="str">
        <f t="shared" ref="F64:F67" si="7">$F$40</f>
        <v>BU4</v>
      </c>
      <c r="G64" s="204" t="str">
        <f>$C$38</f>
        <v>WU2</v>
      </c>
      <c r="H64" s="23">
        <v>6.56</v>
      </c>
    </row>
    <row r="65" spans="5:8">
      <c r="E65" s="203" t="str">
        <f t="shared" si="3"/>
        <v>OT1</v>
      </c>
      <c r="F65" s="203" t="str">
        <f t="shared" si="7"/>
        <v>BU4</v>
      </c>
      <c r="G65" s="204" t="str">
        <f>$C$39</f>
        <v>WU3</v>
      </c>
      <c r="H65" s="23">
        <v>10.6228</v>
      </c>
    </row>
    <row r="66" spans="5:8">
      <c r="E66" s="203" t="str">
        <f t="shared" si="3"/>
        <v>OT1</v>
      </c>
      <c r="F66" s="203" t="str">
        <f t="shared" si="7"/>
        <v>BU4</v>
      </c>
      <c r="G66" s="204" t="str">
        <f>$C$40</f>
        <v>WU4</v>
      </c>
      <c r="H66" s="23">
        <v>10.9</v>
      </c>
    </row>
    <row r="67" spans="5:8">
      <c r="E67" s="203" t="str">
        <f t="shared" si="3"/>
        <v>OT1</v>
      </c>
      <c r="F67" s="203" t="str">
        <f t="shared" si="7"/>
        <v>BU4</v>
      </c>
      <c r="G67" s="204" t="str">
        <f>$C$41</f>
        <v>WU5</v>
      </c>
      <c r="H67" s="23">
        <v>7.6223000000000001</v>
      </c>
    </row>
    <row r="68" spans="5:8">
      <c r="E68" s="203" t="str">
        <f t="shared" si="3"/>
        <v>OT1</v>
      </c>
      <c r="F68" s="203" t="str">
        <f>$F$41</f>
        <v>BU5</v>
      </c>
      <c r="G68" s="204" t="str">
        <f>$C$37</f>
        <v>WU1</v>
      </c>
      <c r="H68" s="23">
        <v>12.757300000000001</v>
      </c>
    </row>
    <row r="69" spans="5:8">
      <c r="E69" s="203" t="str">
        <f t="shared" si="3"/>
        <v>OT1</v>
      </c>
      <c r="F69" s="203" t="str">
        <f t="shared" ref="F69:F72" si="8">$F$41</f>
        <v>BU5</v>
      </c>
      <c r="G69" s="204" t="str">
        <f>$C$38</f>
        <v>WU2</v>
      </c>
      <c r="H69" s="23">
        <v>4.7374999999999998</v>
      </c>
    </row>
    <row r="70" spans="5:8">
      <c r="E70" s="203" t="str">
        <f t="shared" si="3"/>
        <v>OT1</v>
      </c>
      <c r="F70" s="203" t="str">
        <f t="shared" si="8"/>
        <v>BU5</v>
      </c>
      <c r="G70" s="204" t="str">
        <f>$C$39</f>
        <v>WU3</v>
      </c>
      <c r="H70" s="23">
        <v>12.5654</v>
      </c>
    </row>
    <row r="71" spans="5:8">
      <c r="E71" s="203" t="str">
        <f t="shared" si="3"/>
        <v>OT1</v>
      </c>
      <c r="F71" s="203" t="str">
        <f t="shared" si="8"/>
        <v>BU5</v>
      </c>
      <c r="G71" s="204" t="str">
        <f>$C$40</f>
        <v>WU4</v>
      </c>
      <c r="H71" s="23">
        <v>12.433299999999999</v>
      </c>
    </row>
    <row r="72" spans="5:8">
      <c r="E72" s="203" t="str">
        <f t="shared" si="3"/>
        <v>OT1</v>
      </c>
      <c r="F72" s="203" t="str">
        <f t="shared" si="8"/>
        <v>BU5</v>
      </c>
      <c r="G72" s="204" t="str">
        <f>$C$41</f>
        <v>WU5</v>
      </c>
      <c r="H72" s="23">
        <v>8.7628000000000004</v>
      </c>
    </row>
    <row r="73" spans="5:8">
      <c r="E73" s="203" t="str">
        <f>$I$38</f>
        <v>OT2</v>
      </c>
      <c r="F73" s="203" t="str">
        <f>$F$37</f>
        <v>BU1</v>
      </c>
      <c r="G73" s="204" t="str">
        <f>$C$37</f>
        <v>WU1</v>
      </c>
      <c r="H73" s="23">
        <v>9.9244000000000003</v>
      </c>
    </row>
    <row r="74" spans="5:8">
      <c r="E74" s="203" t="str">
        <f t="shared" ref="E74:E97" si="9">$I$38</f>
        <v>OT2</v>
      </c>
      <c r="F74" s="203" t="str">
        <f t="shared" ref="F74:F77" si="10">$F$37</f>
        <v>BU1</v>
      </c>
      <c r="G74" s="204" t="str">
        <f>$C$38</f>
        <v>WU2</v>
      </c>
      <c r="H74" s="23">
        <v>0.11409999999999999</v>
      </c>
    </row>
    <row r="75" spans="5:8">
      <c r="E75" s="203" t="str">
        <f t="shared" si="9"/>
        <v>OT2</v>
      </c>
      <c r="F75" s="203" t="str">
        <f t="shared" si="10"/>
        <v>BU1</v>
      </c>
      <c r="G75" s="204" t="str">
        <f>$C$39</f>
        <v>WU3</v>
      </c>
      <c r="H75" s="23">
        <v>-1.4823999999999999</v>
      </c>
    </row>
    <row r="76" spans="5:8">
      <c r="E76" s="203" t="str">
        <f t="shared" si="9"/>
        <v>OT2</v>
      </c>
      <c r="F76" s="203" t="str">
        <f t="shared" si="10"/>
        <v>BU1</v>
      </c>
      <c r="G76" s="204" t="str">
        <f>$C$40</f>
        <v>WU4</v>
      </c>
      <c r="H76" s="23">
        <v>15.8033</v>
      </c>
    </row>
    <row r="77" spans="5:8">
      <c r="E77" s="203" t="str">
        <f t="shared" si="9"/>
        <v>OT2</v>
      </c>
      <c r="F77" s="203" t="str">
        <f t="shared" si="10"/>
        <v>BU1</v>
      </c>
      <c r="G77" s="204" t="str">
        <f>$C$41</f>
        <v>WU5</v>
      </c>
      <c r="H77" s="23">
        <v>12.5319</v>
      </c>
    </row>
    <row r="78" spans="5:8">
      <c r="E78" s="203" t="str">
        <f t="shared" si="9"/>
        <v>OT2</v>
      </c>
      <c r="F78" s="203" t="str">
        <f>$F$38</f>
        <v>BU2</v>
      </c>
      <c r="G78" s="204" t="str">
        <f>$C$37</f>
        <v>WU1</v>
      </c>
      <c r="H78" s="23">
        <v>-6.1473000000000004</v>
      </c>
    </row>
    <row r="79" spans="5:8">
      <c r="E79" s="203" t="str">
        <f t="shared" si="9"/>
        <v>OT2</v>
      </c>
      <c r="F79" s="203" t="str">
        <f t="shared" ref="F79:F82" si="11">$F$38</f>
        <v>BU2</v>
      </c>
      <c r="G79" s="204" t="str">
        <f>$C$38</f>
        <v>WU2</v>
      </c>
      <c r="H79" s="23">
        <v>6.2405999999999997</v>
      </c>
    </row>
    <row r="80" spans="5:8">
      <c r="E80" s="203" t="str">
        <f t="shared" si="9"/>
        <v>OT2</v>
      </c>
      <c r="F80" s="203" t="str">
        <f t="shared" si="11"/>
        <v>BU2</v>
      </c>
      <c r="G80" s="204" t="str">
        <f>$C$39</f>
        <v>WU3</v>
      </c>
      <c r="H80" s="23">
        <v>11.206300000000001</v>
      </c>
    </row>
    <row r="81" spans="5:8">
      <c r="E81" s="203" t="str">
        <f t="shared" si="9"/>
        <v>OT2</v>
      </c>
      <c r="F81" s="203" t="str">
        <f t="shared" si="11"/>
        <v>BU2</v>
      </c>
      <c r="G81" s="204" t="str">
        <f>$C$40</f>
        <v>WU4</v>
      </c>
      <c r="H81" s="23">
        <v>8.9289000000000005</v>
      </c>
    </row>
    <row r="82" spans="5:8">
      <c r="E82" s="203" t="str">
        <f t="shared" si="9"/>
        <v>OT2</v>
      </c>
      <c r="F82" s="203" t="str">
        <f t="shared" si="11"/>
        <v>BU2</v>
      </c>
      <c r="G82" s="204" t="str">
        <f>$C$41</f>
        <v>WU5</v>
      </c>
      <c r="H82" s="23">
        <v>9.2612000000000005</v>
      </c>
    </row>
    <row r="83" spans="5:8">
      <c r="E83" s="203" t="str">
        <f t="shared" si="9"/>
        <v>OT2</v>
      </c>
      <c r="F83" s="203" t="str">
        <f>$F$39</f>
        <v>BU3</v>
      </c>
      <c r="G83" s="204" t="str">
        <f>$C$37</f>
        <v>WU1</v>
      </c>
      <c r="H83" s="23">
        <v>10.7074</v>
      </c>
    </row>
    <row r="84" spans="5:8">
      <c r="E84" s="203" t="str">
        <f t="shared" si="9"/>
        <v>OT2</v>
      </c>
      <c r="F84" s="203" t="str">
        <f t="shared" ref="F84:F87" si="12">$F$39</f>
        <v>BU3</v>
      </c>
      <c r="G84" s="204" t="str">
        <f>$C$38</f>
        <v>WU2</v>
      </c>
      <c r="H84" s="23">
        <v>22.816800000000001</v>
      </c>
    </row>
    <row r="85" spans="5:8">
      <c r="E85" s="203" t="str">
        <f t="shared" si="9"/>
        <v>OT2</v>
      </c>
      <c r="F85" s="203" t="str">
        <f t="shared" si="12"/>
        <v>BU3</v>
      </c>
      <c r="G85" s="204" t="str">
        <f>$C$39</f>
        <v>WU3</v>
      </c>
      <c r="H85" s="23">
        <v>1.5132000000000001</v>
      </c>
    </row>
    <row r="86" spans="5:8">
      <c r="E86" s="203" t="str">
        <f t="shared" si="9"/>
        <v>OT2</v>
      </c>
      <c r="F86" s="203" t="str">
        <f t="shared" si="12"/>
        <v>BU3</v>
      </c>
      <c r="G86" s="204" t="str">
        <f>$C$40</f>
        <v>WU4</v>
      </c>
      <c r="H86" s="23">
        <v>12.6059</v>
      </c>
    </row>
    <row r="87" spans="5:8">
      <c r="E87" s="203" t="str">
        <f t="shared" si="9"/>
        <v>OT2</v>
      </c>
      <c r="F87" s="203" t="str">
        <f t="shared" si="12"/>
        <v>BU3</v>
      </c>
      <c r="G87" s="204" t="str">
        <f>$C$41</f>
        <v>WU5</v>
      </c>
      <c r="H87" s="23">
        <v>15.3474</v>
      </c>
    </row>
    <row r="88" spans="5:8">
      <c r="E88" s="203" t="str">
        <f t="shared" si="9"/>
        <v>OT2</v>
      </c>
      <c r="F88" s="203" t="str">
        <f>$F$40</f>
        <v>BU4</v>
      </c>
      <c r="G88" s="204" t="str">
        <f>$C$37</f>
        <v>WU1</v>
      </c>
      <c r="H88" s="23">
        <v>0.64419999999999999</v>
      </c>
    </row>
    <row r="89" spans="5:8">
      <c r="E89" s="203" t="str">
        <f t="shared" si="9"/>
        <v>OT2</v>
      </c>
      <c r="F89" s="203" t="str">
        <f t="shared" ref="F89:F92" si="13">$F$40</f>
        <v>BU4</v>
      </c>
      <c r="G89" s="204" t="str">
        <f>$C$38</f>
        <v>WU2</v>
      </c>
      <c r="H89" s="23">
        <v>7.5193000000000003</v>
      </c>
    </row>
    <row r="90" spans="5:8">
      <c r="E90" s="203" t="str">
        <f t="shared" si="9"/>
        <v>OT2</v>
      </c>
      <c r="F90" s="203" t="str">
        <f t="shared" si="13"/>
        <v>BU4</v>
      </c>
      <c r="G90" s="204" t="str">
        <f>$C$39</f>
        <v>WU3</v>
      </c>
      <c r="H90" s="23">
        <v>-1.5645</v>
      </c>
    </row>
    <row r="91" spans="5:8">
      <c r="E91" s="203" t="str">
        <f t="shared" si="9"/>
        <v>OT2</v>
      </c>
      <c r="F91" s="203" t="str">
        <f t="shared" si="13"/>
        <v>BU4</v>
      </c>
      <c r="G91" s="204" t="str">
        <f>$C$40</f>
        <v>WU4</v>
      </c>
      <c r="H91" s="23">
        <v>1.1046</v>
      </c>
    </row>
    <row r="92" spans="5:8">
      <c r="E92" s="203" t="str">
        <f t="shared" si="9"/>
        <v>OT2</v>
      </c>
      <c r="F92" s="203" t="str">
        <f t="shared" si="13"/>
        <v>BU4</v>
      </c>
      <c r="G92" s="204" t="str">
        <f>$C$41</f>
        <v>WU5</v>
      </c>
      <c r="H92" s="23">
        <v>15.147500000000001</v>
      </c>
    </row>
    <row r="93" spans="5:8">
      <c r="E93" s="203" t="str">
        <f t="shared" si="9"/>
        <v>OT2</v>
      </c>
      <c r="F93" s="203" t="str">
        <f>$F$41</f>
        <v>BU5</v>
      </c>
      <c r="G93" s="204" t="str">
        <f>$C$37</f>
        <v>WU1</v>
      </c>
      <c r="H93" s="23">
        <v>10.3788</v>
      </c>
    </row>
    <row r="94" spans="5:8">
      <c r="E94" s="203" t="str">
        <f t="shared" si="9"/>
        <v>OT2</v>
      </c>
      <c r="F94" s="203" t="str">
        <f t="shared" ref="F94:F97" si="14">$F$41</f>
        <v>BU5</v>
      </c>
      <c r="G94" s="204" t="str">
        <f>$C$38</f>
        <v>WU2</v>
      </c>
      <c r="H94" s="23">
        <v>9.0093999999999994</v>
      </c>
    </row>
    <row r="95" spans="5:8">
      <c r="E95" s="203" t="str">
        <f t="shared" si="9"/>
        <v>OT2</v>
      </c>
      <c r="F95" s="203" t="str">
        <f t="shared" si="14"/>
        <v>BU5</v>
      </c>
      <c r="G95" s="204" t="str">
        <f>$C$39</f>
        <v>WU3</v>
      </c>
      <c r="H95" s="23">
        <v>11.126200000000001</v>
      </c>
    </row>
    <row r="96" spans="5:8">
      <c r="E96" s="203" t="str">
        <f t="shared" si="9"/>
        <v>OT2</v>
      </c>
      <c r="F96" s="203" t="str">
        <f t="shared" si="14"/>
        <v>BU5</v>
      </c>
      <c r="G96" s="204" t="str">
        <f>$C$40</f>
        <v>WU4</v>
      </c>
      <c r="H96" s="23">
        <v>14.5717</v>
      </c>
    </row>
    <row r="97" spans="5:8">
      <c r="E97" s="203" t="str">
        <f t="shared" si="9"/>
        <v>OT2</v>
      </c>
      <c r="F97" s="203" t="str">
        <f t="shared" si="14"/>
        <v>BU5</v>
      </c>
      <c r="G97" s="204" t="str">
        <f>$C$41</f>
        <v>WU5</v>
      </c>
      <c r="H97" s="23">
        <v>17.929300000000001</v>
      </c>
    </row>
    <row r="98" spans="5:8">
      <c r="E98" s="203" t="str">
        <f>$I$39</f>
        <v>OT3</v>
      </c>
      <c r="F98" s="203" t="str">
        <f>$F$37</f>
        <v>BU1</v>
      </c>
      <c r="G98" s="204" t="str">
        <f>$C$37</f>
        <v>WU1</v>
      </c>
      <c r="H98" s="23">
        <v>6.3712</v>
      </c>
    </row>
    <row r="99" spans="5:8">
      <c r="E99" s="203" t="str">
        <f t="shared" ref="E99:E122" si="15">$I$39</f>
        <v>OT3</v>
      </c>
      <c r="F99" s="203" t="str">
        <f t="shared" ref="F99:F102" si="16">$F$37</f>
        <v>BU1</v>
      </c>
      <c r="G99" s="204" t="str">
        <f>$C$38</f>
        <v>WU2</v>
      </c>
      <c r="H99" s="23">
        <v>11.5806</v>
      </c>
    </row>
    <row r="100" spans="5:8">
      <c r="E100" s="203" t="str">
        <f t="shared" si="15"/>
        <v>OT3</v>
      </c>
      <c r="F100" s="203" t="str">
        <f t="shared" si="16"/>
        <v>BU1</v>
      </c>
      <c r="G100" s="204" t="str">
        <f>$C$39</f>
        <v>WU3</v>
      </c>
      <c r="H100" s="23">
        <v>12.0327</v>
      </c>
    </row>
    <row r="101" spans="5:8">
      <c r="E101" s="203" t="str">
        <f t="shared" si="15"/>
        <v>OT3</v>
      </c>
      <c r="F101" s="203" t="str">
        <f t="shared" si="16"/>
        <v>BU1</v>
      </c>
      <c r="G101" s="204" t="str">
        <f>$C$40</f>
        <v>WU4</v>
      </c>
      <c r="H101" s="23">
        <v>9.6751000000000005</v>
      </c>
    </row>
    <row r="102" spans="5:8">
      <c r="E102" s="203" t="str">
        <f t="shared" si="15"/>
        <v>OT3</v>
      </c>
      <c r="F102" s="203" t="str">
        <f t="shared" si="16"/>
        <v>BU1</v>
      </c>
      <c r="G102" s="204" t="str">
        <f>$C$41</f>
        <v>WU5</v>
      </c>
      <c r="H102" s="23">
        <v>3.6259000000000001</v>
      </c>
    </row>
    <row r="103" spans="5:8">
      <c r="E103" s="203" t="str">
        <f t="shared" si="15"/>
        <v>OT3</v>
      </c>
      <c r="F103" s="203" t="str">
        <f>$F$38</f>
        <v>BU2</v>
      </c>
      <c r="G103" s="204" t="str">
        <f>$C$37</f>
        <v>WU1</v>
      </c>
      <c r="H103" s="23">
        <v>10.6511</v>
      </c>
    </row>
    <row r="104" spans="5:8">
      <c r="E104" s="203" t="str">
        <f t="shared" si="15"/>
        <v>OT3</v>
      </c>
      <c r="F104" s="203" t="str">
        <f t="shared" ref="F104:F107" si="17">$F$38</f>
        <v>BU2</v>
      </c>
      <c r="G104" s="204" t="str">
        <f>$C$38</f>
        <v>WU2</v>
      </c>
      <c r="H104" s="23">
        <v>19.412600000000001</v>
      </c>
    </row>
    <row r="105" spans="5:8">
      <c r="E105" s="203" t="str">
        <f t="shared" si="15"/>
        <v>OT3</v>
      </c>
      <c r="F105" s="203" t="str">
        <f t="shared" si="17"/>
        <v>BU2</v>
      </c>
      <c r="G105" s="204" t="str">
        <f>$C$39</f>
        <v>WU3</v>
      </c>
      <c r="H105" s="23">
        <v>7.0035999999999996</v>
      </c>
    </row>
    <row r="106" spans="5:8">
      <c r="E106" s="203" t="str">
        <f t="shared" si="15"/>
        <v>OT3</v>
      </c>
      <c r="F106" s="203" t="str">
        <f t="shared" si="17"/>
        <v>BU2</v>
      </c>
      <c r="G106" s="204" t="str">
        <f>$C$40</f>
        <v>WU4</v>
      </c>
      <c r="H106" s="23">
        <v>3.0632999999999999</v>
      </c>
    </row>
    <row r="107" spans="5:8">
      <c r="E107" s="203" t="str">
        <f t="shared" si="15"/>
        <v>OT3</v>
      </c>
      <c r="F107" s="203" t="str">
        <f t="shared" si="17"/>
        <v>BU2</v>
      </c>
      <c r="G107" s="204" t="str">
        <f>$C$41</f>
        <v>WU5</v>
      </c>
      <c r="H107" s="23">
        <v>8.8978000000000002</v>
      </c>
    </row>
    <row r="108" spans="5:8">
      <c r="E108" s="203" t="str">
        <f t="shared" si="15"/>
        <v>OT3</v>
      </c>
      <c r="F108" s="203" t="str">
        <f>$F$39</f>
        <v>BU3</v>
      </c>
      <c r="G108" s="204" t="str">
        <f>$C$37</f>
        <v>WU1</v>
      </c>
      <c r="H108" s="23">
        <v>19.138200000000001</v>
      </c>
    </row>
    <row r="109" spans="5:8">
      <c r="E109" s="203" t="str">
        <f t="shared" si="15"/>
        <v>OT3</v>
      </c>
      <c r="F109" s="203" t="str">
        <f t="shared" ref="F109:F112" si="18">$F$39</f>
        <v>BU3</v>
      </c>
      <c r="G109" s="204" t="str">
        <f>$C$38</f>
        <v>WU2</v>
      </c>
      <c r="H109" s="23">
        <v>4.8535000000000004</v>
      </c>
    </row>
    <row r="110" spans="5:8">
      <c r="E110" s="203" t="str">
        <f t="shared" si="15"/>
        <v>OT3</v>
      </c>
      <c r="F110" s="203" t="str">
        <f t="shared" si="18"/>
        <v>BU3</v>
      </c>
      <c r="G110" s="204" t="str">
        <f>$C$39</f>
        <v>WU3</v>
      </c>
      <c r="H110" s="23">
        <v>16.744499999999999</v>
      </c>
    </row>
    <row r="111" spans="5:8">
      <c r="E111" s="203" t="str">
        <f t="shared" si="15"/>
        <v>OT3</v>
      </c>
      <c r="F111" s="203" t="str">
        <f t="shared" si="18"/>
        <v>BU3</v>
      </c>
      <c r="G111" s="204" t="str">
        <f>$C$40</f>
        <v>WU4</v>
      </c>
      <c r="H111" s="23">
        <v>15.347</v>
      </c>
    </row>
    <row r="112" spans="5:8">
      <c r="E112" s="203" t="str">
        <f t="shared" si="15"/>
        <v>OT3</v>
      </c>
      <c r="F112" s="203" t="str">
        <f t="shared" si="18"/>
        <v>BU3</v>
      </c>
      <c r="G112" s="204" t="str">
        <f>$C$41</f>
        <v>WU5</v>
      </c>
      <c r="H112" s="23">
        <v>4.8600000000000003</v>
      </c>
    </row>
    <row r="113" spans="5:8">
      <c r="E113" s="203" t="str">
        <f t="shared" si="15"/>
        <v>OT3</v>
      </c>
      <c r="F113" s="203" t="str">
        <f>$F$40</f>
        <v>BU4</v>
      </c>
      <c r="G113" s="204" t="str">
        <f>$C$37</f>
        <v>WU1</v>
      </c>
      <c r="H113" s="23">
        <v>13.5403</v>
      </c>
    </row>
    <row r="114" spans="5:8">
      <c r="E114" s="203" t="str">
        <f t="shared" si="15"/>
        <v>OT3</v>
      </c>
      <c r="F114" s="203" t="str">
        <f t="shared" ref="F114:F117" si="19">$F$40</f>
        <v>BU4</v>
      </c>
      <c r="G114" s="204" t="str">
        <f>$C$38</f>
        <v>WU2</v>
      </c>
      <c r="H114" s="23">
        <v>9.1829999999999998</v>
      </c>
    </row>
    <row r="115" spans="5:8">
      <c r="E115" s="203" t="str">
        <f t="shared" si="15"/>
        <v>OT3</v>
      </c>
      <c r="F115" s="203" t="str">
        <f t="shared" si="19"/>
        <v>BU4</v>
      </c>
      <c r="G115" s="204" t="str">
        <f>$C$39</f>
        <v>WU3</v>
      </c>
      <c r="H115" s="23">
        <v>4.6844000000000001</v>
      </c>
    </row>
    <row r="116" spans="5:8">
      <c r="E116" s="203" t="str">
        <f t="shared" si="15"/>
        <v>OT3</v>
      </c>
      <c r="F116" s="203" t="str">
        <f t="shared" si="19"/>
        <v>BU4</v>
      </c>
      <c r="G116" s="204" t="str">
        <f>$C$40</f>
        <v>WU4</v>
      </c>
      <c r="H116" s="23">
        <v>10.437200000000001</v>
      </c>
    </row>
    <row r="117" spans="5:8">
      <c r="E117" s="203" t="str">
        <f t="shared" si="15"/>
        <v>OT3</v>
      </c>
      <c r="F117" s="203" t="str">
        <f t="shared" si="19"/>
        <v>BU4</v>
      </c>
      <c r="G117" s="204" t="str">
        <f>$C$41</f>
        <v>WU5</v>
      </c>
      <c r="H117" s="23">
        <v>15.7935</v>
      </c>
    </row>
    <row r="118" spans="5:8">
      <c r="E118" s="203" t="str">
        <f t="shared" si="15"/>
        <v>OT3</v>
      </c>
      <c r="F118" s="203" t="str">
        <f>$F$41</f>
        <v>BU5</v>
      </c>
      <c r="G118" s="204" t="str">
        <f>$C$37</f>
        <v>WU1</v>
      </c>
      <c r="H118" s="23">
        <v>7.7077</v>
      </c>
    </row>
    <row r="119" spans="5:8">
      <c r="E119" s="203" t="str">
        <f t="shared" si="15"/>
        <v>OT3</v>
      </c>
      <c r="F119" s="203" t="str">
        <f t="shared" ref="F119:F122" si="20">$F$41</f>
        <v>BU5</v>
      </c>
      <c r="G119" s="204" t="str">
        <f>$C$38</f>
        <v>WU2</v>
      </c>
      <c r="H119" s="23">
        <v>11.099500000000001</v>
      </c>
    </row>
    <row r="120" spans="5:8">
      <c r="E120" s="203" t="str">
        <f t="shared" si="15"/>
        <v>OT3</v>
      </c>
      <c r="F120" s="203" t="str">
        <f t="shared" si="20"/>
        <v>BU5</v>
      </c>
      <c r="G120" s="204" t="str">
        <f>$C$39</f>
        <v>WU3</v>
      </c>
      <c r="H120" s="23">
        <v>6.3901000000000003</v>
      </c>
    </row>
    <row r="121" spans="5:8">
      <c r="E121" s="203" t="str">
        <f t="shared" si="15"/>
        <v>OT3</v>
      </c>
      <c r="F121" s="203" t="str">
        <f t="shared" si="20"/>
        <v>BU5</v>
      </c>
      <c r="G121" s="204" t="str">
        <f>$C$40</f>
        <v>WU4</v>
      </c>
      <c r="H121" s="23">
        <v>1.4156</v>
      </c>
    </row>
    <row r="122" spans="5:8">
      <c r="E122" s="203" t="str">
        <f t="shared" si="15"/>
        <v>OT3</v>
      </c>
      <c r="F122" s="203" t="str">
        <f t="shared" si="20"/>
        <v>BU5</v>
      </c>
      <c r="G122" s="204" t="str">
        <f>$C$41</f>
        <v>WU5</v>
      </c>
      <c r="H122" s="23">
        <v>9.1059999999999999</v>
      </c>
    </row>
    <row r="123" spans="5:8">
      <c r="E123" s="203" t="str">
        <f>$I$40</f>
        <v>OT4</v>
      </c>
      <c r="F123" s="203" t="str">
        <f>$F$37</f>
        <v>BU1</v>
      </c>
      <c r="G123" s="204" t="str">
        <f>$C$37</f>
        <v>WU1</v>
      </c>
      <c r="H123" s="23">
        <v>12.138</v>
      </c>
    </row>
    <row r="124" spans="5:8">
      <c r="E124" s="203" t="str">
        <f t="shared" ref="E124:E147" si="21">$I$40</f>
        <v>OT4</v>
      </c>
      <c r="F124" s="203" t="str">
        <f t="shared" ref="F124:F127" si="22">$F$37</f>
        <v>BU1</v>
      </c>
      <c r="G124" s="204" t="str">
        <f>$C$38</f>
        <v>WU2</v>
      </c>
      <c r="H124" s="23">
        <v>-0.4652</v>
      </c>
    </row>
    <row r="125" spans="5:8">
      <c r="E125" s="203" t="str">
        <f t="shared" si="21"/>
        <v>OT4</v>
      </c>
      <c r="F125" s="203" t="str">
        <f t="shared" si="22"/>
        <v>BU1</v>
      </c>
      <c r="G125" s="204" t="str">
        <f>$C$39</f>
        <v>WU3</v>
      </c>
      <c r="H125" s="23">
        <v>17.8094</v>
      </c>
    </row>
    <row r="126" spans="5:8">
      <c r="E126" s="203" t="str">
        <f t="shared" si="21"/>
        <v>OT4</v>
      </c>
      <c r="F126" s="203" t="str">
        <f t="shared" si="22"/>
        <v>BU1</v>
      </c>
      <c r="G126" s="204" t="str">
        <f>$C$40</f>
        <v>WU4</v>
      </c>
      <c r="H126" s="23">
        <v>9.6149000000000004</v>
      </c>
    </row>
    <row r="127" spans="5:8">
      <c r="E127" s="203" t="str">
        <f t="shared" si="21"/>
        <v>OT4</v>
      </c>
      <c r="F127" s="203" t="str">
        <f t="shared" si="22"/>
        <v>BU1</v>
      </c>
      <c r="G127" s="204" t="str">
        <f>$C$41</f>
        <v>WU5</v>
      </c>
      <c r="H127" s="23">
        <v>3.7846000000000002</v>
      </c>
    </row>
    <row r="128" spans="5:8">
      <c r="E128" s="203" t="str">
        <f t="shared" si="21"/>
        <v>OT4</v>
      </c>
      <c r="F128" s="203" t="str">
        <f>$F$38</f>
        <v>BU2</v>
      </c>
      <c r="G128" s="204" t="str">
        <f>$C$37</f>
        <v>WU1</v>
      </c>
      <c r="H128" s="23">
        <v>14.7737</v>
      </c>
    </row>
    <row r="129" spans="5:8">
      <c r="E129" s="203" t="str">
        <f t="shared" si="21"/>
        <v>OT4</v>
      </c>
      <c r="F129" s="203" t="str">
        <f t="shared" ref="F129:F132" si="23">$F$38</f>
        <v>BU2</v>
      </c>
      <c r="G129" s="204" t="str">
        <f>$C$38</f>
        <v>WU2</v>
      </c>
      <c r="H129" s="23">
        <v>12.026999999999999</v>
      </c>
    </row>
    <row r="130" spans="5:8">
      <c r="E130" s="203" t="str">
        <f t="shared" si="21"/>
        <v>OT4</v>
      </c>
      <c r="F130" s="203" t="str">
        <f t="shared" si="23"/>
        <v>BU2</v>
      </c>
      <c r="G130" s="204" t="str">
        <f>$C$39</f>
        <v>WU3</v>
      </c>
      <c r="H130" s="23">
        <v>13.072900000000001</v>
      </c>
    </row>
    <row r="131" spans="5:8">
      <c r="E131" s="203" t="str">
        <f t="shared" si="21"/>
        <v>OT4</v>
      </c>
      <c r="F131" s="203" t="str">
        <f t="shared" si="23"/>
        <v>BU2</v>
      </c>
      <c r="G131" s="204" t="str">
        <f>$C$40</f>
        <v>WU4</v>
      </c>
      <c r="H131" s="23">
        <v>16.732399999999998</v>
      </c>
    </row>
    <row r="132" spans="5:8">
      <c r="E132" s="203" t="str">
        <f t="shared" si="21"/>
        <v>OT4</v>
      </c>
      <c r="F132" s="203" t="str">
        <f t="shared" si="23"/>
        <v>BU2</v>
      </c>
      <c r="G132" s="204" t="str">
        <f>$C$41</f>
        <v>WU5</v>
      </c>
      <c r="H132" s="23">
        <v>16.247699999999998</v>
      </c>
    </row>
    <row r="133" spans="5:8">
      <c r="E133" s="203" t="str">
        <f t="shared" si="21"/>
        <v>OT4</v>
      </c>
      <c r="F133" s="203" t="str">
        <f>$F$39</f>
        <v>BU3</v>
      </c>
      <c r="G133" s="204" t="str">
        <f>$C$37</f>
        <v>WU1</v>
      </c>
      <c r="H133" s="23">
        <v>10.4786</v>
      </c>
    </row>
    <row r="134" spans="5:8">
      <c r="E134" s="203" t="str">
        <f t="shared" si="21"/>
        <v>OT4</v>
      </c>
      <c r="F134" s="203" t="str">
        <f t="shared" ref="F134:F137" si="24">$F$39</f>
        <v>BU3</v>
      </c>
      <c r="G134" s="204" t="str">
        <f>$C$38</f>
        <v>WU2</v>
      </c>
      <c r="H134" s="23">
        <v>9.1014999999999997</v>
      </c>
    </row>
    <row r="135" spans="5:8">
      <c r="E135" s="203" t="str">
        <f t="shared" si="21"/>
        <v>OT4</v>
      </c>
      <c r="F135" s="203" t="str">
        <f t="shared" si="24"/>
        <v>BU3</v>
      </c>
      <c r="G135" s="204" t="str">
        <f>$C$39</f>
        <v>WU3</v>
      </c>
      <c r="H135" s="23">
        <v>14.446099999999999</v>
      </c>
    </row>
    <row r="136" spans="5:8">
      <c r="E136" s="203" t="str">
        <f t="shared" si="21"/>
        <v>OT4</v>
      </c>
      <c r="F136" s="203" t="str">
        <f t="shared" si="24"/>
        <v>BU3</v>
      </c>
      <c r="G136" s="204" t="str">
        <f>$C$40</f>
        <v>WU4</v>
      </c>
      <c r="H136" s="23">
        <v>6.3935000000000004</v>
      </c>
    </row>
    <row r="137" spans="5:8">
      <c r="E137" s="203" t="str">
        <f t="shared" si="21"/>
        <v>OT4</v>
      </c>
      <c r="F137" s="203" t="str">
        <f t="shared" si="24"/>
        <v>BU3</v>
      </c>
      <c r="G137" s="204" t="str">
        <f>$C$41</f>
        <v>WU5</v>
      </c>
      <c r="H137" s="23">
        <v>-0.18459999999999999</v>
      </c>
    </row>
    <row r="138" spans="5:8">
      <c r="E138" s="203" t="str">
        <f t="shared" si="21"/>
        <v>OT4</v>
      </c>
      <c r="F138" s="203" t="str">
        <f>$F$40</f>
        <v>BU4</v>
      </c>
      <c r="G138" s="204" t="str">
        <f>$C$37</f>
        <v>WU1</v>
      </c>
      <c r="H138" s="23">
        <v>8.2401</v>
      </c>
    </row>
    <row r="139" spans="5:8">
      <c r="E139" s="203" t="str">
        <f t="shared" si="21"/>
        <v>OT4</v>
      </c>
      <c r="F139" s="203" t="str">
        <f t="shared" ref="F139:F142" si="25">$F$40</f>
        <v>BU4</v>
      </c>
      <c r="G139" s="204" t="str">
        <f>$C$38</f>
        <v>WU2</v>
      </c>
      <c r="H139" s="23">
        <v>14.105</v>
      </c>
    </row>
    <row r="140" spans="5:8">
      <c r="E140" s="203" t="str">
        <f t="shared" si="21"/>
        <v>OT4</v>
      </c>
      <c r="F140" s="203" t="str">
        <f t="shared" si="25"/>
        <v>BU4</v>
      </c>
      <c r="G140" s="204" t="str">
        <f>$C$39</f>
        <v>WU3</v>
      </c>
      <c r="H140" s="23">
        <v>20.253</v>
      </c>
    </row>
    <row r="141" spans="5:8">
      <c r="E141" s="203" t="str">
        <f t="shared" si="21"/>
        <v>OT4</v>
      </c>
      <c r="F141" s="203" t="str">
        <f t="shared" si="25"/>
        <v>BU4</v>
      </c>
      <c r="G141" s="204" t="str">
        <f>$C$40</f>
        <v>WU4</v>
      </c>
      <c r="H141" s="23">
        <v>3.4502999999999999</v>
      </c>
    </row>
    <row r="142" spans="5:8">
      <c r="E142" s="203" t="str">
        <f t="shared" si="21"/>
        <v>OT4</v>
      </c>
      <c r="F142" s="203" t="str">
        <f t="shared" si="25"/>
        <v>BU4</v>
      </c>
      <c r="G142" s="204" t="str">
        <f>$C$41</f>
        <v>WU5</v>
      </c>
      <c r="H142" s="23">
        <v>14.7921</v>
      </c>
    </row>
    <row r="143" spans="5:8">
      <c r="E143" s="203" t="str">
        <f t="shared" si="21"/>
        <v>OT4</v>
      </c>
      <c r="F143" s="203" t="str">
        <f>$F$41</f>
        <v>BU5</v>
      </c>
      <c r="G143" s="204" t="str">
        <f>$C$37</f>
        <v>WU1</v>
      </c>
      <c r="H143" s="23">
        <v>7.6012000000000004</v>
      </c>
    </row>
    <row r="144" spans="5:8">
      <c r="E144" s="203" t="str">
        <f t="shared" si="21"/>
        <v>OT4</v>
      </c>
      <c r="F144" s="203" t="str">
        <f t="shared" ref="F144:F147" si="26">$F$41</f>
        <v>BU5</v>
      </c>
      <c r="G144" s="204" t="str">
        <f>$C$38</f>
        <v>WU2</v>
      </c>
      <c r="H144" s="23">
        <v>12.005699999999999</v>
      </c>
    </row>
    <row r="145" spans="5:8">
      <c r="E145" s="203" t="str">
        <f t="shared" si="21"/>
        <v>OT4</v>
      </c>
      <c r="F145" s="203" t="str">
        <f t="shared" si="26"/>
        <v>BU5</v>
      </c>
      <c r="G145" s="204" t="str">
        <f>$C$39</f>
        <v>WU3</v>
      </c>
      <c r="H145" s="23">
        <v>5.6788999999999996</v>
      </c>
    </row>
    <row r="146" spans="5:8">
      <c r="E146" s="203" t="str">
        <f t="shared" si="21"/>
        <v>OT4</v>
      </c>
      <c r="F146" s="203" t="str">
        <f t="shared" si="26"/>
        <v>BU5</v>
      </c>
      <c r="G146" s="204" t="str">
        <f>$C$40</f>
        <v>WU4</v>
      </c>
      <c r="H146" s="23">
        <v>9.9809000000000001</v>
      </c>
    </row>
    <row r="147" spans="5:8">
      <c r="E147" s="203" t="str">
        <f t="shared" si="21"/>
        <v>OT4</v>
      </c>
      <c r="F147" s="203" t="str">
        <f t="shared" si="26"/>
        <v>BU5</v>
      </c>
      <c r="G147" s="204" t="str">
        <f>$C$41</f>
        <v>WU5</v>
      </c>
      <c r="H147" s="23">
        <v>8.1624999999999996</v>
      </c>
    </row>
    <row r="148" spans="5:8">
      <c r="E148" s="203" t="str">
        <f>$I$41</f>
        <v>OT5</v>
      </c>
      <c r="F148" s="203" t="str">
        <f>$F$37</f>
        <v>BU1</v>
      </c>
      <c r="G148" s="204" t="str">
        <f>$C$37</f>
        <v>WU1</v>
      </c>
      <c r="H148" s="23">
        <v>5.8426999999999998</v>
      </c>
    </row>
    <row r="149" spans="5:8">
      <c r="E149" s="203" t="str">
        <f t="shared" ref="E149:E172" si="27">$I$41</f>
        <v>OT5</v>
      </c>
      <c r="F149" s="203" t="str">
        <f t="shared" ref="F149:F152" si="28">$F$37</f>
        <v>BU1</v>
      </c>
      <c r="G149" s="204" t="str">
        <f>$C$38</f>
        <v>WU2</v>
      </c>
      <c r="H149" s="23">
        <v>7.9790999999999999</v>
      </c>
    </row>
    <row r="150" spans="5:8">
      <c r="E150" s="203" t="str">
        <f t="shared" si="27"/>
        <v>OT5</v>
      </c>
      <c r="F150" s="203" t="str">
        <f t="shared" si="28"/>
        <v>BU1</v>
      </c>
      <c r="G150" s="204" t="str">
        <f>$C$39</f>
        <v>WU3</v>
      </c>
      <c r="H150" s="23">
        <v>8.8469999999999995</v>
      </c>
    </row>
    <row r="151" spans="5:8">
      <c r="E151" s="203" t="str">
        <f t="shared" si="27"/>
        <v>OT5</v>
      </c>
      <c r="F151" s="203" t="str">
        <f t="shared" si="28"/>
        <v>BU1</v>
      </c>
      <c r="G151" s="204" t="str">
        <f>$C$40</f>
        <v>WU4</v>
      </c>
      <c r="H151" s="23">
        <v>9.0763999999999996</v>
      </c>
    </row>
    <row r="152" spans="5:8">
      <c r="E152" s="203" t="str">
        <f t="shared" si="27"/>
        <v>OT5</v>
      </c>
      <c r="F152" s="203" t="str">
        <f t="shared" si="28"/>
        <v>BU1</v>
      </c>
      <c r="G152" s="204" t="str">
        <f>$C$41</f>
        <v>WU5</v>
      </c>
      <c r="H152" s="23">
        <v>0.73760000000000003</v>
      </c>
    </row>
    <row r="153" spans="5:8">
      <c r="E153" s="203" t="str">
        <f t="shared" si="27"/>
        <v>OT5</v>
      </c>
      <c r="F153" s="203" t="str">
        <f>$F$38</f>
        <v>BU2</v>
      </c>
      <c r="G153" s="204" t="str">
        <f>$C$37</f>
        <v>WU1</v>
      </c>
      <c r="H153" s="23">
        <v>11.383100000000001</v>
      </c>
    </row>
    <row r="154" spans="5:8">
      <c r="E154" s="203" t="str">
        <f t="shared" si="27"/>
        <v>OT5</v>
      </c>
      <c r="F154" s="203" t="str">
        <f t="shared" ref="F154:F157" si="29">$F$38</f>
        <v>BU2</v>
      </c>
      <c r="G154" s="204" t="str">
        <f>$C$38</f>
        <v>WU2</v>
      </c>
      <c r="H154" s="23">
        <v>15.9762</v>
      </c>
    </row>
    <row r="155" spans="5:8">
      <c r="E155" s="203" t="str">
        <f t="shared" si="27"/>
        <v>OT5</v>
      </c>
      <c r="F155" s="203" t="str">
        <f t="shared" si="29"/>
        <v>BU2</v>
      </c>
      <c r="G155" s="204" t="str">
        <f>$C$39</f>
        <v>WU3</v>
      </c>
      <c r="H155" s="23">
        <v>13.5327</v>
      </c>
    </row>
    <row r="156" spans="5:8">
      <c r="E156" s="203" t="str">
        <f t="shared" si="27"/>
        <v>OT5</v>
      </c>
      <c r="F156" s="203" t="str">
        <f t="shared" si="29"/>
        <v>BU2</v>
      </c>
      <c r="G156" s="204" t="str">
        <f>$C$40</f>
        <v>WU4</v>
      </c>
      <c r="H156" s="23">
        <v>24.212299999999999</v>
      </c>
    </row>
    <row r="157" spans="5:8">
      <c r="E157" s="203" t="str">
        <f t="shared" si="27"/>
        <v>OT5</v>
      </c>
      <c r="F157" s="203" t="str">
        <f t="shared" si="29"/>
        <v>BU2</v>
      </c>
      <c r="G157" s="204" t="str">
        <f>$C$41</f>
        <v>WU5</v>
      </c>
      <c r="H157" s="23">
        <v>6.8936999999999999</v>
      </c>
    </row>
    <row r="158" spans="5:8">
      <c r="E158" s="203" t="str">
        <f t="shared" si="27"/>
        <v>OT5</v>
      </c>
      <c r="F158" s="203" t="str">
        <f>$F$39</f>
        <v>BU3</v>
      </c>
      <c r="G158" s="204" t="str">
        <f>$C$37</f>
        <v>WU1</v>
      </c>
      <c r="H158" s="23">
        <v>15.8558</v>
      </c>
    </row>
    <row r="159" spans="5:8">
      <c r="E159" s="203" t="str">
        <f t="shared" si="27"/>
        <v>OT5</v>
      </c>
      <c r="F159" s="203" t="str">
        <f t="shared" ref="F159:F162" si="30">$F$39</f>
        <v>BU3</v>
      </c>
      <c r="G159" s="204" t="str">
        <f>$C$38</f>
        <v>WU2</v>
      </c>
      <c r="H159" s="23">
        <v>3.0716000000000001</v>
      </c>
    </row>
    <row r="160" spans="5:8">
      <c r="E160" s="203" t="str">
        <f t="shared" si="27"/>
        <v>OT5</v>
      </c>
      <c r="F160" s="203" t="str">
        <f t="shared" si="30"/>
        <v>BU3</v>
      </c>
      <c r="G160" s="204" t="str">
        <f>$C$39</f>
        <v>WU3</v>
      </c>
      <c r="H160" s="23">
        <v>12.708</v>
      </c>
    </row>
    <row r="161" spans="5:8">
      <c r="E161" s="203" t="str">
        <f t="shared" si="27"/>
        <v>OT5</v>
      </c>
      <c r="F161" s="203" t="str">
        <f t="shared" si="30"/>
        <v>BU3</v>
      </c>
      <c r="G161" s="204" t="str">
        <f>$C$40</f>
        <v>WU4</v>
      </c>
      <c r="H161" s="23">
        <v>12.113</v>
      </c>
    </row>
    <row r="162" spans="5:8">
      <c r="E162" s="203" t="str">
        <f t="shared" si="27"/>
        <v>OT5</v>
      </c>
      <c r="F162" s="203" t="str">
        <f t="shared" si="30"/>
        <v>BU3</v>
      </c>
      <c r="G162" s="204" t="str">
        <f>$C$41</f>
        <v>WU5</v>
      </c>
      <c r="H162" s="23">
        <v>18.981300000000001</v>
      </c>
    </row>
    <row r="163" spans="5:8">
      <c r="E163" s="203" t="str">
        <f t="shared" si="27"/>
        <v>OT5</v>
      </c>
      <c r="F163" s="203" t="str">
        <f>$F$40</f>
        <v>BU4</v>
      </c>
      <c r="G163" s="204" t="str">
        <f>$C$37</f>
        <v>WU1</v>
      </c>
      <c r="H163" s="23">
        <v>3.9472999999999998</v>
      </c>
    </row>
    <row r="164" spans="5:8">
      <c r="E164" s="203" t="str">
        <f t="shared" si="27"/>
        <v>OT5</v>
      </c>
      <c r="F164" s="203" t="str">
        <f t="shared" ref="F164:F167" si="31">$F$40</f>
        <v>BU4</v>
      </c>
      <c r="G164" s="204" t="str">
        <f>$C$38</f>
        <v>WU2</v>
      </c>
      <c r="H164" s="23">
        <v>11.3194</v>
      </c>
    </row>
    <row r="165" spans="5:8">
      <c r="E165" s="203" t="str">
        <f t="shared" si="27"/>
        <v>OT5</v>
      </c>
      <c r="F165" s="203" t="str">
        <f t="shared" si="31"/>
        <v>BU4</v>
      </c>
      <c r="G165" s="204" t="str">
        <f>$C$39</f>
        <v>WU3</v>
      </c>
      <c r="H165" s="23">
        <v>17.0748</v>
      </c>
    </row>
    <row r="166" spans="5:8">
      <c r="E166" s="203" t="str">
        <f t="shared" si="27"/>
        <v>OT5</v>
      </c>
      <c r="F166" s="203" t="str">
        <f t="shared" si="31"/>
        <v>BU4</v>
      </c>
      <c r="G166" s="204" t="str">
        <f>$C$40</f>
        <v>WU4</v>
      </c>
      <c r="H166" s="23">
        <v>18.655999999999999</v>
      </c>
    </row>
    <row r="167" spans="5:8">
      <c r="E167" s="203" t="str">
        <f t="shared" si="27"/>
        <v>OT5</v>
      </c>
      <c r="F167" s="203" t="str">
        <f t="shared" si="31"/>
        <v>BU4</v>
      </c>
      <c r="G167" s="204" t="str">
        <f>$C$41</f>
        <v>WU5</v>
      </c>
      <c r="H167" s="23">
        <v>15.401300000000001</v>
      </c>
    </row>
    <row r="168" spans="5:8">
      <c r="E168" s="203" t="str">
        <f t="shared" si="27"/>
        <v>OT5</v>
      </c>
      <c r="F168" s="203" t="str">
        <f>$F$41</f>
        <v>BU5</v>
      </c>
      <c r="G168" s="204" t="str">
        <f>$C$37</f>
        <v>WU1</v>
      </c>
      <c r="H168" s="23">
        <v>16.665800000000001</v>
      </c>
    </row>
    <row r="169" spans="5:8">
      <c r="E169" s="203" t="str">
        <f t="shared" si="27"/>
        <v>OT5</v>
      </c>
      <c r="F169" s="203" t="str">
        <f t="shared" ref="F169:F172" si="32">$F$41</f>
        <v>BU5</v>
      </c>
      <c r="G169" s="204" t="str">
        <f>$C$38</f>
        <v>WU2</v>
      </c>
      <c r="H169" s="23">
        <v>12.987500000000001</v>
      </c>
    </row>
    <row r="170" spans="5:8">
      <c r="E170" s="203" t="str">
        <f t="shared" si="27"/>
        <v>OT5</v>
      </c>
      <c r="F170" s="203" t="str">
        <f t="shared" si="32"/>
        <v>BU5</v>
      </c>
      <c r="G170" s="204" t="str">
        <f>$C$39</f>
        <v>WU3</v>
      </c>
      <c r="H170" s="23">
        <v>11.397399999999999</v>
      </c>
    </row>
    <row r="171" spans="5:8">
      <c r="E171" s="203" t="str">
        <f t="shared" si="27"/>
        <v>OT5</v>
      </c>
      <c r="F171" s="203" t="str">
        <f t="shared" si="32"/>
        <v>BU5</v>
      </c>
      <c r="G171" s="204" t="str">
        <f>$C$40</f>
        <v>WU4</v>
      </c>
      <c r="H171" s="23">
        <v>7.8947000000000003</v>
      </c>
    </row>
    <row r="172" spans="5:8">
      <c r="E172" s="203" t="str">
        <f t="shared" si="27"/>
        <v>OT5</v>
      </c>
      <c r="F172" s="203" t="str">
        <f t="shared" si="32"/>
        <v>BU5</v>
      </c>
      <c r="G172" s="204" t="str">
        <f>$C$41</f>
        <v>WU5</v>
      </c>
      <c r="H172" s="23">
        <v>3.0871</v>
      </c>
    </row>
    <row r="177" spans="1:13" ht="15.75" thickBot="1">
      <c r="B177" s="164" t="s">
        <v>250</v>
      </c>
      <c r="C177" s="91"/>
      <c r="D177" s="165" t="s">
        <v>251</v>
      </c>
      <c r="E177" s="91"/>
      <c r="F177" s="165" t="s">
        <v>252</v>
      </c>
    </row>
    <row r="178" spans="1:13" ht="15.75" thickBot="1">
      <c r="B178" s="24" t="s">
        <v>258</v>
      </c>
      <c r="C178" s="25">
        <f>I42</f>
        <v>5</v>
      </c>
      <c r="D178" s="26" t="s">
        <v>281</v>
      </c>
      <c r="E178" s="25">
        <f>F42</f>
        <v>5</v>
      </c>
      <c r="F178" s="27" t="s">
        <v>259</v>
      </c>
      <c r="G178" s="28">
        <f>C42</f>
        <v>5</v>
      </c>
      <c r="H178" s="205" t="s">
        <v>260</v>
      </c>
      <c r="I178" s="23">
        <v>0.05</v>
      </c>
    </row>
    <row r="180" spans="1:13">
      <c r="B180" s="206" t="str">
        <f>F178</f>
        <v>Obs [n]:</v>
      </c>
      <c r="C180" s="207" t="str">
        <f>B178</f>
        <v>Time [a]:</v>
      </c>
      <c r="D180" s="207" t="str">
        <f>B178</f>
        <v>Time [a]:</v>
      </c>
      <c r="E180" s="207" t="str">
        <f>B178</f>
        <v>Time [a]:</v>
      </c>
      <c r="F180" s="207" t="str">
        <f>B178</f>
        <v>Time [a]:</v>
      </c>
      <c r="G180" s="206" t="str">
        <f>B178</f>
        <v>Time [a]:</v>
      </c>
    </row>
    <row r="181" spans="1:13">
      <c r="A181" s="563" t="str">
        <f>D178 &amp;" 1"</f>
        <v>Units [b]: 1</v>
      </c>
      <c r="B181" s="204">
        <v>1</v>
      </c>
      <c r="C181" s="29">
        <f>H48</f>
        <v>15.203799999999999</v>
      </c>
      <c r="D181" s="29">
        <f>H73</f>
        <v>9.9244000000000003</v>
      </c>
      <c r="E181" s="29">
        <f>H98</f>
        <v>6.3712</v>
      </c>
      <c r="F181" s="29">
        <f>H123</f>
        <v>12.138</v>
      </c>
      <c r="G181" s="29">
        <f>H148</f>
        <v>5.8426999999999998</v>
      </c>
    </row>
    <row r="182" spans="1:13">
      <c r="A182" s="563"/>
      <c r="B182" s="204">
        <v>2</v>
      </c>
      <c r="C182" s="29">
        <f t="shared" ref="C182:C185" si="33">H49</f>
        <v>14.540699999999999</v>
      </c>
      <c r="D182" s="29">
        <f t="shared" ref="D182:D185" si="34">H74</f>
        <v>0.11409999999999999</v>
      </c>
      <c r="E182" s="29">
        <f t="shared" ref="E182:E185" si="35">H99</f>
        <v>11.5806</v>
      </c>
      <c r="F182" s="29">
        <f t="shared" ref="F182:F185" si="36">H124</f>
        <v>-0.4652</v>
      </c>
      <c r="G182" s="29">
        <f t="shared" ref="G182:G185" si="37">H149</f>
        <v>7.9790999999999999</v>
      </c>
    </row>
    <row r="183" spans="1:13">
      <c r="A183" s="563"/>
      <c r="B183" s="204">
        <v>3</v>
      </c>
      <c r="C183" s="29">
        <f t="shared" si="33"/>
        <v>17.746400000000001</v>
      </c>
      <c r="D183" s="29">
        <f t="shared" si="34"/>
        <v>-1.4823999999999999</v>
      </c>
      <c r="E183" s="29">
        <f t="shared" si="35"/>
        <v>12.0327</v>
      </c>
      <c r="F183" s="29">
        <f t="shared" si="36"/>
        <v>17.8094</v>
      </c>
      <c r="G183" s="29">
        <f t="shared" si="37"/>
        <v>8.8469999999999995</v>
      </c>
      <c r="I183" s="160" t="s">
        <v>261</v>
      </c>
      <c r="L183" s="196" t="s">
        <v>262</v>
      </c>
      <c r="M183" s="208">
        <f>((SUM(C186:G186)+SUM(C194:G194)+SUM(C202:G202)+SUM(C210:G210)+SUM(C218:G218))^2)/(C178*E178*G178)</f>
        <v>12092.70102983168</v>
      </c>
    </row>
    <row r="184" spans="1:13">
      <c r="A184" s="563"/>
      <c r="B184" s="204">
        <v>4</v>
      </c>
      <c r="C184" s="29">
        <f t="shared" si="33"/>
        <v>-5.9591000000000003</v>
      </c>
      <c r="D184" s="29">
        <f t="shared" si="34"/>
        <v>15.8033</v>
      </c>
      <c r="E184" s="29">
        <f t="shared" si="35"/>
        <v>9.6751000000000005</v>
      </c>
      <c r="F184" s="29">
        <f t="shared" si="36"/>
        <v>9.6149000000000004</v>
      </c>
      <c r="G184" s="29">
        <f t="shared" si="37"/>
        <v>9.0763999999999996</v>
      </c>
    </row>
    <row r="185" spans="1:13">
      <c r="A185" s="563"/>
      <c r="B185" s="204">
        <v>5</v>
      </c>
      <c r="C185" s="29">
        <f t="shared" si="33"/>
        <v>1.5015000000000001</v>
      </c>
      <c r="D185" s="29">
        <f t="shared" si="34"/>
        <v>12.5319</v>
      </c>
      <c r="E185" s="29">
        <f t="shared" si="35"/>
        <v>3.6259000000000001</v>
      </c>
      <c r="F185" s="29">
        <f t="shared" si="36"/>
        <v>3.7846000000000002</v>
      </c>
      <c r="G185" s="29">
        <f t="shared" si="37"/>
        <v>0.73760000000000003</v>
      </c>
    </row>
    <row r="186" spans="1:13" ht="18">
      <c r="A186" s="205"/>
      <c r="B186" s="205" t="s">
        <v>263</v>
      </c>
      <c r="C186" s="209">
        <f>SUM(C181:C185)</f>
        <v>43.033299999999997</v>
      </c>
      <c r="D186" s="209">
        <f t="shared" ref="D186:G186" si="38">SUM(D181:D185)</f>
        <v>36.891300000000001</v>
      </c>
      <c r="E186" s="209">
        <f t="shared" si="38"/>
        <v>43.285499999999999</v>
      </c>
      <c r="F186" s="209">
        <f t="shared" si="38"/>
        <v>42.881699999999995</v>
      </c>
      <c r="G186" s="209">
        <f t="shared" si="38"/>
        <v>32.482799999999997</v>
      </c>
    </row>
    <row r="187" spans="1:13" ht="18.75">
      <c r="A187" s="210"/>
      <c r="B187" s="210" t="s">
        <v>264</v>
      </c>
      <c r="C187" s="209">
        <f>C186^2</f>
        <v>1851.8649088899997</v>
      </c>
      <c r="D187" s="209">
        <f t="shared" ref="D187:G187" si="39">D186^2</f>
        <v>1360.9680156900001</v>
      </c>
      <c r="E187" s="209">
        <f t="shared" si="39"/>
        <v>1873.6345102499999</v>
      </c>
      <c r="F187" s="209">
        <f t="shared" si="39"/>
        <v>1838.8401948899996</v>
      </c>
      <c r="G187" s="209">
        <f t="shared" si="39"/>
        <v>1055.1322958399999</v>
      </c>
      <c r="I187" s="160" t="s">
        <v>265</v>
      </c>
      <c r="L187" s="196" t="s">
        <v>262</v>
      </c>
      <c r="M187" s="211">
        <f>SUM(C222:G222)/(E178*G178)</f>
        <v>12218.410998444799</v>
      </c>
    </row>
    <row r="189" spans="1:13">
      <c r="A189" s="563" t="str">
        <f>D178&amp;" 2"</f>
        <v>Units [b]: 2</v>
      </c>
      <c r="B189" s="204">
        <v>1</v>
      </c>
      <c r="C189" s="29">
        <f>H53</f>
        <v>5.085</v>
      </c>
      <c r="D189" s="29">
        <f>H78</f>
        <v>-6.1473000000000004</v>
      </c>
      <c r="E189" s="29">
        <f>H103</f>
        <v>10.6511</v>
      </c>
      <c r="F189" s="29">
        <f>H128</f>
        <v>14.7737</v>
      </c>
      <c r="G189" s="29">
        <f>H153</f>
        <v>11.383100000000001</v>
      </c>
    </row>
    <row r="190" spans="1:13">
      <c r="A190" s="563"/>
      <c r="B190" s="204">
        <v>2</v>
      </c>
      <c r="C190" s="29">
        <f t="shared" ref="C190:C193" si="40">H54</f>
        <v>2.0017</v>
      </c>
      <c r="D190" s="29">
        <f t="shared" ref="D190:D193" si="41">H79</f>
        <v>6.2405999999999997</v>
      </c>
      <c r="E190" s="29">
        <f t="shared" ref="E190:E193" si="42">H104</f>
        <v>19.412600000000001</v>
      </c>
      <c r="F190" s="29">
        <f t="shared" ref="F190:F193" si="43">H129</f>
        <v>12.026999999999999</v>
      </c>
      <c r="G190" s="29">
        <f t="shared" ref="G190:G193" si="44">H154</f>
        <v>15.9762</v>
      </c>
    </row>
    <row r="191" spans="1:13">
      <c r="A191" s="563"/>
      <c r="B191" s="204">
        <v>3</v>
      </c>
      <c r="C191" s="29">
        <f t="shared" si="40"/>
        <v>14.327</v>
      </c>
      <c r="D191" s="29">
        <f t="shared" si="41"/>
        <v>11.206300000000001</v>
      </c>
      <c r="E191" s="29">
        <f t="shared" si="42"/>
        <v>7.0035999999999996</v>
      </c>
      <c r="F191" s="29">
        <f t="shared" si="43"/>
        <v>13.072900000000001</v>
      </c>
      <c r="G191" s="29">
        <f t="shared" si="44"/>
        <v>13.5327</v>
      </c>
      <c r="I191" s="160" t="s">
        <v>266</v>
      </c>
      <c r="L191" s="196" t="s">
        <v>262</v>
      </c>
      <c r="M191" s="211">
        <f>(SUM(C187:G187)+SUM(C195:G195)+SUM(C203:G203)+SUM(C211:G211)+SUM(C219:G219))/COUNT(C181:C185)</f>
        <v>12943.504690712001</v>
      </c>
    </row>
    <row r="192" spans="1:13">
      <c r="A192" s="563"/>
      <c r="B192" s="204">
        <v>4</v>
      </c>
      <c r="C192" s="29">
        <f t="shared" si="40"/>
        <v>13.4002</v>
      </c>
      <c r="D192" s="29">
        <f t="shared" si="41"/>
        <v>8.9289000000000005</v>
      </c>
      <c r="E192" s="29">
        <f t="shared" si="42"/>
        <v>3.0632999999999999</v>
      </c>
      <c r="F192" s="29">
        <f t="shared" si="43"/>
        <v>16.732399999999998</v>
      </c>
      <c r="G192" s="29">
        <f t="shared" si="44"/>
        <v>24.212299999999999</v>
      </c>
    </row>
    <row r="193" spans="1:17">
      <c r="A193" s="563"/>
      <c r="B193" s="204">
        <v>5</v>
      </c>
      <c r="C193" s="29">
        <f t="shared" si="40"/>
        <v>8.4972999999999992</v>
      </c>
      <c r="D193" s="29">
        <f t="shared" si="41"/>
        <v>9.2612000000000005</v>
      </c>
      <c r="E193" s="29">
        <f t="shared" si="42"/>
        <v>8.8978000000000002</v>
      </c>
      <c r="F193" s="29">
        <f t="shared" si="43"/>
        <v>16.247699999999998</v>
      </c>
      <c r="G193" s="29">
        <f t="shared" si="44"/>
        <v>6.8936999999999999</v>
      </c>
    </row>
    <row r="194" spans="1:17" ht="18">
      <c r="A194" s="205"/>
      <c r="B194" s="205" t="s">
        <v>263</v>
      </c>
      <c r="C194" s="209">
        <f>SUM(C189:C193)</f>
        <v>43.311199999999999</v>
      </c>
      <c r="D194" s="209">
        <f t="shared" ref="D194:G194" si="45">SUM(D189:D193)</f>
        <v>29.489699999999999</v>
      </c>
      <c r="E194" s="209">
        <f t="shared" si="45"/>
        <v>49.028400000000005</v>
      </c>
      <c r="F194" s="209">
        <f t="shared" si="45"/>
        <v>72.853699999999989</v>
      </c>
      <c r="G194" s="209">
        <f t="shared" si="45"/>
        <v>71.99799999999999</v>
      </c>
      <c r="I194" s="160" t="s">
        <v>267</v>
      </c>
      <c r="L194" s="196" t="s">
        <v>262</v>
      </c>
      <c r="M194" s="212">
        <f>(C181^2+D181^2+E181^2+F181^2+G181^2+C182^2+D182^2+E182^2+F182^2+G182^2+C183^2+D183^2+E183^2+F183^2+G183^2+C184^2+D184^2+E184^2+F184^2+G184^2+C185^2+D185^2+E185^2+F185^2+G185^2+C189^2+D189^2+E189^2+F189^2+G189^2+C190^2+D190^2+E190^2+F190^2+G190^2+C191^2+D191^2+E191^2+F191^2+G191^2+C192^2+D192^2+E192^2+F192^2+G192^2+C193^2+D193^2+E193^2+F193^2+G193^2+C197^2+D197^2+E197^2+F197^2+G197^2+C198^2+D198^2+E198^2+F198^2+G198^2+C199^2+D199^2+E199^2+F199^2+G199^2+C200^2+D200^2+E200^2+F200^2+G200^2+C201^2+D201^2+E201^2+F201^2+G201^2+C205^2+D205^2+E205^2+F205^2+G205^2+C206^2+D206^2+E206^2+F206^2+G206^2+C207^2+D207^2+E207^2+F207^2+G207^2+C208^2+D208^2+E208^2+F208^2+G208^2+C209^2+D209^2+E209^2+F209^2+G209^2+C213^2+D213^2+E213^2+F213^2+G213^2+C214^2+D214^2+E214^2+F214^2+G214^2+C215^2+D215^2+E215^2+F215^2+G215^2+C216^2+D216^2+E216^2+F216^2+G216^2+C217^2+D217^2+E217^2+F217^2+G217^2)/1</f>
        <v>16180.718679020003</v>
      </c>
      <c r="O194" s="160"/>
      <c r="P194" s="160"/>
      <c r="Q194" s="160"/>
    </row>
    <row r="195" spans="1:17" ht="18.75">
      <c r="A195" s="210"/>
      <c r="B195" s="210" t="s">
        <v>264</v>
      </c>
      <c r="C195" s="209">
        <f>C194^2</f>
        <v>1875.86004544</v>
      </c>
      <c r="D195" s="209">
        <f t="shared" ref="D195:G195" si="46">D194^2</f>
        <v>869.64240608999989</v>
      </c>
      <c r="E195" s="209">
        <f t="shared" si="46"/>
        <v>2403.7840065600003</v>
      </c>
      <c r="F195" s="209">
        <f t="shared" si="46"/>
        <v>5307.6616036899986</v>
      </c>
      <c r="G195" s="209">
        <f t="shared" si="46"/>
        <v>5183.7120039999991</v>
      </c>
      <c r="M195" s="160"/>
      <c r="O195" s="160"/>
      <c r="P195" s="160"/>
      <c r="Q195" s="160"/>
    </row>
    <row r="196" spans="1:17">
      <c r="O196" s="160"/>
      <c r="P196" s="160"/>
      <c r="Q196" s="160"/>
    </row>
    <row r="197" spans="1:17" ht="18">
      <c r="A197" s="563" t="str">
        <f>D178&amp;" 3"</f>
        <v>Units [b]: 3</v>
      </c>
      <c r="B197" s="204">
        <v>1</v>
      </c>
      <c r="C197" s="29">
        <f>H58</f>
        <v>10.5661</v>
      </c>
      <c r="D197" s="29">
        <f>H83</f>
        <v>10.7074</v>
      </c>
      <c r="E197" s="29">
        <f>H108</f>
        <v>19.138200000000001</v>
      </c>
      <c r="F197" s="29">
        <f>H133</f>
        <v>10.4786</v>
      </c>
      <c r="G197" s="29">
        <f>H158</f>
        <v>15.8558</v>
      </c>
      <c r="L197" s="155" t="s">
        <v>268</v>
      </c>
      <c r="M197" s="155" t="s">
        <v>269</v>
      </c>
      <c r="N197" s="155" t="s">
        <v>270</v>
      </c>
      <c r="O197" s="155" t="s">
        <v>271</v>
      </c>
      <c r="P197" s="155" t="s">
        <v>272</v>
      </c>
      <c r="Q197" s="155" t="s">
        <v>273</v>
      </c>
    </row>
    <row r="198" spans="1:17">
      <c r="A198" s="563"/>
      <c r="B198" s="204">
        <v>2</v>
      </c>
      <c r="C198" s="29">
        <f t="shared" ref="C198:C201" si="47">H59</f>
        <v>2.3631000000000002</v>
      </c>
      <c r="D198" s="29">
        <f t="shared" ref="D198:D201" si="48">H84</f>
        <v>22.816800000000001</v>
      </c>
      <c r="E198" s="29">
        <f t="shared" ref="E198:E201" si="49">H109</f>
        <v>4.8535000000000004</v>
      </c>
      <c r="F198" s="29">
        <f t="shared" ref="F198:F201" si="50">H134</f>
        <v>9.1014999999999997</v>
      </c>
      <c r="G198" s="29">
        <f t="shared" ref="G198:G201" si="51">H159</f>
        <v>3.0716000000000001</v>
      </c>
      <c r="I198" s="564" t="s">
        <v>257</v>
      </c>
      <c r="J198" s="565"/>
      <c r="L198" s="213">
        <f>M187-M183</f>
        <v>125.70996861311869</v>
      </c>
      <c r="M198" s="214">
        <f>C178-1</f>
        <v>4</v>
      </c>
      <c r="N198" s="213">
        <f>L198/M198</f>
        <v>31.427492153279672</v>
      </c>
      <c r="O198" s="215">
        <f>N198/N199</f>
        <v>0.8668532767127809</v>
      </c>
      <c r="P198" s="216">
        <f>FINV(I178,M198,M199)</f>
        <v>2.8660814020888035</v>
      </c>
      <c r="Q198" s="217" t="str">
        <f>IF(P198&lt;O198,"Yes","No")</f>
        <v>No</v>
      </c>
    </row>
    <row r="199" spans="1:17">
      <c r="A199" s="563"/>
      <c r="B199" s="204">
        <v>3</v>
      </c>
      <c r="C199" s="29">
        <f t="shared" si="47"/>
        <v>14.3202</v>
      </c>
      <c r="D199" s="29">
        <f t="shared" si="48"/>
        <v>1.5132000000000001</v>
      </c>
      <c r="E199" s="29">
        <f t="shared" si="49"/>
        <v>16.744499999999999</v>
      </c>
      <c r="F199" s="29">
        <f t="shared" si="50"/>
        <v>14.446099999999999</v>
      </c>
      <c r="G199" s="29">
        <f t="shared" si="51"/>
        <v>12.708</v>
      </c>
      <c r="I199" s="564" t="s">
        <v>251</v>
      </c>
      <c r="J199" s="565"/>
      <c r="L199" s="213">
        <f>M191-M187</f>
        <v>725.09369226720264</v>
      </c>
      <c r="M199" s="214">
        <f>C178*(E178-1)</f>
        <v>20</v>
      </c>
      <c r="N199" s="213">
        <f t="shared" ref="N199:N201" si="52">L199/M199</f>
        <v>36.254684613360133</v>
      </c>
      <c r="O199" s="218">
        <f>N199/N200</f>
        <v>1.1199347569948384</v>
      </c>
      <c r="P199" s="216">
        <f>FINV(I178,M199,M200)</f>
        <v>1.6764342506593928</v>
      </c>
      <c r="Q199" s="217" t="str">
        <f>IF(P199&lt;O199,"Yes","No")</f>
        <v>No</v>
      </c>
    </row>
    <row r="200" spans="1:17">
      <c r="A200" s="563"/>
      <c r="B200" s="204">
        <v>4</v>
      </c>
      <c r="C200" s="29">
        <f t="shared" si="47"/>
        <v>11.2544</v>
      </c>
      <c r="D200" s="29">
        <f t="shared" si="48"/>
        <v>12.6059</v>
      </c>
      <c r="E200" s="29">
        <f t="shared" si="49"/>
        <v>15.347</v>
      </c>
      <c r="F200" s="29">
        <f t="shared" si="50"/>
        <v>6.3935000000000004</v>
      </c>
      <c r="G200" s="29">
        <f t="shared" si="51"/>
        <v>12.113</v>
      </c>
      <c r="I200" s="564" t="s">
        <v>252</v>
      </c>
      <c r="J200" s="565"/>
      <c r="L200" s="213">
        <f>M194-M191</f>
        <v>3237.2139883080017</v>
      </c>
      <c r="M200" s="214">
        <f>C178*E178*((COUNT(C181:C185)-1))</f>
        <v>100</v>
      </c>
      <c r="N200" s="213">
        <f t="shared" si="52"/>
        <v>32.372139883080017</v>
      </c>
      <c r="O200" s="214"/>
      <c r="P200" s="204"/>
    </row>
    <row r="201" spans="1:17">
      <c r="A201" s="563"/>
      <c r="B201" s="204">
        <v>5</v>
      </c>
      <c r="C201" s="29">
        <f t="shared" si="47"/>
        <v>5.6699000000000002</v>
      </c>
      <c r="D201" s="29">
        <f t="shared" si="48"/>
        <v>15.3474</v>
      </c>
      <c r="E201" s="29">
        <f t="shared" si="49"/>
        <v>4.8600000000000003</v>
      </c>
      <c r="F201" s="29">
        <f t="shared" si="50"/>
        <v>-0.18459999999999999</v>
      </c>
      <c r="G201" s="29">
        <f t="shared" si="51"/>
        <v>18.981300000000001</v>
      </c>
      <c r="L201" s="219">
        <f>SUM(L198:L200)</f>
        <v>4088.017649188323</v>
      </c>
      <c r="M201" s="154">
        <f>SUM(M198:M200)</f>
        <v>124</v>
      </c>
      <c r="N201" s="219">
        <f t="shared" si="52"/>
        <v>32.967884267647769</v>
      </c>
      <c r="O201" s="206"/>
    </row>
    <row r="202" spans="1:17" ht="18">
      <c r="A202" s="205"/>
      <c r="B202" s="205" t="s">
        <v>263</v>
      </c>
      <c r="C202" s="209">
        <f>SUM(C197:C201)</f>
        <v>44.173699999999997</v>
      </c>
      <c r="D202" s="209">
        <f t="shared" ref="D202:G202" si="53">SUM(D197:D201)</f>
        <v>62.990699999999997</v>
      </c>
      <c r="E202" s="209">
        <f t="shared" si="53"/>
        <v>60.943199999999997</v>
      </c>
      <c r="F202" s="209">
        <f t="shared" si="53"/>
        <v>40.235100000000003</v>
      </c>
      <c r="G202" s="209">
        <f t="shared" si="53"/>
        <v>62.729699999999994</v>
      </c>
      <c r="O202" s="160"/>
      <c r="P202" s="160"/>
      <c r="Q202" s="160"/>
    </row>
    <row r="203" spans="1:17" ht="18.75">
      <c r="A203" s="210"/>
      <c r="B203" s="210" t="s">
        <v>264</v>
      </c>
      <c r="C203" s="209">
        <f>C202^2</f>
        <v>1951.3157716899998</v>
      </c>
      <c r="D203" s="209">
        <f t="shared" ref="D203:G203" si="54">D202^2</f>
        <v>3967.8282864899998</v>
      </c>
      <c r="E203" s="209">
        <f t="shared" si="54"/>
        <v>3714.0736262399996</v>
      </c>
      <c r="F203" s="209">
        <f t="shared" si="54"/>
        <v>1618.8632720100002</v>
      </c>
      <c r="G203" s="209">
        <f t="shared" si="54"/>
        <v>3935.0152620899994</v>
      </c>
      <c r="I203" s="220" t="s">
        <v>274</v>
      </c>
      <c r="J203" s="221">
        <f>N200</f>
        <v>32.372139883080017</v>
      </c>
      <c r="L203" s="222"/>
      <c r="M203" s="220" t="s">
        <v>275</v>
      </c>
      <c r="N203" s="223">
        <f>(N199-J203)/COUNT(C181:C185)</f>
        <v>0.77650894605602327</v>
      </c>
      <c r="P203" s="220" t="s">
        <v>276</v>
      </c>
      <c r="Q203" s="224">
        <f>(N198-N199)/(E178*G178)</f>
        <v>-0.19308769840321843</v>
      </c>
    </row>
    <row r="204" spans="1:17">
      <c r="I204" s="225" t="s">
        <v>277</v>
      </c>
      <c r="J204" s="226">
        <f>J203/SUM(J203+N203+Q203)</f>
        <v>0.98229672845385918</v>
      </c>
      <c r="M204" s="225" t="s">
        <v>277</v>
      </c>
      <c r="N204" s="226">
        <f>N203/SUM(J203+N203+Q203)</f>
        <v>2.356230388478766E-2</v>
      </c>
      <c r="O204" s="160"/>
      <c r="P204" s="225" t="s">
        <v>277</v>
      </c>
      <c r="Q204" s="227">
        <f>Q203/SUM(J203+N203+Q203)</f>
        <v>-5.8590323386469006E-3</v>
      </c>
    </row>
    <row r="205" spans="1:17">
      <c r="A205" s="563" t="str">
        <f>D178&amp;" 4"</f>
        <v>Units [b]: 4</v>
      </c>
      <c r="B205" s="204">
        <v>1</v>
      </c>
      <c r="C205" s="29">
        <f>H63</f>
        <v>8.2522000000000002</v>
      </c>
      <c r="D205" s="29">
        <f>H88</f>
        <v>0.64419999999999999</v>
      </c>
      <c r="E205" s="29">
        <f>H113</f>
        <v>13.5403</v>
      </c>
      <c r="F205" s="29">
        <f>H138</f>
        <v>8.2401</v>
      </c>
      <c r="G205" s="29">
        <f>H163</f>
        <v>3.9472999999999998</v>
      </c>
      <c r="I205" s="225" t="s">
        <v>279</v>
      </c>
      <c r="J205" s="222">
        <f>SQRT(J203)</f>
        <v>5.6896520001736501</v>
      </c>
      <c r="M205" s="225" t="s">
        <v>279</v>
      </c>
      <c r="N205" s="222">
        <f>SQRT(N203)</f>
        <v>0.88119745009618777</v>
      </c>
      <c r="O205" s="160"/>
      <c r="P205" s="225" t="s">
        <v>279</v>
      </c>
      <c r="Q205" s="222" t="e">
        <f>SQRT(Q203)</f>
        <v>#NUM!</v>
      </c>
    </row>
    <row r="206" spans="1:17">
      <c r="A206" s="563"/>
      <c r="B206" s="204">
        <v>2</v>
      </c>
      <c r="C206" s="29">
        <f t="shared" ref="C206:C209" si="55">H64</f>
        <v>6.56</v>
      </c>
      <c r="D206" s="29">
        <f t="shared" ref="D206:D209" si="56">H89</f>
        <v>7.5193000000000003</v>
      </c>
      <c r="E206" s="29">
        <f t="shared" ref="E206:E209" si="57">H114</f>
        <v>9.1829999999999998</v>
      </c>
      <c r="F206" s="29">
        <f t="shared" ref="F206:F209" si="58">H139</f>
        <v>14.105</v>
      </c>
      <c r="G206" s="29">
        <f t="shared" ref="G206:G209" si="59">H164</f>
        <v>11.3194</v>
      </c>
      <c r="O206" s="160"/>
      <c r="P206" s="160"/>
      <c r="Q206" s="160"/>
    </row>
    <row r="207" spans="1:17">
      <c r="A207" s="563"/>
      <c r="B207" s="204">
        <v>3</v>
      </c>
      <c r="C207" s="29">
        <f t="shared" si="55"/>
        <v>10.6228</v>
      </c>
      <c r="D207" s="29">
        <f t="shared" si="56"/>
        <v>-1.5645</v>
      </c>
      <c r="E207" s="29">
        <f t="shared" si="57"/>
        <v>4.6844000000000001</v>
      </c>
      <c r="F207" s="29">
        <f t="shared" si="58"/>
        <v>20.253</v>
      </c>
      <c r="G207" s="29">
        <f t="shared" si="59"/>
        <v>17.0748</v>
      </c>
      <c r="O207" s="161"/>
      <c r="P207" s="161"/>
    </row>
    <row r="208" spans="1:17">
      <c r="A208" s="563"/>
      <c r="B208" s="204">
        <v>4</v>
      </c>
      <c r="C208" s="29">
        <f t="shared" si="55"/>
        <v>10.9</v>
      </c>
      <c r="D208" s="29">
        <f t="shared" si="56"/>
        <v>1.1046</v>
      </c>
      <c r="E208" s="29">
        <f t="shared" si="57"/>
        <v>10.437200000000001</v>
      </c>
      <c r="F208" s="29">
        <f t="shared" si="58"/>
        <v>3.4502999999999999</v>
      </c>
      <c r="G208" s="29">
        <f t="shared" si="59"/>
        <v>18.655999999999999</v>
      </c>
      <c r="I208" s="228" t="s">
        <v>312</v>
      </c>
    </row>
    <row r="209" spans="1:7">
      <c r="A209" s="563"/>
      <c r="B209" s="204">
        <v>5</v>
      </c>
      <c r="C209" s="29">
        <f t="shared" si="55"/>
        <v>7.6223000000000001</v>
      </c>
      <c r="D209" s="29">
        <f t="shared" si="56"/>
        <v>15.147500000000001</v>
      </c>
      <c r="E209" s="29">
        <f t="shared" si="57"/>
        <v>15.7935</v>
      </c>
      <c r="F209" s="29">
        <f t="shared" si="58"/>
        <v>14.7921</v>
      </c>
      <c r="G209" s="29">
        <f t="shared" si="59"/>
        <v>15.401300000000001</v>
      </c>
    </row>
    <row r="210" spans="1:7" ht="18">
      <c r="A210" s="205"/>
      <c r="B210" s="205" t="s">
        <v>263</v>
      </c>
      <c r="C210" s="209">
        <f>SUM(C205:C209)</f>
        <v>43.957300000000004</v>
      </c>
      <c r="D210" s="209">
        <f t="shared" ref="D210:G210" si="60">SUM(D205:D209)</f>
        <v>22.851100000000002</v>
      </c>
      <c r="E210" s="209">
        <f t="shared" si="60"/>
        <v>53.638400000000004</v>
      </c>
      <c r="F210" s="209">
        <f t="shared" si="60"/>
        <v>60.840499999999999</v>
      </c>
      <c r="G210" s="209">
        <f t="shared" si="60"/>
        <v>66.398799999999994</v>
      </c>
    </row>
    <row r="211" spans="1:7" ht="18.75">
      <c r="A211" s="210"/>
      <c r="B211" s="210" t="s">
        <v>264</v>
      </c>
      <c r="C211" s="209">
        <f>C210^2</f>
        <v>1932.2442232900003</v>
      </c>
      <c r="D211" s="209">
        <f t="shared" ref="D211:G211" si="61">D210^2</f>
        <v>522.17277121000006</v>
      </c>
      <c r="E211" s="209">
        <f t="shared" si="61"/>
        <v>2877.0779545600003</v>
      </c>
      <c r="F211" s="209">
        <f t="shared" si="61"/>
        <v>3701.5664402499997</v>
      </c>
      <c r="G211" s="209">
        <f t="shared" si="61"/>
        <v>4408.8006414399988</v>
      </c>
    </row>
    <row r="213" spans="1:7">
      <c r="A213" s="563" t="str">
        <f>D178&amp;" 5"</f>
        <v>Units [b]: 5</v>
      </c>
      <c r="B213" s="204">
        <v>1</v>
      </c>
      <c r="C213" s="29">
        <f>H68</f>
        <v>12.757300000000001</v>
      </c>
      <c r="D213" s="29">
        <f>H93</f>
        <v>10.3788</v>
      </c>
      <c r="E213" s="29">
        <f>H118</f>
        <v>7.7077</v>
      </c>
      <c r="F213" s="29">
        <f>H143</f>
        <v>7.6012000000000004</v>
      </c>
      <c r="G213" s="29">
        <f>H168</f>
        <v>16.665800000000001</v>
      </c>
    </row>
    <row r="214" spans="1:7">
      <c r="A214" s="563"/>
      <c r="B214" s="204">
        <v>2</v>
      </c>
      <c r="C214" s="29">
        <f t="shared" ref="C214:C217" si="62">H69</f>
        <v>4.7374999999999998</v>
      </c>
      <c r="D214" s="29">
        <f t="shared" ref="D214:D217" si="63">H94</f>
        <v>9.0093999999999994</v>
      </c>
      <c r="E214" s="29">
        <f t="shared" ref="E214:E217" si="64">H119</f>
        <v>11.099500000000001</v>
      </c>
      <c r="F214" s="29">
        <f t="shared" ref="F214:F217" si="65">H144</f>
        <v>12.005699999999999</v>
      </c>
      <c r="G214" s="29">
        <f t="shared" ref="G214:G217" si="66">H169</f>
        <v>12.987500000000001</v>
      </c>
    </row>
    <row r="215" spans="1:7">
      <c r="A215" s="563"/>
      <c r="B215" s="204">
        <v>3</v>
      </c>
      <c r="C215" s="29">
        <f t="shared" si="62"/>
        <v>12.5654</v>
      </c>
      <c r="D215" s="29">
        <f t="shared" si="63"/>
        <v>11.126200000000001</v>
      </c>
      <c r="E215" s="29">
        <f t="shared" si="64"/>
        <v>6.3901000000000003</v>
      </c>
      <c r="F215" s="29">
        <f t="shared" si="65"/>
        <v>5.6788999999999996</v>
      </c>
      <c r="G215" s="29">
        <f t="shared" si="66"/>
        <v>11.397399999999999</v>
      </c>
    </row>
    <row r="216" spans="1:7">
      <c r="A216" s="563"/>
      <c r="B216" s="204">
        <v>4</v>
      </c>
      <c r="C216" s="29">
        <f t="shared" si="62"/>
        <v>12.433299999999999</v>
      </c>
      <c r="D216" s="29">
        <f t="shared" si="63"/>
        <v>14.5717</v>
      </c>
      <c r="E216" s="29">
        <f t="shared" si="64"/>
        <v>1.4156</v>
      </c>
      <c r="F216" s="29">
        <f t="shared" si="65"/>
        <v>9.9809000000000001</v>
      </c>
      <c r="G216" s="29">
        <f t="shared" si="66"/>
        <v>7.8947000000000003</v>
      </c>
    </row>
    <row r="217" spans="1:7">
      <c r="A217" s="563"/>
      <c r="B217" s="204">
        <v>5</v>
      </c>
      <c r="C217" s="29">
        <f t="shared" si="62"/>
        <v>8.7628000000000004</v>
      </c>
      <c r="D217" s="29">
        <f t="shared" si="63"/>
        <v>17.929300000000001</v>
      </c>
      <c r="E217" s="29">
        <f t="shared" si="64"/>
        <v>9.1059999999999999</v>
      </c>
      <c r="F217" s="29">
        <f t="shared" si="65"/>
        <v>8.1624999999999996</v>
      </c>
      <c r="G217" s="29">
        <f t="shared" si="66"/>
        <v>3.0871</v>
      </c>
    </row>
    <row r="218" spans="1:7" ht="18">
      <c r="A218" s="205"/>
      <c r="B218" s="205" t="s">
        <v>263</v>
      </c>
      <c r="C218" s="209">
        <f>SUM(C213:C217)</f>
        <v>51.256299999999996</v>
      </c>
      <c r="D218" s="209">
        <f t="shared" ref="D218:G218" si="67">SUM(D213:D217)</f>
        <v>63.0154</v>
      </c>
      <c r="E218" s="209">
        <f t="shared" si="67"/>
        <v>35.718900000000005</v>
      </c>
      <c r="F218" s="209">
        <f t="shared" si="67"/>
        <v>43.429200000000002</v>
      </c>
      <c r="G218" s="209">
        <f t="shared" si="67"/>
        <v>52.032499999999999</v>
      </c>
    </row>
    <row r="219" spans="1:7" ht="18.75">
      <c r="A219" s="210"/>
      <c r="B219" s="210" t="s">
        <v>264</v>
      </c>
      <c r="C219" s="209">
        <f>C218^2</f>
        <v>2627.2082896899997</v>
      </c>
      <c r="D219" s="209">
        <f t="shared" ref="D219:G219" si="68">D218^2</f>
        <v>3970.9406371599998</v>
      </c>
      <c r="E219" s="209">
        <f t="shared" si="68"/>
        <v>1275.8398172100003</v>
      </c>
      <c r="F219" s="209">
        <f t="shared" si="68"/>
        <v>1886.0954126400002</v>
      </c>
      <c r="G219" s="209">
        <f t="shared" si="68"/>
        <v>2707.3810562499998</v>
      </c>
    </row>
    <row r="221" spans="1:7" ht="18">
      <c r="B221" s="210" t="s">
        <v>278</v>
      </c>
      <c r="C221" s="209">
        <f>C218+C210+C202+C194+C186</f>
        <v>225.73179999999996</v>
      </c>
      <c r="D221" s="209">
        <f t="shared" ref="D221:G221" si="69">D218+D210+D202+D194+D186</f>
        <v>215.23820000000001</v>
      </c>
      <c r="E221" s="209">
        <f t="shared" si="69"/>
        <v>242.61439999999999</v>
      </c>
      <c r="F221" s="209">
        <f t="shared" si="69"/>
        <v>260.24019999999996</v>
      </c>
      <c r="G221" s="209">
        <f t="shared" si="69"/>
        <v>285.64179999999999</v>
      </c>
    </row>
    <row r="222" spans="1:7" ht="18.75">
      <c r="B222" s="210" t="s">
        <v>280</v>
      </c>
      <c r="C222" s="209">
        <f>C221^2</f>
        <v>50954.845531239982</v>
      </c>
      <c r="D222" s="209">
        <f t="shared" ref="D222:G222" si="70">D221^2</f>
        <v>46327.482739240004</v>
      </c>
      <c r="E222" s="209">
        <f t="shared" si="70"/>
        <v>58861.747087359996</v>
      </c>
      <c r="F222" s="209">
        <f t="shared" si="70"/>
        <v>67724.961696039973</v>
      </c>
      <c r="G222" s="209">
        <f t="shared" si="70"/>
        <v>81591.237907239993</v>
      </c>
    </row>
  </sheetData>
  <sheetProtection password="B106" sheet="1" objects="1" scenarios="1" formatCells="0" formatColumns="0" formatRows="0" insertColumns="0" insertRows="0" insertHyperlinks="0" deleteColumns="0" deleteRows="0" sort="0" autoFilter="0" pivotTables="0"/>
  <mergeCells count="16">
    <mergeCell ref="A213:A217"/>
    <mergeCell ref="A1:M1"/>
    <mergeCell ref="D26:I26"/>
    <mergeCell ref="D45:I45"/>
    <mergeCell ref="A189:A193"/>
    <mergeCell ref="A197:A201"/>
    <mergeCell ref="I198:J198"/>
    <mergeCell ref="I199:J199"/>
    <mergeCell ref="I200:J200"/>
    <mergeCell ref="F2:H2"/>
    <mergeCell ref="W1:W5"/>
    <mergeCell ref="X1:X5"/>
    <mergeCell ref="Y1:Y5"/>
    <mergeCell ref="Z1:Z5"/>
    <mergeCell ref="A205:A209"/>
    <mergeCell ref="A181:A185"/>
  </mergeCells>
  <hyperlinks>
    <hyperlink ref="A4" location="'D4-1'!A1" display="Root Cause List"/>
    <hyperlink ref="A6" location="INSTRUCTIONS!A1" display="Instructions"/>
    <hyperlink ref="F2:G2" r:id="rId1" display="Watch the Video"/>
  </hyperlinks>
  <pageMargins left="0.17" right="0.19" top="0.17" bottom="0.18" header="0.17" footer="0.18"/>
  <pageSetup orientation="portrait" r:id="rId2"/>
  <drawing r:id="rId3"/>
</worksheet>
</file>

<file path=xl/worksheets/sheet13.xml><?xml version="1.0" encoding="utf-8"?>
<worksheet xmlns="http://schemas.openxmlformats.org/spreadsheetml/2006/main" xmlns:r="http://schemas.openxmlformats.org/officeDocument/2006/relationships">
  <sheetPr codeName="Sheet13"/>
  <dimension ref="A1:Y39"/>
  <sheetViews>
    <sheetView showGridLines="0" zoomScale="90" zoomScaleNormal="90" workbookViewId="0">
      <selection sqref="A1:P1"/>
    </sheetView>
  </sheetViews>
  <sheetFormatPr defaultRowHeight="15"/>
  <cols>
    <col min="1" max="1" width="11.7109375" style="84" customWidth="1"/>
    <col min="2" max="2" width="12" style="84" customWidth="1"/>
    <col min="3" max="3" width="11.85546875" style="84" customWidth="1"/>
    <col min="4" max="4" width="9.140625" style="84"/>
    <col min="5" max="5" width="12" style="84" customWidth="1"/>
    <col min="6" max="6" width="9.140625" style="84"/>
    <col min="7" max="7" width="12.5703125" style="84" customWidth="1"/>
    <col min="8" max="9" width="9.140625" style="84"/>
    <col min="10" max="10" width="12.7109375" style="84" customWidth="1"/>
    <col min="11" max="11" width="13.140625" style="84" customWidth="1"/>
    <col min="12" max="12" width="12.5703125" style="84" customWidth="1"/>
    <col min="13" max="19" width="9.140625" style="84"/>
    <col min="20" max="20" width="25.28515625" style="84" bestFit="1" customWidth="1"/>
    <col min="21" max="21" width="29" style="84" bestFit="1" customWidth="1"/>
    <col min="22" max="22" width="45.5703125" style="84" bestFit="1" customWidth="1"/>
    <col min="23" max="23" width="16.7109375" style="84" customWidth="1"/>
    <col min="24" max="25" width="9.140625" style="84" hidden="1" customWidth="1"/>
    <col min="26" max="16384" width="9.140625" style="84"/>
  </cols>
  <sheetData>
    <row r="1" spans="1:25" s="91" customFormat="1" ht="21">
      <c r="A1" s="385" t="s">
        <v>208</v>
      </c>
      <c r="B1" s="385"/>
      <c r="C1" s="385"/>
      <c r="D1" s="385"/>
      <c r="E1" s="385"/>
      <c r="F1" s="385"/>
      <c r="G1" s="385"/>
      <c r="H1" s="385"/>
      <c r="I1" s="385"/>
      <c r="J1" s="385"/>
      <c r="K1" s="385"/>
      <c r="L1" s="385"/>
      <c r="M1" s="385"/>
      <c r="N1" s="385"/>
      <c r="O1" s="385"/>
      <c r="P1" s="385"/>
      <c r="Q1" s="84"/>
      <c r="R1" s="84"/>
      <c r="S1" s="84"/>
      <c r="T1" s="84"/>
      <c r="U1" s="410"/>
      <c r="V1" s="410"/>
      <c r="W1" s="410"/>
    </row>
    <row r="2" spans="1:25" s="91" customFormat="1" ht="5.0999999999999996" customHeight="1">
      <c r="A2" s="84"/>
      <c r="B2" s="84"/>
      <c r="C2" s="84"/>
      <c r="D2" s="84"/>
      <c r="E2" s="84"/>
      <c r="F2" s="84"/>
      <c r="G2" s="84"/>
      <c r="H2" s="84"/>
      <c r="I2" s="84"/>
      <c r="J2" s="84"/>
      <c r="K2" s="84"/>
      <c r="L2" s="84"/>
      <c r="M2" s="84"/>
      <c r="N2" s="84"/>
      <c r="O2" s="84"/>
      <c r="P2" s="84"/>
      <c r="Q2" s="84"/>
      <c r="R2" s="84"/>
      <c r="S2" s="84"/>
      <c r="T2" s="84"/>
      <c r="U2" s="410"/>
      <c r="V2" s="410"/>
      <c r="W2" s="410"/>
    </row>
    <row r="3" spans="1:25" s="91" customFormat="1">
      <c r="H3" s="679" t="s">
        <v>862</v>
      </c>
      <c r="I3" s="679"/>
      <c r="Q3" s="180"/>
      <c r="R3" s="180"/>
      <c r="S3" s="180"/>
      <c r="T3" s="180"/>
      <c r="U3" s="410"/>
      <c r="V3" s="410"/>
      <c r="W3" s="410"/>
    </row>
    <row r="4" spans="1:25" s="91" customFormat="1">
      <c r="A4" s="469" t="s">
        <v>629</v>
      </c>
      <c r="B4" s="402"/>
      <c r="C4" s="402"/>
      <c r="D4" s="402"/>
      <c r="E4" s="402"/>
      <c r="F4" s="402"/>
      <c r="G4" s="402"/>
      <c r="H4" s="402"/>
      <c r="I4" s="402"/>
      <c r="J4" s="402"/>
      <c r="K4" s="402"/>
      <c r="L4" s="402"/>
      <c r="M4" s="402"/>
      <c r="N4" s="402"/>
      <c r="O4" s="402"/>
      <c r="P4" s="402"/>
      <c r="Q4" s="180"/>
      <c r="R4" s="180"/>
      <c r="S4" s="180"/>
      <c r="T4" s="180"/>
      <c r="U4" s="410"/>
      <c r="V4" s="410"/>
      <c r="W4" s="410"/>
    </row>
    <row r="5" spans="1:25" s="91" customFormat="1" ht="5.0999999999999996" customHeight="1">
      <c r="A5" s="84"/>
      <c r="B5" s="84"/>
      <c r="C5" s="84"/>
      <c r="D5" s="84"/>
      <c r="E5" s="84"/>
      <c r="F5" s="84"/>
      <c r="G5" s="84"/>
      <c r="H5" s="84"/>
      <c r="I5" s="84"/>
      <c r="J5" s="84"/>
      <c r="K5" s="84"/>
      <c r="L5" s="84"/>
      <c r="M5" s="84"/>
      <c r="N5" s="84"/>
      <c r="O5" s="84"/>
      <c r="P5" s="84"/>
      <c r="Q5" s="84"/>
      <c r="R5" s="84"/>
      <c r="S5" s="84"/>
      <c r="T5" s="84"/>
      <c r="U5" s="410"/>
      <c r="V5" s="410"/>
      <c r="W5" s="410"/>
    </row>
    <row r="6" spans="1:25">
      <c r="A6" s="96" t="s">
        <v>282</v>
      </c>
    </row>
    <row r="7" spans="1:25">
      <c r="A7" s="94" t="s">
        <v>701</v>
      </c>
    </row>
    <row r="8" spans="1:25" ht="15.75" thickBot="1">
      <c r="A8" s="229"/>
      <c r="B8" s="229"/>
      <c r="C8" s="229"/>
      <c r="D8" s="229"/>
      <c r="E8" s="229"/>
      <c r="F8" s="229"/>
      <c r="G8" s="229"/>
      <c r="H8" s="229"/>
      <c r="I8" s="229"/>
      <c r="J8" s="229"/>
      <c r="K8" s="229"/>
      <c r="L8" s="229"/>
      <c r="M8" s="230"/>
      <c r="N8" s="230"/>
      <c r="O8" s="230"/>
      <c r="P8" s="230"/>
    </row>
    <row r="9" spans="1:25" ht="34.5" thickBot="1">
      <c r="A9" s="231" t="s">
        <v>159</v>
      </c>
      <c r="B9" s="232" t="s">
        <v>160</v>
      </c>
      <c r="C9" s="232" t="s">
        <v>161</v>
      </c>
      <c r="D9" s="566" t="s">
        <v>162</v>
      </c>
      <c r="E9" s="232" t="s">
        <v>163</v>
      </c>
      <c r="F9" s="566" t="s">
        <v>164</v>
      </c>
      <c r="G9" s="232" t="s">
        <v>165</v>
      </c>
      <c r="H9" s="566" t="s">
        <v>166</v>
      </c>
      <c r="I9" s="566" t="s">
        <v>167</v>
      </c>
      <c r="J9" s="232" t="s">
        <v>168</v>
      </c>
      <c r="K9" s="232" t="s">
        <v>169</v>
      </c>
      <c r="L9" s="233" t="s">
        <v>170</v>
      </c>
      <c r="M9" s="566" t="s">
        <v>162</v>
      </c>
      <c r="N9" s="566" t="s">
        <v>164</v>
      </c>
      <c r="O9" s="566" t="s">
        <v>166</v>
      </c>
      <c r="P9" s="566" t="s">
        <v>167</v>
      </c>
      <c r="R9" s="234"/>
      <c r="S9" s="235"/>
      <c r="T9" s="235"/>
      <c r="V9" s="235"/>
    </row>
    <row r="10" spans="1:25" ht="96.75" customHeight="1" thickBot="1">
      <c r="A10" s="236" t="s">
        <v>196</v>
      </c>
      <c r="B10" s="237" t="s">
        <v>171</v>
      </c>
      <c r="C10" s="237" t="s">
        <v>172</v>
      </c>
      <c r="D10" s="567"/>
      <c r="E10" s="237" t="s">
        <v>173</v>
      </c>
      <c r="F10" s="567"/>
      <c r="G10" s="237" t="s">
        <v>174</v>
      </c>
      <c r="H10" s="567"/>
      <c r="I10" s="568"/>
      <c r="J10" s="237" t="s">
        <v>175</v>
      </c>
      <c r="K10" s="237" t="s">
        <v>176</v>
      </c>
      <c r="L10" s="238" t="s">
        <v>177</v>
      </c>
      <c r="M10" s="567"/>
      <c r="N10" s="567"/>
      <c r="O10" s="567"/>
      <c r="P10" s="568"/>
      <c r="X10" s="206" t="s">
        <v>198</v>
      </c>
      <c r="Y10" s="206" t="s">
        <v>167</v>
      </c>
    </row>
    <row r="11" spans="1:25" ht="33.75">
      <c r="A11" s="5" t="s">
        <v>786</v>
      </c>
      <c r="B11" s="6" t="s">
        <v>787</v>
      </c>
      <c r="C11" s="83" t="s">
        <v>789</v>
      </c>
      <c r="D11" s="7">
        <v>8</v>
      </c>
      <c r="E11" s="6" t="s">
        <v>790</v>
      </c>
      <c r="F11" s="7">
        <v>2</v>
      </c>
      <c r="G11" s="6" t="s">
        <v>792</v>
      </c>
      <c r="H11" s="7">
        <v>8</v>
      </c>
      <c r="I11" s="67">
        <f>D11*F11*H11+0.001</f>
        <v>128.001</v>
      </c>
      <c r="J11" s="6" t="s">
        <v>794</v>
      </c>
      <c r="K11" s="6" t="s">
        <v>796</v>
      </c>
      <c r="L11" s="9" t="s">
        <v>798</v>
      </c>
      <c r="M11" s="7">
        <v>8</v>
      </c>
      <c r="N11" s="7">
        <v>2</v>
      </c>
      <c r="O11" s="7">
        <v>2</v>
      </c>
      <c r="P11" s="8">
        <f t="shared" ref="P11:P22" si="0">PRODUCT(M11:O11)</f>
        <v>32</v>
      </c>
      <c r="R11" s="239" t="s">
        <v>179</v>
      </c>
      <c r="S11" s="214">
        <v>10</v>
      </c>
      <c r="T11" s="240" t="s">
        <v>180</v>
      </c>
      <c r="U11" s="240" t="s">
        <v>181</v>
      </c>
      <c r="V11" s="240" t="s">
        <v>182</v>
      </c>
      <c r="X11" s="206" t="str">
        <f>E11</f>
        <v>Quote filing not properly organized</v>
      </c>
      <c r="Y11" s="206">
        <f>I11</f>
        <v>128.001</v>
      </c>
    </row>
    <row r="12" spans="1:25" ht="45">
      <c r="A12" s="10"/>
      <c r="B12" s="80" t="s">
        <v>788</v>
      </c>
      <c r="C12" s="82" t="s">
        <v>789</v>
      </c>
      <c r="D12" s="12">
        <v>8</v>
      </c>
      <c r="E12" s="10" t="s">
        <v>791</v>
      </c>
      <c r="F12" s="12">
        <v>4</v>
      </c>
      <c r="G12" s="11" t="s">
        <v>793</v>
      </c>
      <c r="H12" s="12">
        <v>2</v>
      </c>
      <c r="I12" s="68">
        <f>D12*F12*H12+0.002</f>
        <v>64.001999999999995</v>
      </c>
      <c r="J12" s="11" t="s">
        <v>795</v>
      </c>
      <c r="K12" s="11" t="s">
        <v>797</v>
      </c>
      <c r="L12" s="14" t="s">
        <v>799</v>
      </c>
      <c r="M12" s="15">
        <v>8</v>
      </c>
      <c r="N12" s="15">
        <v>2</v>
      </c>
      <c r="O12" s="15">
        <v>2</v>
      </c>
      <c r="P12" s="13">
        <f t="shared" si="0"/>
        <v>32</v>
      </c>
      <c r="R12" s="241"/>
      <c r="S12" s="242">
        <v>8</v>
      </c>
      <c r="T12" s="243" t="s">
        <v>108</v>
      </c>
      <c r="U12" s="243" t="s">
        <v>183</v>
      </c>
      <c r="V12" s="243" t="s">
        <v>184</v>
      </c>
      <c r="X12" s="206" t="str">
        <f t="shared" ref="X12:X22" si="1">E12</f>
        <v>Customer references wrong quote</v>
      </c>
      <c r="Y12" s="206">
        <f t="shared" ref="Y12:Y22" si="2">I12</f>
        <v>64.001999999999995</v>
      </c>
    </row>
    <row r="13" spans="1:25">
      <c r="A13" s="10"/>
      <c r="B13" s="11"/>
      <c r="C13" s="11"/>
      <c r="D13" s="12"/>
      <c r="E13" s="10"/>
      <c r="F13" s="12"/>
      <c r="G13" s="11"/>
      <c r="H13" s="12"/>
      <c r="I13" s="68">
        <f>D13*F13*H13+0.003</f>
        <v>3.0000000000000001E-3</v>
      </c>
      <c r="J13" s="11"/>
      <c r="K13" s="11"/>
      <c r="L13" s="14"/>
      <c r="M13" s="15"/>
      <c r="N13" s="15"/>
      <c r="O13" s="15"/>
      <c r="P13" s="13">
        <f t="shared" si="0"/>
        <v>0</v>
      </c>
      <c r="R13" s="241"/>
      <c r="S13" s="214">
        <v>6</v>
      </c>
      <c r="T13" s="240" t="s">
        <v>185</v>
      </c>
      <c r="U13" s="240" t="s">
        <v>186</v>
      </c>
      <c r="V13" s="240" t="s">
        <v>187</v>
      </c>
      <c r="X13" s="206">
        <f t="shared" si="1"/>
        <v>0</v>
      </c>
      <c r="Y13" s="206">
        <f t="shared" si="2"/>
        <v>3.0000000000000001E-3</v>
      </c>
    </row>
    <row r="14" spans="1:25">
      <c r="A14" s="10"/>
      <c r="B14" s="11"/>
      <c r="C14" s="11"/>
      <c r="D14" s="12"/>
      <c r="E14" s="10"/>
      <c r="F14" s="12"/>
      <c r="G14" s="11"/>
      <c r="H14" s="12"/>
      <c r="I14" s="68">
        <f>D14*F14*H14+0.004</f>
        <v>4.0000000000000001E-3</v>
      </c>
      <c r="J14" s="11"/>
      <c r="K14" s="11"/>
      <c r="L14" s="16"/>
      <c r="M14" s="15"/>
      <c r="N14" s="15"/>
      <c r="O14" s="15"/>
      <c r="P14" s="13">
        <f t="shared" si="0"/>
        <v>0</v>
      </c>
      <c r="R14" s="241"/>
      <c r="S14" s="242">
        <v>4</v>
      </c>
      <c r="T14" s="243" t="s">
        <v>188</v>
      </c>
      <c r="U14" s="243" t="s">
        <v>189</v>
      </c>
      <c r="V14" s="243" t="s">
        <v>190</v>
      </c>
      <c r="X14" s="206">
        <f t="shared" si="1"/>
        <v>0</v>
      </c>
      <c r="Y14" s="206">
        <f t="shared" si="2"/>
        <v>4.0000000000000001E-3</v>
      </c>
    </row>
    <row r="15" spans="1:25">
      <c r="A15" s="10"/>
      <c r="B15" s="11"/>
      <c r="C15" s="11"/>
      <c r="D15" s="12"/>
      <c r="E15" s="10"/>
      <c r="F15" s="12"/>
      <c r="G15" s="11"/>
      <c r="H15" s="12"/>
      <c r="I15" s="68">
        <f>D15*F15*H15+0.005</f>
        <v>5.0000000000000001E-3</v>
      </c>
      <c r="J15" s="11" t="s">
        <v>178</v>
      </c>
      <c r="K15" s="11"/>
      <c r="L15" s="14"/>
      <c r="M15" s="15"/>
      <c r="N15" s="15"/>
      <c r="O15" s="15"/>
      <c r="P15" s="13">
        <f t="shared" si="0"/>
        <v>0</v>
      </c>
      <c r="R15" s="239" t="s">
        <v>191</v>
      </c>
      <c r="S15" s="214">
        <v>2</v>
      </c>
      <c r="T15" s="240" t="s">
        <v>192</v>
      </c>
      <c r="U15" s="240" t="s">
        <v>193</v>
      </c>
      <c r="V15" s="240" t="s">
        <v>194</v>
      </c>
      <c r="X15" s="206">
        <f t="shared" si="1"/>
        <v>0</v>
      </c>
      <c r="Y15" s="206">
        <f t="shared" si="2"/>
        <v>5.0000000000000001E-3</v>
      </c>
    </row>
    <row r="16" spans="1:25">
      <c r="A16" s="10"/>
      <c r="B16" s="11"/>
      <c r="C16" s="11"/>
      <c r="D16" s="12"/>
      <c r="E16" s="10"/>
      <c r="F16" s="12"/>
      <c r="G16" s="11"/>
      <c r="H16" s="12"/>
      <c r="I16" s="68">
        <f>D16*F16*H16+0.006</f>
        <v>6.0000000000000001E-3</v>
      </c>
      <c r="J16" s="11"/>
      <c r="K16" s="11"/>
      <c r="L16" s="14"/>
      <c r="M16" s="15"/>
      <c r="N16" s="15"/>
      <c r="O16" s="15"/>
      <c r="P16" s="13">
        <f t="shared" si="0"/>
        <v>0</v>
      </c>
      <c r="X16" s="206">
        <f t="shared" si="1"/>
        <v>0</v>
      </c>
      <c r="Y16" s="206">
        <f>I16</f>
        <v>6.0000000000000001E-3</v>
      </c>
    </row>
    <row r="17" spans="1:25">
      <c r="A17" s="10"/>
      <c r="B17" s="11"/>
      <c r="C17" s="11"/>
      <c r="D17" s="12"/>
      <c r="E17" s="11"/>
      <c r="F17" s="12"/>
      <c r="G17" s="11"/>
      <c r="H17" s="12"/>
      <c r="I17" s="68">
        <f>D17*F17*H17+0.007</f>
        <v>7.0000000000000001E-3</v>
      </c>
      <c r="J17" s="11" t="s">
        <v>178</v>
      </c>
      <c r="K17" s="11"/>
      <c r="L17" s="14"/>
      <c r="M17" s="15"/>
      <c r="N17" s="15"/>
      <c r="O17" s="15"/>
      <c r="P17" s="13">
        <f t="shared" si="0"/>
        <v>0</v>
      </c>
      <c r="X17" s="206">
        <f t="shared" si="1"/>
        <v>0</v>
      </c>
      <c r="Y17" s="206">
        <f t="shared" si="2"/>
        <v>7.0000000000000001E-3</v>
      </c>
    </row>
    <row r="18" spans="1:25">
      <c r="A18" s="10"/>
      <c r="B18" s="11"/>
      <c r="C18" s="11"/>
      <c r="D18" s="12"/>
      <c r="E18" s="11"/>
      <c r="F18" s="12"/>
      <c r="G18" s="11"/>
      <c r="H18" s="12"/>
      <c r="I18" s="68">
        <f>D18*F18*H18+0.008</f>
        <v>8.0000000000000002E-3</v>
      </c>
      <c r="J18" s="11" t="s">
        <v>178</v>
      </c>
      <c r="K18" s="11"/>
      <c r="L18" s="14"/>
      <c r="M18" s="15"/>
      <c r="N18" s="15"/>
      <c r="O18" s="15"/>
      <c r="P18" s="13">
        <f t="shared" si="0"/>
        <v>0</v>
      </c>
      <c r="X18" s="206">
        <f t="shared" si="1"/>
        <v>0</v>
      </c>
      <c r="Y18" s="206">
        <f t="shared" si="2"/>
        <v>8.0000000000000002E-3</v>
      </c>
    </row>
    <row r="19" spans="1:25">
      <c r="A19" s="10"/>
      <c r="B19" s="11"/>
      <c r="C19" s="11"/>
      <c r="D19" s="12"/>
      <c r="E19" s="11"/>
      <c r="F19" s="12"/>
      <c r="G19" s="11"/>
      <c r="H19" s="12"/>
      <c r="I19" s="68">
        <f>D19*F19*H19+0.009</f>
        <v>8.9999999999999993E-3</v>
      </c>
      <c r="J19" s="11" t="s">
        <v>178</v>
      </c>
      <c r="K19" s="11"/>
      <c r="L19" s="14"/>
      <c r="M19" s="15"/>
      <c r="N19" s="15"/>
      <c r="O19" s="15"/>
      <c r="P19" s="13">
        <f t="shared" si="0"/>
        <v>0</v>
      </c>
      <c r="X19" s="206">
        <f t="shared" si="1"/>
        <v>0</v>
      </c>
      <c r="Y19" s="206">
        <f t="shared" si="2"/>
        <v>8.9999999999999993E-3</v>
      </c>
    </row>
    <row r="20" spans="1:25">
      <c r="A20" s="10"/>
      <c r="B20" s="11"/>
      <c r="C20" s="11"/>
      <c r="D20" s="12"/>
      <c r="E20" s="11"/>
      <c r="F20" s="12"/>
      <c r="G20" s="11"/>
      <c r="H20" s="12"/>
      <c r="I20" s="68">
        <f>D20*F20*H20+0.01</f>
        <v>0.01</v>
      </c>
      <c r="J20" s="11"/>
      <c r="K20" s="11"/>
      <c r="L20" s="14"/>
      <c r="M20" s="15"/>
      <c r="N20" s="15"/>
      <c r="O20" s="15"/>
      <c r="P20" s="13">
        <f t="shared" si="0"/>
        <v>0</v>
      </c>
      <c r="X20" s="206">
        <f t="shared" si="1"/>
        <v>0</v>
      </c>
      <c r="Y20" s="206">
        <f t="shared" si="2"/>
        <v>0.01</v>
      </c>
    </row>
    <row r="21" spans="1:25">
      <c r="A21" s="10"/>
      <c r="B21" s="11"/>
      <c r="C21" s="11"/>
      <c r="D21" s="12"/>
      <c r="E21" s="11"/>
      <c r="F21" s="12"/>
      <c r="G21" s="11"/>
      <c r="H21" s="12"/>
      <c r="I21" s="68">
        <f>D21*F21*H21+0.011</f>
        <v>1.0999999999999999E-2</v>
      </c>
      <c r="J21" s="11"/>
      <c r="K21" s="11"/>
      <c r="L21" s="14"/>
      <c r="M21" s="15"/>
      <c r="N21" s="15"/>
      <c r="O21" s="15"/>
      <c r="P21" s="13">
        <f t="shared" si="0"/>
        <v>0</v>
      </c>
      <c r="X21" s="206">
        <f t="shared" si="1"/>
        <v>0</v>
      </c>
      <c r="Y21" s="206">
        <f t="shared" si="2"/>
        <v>1.0999999999999999E-2</v>
      </c>
    </row>
    <row r="22" spans="1:25" ht="15.75" thickBot="1">
      <c r="A22" s="17"/>
      <c r="B22" s="18"/>
      <c r="C22" s="18"/>
      <c r="D22" s="19"/>
      <c r="E22" s="18"/>
      <c r="F22" s="19"/>
      <c r="G22" s="18"/>
      <c r="H22" s="19"/>
      <c r="I22" s="69">
        <f>D22*F22*H22+0.012</f>
        <v>1.2E-2</v>
      </c>
      <c r="J22" s="18"/>
      <c r="K22" s="18"/>
      <c r="L22" s="21"/>
      <c r="M22" s="22"/>
      <c r="N22" s="22"/>
      <c r="O22" s="22"/>
      <c r="P22" s="20">
        <f t="shared" si="0"/>
        <v>0</v>
      </c>
      <c r="X22" s="206">
        <f t="shared" si="1"/>
        <v>0</v>
      </c>
      <c r="Y22" s="206">
        <f t="shared" si="2"/>
        <v>1.2E-2</v>
      </c>
    </row>
    <row r="25" spans="1:25" ht="18.75">
      <c r="A25" s="169" t="s">
        <v>100</v>
      </c>
    </row>
    <row r="26" spans="1:25" ht="17.25">
      <c r="A26" s="170" t="s">
        <v>197</v>
      </c>
    </row>
    <row r="27" spans="1:25">
      <c r="A27" s="244" t="s">
        <v>98</v>
      </c>
      <c r="B27" s="245" t="s">
        <v>167</v>
      </c>
      <c r="C27" s="532" t="s">
        <v>198</v>
      </c>
      <c r="D27" s="532"/>
      <c r="E27" s="532"/>
      <c r="F27" s="532"/>
    </row>
    <row r="28" spans="1:25">
      <c r="A28" s="165">
        <v>1</v>
      </c>
      <c r="B28" s="246">
        <f>IF(ISBLANK(A28),NA(),LARGE(I$11:I$22,A28))</f>
        <v>128.001</v>
      </c>
      <c r="C28" s="175" t="str">
        <f>INDEX($X$11:$Y$22,MATCH(B28,$Y$11:$Y$22,0),1)</f>
        <v>Quote filing not properly organized</v>
      </c>
    </row>
    <row r="29" spans="1:25">
      <c r="A29" s="247">
        <v>2</v>
      </c>
      <c r="B29" s="248">
        <f t="shared" ref="B29:B39" si="3">IF(ISBLANK(A29),NA(),LARGE(I$11:I$22,A29))</f>
        <v>64.001999999999995</v>
      </c>
      <c r="C29" s="178" t="str">
        <f t="shared" ref="C29:C39" si="4">INDEX($X$11:$Y$22,MATCH(B29,$Y$11:$Y$22,0),1)</f>
        <v>Customer references wrong quote</v>
      </c>
      <c r="D29" s="179"/>
      <c r="E29" s="179"/>
      <c r="F29" s="179"/>
    </row>
    <row r="30" spans="1:25">
      <c r="A30" s="165">
        <v>3</v>
      </c>
      <c r="B30" s="246">
        <f t="shared" si="3"/>
        <v>1.2E-2</v>
      </c>
      <c r="C30" s="175">
        <f t="shared" si="4"/>
        <v>0</v>
      </c>
    </row>
    <row r="31" spans="1:25">
      <c r="A31" s="247">
        <v>4</v>
      </c>
      <c r="B31" s="248">
        <f t="shared" si="3"/>
        <v>1.0999999999999999E-2</v>
      </c>
      <c r="C31" s="178">
        <f t="shared" si="4"/>
        <v>0</v>
      </c>
      <c r="D31" s="179"/>
      <c r="E31" s="179"/>
      <c r="F31" s="179"/>
    </row>
    <row r="32" spans="1:25">
      <c r="A32" s="165">
        <v>5</v>
      </c>
      <c r="B32" s="246">
        <f t="shared" si="3"/>
        <v>0.01</v>
      </c>
      <c r="C32" s="175">
        <f t="shared" si="4"/>
        <v>0</v>
      </c>
    </row>
    <row r="33" spans="1:6">
      <c r="A33" s="247">
        <v>6</v>
      </c>
      <c r="B33" s="248">
        <f t="shared" si="3"/>
        <v>8.9999999999999993E-3</v>
      </c>
      <c r="C33" s="178">
        <f t="shared" si="4"/>
        <v>0</v>
      </c>
      <c r="D33" s="179"/>
      <c r="E33" s="179"/>
      <c r="F33" s="179"/>
    </row>
    <row r="34" spans="1:6">
      <c r="A34" s="165">
        <v>7</v>
      </c>
      <c r="B34" s="246">
        <f t="shared" si="3"/>
        <v>8.0000000000000002E-3</v>
      </c>
      <c r="C34" s="175">
        <f t="shared" si="4"/>
        <v>0</v>
      </c>
    </row>
    <row r="35" spans="1:6">
      <c r="A35" s="247">
        <v>8</v>
      </c>
      <c r="B35" s="248">
        <f t="shared" si="3"/>
        <v>7.0000000000000001E-3</v>
      </c>
      <c r="C35" s="178">
        <f t="shared" si="4"/>
        <v>0</v>
      </c>
      <c r="D35" s="179"/>
      <c r="E35" s="179"/>
      <c r="F35" s="179"/>
    </row>
    <row r="36" spans="1:6">
      <c r="A36" s="165">
        <v>9</v>
      </c>
      <c r="B36" s="246">
        <f t="shared" si="3"/>
        <v>6.0000000000000001E-3</v>
      </c>
      <c r="C36" s="175">
        <f t="shared" si="4"/>
        <v>0</v>
      </c>
    </row>
    <row r="37" spans="1:6">
      <c r="A37" s="247">
        <v>10</v>
      </c>
      <c r="B37" s="248">
        <f t="shared" si="3"/>
        <v>5.0000000000000001E-3</v>
      </c>
      <c r="C37" s="178">
        <f t="shared" si="4"/>
        <v>0</v>
      </c>
      <c r="D37" s="179"/>
      <c r="E37" s="179"/>
      <c r="F37" s="179"/>
    </row>
    <row r="38" spans="1:6">
      <c r="A38" s="165">
        <v>11</v>
      </c>
      <c r="B38" s="246">
        <f t="shared" si="3"/>
        <v>4.0000000000000001E-3</v>
      </c>
      <c r="C38" s="175">
        <f t="shared" si="4"/>
        <v>0</v>
      </c>
    </row>
    <row r="39" spans="1:6">
      <c r="A39" s="247">
        <v>12</v>
      </c>
      <c r="B39" s="248">
        <f t="shared" si="3"/>
        <v>3.0000000000000001E-3</v>
      </c>
      <c r="C39" s="178">
        <f t="shared" si="4"/>
        <v>0</v>
      </c>
      <c r="D39" s="179"/>
      <c r="E39" s="179"/>
      <c r="F39" s="179"/>
    </row>
  </sheetData>
  <sheetProtection password="B106" sheet="1" objects="1" formatCells="0" formatColumns="0" formatRows="0" insertColumns="0" insertRows="0" insertHyperlinks="0" deleteColumns="0" deleteRows="0" sort="0" autoFilter="0" pivotTables="0"/>
  <mergeCells count="16">
    <mergeCell ref="C27:D27"/>
    <mergeCell ref="W1:W5"/>
    <mergeCell ref="A1:P1"/>
    <mergeCell ref="A4:P4"/>
    <mergeCell ref="N9:N10"/>
    <mergeCell ref="O9:O10"/>
    <mergeCell ref="P9:P10"/>
    <mergeCell ref="U1:U5"/>
    <mergeCell ref="V1:V5"/>
    <mergeCell ref="D9:D10"/>
    <mergeCell ref="F9:F10"/>
    <mergeCell ref="H9:H10"/>
    <mergeCell ref="I9:I10"/>
    <mergeCell ref="M9:M10"/>
    <mergeCell ref="E27:F27"/>
    <mergeCell ref="H3:I3"/>
  </mergeCells>
  <conditionalFormatting sqref="B28:B39">
    <cfRule type="expression" dxfId="0" priority="1" stopIfTrue="1">
      <formula>ISERROR(B28)</formula>
    </cfRule>
  </conditionalFormatting>
  <hyperlinks>
    <hyperlink ref="A6" location="'D4-1'!A1" display="Root Cause List"/>
    <hyperlink ref="A7" location="INSTRUCTIONS!A1" display="Instructions"/>
    <hyperlink ref="H3:I3" r:id="rId1" display="Watch the Video"/>
  </hyperlinks>
  <pageMargins left="0.17" right="0.19" top="0.17" bottom="0.18" header="0.17" footer="0.18"/>
  <pageSetup orientation="portrait" r:id="rId2"/>
  <drawing r:id="rId3"/>
</worksheet>
</file>

<file path=xl/worksheets/sheet14.xml><?xml version="1.0" encoding="utf-8"?>
<worksheet xmlns="http://schemas.openxmlformats.org/spreadsheetml/2006/main" xmlns:r="http://schemas.openxmlformats.org/officeDocument/2006/relationships">
  <sheetPr codeName="Sheet14"/>
  <dimension ref="A1:AA29"/>
  <sheetViews>
    <sheetView showGridLines="0" workbookViewId="0">
      <selection sqref="A1:O1"/>
    </sheetView>
  </sheetViews>
  <sheetFormatPr defaultRowHeight="15"/>
  <cols>
    <col min="1" max="1" width="21.5703125" style="84" customWidth="1"/>
    <col min="2" max="10" width="9.140625" style="84"/>
    <col min="11" max="11" width="11.28515625" style="84" customWidth="1"/>
    <col min="12" max="12" width="1.7109375" style="84" customWidth="1"/>
    <col min="13" max="23" width="9.140625" style="84"/>
    <col min="24" max="27" width="16.7109375" style="84" customWidth="1"/>
    <col min="28" max="16384" width="9.140625" style="84"/>
  </cols>
  <sheetData>
    <row r="1" spans="1:27" s="91" customFormat="1" ht="21">
      <c r="A1" s="385" t="s">
        <v>207</v>
      </c>
      <c r="B1" s="385"/>
      <c r="C1" s="385"/>
      <c r="D1" s="385"/>
      <c r="E1" s="385"/>
      <c r="F1" s="385"/>
      <c r="G1" s="385"/>
      <c r="H1" s="385"/>
      <c r="I1" s="385"/>
      <c r="J1" s="385"/>
      <c r="K1" s="385"/>
      <c r="L1" s="385"/>
      <c r="M1" s="385"/>
      <c r="N1" s="385"/>
      <c r="O1" s="385"/>
      <c r="P1" s="84"/>
      <c r="Q1" s="84"/>
      <c r="R1" s="84"/>
      <c r="S1" s="84"/>
      <c r="T1" s="84"/>
      <c r="U1" s="84"/>
      <c r="V1" s="84"/>
      <c r="W1" s="84"/>
      <c r="X1" s="410"/>
      <c r="Y1" s="410"/>
      <c r="Z1" s="410"/>
      <c r="AA1" s="410"/>
    </row>
    <row r="2" spans="1:27" s="91" customFormat="1" ht="5.0999999999999996" customHeight="1">
      <c r="A2" s="84"/>
      <c r="B2" s="84"/>
      <c r="C2" s="84"/>
      <c r="D2" s="84"/>
      <c r="E2" s="84"/>
      <c r="F2" s="84"/>
      <c r="G2" s="84"/>
      <c r="H2" s="84"/>
      <c r="I2" s="84"/>
      <c r="J2" s="84"/>
      <c r="K2" s="84"/>
      <c r="L2" s="84"/>
      <c r="M2" s="84"/>
      <c r="N2" s="84"/>
      <c r="O2" s="84"/>
      <c r="P2" s="84"/>
      <c r="Q2" s="84"/>
      <c r="R2" s="84"/>
      <c r="S2" s="84"/>
      <c r="T2" s="84"/>
      <c r="U2" s="84"/>
      <c r="V2" s="84"/>
      <c r="W2" s="84"/>
      <c r="X2" s="410"/>
      <c r="Y2" s="410"/>
      <c r="Z2" s="410"/>
      <c r="AA2" s="410"/>
    </row>
    <row r="3" spans="1:27" s="91" customFormat="1">
      <c r="F3" s="679" t="s">
        <v>862</v>
      </c>
      <c r="G3" s="679"/>
      <c r="H3" s="679"/>
      <c r="P3" s="147"/>
      <c r="Q3" s="180"/>
      <c r="R3" s="180"/>
      <c r="S3" s="180"/>
      <c r="T3" s="180"/>
      <c r="U3" s="180"/>
      <c r="V3" s="180"/>
      <c r="W3" s="180"/>
      <c r="X3" s="410"/>
      <c r="Y3" s="410"/>
      <c r="Z3" s="410"/>
      <c r="AA3" s="410"/>
    </row>
    <row r="4" spans="1:27" s="91" customFormat="1">
      <c r="A4" s="469" t="s">
        <v>199</v>
      </c>
      <c r="B4" s="469"/>
      <c r="C4" s="469"/>
      <c r="D4" s="469"/>
      <c r="E4" s="469"/>
      <c r="F4" s="469"/>
      <c r="G4" s="469"/>
      <c r="H4" s="469"/>
      <c r="I4" s="469"/>
      <c r="J4" s="469"/>
      <c r="K4" s="469"/>
      <c r="L4" s="469"/>
      <c r="M4" s="469"/>
      <c r="N4" s="469"/>
      <c r="O4" s="469"/>
      <c r="P4" s="147"/>
      <c r="Q4" s="180"/>
      <c r="R4" s="180"/>
      <c r="S4" s="180"/>
      <c r="T4" s="180"/>
      <c r="U4" s="180"/>
      <c r="V4" s="180"/>
      <c r="W4" s="180"/>
      <c r="X4" s="410"/>
      <c r="Y4" s="410"/>
      <c r="Z4" s="410"/>
      <c r="AA4" s="410"/>
    </row>
    <row r="5" spans="1:27" s="91" customFormat="1">
      <c r="A5" s="165"/>
      <c r="B5" s="165"/>
      <c r="C5" s="165"/>
      <c r="D5" s="165"/>
      <c r="E5" s="165"/>
      <c r="F5" s="165"/>
      <c r="G5" s="165"/>
      <c r="H5" s="165"/>
      <c r="I5" s="165"/>
      <c r="J5" s="165"/>
      <c r="K5" s="165"/>
      <c r="L5" s="84"/>
      <c r="M5" s="180"/>
      <c r="N5" s="180"/>
      <c r="O5" s="180"/>
      <c r="P5" s="180"/>
      <c r="Q5" s="180"/>
      <c r="R5" s="180"/>
      <c r="S5" s="180"/>
      <c r="T5" s="180"/>
      <c r="U5" s="180"/>
      <c r="V5" s="180"/>
      <c r="W5" s="180"/>
      <c r="X5" s="410"/>
      <c r="Y5" s="410"/>
      <c r="Z5" s="410"/>
      <c r="AA5" s="410"/>
    </row>
    <row r="6" spans="1:27" s="91" customFormat="1">
      <c r="A6" s="96" t="s">
        <v>282</v>
      </c>
      <c r="B6" s="165"/>
      <c r="C6" s="165"/>
      <c r="D6" s="165"/>
      <c r="E6" s="165"/>
      <c r="F6" s="165"/>
      <c r="G6" s="165"/>
      <c r="H6" s="165"/>
      <c r="I6" s="165"/>
      <c r="J6" s="165"/>
      <c r="K6" s="165"/>
      <c r="L6" s="84"/>
      <c r="M6" s="180"/>
      <c r="N6" s="180"/>
      <c r="O6" s="180"/>
      <c r="P6" s="180"/>
      <c r="Q6" s="180"/>
      <c r="R6" s="180"/>
      <c r="S6" s="180"/>
      <c r="T6" s="180"/>
      <c r="U6" s="180"/>
      <c r="V6" s="180"/>
      <c r="W6" s="180"/>
      <c r="X6" s="410"/>
      <c r="Y6" s="410"/>
      <c r="Z6" s="410"/>
      <c r="AA6" s="410"/>
    </row>
    <row r="7" spans="1:27" s="91" customFormat="1">
      <c r="A7" s="94" t="s">
        <v>701</v>
      </c>
      <c r="B7" s="165"/>
      <c r="C7" s="165"/>
      <c r="D7" s="165"/>
      <c r="E7" s="165"/>
      <c r="F7" s="165"/>
      <c r="G7" s="165"/>
      <c r="H7" s="165"/>
      <c r="I7" s="165"/>
      <c r="J7" s="165"/>
      <c r="K7" s="165"/>
      <c r="L7" s="84"/>
      <c r="M7" s="180"/>
      <c r="N7" s="180"/>
      <c r="O7" s="180"/>
      <c r="P7" s="180"/>
      <c r="Q7" s="180"/>
      <c r="R7" s="180"/>
      <c r="S7" s="180"/>
      <c r="T7" s="180"/>
      <c r="U7" s="180"/>
      <c r="V7" s="180"/>
      <c r="W7" s="180"/>
      <c r="X7" s="410"/>
      <c r="Y7" s="410"/>
      <c r="Z7" s="410"/>
      <c r="AA7" s="410"/>
    </row>
    <row r="8" spans="1:27" s="91" customFormat="1" ht="5.0999999999999996" customHeight="1">
      <c r="A8" s="84"/>
      <c r="B8" s="84"/>
      <c r="C8" s="84"/>
      <c r="D8" s="84"/>
      <c r="E8" s="84"/>
      <c r="F8" s="84"/>
      <c r="G8" s="84"/>
      <c r="H8" s="84"/>
      <c r="I8" s="84"/>
      <c r="J8" s="84"/>
      <c r="K8" s="84"/>
      <c r="L8" s="84"/>
      <c r="M8" s="84"/>
      <c r="N8" s="84"/>
      <c r="O8" s="84"/>
      <c r="P8" s="84"/>
      <c r="Q8" s="84"/>
      <c r="R8" s="84"/>
      <c r="S8" s="84"/>
      <c r="T8" s="84"/>
      <c r="U8" s="84"/>
      <c r="V8" s="84"/>
      <c r="W8" s="84"/>
      <c r="X8" s="410"/>
      <c r="Y8" s="410"/>
      <c r="Z8" s="410"/>
      <c r="AA8" s="410"/>
    </row>
    <row r="9" spans="1:27">
      <c r="A9" s="108" t="s">
        <v>153</v>
      </c>
      <c r="B9" s="569" t="s">
        <v>154</v>
      </c>
      <c r="C9" s="570"/>
      <c r="D9" s="570"/>
      <c r="E9" s="570"/>
    </row>
    <row r="10" spans="1:27">
      <c r="A10" s="108"/>
      <c r="B10" s="108"/>
      <c r="C10" s="108"/>
      <c r="D10" s="108"/>
      <c r="E10" s="108"/>
    </row>
    <row r="11" spans="1:27">
      <c r="A11" s="108"/>
      <c r="B11" s="249" t="s">
        <v>155</v>
      </c>
      <c r="C11" s="250" t="s">
        <v>156</v>
      </c>
      <c r="D11" s="249" t="s">
        <v>157</v>
      </c>
      <c r="E11" s="251" t="s">
        <v>158</v>
      </c>
    </row>
    <row r="12" spans="1:27">
      <c r="A12" s="81" t="s">
        <v>800</v>
      </c>
      <c r="B12" s="4">
        <v>26</v>
      </c>
      <c r="C12" s="252">
        <f>B12/$B$22</f>
        <v>0.44067796610169491</v>
      </c>
      <c r="D12" s="253">
        <f>B12</f>
        <v>26</v>
      </c>
      <c r="E12" s="252">
        <f>D12/$D$21</f>
        <v>0.44067796610169491</v>
      </c>
    </row>
    <row r="13" spans="1:27">
      <c r="A13" s="81" t="s">
        <v>801</v>
      </c>
      <c r="B13" s="4">
        <v>15</v>
      </c>
      <c r="C13" s="252">
        <f t="shared" ref="C13:C21" si="0">B13/$B$22</f>
        <v>0.25423728813559321</v>
      </c>
      <c r="D13" s="253">
        <f>D12+B13</f>
        <v>41</v>
      </c>
      <c r="E13" s="252">
        <f t="shared" ref="E13:E21" si="1">D13/$D$21</f>
        <v>0.69491525423728817</v>
      </c>
    </row>
    <row r="14" spans="1:27">
      <c r="A14" s="81" t="s">
        <v>802</v>
      </c>
      <c r="B14" s="4">
        <v>6</v>
      </c>
      <c r="C14" s="252">
        <f t="shared" si="0"/>
        <v>0.10169491525423729</v>
      </c>
      <c r="D14" s="253">
        <f t="shared" ref="D14:D21" si="2">D13+B14</f>
        <v>47</v>
      </c>
      <c r="E14" s="252">
        <f t="shared" si="1"/>
        <v>0.79661016949152541</v>
      </c>
    </row>
    <row r="15" spans="1:27">
      <c r="A15" s="81" t="s">
        <v>803</v>
      </c>
      <c r="B15" s="4">
        <v>3</v>
      </c>
      <c r="C15" s="252">
        <f t="shared" si="0"/>
        <v>5.0847457627118647E-2</v>
      </c>
      <c r="D15" s="253">
        <f t="shared" si="2"/>
        <v>50</v>
      </c>
      <c r="E15" s="252">
        <f t="shared" si="1"/>
        <v>0.84745762711864403</v>
      </c>
    </row>
    <row r="16" spans="1:27">
      <c r="A16" s="81" t="s">
        <v>804</v>
      </c>
      <c r="B16" s="4">
        <v>2</v>
      </c>
      <c r="C16" s="252">
        <f t="shared" si="0"/>
        <v>3.3898305084745763E-2</v>
      </c>
      <c r="D16" s="253">
        <f t="shared" si="2"/>
        <v>52</v>
      </c>
      <c r="E16" s="252">
        <f t="shared" si="1"/>
        <v>0.88135593220338981</v>
      </c>
    </row>
    <row r="17" spans="1:8">
      <c r="A17" s="81" t="s">
        <v>805</v>
      </c>
      <c r="B17" s="4">
        <v>2</v>
      </c>
      <c r="C17" s="252">
        <f t="shared" si="0"/>
        <v>3.3898305084745763E-2</v>
      </c>
      <c r="D17" s="253">
        <f t="shared" si="2"/>
        <v>54</v>
      </c>
      <c r="E17" s="252">
        <f t="shared" si="1"/>
        <v>0.9152542372881356</v>
      </c>
    </row>
    <row r="18" spans="1:8">
      <c r="A18" s="81" t="s">
        <v>806</v>
      </c>
      <c r="B18" s="4">
        <v>2</v>
      </c>
      <c r="C18" s="252">
        <f t="shared" si="0"/>
        <v>3.3898305084745763E-2</v>
      </c>
      <c r="D18" s="253">
        <f t="shared" si="2"/>
        <v>56</v>
      </c>
      <c r="E18" s="252">
        <f t="shared" si="1"/>
        <v>0.94915254237288138</v>
      </c>
    </row>
    <row r="19" spans="1:8">
      <c r="A19" s="81" t="s">
        <v>807</v>
      </c>
      <c r="B19" s="4">
        <v>1</v>
      </c>
      <c r="C19" s="252">
        <f t="shared" si="0"/>
        <v>1.6949152542372881E-2</v>
      </c>
      <c r="D19" s="253">
        <f t="shared" si="2"/>
        <v>57</v>
      </c>
      <c r="E19" s="252">
        <f t="shared" si="1"/>
        <v>0.96610169491525422</v>
      </c>
    </row>
    <row r="20" spans="1:8">
      <c r="A20" s="81" t="s">
        <v>808</v>
      </c>
      <c r="B20" s="4">
        <v>1</v>
      </c>
      <c r="C20" s="252">
        <f t="shared" si="0"/>
        <v>1.6949152542372881E-2</v>
      </c>
      <c r="D20" s="253">
        <f t="shared" si="2"/>
        <v>58</v>
      </c>
      <c r="E20" s="252">
        <f t="shared" si="1"/>
        <v>0.98305084745762716</v>
      </c>
    </row>
    <row r="21" spans="1:8">
      <c r="A21" s="81" t="s">
        <v>809</v>
      </c>
      <c r="B21" s="4">
        <v>1</v>
      </c>
      <c r="C21" s="252">
        <f t="shared" si="0"/>
        <v>1.6949152542372881E-2</v>
      </c>
      <c r="D21" s="253">
        <f t="shared" si="2"/>
        <v>59</v>
      </c>
      <c r="E21" s="252">
        <f t="shared" si="1"/>
        <v>1</v>
      </c>
    </row>
    <row r="22" spans="1:8">
      <c r="A22" s="254" t="s">
        <v>99</v>
      </c>
      <c r="B22" s="253">
        <f>SUM(B12:B21)</f>
        <v>59</v>
      </c>
      <c r="C22" s="252">
        <f>SUM(C12:C21)</f>
        <v>0.99999999999999978</v>
      </c>
      <c r="D22" s="108"/>
      <c r="E22" s="108"/>
    </row>
    <row r="29" spans="1:8">
      <c r="H29" s="160" t="s">
        <v>810</v>
      </c>
    </row>
  </sheetData>
  <sheetProtection password="B106" sheet="1" objects="1" scenarios="1" formatCells="0" formatColumns="0" formatRows="0" insertColumns="0" insertRows="0" insertHyperlinks="0" deleteColumns="0" deleteRows="0" sort="0" autoFilter="0" pivotTables="0"/>
  <mergeCells count="8">
    <mergeCell ref="AA1:AA8"/>
    <mergeCell ref="A1:O1"/>
    <mergeCell ref="B9:E9"/>
    <mergeCell ref="X1:X8"/>
    <mergeCell ref="Y1:Y8"/>
    <mergeCell ref="Z1:Z8"/>
    <mergeCell ref="A4:O4"/>
    <mergeCell ref="F3:H3"/>
  </mergeCells>
  <hyperlinks>
    <hyperlink ref="A6" location="'D4-1'!A1" display="Root Cause List"/>
    <hyperlink ref="A7" location="INSTRUCTIONS!A1" display="Instructions"/>
    <hyperlink ref="F3:G3" r:id="rId1" display="Watch the Video"/>
  </hyperlinks>
  <pageMargins left="0.17" right="0.19" top="0.17" bottom="0.18" header="0.17" footer="0.18"/>
  <pageSetup orientation="portrait" r:id="rId2"/>
  <drawing r:id="rId3"/>
</worksheet>
</file>

<file path=xl/worksheets/sheet15.xml><?xml version="1.0" encoding="utf-8"?>
<worksheet xmlns="http://schemas.openxmlformats.org/spreadsheetml/2006/main" xmlns:r="http://schemas.openxmlformats.org/officeDocument/2006/relationships">
  <sheetPr codeName="Sheet15"/>
  <dimension ref="A1:Z25"/>
  <sheetViews>
    <sheetView showGridLines="0" workbookViewId="0">
      <selection sqref="A1:O1"/>
    </sheetView>
  </sheetViews>
  <sheetFormatPr defaultRowHeight="15"/>
  <cols>
    <col min="1" max="10" width="9.140625" style="84"/>
    <col min="11" max="11" width="11.28515625" style="84" customWidth="1"/>
    <col min="12" max="22" width="9.140625" style="84"/>
    <col min="23" max="26" width="16.7109375" style="84" customWidth="1"/>
    <col min="27" max="16384" width="9.140625" style="84"/>
  </cols>
  <sheetData>
    <row r="1" spans="1:26" s="91" customFormat="1" ht="21">
      <c r="A1" s="385" t="s">
        <v>206</v>
      </c>
      <c r="B1" s="385"/>
      <c r="C1" s="385"/>
      <c r="D1" s="385"/>
      <c r="E1" s="385"/>
      <c r="F1" s="385"/>
      <c r="G1" s="385"/>
      <c r="H1" s="385"/>
      <c r="I1" s="385"/>
      <c r="J1" s="385"/>
      <c r="K1" s="385"/>
      <c r="L1" s="385"/>
      <c r="M1" s="385"/>
      <c r="N1" s="385"/>
      <c r="O1" s="385"/>
      <c r="P1" s="84"/>
      <c r="Q1" s="84"/>
      <c r="R1" s="84"/>
      <c r="S1" s="84"/>
      <c r="T1" s="84"/>
      <c r="U1" s="84"/>
      <c r="V1" s="84"/>
      <c r="W1" s="410"/>
      <c r="X1" s="410"/>
      <c r="Y1" s="410"/>
      <c r="Z1" s="410"/>
    </row>
    <row r="2" spans="1:26" s="91" customFormat="1" ht="5.0999999999999996" customHeight="1">
      <c r="A2" s="84"/>
      <c r="B2" s="84"/>
      <c r="C2" s="84"/>
      <c r="D2" s="84"/>
      <c r="E2" s="84"/>
      <c r="F2" s="84"/>
      <c r="G2" s="84"/>
      <c r="H2" s="84"/>
      <c r="I2" s="84"/>
      <c r="J2" s="84"/>
      <c r="K2" s="84"/>
      <c r="L2" s="84"/>
      <c r="M2" s="84"/>
      <c r="N2" s="84"/>
      <c r="O2" s="84"/>
      <c r="P2" s="84"/>
      <c r="Q2" s="84"/>
      <c r="R2" s="84"/>
      <c r="S2" s="84"/>
      <c r="T2" s="84"/>
      <c r="U2" s="84"/>
      <c r="V2" s="84"/>
      <c r="W2" s="410"/>
      <c r="X2" s="410"/>
      <c r="Y2" s="410"/>
      <c r="Z2" s="410"/>
    </row>
    <row r="3" spans="1:26" s="91" customFormat="1">
      <c r="G3" s="679" t="s">
        <v>862</v>
      </c>
      <c r="H3" s="679"/>
      <c r="I3" s="679"/>
      <c r="P3" s="180"/>
      <c r="Q3" s="180"/>
      <c r="R3" s="180"/>
      <c r="S3" s="180"/>
      <c r="T3" s="180"/>
      <c r="U3" s="180"/>
      <c r="V3" s="180"/>
      <c r="W3" s="410"/>
      <c r="X3" s="410"/>
      <c r="Y3" s="410"/>
      <c r="Z3" s="410"/>
    </row>
    <row r="4" spans="1:26" s="91" customFormat="1">
      <c r="A4" s="469" t="s">
        <v>200</v>
      </c>
      <c r="B4" s="469"/>
      <c r="C4" s="469"/>
      <c r="D4" s="469"/>
      <c r="E4" s="469"/>
      <c r="F4" s="469"/>
      <c r="G4" s="469"/>
      <c r="H4" s="469"/>
      <c r="I4" s="469"/>
      <c r="J4" s="469"/>
      <c r="K4" s="469"/>
      <c r="L4" s="469"/>
      <c r="M4" s="469"/>
      <c r="N4" s="469"/>
      <c r="O4" s="469"/>
      <c r="P4" s="180"/>
      <c r="Q4" s="180"/>
      <c r="R4" s="180"/>
      <c r="S4" s="180"/>
      <c r="T4" s="180"/>
      <c r="U4" s="180"/>
      <c r="V4" s="180"/>
      <c r="W4" s="410"/>
      <c r="X4" s="410"/>
      <c r="Y4" s="410"/>
      <c r="Z4" s="410"/>
    </row>
    <row r="5" spans="1:26" s="91" customFormat="1" ht="5.0999999999999996" customHeight="1">
      <c r="A5" s="84"/>
      <c r="B5" s="84"/>
      <c r="C5" s="84"/>
      <c r="D5" s="84"/>
      <c r="E5" s="84"/>
      <c r="F5" s="84"/>
      <c r="G5" s="84"/>
      <c r="H5" s="84"/>
      <c r="I5" s="84"/>
      <c r="J5" s="84"/>
      <c r="K5" s="84"/>
      <c r="L5" s="84"/>
      <c r="M5" s="84"/>
      <c r="N5" s="84"/>
      <c r="O5" s="84"/>
      <c r="P5" s="84"/>
      <c r="Q5" s="84"/>
      <c r="R5" s="84"/>
      <c r="S5" s="84"/>
      <c r="T5" s="84"/>
      <c r="U5" s="84"/>
      <c r="V5" s="84"/>
      <c r="W5" s="410"/>
      <c r="X5" s="410"/>
      <c r="Y5" s="410"/>
      <c r="Z5" s="410"/>
    </row>
    <row r="6" spans="1:26">
      <c r="A6" s="96" t="s">
        <v>282</v>
      </c>
    </row>
    <row r="7" spans="1:26">
      <c r="A7" s="94" t="s">
        <v>701</v>
      </c>
    </row>
    <row r="8" spans="1:26" ht="18.75">
      <c r="Q8" s="542" t="s">
        <v>334</v>
      </c>
      <c r="R8" s="542"/>
      <c r="S8" s="542"/>
      <c r="T8" s="542"/>
    </row>
    <row r="9" spans="1:26">
      <c r="T9" s="88"/>
    </row>
    <row r="10" spans="1:26">
      <c r="Q10" s="183"/>
      <c r="T10" s="91"/>
    </row>
    <row r="11" spans="1:26">
      <c r="Q11" s="186" t="s">
        <v>234</v>
      </c>
      <c r="T11" s="88"/>
    </row>
    <row r="12" spans="1:26">
      <c r="Q12" s="187"/>
      <c r="T12" s="91"/>
    </row>
    <row r="13" spans="1:26">
      <c r="Q13" s="186" t="s">
        <v>811</v>
      </c>
      <c r="T13" s="88"/>
    </row>
    <row r="14" spans="1:26">
      <c r="Q14" s="186" t="s">
        <v>812</v>
      </c>
      <c r="T14" s="88"/>
    </row>
    <row r="15" spans="1:26">
      <c r="Q15" s="186"/>
      <c r="T15" s="88"/>
    </row>
    <row r="16" spans="1:26" ht="15.75" thickBot="1">
      <c r="Q16" s="186" t="s">
        <v>813</v>
      </c>
    </row>
    <row r="17" spans="14:20">
      <c r="N17" s="571" t="s">
        <v>195</v>
      </c>
      <c r="O17" s="572"/>
      <c r="Q17" s="186" t="s">
        <v>814</v>
      </c>
      <c r="T17" s="88"/>
    </row>
    <row r="18" spans="14:20">
      <c r="N18" s="573"/>
      <c r="O18" s="574"/>
      <c r="Q18" s="186"/>
    </row>
    <row r="19" spans="14:20" ht="15.75" thickBot="1">
      <c r="N19" s="575"/>
      <c r="O19" s="576"/>
      <c r="Q19" s="186" t="s">
        <v>815</v>
      </c>
    </row>
    <row r="20" spans="14:20">
      <c r="Q20" s="186"/>
    </row>
    <row r="21" spans="14:20">
      <c r="Q21" s="186" t="s">
        <v>816</v>
      </c>
    </row>
    <row r="22" spans="14:20">
      <c r="Q22" s="186"/>
    </row>
    <row r="23" spans="14:20">
      <c r="Q23" s="186" t="s">
        <v>817</v>
      </c>
    </row>
    <row r="24" spans="14:20">
      <c r="Q24" s="186" t="s">
        <v>818</v>
      </c>
    </row>
    <row r="25" spans="14:20">
      <c r="Q25" s="186"/>
    </row>
  </sheetData>
  <sheetProtection password="B106" sheet="1" objects="1" formatCells="0" formatColumns="0" formatRows="0" insertColumns="0" insertRows="0" insertHyperlinks="0" deleteColumns="0" deleteRows="0" sort="0" autoFilter="0" pivotTables="0"/>
  <mergeCells count="9">
    <mergeCell ref="Y1:Y5"/>
    <mergeCell ref="Z1:Z5"/>
    <mergeCell ref="N17:O19"/>
    <mergeCell ref="A1:O1"/>
    <mergeCell ref="A4:O4"/>
    <mergeCell ref="W1:W5"/>
    <mergeCell ref="X1:X5"/>
    <mergeCell ref="Q8:T8"/>
    <mergeCell ref="G3:I3"/>
  </mergeCells>
  <hyperlinks>
    <hyperlink ref="A6" location="'D4-1'!A1" display="Root Cause List"/>
    <hyperlink ref="A7" location="INSTRUCTIONS!A1" display="Instructions"/>
    <hyperlink ref="G3:H3" r:id="rId1" display="Watch the Video"/>
  </hyperlinks>
  <pageMargins left="0.17" right="0.19" top="0.17" bottom="0.18" header="0.17" footer="0.18"/>
  <pageSetup orientation="portrait" r:id="rId2"/>
  <drawing r:id="rId3"/>
</worksheet>
</file>

<file path=xl/worksheets/sheet16.xml><?xml version="1.0" encoding="utf-8"?>
<worksheet xmlns="http://schemas.openxmlformats.org/spreadsheetml/2006/main" xmlns:r="http://schemas.openxmlformats.org/officeDocument/2006/relationships">
  <sheetPr codeName="Sheet16">
    <pageSetUpPr fitToPage="1"/>
  </sheetPr>
  <dimension ref="A1:Z30"/>
  <sheetViews>
    <sheetView showGridLines="0" zoomScale="90" zoomScaleNormal="90" workbookViewId="0">
      <selection sqref="A1:P1"/>
    </sheetView>
  </sheetViews>
  <sheetFormatPr defaultRowHeight="15"/>
  <cols>
    <col min="1" max="10" width="9.140625" style="84"/>
    <col min="11" max="11" width="11.28515625" style="84" customWidth="1"/>
    <col min="12" max="22" width="9.140625" style="84"/>
    <col min="23" max="26" width="16.7109375" style="84" customWidth="1"/>
    <col min="27" max="16384" width="9.140625" style="84"/>
  </cols>
  <sheetData>
    <row r="1" spans="1:26" s="91" customFormat="1" ht="21">
      <c r="A1" s="385" t="s">
        <v>205</v>
      </c>
      <c r="B1" s="385"/>
      <c r="C1" s="385"/>
      <c r="D1" s="385"/>
      <c r="E1" s="385"/>
      <c r="F1" s="385"/>
      <c r="G1" s="385"/>
      <c r="H1" s="385"/>
      <c r="I1" s="385"/>
      <c r="J1" s="385"/>
      <c r="K1" s="385"/>
      <c r="L1" s="385"/>
      <c r="M1" s="385"/>
      <c r="N1" s="385"/>
      <c r="O1" s="385"/>
      <c r="P1" s="385"/>
      <c r="Q1" s="84"/>
      <c r="R1" s="84"/>
      <c r="S1" s="84"/>
      <c r="T1" s="84"/>
      <c r="U1" s="84"/>
      <c r="V1" s="84"/>
      <c r="W1" s="410"/>
      <c r="X1" s="410"/>
      <c r="Y1" s="410"/>
      <c r="Z1" s="410"/>
    </row>
    <row r="2" spans="1:26" s="91" customFormat="1" ht="5.0999999999999996" customHeight="1">
      <c r="A2" s="84"/>
      <c r="B2" s="84"/>
      <c r="C2" s="84"/>
      <c r="D2" s="84"/>
      <c r="E2" s="84"/>
      <c r="F2" s="84"/>
      <c r="G2" s="84"/>
      <c r="H2" s="84"/>
      <c r="I2" s="84"/>
      <c r="J2" s="84"/>
      <c r="K2" s="84"/>
      <c r="L2" s="84"/>
      <c r="M2" s="84"/>
      <c r="N2" s="84"/>
      <c r="O2" s="84"/>
      <c r="P2" s="84"/>
      <c r="Q2" s="84"/>
      <c r="R2" s="84"/>
      <c r="S2" s="84"/>
      <c r="T2" s="84"/>
      <c r="U2" s="84"/>
      <c r="V2" s="84"/>
      <c r="W2" s="410"/>
      <c r="X2" s="410"/>
      <c r="Y2" s="410"/>
      <c r="Z2" s="410"/>
    </row>
    <row r="3" spans="1:26" s="91" customFormat="1" ht="18.75" customHeight="1">
      <c r="A3" s="84"/>
      <c r="B3" s="84"/>
      <c r="H3" s="679" t="s">
        <v>862</v>
      </c>
      <c r="I3" s="679"/>
      <c r="J3" s="679"/>
      <c r="O3" s="84"/>
      <c r="P3" s="84"/>
      <c r="Q3" s="84"/>
      <c r="R3" s="84"/>
      <c r="S3" s="84"/>
      <c r="T3" s="84"/>
      <c r="U3" s="84"/>
      <c r="V3" s="84"/>
      <c r="W3" s="193"/>
      <c r="X3" s="193"/>
      <c r="Y3" s="193"/>
      <c r="Z3" s="193"/>
    </row>
    <row r="4" spans="1:26" s="91" customFormat="1" ht="18.75" customHeight="1">
      <c r="A4" s="84"/>
      <c r="B4" s="84"/>
      <c r="C4" s="469" t="s">
        <v>705</v>
      </c>
      <c r="D4" s="469"/>
      <c r="E4" s="469"/>
      <c r="F4" s="469"/>
      <c r="G4" s="469"/>
      <c r="H4" s="469"/>
      <c r="I4" s="469"/>
      <c r="J4" s="469"/>
      <c r="K4" s="469"/>
      <c r="L4" s="469"/>
      <c r="M4" s="469"/>
      <c r="N4" s="469"/>
      <c r="O4" s="84"/>
      <c r="P4" s="84"/>
      <c r="Q4" s="84"/>
      <c r="R4" s="84"/>
      <c r="S4" s="84"/>
      <c r="T4" s="84"/>
      <c r="U4" s="84"/>
      <c r="V4" s="84"/>
      <c r="W4" s="365"/>
      <c r="X4" s="365"/>
      <c r="Y4" s="365"/>
      <c r="Z4" s="365"/>
    </row>
    <row r="5" spans="1:26" ht="18.75" customHeight="1">
      <c r="A5" s="96" t="s">
        <v>282</v>
      </c>
      <c r="N5" s="540" t="s">
        <v>334</v>
      </c>
      <c r="O5" s="540"/>
      <c r="P5" s="540"/>
      <c r="Q5" s="540"/>
      <c r="R5" s="540"/>
    </row>
    <row r="6" spans="1:26" ht="18.75" customHeight="1">
      <c r="A6" s="94" t="s">
        <v>701</v>
      </c>
      <c r="C6" s="188"/>
      <c r="D6" s="579" t="s">
        <v>382</v>
      </c>
      <c r="E6" s="580"/>
      <c r="F6" s="463" t="s">
        <v>366</v>
      </c>
      <c r="G6" s="448"/>
      <c r="H6" s="448"/>
      <c r="I6" s="448"/>
      <c r="J6" s="448"/>
      <c r="K6" s="448"/>
      <c r="L6" s="449"/>
      <c r="N6" s="183"/>
    </row>
    <row r="7" spans="1:26" ht="15" customHeight="1">
      <c r="C7" s="188"/>
      <c r="D7" s="581"/>
      <c r="E7" s="580"/>
      <c r="F7" s="453"/>
      <c r="G7" s="454"/>
      <c r="H7" s="454"/>
      <c r="I7" s="454"/>
      <c r="J7" s="454"/>
      <c r="K7" s="454"/>
      <c r="L7" s="455"/>
      <c r="N7" s="186" t="s">
        <v>350</v>
      </c>
    </row>
    <row r="8" spans="1:26">
      <c r="C8" s="188"/>
      <c r="N8" s="187"/>
    </row>
    <row r="9" spans="1:26">
      <c r="C9" s="188"/>
      <c r="N9" s="186" t="s">
        <v>351</v>
      </c>
    </row>
    <row r="10" spans="1:26">
      <c r="C10" s="188"/>
      <c r="N10" s="187"/>
    </row>
    <row r="11" spans="1:26">
      <c r="C11" s="188"/>
      <c r="N11" s="186" t="s">
        <v>352</v>
      </c>
    </row>
    <row r="12" spans="1:26">
      <c r="C12" s="188"/>
      <c r="N12" s="187"/>
    </row>
    <row r="13" spans="1:26">
      <c r="C13" s="188"/>
      <c r="N13" s="186" t="s">
        <v>360</v>
      </c>
    </row>
    <row r="14" spans="1:26">
      <c r="C14" s="188"/>
      <c r="N14" s="186" t="s">
        <v>353</v>
      </c>
    </row>
    <row r="15" spans="1:26">
      <c r="C15" s="188"/>
      <c r="N15" s="186" t="s">
        <v>361</v>
      </c>
    </row>
    <row r="16" spans="1:26">
      <c r="C16" s="188"/>
      <c r="N16" s="186" t="s">
        <v>362</v>
      </c>
    </row>
    <row r="17" spans="1:14">
      <c r="C17" s="188"/>
      <c r="N17" s="186" t="s">
        <v>354</v>
      </c>
    </row>
    <row r="18" spans="1:14">
      <c r="C18" s="188"/>
      <c r="N18" s="186" t="s">
        <v>355</v>
      </c>
    </row>
    <row r="19" spans="1:14">
      <c r="A19" s="577" t="s">
        <v>367</v>
      </c>
      <c r="B19" s="577"/>
      <c r="C19" s="578"/>
      <c r="N19" s="186" t="s">
        <v>356</v>
      </c>
    </row>
    <row r="20" spans="1:14">
      <c r="C20" s="188"/>
      <c r="N20" s="186"/>
    </row>
    <row r="21" spans="1:14">
      <c r="A21" s="577" t="s">
        <v>368</v>
      </c>
      <c r="B21" s="577"/>
      <c r="C21" s="578"/>
      <c r="N21" s="186" t="s">
        <v>357</v>
      </c>
    </row>
    <row r="22" spans="1:14">
      <c r="C22" s="188"/>
      <c r="N22" s="186" t="s">
        <v>358</v>
      </c>
    </row>
    <row r="23" spans="1:14">
      <c r="C23" s="188"/>
      <c r="N23" s="183"/>
    </row>
    <row r="24" spans="1:14">
      <c r="C24" s="188"/>
      <c r="N24" s="186" t="s">
        <v>359</v>
      </c>
    </row>
    <row r="25" spans="1:14">
      <c r="C25" s="188"/>
      <c r="N25" s="186"/>
    </row>
    <row r="26" spans="1:14">
      <c r="C26" s="188"/>
      <c r="N26" s="186" t="s">
        <v>363</v>
      </c>
    </row>
    <row r="27" spans="1:14">
      <c r="C27" s="188"/>
      <c r="E27" s="255" t="s">
        <v>369</v>
      </c>
      <c r="N27" s="186"/>
    </row>
    <row r="28" spans="1:14">
      <c r="C28" s="188"/>
      <c r="E28" s="256" t="s">
        <v>370</v>
      </c>
      <c r="N28" s="186" t="s">
        <v>364</v>
      </c>
    </row>
    <row r="29" spans="1:14">
      <c r="C29" s="188"/>
      <c r="E29" s="256" t="s">
        <v>371</v>
      </c>
      <c r="N29" s="186" t="s">
        <v>365</v>
      </c>
    </row>
    <row r="30" spans="1:14">
      <c r="C30" s="188"/>
      <c r="N30" s="186"/>
    </row>
  </sheetData>
  <sheetProtection password="B106" sheet="1" objects="1" formatCells="0" formatColumns="0" formatRows="0" insertColumns="0" insertRows="0" insertHyperlinks="0" deleteColumns="0" deleteRows="0" sort="0" autoFilter="0" pivotTables="0"/>
  <mergeCells count="12">
    <mergeCell ref="W1:W2"/>
    <mergeCell ref="X1:X2"/>
    <mergeCell ref="Y1:Y2"/>
    <mergeCell ref="Z1:Z2"/>
    <mergeCell ref="A19:C19"/>
    <mergeCell ref="H3:J3"/>
    <mergeCell ref="A21:C21"/>
    <mergeCell ref="A1:P1"/>
    <mergeCell ref="N5:R5"/>
    <mergeCell ref="F6:L7"/>
    <mergeCell ref="D6:E7"/>
    <mergeCell ref="C4:N4"/>
  </mergeCells>
  <hyperlinks>
    <hyperlink ref="A5" location="'D4-1'!A1" display="Root Cause List"/>
    <hyperlink ref="A6" location="INSTRUCTIONS!A1" display="Instructions"/>
    <hyperlink ref="H3:I3" r:id="rId1" display="Watch the Video"/>
  </hyperlinks>
  <pageMargins left="0.17" right="0.19" top="0.17" bottom="0.18" header="0.17" footer="0.18"/>
  <pageSetup scale="50" orientation="landscape" r:id="rId2"/>
  <drawing r:id="rId3"/>
</worksheet>
</file>

<file path=xl/worksheets/sheet17.xml><?xml version="1.0" encoding="utf-8"?>
<worksheet xmlns="http://schemas.openxmlformats.org/spreadsheetml/2006/main" xmlns:r="http://schemas.openxmlformats.org/officeDocument/2006/relationships">
  <sheetPr codeName="Sheet17"/>
  <dimension ref="A1:Z29"/>
  <sheetViews>
    <sheetView showGridLines="0" zoomScale="90" zoomScaleNormal="90" workbookViewId="0">
      <selection sqref="A1:P1"/>
    </sheetView>
  </sheetViews>
  <sheetFormatPr defaultRowHeight="15"/>
  <cols>
    <col min="1" max="10" width="9.140625" style="84"/>
    <col min="11" max="11" width="11.28515625" style="84" customWidth="1"/>
    <col min="12" max="22" width="9.140625" style="84"/>
    <col min="23" max="26" width="16.7109375" style="84" customWidth="1"/>
    <col min="27" max="16384" width="9.140625" style="84"/>
  </cols>
  <sheetData>
    <row r="1" spans="1:26" s="91" customFormat="1" ht="21">
      <c r="A1" s="385" t="s">
        <v>204</v>
      </c>
      <c r="B1" s="385"/>
      <c r="C1" s="385"/>
      <c r="D1" s="385"/>
      <c r="E1" s="385"/>
      <c r="F1" s="385"/>
      <c r="G1" s="385"/>
      <c r="H1" s="385"/>
      <c r="I1" s="385"/>
      <c r="J1" s="385"/>
      <c r="K1" s="385"/>
      <c r="L1" s="385"/>
      <c r="M1" s="385"/>
      <c r="N1" s="385"/>
      <c r="O1" s="385"/>
      <c r="P1" s="385"/>
      <c r="Q1" s="84"/>
      <c r="R1" s="84"/>
      <c r="S1" s="84"/>
      <c r="T1" s="84"/>
      <c r="U1" s="84"/>
      <c r="V1" s="84"/>
      <c r="W1" s="410"/>
      <c r="X1" s="410"/>
      <c r="Y1" s="410"/>
      <c r="Z1" s="410"/>
    </row>
    <row r="2" spans="1:26" s="91" customFormat="1" ht="5.0999999999999996" customHeight="1">
      <c r="A2" s="84"/>
      <c r="B2" s="84"/>
      <c r="C2" s="84"/>
      <c r="D2" s="84"/>
      <c r="E2" s="84"/>
      <c r="F2" s="84"/>
      <c r="G2" s="84"/>
      <c r="H2" s="84"/>
      <c r="I2" s="84"/>
      <c r="J2" s="84"/>
      <c r="K2" s="84"/>
      <c r="L2" s="84"/>
      <c r="M2" s="84"/>
      <c r="N2" s="84"/>
      <c r="O2" s="84"/>
      <c r="P2" s="84"/>
      <c r="Q2" s="84"/>
      <c r="R2" s="84"/>
      <c r="S2" s="84"/>
      <c r="T2" s="84"/>
      <c r="U2" s="84"/>
      <c r="V2" s="84"/>
      <c r="W2" s="410"/>
      <c r="X2" s="410"/>
      <c r="Y2" s="410"/>
      <c r="Z2" s="410"/>
    </row>
    <row r="3" spans="1:26" s="91" customFormat="1">
      <c r="A3" s="147"/>
      <c r="B3" s="147"/>
      <c r="C3" s="147"/>
      <c r="H3" s="679" t="s">
        <v>862</v>
      </c>
      <c r="I3" s="679"/>
      <c r="J3" s="679"/>
      <c r="M3" s="180"/>
      <c r="N3" s="180"/>
      <c r="O3" s="180"/>
      <c r="P3" s="180"/>
      <c r="Q3" s="180"/>
      <c r="R3" s="180"/>
      <c r="S3" s="180"/>
      <c r="T3" s="180"/>
      <c r="U3" s="180"/>
      <c r="V3" s="180"/>
      <c r="W3" s="410"/>
      <c r="X3" s="410"/>
      <c r="Y3" s="410"/>
      <c r="Z3" s="410"/>
    </row>
    <row r="4" spans="1:26" s="91" customFormat="1">
      <c r="A4" s="147"/>
      <c r="B4" s="147"/>
      <c r="C4" s="147"/>
      <c r="D4" s="469" t="s">
        <v>706</v>
      </c>
      <c r="E4" s="469"/>
      <c r="F4" s="469"/>
      <c r="G4" s="469"/>
      <c r="H4" s="469"/>
      <c r="I4" s="469"/>
      <c r="J4" s="469"/>
      <c r="K4" s="469"/>
      <c r="L4" s="469"/>
      <c r="M4" s="180"/>
      <c r="N4" s="180"/>
      <c r="O4" s="180"/>
      <c r="P4" s="180"/>
      <c r="Q4" s="180"/>
      <c r="R4" s="180"/>
      <c r="S4" s="180"/>
      <c r="T4" s="180"/>
      <c r="U4" s="180"/>
      <c r="V4" s="180"/>
      <c r="W4" s="410"/>
      <c r="X4" s="410"/>
      <c r="Y4" s="410"/>
      <c r="Z4" s="410"/>
    </row>
    <row r="5" spans="1:26" s="91" customFormat="1" ht="5.0999999999999996" customHeight="1">
      <c r="A5" s="84"/>
      <c r="B5" s="84"/>
      <c r="C5" s="84"/>
      <c r="D5" s="84"/>
      <c r="E5" s="84"/>
      <c r="F5" s="84"/>
      <c r="G5" s="84"/>
      <c r="H5" s="84"/>
      <c r="I5" s="84"/>
      <c r="J5" s="84"/>
      <c r="K5" s="84"/>
      <c r="L5" s="84"/>
      <c r="M5" s="84"/>
      <c r="N5" s="84"/>
      <c r="O5" s="84"/>
      <c r="P5" s="84"/>
      <c r="Q5" s="84"/>
      <c r="R5" s="84"/>
      <c r="S5" s="84"/>
      <c r="T5" s="84"/>
      <c r="U5" s="84"/>
      <c r="V5" s="84"/>
      <c r="W5" s="410"/>
      <c r="X5" s="410"/>
      <c r="Y5" s="410"/>
      <c r="Z5" s="410"/>
    </row>
    <row r="6" spans="1:26" ht="18.75">
      <c r="A6" s="96" t="s">
        <v>282</v>
      </c>
      <c r="N6" s="540" t="s">
        <v>334</v>
      </c>
      <c r="O6" s="540"/>
      <c r="P6" s="540"/>
      <c r="Q6" s="540"/>
      <c r="R6" s="540"/>
    </row>
    <row r="7" spans="1:26" ht="15" customHeight="1">
      <c r="A7" s="94" t="s">
        <v>701</v>
      </c>
      <c r="C7" s="188"/>
      <c r="D7" s="257"/>
      <c r="E7" s="258"/>
      <c r="F7" s="259"/>
      <c r="G7" s="260"/>
      <c r="H7" s="260"/>
      <c r="I7" s="260"/>
      <c r="J7" s="260"/>
      <c r="K7" s="260"/>
      <c r="L7" s="260"/>
      <c r="N7" s="183"/>
    </row>
    <row r="8" spans="1:26" ht="15" customHeight="1">
      <c r="C8" s="188"/>
      <c r="D8" s="257"/>
      <c r="E8" s="258"/>
      <c r="F8" s="260"/>
      <c r="G8" s="260"/>
      <c r="H8" s="260"/>
      <c r="I8" s="260"/>
      <c r="J8" s="260"/>
      <c r="K8" s="260"/>
      <c r="L8" s="260"/>
      <c r="N8" s="186" t="s">
        <v>372</v>
      </c>
    </row>
    <row r="9" spans="1:26">
      <c r="C9" s="188"/>
      <c r="N9" s="186" t="s">
        <v>373</v>
      </c>
    </row>
    <row r="10" spans="1:26">
      <c r="C10" s="188"/>
      <c r="N10" s="186"/>
    </row>
    <row r="11" spans="1:26">
      <c r="A11" s="582" t="s">
        <v>381</v>
      </c>
      <c r="B11" s="582"/>
      <c r="C11" s="583"/>
      <c r="N11" s="186" t="s">
        <v>374</v>
      </c>
    </row>
    <row r="12" spans="1:26">
      <c r="C12" s="188"/>
      <c r="N12" s="186"/>
    </row>
    <row r="13" spans="1:26">
      <c r="C13" s="188"/>
      <c r="N13" s="186" t="s">
        <v>375</v>
      </c>
    </row>
    <row r="14" spans="1:26">
      <c r="A14" s="582" t="s">
        <v>288</v>
      </c>
      <c r="B14" s="582"/>
      <c r="C14" s="583"/>
      <c r="N14" s="186" t="s">
        <v>376</v>
      </c>
    </row>
    <row r="15" spans="1:26">
      <c r="C15" s="188"/>
      <c r="N15" s="186"/>
    </row>
    <row r="16" spans="1:26">
      <c r="C16" s="188"/>
      <c r="N16" s="186" t="s">
        <v>387</v>
      </c>
    </row>
    <row r="17" spans="1:14">
      <c r="A17" s="261"/>
      <c r="B17" s="261"/>
      <c r="C17" s="262"/>
      <c r="N17" s="186" t="s">
        <v>377</v>
      </c>
    </row>
    <row r="18" spans="1:14">
      <c r="A18" s="577" t="s">
        <v>380</v>
      </c>
      <c r="B18" s="577"/>
      <c r="C18" s="578"/>
      <c r="N18" s="186" t="s">
        <v>378</v>
      </c>
    </row>
    <row r="19" spans="1:14">
      <c r="C19" s="188"/>
      <c r="N19" s="186"/>
    </row>
    <row r="20" spans="1:14">
      <c r="A20" s="261"/>
      <c r="B20" s="261"/>
      <c r="C20" s="262"/>
      <c r="N20" s="186" t="s">
        <v>388</v>
      </c>
    </row>
    <row r="21" spans="1:14">
      <c r="C21" s="188"/>
      <c r="N21" s="183"/>
    </row>
    <row r="22" spans="1:14">
      <c r="A22" s="261"/>
      <c r="B22" s="261"/>
      <c r="C22" s="262"/>
      <c r="N22" s="186" t="s">
        <v>389</v>
      </c>
    </row>
    <row r="23" spans="1:14">
      <c r="C23" s="188"/>
      <c r="N23" s="186" t="s">
        <v>379</v>
      </c>
    </row>
    <row r="24" spans="1:14">
      <c r="C24" s="188"/>
      <c r="N24" s="186"/>
    </row>
    <row r="25" spans="1:14">
      <c r="C25" s="188"/>
      <c r="N25" s="186" t="s">
        <v>390</v>
      </c>
    </row>
    <row r="26" spans="1:14">
      <c r="C26" s="188"/>
      <c r="E26" s="255"/>
      <c r="N26" s="186" t="s">
        <v>365</v>
      </c>
    </row>
    <row r="27" spans="1:14">
      <c r="C27" s="188"/>
      <c r="E27" s="256"/>
      <c r="N27" s="186"/>
    </row>
    <row r="28" spans="1:14">
      <c r="C28" s="188"/>
      <c r="E28" s="256"/>
      <c r="N28" s="186"/>
    </row>
    <row r="29" spans="1:14">
      <c r="C29" s="188"/>
      <c r="N29" s="186"/>
    </row>
  </sheetData>
  <sheetProtection password="B106" sheet="1" objects="1" formatCells="0" formatColumns="0" formatRows="0" insertColumns="0" insertRows="0" insertHyperlinks="0" deleteColumns="0" deleteRows="0" sort="0" autoFilter="0" pivotTables="0"/>
  <mergeCells count="11">
    <mergeCell ref="X1:X5"/>
    <mergeCell ref="Y1:Y5"/>
    <mergeCell ref="Z1:Z5"/>
    <mergeCell ref="A1:P1"/>
    <mergeCell ref="A14:C14"/>
    <mergeCell ref="H3:J3"/>
    <mergeCell ref="A18:C18"/>
    <mergeCell ref="A11:C11"/>
    <mergeCell ref="N6:R6"/>
    <mergeCell ref="W1:W5"/>
    <mergeCell ref="D4:L4"/>
  </mergeCells>
  <hyperlinks>
    <hyperlink ref="A6" location="'D4-1'!A1" display="Root Cause List"/>
    <hyperlink ref="A7" location="INSTRUCTIONS!A1" display="Instructions"/>
    <hyperlink ref="H3:I3" r:id="rId1" display="Watch the Video"/>
  </hyperlinks>
  <pageMargins left="0.17" right="0.19" top="0.17" bottom="0.18" header="0.17" footer="0.18"/>
  <pageSetup orientation="portrait" r:id="rId2"/>
  <drawing r:id="rId3"/>
</worksheet>
</file>

<file path=xl/worksheets/sheet18.xml><?xml version="1.0" encoding="utf-8"?>
<worksheet xmlns="http://schemas.openxmlformats.org/spreadsheetml/2006/main" xmlns:r="http://schemas.openxmlformats.org/officeDocument/2006/relationships">
  <sheetPr codeName="Sheet18"/>
  <dimension ref="A1:Z57"/>
  <sheetViews>
    <sheetView showGridLines="0" zoomScaleNormal="100" workbookViewId="0">
      <selection sqref="A1:L1"/>
    </sheetView>
  </sheetViews>
  <sheetFormatPr defaultRowHeight="15"/>
  <cols>
    <col min="1" max="1" width="12" style="84" bestFit="1" customWidth="1"/>
    <col min="2" max="2" width="9.85546875" style="84" bestFit="1" customWidth="1"/>
    <col min="3" max="10" width="9.140625" style="84"/>
    <col min="11" max="11" width="11.28515625" style="84" customWidth="1"/>
    <col min="12" max="12" width="9.140625" style="84"/>
    <col min="13" max="13" width="2.85546875" style="84" customWidth="1"/>
    <col min="14" max="22" width="9.140625" style="84"/>
    <col min="23" max="26" width="16.7109375" style="84" customWidth="1"/>
    <col min="27" max="16384" width="9.140625" style="84"/>
  </cols>
  <sheetData>
    <row r="1" spans="1:26" s="91" customFormat="1" ht="21">
      <c r="A1" s="385" t="s">
        <v>203</v>
      </c>
      <c r="B1" s="385"/>
      <c r="C1" s="385"/>
      <c r="D1" s="385"/>
      <c r="E1" s="385"/>
      <c r="F1" s="385"/>
      <c r="G1" s="385"/>
      <c r="H1" s="385"/>
      <c r="I1" s="385"/>
      <c r="J1" s="385"/>
      <c r="K1" s="385"/>
      <c r="L1" s="385"/>
      <c r="M1" s="84"/>
      <c r="N1" s="84"/>
      <c r="O1" s="84"/>
      <c r="P1" s="84"/>
      <c r="Q1" s="84"/>
      <c r="R1" s="84"/>
      <c r="S1" s="84"/>
      <c r="T1" s="84"/>
      <c r="U1" s="84"/>
      <c r="V1" s="84"/>
      <c r="W1" s="410"/>
      <c r="X1" s="410"/>
      <c r="Y1" s="410"/>
      <c r="Z1" s="410"/>
    </row>
    <row r="2" spans="1:26" s="91" customFormat="1" ht="5.0999999999999996" customHeight="1">
      <c r="A2" s="84"/>
      <c r="B2" s="84"/>
      <c r="C2" s="84"/>
      <c r="D2" s="84"/>
      <c r="E2" s="84"/>
      <c r="F2" s="84"/>
      <c r="G2" s="84"/>
      <c r="H2" s="84"/>
      <c r="I2" s="84"/>
      <c r="J2" s="84"/>
      <c r="K2" s="84"/>
      <c r="L2" s="84"/>
      <c r="M2" s="84"/>
      <c r="N2" s="84"/>
      <c r="O2" s="84"/>
      <c r="P2" s="84"/>
      <c r="Q2" s="84"/>
      <c r="R2" s="84"/>
      <c r="S2" s="84"/>
      <c r="T2" s="84"/>
      <c r="U2" s="84"/>
      <c r="V2" s="84"/>
      <c r="W2" s="410"/>
      <c r="X2" s="410"/>
      <c r="Y2" s="410"/>
      <c r="Z2" s="410"/>
    </row>
    <row r="3" spans="1:26" s="91" customFormat="1">
      <c r="F3" s="679" t="s">
        <v>862</v>
      </c>
      <c r="G3" s="679"/>
      <c r="H3" s="679"/>
      <c r="M3" s="180"/>
      <c r="N3" s="180"/>
      <c r="O3" s="180"/>
      <c r="P3" s="180"/>
      <c r="Q3" s="180"/>
      <c r="R3" s="180"/>
      <c r="S3" s="180"/>
      <c r="T3" s="180"/>
      <c r="U3" s="180"/>
      <c r="V3" s="180"/>
      <c r="W3" s="410"/>
      <c r="X3" s="410"/>
      <c r="Y3" s="410"/>
      <c r="Z3" s="410"/>
    </row>
    <row r="4" spans="1:26" s="91" customFormat="1">
      <c r="A4" s="469" t="s">
        <v>224</v>
      </c>
      <c r="B4" s="469"/>
      <c r="C4" s="469"/>
      <c r="D4" s="469"/>
      <c r="E4" s="469"/>
      <c r="F4" s="469"/>
      <c r="G4" s="469"/>
      <c r="H4" s="469"/>
      <c r="I4" s="469"/>
      <c r="J4" s="469"/>
      <c r="K4" s="469"/>
      <c r="L4" s="469"/>
      <c r="M4" s="180"/>
      <c r="N4" s="180"/>
      <c r="O4" s="180"/>
      <c r="P4" s="180"/>
      <c r="Q4" s="180"/>
      <c r="R4" s="180"/>
      <c r="S4" s="180"/>
      <c r="T4" s="180"/>
      <c r="U4" s="180"/>
      <c r="V4" s="180"/>
      <c r="W4" s="410"/>
      <c r="X4" s="410"/>
      <c r="Y4" s="410"/>
      <c r="Z4" s="410"/>
    </row>
    <row r="5" spans="1:26" s="91" customFormat="1" ht="5.0999999999999996" customHeight="1">
      <c r="A5" s="84"/>
      <c r="B5" s="84"/>
      <c r="C5" s="84"/>
      <c r="D5" s="84"/>
      <c r="E5" s="84"/>
      <c r="F5" s="84"/>
      <c r="G5" s="84"/>
      <c r="H5" s="84"/>
      <c r="I5" s="84"/>
      <c r="J5" s="84"/>
      <c r="K5" s="84"/>
      <c r="L5" s="84"/>
      <c r="M5" s="84"/>
      <c r="N5" s="84"/>
      <c r="O5" s="84"/>
      <c r="P5" s="84"/>
      <c r="Q5" s="84"/>
      <c r="R5" s="84"/>
      <c r="S5" s="84"/>
      <c r="T5" s="84"/>
      <c r="U5" s="84"/>
      <c r="V5" s="84"/>
      <c r="W5" s="410"/>
      <c r="X5" s="410"/>
      <c r="Y5" s="410"/>
      <c r="Z5" s="410"/>
    </row>
    <row r="6" spans="1:26" s="91" customFormat="1" ht="15" customHeight="1">
      <c r="A6" s="96" t="s">
        <v>282</v>
      </c>
      <c r="B6" s="84"/>
      <c r="C6" s="84"/>
      <c r="D6" s="84"/>
      <c r="E6" s="84"/>
      <c r="F6" s="84"/>
      <c r="G6" s="84"/>
      <c r="H6" s="84"/>
      <c r="I6" s="84"/>
      <c r="J6" s="84"/>
      <c r="K6" s="84"/>
      <c r="L6" s="84"/>
      <c r="M6" s="84"/>
      <c r="N6" s="84"/>
      <c r="O6" s="84"/>
      <c r="P6" s="84"/>
      <c r="Q6" s="84"/>
      <c r="R6" s="84"/>
      <c r="S6" s="84"/>
      <c r="T6" s="84"/>
      <c r="U6" s="84"/>
      <c r="V6" s="84"/>
      <c r="W6" s="193"/>
      <c r="X6" s="193"/>
      <c r="Y6" s="193"/>
      <c r="Z6" s="193"/>
    </row>
    <row r="7" spans="1:26" s="91" customFormat="1" ht="15" customHeight="1">
      <c r="A7" s="94" t="s">
        <v>701</v>
      </c>
      <c r="B7" s="84"/>
      <c r="C7" s="84"/>
      <c r="D7" s="84"/>
      <c r="E7" s="84"/>
      <c r="F7" s="84"/>
      <c r="G7" s="84"/>
      <c r="H7" s="84"/>
      <c r="I7" s="84"/>
      <c r="J7" s="84"/>
      <c r="K7" s="84"/>
      <c r="L7" s="84"/>
      <c r="M7" s="84"/>
      <c r="N7" s="84"/>
      <c r="O7" s="84"/>
      <c r="P7" s="84"/>
      <c r="Q7" s="84"/>
      <c r="R7" s="84"/>
      <c r="S7" s="84"/>
      <c r="T7" s="84"/>
      <c r="U7" s="84"/>
      <c r="V7" s="84"/>
      <c r="W7" s="193"/>
      <c r="X7" s="193"/>
      <c r="Y7" s="193"/>
      <c r="Z7" s="193"/>
    </row>
    <row r="8" spans="1:26" ht="18.75">
      <c r="A8" s="584" t="s">
        <v>217</v>
      </c>
      <c r="B8" s="584"/>
      <c r="N8" s="540" t="s">
        <v>334</v>
      </c>
      <c r="O8" s="540"/>
      <c r="P8" s="540"/>
      <c r="Q8" s="540"/>
      <c r="R8" s="540"/>
    </row>
    <row r="9" spans="1:26">
      <c r="A9" s="155" t="s">
        <v>215</v>
      </c>
      <c r="B9" s="155" t="s">
        <v>216</v>
      </c>
      <c r="N9" s="88" t="s">
        <v>616</v>
      </c>
    </row>
    <row r="10" spans="1:26">
      <c r="A10" s="263">
        <v>38.259405551905132</v>
      </c>
      <c r="B10" s="79">
        <v>2.0813809999999999</v>
      </c>
      <c r="N10" s="88" t="s">
        <v>383</v>
      </c>
    </row>
    <row r="11" spans="1:26">
      <c r="A11" s="263">
        <v>91.232494836722296</v>
      </c>
      <c r="B11" s="79">
        <v>4.7068950000000003</v>
      </c>
      <c r="N11" s="173" t="s">
        <v>218</v>
      </c>
    </row>
    <row r="12" spans="1:26">
      <c r="A12" s="263">
        <v>106.28851548671274</v>
      </c>
      <c r="B12" s="79">
        <v>3.6499350000000002</v>
      </c>
      <c r="N12" s="88" t="s">
        <v>384</v>
      </c>
    </row>
    <row r="13" spans="1:26">
      <c r="A13" s="263">
        <v>268.31000034522248</v>
      </c>
      <c r="B13" s="79">
        <v>9.6225459999999998</v>
      </c>
      <c r="N13" s="88" t="s">
        <v>385</v>
      </c>
    </row>
    <row r="14" spans="1:26">
      <c r="A14" s="263">
        <v>470.62793791606407</v>
      </c>
      <c r="B14" s="79">
        <v>25.962171000000001</v>
      </c>
      <c r="N14" s="88" t="s">
        <v>386</v>
      </c>
    </row>
    <row r="15" spans="1:26">
      <c r="A15" s="263">
        <v>216.81615422152791</v>
      </c>
      <c r="B15" s="79">
        <v>7.1242369999999999</v>
      </c>
      <c r="N15" s="88" t="s">
        <v>223</v>
      </c>
    </row>
    <row r="16" spans="1:26">
      <c r="A16" s="263">
        <v>307.75141631316086</v>
      </c>
      <c r="B16" s="79">
        <v>7.1996359999999999</v>
      </c>
    </row>
    <row r="17" spans="1:15">
      <c r="A17" s="263">
        <v>213.78382077121003</v>
      </c>
      <c r="B17" s="79">
        <v>9.5421060000000004</v>
      </c>
    </row>
    <row r="18" spans="1:15">
      <c r="A18" s="263">
        <v>352.16939386080986</v>
      </c>
      <c r="B18" s="79">
        <v>16.402771000000001</v>
      </c>
      <c r="N18" s="264" t="s">
        <v>219</v>
      </c>
      <c r="O18" s="23">
        <v>60</v>
      </c>
    </row>
    <row r="19" spans="1:15">
      <c r="A19" s="263">
        <v>128.26018159102028</v>
      </c>
      <c r="B19" s="79">
        <v>10.687631</v>
      </c>
      <c r="N19" s="91"/>
    </row>
    <row r="20" spans="1:15">
      <c r="A20" s="263">
        <v>125.44359800051934</v>
      </c>
      <c r="B20" s="79">
        <v>9.0893709999999999</v>
      </c>
      <c r="N20" s="191" t="s">
        <v>220</v>
      </c>
      <c r="O20" s="23">
        <v>20</v>
      </c>
    </row>
    <row r="21" spans="1:15">
      <c r="A21" s="263">
        <v>185.69903364466464</v>
      </c>
      <c r="B21" s="79">
        <v>11.430854999999999</v>
      </c>
      <c r="N21" s="91"/>
    </row>
    <row r="22" spans="1:15">
      <c r="A22" s="263">
        <v>119.93031782531035</v>
      </c>
      <c r="B22" s="79">
        <v>5.7313919999999996</v>
      </c>
      <c r="N22" s="191" t="s">
        <v>221</v>
      </c>
      <c r="O22" s="23">
        <v>26</v>
      </c>
    </row>
    <row r="23" spans="1:15">
      <c r="A23" s="263">
        <v>158.63569077491096</v>
      </c>
      <c r="B23" s="79">
        <v>7.569877</v>
      </c>
    </row>
    <row r="24" spans="1:15">
      <c r="A24" s="263">
        <v>186.3033870677879</v>
      </c>
      <c r="B24" s="79">
        <v>9.6732379999999996</v>
      </c>
      <c r="N24" s="191" t="s">
        <v>222</v>
      </c>
      <c r="O24" s="91" t="str">
        <f>IF((O18-O20)*0.2&gt;=O22,"Root Cause","Not Root Cause")</f>
        <v>Not Root Cause</v>
      </c>
    </row>
    <row r="25" spans="1:15">
      <c r="A25" s="263">
        <v>292.40936953448329</v>
      </c>
      <c r="B25" s="79">
        <v>17.305745000000002</v>
      </c>
    </row>
    <row r="26" spans="1:15">
      <c r="A26" s="263">
        <v>338.45803845881056</v>
      </c>
      <c r="B26" s="79">
        <v>19.560302</v>
      </c>
    </row>
    <row r="27" spans="1:15">
      <c r="A27" s="263">
        <v>405.83466892431898</v>
      </c>
      <c r="B27" s="79">
        <v>27.898420999999999</v>
      </c>
    </row>
    <row r="28" spans="1:15">
      <c r="A28" s="263">
        <v>227.93842954920578</v>
      </c>
      <c r="B28" s="79">
        <v>15.441851</v>
      </c>
    </row>
    <row r="29" spans="1:15" ht="15" customHeight="1">
      <c r="A29" s="263">
        <v>285.26471603774098</v>
      </c>
      <c r="B29" s="79">
        <v>19.425977</v>
      </c>
    </row>
    <row r="30" spans="1:15">
      <c r="A30" s="263">
        <v>192.43315477847401</v>
      </c>
      <c r="B30" s="79">
        <v>12.254396</v>
      </c>
    </row>
    <row r="31" spans="1:15">
      <c r="A31" s="263">
        <v>248.850282470694</v>
      </c>
      <c r="B31" s="79">
        <v>30.174185999999999</v>
      </c>
    </row>
    <row r="32" spans="1:15">
      <c r="A32" s="263">
        <v>512.06187271785006</v>
      </c>
      <c r="B32" s="79">
        <v>37.547750000000001</v>
      </c>
    </row>
    <row r="33" spans="1:2">
      <c r="A33" s="263">
        <v>545.06828574561064</v>
      </c>
      <c r="B33" s="79">
        <v>48.281937999999997</v>
      </c>
    </row>
    <row r="34" spans="1:2">
      <c r="A34" s="263">
        <v>186.94999124812301</v>
      </c>
      <c r="B34" s="79">
        <v>20.595593000000001</v>
      </c>
    </row>
    <row r="35" spans="1:2">
      <c r="A35" s="263">
        <v>208.561427827823</v>
      </c>
      <c r="B35" s="79">
        <v>17.888324999999998</v>
      </c>
    </row>
    <row r="36" spans="1:2">
      <c r="A36" s="263">
        <v>182.71837380789299</v>
      </c>
      <c r="B36" s="79">
        <v>19.081187</v>
      </c>
    </row>
    <row r="37" spans="1:2">
      <c r="A37" s="263">
        <v>459.35495619868095</v>
      </c>
      <c r="B37" s="79">
        <v>40.326251999999997</v>
      </c>
    </row>
    <row r="38" spans="1:2">
      <c r="A38" s="263">
        <v>414.23674097250404</v>
      </c>
      <c r="B38" s="79">
        <v>30.300325000000001</v>
      </c>
    </row>
    <row r="39" spans="1:2">
      <c r="A39" s="263">
        <v>276.566633017529</v>
      </c>
      <c r="B39" s="79">
        <v>31.892381</v>
      </c>
    </row>
    <row r="40" spans="1:2">
      <c r="A40" s="263">
        <v>254.887861502633</v>
      </c>
      <c r="B40" s="79">
        <v>22.175021000000001</v>
      </c>
    </row>
    <row r="41" spans="1:2">
      <c r="A41" s="263">
        <v>368.50357131193999</v>
      </c>
      <c r="B41" s="79">
        <v>22.243915999999999</v>
      </c>
    </row>
    <row r="42" spans="1:2">
      <c r="A42" s="263">
        <v>203.19850319289299</v>
      </c>
      <c r="B42" s="79">
        <v>11.651808000000001</v>
      </c>
    </row>
    <row r="43" spans="1:2">
      <c r="A43" s="263">
        <v>363.91697824000397</v>
      </c>
      <c r="B43" s="79">
        <v>29.876298999999999</v>
      </c>
    </row>
    <row r="44" spans="1:2">
      <c r="A44" s="263">
        <v>46.595202288622801</v>
      </c>
      <c r="B44" s="79">
        <v>3.3779309999999998</v>
      </c>
    </row>
    <row r="45" spans="1:2">
      <c r="A45" s="263">
        <v>506.59652497862498</v>
      </c>
      <c r="B45" s="79">
        <v>45.387670999999997</v>
      </c>
    </row>
    <row r="46" spans="1:2">
      <c r="A46" s="263">
        <v>225.269667730322</v>
      </c>
      <c r="B46" s="79">
        <v>14.434075999999999</v>
      </c>
    </row>
    <row r="47" spans="1:2">
      <c r="A47" s="263">
        <v>340.61419573306404</v>
      </c>
      <c r="B47" s="79">
        <v>28.648689999999998</v>
      </c>
    </row>
    <row r="48" spans="1:2">
      <c r="A48" s="263">
        <v>193.24570091055901</v>
      </c>
      <c r="B48" s="79">
        <v>14.264056</v>
      </c>
    </row>
    <row r="49" spans="1:2">
      <c r="A49" s="263">
        <v>170.15612881468698</v>
      </c>
      <c r="B49" s="79">
        <v>9.1127690000000001</v>
      </c>
    </row>
    <row r="50" spans="1:2">
      <c r="A50" s="263">
        <v>161.13371134947701</v>
      </c>
      <c r="B50" s="79">
        <v>10.187908</v>
      </c>
    </row>
    <row r="51" spans="1:2">
      <c r="A51" s="263">
        <v>131.79558717917701</v>
      </c>
      <c r="B51" s="79">
        <v>11.596628000000001</v>
      </c>
    </row>
    <row r="52" spans="1:2">
      <c r="A52" s="263">
        <v>279.546049433701</v>
      </c>
      <c r="B52" s="79">
        <v>20.186700999999999</v>
      </c>
    </row>
    <row r="53" spans="1:2">
      <c r="A53" s="263">
        <v>161.96005462073299</v>
      </c>
      <c r="B53" s="79">
        <v>11.07718</v>
      </c>
    </row>
    <row r="54" spans="1:2">
      <c r="A54" s="263">
        <v>512.888080329888</v>
      </c>
      <c r="B54" s="79">
        <v>29.678581999999999</v>
      </c>
    </row>
    <row r="55" spans="1:2">
      <c r="A55" s="263">
        <v>807.69282139103495</v>
      </c>
      <c r="B55" s="79">
        <v>59.404809</v>
      </c>
    </row>
    <row r="56" spans="1:2">
      <c r="A56" s="263">
        <v>177.67477369688899</v>
      </c>
      <c r="B56" s="79">
        <v>12.047774</v>
      </c>
    </row>
    <row r="57" spans="1:2">
      <c r="A57" s="263">
        <v>539.72456791494994</v>
      </c>
      <c r="B57" s="79">
        <v>45.288339999999998</v>
      </c>
    </row>
  </sheetData>
  <sheetProtection password="B106" sheet="1" objects="1" formatCells="0" formatColumns="0" formatRows="0" insertColumns="0" insertRows="0" insertHyperlinks="0" deleteColumns="0" deleteRows="0" sort="0" autoFilter="0" pivotTables="0"/>
  <mergeCells count="9">
    <mergeCell ref="Z1:Z5"/>
    <mergeCell ref="A1:L1"/>
    <mergeCell ref="A4:L4"/>
    <mergeCell ref="A8:B8"/>
    <mergeCell ref="W1:W5"/>
    <mergeCell ref="X1:X5"/>
    <mergeCell ref="Y1:Y5"/>
    <mergeCell ref="N8:R8"/>
    <mergeCell ref="F3:H3"/>
  </mergeCells>
  <hyperlinks>
    <hyperlink ref="A6" location="'D4-1'!A1" display="Root Cause List"/>
    <hyperlink ref="A7" location="INSTRUCTIONS!A1" display="Instructions"/>
    <hyperlink ref="F3:G3" r:id="rId1" display="Watch the Video"/>
  </hyperlinks>
  <pageMargins left="0.17" right="0.19" top="0.17" bottom="0.18" header="0.17" footer="0.18"/>
  <pageSetup orientation="portrait" r:id="rId2"/>
  <drawing r:id="rId3"/>
</worksheet>
</file>

<file path=xl/worksheets/sheet19.xml><?xml version="1.0" encoding="utf-8"?>
<worksheet xmlns="http://schemas.openxmlformats.org/spreadsheetml/2006/main" xmlns:r="http://schemas.openxmlformats.org/officeDocument/2006/relationships">
  <sheetPr codeName="Sheet19"/>
  <dimension ref="A1:Z22"/>
  <sheetViews>
    <sheetView showGridLines="0" workbookViewId="0">
      <selection sqref="A1:K1"/>
    </sheetView>
  </sheetViews>
  <sheetFormatPr defaultRowHeight="15"/>
  <cols>
    <col min="1" max="10" width="9.140625" style="84"/>
    <col min="11" max="11" width="11.28515625" style="84" customWidth="1"/>
    <col min="12" max="22" width="9.140625" style="84"/>
    <col min="23" max="26" width="16.7109375" style="84" customWidth="1"/>
    <col min="27" max="16384" width="9.140625" style="84"/>
  </cols>
  <sheetData>
    <row r="1" spans="1:26" s="91" customFormat="1" ht="21">
      <c r="A1" s="385" t="s">
        <v>202</v>
      </c>
      <c r="B1" s="385"/>
      <c r="C1" s="385"/>
      <c r="D1" s="385"/>
      <c r="E1" s="385"/>
      <c r="F1" s="385"/>
      <c r="G1" s="385"/>
      <c r="H1" s="385"/>
      <c r="I1" s="385"/>
      <c r="J1" s="385"/>
      <c r="K1" s="385"/>
      <c r="L1" s="84"/>
      <c r="M1" s="84"/>
      <c r="N1" s="84"/>
      <c r="O1" s="84"/>
      <c r="P1" s="84"/>
      <c r="Q1" s="84"/>
      <c r="R1" s="84"/>
      <c r="S1" s="84"/>
      <c r="T1" s="84"/>
      <c r="U1" s="84"/>
      <c r="V1" s="84"/>
      <c r="W1" s="410"/>
      <c r="X1" s="410"/>
      <c r="Y1" s="410"/>
      <c r="Z1" s="410"/>
    </row>
    <row r="2" spans="1:26" s="91" customFormat="1" ht="5.0999999999999996" customHeight="1">
      <c r="A2" s="84"/>
      <c r="B2" s="84"/>
      <c r="C2" s="84"/>
      <c r="D2" s="84"/>
      <c r="E2" s="84"/>
      <c r="F2" s="84"/>
      <c r="G2" s="84"/>
      <c r="H2" s="84"/>
      <c r="I2" s="84"/>
      <c r="J2" s="84"/>
      <c r="K2" s="84"/>
      <c r="L2" s="84"/>
      <c r="M2" s="84"/>
      <c r="N2" s="84"/>
      <c r="O2" s="84"/>
      <c r="P2" s="84"/>
      <c r="Q2" s="84"/>
      <c r="R2" s="84"/>
      <c r="S2" s="84"/>
      <c r="T2" s="84"/>
      <c r="U2" s="84"/>
      <c r="V2" s="84"/>
      <c r="W2" s="410"/>
      <c r="X2" s="410"/>
      <c r="Y2" s="410"/>
      <c r="Z2" s="410"/>
    </row>
    <row r="3" spans="1:26" s="91" customFormat="1">
      <c r="E3" s="679" t="s">
        <v>862</v>
      </c>
      <c r="F3" s="679"/>
      <c r="G3" s="679"/>
      <c r="M3" s="180"/>
      <c r="N3" s="180"/>
      <c r="O3" s="180"/>
      <c r="P3" s="180"/>
      <c r="Q3" s="180"/>
      <c r="R3" s="180"/>
      <c r="S3" s="180"/>
      <c r="T3" s="180"/>
      <c r="U3" s="180"/>
      <c r="V3" s="180"/>
      <c r="W3" s="410"/>
      <c r="X3" s="410"/>
      <c r="Y3" s="410"/>
      <c r="Z3" s="410"/>
    </row>
    <row r="4" spans="1:26" s="91" customFormat="1">
      <c r="A4" s="469" t="s">
        <v>296</v>
      </c>
      <c r="B4" s="469"/>
      <c r="C4" s="469"/>
      <c r="D4" s="469"/>
      <c r="E4" s="469"/>
      <c r="F4" s="469"/>
      <c r="G4" s="469"/>
      <c r="H4" s="469"/>
      <c r="I4" s="469"/>
      <c r="J4" s="469"/>
      <c r="K4" s="469"/>
      <c r="L4" s="469"/>
      <c r="M4" s="180"/>
      <c r="N4" s="180"/>
      <c r="O4" s="180"/>
      <c r="P4" s="180"/>
      <c r="Q4" s="180"/>
      <c r="R4" s="180"/>
      <c r="S4" s="180"/>
      <c r="T4" s="180"/>
      <c r="U4" s="180"/>
      <c r="V4" s="180"/>
      <c r="W4" s="410"/>
      <c r="X4" s="410"/>
      <c r="Y4" s="410"/>
      <c r="Z4" s="410"/>
    </row>
    <row r="5" spans="1:26" s="91" customFormat="1" ht="5.0999999999999996" customHeight="1">
      <c r="A5" s="84"/>
      <c r="B5" s="84"/>
      <c r="C5" s="84"/>
      <c r="D5" s="84"/>
      <c r="E5" s="84"/>
      <c r="F5" s="84"/>
      <c r="G5" s="84"/>
      <c r="H5" s="84"/>
      <c r="I5" s="84"/>
      <c r="J5" s="84"/>
      <c r="K5" s="84"/>
      <c r="L5" s="84"/>
      <c r="M5" s="84"/>
      <c r="N5" s="84"/>
      <c r="O5" s="84"/>
      <c r="P5" s="84"/>
      <c r="Q5" s="84"/>
      <c r="R5" s="84"/>
      <c r="S5" s="84"/>
      <c r="T5" s="84"/>
      <c r="U5" s="84"/>
      <c r="V5" s="84"/>
      <c r="W5" s="410"/>
      <c r="X5" s="410"/>
      <c r="Y5" s="410"/>
      <c r="Z5" s="410"/>
    </row>
    <row r="6" spans="1:26">
      <c r="A6" s="96" t="s">
        <v>282</v>
      </c>
    </row>
    <row r="7" spans="1:26">
      <c r="A7" s="94" t="s">
        <v>701</v>
      </c>
    </row>
    <row r="9" spans="1:26">
      <c r="A9" s="88" t="s">
        <v>234</v>
      </c>
    </row>
    <row r="10" spans="1:26">
      <c r="A10" s="91"/>
    </row>
    <row r="11" spans="1:26">
      <c r="A11" s="88" t="s">
        <v>226</v>
      </c>
    </row>
    <row r="12" spans="1:26">
      <c r="A12" s="91"/>
    </row>
    <row r="13" spans="1:26">
      <c r="A13" s="91" t="s">
        <v>225</v>
      </c>
    </row>
    <row r="14" spans="1:26">
      <c r="A14" s="91"/>
    </row>
    <row r="15" spans="1:26">
      <c r="A15" s="88" t="s">
        <v>227</v>
      </c>
    </row>
    <row r="17" spans="1:2">
      <c r="A17" s="88" t="s">
        <v>228</v>
      </c>
    </row>
    <row r="18" spans="1:2">
      <c r="B18" s="91" t="s">
        <v>229</v>
      </c>
    </row>
    <row r="19" spans="1:2">
      <c r="B19" s="88" t="s">
        <v>230</v>
      </c>
    </row>
    <row r="20" spans="1:2">
      <c r="B20" s="91" t="s">
        <v>231</v>
      </c>
    </row>
    <row r="21" spans="1:2">
      <c r="B21" s="91" t="s">
        <v>232</v>
      </c>
    </row>
    <row r="22" spans="1:2">
      <c r="B22" s="91" t="s">
        <v>233</v>
      </c>
    </row>
  </sheetData>
  <sheetProtection password="B106" sheet="1" objects="1" formatCells="0" formatColumns="0" formatRows="0" insertColumns="0" insertRows="0" insertHyperlinks="0" deleteColumns="0" deleteRows="0" sort="0" autoFilter="0" pivotTables="0"/>
  <mergeCells count="7">
    <mergeCell ref="A1:K1"/>
    <mergeCell ref="W1:W5"/>
    <mergeCell ref="X1:X5"/>
    <mergeCell ref="Y1:Y5"/>
    <mergeCell ref="Z1:Z5"/>
    <mergeCell ref="A4:L4"/>
    <mergeCell ref="E3:G3"/>
  </mergeCells>
  <hyperlinks>
    <hyperlink ref="A6" location="'D4-1'!A1" display="Root Cause List"/>
    <hyperlink ref="A7" location="INSTRUCTIONS!A1" display="Instructions"/>
    <hyperlink ref="E3:F3" r:id="rId1" display="Watch the Video"/>
  </hyperlinks>
  <pageMargins left="0.17" right="0.19" top="0.17" bottom="0.18" header="0.17" footer="0.18"/>
  <pageSetup orientation="portrait" r:id="rId2"/>
  <drawing r:id="rId3"/>
</worksheet>
</file>

<file path=xl/worksheets/sheet2.xml><?xml version="1.0" encoding="utf-8"?>
<worksheet xmlns="http://schemas.openxmlformats.org/spreadsheetml/2006/main" xmlns:r="http://schemas.openxmlformats.org/officeDocument/2006/relationships">
  <sheetPr codeName="Sheet2"/>
  <dimension ref="A1:M28"/>
  <sheetViews>
    <sheetView showGridLines="0" workbookViewId="0">
      <selection activeCell="M16" sqref="M16"/>
    </sheetView>
  </sheetViews>
  <sheetFormatPr defaultRowHeight="15"/>
  <cols>
    <col min="1" max="16384" width="9.140625" style="84"/>
  </cols>
  <sheetData>
    <row r="1" spans="1:13" ht="21">
      <c r="B1" s="85"/>
      <c r="E1" s="86" t="s">
        <v>0</v>
      </c>
    </row>
    <row r="2" spans="1:13">
      <c r="F2" s="679" t="s">
        <v>862</v>
      </c>
      <c r="G2" s="679"/>
    </row>
    <row r="3" spans="1:13" ht="21">
      <c r="A3" s="86"/>
      <c r="B3" s="86"/>
      <c r="C3" s="86"/>
      <c r="D3" s="86"/>
      <c r="F3" s="86"/>
      <c r="G3" s="86"/>
      <c r="H3" s="86"/>
      <c r="I3" s="86"/>
      <c r="J3" s="86"/>
      <c r="K3" s="86"/>
      <c r="L3" s="86"/>
      <c r="M3" s="86"/>
    </row>
    <row r="4" spans="1:13" ht="21">
      <c r="A4" s="87"/>
      <c r="B4" s="87"/>
      <c r="C4" s="85" t="s">
        <v>540</v>
      </c>
      <c r="D4" s="87"/>
      <c r="E4" s="87"/>
      <c r="F4" s="87"/>
      <c r="G4" s="87"/>
      <c r="H4" s="87"/>
      <c r="I4" s="87"/>
      <c r="J4" s="87"/>
      <c r="K4" s="87"/>
      <c r="L4" s="87"/>
    </row>
    <row r="5" spans="1:13" ht="15" customHeight="1">
      <c r="A5" s="369" t="s">
        <v>14</v>
      </c>
      <c r="B5" s="369"/>
      <c r="C5" s="369"/>
      <c r="D5" s="369"/>
      <c r="E5" s="369"/>
      <c r="F5" s="369"/>
      <c r="G5" s="369"/>
      <c r="H5" s="369"/>
      <c r="I5" s="369"/>
      <c r="J5" s="369"/>
      <c r="K5" s="369"/>
      <c r="L5" s="369"/>
      <c r="M5" s="369"/>
    </row>
    <row r="6" spans="1:13">
      <c r="A6" s="369"/>
      <c r="B6" s="369"/>
      <c r="C6" s="369"/>
      <c r="D6" s="369"/>
      <c r="E6" s="369"/>
      <c r="F6" s="369"/>
      <c r="G6" s="369"/>
      <c r="H6" s="369"/>
      <c r="I6" s="369"/>
      <c r="J6" s="369"/>
      <c r="K6" s="369"/>
      <c r="L6" s="369"/>
      <c r="M6" s="369"/>
    </row>
    <row r="7" spans="1:13">
      <c r="A7" s="369"/>
      <c r="B7" s="369"/>
      <c r="C7" s="369"/>
      <c r="D7" s="369"/>
      <c r="E7" s="369"/>
      <c r="F7" s="369"/>
      <c r="G7" s="369"/>
      <c r="H7" s="369"/>
      <c r="I7" s="369"/>
      <c r="J7" s="369"/>
      <c r="K7" s="369"/>
      <c r="L7" s="369"/>
      <c r="M7" s="369"/>
    </row>
    <row r="9" spans="1:13">
      <c r="A9" s="88" t="s">
        <v>519</v>
      </c>
      <c r="B9" s="88"/>
    </row>
    <row r="11" spans="1:13" ht="15.75">
      <c r="E11" s="372" t="s">
        <v>516</v>
      </c>
      <c r="F11" s="373"/>
      <c r="G11" s="373"/>
      <c r="H11" s="374"/>
    </row>
    <row r="12" spans="1:13">
      <c r="E12" s="89" t="s">
        <v>127</v>
      </c>
      <c r="F12" s="370" t="s">
        <v>128</v>
      </c>
      <c r="G12" s="370"/>
      <c r="H12" s="370"/>
    </row>
    <row r="13" spans="1:13">
      <c r="E13" s="90" t="s">
        <v>1</v>
      </c>
      <c r="F13" s="370" t="s">
        <v>9</v>
      </c>
      <c r="G13" s="370"/>
      <c r="H13" s="370"/>
    </row>
    <row r="14" spans="1:13">
      <c r="E14" s="90" t="s">
        <v>2</v>
      </c>
      <c r="F14" s="371" t="s">
        <v>32</v>
      </c>
      <c r="G14" s="370"/>
      <c r="H14" s="370"/>
    </row>
    <row r="15" spans="1:13">
      <c r="E15" s="90" t="s">
        <v>3</v>
      </c>
      <c r="F15" s="370" t="s">
        <v>10</v>
      </c>
      <c r="G15" s="370"/>
      <c r="H15" s="370"/>
    </row>
    <row r="16" spans="1:13">
      <c r="E16" s="90" t="s">
        <v>4</v>
      </c>
      <c r="F16" s="370" t="s">
        <v>11</v>
      </c>
      <c r="G16" s="370"/>
      <c r="H16" s="370"/>
    </row>
    <row r="17" spans="1:13">
      <c r="E17" s="90" t="s">
        <v>5</v>
      </c>
      <c r="F17" s="370" t="s">
        <v>12</v>
      </c>
      <c r="G17" s="370"/>
      <c r="H17" s="370"/>
    </row>
    <row r="18" spans="1:13">
      <c r="E18" s="90" t="s">
        <v>6</v>
      </c>
      <c r="F18" s="370" t="s">
        <v>13</v>
      </c>
      <c r="G18" s="370"/>
      <c r="H18" s="370"/>
    </row>
    <row r="19" spans="1:13">
      <c r="E19" s="90" t="s">
        <v>7</v>
      </c>
      <c r="F19" s="371" t="s">
        <v>314</v>
      </c>
      <c r="G19" s="370"/>
      <c r="H19" s="370"/>
    </row>
    <row r="20" spans="1:13">
      <c r="E20" s="90" t="s">
        <v>8</v>
      </c>
      <c r="F20" s="371" t="s">
        <v>315</v>
      </c>
      <c r="G20" s="370"/>
      <c r="H20" s="370"/>
    </row>
    <row r="21" spans="1:13">
      <c r="F21" s="366" t="s">
        <v>582</v>
      </c>
      <c r="G21" s="367"/>
      <c r="H21" s="368"/>
    </row>
    <row r="22" spans="1:13">
      <c r="A22" s="91" t="s">
        <v>521</v>
      </c>
      <c r="B22" s="91"/>
    </row>
    <row r="23" spans="1:13">
      <c r="A23" s="92" t="s">
        <v>522</v>
      </c>
      <c r="B23" s="92"/>
    </row>
    <row r="24" spans="1:13" ht="15" customHeight="1">
      <c r="A24" s="92" t="s">
        <v>523</v>
      </c>
      <c r="B24" s="92"/>
      <c r="C24" s="93"/>
      <c r="D24" s="93"/>
      <c r="E24" s="93"/>
      <c r="F24" s="93"/>
      <c r="G24" s="93"/>
      <c r="H24" s="93"/>
      <c r="I24" s="93"/>
      <c r="J24" s="93"/>
      <c r="K24" s="93"/>
      <c r="L24" s="93"/>
      <c r="M24" s="93"/>
    </row>
    <row r="25" spans="1:13">
      <c r="A25" s="92" t="s">
        <v>611</v>
      </c>
      <c r="B25" s="92"/>
      <c r="C25" s="93"/>
      <c r="D25" s="93"/>
      <c r="E25" s="93"/>
      <c r="F25" s="93"/>
      <c r="G25" s="93"/>
      <c r="H25" s="93"/>
      <c r="I25" s="93"/>
      <c r="J25" s="93"/>
      <c r="K25" s="93"/>
      <c r="L25" s="93"/>
      <c r="M25" s="93"/>
    </row>
    <row r="26" spans="1:13">
      <c r="A26" s="92" t="s">
        <v>578</v>
      </c>
      <c r="B26" s="92"/>
      <c r="C26" s="93"/>
      <c r="D26" s="93"/>
      <c r="E26" s="93"/>
      <c r="F26" s="93"/>
      <c r="G26" s="93"/>
      <c r="H26" s="93"/>
      <c r="I26" s="93"/>
      <c r="J26" s="93"/>
      <c r="K26" s="93"/>
      <c r="L26" s="93"/>
      <c r="M26" s="93"/>
    </row>
    <row r="27" spans="1:13">
      <c r="A27" s="93"/>
      <c r="B27" s="93"/>
      <c r="C27" s="93"/>
      <c r="D27" s="93"/>
      <c r="E27" s="93"/>
      <c r="F27" s="93"/>
      <c r="G27" s="93"/>
      <c r="H27" s="93"/>
      <c r="I27" s="93"/>
      <c r="J27" s="93"/>
      <c r="K27" s="93"/>
      <c r="L27" s="93"/>
    </row>
    <row r="28" spans="1:13">
      <c r="A28" s="93"/>
      <c r="B28" s="93"/>
      <c r="C28" s="93"/>
      <c r="D28" s="93"/>
      <c r="E28" s="93"/>
      <c r="F28" s="93"/>
      <c r="G28" s="93"/>
      <c r="H28" s="93"/>
      <c r="I28" s="93"/>
      <c r="J28" s="93"/>
      <c r="K28" s="93"/>
      <c r="L28" s="93"/>
    </row>
  </sheetData>
  <sheetProtection password="B106" sheet="1" objects="1" scenarios="1" formatCells="0" formatColumns="0" formatRows="0" insertColumns="0" insertRows="0" insertHyperlinks="0" deleteColumns="0" deleteRows="0" sort="0" autoFilter="0" pivotTables="0"/>
  <mergeCells count="13">
    <mergeCell ref="F2:G2"/>
    <mergeCell ref="F21:H21"/>
    <mergeCell ref="A5:M7"/>
    <mergeCell ref="F18:H18"/>
    <mergeCell ref="F19:H19"/>
    <mergeCell ref="F20:H20"/>
    <mergeCell ref="E11:H11"/>
    <mergeCell ref="F17:H17"/>
    <mergeCell ref="F12:H12"/>
    <mergeCell ref="F13:H13"/>
    <mergeCell ref="F14:H14"/>
    <mergeCell ref="F15:H15"/>
    <mergeCell ref="F16:H16"/>
  </mergeCells>
  <hyperlinks>
    <hyperlink ref="F19:H19" location="'D7'!A1" display="Prevent Recurrence"/>
    <hyperlink ref="F12:H12" location="D0!A1" display="Preliminary Data"/>
    <hyperlink ref="F13:H13" location="'D1'!A1" display="Team selection"/>
    <hyperlink ref="F14:H14" location="'D2'!A1" display="Problem Definition"/>
    <hyperlink ref="F15:H15" location="'D3'!A1" display="Contain problem"/>
    <hyperlink ref="F16:H16" location="'D4-1'!A1" display="Identify Root Cause"/>
    <hyperlink ref="F17:H17" location="'D5'!A1" display="Identify Corrective Action"/>
    <hyperlink ref="F18:H18" location="'D6'!A1" display="Implement"/>
    <hyperlink ref="F20:H20" location="'D8'!A1" display="Congratulate Team"/>
    <hyperlink ref="F21:H21" location="'8D Form'!A1" display="8D Summary Document"/>
    <hyperlink ref="F2:G2" r:id="rId1" display="Watch the Video"/>
  </hyperlinks>
  <pageMargins left="0.19" right="0.1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Z78"/>
  <sheetViews>
    <sheetView showGridLines="0" workbookViewId="0">
      <selection sqref="A1:P1"/>
    </sheetView>
  </sheetViews>
  <sheetFormatPr defaultRowHeight="12.75"/>
  <cols>
    <col min="1" max="1" width="9.140625" style="70"/>
    <col min="2" max="2" width="7.85546875" style="70" customWidth="1"/>
    <col min="3" max="3" width="6.7109375" style="70" customWidth="1"/>
    <col min="4" max="4" width="7.42578125" style="70" customWidth="1"/>
    <col min="5" max="5" width="7.5703125" style="70" bestFit="1" customWidth="1"/>
    <col min="6" max="6" width="8.85546875" style="70" customWidth="1"/>
    <col min="7" max="9" width="7.5703125" style="70" bestFit="1" customWidth="1"/>
    <col min="10" max="10" width="8.42578125" style="70" bestFit="1" customWidth="1"/>
    <col min="11" max="11" width="7.5703125" style="70" bestFit="1" customWidth="1"/>
    <col min="12" max="12" width="9.5703125" style="70" bestFit="1" customWidth="1"/>
    <col min="13" max="13" width="3.7109375" style="70" customWidth="1"/>
    <col min="14" max="14" width="6.5703125" style="70" bestFit="1" customWidth="1"/>
    <col min="15" max="15" width="10.7109375" style="70" customWidth="1"/>
    <col min="16" max="18" width="9.140625" style="70"/>
    <col min="19" max="19" width="5.42578125" style="70" customWidth="1"/>
    <col min="20" max="20" width="8.42578125" style="70" customWidth="1"/>
    <col min="21" max="21" width="10.5703125" style="70" customWidth="1"/>
    <col min="22" max="23" width="9.140625" style="70"/>
    <col min="24" max="26" width="0" style="70" hidden="1" customWidth="1"/>
    <col min="27" max="257" width="9.140625" style="70"/>
    <col min="258" max="258" width="7.85546875" style="70" customWidth="1"/>
    <col min="259" max="259" width="6.7109375" style="70" customWidth="1"/>
    <col min="260" max="260" width="7.42578125" style="70" customWidth="1"/>
    <col min="261" max="261" width="6.7109375" style="70" customWidth="1"/>
    <col min="262" max="262" width="8.85546875" style="70" customWidth="1"/>
    <col min="263" max="264" width="6.7109375" style="70" customWidth="1"/>
    <col min="265" max="266" width="4.7109375" style="70" customWidth="1"/>
    <col min="267" max="267" width="4.85546875" style="70" customWidth="1"/>
    <col min="268" max="269" width="3.7109375" style="70" customWidth="1"/>
    <col min="270" max="270" width="6" style="70" customWidth="1"/>
    <col min="271" max="271" width="10.7109375" style="70" customWidth="1"/>
    <col min="272" max="274" width="9.140625" style="70"/>
    <col min="275" max="275" width="5.42578125" style="70" customWidth="1"/>
    <col min="276" max="276" width="8.42578125" style="70" customWidth="1"/>
    <col min="277" max="277" width="10.5703125" style="70" customWidth="1"/>
    <col min="278" max="513" width="9.140625" style="70"/>
    <col min="514" max="514" width="7.85546875" style="70" customWidth="1"/>
    <col min="515" max="515" width="6.7109375" style="70" customWidth="1"/>
    <col min="516" max="516" width="7.42578125" style="70" customWidth="1"/>
    <col min="517" max="517" width="6.7109375" style="70" customWidth="1"/>
    <col min="518" max="518" width="8.85546875" style="70" customWidth="1"/>
    <col min="519" max="520" width="6.7109375" style="70" customWidth="1"/>
    <col min="521" max="522" width="4.7109375" style="70" customWidth="1"/>
    <col min="523" max="523" width="4.85546875" style="70" customWidth="1"/>
    <col min="524" max="525" width="3.7109375" style="70" customWidth="1"/>
    <col min="526" max="526" width="6" style="70" customWidth="1"/>
    <col min="527" max="527" width="10.7109375" style="70" customWidth="1"/>
    <col min="528" max="530" width="9.140625" style="70"/>
    <col min="531" max="531" width="5.42578125" style="70" customWidth="1"/>
    <col min="532" max="532" width="8.42578125" style="70" customWidth="1"/>
    <col min="533" max="533" width="10.5703125" style="70" customWidth="1"/>
    <col min="534" max="769" width="9.140625" style="70"/>
    <col min="770" max="770" width="7.85546875" style="70" customWidth="1"/>
    <col min="771" max="771" width="6.7109375" style="70" customWidth="1"/>
    <col min="772" max="772" width="7.42578125" style="70" customWidth="1"/>
    <col min="773" max="773" width="6.7109375" style="70" customWidth="1"/>
    <col min="774" max="774" width="8.85546875" style="70" customWidth="1"/>
    <col min="775" max="776" width="6.7109375" style="70" customWidth="1"/>
    <col min="777" max="778" width="4.7109375" style="70" customWidth="1"/>
    <col min="779" max="779" width="4.85546875" style="70" customWidth="1"/>
    <col min="780" max="781" width="3.7109375" style="70" customWidth="1"/>
    <col min="782" max="782" width="6" style="70" customWidth="1"/>
    <col min="783" max="783" width="10.7109375" style="70" customWidth="1"/>
    <col min="784" max="786" width="9.140625" style="70"/>
    <col min="787" max="787" width="5.42578125" style="70" customWidth="1"/>
    <col min="788" max="788" width="8.42578125" style="70" customWidth="1"/>
    <col min="789" max="789" width="10.5703125" style="70" customWidth="1"/>
    <col min="790" max="1025" width="9.140625" style="70"/>
    <col min="1026" max="1026" width="7.85546875" style="70" customWidth="1"/>
    <col min="1027" max="1027" width="6.7109375" style="70" customWidth="1"/>
    <col min="1028" max="1028" width="7.42578125" style="70" customWidth="1"/>
    <col min="1029" max="1029" width="6.7109375" style="70" customWidth="1"/>
    <col min="1030" max="1030" width="8.85546875" style="70" customWidth="1"/>
    <col min="1031" max="1032" width="6.7109375" style="70" customWidth="1"/>
    <col min="1033" max="1034" width="4.7109375" style="70" customWidth="1"/>
    <col min="1035" max="1035" width="4.85546875" style="70" customWidth="1"/>
    <col min="1036" max="1037" width="3.7109375" style="70" customWidth="1"/>
    <col min="1038" max="1038" width="6" style="70" customWidth="1"/>
    <col min="1039" max="1039" width="10.7109375" style="70" customWidth="1"/>
    <col min="1040" max="1042" width="9.140625" style="70"/>
    <col min="1043" max="1043" width="5.42578125" style="70" customWidth="1"/>
    <col min="1044" max="1044" width="8.42578125" style="70" customWidth="1"/>
    <col min="1045" max="1045" width="10.5703125" style="70" customWidth="1"/>
    <col min="1046" max="1281" width="9.140625" style="70"/>
    <col min="1282" max="1282" width="7.85546875" style="70" customWidth="1"/>
    <col min="1283" max="1283" width="6.7109375" style="70" customWidth="1"/>
    <col min="1284" max="1284" width="7.42578125" style="70" customWidth="1"/>
    <col min="1285" max="1285" width="6.7109375" style="70" customWidth="1"/>
    <col min="1286" max="1286" width="8.85546875" style="70" customWidth="1"/>
    <col min="1287" max="1288" width="6.7109375" style="70" customWidth="1"/>
    <col min="1289" max="1290" width="4.7109375" style="70" customWidth="1"/>
    <col min="1291" max="1291" width="4.85546875" style="70" customWidth="1"/>
    <col min="1292" max="1293" width="3.7109375" style="70" customWidth="1"/>
    <col min="1294" max="1294" width="6" style="70" customWidth="1"/>
    <col min="1295" max="1295" width="10.7109375" style="70" customWidth="1"/>
    <col min="1296" max="1298" width="9.140625" style="70"/>
    <col min="1299" max="1299" width="5.42578125" style="70" customWidth="1"/>
    <col min="1300" max="1300" width="8.42578125" style="70" customWidth="1"/>
    <col min="1301" max="1301" width="10.5703125" style="70" customWidth="1"/>
    <col min="1302" max="1537" width="9.140625" style="70"/>
    <col min="1538" max="1538" width="7.85546875" style="70" customWidth="1"/>
    <col min="1539" max="1539" width="6.7109375" style="70" customWidth="1"/>
    <col min="1540" max="1540" width="7.42578125" style="70" customWidth="1"/>
    <col min="1541" max="1541" width="6.7109375" style="70" customWidth="1"/>
    <col min="1542" max="1542" width="8.85546875" style="70" customWidth="1"/>
    <col min="1543" max="1544" width="6.7109375" style="70" customWidth="1"/>
    <col min="1545" max="1546" width="4.7109375" style="70" customWidth="1"/>
    <col min="1547" max="1547" width="4.85546875" style="70" customWidth="1"/>
    <col min="1548" max="1549" width="3.7109375" style="70" customWidth="1"/>
    <col min="1550" max="1550" width="6" style="70" customWidth="1"/>
    <col min="1551" max="1551" width="10.7109375" style="70" customWidth="1"/>
    <col min="1552" max="1554" width="9.140625" style="70"/>
    <col min="1555" max="1555" width="5.42578125" style="70" customWidth="1"/>
    <col min="1556" max="1556" width="8.42578125" style="70" customWidth="1"/>
    <col min="1557" max="1557" width="10.5703125" style="70" customWidth="1"/>
    <col min="1558" max="1793" width="9.140625" style="70"/>
    <col min="1794" max="1794" width="7.85546875" style="70" customWidth="1"/>
    <col min="1795" max="1795" width="6.7109375" style="70" customWidth="1"/>
    <col min="1796" max="1796" width="7.42578125" style="70" customWidth="1"/>
    <col min="1797" max="1797" width="6.7109375" style="70" customWidth="1"/>
    <col min="1798" max="1798" width="8.85546875" style="70" customWidth="1"/>
    <col min="1799" max="1800" width="6.7109375" style="70" customWidth="1"/>
    <col min="1801" max="1802" width="4.7109375" style="70" customWidth="1"/>
    <col min="1803" max="1803" width="4.85546875" style="70" customWidth="1"/>
    <col min="1804" max="1805" width="3.7109375" style="70" customWidth="1"/>
    <col min="1806" max="1806" width="6" style="70" customWidth="1"/>
    <col min="1807" max="1807" width="10.7109375" style="70" customWidth="1"/>
    <col min="1808" max="1810" width="9.140625" style="70"/>
    <col min="1811" max="1811" width="5.42578125" style="70" customWidth="1"/>
    <col min="1812" max="1812" width="8.42578125" style="70" customWidth="1"/>
    <col min="1813" max="1813" width="10.5703125" style="70" customWidth="1"/>
    <col min="1814" max="2049" width="9.140625" style="70"/>
    <col min="2050" max="2050" width="7.85546875" style="70" customWidth="1"/>
    <col min="2051" max="2051" width="6.7109375" style="70" customWidth="1"/>
    <col min="2052" max="2052" width="7.42578125" style="70" customWidth="1"/>
    <col min="2053" max="2053" width="6.7109375" style="70" customWidth="1"/>
    <col min="2054" max="2054" width="8.85546875" style="70" customWidth="1"/>
    <col min="2055" max="2056" width="6.7109375" style="70" customWidth="1"/>
    <col min="2057" max="2058" width="4.7109375" style="70" customWidth="1"/>
    <col min="2059" max="2059" width="4.85546875" style="70" customWidth="1"/>
    <col min="2060" max="2061" width="3.7109375" style="70" customWidth="1"/>
    <col min="2062" max="2062" width="6" style="70" customWidth="1"/>
    <col min="2063" max="2063" width="10.7109375" style="70" customWidth="1"/>
    <col min="2064" max="2066" width="9.140625" style="70"/>
    <col min="2067" max="2067" width="5.42578125" style="70" customWidth="1"/>
    <col min="2068" max="2068" width="8.42578125" style="70" customWidth="1"/>
    <col min="2069" max="2069" width="10.5703125" style="70" customWidth="1"/>
    <col min="2070" max="2305" width="9.140625" style="70"/>
    <col min="2306" max="2306" width="7.85546875" style="70" customWidth="1"/>
    <col min="2307" max="2307" width="6.7109375" style="70" customWidth="1"/>
    <col min="2308" max="2308" width="7.42578125" style="70" customWidth="1"/>
    <col min="2309" max="2309" width="6.7109375" style="70" customWidth="1"/>
    <col min="2310" max="2310" width="8.85546875" style="70" customWidth="1"/>
    <col min="2311" max="2312" width="6.7109375" style="70" customWidth="1"/>
    <col min="2313" max="2314" width="4.7109375" style="70" customWidth="1"/>
    <col min="2315" max="2315" width="4.85546875" style="70" customWidth="1"/>
    <col min="2316" max="2317" width="3.7109375" style="70" customWidth="1"/>
    <col min="2318" max="2318" width="6" style="70" customWidth="1"/>
    <col min="2319" max="2319" width="10.7109375" style="70" customWidth="1"/>
    <col min="2320" max="2322" width="9.140625" style="70"/>
    <col min="2323" max="2323" width="5.42578125" style="70" customWidth="1"/>
    <col min="2324" max="2324" width="8.42578125" style="70" customWidth="1"/>
    <col min="2325" max="2325" width="10.5703125" style="70" customWidth="1"/>
    <col min="2326" max="2561" width="9.140625" style="70"/>
    <col min="2562" max="2562" width="7.85546875" style="70" customWidth="1"/>
    <col min="2563" max="2563" width="6.7109375" style="70" customWidth="1"/>
    <col min="2564" max="2564" width="7.42578125" style="70" customWidth="1"/>
    <col min="2565" max="2565" width="6.7109375" style="70" customWidth="1"/>
    <col min="2566" max="2566" width="8.85546875" style="70" customWidth="1"/>
    <col min="2567" max="2568" width="6.7109375" style="70" customWidth="1"/>
    <col min="2569" max="2570" width="4.7109375" style="70" customWidth="1"/>
    <col min="2571" max="2571" width="4.85546875" style="70" customWidth="1"/>
    <col min="2572" max="2573" width="3.7109375" style="70" customWidth="1"/>
    <col min="2574" max="2574" width="6" style="70" customWidth="1"/>
    <col min="2575" max="2575" width="10.7109375" style="70" customWidth="1"/>
    <col min="2576" max="2578" width="9.140625" style="70"/>
    <col min="2579" max="2579" width="5.42578125" style="70" customWidth="1"/>
    <col min="2580" max="2580" width="8.42578125" style="70" customWidth="1"/>
    <col min="2581" max="2581" width="10.5703125" style="70" customWidth="1"/>
    <col min="2582" max="2817" width="9.140625" style="70"/>
    <col min="2818" max="2818" width="7.85546875" style="70" customWidth="1"/>
    <col min="2819" max="2819" width="6.7109375" style="70" customWidth="1"/>
    <col min="2820" max="2820" width="7.42578125" style="70" customWidth="1"/>
    <col min="2821" max="2821" width="6.7109375" style="70" customWidth="1"/>
    <col min="2822" max="2822" width="8.85546875" style="70" customWidth="1"/>
    <col min="2823" max="2824" width="6.7109375" style="70" customWidth="1"/>
    <col min="2825" max="2826" width="4.7109375" style="70" customWidth="1"/>
    <col min="2827" max="2827" width="4.85546875" style="70" customWidth="1"/>
    <col min="2828" max="2829" width="3.7109375" style="70" customWidth="1"/>
    <col min="2830" max="2830" width="6" style="70" customWidth="1"/>
    <col min="2831" max="2831" width="10.7109375" style="70" customWidth="1"/>
    <col min="2832" max="2834" width="9.140625" style="70"/>
    <col min="2835" max="2835" width="5.42578125" style="70" customWidth="1"/>
    <col min="2836" max="2836" width="8.42578125" style="70" customWidth="1"/>
    <col min="2837" max="2837" width="10.5703125" style="70" customWidth="1"/>
    <col min="2838" max="3073" width="9.140625" style="70"/>
    <col min="3074" max="3074" width="7.85546875" style="70" customWidth="1"/>
    <col min="3075" max="3075" width="6.7109375" style="70" customWidth="1"/>
    <col min="3076" max="3076" width="7.42578125" style="70" customWidth="1"/>
    <col min="3077" max="3077" width="6.7109375" style="70" customWidth="1"/>
    <col min="3078" max="3078" width="8.85546875" style="70" customWidth="1"/>
    <col min="3079" max="3080" width="6.7109375" style="70" customWidth="1"/>
    <col min="3081" max="3082" width="4.7109375" style="70" customWidth="1"/>
    <col min="3083" max="3083" width="4.85546875" style="70" customWidth="1"/>
    <col min="3084" max="3085" width="3.7109375" style="70" customWidth="1"/>
    <col min="3086" max="3086" width="6" style="70" customWidth="1"/>
    <col min="3087" max="3087" width="10.7109375" style="70" customWidth="1"/>
    <col min="3088" max="3090" width="9.140625" style="70"/>
    <col min="3091" max="3091" width="5.42578125" style="70" customWidth="1"/>
    <col min="3092" max="3092" width="8.42578125" style="70" customWidth="1"/>
    <col min="3093" max="3093" width="10.5703125" style="70" customWidth="1"/>
    <col min="3094" max="3329" width="9.140625" style="70"/>
    <col min="3330" max="3330" width="7.85546875" style="70" customWidth="1"/>
    <col min="3331" max="3331" width="6.7109375" style="70" customWidth="1"/>
    <col min="3332" max="3332" width="7.42578125" style="70" customWidth="1"/>
    <col min="3333" max="3333" width="6.7109375" style="70" customWidth="1"/>
    <col min="3334" max="3334" width="8.85546875" style="70" customWidth="1"/>
    <col min="3335" max="3336" width="6.7109375" style="70" customWidth="1"/>
    <col min="3337" max="3338" width="4.7109375" style="70" customWidth="1"/>
    <col min="3339" max="3339" width="4.85546875" style="70" customWidth="1"/>
    <col min="3340" max="3341" width="3.7109375" style="70" customWidth="1"/>
    <col min="3342" max="3342" width="6" style="70" customWidth="1"/>
    <col min="3343" max="3343" width="10.7109375" style="70" customWidth="1"/>
    <col min="3344" max="3346" width="9.140625" style="70"/>
    <col min="3347" max="3347" width="5.42578125" style="70" customWidth="1"/>
    <col min="3348" max="3348" width="8.42578125" style="70" customWidth="1"/>
    <col min="3349" max="3349" width="10.5703125" style="70" customWidth="1"/>
    <col min="3350" max="3585" width="9.140625" style="70"/>
    <col min="3586" max="3586" width="7.85546875" style="70" customWidth="1"/>
    <col min="3587" max="3587" width="6.7109375" style="70" customWidth="1"/>
    <col min="3588" max="3588" width="7.42578125" style="70" customWidth="1"/>
    <col min="3589" max="3589" width="6.7109375" style="70" customWidth="1"/>
    <col min="3590" max="3590" width="8.85546875" style="70" customWidth="1"/>
    <col min="3591" max="3592" width="6.7109375" style="70" customWidth="1"/>
    <col min="3593" max="3594" width="4.7109375" style="70" customWidth="1"/>
    <col min="3595" max="3595" width="4.85546875" style="70" customWidth="1"/>
    <col min="3596" max="3597" width="3.7109375" style="70" customWidth="1"/>
    <col min="3598" max="3598" width="6" style="70" customWidth="1"/>
    <col min="3599" max="3599" width="10.7109375" style="70" customWidth="1"/>
    <col min="3600" max="3602" width="9.140625" style="70"/>
    <col min="3603" max="3603" width="5.42578125" style="70" customWidth="1"/>
    <col min="3604" max="3604" width="8.42578125" style="70" customWidth="1"/>
    <col min="3605" max="3605" width="10.5703125" style="70" customWidth="1"/>
    <col min="3606" max="3841" width="9.140625" style="70"/>
    <col min="3842" max="3842" width="7.85546875" style="70" customWidth="1"/>
    <col min="3843" max="3843" width="6.7109375" style="70" customWidth="1"/>
    <col min="3844" max="3844" width="7.42578125" style="70" customWidth="1"/>
    <col min="3845" max="3845" width="6.7109375" style="70" customWidth="1"/>
    <col min="3846" max="3846" width="8.85546875" style="70" customWidth="1"/>
    <col min="3847" max="3848" width="6.7109375" style="70" customWidth="1"/>
    <col min="3849" max="3850" width="4.7109375" style="70" customWidth="1"/>
    <col min="3851" max="3851" width="4.85546875" style="70" customWidth="1"/>
    <col min="3852" max="3853" width="3.7109375" style="70" customWidth="1"/>
    <col min="3854" max="3854" width="6" style="70" customWidth="1"/>
    <col min="3855" max="3855" width="10.7109375" style="70" customWidth="1"/>
    <col min="3856" max="3858" width="9.140625" style="70"/>
    <col min="3859" max="3859" width="5.42578125" style="70" customWidth="1"/>
    <col min="3860" max="3860" width="8.42578125" style="70" customWidth="1"/>
    <col min="3861" max="3861" width="10.5703125" style="70" customWidth="1"/>
    <col min="3862" max="4097" width="9.140625" style="70"/>
    <col min="4098" max="4098" width="7.85546875" style="70" customWidth="1"/>
    <col min="4099" max="4099" width="6.7109375" style="70" customWidth="1"/>
    <col min="4100" max="4100" width="7.42578125" style="70" customWidth="1"/>
    <col min="4101" max="4101" width="6.7109375" style="70" customWidth="1"/>
    <col min="4102" max="4102" width="8.85546875" style="70" customWidth="1"/>
    <col min="4103" max="4104" width="6.7109375" style="70" customWidth="1"/>
    <col min="4105" max="4106" width="4.7109375" style="70" customWidth="1"/>
    <col min="4107" max="4107" width="4.85546875" style="70" customWidth="1"/>
    <col min="4108" max="4109" width="3.7109375" style="70" customWidth="1"/>
    <col min="4110" max="4110" width="6" style="70" customWidth="1"/>
    <col min="4111" max="4111" width="10.7109375" style="70" customWidth="1"/>
    <col min="4112" max="4114" width="9.140625" style="70"/>
    <col min="4115" max="4115" width="5.42578125" style="70" customWidth="1"/>
    <col min="4116" max="4116" width="8.42578125" style="70" customWidth="1"/>
    <col min="4117" max="4117" width="10.5703125" style="70" customWidth="1"/>
    <col min="4118" max="4353" width="9.140625" style="70"/>
    <col min="4354" max="4354" width="7.85546875" style="70" customWidth="1"/>
    <col min="4355" max="4355" width="6.7109375" style="70" customWidth="1"/>
    <col min="4356" max="4356" width="7.42578125" style="70" customWidth="1"/>
    <col min="4357" max="4357" width="6.7109375" style="70" customWidth="1"/>
    <col min="4358" max="4358" width="8.85546875" style="70" customWidth="1"/>
    <col min="4359" max="4360" width="6.7109375" style="70" customWidth="1"/>
    <col min="4361" max="4362" width="4.7109375" style="70" customWidth="1"/>
    <col min="4363" max="4363" width="4.85546875" style="70" customWidth="1"/>
    <col min="4364" max="4365" width="3.7109375" style="70" customWidth="1"/>
    <col min="4366" max="4366" width="6" style="70" customWidth="1"/>
    <col min="4367" max="4367" width="10.7109375" style="70" customWidth="1"/>
    <col min="4368" max="4370" width="9.140625" style="70"/>
    <col min="4371" max="4371" width="5.42578125" style="70" customWidth="1"/>
    <col min="4372" max="4372" width="8.42578125" style="70" customWidth="1"/>
    <col min="4373" max="4373" width="10.5703125" style="70" customWidth="1"/>
    <col min="4374" max="4609" width="9.140625" style="70"/>
    <col min="4610" max="4610" width="7.85546875" style="70" customWidth="1"/>
    <col min="4611" max="4611" width="6.7109375" style="70" customWidth="1"/>
    <col min="4612" max="4612" width="7.42578125" style="70" customWidth="1"/>
    <col min="4613" max="4613" width="6.7109375" style="70" customWidth="1"/>
    <col min="4614" max="4614" width="8.85546875" style="70" customWidth="1"/>
    <col min="4615" max="4616" width="6.7109375" style="70" customWidth="1"/>
    <col min="4617" max="4618" width="4.7109375" style="70" customWidth="1"/>
    <col min="4619" max="4619" width="4.85546875" style="70" customWidth="1"/>
    <col min="4620" max="4621" width="3.7109375" style="70" customWidth="1"/>
    <col min="4622" max="4622" width="6" style="70" customWidth="1"/>
    <col min="4623" max="4623" width="10.7109375" style="70" customWidth="1"/>
    <col min="4624" max="4626" width="9.140625" style="70"/>
    <col min="4627" max="4627" width="5.42578125" style="70" customWidth="1"/>
    <col min="4628" max="4628" width="8.42578125" style="70" customWidth="1"/>
    <col min="4629" max="4629" width="10.5703125" style="70" customWidth="1"/>
    <col min="4630" max="4865" width="9.140625" style="70"/>
    <col min="4866" max="4866" width="7.85546875" style="70" customWidth="1"/>
    <col min="4867" max="4867" width="6.7109375" style="70" customWidth="1"/>
    <col min="4868" max="4868" width="7.42578125" style="70" customWidth="1"/>
    <col min="4869" max="4869" width="6.7109375" style="70" customWidth="1"/>
    <col min="4870" max="4870" width="8.85546875" style="70" customWidth="1"/>
    <col min="4871" max="4872" width="6.7109375" style="70" customWidth="1"/>
    <col min="4873" max="4874" width="4.7109375" style="70" customWidth="1"/>
    <col min="4875" max="4875" width="4.85546875" style="70" customWidth="1"/>
    <col min="4876" max="4877" width="3.7109375" style="70" customWidth="1"/>
    <col min="4878" max="4878" width="6" style="70" customWidth="1"/>
    <col min="4879" max="4879" width="10.7109375" style="70" customWidth="1"/>
    <col min="4880" max="4882" width="9.140625" style="70"/>
    <col min="4883" max="4883" width="5.42578125" style="70" customWidth="1"/>
    <col min="4884" max="4884" width="8.42578125" style="70" customWidth="1"/>
    <col min="4885" max="4885" width="10.5703125" style="70" customWidth="1"/>
    <col min="4886" max="5121" width="9.140625" style="70"/>
    <col min="5122" max="5122" width="7.85546875" style="70" customWidth="1"/>
    <col min="5123" max="5123" width="6.7109375" style="70" customWidth="1"/>
    <col min="5124" max="5124" width="7.42578125" style="70" customWidth="1"/>
    <col min="5125" max="5125" width="6.7109375" style="70" customWidth="1"/>
    <col min="5126" max="5126" width="8.85546875" style="70" customWidth="1"/>
    <col min="5127" max="5128" width="6.7109375" style="70" customWidth="1"/>
    <col min="5129" max="5130" width="4.7109375" style="70" customWidth="1"/>
    <col min="5131" max="5131" width="4.85546875" style="70" customWidth="1"/>
    <col min="5132" max="5133" width="3.7109375" style="70" customWidth="1"/>
    <col min="5134" max="5134" width="6" style="70" customWidth="1"/>
    <col min="5135" max="5135" width="10.7109375" style="70" customWidth="1"/>
    <col min="5136" max="5138" width="9.140625" style="70"/>
    <col min="5139" max="5139" width="5.42578125" style="70" customWidth="1"/>
    <col min="5140" max="5140" width="8.42578125" style="70" customWidth="1"/>
    <col min="5141" max="5141" width="10.5703125" style="70" customWidth="1"/>
    <col min="5142" max="5377" width="9.140625" style="70"/>
    <col min="5378" max="5378" width="7.85546875" style="70" customWidth="1"/>
    <col min="5379" max="5379" width="6.7109375" style="70" customWidth="1"/>
    <col min="5380" max="5380" width="7.42578125" style="70" customWidth="1"/>
    <col min="5381" max="5381" width="6.7109375" style="70" customWidth="1"/>
    <col min="5382" max="5382" width="8.85546875" style="70" customWidth="1"/>
    <col min="5383" max="5384" width="6.7109375" style="70" customWidth="1"/>
    <col min="5385" max="5386" width="4.7109375" style="70" customWidth="1"/>
    <col min="5387" max="5387" width="4.85546875" style="70" customWidth="1"/>
    <col min="5388" max="5389" width="3.7109375" style="70" customWidth="1"/>
    <col min="5390" max="5390" width="6" style="70" customWidth="1"/>
    <col min="5391" max="5391" width="10.7109375" style="70" customWidth="1"/>
    <col min="5392" max="5394" width="9.140625" style="70"/>
    <col min="5395" max="5395" width="5.42578125" style="70" customWidth="1"/>
    <col min="5396" max="5396" width="8.42578125" style="70" customWidth="1"/>
    <col min="5397" max="5397" width="10.5703125" style="70" customWidth="1"/>
    <col min="5398" max="5633" width="9.140625" style="70"/>
    <col min="5634" max="5634" width="7.85546875" style="70" customWidth="1"/>
    <col min="5635" max="5635" width="6.7109375" style="70" customWidth="1"/>
    <col min="5636" max="5636" width="7.42578125" style="70" customWidth="1"/>
    <col min="5637" max="5637" width="6.7109375" style="70" customWidth="1"/>
    <col min="5638" max="5638" width="8.85546875" style="70" customWidth="1"/>
    <col min="5639" max="5640" width="6.7109375" style="70" customWidth="1"/>
    <col min="5641" max="5642" width="4.7109375" style="70" customWidth="1"/>
    <col min="5643" max="5643" width="4.85546875" style="70" customWidth="1"/>
    <col min="5644" max="5645" width="3.7109375" style="70" customWidth="1"/>
    <col min="5646" max="5646" width="6" style="70" customWidth="1"/>
    <col min="5647" max="5647" width="10.7109375" style="70" customWidth="1"/>
    <col min="5648" max="5650" width="9.140625" style="70"/>
    <col min="5651" max="5651" width="5.42578125" style="70" customWidth="1"/>
    <col min="5652" max="5652" width="8.42578125" style="70" customWidth="1"/>
    <col min="5653" max="5653" width="10.5703125" style="70" customWidth="1"/>
    <col min="5654" max="5889" width="9.140625" style="70"/>
    <col min="5890" max="5890" width="7.85546875" style="70" customWidth="1"/>
    <col min="5891" max="5891" width="6.7109375" style="70" customWidth="1"/>
    <col min="5892" max="5892" width="7.42578125" style="70" customWidth="1"/>
    <col min="5893" max="5893" width="6.7109375" style="70" customWidth="1"/>
    <col min="5894" max="5894" width="8.85546875" style="70" customWidth="1"/>
    <col min="5895" max="5896" width="6.7109375" style="70" customWidth="1"/>
    <col min="5897" max="5898" width="4.7109375" style="70" customWidth="1"/>
    <col min="5899" max="5899" width="4.85546875" style="70" customWidth="1"/>
    <col min="5900" max="5901" width="3.7109375" style="70" customWidth="1"/>
    <col min="5902" max="5902" width="6" style="70" customWidth="1"/>
    <col min="5903" max="5903" width="10.7109375" style="70" customWidth="1"/>
    <col min="5904" max="5906" width="9.140625" style="70"/>
    <col min="5907" max="5907" width="5.42578125" style="70" customWidth="1"/>
    <col min="5908" max="5908" width="8.42578125" style="70" customWidth="1"/>
    <col min="5909" max="5909" width="10.5703125" style="70" customWidth="1"/>
    <col min="5910" max="6145" width="9.140625" style="70"/>
    <col min="6146" max="6146" width="7.85546875" style="70" customWidth="1"/>
    <col min="6147" max="6147" width="6.7109375" style="70" customWidth="1"/>
    <col min="6148" max="6148" width="7.42578125" style="70" customWidth="1"/>
    <col min="6149" max="6149" width="6.7109375" style="70" customWidth="1"/>
    <col min="6150" max="6150" width="8.85546875" style="70" customWidth="1"/>
    <col min="6151" max="6152" width="6.7109375" style="70" customWidth="1"/>
    <col min="6153" max="6154" width="4.7109375" style="70" customWidth="1"/>
    <col min="6155" max="6155" width="4.85546875" style="70" customWidth="1"/>
    <col min="6156" max="6157" width="3.7109375" style="70" customWidth="1"/>
    <col min="6158" max="6158" width="6" style="70" customWidth="1"/>
    <col min="6159" max="6159" width="10.7109375" style="70" customWidth="1"/>
    <col min="6160" max="6162" width="9.140625" style="70"/>
    <col min="6163" max="6163" width="5.42578125" style="70" customWidth="1"/>
    <col min="6164" max="6164" width="8.42578125" style="70" customWidth="1"/>
    <col min="6165" max="6165" width="10.5703125" style="70" customWidth="1"/>
    <col min="6166" max="6401" width="9.140625" style="70"/>
    <col min="6402" max="6402" width="7.85546875" style="70" customWidth="1"/>
    <col min="6403" max="6403" width="6.7109375" style="70" customWidth="1"/>
    <col min="6404" max="6404" width="7.42578125" style="70" customWidth="1"/>
    <col min="6405" max="6405" width="6.7109375" style="70" customWidth="1"/>
    <col min="6406" max="6406" width="8.85546875" style="70" customWidth="1"/>
    <col min="6407" max="6408" width="6.7109375" style="70" customWidth="1"/>
    <col min="6409" max="6410" width="4.7109375" style="70" customWidth="1"/>
    <col min="6411" max="6411" width="4.85546875" style="70" customWidth="1"/>
    <col min="6412" max="6413" width="3.7109375" style="70" customWidth="1"/>
    <col min="6414" max="6414" width="6" style="70" customWidth="1"/>
    <col min="6415" max="6415" width="10.7109375" style="70" customWidth="1"/>
    <col min="6416" max="6418" width="9.140625" style="70"/>
    <col min="6419" max="6419" width="5.42578125" style="70" customWidth="1"/>
    <col min="6420" max="6420" width="8.42578125" style="70" customWidth="1"/>
    <col min="6421" max="6421" width="10.5703125" style="70" customWidth="1"/>
    <col min="6422" max="6657" width="9.140625" style="70"/>
    <col min="6658" max="6658" width="7.85546875" style="70" customWidth="1"/>
    <col min="6659" max="6659" width="6.7109375" style="70" customWidth="1"/>
    <col min="6660" max="6660" width="7.42578125" style="70" customWidth="1"/>
    <col min="6661" max="6661" width="6.7109375" style="70" customWidth="1"/>
    <col min="6662" max="6662" width="8.85546875" style="70" customWidth="1"/>
    <col min="6663" max="6664" width="6.7109375" style="70" customWidth="1"/>
    <col min="6665" max="6666" width="4.7109375" style="70" customWidth="1"/>
    <col min="6667" max="6667" width="4.85546875" style="70" customWidth="1"/>
    <col min="6668" max="6669" width="3.7109375" style="70" customWidth="1"/>
    <col min="6670" max="6670" width="6" style="70" customWidth="1"/>
    <col min="6671" max="6671" width="10.7109375" style="70" customWidth="1"/>
    <col min="6672" max="6674" width="9.140625" style="70"/>
    <col min="6675" max="6675" width="5.42578125" style="70" customWidth="1"/>
    <col min="6676" max="6676" width="8.42578125" style="70" customWidth="1"/>
    <col min="6677" max="6677" width="10.5703125" style="70" customWidth="1"/>
    <col min="6678" max="6913" width="9.140625" style="70"/>
    <col min="6914" max="6914" width="7.85546875" style="70" customWidth="1"/>
    <col min="6915" max="6915" width="6.7109375" style="70" customWidth="1"/>
    <col min="6916" max="6916" width="7.42578125" style="70" customWidth="1"/>
    <col min="6917" max="6917" width="6.7109375" style="70" customWidth="1"/>
    <col min="6918" max="6918" width="8.85546875" style="70" customWidth="1"/>
    <col min="6919" max="6920" width="6.7109375" style="70" customWidth="1"/>
    <col min="6921" max="6922" width="4.7109375" style="70" customWidth="1"/>
    <col min="6923" max="6923" width="4.85546875" style="70" customWidth="1"/>
    <col min="6924" max="6925" width="3.7109375" style="70" customWidth="1"/>
    <col min="6926" max="6926" width="6" style="70" customWidth="1"/>
    <col min="6927" max="6927" width="10.7109375" style="70" customWidth="1"/>
    <col min="6928" max="6930" width="9.140625" style="70"/>
    <col min="6931" max="6931" width="5.42578125" style="70" customWidth="1"/>
    <col min="6932" max="6932" width="8.42578125" style="70" customWidth="1"/>
    <col min="6933" max="6933" width="10.5703125" style="70" customWidth="1"/>
    <col min="6934" max="7169" width="9.140625" style="70"/>
    <col min="7170" max="7170" width="7.85546875" style="70" customWidth="1"/>
    <col min="7171" max="7171" width="6.7109375" style="70" customWidth="1"/>
    <col min="7172" max="7172" width="7.42578125" style="70" customWidth="1"/>
    <col min="7173" max="7173" width="6.7109375" style="70" customWidth="1"/>
    <col min="7174" max="7174" width="8.85546875" style="70" customWidth="1"/>
    <col min="7175" max="7176" width="6.7109375" style="70" customWidth="1"/>
    <col min="7177" max="7178" width="4.7109375" style="70" customWidth="1"/>
    <col min="7179" max="7179" width="4.85546875" style="70" customWidth="1"/>
    <col min="7180" max="7181" width="3.7109375" style="70" customWidth="1"/>
    <col min="7182" max="7182" width="6" style="70" customWidth="1"/>
    <col min="7183" max="7183" width="10.7109375" style="70" customWidth="1"/>
    <col min="7184" max="7186" width="9.140625" style="70"/>
    <col min="7187" max="7187" width="5.42578125" style="70" customWidth="1"/>
    <col min="7188" max="7188" width="8.42578125" style="70" customWidth="1"/>
    <col min="7189" max="7189" width="10.5703125" style="70" customWidth="1"/>
    <col min="7190" max="7425" width="9.140625" style="70"/>
    <col min="7426" max="7426" width="7.85546875" style="70" customWidth="1"/>
    <col min="7427" max="7427" width="6.7109375" style="70" customWidth="1"/>
    <col min="7428" max="7428" width="7.42578125" style="70" customWidth="1"/>
    <col min="7429" max="7429" width="6.7109375" style="70" customWidth="1"/>
    <col min="7430" max="7430" width="8.85546875" style="70" customWidth="1"/>
    <col min="7431" max="7432" width="6.7109375" style="70" customWidth="1"/>
    <col min="7433" max="7434" width="4.7109375" style="70" customWidth="1"/>
    <col min="7435" max="7435" width="4.85546875" style="70" customWidth="1"/>
    <col min="7436" max="7437" width="3.7109375" style="70" customWidth="1"/>
    <col min="7438" max="7438" width="6" style="70" customWidth="1"/>
    <col min="7439" max="7439" width="10.7109375" style="70" customWidth="1"/>
    <col min="7440" max="7442" width="9.140625" style="70"/>
    <col min="7443" max="7443" width="5.42578125" style="70" customWidth="1"/>
    <col min="7444" max="7444" width="8.42578125" style="70" customWidth="1"/>
    <col min="7445" max="7445" width="10.5703125" style="70" customWidth="1"/>
    <col min="7446" max="7681" width="9.140625" style="70"/>
    <col min="7682" max="7682" width="7.85546875" style="70" customWidth="1"/>
    <col min="7683" max="7683" width="6.7109375" style="70" customWidth="1"/>
    <col min="7684" max="7684" width="7.42578125" style="70" customWidth="1"/>
    <col min="7685" max="7685" width="6.7109375" style="70" customWidth="1"/>
    <col min="7686" max="7686" width="8.85546875" style="70" customWidth="1"/>
    <col min="7687" max="7688" width="6.7109375" style="70" customWidth="1"/>
    <col min="7689" max="7690" width="4.7109375" style="70" customWidth="1"/>
    <col min="7691" max="7691" width="4.85546875" style="70" customWidth="1"/>
    <col min="7692" max="7693" width="3.7109375" style="70" customWidth="1"/>
    <col min="7694" max="7694" width="6" style="70" customWidth="1"/>
    <col min="7695" max="7695" width="10.7109375" style="70" customWidth="1"/>
    <col min="7696" max="7698" width="9.140625" style="70"/>
    <col min="7699" max="7699" width="5.42578125" style="70" customWidth="1"/>
    <col min="7700" max="7700" width="8.42578125" style="70" customWidth="1"/>
    <col min="7701" max="7701" width="10.5703125" style="70" customWidth="1"/>
    <col min="7702" max="7937" width="9.140625" style="70"/>
    <col min="7938" max="7938" width="7.85546875" style="70" customWidth="1"/>
    <col min="7939" max="7939" width="6.7109375" style="70" customWidth="1"/>
    <col min="7940" max="7940" width="7.42578125" style="70" customWidth="1"/>
    <col min="7941" max="7941" width="6.7109375" style="70" customWidth="1"/>
    <col min="7942" max="7942" width="8.85546875" style="70" customWidth="1"/>
    <col min="7943" max="7944" width="6.7109375" style="70" customWidth="1"/>
    <col min="7945" max="7946" width="4.7109375" style="70" customWidth="1"/>
    <col min="7947" max="7947" width="4.85546875" style="70" customWidth="1"/>
    <col min="7948" max="7949" width="3.7109375" style="70" customWidth="1"/>
    <col min="7950" max="7950" width="6" style="70" customWidth="1"/>
    <col min="7951" max="7951" width="10.7109375" style="70" customWidth="1"/>
    <col min="7952" max="7954" width="9.140625" style="70"/>
    <col min="7955" max="7955" width="5.42578125" style="70" customWidth="1"/>
    <col min="7956" max="7956" width="8.42578125" style="70" customWidth="1"/>
    <col min="7957" max="7957" width="10.5703125" style="70" customWidth="1"/>
    <col min="7958" max="8193" width="9.140625" style="70"/>
    <col min="8194" max="8194" width="7.85546875" style="70" customWidth="1"/>
    <col min="8195" max="8195" width="6.7109375" style="70" customWidth="1"/>
    <col min="8196" max="8196" width="7.42578125" style="70" customWidth="1"/>
    <col min="8197" max="8197" width="6.7109375" style="70" customWidth="1"/>
    <col min="8198" max="8198" width="8.85546875" style="70" customWidth="1"/>
    <col min="8199" max="8200" width="6.7109375" style="70" customWidth="1"/>
    <col min="8201" max="8202" width="4.7109375" style="70" customWidth="1"/>
    <col min="8203" max="8203" width="4.85546875" style="70" customWidth="1"/>
    <col min="8204" max="8205" width="3.7109375" style="70" customWidth="1"/>
    <col min="8206" max="8206" width="6" style="70" customWidth="1"/>
    <col min="8207" max="8207" width="10.7109375" style="70" customWidth="1"/>
    <col min="8208" max="8210" width="9.140625" style="70"/>
    <col min="8211" max="8211" width="5.42578125" style="70" customWidth="1"/>
    <col min="8212" max="8212" width="8.42578125" style="70" customWidth="1"/>
    <col min="8213" max="8213" width="10.5703125" style="70" customWidth="1"/>
    <col min="8214" max="8449" width="9.140625" style="70"/>
    <col min="8450" max="8450" width="7.85546875" style="70" customWidth="1"/>
    <col min="8451" max="8451" width="6.7109375" style="70" customWidth="1"/>
    <col min="8452" max="8452" width="7.42578125" style="70" customWidth="1"/>
    <col min="8453" max="8453" width="6.7109375" style="70" customWidth="1"/>
    <col min="8454" max="8454" width="8.85546875" style="70" customWidth="1"/>
    <col min="8455" max="8456" width="6.7109375" style="70" customWidth="1"/>
    <col min="8457" max="8458" width="4.7109375" style="70" customWidth="1"/>
    <col min="8459" max="8459" width="4.85546875" style="70" customWidth="1"/>
    <col min="8460" max="8461" width="3.7109375" style="70" customWidth="1"/>
    <col min="8462" max="8462" width="6" style="70" customWidth="1"/>
    <col min="8463" max="8463" width="10.7109375" style="70" customWidth="1"/>
    <col min="8464" max="8466" width="9.140625" style="70"/>
    <col min="8467" max="8467" width="5.42578125" style="70" customWidth="1"/>
    <col min="8468" max="8468" width="8.42578125" style="70" customWidth="1"/>
    <col min="8469" max="8469" width="10.5703125" style="70" customWidth="1"/>
    <col min="8470" max="8705" width="9.140625" style="70"/>
    <col min="8706" max="8706" width="7.85546875" style="70" customWidth="1"/>
    <col min="8707" max="8707" width="6.7109375" style="70" customWidth="1"/>
    <col min="8708" max="8708" width="7.42578125" style="70" customWidth="1"/>
    <col min="8709" max="8709" width="6.7109375" style="70" customWidth="1"/>
    <col min="8710" max="8710" width="8.85546875" style="70" customWidth="1"/>
    <col min="8711" max="8712" width="6.7109375" style="70" customWidth="1"/>
    <col min="8713" max="8714" width="4.7109375" style="70" customWidth="1"/>
    <col min="8715" max="8715" width="4.85546875" style="70" customWidth="1"/>
    <col min="8716" max="8717" width="3.7109375" style="70" customWidth="1"/>
    <col min="8718" max="8718" width="6" style="70" customWidth="1"/>
    <col min="8719" max="8719" width="10.7109375" style="70" customWidth="1"/>
    <col min="8720" max="8722" width="9.140625" style="70"/>
    <col min="8723" max="8723" width="5.42578125" style="70" customWidth="1"/>
    <col min="8724" max="8724" width="8.42578125" style="70" customWidth="1"/>
    <col min="8725" max="8725" width="10.5703125" style="70" customWidth="1"/>
    <col min="8726" max="8961" width="9.140625" style="70"/>
    <col min="8962" max="8962" width="7.85546875" style="70" customWidth="1"/>
    <col min="8963" max="8963" width="6.7109375" style="70" customWidth="1"/>
    <col min="8964" max="8964" width="7.42578125" style="70" customWidth="1"/>
    <col min="8965" max="8965" width="6.7109375" style="70" customWidth="1"/>
    <col min="8966" max="8966" width="8.85546875" style="70" customWidth="1"/>
    <col min="8967" max="8968" width="6.7109375" style="70" customWidth="1"/>
    <col min="8969" max="8970" width="4.7109375" style="70" customWidth="1"/>
    <col min="8971" max="8971" width="4.85546875" style="70" customWidth="1"/>
    <col min="8972" max="8973" width="3.7109375" style="70" customWidth="1"/>
    <col min="8974" max="8974" width="6" style="70" customWidth="1"/>
    <col min="8975" max="8975" width="10.7109375" style="70" customWidth="1"/>
    <col min="8976" max="8978" width="9.140625" style="70"/>
    <col min="8979" max="8979" width="5.42578125" style="70" customWidth="1"/>
    <col min="8980" max="8980" width="8.42578125" style="70" customWidth="1"/>
    <col min="8981" max="8981" width="10.5703125" style="70" customWidth="1"/>
    <col min="8982" max="9217" width="9.140625" style="70"/>
    <col min="9218" max="9218" width="7.85546875" style="70" customWidth="1"/>
    <col min="9219" max="9219" width="6.7109375" style="70" customWidth="1"/>
    <col min="9220" max="9220" width="7.42578125" style="70" customWidth="1"/>
    <col min="9221" max="9221" width="6.7109375" style="70" customWidth="1"/>
    <col min="9222" max="9222" width="8.85546875" style="70" customWidth="1"/>
    <col min="9223" max="9224" width="6.7109375" style="70" customWidth="1"/>
    <col min="9225" max="9226" width="4.7109375" style="70" customWidth="1"/>
    <col min="9227" max="9227" width="4.85546875" style="70" customWidth="1"/>
    <col min="9228" max="9229" width="3.7109375" style="70" customWidth="1"/>
    <col min="9230" max="9230" width="6" style="70" customWidth="1"/>
    <col min="9231" max="9231" width="10.7109375" style="70" customWidth="1"/>
    <col min="9232" max="9234" width="9.140625" style="70"/>
    <col min="9235" max="9235" width="5.42578125" style="70" customWidth="1"/>
    <col min="9236" max="9236" width="8.42578125" style="70" customWidth="1"/>
    <col min="9237" max="9237" width="10.5703125" style="70" customWidth="1"/>
    <col min="9238" max="9473" width="9.140625" style="70"/>
    <col min="9474" max="9474" width="7.85546875" style="70" customWidth="1"/>
    <col min="9475" max="9475" width="6.7109375" style="70" customWidth="1"/>
    <col min="9476" max="9476" width="7.42578125" style="70" customWidth="1"/>
    <col min="9477" max="9477" width="6.7109375" style="70" customWidth="1"/>
    <col min="9478" max="9478" width="8.85546875" style="70" customWidth="1"/>
    <col min="9479" max="9480" width="6.7109375" style="70" customWidth="1"/>
    <col min="9481" max="9482" width="4.7109375" style="70" customWidth="1"/>
    <col min="9483" max="9483" width="4.85546875" style="70" customWidth="1"/>
    <col min="9484" max="9485" width="3.7109375" style="70" customWidth="1"/>
    <col min="9486" max="9486" width="6" style="70" customWidth="1"/>
    <col min="9487" max="9487" width="10.7109375" style="70" customWidth="1"/>
    <col min="9488" max="9490" width="9.140625" style="70"/>
    <col min="9491" max="9491" width="5.42578125" style="70" customWidth="1"/>
    <col min="9492" max="9492" width="8.42578125" style="70" customWidth="1"/>
    <col min="9493" max="9493" width="10.5703125" style="70" customWidth="1"/>
    <col min="9494" max="9729" width="9.140625" style="70"/>
    <col min="9730" max="9730" width="7.85546875" style="70" customWidth="1"/>
    <col min="9731" max="9731" width="6.7109375" style="70" customWidth="1"/>
    <col min="9732" max="9732" width="7.42578125" style="70" customWidth="1"/>
    <col min="9733" max="9733" width="6.7109375" style="70" customWidth="1"/>
    <col min="9734" max="9734" width="8.85546875" style="70" customWidth="1"/>
    <col min="9735" max="9736" width="6.7109375" style="70" customWidth="1"/>
    <col min="9737" max="9738" width="4.7109375" style="70" customWidth="1"/>
    <col min="9739" max="9739" width="4.85546875" style="70" customWidth="1"/>
    <col min="9740" max="9741" width="3.7109375" style="70" customWidth="1"/>
    <col min="9742" max="9742" width="6" style="70" customWidth="1"/>
    <col min="9743" max="9743" width="10.7109375" style="70" customWidth="1"/>
    <col min="9744" max="9746" width="9.140625" style="70"/>
    <col min="9747" max="9747" width="5.42578125" style="70" customWidth="1"/>
    <col min="9748" max="9748" width="8.42578125" style="70" customWidth="1"/>
    <col min="9749" max="9749" width="10.5703125" style="70" customWidth="1"/>
    <col min="9750" max="9985" width="9.140625" style="70"/>
    <col min="9986" max="9986" width="7.85546875" style="70" customWidth="1"/>
    <col min="9987" max="9987" width="6.7109375" style="70" customWidth="1"/>
    <col min="9988" max="9988" width="7.42578125" style="70" customWidth="1"/>
    <col min="9989" max="9989" width="6.7109375" style="70" customWidth="1"/>
    <col min="9990" max="9990" width="8.85546875" style="70" customWidth="1"/>
    <col min="9991" max="9992" width="6.7109375" style="70" customWidth="1"/>
    <col min="9993" max="9994" width="4.7109375" style="70" customWidth="1"/>
    <col min="9995" max="9995" width="4.85546875" style="70" customWidth="1"/>
    <col min="9996" max="9997" width="3.7109375" style="70" customWidth="1"/>
    <col min="9998" max="9998" width="6" style="70" customWidth="1"/>
    <col min="9999" max="9999" width="10.7109375" style="70" customWidth="1"/>
    <col min="10000" max="10002" width="9.140625" style="70"/>
    <col min="10003" max="10003" width="5.42578125" style="70" customWidth="1"/>
    <col min="10004" max="10004" width="8.42578125" style="70" customWidth="1"/>
    <col min="10005" max="10005" width="10.5703125" style="70" customWidth="1"/>
    <col min="10006" max="10241" width="9.140625" style="70"/>
    <col min="10242" max="10242" width="7.85546875" style="70" customWidth="1"/>
    <col min="10243" max="10243" width="6.7109375" style="70" customWidth="1"/>
    <col min="10244" max="10244" width="7.42578125" style="70" customWidth="1"/>
    <col min="10245" max="10245" width="6.7109375" style="70" customWidth="1"/>
    <col min="10246" max="10246" width="8.85546875" style="70" customWidth="1"/>
    <col min="10247" max="10248" width="6.7109375" style="70" customWidth="1"/>
    <col min="10249" max="10250" width="4.7109375" style="70" customWidth="1"/>
    <col min="10251" max="10251" width="4.85546875" style="70" customWidth="1"/>
    <col min="10252" max="10253" width="3.7109375" style="70" customWidth="1"/>
    <col min="10254" max="10254" width="6" style="70" customWidth="1"/>
    <col min="10255" max="10255" width="10.7109375" style="70" customWidth="1"/>
    <col min="10256" max="10258" width="9.140625" style="70"/>
    <col min="10259" max="10259" width="5.42578125" style="70" customWidth="1"/>
    <col min="10260" max="10260" width="8.42578125" style="70" customWidth="1"/>
    <col min="10261" max="10261" width="10.5703125" style="70" customWidth="1"/>
    <col min="10262" max="10497" width="9.140625" style="70"/>
    <col min="10498" max="10498" width="7.85546875" style="70" customWidth="1"/>
    <col min="10499" max="10499" width="6.7109375" style="70" customWidth="1"/>
    <col min="10500" max="10500" width="7.42578125" style="70" customWidth="1"/>
    <col min="10501" max="10501" width="6.7109375" style="70" customWidth="1"/>
    <col min="10502" max="10502" width="8.85546875" style="70" customWidth="1"/>
    <col min="10503" max="10504" width="6.7109375" style="70" customWidth="1"/>
    <col min="10505" max="10506" width="4.7109375" style="70" customWidth="1"/>
    <col min="10507" max="10507" width="4.85546875" style="70" customWidth="1"/>
    <col min="10508" max="10509" width="3.7109375" style="70" customWidth="1"/>
    <col min="10510" max="10510" width="6" style="70" customWidth="1"/>
    <col min="10511" max="10511" width="10.7109375" style="70" customWidth="1"/>
    <col min="10512" max="10514" width="9.140625" style="70"/>
    <col min="10515" max="10515" width="5.42578125" style="70" customWidth="1"/>
    <col min="10516" max="10516" width="8.42578125" style="70" customWidth="1"/>
    <col min="10517" max="10517" width="10.5703125" style="70" customWidth="1"/>
    <col min="10518" max="10753" width="9.140625" style="70"/>
    <col min="10754" max="10754" width="7.85546875" style="70" customWidth="1"/>
    <col min="10755" max="10755" width="6.7109375" style="70" customWidth="1"/>
    <col min="10756" max="10756" width="7.42578125" style="70" customWidth="1"/>
    <col min="10757" max="10757" width="6.7109375" style="70" customWidth="1"/>
    <col min="10758" max="10758" width="8.85546875" style="70" customWidth="1"/>
    <col min="10759" max="10760" width="6.7109375" style="70" customWidth="1"/>
    <col min="10761" max="10762" width="4.7109375" style="70" customWidth="1"/>
    <col min="10763" max="10763" width="4.85546875" style="70" customWidth="1"/>
    <col min="10764" max="10765" width="3.7109375" style="70" customWidth="1"/>
    <col min="10766" max="10766" width="6" style="70" customWidth="1"/>
    <col min="10767" max="10767" width="10.7109375" style="70" customWidth="1"/>
    <col min="10768" max="10770" width="9.140625" style="70"/>
    <col min="10771" max="10771" width="5.42578125" style="70" customWidth="1"/>
    <col min="10772" max="10772" width="8.42578125" style="70" customWidth="1"/>
    <col min="10773" max="10773" width="10.5703125" style="70" customWidth="1"/>
    <col min="10774" max="11009" width="9.140625" style="70"/>
    <col min="11010" max="11010" width="7.85546875" style="70" customWidth="1"/>
    <col min="11011" max="11011" width="6.7109375" style="70" customWidth="1"/>
    <col min="11012" max="11012" width="7.42578125" style="70" customWidth="1"/>
    <col min="11013" max="11013" width="6.7109375" style="70" customWidth="1"/>
    <col min="11014" max="11014" width="8.85546875" style="70" customWidth="1"/>
    <col min="11015" max="11016" width="6.7109375" style="70" customWidth="1"/>
    <col min="11017" max="11018" width="4.7109375" style="70" customWidth="1"/>
    <col min="11019" max="11019" width="4.85546875" style="70" customWidth="1"/>
    <col min="11020" max="11021" width="3.7109375" style="70" customWidth="1"/>
    <col min="11022" max="11022" width="6" style="70" customWidth="1"/>
    <col min="11023" max="11023" width="10.7109375" style="70" customWidth="1"/>
    <col min="11024" max="11026" width="9.140625" style="70"/>
    <col min="11027" max="11027" width="5.42578125" style="70" customWidth="1"/>
    <col min="11028" max="11028" width="8.42578125" style="70" customWidth="1"/>
    <col min="11029" max="11029" width="10.5703125" style="70" customWidth="1"/>
    <col min="11030" max="11265" width="9.140625" style="70"/>
    <col min="11266" max="11266" width="7.85546875" style="70" customWidth="1"/>
    <col min="11267" max="11267" width="6.7109375" style="70" customWidth="1"/>
    <col min="11268" max="11268" width="7.42578125" style="70" customWidth="1"/>
    <col min="11269" max="11269" width="6.7109375" style="70" customWidth="1"/>
    <col min="11270" max="11270" width="8.85546875" style="70" customWidth="1"/>
    <col min="11271" max="11272" width="6.7109375" style="70" customWidth="1"/>
    <col min="11273" max="11274" width="4.7109375" style="70" customWidth="1"/>
    <col min="11275" max="11275" width="4.85546875" style="70" customWidth="1"/>
    <col min="11276" max="11277" width="3.7109375" style="70" customWidth="1"/>
    <col min="11278" max="11278" width="6" style="70" customWidth="1"/>
    <col min="11279" max="11279" width="10.7109375" style="70" customWidth="1"/>
    <col min="11280" max="11282" width="9.140625" style="70"/>
    <col min="11283" max="11283" width="5.42578125" style="70" customWidth="1"/>
    <col min="11284" max="11284" width="8.42578125" style="70" customWidth="1"/>
    <col min="11285" max="11285" width="10.5703125" style="70" customWidth="1"/>
    <col min="11286" max="11521" width="9.140625" style="70"/>
    <col min="11522" max="11522" width="7.85546875" style="70" customWidth="1"/>
    <col min="11523" max="11523" width="6.7109375" style="70" customWidth="1"/>
    <col min="11524" max="11524" width="7.42578125" style="70" customWidth="1"/>
    <col min="11525" max="11525" width="6.7109375" style="70" customWidth="1"/>
    <col min="11526" max="11526" width="8.85546875" style="70" customWidth="1"/>
    <col min="11527" max="11528" width="6.7109375" style="70" customWidth="1"/>
    <col min="11529" max="11530" width="4.7109375" style="70" customWidth="1"/>
    <col min="11531" max="11531" width="4.85546875" style="70" customWidth="1"/>
    <col min="11532" max="11533" width="3.7109375" style="70" customWidth="1"/>
    <col min="11534" max="11534" width="6" style="70" customWidth="1"/>
    <col min="11535" max="11535" width="10.7109375" style="70" customWidth="1"/>
    <col min="11536" max="11538" width="9.140625" style="70"/>
    <col min="11539" max="11539" width="5.42578125" style="70" customWidth="1"/>
    <col min="11540" max="11540" width="8.42578125" style="70" customWidth="1"/>
    <col min="11541" max="11541" width="10.5703125" style="70" customWidth="1"/>
    <col min="11542" max="11777" width="9.140625" style="70"/>
    <col min="11778" max="11778" width="7.85546875" style="70" customWidth="1"/>
    <col min="11779" max="11779" width="6.7109375" style="70" customWidth="1"/>
    <col min="11780" max="11780" width="7.42578125" style="70" customWidth="1"/>
    <col min="11781" max="11781" width="6.7109375" style="70" customWidth="1"/>
    <col min="11782" max="11782" width="8.85546875" style="70" customWidth="1"/>
    <col min="11783" max="11784" width="6.7109375" style="70" customWidth="1"/>
    <col min="11785" max="11786" width="4.7109375" style="70" customWidth="1"/>
    <col min="11787" max="11787" width="4.85546875" style="70" customWidth="1"/>
    <col min="11788" max="11789" width="3.7109375" style="70" customWidth="1"/>
    <col min="11790" max="11790" width="6" style="70" customWidth="1"/>
    <col min="11791" max="11791" width="10.7109375" style="70" customWidth="1"/>
    <col min="11792" max="11794" width="9.140625" style="70"/>
    <col min="11795" max="11795" width="5.42578125" style="70" customWidth="1"/>
    <col min="11796" max="11796" width="8.42578125" style="70" customWidth="1"/>
    <col min="11797" max="11797" width="10.5703125" style="70" customWidth="1"/>
    <col min="11798" max="12033" width="9.140625" style="70"/>
    <col min="12034" max="12034" width="7.85546875" style="70" customWidth="1"/>
    <col min="12035" max="12035" width="6.7109375" style="70" customWidth="1"/>
    <col min="12036" max="12036" width="7.42578125" style="70" customWidth="1"/>
    <col min="12037" max="12037" width="6.7109375" style="70" customWidth="1"/>
    <col min="12038" max="12038" width="8.85546875" style="70" customWidth="1"/>
    <col min="12039" max="12040" width="6.7109375" style="70" customWidth="1"/>
    <col min="12041" max="12042" width="4.7109375" style="70" customWidth="1"/>
    <col min="12043" max="12043" width="4.85546875" style="70" customWidth="1"/>
    <col min="12044" max="12045" width="3.7109375" style="70" customWidth="1"/>
    <col min="12046" max="12046" width="6" style="70" customWidth="1"/>
    <col min="12047" max="12047" width="10.7109375" style="70" customWidth="1"/>
    <col min="12048" max="12050" width="9.140625" style="70"/>
    <col min="12051" max="12051" width="5.42578125" style="70" customWidth="1"/>
    <col min="12052" max="12052" width="8.42578125" style="70" customWidth="1"/>
    <col min="12053" max="12053" width="10.5703125" style="70" customWidth="1"/>
    <col min="12054" max="12289" width="9.140625" style="70"/>
    <col min="12290" max="12290" width="7.85546875" style="70" customWidth="1"/>
    <col min="12291" max="12291" width="6.7109375" style="70" customWidth="1"/>
    <col min="12292" max="12292" width="7.42578125" style="70" customWidth="1"/>
    <col min="12293" max="12293" width="6.7109375" style="70" customWidth="1"/>
    <col min="12294" max="12294" width="8.85546875" style="70" customWidth="1"/>
    <col min="12295" max="12296" width="6.7109375" style="70" customWidth="1"/>
    <col min="12297" max="12298" width="4.7109375" style="70" customWidth="1"/>
    <col min="12299" max="12299" width="4.85546875" style="70" customWidth="1"/>
    <col min="12300" max="12301" width="3.7109375" style="70" customWidth="1"/>
    <col min="12302" max="12302" width="6" style="70" customWidth="1"/>
    <col min="12303" max="12303" width="10.7109375" style="70" customWidth="1"/>
    <col min="12304" max="12306" width="9.140625" style="70"/>
    <col min="12307" max="12307" width="5.42578125" style="70" customWidth="1"/>
    <col min="12308" max="12308" width="8.42578125" style="70" customWidth="1"/>
    <col min="12309" max="12309" width="10.5703125" style="70" customWidth="1"/>
    <col min="12310" max="12545" width="9.140625" style="70"/>
    <col min="12546" max="12546" width="7.85546875" style="70" customWidth="1"/>
    <col min="12547" max="12547" width="6.7109375" style="70" customWidth="1"/>
    <col min="12548" max="12548" width="7.42578125" style="70" customWidth="1"/>
    <col min="12549" max="12549" width="6.7109375" style="70" customWidth="1"/>
    <col min="12550" max="12550" width="8.85546875" style="70" customWidth="1"/>
    <col min="12551" max="12552" width="6.7109375" style="70" customWidth="1"/>
    <col min="12553" max="12554" width="4.7109375" style="70" customWidth="1"/>
    <col min="12555" max="12555" width="4.85546875" style="70" customWidth="1"/>
    <col min="12556" max="12557" width="3.7109375" style="70" customWidth="1"/>
    <col min="12558" max="12558" width="6" style="70" customWidth="1"/>
    <col min="12559" max="12559" width="10.7109375" style="70" customWidth="1"/>
    <col min="12560" max="12562" width="9.140625" style="70"/>
    <col min="12563" max="12563" width="5.42578125" style="70" customWidth="1"/>
    <col min="12564" max="12564" width="8.42578125" style="70" customWidth="1"/>
    <col min="12565" max="12565" width="10.5703125" style="70" customWidth="1"/>
    <col min="12566" max="12801" width="9.140625" style="70"/>
    <col min="12802" max="12802" width="7.85546875" style="70" customWidth="1"/>
    <col min="12803" max="12803" width="6.7109375" style="70" customWidth="1"/>
    <col min="12804" max="12804" width="7.42578125" style="70" customWidth="1"/>
    <col min="12805" max="12805" width="6.7109375" style="70" customWidth="1"/>
    <col min="12806" max="12806" width="8.85546875" style="70" customWidth="1"/>
    <col min="12807" max="12808" width="6.7109375" style="70" customWidth="1"/>
    <col min="12809" max="12810" width="4.7109375" style="70" customWidth="1"/>
    <col min="12811" max="12811" width="4.85546875" style="70" customWidth="1"/>
    <col min="12812" max="12813" width="3.7109375" style="70" customWidth="1"/>
    <col min="12814" max="12814" width="6" style="70" customWidth="1"/>
    <col min="12815" max="12815" width="10.7109375" style="70" customWidth="1"/>
    <col min="12816" max="12818" width="9.140625" style="70"/>
    <col min="12819" max="12819" width="5.42578125" style="70" customWidth="1"/>
    <col min="12820" max="12820" width="8.42578125" style="70" customWidth="1"/>
    <col min="12821" max="12821" width="10.5703125" style="70" customWidth="1"/>
    <col min="12822" max="13057" width="9.140625" style="70"/>
    <col min="13058" max="13058" width="7.85546875" style="70" customWidth="1"/>
    <col min="13059" max="13059" width="6.7109375" style="70" customWidth="1"/>
    <col min="13060" max="13060" width="7.42578125" style="70" customWidth="1"/>
    <col min="13061" max="13061" width="6.7109375" style="70" customWidth="1"/>
    <col min="13062" max="13062" width="8.85546875" style="70" customWidth="1"/>
    <col min="13063" max="13064" width="6.7109375" style="70" customWidth="1"/>
    <col min="13065" max="13066" width="4.7109375" style="70" customWidth="1"/>
    <col min="13067" max="13067" width="4.85546875" style="70" customWidth="1"/>
    <col min="13068" max="13069" width="3.7109375" style="70" customWidth="1"/>
    <col min="13070" max="13070" width="6" style="70" customWidth="1"/>
    <col min="13071" max="13071" width="10.7109375" style="70" customWidth="1"/>
    <col min="13072" max="13074" width="9.140625" style="70"/>
    <col min="13075" max="13075" width="5.42578125" style="70" customWidth="1"/>
    <col min="13076" max="13076" width="8.42578125" style="70" customWidth="1"/>
    <col min="13077" max="13077" width="10.5703125" style="70" customWidth="1"/>
    <col min="13078" max="13313" width="9.140625" style="70"/>
    <col min="13314" max="13314" width="7.85546875" style="70" customWidth="1"/>
    <col min="13315" max="13315" width="6.7109375" style="70" customWidth="1"/>
    <col min="13316" max="13316" width="7.42578125" style="70" customWidth="1"/>
    <col min="13317" max="13317" width="6.7109375" style="70" customWidth="1"/>
    <col min="13318" max="13318" width="8.85546875" style="70" customWidth="1"/>
    <col min="13319" max="13320" width="6.7109375" style="70" customWidth="1"/>
    <col min="13321" max="13322" width="4.7109375" style="70" customWidth="1"/>
    <col min="13323" max="13323" width="4.85546875" style="70" customWidth="1"/>
    <col min="13324" max="13325" width="3.7109375" style="70" customWidth="1"/>
    <col min="13326" max="13326" width="6" style="70" customWidth="1"/>
    <col min="13327" max="13327" width="10.7109375" style="70" customWidth="1"/>
    <col min="13328" max="13330" width="9.140625" style="70"/>
    <col min="13331" max="13331" width="5.42578125" style="70" customWidth="1"/>
    <col min="13332" max="13332" width="8.42578125" style="70" customWidth="1"/>
    <col min="13333" max="13333" width="10.5703125" style="70" customWidth="1"/>
    <col min="13334" max="13569" width="9.140625" style="70"/>
    <col min="13570" max="13570" width="7.85546875" style="70" customWidth="1"/>
    <col min="13571" max="13571" width="6.7109375" style="70" customWidth="1"/>
    <col min="13572" max="13572" width="7.42578125" style="70" customWidth="1"/>
    <col min="13573" max="13573" width="6.7109375" style="70" customWidth="1"/>
    <col min="13574" max="13574" width="8.85546875" style="70" customWidth="1"/>
    <col min="13575" max="13576" width="6.7109375" style="70" customWidth="1"/>
    <col min="13577" max="13578" width="4.7109375" style="70" customWidth="1"/>
    <col min="13579" max="13579" width="4.85546875" style="70" customWidth="1"/>
    <col min="13580" max="13581" width="3.7109375" style="70" customWidth="1"/>
    <col min="13582" max="13582" width="6" style="70" customWidth="1"/>
    <col min="13583" max="13583" width="10.7109375" style="70" customWidth="1"/>
    <col min="13584" max="13586" width="9.140625" style="70"/>
    <col min="13587" max="13587" width="5.42578125" style="70" customWidth="1"/>
    <col min="13588" max="13588" width="8.42578125" style="70" customWidth="1"/>
    <col min="13589" max="13589" width="10.5703125" style="70" customWidth="1"/>
    <col min="13590" max="13825" width="9.140625" style="70"/>
    <col min="13826" max="13826" width="7.85546875" style="70" customWidth="1"/>
    <col min="13827" max="13827" width="6.7109375" style="70" customWidth="1"/>
    <col min="13828" max="13828" width="7.42578125" style="70" customWidth="1"/>
    <col min="13829" max="13829" width="6.7109375" style="70" customWidth="1"/>
    <col min="13830" max="13830" width="8.85546875" style="70" customWidth="1"/>
    <col min="13831" max="13832" width="6.7109375" style="70" customWidth="1"/>
    <col min="13833" max="13834" width="4.7109375" style="70" customWidth="1"/>
    <col min="13835" max="13835" width="4.85546875" style="70" customWidth="1"/>
    <col min="13836" max="13837" width="3.7109375" style="70" customWidth="1"/>
    <col min="13838" max="13838" width="6" style="70" customWidth="1"/>
    <col min="13839" max="13839" width="10.7109375" style="70" customWidth="1"/>
    <col min="13840" max="13842" width="9.140625" style="70"/>
    <col min="13843" max="13843" width="5.42578125" style="70" customWidth="1"/>
    <col min="13844" max="13844" width="8.42578125" style="70" customWidth="1"/>
    <col min="13845" max="13845" width="10.5703125" style="70" customWidth="1"/>
    <col min="13846" max="14081" width="9.140625" style="70"/>
    <col min="14082" max="14082" width="7.85546875" style="70" customWidth="1"/>
    <col min="14083" max="14083" width="6.7109375" style="70" customWidth="1"/>
    <col min="14084" max="14084" width="7.42578125" style="70" customWidth="1"/>
    <col min="14085" max="14085" width="6.7109375" style="70" customWidth="1"/>
    <col min="14086" max="14086" width="8.85546875" style="70" customWidth="1"/>
    <col min="14087" max="14088" width="6.7109375" style="70" customWidth="1"/>
    <col min="14089" max="14090" width="4.7109375" style="70" customWidth="1"/>
    <col min="14091" max="14091" width="4.85546875" style="70" customWidth="1"/>
    <col min="14092" max="14093" width="3.7109375" style="70" customWidth="1"/>
    <col min="14094" max="14094" width="6" style="70" customWidth="1"/>
    <col min="14095" max="14095" width="10.7109375" style="70" customWidth="1"/>
    <col min="14096" max="14098" width="9.140625" style="70"/>
    <col min="14099" max="14099" width="5.42578125" style="70" customWidth="1"/>
    <col min="14100" max="14100" width="8.42578125" style="70" customWidth="1"/>
    <col min="14101" max="14101" width="10.5703125" style="70" customWidth="1"/>
    <col min="14102" max="14337" width="9.140625" style="70"/>
    <col min="14338" max="14338" width="7.85546875" style="70" customWidth="1"/>
    <col min="14339" max="14339" width="6.7109375" style="70" customWidth="1"/>
    <col min="14340" max="14340" width="7.42578125" style="70" customWidth="1"/>
    <col min="14341" max="14341" width="6.7109375" style="70" customWidth="1"/>
    <col min="14342" max="14342" width="8.85546875" style="70" customWidth="1"/>
    <col min="14343" max="14344" width="6.7109375" style="70" customWidth="1"/>
    <col min="14345" max="14346" width="4.7109375" style="70" customWidth="1"/>
    <col min="14347" max="14347" width="4.85546875" style="70" customWidth="1"/>
    <col min="14348" max="14349" width="3.7109375" style="70" customWidth="1"/>
    <col min="14350" max="14350" width="6" style="70" customWidth="1"/>
    <col min="14351" max="14351" width="10.7109375" style="70" customWidth="1"/>
    <col min="14352" max="14354" width="9.140625" style="70"/>
    <col min="14355" max="14355" width="5.42578125" style="70" customWidth="1"/>
    <col min="14356" max="14356" width="8.42578125" style="70" customWidth="1"/>
    <col min="14357" max="14357" width="10.5703125" style="70" customWidth="1"/>
    <col min="14358" max="14593" width="9.140625" style="70"/>
    <col min="14594" max="14594" width="7.85546875" style="70" customWidth="1"/>
    <col min="14595" max="14595" width="6.7109375" style="70" customWidth="1"/>
    <col min="14596" max="14596" width="7.42578125" style="70" customWidth="1"/>
    <col min="14597" max="14597" width="6.7109375" style="70" customWidth="1"/>
    <col min="14598" max="14598" width="8.85546875" style="70" customWidth="1"/>
    <col min="14599" max="14600" width="6.7109375" style="70" customWidth="1"/>
    <col min="14601" max="14602" width="4.7109375" style="70" customWidth="1"/>
    <col min="14603" max="14603" width="4.85546875" style="70" customWidth="1"/>
    <col min="14604" max="14605" width="3.7109375" style="70" customWidth="1"/>
    <col min="14606" max="14606" width="6" style="70" customWidth="1"/>
    <col min="14607" max="14607" width="10.7109375" style="70" customWidth="1"/>
    <col min="14608" max="14610" width="9.140625" style="70"/>
    <col min="14611" max="14611" width="5.42578125" style="70" customWidth="1"/>
    <col min="14612" max="14612" width="8.42578125" style="70" customWidth="1"/>
    <col min="14613" max="14613" width="10.5703125" style="70" customWidth="1"/>
    <col min="14614" max="14849" width="9.140625" style="70"/>
    <col min="14850" max="14850" width="7.85546875" style="70" customWidth="1"/>
    <col min="14851" max="14851" width="6.7109375" style="70" customWidth="1"/>
    <col min="14852" max="14852" width="7.42578125" style="70" customWidth="1"/>
    <col min="14853" max="14853" width="6.7109375" style="70" customWidth="1"/>
    <col min="14854" max="14854" width="8.85546875" style="70" customWidth="1"/>
    <col min="14855" max="14856" width="6.7109375" style="70" customWidth="1"/>
    <col min="14857" max="14858" width="4.7109375" style="70" customWidth="1"/>
    <col min="14859" max="14859" width="4.85546875" style="70" customWidth="1"/>
    <col min="14860" max="14861" width="3.7109375" style="70" customWidth="1"/>
    <col min="14862" max="14862" width="6" style="70" customWidth="1"/>
    <col min="14863" max="14863" width="10.7109375" style="70" customWidth="1"/>
    <col min="14864" max="14866" width="9.140625" style="70"/>
    <col min="14867" max="14867" width="5.42578125" style="70" customWidth="1"/>
    <col min="14868" max="14868" width="8.42578125" style="70" customWidth="1"/>
    <col min="14869" max="14869" width="10.5703125" style="70" customWidth="1"/>
    <col min="14870" max="15105" width="9.140625" style="70"/>
    <col min="15106" max="15106" width="7.85546875" style="70" customWidth="1"/>
    <col min="15107" max="15107" width="6.7109375" style="70" customWidth="1"/>
    <col min="15108" max="15108" width="7.42578125" style="70" customWidth="1"/>
    <col min="15109" max="15109" width="6.7109375" style="70" customWidth="1"/>
    <col min="15110" max="15110" width="8.85546875" style="70" customWidth="1"/>
    <col min="15111" max="15112" width="6.7109375" style="70" customWidth="1"/>
    <col min="15113" max="15114" width="4.7109375" style="70" customWidth="1"/>
    <col min="15115" max="15115" width="4.85546875" style="70" customWidth="1"/>
    <col min="15116" max="15117" width="3.7109375" style="70" customWidth="1"/>
    <col min="15118" max="15118" width="6" style="70" customWidth="1"/>
    <col min="15119" max="15119" width="10.7109375" style="70" customWidth="1"/>
    <col min="15120" max="15122" width="9.140625" style="70"/>
    <col min="15123" max="15123" width="5.42578125" style="70" customWidth="1"/>
    <col min="15124" max="15124" width="8.42578125" style="70" customWidth="1"/>
    <col min="15125" max="15125" width="10.5703125" style="70" customWidth="1"/>
    <col min="15126" max="15361" width="9.140625" style="70"/>
    <col min="15362" max="15362" width="7.85546875" style="70" customWidth="1"/>
    <col min="15363" max="15363" width="6.7109375" style="70" customWidth="1"/>
    <col min="15364" max="15364" width="7.42578125" style="70" customWidth="1"/>
    <col min="15365" max="15365" width="6.7109375" style="70" customWidth="1"/>
    <col min="15366" max="15366" width="8.85546875" style="70" customWidth="1"/>
    <col min="15367" max="15368" width="6.7109375" style="70" customWidth="1"/>
    <col min="15369" max="15370" width="4.7109375" style="70" customWidth="1"/>
    <col min="15371" max="15371" width="4.85546875" style="70" customWidth="1"/>
    <col min="15372" max="15373" width="3.7109375" style="70" customWidth="1"/>
    <col min="15374" max="15374" width="6" style="70" customWidth="1"/>
    <col min="15375" max="15375" width="10.7109375" style="70" customWidth="1"/>
    <col min="15376" max="15378" width="9.140625" style="70"/>
    <col min="15379" max="15379" width="5.42578125" style="70" customWidth="1"/>
    <col min="15380" max="15380" width="8.42578125" style="70" customWidth="1"/>
    <col min="15381" max="15381" width="10.5703125" style="70" customWidth="1"/>
    <col min="15382" max="15617" width="9.140625" style="70"/>
    <col min="15618" max="15618" width="7.85546875" style="70" customWidth="1"/>
    <col min="15619" max="15619" width="6.7109375" style="70" customWidth="1"/>
    <col min="15620" max="15620" width="7.42578125" style="70" customWidth="1"/>
    <col min="15621" max="15621" width="6.7109375" style="70" customWidth="1"/>
    <col min="15622" max="15622" width="8.85546875" style="70" customWidth="1"/>
    <col min="15623" max="15624" width="6.7109375" style="70" customWidth="1"/>
    <col min="15625" max="15626" width="4.7109375" style="70" customWidth="1"/>
    <col min="15627" max="15627" width="4.85546875" style="70" customWidth="1"/>
    <col min="15628" max="15629" width="3.7109375" style="70" customWidth="1"/>
    <col min="15630" max="15630" width="6" style="70" customWidth="1"/>
    <col min="15631" max="15631" width="10.7109375" style="70" customWidth="1"/>
    <col min="15632" max="15634" width="9.140625" style="70"/>
    <col min="15635" max="15635" width="5.42578125" style="70" customWidth="1"/>
    <col min="15636" max="15636" width="8.42578125" style="70" customWidth="1"/>
    <col min="15637" max="15637" width="10.5703125" style="70" customWidth="1"/>
    <col min="15638" max="15873" width="9.140625" style="70"/>
    <col min="15874" max="15874" width="7.85546875" style="70" customWidth="1"/>
    <col min="15875" max="15875" width="6.7109375" style="70" customWidth="1"/>
    <col min="15876" max="15876" width="7.42578125" style="70" customWidth="1"/>
    <col min="15877" max="15877" width="6.7109375" style="70" customWidth="1"/>
    <col min="15878" max="15878" width="8.85546875" style="70" customWidth="1"/>
    <col min="15879" max="15880" width="6.7109375" style="70" customWidth="1"/>
    <col min="15881" max="15882" width="4.7109375" style="70" customWidth="1"/>
    <col min="15883" max="15883" width="4.85546875" style="70" customWidth="1"/>
    <col min="15884" max="15885" width="3.7109375" style="70" customWidth="1"/>
    <col min="15886" max="15886" width="6" style="70" customWidth="1"/>
    <col min="15887" max="15887" width="10.7109375" style="70" customWidth="1"/>
    <col min="15888" max="15890" width="9.140625" style="70"/>
    <col min="15891" max="15891" width="5.42578125" style="70" customWidth="1"/>
    <col min="15892" max="15892" width="8.42578125" style="70" customWidth="1"/>
    <col min="15893" max="15893" width="10.5703125" style="70" customWidth="1"/>
    <col min="15894" max="16129" width="9.140625" style="70"/>
    <col min="16130" max="16130" width="7.85546875" style="70" customWidth="1"/>
    <col min="16131" max="16131" width="6.7109375" style="70" customWidth="1"/>
    <col min="16132" max="16132" width="7.42578125" style="70" customWidth="1"/>
    <col min="16133" max="16133" width="6.7109375" style="70" customWidth="1"/>
    <col min="16134" max="16134" width="8.85546875" style="70" customWidth="1"/>
    <col min="16135" max="16136" width="6.7109375" style="70" customWidth="1"/>
    <col min="16137" max="16138" width="4.7109375" style="70" customWidth="1"/>
    <col min="16139" max="16139" width="4.85546875" style="70" customWidth="1"/>
    <col min="16140" max="16141" width="3.7109375" style="70" customWidth="1"/>
    <col min="16142" max="16142" width="6" style="70" customWidth="1"/>
    <col min="16143" max="16143" width="10.7109375" style="70" customWidth="1"/>
    <col min="16144" max="16146" width="9.140625" style="70"/>
    <col min="16147" max="16147" width="5.42578125" style="70" customWidth="1"/>
    <col min="16148" max="16148" width="8.42578125" style="70" customWidth="1"/>
    <col min="16149" max="16149" width="10.5703125" style="70" customWidth="1"/>
    <col min="16150" max="16384" width="9.140625" style="70"/>
  </cols>
  <sheetData>
    <row r="1" spans="1:24" ht="21">
      <c r="A1" s="385" t="s">
        <v>658</v>
      </c>
      <c r="B1" s="385"/>
      <c r="C1" s="385"/>
      <c r="D1" s="385"/>
      <c r="E1" s="385"/>
      <c r="F1" s="385"/>
      <c r="G1" s="385"/>
      <c r="H1" s="385"/>
      <c r="I1" s="385"/>
      <c r="J1" s="385"/>
      <c r="K1" s="385"/>
      <c r="L1" s="385"/>
      <c r="M1" s="385"/>
      <c r="N1" s="385"/>
      <c r="O1" s="385"/>
      <c r="P1" s="385"/>
    </row>
    <row r="2" spans="1:24" ht="17.25">
      <c r="A2" s="469" t="s">
        <v>659</v>
      </c>
      <c r="B2" s="469"/>
      <c r="C2" s="469"/>
      <c r="D2" s="469"/>
      <c r="E2" s="469"/>
      <c r="F2" s="469"/>
      <c r="G2" s="469"/>
      <c r="H2" s="469"/>
      <c r="I2" s="469"/>
      <c r="J2" s="469"/>
      <c r="K2" s="469"/>
      <c r="L2" s="469"/>
      <c r="M2" s="469"/>
      <c r="N2" s="469"/>
      <c r="O2" s="469"/>
      <c r="P2" s="469"/>
    </row>
    <row r="3" spans="1:24" ht="15">
      <c r="A3" s="164"/>
      <c r="B3" s="164"/>
      <c r="C3" s="164"/>
      <c r="D3" s="164"/>
      <c r="E3" s="164"/>
      <c r="F3" s="164"/>
      <c r="G3" s="679" t="s">
        <v>862</v>
      </c>
      <c r="H3" s="679"/>
      <c r="I3" s="679"/>
      <c r="J3" s="164"/>
      <c r="K3" s="164"/>
      <c r="L3" s="164"/>
      <c r="M3" s="164"/>
      <c r="N3" s="164"/>
      <c r="O3" s="164"/>
      <c r="P3" s="164"/>
    </row>
    <row r="4" spans="1:24" ht="15">
      <c r="A4" s="96" t="s">
        <v>282</v>
      </c>
    </row>
    <row r="5" spans="1:24" ht="15">
      <c r="A5" s="94" t="s">
        <v>701</v>
      </c>
    </row>
    <row r="6" spans="1:24">
      <c r="I6" s="591"/>
      <c r="J6" s="591"/>
      <c r="K6" s="591"/>
      <c r="L6" s="591"/>
      <c r="M6" s="591"/>
    </row>
    <row r="7" spans="1:24" ht="13.5" thickBot="1">
      <c r="B7" s="587" t="s">
        <v>686</v>
      </c>
      <c r="C7" s="587"/>
      <c r="D7" s="587"/>
      <c r="E7" s="588" t="s">
        <v>687</v>
      </c>
      <c r="F7" s="588"/>
      <c r="G7" s="588"/>
      <c r="H7" s="588"/>
      <c r="I7" s="585" t="s">
        <v>688</v>
      </c>
      <c r="J7" s="586"/>
      <c r="K7" s="586"/>
      <c r="L7" s="586"/>
      <c r="M7" s="586"/>
    </row>
    <row r="8" spans="1:24" ht="19.5" thickTop="1">
      <c r="B8" s="265" t="s">
        <v>632</v>
      </c>
      <c r="C8" s="265" t="s">
        <v>633</v>
      </c>
      <c r="D8" s="265" t="s">
        <v>634</v>
      </c>
      <c r="E8" s="265" t="s">
        <v>635</v>
      </c>
      <c r="F8" s="265" t="s">
        <v>636</v>
      </c>
      <c r="G8" s="265" t="s">
        <v>637</v>
      </c>
      <c r="H8" s="265" t="s">
        <v>638</v>
      </c>
      <c r="I8" s="266">
        <v>1</v>
      </c>
      <c r="J8" s="266">
        <v>2</v>
      </c>
      <c r="K8" s="266">
        <v>3</v>
      </c>
      <c r="L8" s="266">
        <v>4</v>
      </c>
      <c r="M8" s="266">
        <v>5</v>
      </c>
      <c r="N8" s="267" t="s">
        <v>639</v>
      </c>
      <c r="O8" s="72" t="s">
        <v>640</v>
      </c>
      <c r="Q8" s="540" t="s">
        <v>334</v>
      </c>
      <c r="R8" s="540"/>
      <c r="S8" s="540"/>
      <c r="T8" s="540"/>
      <c r="U8" s="540"/>
      <c r="V8" s="91"/>
      <c r="W8" s="91"/>
      <c r="X8" s="268" t="s">
        <v>640</v>
      </c>
    </row>
    <row r="9" spans="1:24" ht="15">
      <c r="A9" s="269"/>
      <c r="B9" s="270">
        <v>-1</v>
      </c>
      <c r="C9" s="270">
        <v>-1</v>
      </c>
      <c r="D9" s="270">
        <v>-1</v>
      </c>
      <c r="E9" s="271">
        <f t="shared" ref="E9:E16" si="0">B9*C9</f>
        <v>1</v>
      </c>
      <c r="F9" s="271">
        <f t="shared" ref="F9:F16" si="1">B9*D9</f>
        <v>1</v>
      </c>
      <c r="G9" s="271">
        <f t="shared" ref="G9:G16" si="2">C9*D9</f>
        <v>1</v>
      </c>
      <c r="H9" s="271">
        <f t="shared" ref="H9:H16" si="3">B9*C9*D9</f>
        <v>-1</v>
      </c>
      <c r="I9" s="272">
        <v>16.3</v>
      </c>
      <c r="J9" s="272">
        <v>14.8</v>
      </c>
      <c r="K9" s="272">
        <v>15.3</v>
      </c>
      <c r="L9" s="272"/>
      <c r="M9" s="272"/>
      <c r="N9" s="71">
        <f t="shared" ref="N9:N16" si="4">SUM(I9:M9)</f>
        <v>46.400000000000006</v>
      </c>
      <c r="O9" s="71">
        <f t="shared" ref="O9:O16" si="5">N9/COUNT(I9:M9)</f>
        <v>15.466666666666669</v>
      </c>
      <c r="Q9" s="183"/>
      <c r="R9" s="84"/>
      <c r="S9" s="84"/>
      <c r="T9" s="84"/>
      <c r="U9" s="84"/>
      <c r="V9" s="84"/>
      <c r="W9" s="84"/>
      <c r="X9" s="273" t="e">
        <f>AVERAGE(U9:W9)</f>
        <v>#DIV/0!</v>
      </c>
    </row>
    <row r="10" spans="1:24" ht="15">
      <c r="A10" s="269"/>
      <c r="B10" s="270">
        <v>1</v>
      </c>
      <c r="C10" s="270">
        <v>-1</v>
      </c>
      <c r="D10" s="270">
        <v>-1</v>
      </c>
      <c r="E10" s="271">
        <f t="shared" si="0"/>
        <v>-1</v>
      </c>
      <c r="F10" s="271">
        <f t="shared" si="1"/>
        <v>-1</v>
      </c>
      <c r="G10" s="271">
        <f t="shared" si="2"/>
        <v>1</v>
      </c>
      <c r="H10" s="271">
        <f t="shared" si="3"/>
        <v>1</v>
      </c>
      <c r="I10" s="272">
        <v>29.7</v>
      </c>
      <c r="J10" s="272">
        <v>29.6</v>
      </c>
      <c r="K10" s="272">
        <v>29</v>
      </c>
      <c r="L10" s="272"/>
      <c r="M10" s="272"/>
      <c r="N10" s="71">
        <f t="shared" si="4"/>
        <v>88.3</v>
      </c>
      <c r="O10" s="71">
        <f t="shared" si="5"/>
        <v>29.433333333333334</v>
      </c>
      <c r="Q10" s="186" t="s">
        <v>694</v>
      </c>
      <c r="R10" s="84"/>
      <c r="S10" s="84"/>
      <c r="T10" s="84"/>
      <c r="U10" s="84"/>
      <c r="V10" s="84"/>
      <c r="W10" s="84"/>
      <c r="X10" s="273" t="e">
        <f t="shared" ref="X10:X16" si="6">AVERAGE(U10:W10)</f>
        <v>#DIV/0!</v>
      </c>
    </row>
    <row r="11" spans="1:24" ht="15">
      <c r="A11" s="269"/>
      <c r="B11" s="270">
        <v>-1</v>
      </c>
      <c r="C11" s="270">
        <v>1</v>
      </c>
      <c r="D11" s="270">
        <v>-1</v>
      </c>
      <c r="E11" s="271">
        <f t="shared" si="0"/>
        <v>-1</v>
      </c>
      <c r="F11" s="271">
        <f t="shared" si="1"/>
        <v>1</v>
      </c>
      <c r="G11" s="271">
        <f t="shared" si="2"/>
        <v>-1</v>
      </c>
      <c r="H11" s="271">
        <f t="shared" si="3"/>
        <v>1</v>
      </c>
      <c r="I11" s="272">
        <v>27</v>
      </c>
      <c r="J11" s="272">
        <v>27.9</v>
      </c>
      <c r="K11" s="272">
        <v>27.6</v>
      </c>
      <c r="L11" s="272"/>
      <c r="M11" s="272"/>
      <c r="N11" s="71">
        <f t="shared" si="4"/>
        <v>82.5</v>
      </c>
      <c r="O11" s="71">
        <f t="shared" si="5"/>
        <v>27.5</v>
      </c>
      <c r="Q11" s="186"/>
      <c r="R11" s="84"/>
      <c r="S11" s="84"/>
      <c r="T11" s="84"/>
      <c r="U11" s="84"/>
      <c r="V11" s="84"/>
      <c r="W11" s="84"/>
      <c r="X11" s="273" t="e">
        <f t="shared" si="6"/>
        <v>#DIV/0!</v>
      </c>
    </row>
    <row r="12" spans="1:24" ht="15">
      <c r="A12" s="269"/>
      <c r="B12" s="270">
        <v>1</v>
      </c>
      <c r="C12" s="270">
        <v>1</v>
      </c>
      <c r="D12" s="270">
        <v>-1</v>
      </c>
      <c r="E12" s="271">
        <f t="shared" si="0"/>
        <v>1</v>
      </c>
      <c r="F12" s="271">
        <f t="shared" si="1"/>
        <v>-1</v>
      </c>
      <c r="G12" s="271">
        <f t="shared" si="2"/>
        <v>-1</v>
      </c>
      <c r="H12" s="271">
        <f t="shared" si="3"/>
        <v>-1</v>
      </c>
      <c r="I12" s="272">
        <v>52.3</v>
      </c>
      <c r="J12" s="272">
        <v>51.3</v>
      </c>
      <c r="K12" s="272">
        <v>51</v>
      </c>
      <c r="L12" s="272"/>
      <c r="M12" s="272"/>
      <c r="N12" s="71">
        <f t="shared" si="4"/>
        <v>154.6</v>
      </c>
      <c r="O12" s="71">
        <f t="shared" si="5"/>
        <v>51.533333333333331</v>
      </c>
      <c r="Q12" s="186" t="s">
        <v>695</v>
      </c>
      <c r="R12" s="84"/>
      <c r="S12" s="84"/>
      <c r="T12" s="84"/>
      <c r="U12" s="84"/>
      <c r="V12" s="84"/>
      <c r="W12" s="84"/>
      <c r="X12" s="273" t="e">
        <f t="shared" si="6"/>
        <v>#DIV/0!</v>
      </c>
    </row>
    <row r="13" spans="1:24" ht="15">
      <c r="A13" s="269"/>
      <c r="B13" s="270">
        <v>-1</v>
      </c>
      <c r="C13" s="270">
        <v>-1</v>
      </c>
      <c r="D13" s="270">
        <v>1</v>
      </c>
      <c r="E13" s="271">
        <f t="shared" si="0"/>
        <v>1</v>
      </c>
      <c r="F13" s="271">
        <f t="shared" si="1"/>
        <v>-1</v>
      </c>
      <c r="G13" s="271">
        <f t="shared" si="2"/>
        <v>-1</v>
      </c>
      <c r="H13" s="271">
        <f t="shared" si="3"/>
        <v>1</v>
      </c>
      <c r="I13" s="272">
        <v>20.8</v>
      </c>
      <c r="J13" s="272">
        <v>19.8</v>
      </c>
      <c r="K13" s="272">
        <v>18.7</v>
      </c>
      <c r="L13" s="272"/>
      <c r="M13" s="272"/>
      <c r="N13" s="71">
        <f t="shared" si="4"/>
        <v>59.3</v>
      </c>
      <c r="O13" s="71">
        <f t="shared" si="5"/>
        <v>19.766666666666666</v>
      </c>
      <c r="Q13" s="186"/>
      <c r="R13" s="84"/>
      <c r="S13" s="84"/>
      <c r="T13" s="84"/>
      <c r="U13" s="84"/>
      <c r="V13" s="84"/>
      <c r="W13" s="84"/>
      <c r="X13" s="273" t="e">
        <f t="shared" si="6"/>
        <v>#DIV/0!</v>
      </c>
    </row>
    <row r="14" spans="1:24" ht="15">
      <c r="A14" s="269"/>
      <c r="B14" s="270">
        <v>1</v>
      </c>
      <c r="C14" s="270">
        <v>-1</v>
      </c>
      <c r="D14" s="270">
        <v>1</v>
      </c>
      <c r="E14" s="271">
        <f t="shared" si="0"/>
        <v>-1</v>
      </c>
      <c r="F14" s="271">
        <f t="shared" si="1"/>
        <v>1</v>
      </c>
      <c r="G14" s="271">
        <f t="shared" si="2"/>
        <v>-1</v>
      </c>
      <c r="H14" s="271">
        <f t="shared" si="3"/>
        <v>-1</v>
      </c>
      <c r="I14" s="272">
        <v>36.700000000000003</v>
      </c>
      <c r="J14" s="272">
        <v>37.6</v>
      </c>
      <c r="K14" s="272">
        <v>37.6</v>
      </c>
      <c r="L14" s="272"/>
      <c r="M14" s="272"/>
      <c r="N14" s="71">
        <f t="shared" si="4"/>
        <v>111.9</v>
      </c>
      <c r="O14" s="71">
        <f t="shared" si="5"/>
        <v>37.300000000000004</v>
      </c>
      <c r="Q14" s="186" t="s">
        <v>696</v>
      </c>
      <c r="R14" s="84"/>
      <c r="S14" s="84"/>
      <c r="T14" s="84"/>
      <c r="U14" s="84"/>
      <c r="V14" s="84"/>
      <c r="W14" s="84"/>
      <c r="X14" s="273" t="e">
        <f t="shared" si="6"/>
        <v>#DIV/0!</v>
      </c>
    </row>
    <row r="15" spans="1:24" ht="15">
      <c r="A15" s="269"/>
      <c r="B15" s="270">
        <v>-1</v>
      </c>
      <c r="C15" s="270">
        <v>1</v>
      </c>
      <c r="D15" s="270">
        <v>1</v>
      </c>
      <c r="E15" s="271">
        <f t="shared" si="0"/>
        <v>-1</v>
      </c>
      <c r="F15" s="271">
        <f t="shared" si="1"/>
        <v>-1</v>
      </c>
      <c r="G15" s="271">
        <f t="shared" si="2"/>
        <v>1</v>
      </c>
      <c r="H15" s="271">
        <f t="shared" si="3"/>
        <v>-1</v>
      </c>
      <c r="I15" s="272">
        <v>34</v>
      </c>
      <c r="J15" s="272">
        <v>33.9</v>
      </c>
      <c r="K15" s="272">
        <v>33.4</v>
      </c>
      <c r="L15" s="272"/>
      <c r="M15" s="272"/>
      <c r="N15" s="71">
        <f t="shared" si="4"/>
        <v>101.30000000000001</v>
      </c>
      <c r="O15" s="71">
        <f t="shared" si="5"/>
        <v>33.766666666666673</v>
      </c>
      <c r="Q15" s="186" t="s">
        <v>842</v>
      </c>
      <c r="R15" s="84"/>
      <c r="S15" s="84"/>
      <c r="T15" s="84"/>
      <c r="U15" s="84"/>
      <c r="V15" s="84"/>
      <c r="W15" s="84"/>
      <c r="X15" s="273" t="e">
        <f t="shared" si="6"/>
        <v>#DIV/0!</v>
      </c>
    </row>
    <row r="16" spans="1:24" ht="15">
      <c r="A16" s="269"/>
      <c r="B16" s="270">
        <v>1</v>
      </c>
      <c r="C16" s="270">
        <v>1</v>
      </c>
      <c r="D16" s="270">
        <v>1</v>
      </c>
      <c r="E16" s="271">
        <f t="shared" si="0"/>
        <v>1</v>
      </c>
      <c r="F16" s="271">
        <f t="shared" si="1"/>
        <v>1</v>
      </c>
      <c r="G16" s="271">
        <f t="shared" si="2"/>
        <v>1</v>
      </c>
      <c r="H16" s="271">
        <f t="shared" si="3"/>
        <v>1</v>
      </c>
      <c r="I16" s="272">
        <v>64</v>
      </c>
      <c r="J16" s="272">
        <v>63</v>
      </c>
      <c r="K16" s="272">
        <v>63.7</v>
      </c>
      <c r="L16" s="272"/>
      <c r="M16" s="272"/>
      <c r="N16" s="71">
        <f t="shared" si="4"/>
        <v>190.7</v>
      </c>
      <c r="O16" s="71">
        <f t="shared" si="5"/>
        <v>63.566666666666663</v>
      </c>
      <c r="Q16" s="186" t="s">
        <v>843</v>
      </c>
      <c r="R16" s="84"/>
      <c r="S16" s="84"/>
      <c r="T16" s="84"/>
      <c r="U16" s="84"/>
      <c r="V16" s="84"/>
      <c r="W16" s="84"/>
      <c r="X16" s="273" t="e">
        <f t="shared" si="6"/>
        <v>#DIV/0!</v>
      </c>
    </row>
    <row r="17" spans="1:26" ht="15">
      <c r="Q17" s="186"/>
      <c r="R17" s="84"/>
      <c r="S17" s="84"/>
      <c r="T17" s="84"/>
      <c r="U17" s="84"/>
    </row>
    <row r="18" spans="1:26" ht="15">
      <c r="A18" s="70" t="s">
        <v>642</v>
      </c>
      <c r="B18" s="71">
        <f>(O9+O11+O13+O15)/4</f>
        <v>24.125</v>
      </c>
      <c r="C18" s="71">
        <f>(O9+O10+O13+O14)/4</f>
        <v>25.491666666666667</v>
      </c>
      <c r="D18" s="71">
        <f>(O9+O10+O11+O12)/4</f>
        <v>30.983333333333334</v>
      </c>
      <c r="E18" s="71">
        <f>(O10+O11+O14+O15)/4</f>
        <v>32.000000000000007</v>
      </c>
      <c r="F18" s="71">
        <f>(O10+O12+O13+O15)/4</f>
        <v>33.625</v>
      </c>
      <c r="G18" s="71">
        <f>(O11+O12+O13+O14)/4</f>
        <v>34.024999999999999</v>
      </c>
      <c r="H18" s="71">
        <f>(O9+O12+O14+O15)/4</f>
        <v>34.516666666666673</v>
      </c>
      <c r="Q18" s="186" t="s">
        <v>697</v>
      </c>
      <c r="R18" s="84"/>
      <c r="S18" s="84"/>
      <c r="T18" s="84"/>
      <c r="U18" s="84"/>
    </row>
    <row r="19" spans="1:26" ht="15">
      <c r="A19" s="70" t="s">
        <v>643</v>
      </c>
      <c r="B19" s="71">
        <f>(O10+O12+O14+O16)/4</f>
        <v>45.458333333333336</v>
      </c>
      <c r="C19" s="71">
        <f>(O11+O12+O15+O16)/4</f>
        <v>44.091666666666669</v>
      </c>
      <c r="D19" s="71">
        <f>(O13+O14+O15+O16)/4</f>
        <v>38.6</v>
      </c>
      <c r="E19" s="71">
        <f>(O9+O12+O13+O16)/4</f>
        <v>37.583333333333329</v>
      </c>
      <c r="F19" s="71">
        <f>SUM(O9+O11+O14+O16)/4</f>
        <v>35.958333333333336</v>
      </c>
      <c r="G19" s="71">
        <f>(O9+O10+O15+O16)/4</f>
        <v>35.558333333333337</v>
      </c>
      <c r="H19" s="71">
        <f>(O10+O11+O13+O16)/4</f>
        <v>35.066666666666663</v>
      </c>
      <c r="Q19" s="186"/>
      <c r="R19" s="84"/>
      <c r="S19" s="84"/>
      <c r="T19" s="84"/>
      <c r="U19" s="84"/>
      <c r="X19" s="274"/>
    </row>
    <row r="20" spans="1:26" ht="15">
      <c r="A20" s="70" t="s">
        <v>644</v>
      </c>
      <c r="B20" s="71">
        <f t="shared" ref="B20:H20" si="7">B19-B18</f>
        <v>21.333333333333336</v>
      </c>
      <c r="C20" s="71">
        <f t="shared" si="7"/>
        <v>18.600000000000001</v>
      </c>
      <c r="D20" s="71">
        <f t="shared" si="7"/>
        <v>7.6166666666666671</v>
      </c>
      <c r="E20" s="71">
        <f t="shared" si="7"/>
        <v>5.5833333333333215</v>
      </c>
      <c r="F20" s="71">
        <f t="shared" si="7"/>
        <v>2.3333333333333357</v>
      </c>
      <c r="G20" s="71">
        <f t="shared" si="7"/>
        <v>1.5333333333333385</v>
      </c>
      <c r="H20" s="71">
        <f t="shared" si="7"/>
        <v>0.54999999999999005</v>
      </c>
      <c r="Q20" s="186" t="s">
        <v>698</v>
      </c>
      <c r="R20" s="84"/>
      <c r="S20" s="84"/>
      <c r="T20" s="84"/>
      <c r="U20" s="84"/>
    </row>
    <row r="21" spans="1:26" ht="15">
      <c r="Q21" s="186" t="s">
        <v>844</v>
      </c>
      <c r="R21" s="84"/>
      <c r="S21" s="84"/>
      <c r="T21" s="84"/>
      <c r="U21" s="84"/>
      <c r="X21" s="275"/>
      <c r="Y21" s="275" t="s">
        <v>645</v>
      </c>
      <c r="Z21" s="275" t="s">
        <v>646</v>
      </c>
    </row>
    <row r="22" spans="1:26" ht="15">
      <c r="Q22" s="186"/>
      <c r="R22" s="84"/>
      <c r="S22" s="84"/>
      <c r="T22" s="84"/>
      <c r="U22" s="84"/>
      <c r="X22" s="275" t="s">
        <v>647</v>
      </c>
      <c r="Y22" s="276">
        <f>(O9+O13)/2</f>
        <v>17.616666666666667</v>
      </c>
      <c r="Z22" s="276">
        <f>(O11+O15)/2</f>
        <v>30.633333333333336</v>
      </c>
    </row>
    <row r="23" spans="1:26" ht="15">
      <c r="Q23" s="186" t="s">
        <v>845</v>
      </c>
      <c r="R23" s="84"/>
      <c r="S23" s="84"/>
      <c r="T23" s="84"/>
      <c r="U23" s="84"/>
      <c r="X23" s="275" t="s">
        <v>648</v>
      </c>
      <c r="Y23" s="276">
        <f>(O10+O14)/2</f>
        <v>33.366666666666667</v>
      </c>
      <c r="Z23" s="276">
        <f>(O12+O16)/2</f>
        <v>57.55</v>
      </c>
    </row>
    <row r="24" spans="1:26" ht="15">
      <c r="Q24" s="186"/>
      <c r="R24" s="84"/>
      <c r="S24" s="84"/>
      <c r="T24" s="84"/>
      <c r="U24" s="84"/>
    </row>
    <row r="25" spans="1:26" ht="15">
      <c r="Q25" s="186" t="s">
        <v>699</v>
      </c>
      <c r="R25" s="84"/>
      <c r="S25" s="84"/>
      <c r="T25" s="84"/>
      <c r="U25" s="84"/>
    </row>
    <row r="26" spans="1:26" ht="15">
      <c r="Q26" s="186" t="s">
        <v>700</v>
      </c>
      <c r="R26" s="84"/>
      <c r="S26" s="84"/>
      <c r="T26" s="84"/>
      <c r="U26" s="84"/>
      <c r="X26" s="275"/>
      <c r="Y26" s="275" t="s">
        <v>649</v>
      </c>
      <c r="Z26" s="275" t="s">
        <v>650</v>
      </c>
    </row>
    <row r="27" spans="1:26" ht="15">
      <c r="Q27" s="186" t="s">
        <v>846</v>
      </c>
      <c r="R27" s="84"/>
      <c r="S27" s="84"/>
      <c r="T27" s="84"/>
      <c r="U27" s="84"/>
      <c r="X27" s="275" t="s">
        <v>647</v>
      </c>
      <c r="Y27" s="276">
        <f>(O9+O11)/2</f>
        <v>21.483333333333334</v>
      </c>
      <c r="Z27" s="276">
        <f>(O13+O15)/2</f>
        <v>26.766666666666669</v>
      </c>
    </row>
    <row r="28" spans="1:26" ht="15">
      <c r="Q28" s="186"/>
      <c r="R28" s="84"/>
      <c r="S28" s="84"/>
      <c r="T28" s="84"/>
      <c r="U28" s="84"/>
      <c r="X28" s="275" t="s">
        <v>648</v>
      </c>
      <c r="Y28" s="276">
        <f>(O10+O12)/2</f>
        <v>40.483333333333334</v>
      </c>
      <c r="Z28" s="276">
        <f>(O14+O16)/2</f>
        <v>50.433333333333337</v>
      </c>
    </row>
    <row r="29" spans="1:26" ht="15">
      <c r="Q29" s="186" t="s">
        <v>847</v>
      </c>
      <c r="R29" s="84"/>
      <c r="S29" s="84"/>
      <c r="T29" s="84"/>
      <c r="U29" s="84"/>
    </row>
    <row r="30" spans="1:26" ht="15">
      <c r="Q30" s="186"/>
      <c r="R30" s="84"/>
      <c r="S30" s="84"/>
      <c r="T30" s="84"/>
      <c r="U30" s="84"/>
    </row>
    <row r="31" spans="1:26" ht="15">
      <c r="R31" s="84"/>
      <c r="S31" s="84"/>
      <c r="T31" s="84"/>
      <c r="U31" s="84"/>
      <c r="X31" s="275"/>
      <c r="Y31" s="275" t="s">
        <v>649</v>
      </c>
      <c r="Z31" s="275" t="s">
        <v>650</v>
      </c>
    </row>
    <row r="32" spans="1:26">
      <c r="S32" s="277"/>
      <c r="T32" s="277"/>
      <c r="U32" s="277"/>
      <c r="X32" s="275" t="s">
        <v>645</v>
      </c>
      <c r="Y32" s="276">
        <f>(O9+O10)/2</f>
        <v>22.450000000000003</v>
      </c>
      <c r="Z32" s="276">
        <f>(O13+O14)/2</f>
        <v>28.533333333333335</v>
      </c>
    </row>
    <row r="33" spans="1:26">
      <c r="S33" s="277"/>
      <c r="T33" s="278"/>
      <c r="U33" s="279"/>
      <c r="X33" s="275" t="s">
        <v>646</v>
      </c>
      <c r="Y33" s="276">
        <f>(O11+O12)/2</f>
        <v>39.516666666666666</v>
      </c>
      <c r="Z33" s="276">
        <f>(O15+O16)/2</f>
        <v>48.666666666666671</v>
      </c>
    </row>
    <row r="34" spans="1:26">
      <c r="S34" s="277"/>
      <c r="T34" s="278"/>
      <c r="U34" s="279"/>
    </row>
    <row r="45" spans="1:26">
      <c r="A45" s="280" t="s">
        <v>655</v>
      </c>
      <c r="C45" s="280"/>
      <c r="D45" s="280"/>
    </row>
    <row r="47" spans="1:26">
      <c r="A47" s="281" t="s">
        <v>667</v>
      </c>
      <c r="B47" s="282"/>
      <c r="C47" s="71">
        <f>AVERAGE(O9:O16)</f>
        <v>34.791666666666671</v>
      </c>
      <c r="G47" s="283" t="s">
        <v>651</v>
      </c>
      <c r="H47" s="267" t="s">
        <v>268</v>
      </c>
      <c r="I47" s="267" t="s">
        <v>269</v>
      </c>
      <c r="J47" s="267" t="s">
        <v>270</v>
      </c>
      <c r="K47" s="267" t="s">
        <v>652</v>
      </c>
      <c r="L47" s="267" t="s">
        <v>653</v>
      </c>
      <c r="M47" s="284" t="s">
        <v>273</v>
      </c>
      <c r="N47" s="285"/>
    </row>
    <row r="48" spans="1:26">
      <c r="A48" s="281" t="s">
        <v>668</v>
      </c>
      <c r="B48" s="282"/>
      <c r="C48" s="71">
        <f>IF(K48&gt;L48,B20/2,IF(K51&gt;L51,B20/2,IF(K52&gt;L52,B20/2,IF(K54&gt;L54,B20/2,0))))</f>
        <v>10.666666666666668</v>
      </c>
      <c r="G48" s="70" t="s">
        <v>632</v>
      </c>
      <c r="H48" s="71">
        <f>B20^2*2*COUNT(I9:M9)</f>
        <v>2730.666666666667</v>
      </c>
      <c r="I48" s="70">
        <v>1</v>
      </c>
      <c r="J48" s="71">
        <f t="shared" ref="J48:J55" si="8">H48/I48</f>
        <v>2730.666666666667</v>
      </c>
      <c r="K48" s="71">
        <f t="shared" ref="K48:K54" si="9">J48/$J$55</f>
        <v>6957.1125265415758</v>
      </c>
      <c r="L48" s="71">
        <f t="shared" ref="L48:L54" si="10">FINV($O$51,I48,$I$55)</f>
        <v>4.4939984180602348</v>
      </c>
      <c r="M48" s="592" t="str">
        <f>IF(K48&gt;L48,"Yes","No")</f>
        <v>Yes</v>
      </c>
      <c r="N48" s="592"/>
    </row>
    <row r="49" spans="1:15">
      <c r="A49" s="281" t="s">
        <v>669</v>
      </c>
      <c r="B49" s="282"/>
      <c r="C49" s="71">
        <f>IF(K49&gt;L49,C20/2,IF(K51&gt;L51,C20/2,IF(K53&gt;L53,C20/2,IF(K54&gt;L54,C20/2,0))))</f>
        <v>9.3000000000000007</v>
      </c>
      <c r="G49" s="70" t="s">
        <v>633</v>
      </c>
      <c r="H49" s="71">
        <f>C20^2*2*COUNT(I10:M10)</f>
        <v>2075.7600000000002</v>
      </c>
      <c r="I49" s="70">
        <v>1</v>
      </c>
      <c r="J49" s="71">
        <f t="shared" si="8"/>
        <v>2075.7600000000002</v>
      </c>
      <c r="K49" s="71">
        <f t="shared" si="9"/>
        <v>5288.5605095558867</v>
      </c>
      <c r="L49" s="71">
        <f t="shared" si="10"/>
        <v>4.4939984180602348</v>
      </c>
      <c r="M49" s="592" t="str">
        <f t="shared" ref="M49:M54" si="11">IF(K49&gt;L49,"Yes","No")</f>
        <v>Yes</v>
      </c>
      <c r="N49" s="592"/>
    </row>
    <row r="50" spans="1:15">
      <c r="A50" s="281" t="s">
        <v>670</v>
      </c>
      <c r="B50" s="282"/>
      <c r="C50" s="71">
        <f>IF(K50&gt;L50,D20/2,IF(K52&gt;L52,D20/2,IF(K53&gt;L53,D20/2,IF(K54&gt;L54,D20/2,0))))</f>
        <v>3.8083333333333336</v>
      </c>
      <c r="G50" s="70" t="s">
        <v>634</v>
      </c>
      <c r="H50" s="71">
        <f>D20^2*2*COUNT(I11:M11)</f>
        <v>348.08166666666671</v>
      </c>
      <c r="I50" s="70">
        <v>1</v>
      </c>
      <c r="J50" s="71">
        <f t="shared" si="8"/>
        <v>348.08166666666671</v>
      </c>
      <c r="K50" s="71">
        <f t="shared" si="9"/>
        <v>886.83227176250102</v>
      </c>
      <c r="L50" s="71">
        <f t="shared" si="10"/>
        <v>4.4939984180602348</v>
      </c>
      <c r="M50" s="592" t="str">
        <f t="shared" si="11"/>
        <v>Yes</v>
      </c>
      <c r="N50" s="593"/>
      <c r="O50" s="286" t="s">
        <v>641</v>
      </c>
    </row>
    <row r="51" spans="1:15">
      <c r="A51" s="281" t="s">
        <v>671</v>
      </c>
      <c r="B51" s="282"/>
      <c r="C51" s="71">
        <f>IF(K51&gt;L51,E20/2,0)</f>
        <v>2.7916666666666607</v>
      </c>
      <c r="G51" s="70" t="s">
        <v>635</v>
      </c>
      <c r="H51" s="71">
        <f>E20^2*2*COUNT(I12:M12)</f>
        <v>187.04166666666589</v>
      </c>
      <c r="I51" s="70">
        <v>1</v>
      </c>
      <c r="J51" s="71">
        <f t="shared" si="8"/>
        <v>187.04166666666589</v>
      </c>
      <c r="K51" s="71">
        <f t="shared" si="9"/>
        <v>476.53927813179018</v>
      </c>
      <c r="L51" s="71">
        <f t="shared" si="10"/>
        <v>4.4939984180602348</v>
      </c>
      <c r="M51" s="592" t="str">
        <f t="shared" si="11"/>
        <v>Yes</v>
      </c>
      <c r="N51" s="593"/>
      <c r="O51" s="287">
        <v>0.05</v>
      </c>
    </row>
    <row r="52" spans="1:15">
      <c r="A52" s="281" t="s">
        <v>672</v>
      </c>
      <c r="B52" s="282"/>
      <c r="C52" s="71">
        <f>IF(K52&gt;L52,F20/2,0)</f>
        <v>1.1666666666666679</v>
      </c>
      <c r="G52" s="70" t="s">
        <v>636</v>
      </c>
      <c r="H52" s="71">
        <f>F20^2*2*COUNT(I13:M13)</f>
        <v>32.666666666666728</v>
      </c>
      <c r="I52" s="70">
        <v>1</v>
      </c>
      <c r="J52" s="71">
        <f t="shared" si="8"/>
        <v>32.666666666666728</v>
      </c>
      <c r="K52" s="71">
        <f t="shared" si="9"/>
        <v>83.227176220834437</v>
      </c>
      <c r="L52" s="71">
        <f t="shared" si="10"/>
        <v>4.4939984180602348</v>
      </c>
      <c r="M52" s="592" t="str">
        <f t="shared" si="11"/>
        <v>Yes</v>
      </c>
      <c r="N52" s="592"/>
    </row>
    <row r="53" spans="1:15">
      <c r="A53" s="281" t="s">
        <v>673</v>
      </c>
      <c r="B53" s="282"/>
      <c r="C53" s="71">
        <f>IF(K53&gt;L53,G20/2,0)</f>
        <v>0.76666666666666927</v>
      </c>
      <c r="G53" s="70" t="s">
        <v>637</v>
      </c>
      <c r="H53" s="71">
        <f>G20^2*2*COUNT(I14:M14)</f>
        <v>14.106666666666762</v>
      </c>
      <c r="I53" s="70">
        <v>1</v>
      </c>
      <c r="J53" s="71">
        <f t="shared" si="8"/>
        <v>14.106666666666762</v>
      </c>
      <c r="K53" s="71">
        <f t="shared" si="9"/>
        <v>35.940552016997245</v>
      </c>
      <c r="L53" s="71">
        <f t="shared" si="10"/>
        <v>4.4939984180602348</v>
      </c>
      <c r="M53" s="592" t="str">
        <f t="shared" si="11"/>
        <v>Yes</v>
      </c>
      <c r="N53" s="592"/>
    </row>
    <row r="54" spans="1:15">
      <c r="A54" s="281" t="s">
        <v>674</v>
      </c>
      <c r="B54" s="282"/>
      <c r="C54" s="71">
        <f>IF(K54&gt;L54,H20/2,0)</f>
        <v>0.27499999999999503</v>
      </c>
      <c r="G54" s="70" t="s">
        <v>638</v>
      </c>
      <c r="H54" s="71">
        <f>H20^2*2*COUNT(I15:M15)</f>
        <v>1.8149999999999342</v>
      </c>
      <c r="I54" s="70">
        <v>1</v>
      </c>
      <c r="J54" s="71">
        <f t="shared" si="8"/>
        <v>1.8149999999999342</v>
      </c>
      <c r="K54" s="71">
        <f t="shared" si="9"/>
        <v>4.6242038216574102</v>
      </c>
      <c r="L54" s="71">
        <f t="shared" si="10"/>
        <v>4.4939984180602348</v>
      </c>
      <c r="M54" s="592" t="str">
        <f t="shared" si="11"/>
        <v>Yes</v>
      </c>
      <c r="N54" s="592"/>
    </row>
    <row r="55" spans="1:15">
      <c r="G55" s="283" t="s">
        <v>654</v>
      </c>
      <c r="H55" s="288">
        <f>H56-SUM(H48:H54)</f>
        <v>6.2799999999979264</v>
      </c>
      <c r="I55" s="283">
        <f>I56-7</f>
        <v>16</v>
      </c>
      <c r="J55" s="288">
        <f t="shared" si="8"/>
        <v>0.3924999999998704</v>
      </c>
      <c r="K55" s="283"/>
    </row>
    <row r="56" spans="1:15">
      <c r="A56" s="289" t="s">
        <v>677</v>
      </c>
      <c r="G56" s="70" t="s">
        <v>99</v>
      </c>
      <c r="H56" s="71">
        <f>SUMPRODUCT(I9:M16,I9:M16)-SUM(I9:M16)^2/COUNT(I9:M16)</f>
        <v>5396.4183333333312</v>
      </c>
      <c r="I56" s="70">
        <f>COUNT(I9:M16)-1</f>
        <v>23</v>
      </c>
      <c r="N56" s="274"/>
    </row>
    <row r="57" spans="1:15">
      <c r="A57" s="290" t="s">
        <v>668</v>
      </c>
      <c r="B57" s="73">
        <v>0.55000000000000004</v>
      </c>
      <c r="C57" s="70" t="s">
        <v>675</v>
      </c>
    </row>
    <row r="58" spans="1:15">
      <c r="A58" s="290" t="s">
        <v>669</v>
      </c>
      <c r="B58" s="73">
        <v>1</v>
      </c>
      <c r="C58" s="291" t="s">
        <v>262</v>
      </c>
      <c r="D58" s="292">
        <f>C47+(C48*B57)+(C49*B58)+(C50*B59)+(C51*B57*B58)+(C52*B57*B59)+(C53*B58*B59)+(C54*B57*B58*B59)</f>
        <v>56.861666666666672</v>
      </c>
    </row>
    <row r="59" spans="1:15">
      <c r="A59" s="290" t="s">
        <v>670</v>
      </c>
      <c r="B59" s="73">
        <v>1</v>
      </c>
      <c r="F59" s="589"/>
      <c r="G59" s="589"/>
      <c r="H59" s="589"/>
    </row>
    <row r="60" spans="1:15">
      <c r="A60" s="293"/>
      <c r="B60" s="293"/>
      <c r="C60" s="293"/>
      <c r="D60" s="293"/>
    </row>
    <row r="62" spans="1:15">
      <c r="A62" s="289"/>
      <c r="B62" s="590" t="s">
        <v>684</v>
      </c>
      <c r="C62" s="590"/>
      <c r="D62" s="590" t="s">
        <v>685</v>
      </c>
      <c r="E62" s="590"/>
      <c r="H62" s="293" t="s">
        <v>676</v>
      </c>
    </row>
    <row r="63" spans="1:15">
      <c r="A63" s="71"/>
      <c r="B63" s="294" t="s">
        <v>179</v>
      </c>
      <c r="C63" s="294" t="s">
        <v>191</v>
      </c>
      <c r="D63" s="294" t="s">
        <v>179</v>
      </c>
      <c r="E63" s="295" t="s">
        <v>689</v>
      </c>
      <c r="F63" s="294" t="s">
        <v>191</v>
      </c>
      <c r="H63" s="296" t="s">
        <v>681</v>
      </c>
    </row>
    <row r="64" spans="1:15">
      <c r="A64" s="290" t="str">
        <f>IF(B57&lt;&gt;1,A57,IF(B58&lt;&gt;1,A58,A59))</f>
        <v>A:</v>
      </c>
      <c r="B64" s="297">
        <v>180</v>
      </c>
      <c r="C64" s="297">
        <v>160</v>
      </c>
      <c r="D64" s="298">
        <v>1</v>
      </c>
      <c r="E64" s="298">
        <f>IF(A64="A:",B57,IF(A64="B:",B58,B59))</f>
        <v>0.55000000000000004</v>
      </c>
      <c r="F64" s="298">
        <v>-1</v>
      </c>
      <c r="H64" s="296" t="s">
        <v>678</v>
      </c>
    </row>
    <row r="65" spans="1:13">
      <c r="A65" s="71"/>
      <c r="H65" s="296" t="s">
        <v>679</v>
      </c>
    </row>
    <row r="66" spans="1:13">
      <c r="A66" s="71"/>
      <c r="H66" s="70" t="s">
        <v>680</v>
      </c>
    </row>
    <row r="67" spans="1:13">
      <c r="A67" s="71"/>
      <c r="H67" s="296" t="s">
        <v>682</v>
      </c>
    </row>
    <row r="68" spans="1:13">
      <c r="A68" s="299"/>
      <c r="H68" s="296" t="s">
        <v>683</v>
      </c>
    </row>
    <row r="69" spans="1:13">
      <c r="A69" s="300"/>
      <c r="H69" s="296" t="s">
        <v>693</v>
      </c>
    </row>
    <row r="70" spans="1:13">
      <c r="A70" s="301"/>
      <c r="H70" s="296" t="s">
        <v>709</v>
      </c>
      <c r="I70" s="290" t="str">
        <f>IF(B57&lt;&gt;1,"A  =",IF(B58&lt;&gt;1,"B  =","C  ="))</f>
        <v>A  =</v>
      </c>
      <c r="J70" s="271">
        <f>IF(I70="A =",B57,IF(I70="B =",B58,B59))</f>
        <v>1</v>
      </c>
      <c r="K70" s="302" t="str">
        <f>"coded and "&amp;I70</f>
        <v>coded and A  =</v>
      </c>
      <c r="L70" s="290"/>
      <c r="M70" s="302" t="str">
        <f>ROUND(((C64-B64)/(F64-D64)*(E64-D64)+B64),2)&amp;" uncoded"</f>
        <v>175.5 uncoded</v>
      </c>
    </row>
    <row r="71" spans="1:13">
      <c r="A71" s="301"/>
    </row>
    <row r="72" spans="1:13">
      <c r="A72" s="301"/>
    </row>
    <row r="73" spans="1:13">
      <c r="A73" s="301"/>
    </row>
    <row r="74" spans="1:13">
      <c r="A74" s="301"/>
    </row>
    <row r="75" spans="1:13">
      <c r="A75" s="301"/>
    </row>
    <row r="76" spans="1:13">
      <c r="A76" s="301"/>
    </row>
    <row r="77" spans="1:13">
      <c r="A77" s="301"/>
    </row>
    <row r="78" spans="1:13">
      <c r="A78" s="301"/>
    </row>
  </sheetData>
  <sheetProtection password="B106" sheet="1" objects="1" formatCells="0" formatColumns="0" formatRows="0" insertColumns="0" insertRows="0" insertHyperlinks="0" deleteColumns="0" deleteRows="0" sort="0" autoFilter="0" pivotTables="0"/>
  <mergeCells count="18">
    <mergeCell ref="Q8:U8"/>
    <mergeCell ref="F59:H59"/>
    <mergeCell ref="B62:C62"/>
    <mergeCell ref="D62:E62"/>
    <mergeCell ref="I6:M6"/>
    <mergeCell ref="M48:N48"/>
    <mergeCell ref="M49:N49"/>
    <mergeCell ref="M50:N50"/>
    <mergeCell ref="M51:N51"/>
    <mergeCell ref="M52:N52"/>
    <mergeCell ref="M53:N53"/>
    <mergeCell ref="M54:N54"/>
    <mergeCell ref="A1:P1"/>
    <mergeCell ref="A2:P2"/>
    <mergeCell ref="I7:M7"/>
    <mergeCell ref="B7:D7"/>
    <mergeCell ref="E7:H7"/>
    <mergeCell ref="G3:I3"/>
  </mergeCells>
  <hyperlinks>
    <hyperlink ref="A4" location="'D4-1'!A1" display="Root Cause List"/>
    <hyperlink ref="A5" location="INSTRUCTIONS!A1" display="Instructions"/>
    <hyperlink ref="G3:H3" r:id="rId1" display="Watch the Video"/>
  </hyperlinks>
  <printOptions gridLines="1"/>
  <pageMargins left="0.74791666666666667" right="0.74791666666666667" top="0.98402777777777772" bottom="0.98402777777777772" header="0.5" footer="0.5"/>
  <pageSetup firstPageNumber="0" orientation="landscape" horizontalDpi="300" verticalDpi="300" r:id="rId2"/>
  <headerFooter alignWithMargins="0">
    <oddHeader>&amp;C&amp;A</oddHeader>
    <oddFooter>&amp;CPage &amp;P</oddFooter>
  </headerFooter>
  <drawing r:id="rId3"/>
</worksheet>
</file>

<file path=xl/worksheets/sheet21.xml><?xml version="1.0" encoding="utf-8"?>
<worksheet xmlns="http://schemas.openxmlformats.org/spreadsheetml/2006/main" xmlns:r="http://schemas.openxmlformats.org/officeDocument/2006/relationships">
  <dimension ref="A1:U23"/>
  <sheetViews>
    <sheetView showGridLines="0" workbookViewId="0">
      <selection sqref="A1:P1"/>
    </sheetView>
  </sheetViews>
  <sheetFormatPr defaultRowHeight="15"/>
  <cols>
    <col min="1" max="16384" width="9.140625" style="84"/>
  </cols>
  <sheetData>
    <row r="1" spans="1:21" ht="21">
      <c r="A1" s="385" t="s">
        <v>690</v>
      </c>
      <c r="B1" s="385"/>
      <c r="C1" s="385"/>
      <c r="D1" s="385"/>
      <c r="E1" s="385"/>
      <c r="F1" s="385"/>
      <c r="G1" s="385"/>
      <c r="H1" s="385"/>
      <c r="I1" s="385"/>
      <c r="J1" s="385"/>
      <c r="K1" s="385"/>
      <c r="L1" s="385"/>
      <c r="M1" s="385"/>
      <c r="N1" s="385"/>
      <c r="O1" s="385"/>
      <c r="P1" s="385"/>
    </row>
    <row r="2" spans="1:21">
      <c r="G2" s="679" t="s">
        <v>862</v>
      </c>
      <c r="H2" s="679"/>
      <c r="I2" s="679"/>
    </row>
    <row r="4" spans="1:21">
      <c r="A4" s="96" t="s">
        <v>282</v>
      </c>
    </row>
    <row r="5" spans="1:21">
      <c r="A5" s="94" t="s">
        <v>701</v>
      </c>
    </row>
    <row r="6" spans="1:21" ht="18.75">
      <c r="M6" s="540" t="s">
        <v>334</v>
      </c>
      <c r="N6" s="540"/>
      <c r="O6" s="540"/>
      <c r="P6" s="540"/>
      <c r="Q6" s="540"/>
    </row>
    <row r="7" spans="1:21">
      <c r="M7" s="183"/>
    </row>
    <row r="8" spans="1:21">
      <c r="M8" s="186" t="s">
        <v>819</v>
      </c>
    </row>
    <row r="9" spans="1:21">
      <c r="M9" s="186"/>
    </row>
    <row r="10" spans="1:21">
      <c r="M10" s="186" t="s">
        <v>820</v>
      </c>
    </row>
    <row r="11" spans="1:21">
      <c r="M11" s="186" t="s">
        <v>821</v>
      </c>
    </row>
    <row r="12" spans="1:21">
      <c r="M12" s="186"/>
    </row>
    <row r="13" spans="1:21">
      <c r="A13" s="96"/>
      <c r="M13" s="186" t="s">
        <v>822</v>
      </c>
    </row>
    <row r="14" spans="1:21">
      <c r="M14" s="186" t="s">
        <v>823</v>
      </c>
    </row>
    <row r="15" spans="1:21">
      <c r="M15" s="186"/>
      <c r="T15" s="303"/>
    </row>
    <row r="16" spans="1:21">
      <c r="M16" s="186" t="s">
        <v>824</v>
      </c>
      <c r="U16" s="303"/>
    </row>
    <row r="17" spans="13:13">
      <c r="M17" s="186" t="s">
        <v>825</v>
      </c>
    </row>
    <row r="18" spans="13:13">
      <c r="M18" s="186"/>
    </row>
    <row r="19" spans="13:13">
      <c r="M19" s="186" t="s">
        <v>826</v>
      </c>
    </row>
    <row r="20" spans="13:13">
      <c r="M20" s="183"/>
    </row>
    <row r="21" spans="13:13">
      <c r="M21" s="186" t="s">
        <v>827</v>
      </c>
    </row>
    <row r="22" spans="13:13">
      <c r="M22" s="186"/>
    </row>
    <row r="23" spans="13:13">
      <c r="M23" s="186"/>
    </row>
  </sheetData>
  <sheetProtection password="B106" sheet="1" objects="1" formatCells="0" formatColumns="0" formatRows="0" insertColumns="0" insertRows="0" insertHyperlinks="0" deleteColumns="0" deleteRows="0" sort="0" autoFilter="0" pivotTables="0"/>
  <mergeCells count="3">
    <mergeCell ref="A1:P1"/>
    <mergeCell ref="M6:Q6"/>
    <mergeCell ref="G2:I2"/>
  </mergeCells>
  <hyperlinks>
    <hyperlink ref="A4" location="'D4-1'!A1" display="Root Cause List"/>
    <hyperlink ref="A5" location="INSTRUCTIONS!A1" display="Instructions"/>
    <hyperlink ref="G2:H2" r:id="rId1" display="Watch the Video"/>
  </hyperlinks>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dimension ref="A1:P21"/>
  <sheetViews>
    <sheetView showGridLines="0" workbookViewId="0">
      <selection sqref="A1:M1"/>
    </sheetView>
  </sheetViews>
  <sheetFormatPr defaultRowHeight="15"/>
  <cols>
    <col min="1" max="16384" width="9.140625" style="84"/>
  </cols>
  <sheetData>
    <row r="1" spans="1:16" ht="21">
      <c r="A1" s="385" t="s">
        <v>660</v>
      </c>
      <c r="B1" s="385"/>
      <c r="C1" s="385"/>
      <c r="D1" s="385"/>
      <c r="E1" s="385"/>
      <c r="F1" s="385"/>
      <c r="G1" s="385"/>
      <c r="H1" s="385"/>
      <c r="I1" s="385"/>
      <c r="J1" s="385"/>
      <c r="K1" s="385"/>
      <c r="L1" s="385"/>
      <c r="M1" s="385"/>
      <c r="N1" s="86"/>
      <c r="O1" s="86"/>
      <c r="P1" s="86"/>
    </row>
    <row r="2" spans="1:16">
      <c r="F2" s="679" t="s">
        <v>862</v>
      </c>
      <c r="G2" s="679"/>
      <c r="H2" s="679"/>
    </row>
    <row r="4" spans="1:16">
      <c r="A4" s="96" t="s">
        <v>282</v>
      </c>
    </row>
    <row r="5" spans="1:16">
      <c r="A5" s="94" t="s">
        <v>701</v>
      </c>
    </row>
    <row r="7" spans="1:16">
      <c r="A7" s="91" t="s">
        <v>661</v>
      </c>
    </row>
    <row r="8" spans="1:16" ht="8.1" customHeight="1"/>
    <row r="9" spans="1:16">
      <c r="A9" s="88" t="s">
        <v>707</v>
      </c>
    </row>
    <row r="10" spans="1:16" ht="8.1" customHeight="1">
      <c r="A10" s="88"/>
    </row>
    <row r="11" spans="1:16">
      <c r="A11" s="88" t="s">
        <v>662</v>
      </c>
    </row>
    <row r="12" spans="1:16" ht="8.1" customHeight="1">
      <c r="A12" s="88"/>
    </row>
    <row r="13" spans="1:16">
      <c r="A13" s="88" t="s">
        <v>663</v>
      </c>
    </row>
    <row r="14" spans="1:16" ht="8.1" customHeight="1">
      <c r="A14" s="88"/>
    </row>
    <row r="15" spans="1:16">
      <c r="A15" s="88" t="s">
        <v>664</v>
      </c>
    </row>
    <row r="16" spans="1:16" ht="8.1" customHeight="1">
      <c r="A16" s="88"/>
    </row>
    <row r="17" spans="1:1">
      <c r="A17" s="88" t="s">
        <v>708</v>
      </c>
    </row>
    <row r="18" spans="1:1" ht="8.1" customHeight="1">
      <c r="A18" s="88"/>
    </row>
    <row r="19" spans="1:1">
      <c r="A19" s="88" t="s">
        <v>665</v>
      </c>
    </row>
    <row r="20" spans="1:1" ht="8.1" customHeight="1"/>
    <row r="21" spans="1:1">
      <c r="A21" s="88" t="s">
        <v>666</v>
      </c>
    </row>
  </sheetData>
  <sheetProtection password="B106" sheet="1" objects="1" formatCells="0" formatColumns="0" formatRows="0" insertColumns="0" insertRows="0" insertHyperlinks="0" deleteColumns="0" deleteRows="0" sort="0" autoFilter="0" pivotTables="0"/>
  <mergeCells count="2">
    <mergeCell ref="A1:M1"/>
    <mergeCell ref="F2:H2"/>
  </mergeCells>
  <hyperlinks>
    <hyperlink ref="A4" location="'D4-1'!A1" display="Root Cause List"/>
    <hyperlink ref="A5" location="INSTRUCTIONS!A1" display="Instructions"/>
    <hyperlink ref="F2:G2" r:id="rId1" display="Watch the Video"/>
  </hyperlinks>
  <pageMargins left="0.7" right="0.7" top="0.75" bottom="0.75" header="0.3" footer="0.3"/>
  <pageSetup orientation="portrait" r:id="rId2"/>
  <drawing r:id="rId3"/>
</worksheet>
</file>

<file path=xl/worksheets/sheet23.xml><?xml version="1.0" encoding="utf-8"?>
<worksheet xmlns="http://schemas.openxmlformats.org/spreadsheetml/2006/main" xmlns:r="http://schemas.openxmlformats.org/officeDocument/2006/relationships">
  <dimension ref="A1:Z1006"/>
  <sheetViews>
    <sheetView showGridLines="0" zoomScale="97" zoomScaleNormal="97" workbookViewId="0">
      <selection sqref="A1:M1"/>
    </sheetView>
  </sheetViews>
  <sheetFormatPr defaultRowHeight="15"/>
  <cols>
    <col min="1" max="1" width="10.5703125" style="84" bestFit="1" customWidth="1"/>
    <col min="2" max="2" width="14.28515625" style="84" bestFit="1" customWidth="1"/>
    <col min="3" max="4" width="14.28515625" style="84" customWidth="1"/>
    <col min="5" max="5" width="8.140625" style="84" customWidth="1"/>
    <col min="6" max="6" width="14.28515625" style="84" customWidth="1"/>
    <col min="7" max="7" width="1.42578125" style="84" customWidth="1"/>
    <col min="8" max="9" width="14.28515625" style="84" customWidth="1"/>
    <col min="10" max="10" width="3" style="84" customWidth="1"/>
    <col min="11" max="15" width="14.28515625" style="84" customWidth="1"/>
    <col min="16" max="16" width="13" style="84" hidden="1" customWidth="1"/>
    <col min="17" max="18" width="13.28515625" style="84" hidden="1" customWidth="1"/>
    <col min="19" max="19" width="14.140625" style="84" hidden="1" customWidth="1"/>
    <col min="20" max="20" width="21.7109375" style="84" hidden="1" customWidth="1"/>
    <col min="21" max="21" width="18" style="84" hidden="1" customWidth="1"/>
    <col min="22" max="23" width="0" style="84" hidden="1" customWidth="1"/>
    <col min="24" max="24" width="13.5703125" style="84" hidden="1" customWidth="1"/>
    <col min="25" max="25" width="19" style="84" hidden="1" customWidth="1"/>
    <col min="26" max="16384" width="9.140625" style="84"/>
  </cols>
  <sheetData>
    <row r="1" spans="1:26" ht="21">
      <c r="A1" s="385" t="s">
        <v>760</v>
      </c>
      <c r="B1" s="385"/>
      <c r="C1" s="385"/>
      <c r="D1" s="385"/>
      <c r="E1" s="385"/>
      <c r="F1" s="385"/>
      <c r="G1" s="385"/>
      <c r="H1" s="385"/>
      <c r="I1" s="385"/>
      <c r="J1" s="385"/>
      <c r="K1" s="385"/>
      <c r="L1" s="385"/>
      <c r="M1" s="385"/>
    </row>
    <row r="2" spans="1:26">
      <c r="F2" s="679" t="s">
        <v>862</v>
      </c>
      <c r="G2" s="679"/>
      <c r="H2" s="679"/>
    </row>
    <row r="4" spans="1:26" ht="17.25">
      <c r="A4" s="74" t="s">
        <v>747</v>
      </c>
      <c r="B4" s="74" t="s">
        <v>748</v>
      </c>
      <c r="C4" s="304"/>
      <c r="D4" s="305"/>
      <c r="E4" s="305"/>
      <c r="F4" s="305"/>
      <c r="G4" s="305"/>
      <c r="H4" s="305"/>
      <c r="I4" s="305"/>
      <c r="J4" s="305"/>
      <c r="K4" s="96" t="s">
        <v>282</v>
      </c>
      <c r="L4" s="305"/>
      <c r="M4" s="305"/>
      <c r="N4" s="305"/>
      <c r="O4" s="305"/>
      <c r="P4" s="90" t="s">
        <v>711</v>
      </c>
      <c r="Q4" s="89" t="s">
        <v>712</v>
      </c>
      <c r="R4" s="89" t="s">
        <v>713</v>
      </c>
      <c r="S4" s="90" t="s">
        <v>714</v>
      </c>
      <c r="T4" s="89" t="s">
        <v>715</v>
      </c>
      <c r="U4" s="90" t="s">
        <v>716</v>
      </c>
    </row>
    <row r="5" spans="1:26">
      <c r="A5" s="306">
        <f>SUM(A7:A1006)</f>
        <v>11528.494756684117</v>
      </c>
      <c r="B5" s="306">
        <f>SUM(B7:B1006)</f>
        <v>56291839</v>
      </c>
      <c r="C5" s="307"/>
      <c r="D5" s="308"/>
      <c r="E5" s="308"/>
      <c r="F5" s="308"/>
      <c r="G5" s="308"/>
      <c r="H5" s="308"/>
      <c r="I5" s="308"/>
      <c r="J5" s="308"/>
      <c r="K5" s="94" t="s">
        <v>701</v>
      </c>
      <c r="L5" s="308"/>
      <c r="M5" s="308"/>
      <c r="N5" s="308"/>
      <c r="O5" s="308"/>
      <c r="P5" s="306">
        <f>SUM(P7:P1006)</f>
        <v>5.9685589803848416E-13</v>
      </c>
      <c r="Q5" s="306">
        <f t="shared" ref="Q5:U5" si="0">SUM(Q7:Q1006)</f>
        <v>3561435.9080417249</v>
      </c>
      <c r="R5" s="306">
        <f t="shared" si="0"/>
        <v>792556.92148145032</v>
      </c>
      <c r="S5" s="306">
        <f t="shared" si="0"/>
        <v>4.4237822294235229E-9</v>
      </c>
      <c r="T5" s="306">
        <f t="shared" si="0"/>
        <v>15778512288604.98</v>
      </c>
      <c r="U5" s="306">
        <f t="shared" si="0"/>
        <v>16715151684.126093</v>
      </c>
      <c r="V5" s="306" t="s">
        <v>639</v>
      </c>
    </row>
    <row r="6" spans="1:26">
      <c r="A6" s="306">
        <f>AVERAGE(A7:A1006)</f>
        <v>240.17697409758577</v>
      </c>
      <c r="B6" s="306">
        <f>AVERAGE(B7:B1006)</f>
        <v>1172746.6458333333</v>
      </c>
      <c r="C6" s="307"/>
      <c r="D6" s="308"/>
      <c r="E6" s="308"/>
      <c r="F6" s="308"/>
      <c r="G6" s="308"/>
      <c r="H6" s="308"/>
      <c r="I6" s="308"/>
      <c r="J6" s="308"/>
      <c r="L6" s="308"/>
      <c r="M6" s="308"/>
      <c r="N6" s="308"/>
      <c r="O6" s="308"/>
      <c r="P6" s="306">
        <f>AVERAGE(P7:P1006)</f>
        <v>1.2434497875801753E-14</v>
      </c>
      <c r="Q6" s="306">
        <f t="shared" ref="Q6:U6" si="1">AVERAGE(Q7:Q1006)</f>
        <v>74196.581417535941</v>
      </c>
      <c r="R6" s="306">
        <f t="shared" si="1"/>
        <v>16511.602530863547</v>
      </c>
      <c r="S6" s="306">
        <f t="shared" si="1"/>
        <v>9.2162129779656724E-11</v>
      </c>
      <c r="T6" s="306">
        <f t="shared" si="1"/>
        <v>328719006012.60376</v>
      </c>
      <c r="U6" s="306">
        <f t="shared" si="1"/>
        <v>348232326.75262696</v>
      </c>
      <c r="V6" s="306" t="s">
        <v>717</v>
      </c>
      <c r="X6" s="594" t="s">
        <v>718</v>
      </c>
      <c r="Y6" s="595"/>
    </row>
    <row r="7" spans="1:26" ht="19.5">
      <c r="A7" s="75">
        <v>37.362700734282356</v>
      </c>
      <c r="B7" s="75">
        <v>256936</v>
      </c>
      <c r="C7" s="234"/>
      <c r="D7" s="234"/>
      <c r="E7" s="234"/>
      <c r="F7" s="234"/>
      <c r="G7" s="234"/>
      <c r="H7" s="234"/>
      <c r="I7" s="234"/>
      <c r="J7" s="234"/>
      <c r="K7" s="309" t="s">
        <v>334</v>
      </c>
      <c r="L7" s="234"/>
      <c r="M7" s="234"/>
      <c r="N7" s="234"/>
      <c r="O7" s="234"/>
      <c r="P7" s="310">
        <f>IF(A7="","",A7-$A$6)</f>
        <v>-202.81427336330341</v>
      </c>
      <c r="Q7" s="310">
        <f>IF(A7="","",A7^2)</f>
        <v>1395.9714061595432</v>
      </c>
      <c r="R7" s="310">
        <f>IF(P7="","",P7^2)</f>
        <v>41133.629479884767</v>
      </c>
      <c r="S7" s="310">
        <f>IF(B7="","",B7-$B$6)</f>
        <v>-915810.64583333326</v>
      </c>
      <c r="T7" s="310">
        <f>IF(S7="","",S7^2)</f>
        <v>838709139021.66699</v>
      </c>
      <c r="U7" s="311">
        <f>IF(A7="","",A7*B7)</f>
        <v>9599822.8758635707</v>
      </c>
      <c r="X7" s="312" t="s">
        <v>719</v>
      </c>
      <c r="Y7" s="313">
        <f>D25</f>
        <v>500</v>
      </c>
    </row>
    <row r="8" spans="1:26" ht="18">
      <c r="A8" s="75">
        <v>89.094233238986618</v>
      </c>
      <c r="B8" s="75">
        <v>671045</v>
      </c>
      <c r="C8" s="234"/>
      <c r="D8" s="234"/>
      <c r="E8" s="234"/>
      <c r="F8" s="234"/>
      <c r="G8" s="234"/>
      <c r="H8" s="234"/>
      <c r="I8" s="234"/>
      <c r="J8" s="234"/>
      <c r="K8" s="186" t="s">
        <v>744</v>
      </c>
      <c r="L8" s="234"/>
      <c r="M8" s="234"/>
      <c r="N8" s="234"/>
      <c r="O8" s="234"/>
      <c r="P8" s="310">
        <f t="shared" ref="P8:P71" si="2">IF(A8="","",A8-$A$6)</f>
        <v>-151.08274085859915</v>
      </c>
      <c r="Q8" s="310">
        <f t="shared" ref="Q8:Q71" si="3">IF(A8="","",A8^2)</f>
        <v>7937.7823964429481</v>
      </c>
      <c r="R8" s="310">
        <f t="shared" ref="R8:R71" si="4">IF(P8="","",P8^2)</f>
        <v>22825.994585346627</v>
      </c>
      <c r="S8" s="310">
        <f t="shared" ref="S8:S71" si="5">IF(B8="","",B8-$B$6)</f>
        <v>-501701.64583333326</v>
      </c>
      <c r="T8" s="310">
        <f t="shared" ref="T8:T71" si="6">IF(S8="","",S8^2)</f>
        <v>251704541431.87537</v>
      </c>
      <c r="U8" s="311">
        <f t="shared" ref="U8:U71" si="7">IF(A8="","",A8*B8)</f>
        <v>59786239.743855774</v>
      </c>
      <c r="X8" s="312" t="s">
        <v>720</v>
      </c>
      <c r="Y8" s="313">
        <f>D27</f>
        <v>3000000</v>
      </c>
    </row>
    <row r="9" spans="1:26" ht="18">
      <c r="A9" s="75">
        <v>103.79737840499291</v>
      </c>
      <c r="B9" s="75">
        <v>725230</v>
      </c>
      <c r="C9" s="234"/>
      <c r="D9" s="234"/>
      <c r="E9" s="234"/>
      <c r="F9" s="234"/>
      <c r="G9" s="234"/>
      <c r="H9" s="234"/>
      <c r="I9" s="234"/>
      <c r="J9" s="234"/>
      <c r="K9" s="186" t="s">
        <v>745</v>
      </c>
      <c r="L9" s="234"/>
      <c r="M9" s="234"/>
      <c r="N9" s="234"/>
      <c r="O9" s="234"/>
      <c r="P9" s="310">
        <f t="shared" si="2"/>
        <v>-136.37959569259286</v>
      </c>
      <c r="Q9" s="310">
        <f t="shared" si="3"/>
        <v>10773.895763749289</v>
      </c>
      <c r="R9" s="310">
        <f t="shared" si="4"/>
        <v>18599.394121275091</v>
      </c>
      <c r="S9" s="310">
        <f t="shared" si="5"/>
        <v>-447516.64583333326</v>
      </c>
      <c r="T9" s="310">
        <f t="shared" si="6"/>
        <v>200271148297.91702</v>
      </c>
      <c r="U9" s="311">
        <f t="shared" si="7"/>
        <v>75276972.740653008</v>
      </c>
      <c r="X9" s="312" t="s">
        <v>721</v>
      </c>
      <c r="Y9" s="314">
        <f>R5</f>
        <v>792556.92148145032</v>
      </c>
    </row>
    <row r="10" spans="1:26" ht="18">
      <c r="A10" s="75">
        <v>262.02148471213133</v>
      </c>
      <c r="B10" s="75">
        <v>1540736</v>
      </c>
      <c r="C10" s="234"/>
      <c r="D10" s="234"/>
      <c r="E10" s="234"/>
      <c r="F10" s="234"/>
      <c r="G10" s="234"/>
      <c r="H10" s="234"/>
      <c r="I10" s="234"/>
      <c r="J10" s="234"/>
      <c r="K10" s="186" t="s">
        <v>837</v>
      </c>
      <c r="L10" s="234"/>
      <c r="M10" s="234"/>
      <c r="N10" s="234"/>
      <c r="O10" s="234"/>
      <c r="P10" s="310">
        <f t="shared" si="2"/>
        <v>21.844510614545555</v>
      </c>
      <c r="Q10" s="310">
        <f t="shared" si="3"/>
        <v>68655.258450749665</v>
      </c>
      <c r="R10" s="310">
        <f t="shared" si="4"/>
        <v>477.18264398899345</v>
      </c>
      <c r="S10" s="310">
        <f t="shared" si="5"/>
        <v>367989.35416666674</v>
      </c>
      <c r="T10" s="310">
        <f t="shared" si="6"/>
        <v>135416164780.00049</v>
      </c>
      <c r="U10" s="311">
        <f t="shared" si="7"/>
        <v>403705934.2694304</v>
      </c>
      <c r="X10" s="312" t="s">
        <v>722</v>
      </c>
      <c r="Y10" s="314">
        <f>U5-A5*B5/Y11</f>
        <v>3195148126.7176247</v>
      </c>
      <c r="Z10" s="160"/>
    </row>
    <row r="11" spans="1:26">
      <c r="A11" s="75">
        <v>211.73452560696086</v>
      </c>
      <c r="B11" s="75">
        <v>863173</v>
      </c>
      <c r="C11" s="234"/>
      <c r="D11" s="234"/>
      <c r="E11" s="234"/>
      <c r="F11" s="234"/>
      <c r="G11" s="234"/>
      <c r="H11" s="234"/>
      <c r="I11" s="234"/>
      <c r="J11" s="234"/>
      <c r="K11" s="186" t="s">
        <v>838</v>
      </c>
      <c r="L11" s="234"/>
      <c r="M11" s="234"/>
      <c r="N11" s="234"/>
      <c r="O11" s="234"/>
      <c r="P11" s="310">
        <f t="shared" si="2"/>
        <v>-28.442448490624912</v>
      </c>
      <c r="Q11" s="310">
        <f t="shared" si="3"/>
        <v>44831.509334004761</v>
      </c>
      <c r="R11" s="310">
        <f t="shared" si="4"/>
        <v>808.97287614185132</v>
      </c>
      <c r="S11" s="310">
        <f t="shared" si="5"/>
        <v>-309573.64583333326</v>
      </c>
      <c r="T11" s="310">
        <f t="shared" si="6"/>
        <v>95835842194.542053</v>
      </c>
      <c r="U11" s="311">
        <f t="shared" si="7"/>
        <v>182763525.67173722</v>
      </c>
      <c r="X11" s="315" t="s">
        <v>723</v>
      </c>
      <c r="Y11" s="316">
        <f>COUNTA(A7:A1003)</f>
        <v>48</v>
      </c>
    </row>
    <row r="12" spans="1:26" ht="18">
      <c r="A12" s="75">
        <v>208.77326247188481</v>
      </c>
      <c r="B12" s="75">
        <v>792843</v>
      </c>
      <c r="C12" s="234"/>
      <c r="D12" s="234"/>
      <c r="E12" s="234"/>
      <c r="F12" s="234"/>
      <c r="G12" s="234"/>
      <c r="H12" s="234"/>
      <c r="I12" s="234"/>
      <c r="J12" s="234"/>
      <c r="K12" s="186" t="s">
        <v>839</v>
      </c>
      <c r="L12" s="234"/>
      <c r="M12" s="234"/>
      <c r="N12" s="234"/>
      <c r="O12" s="234"/>
      <c r="P12" s="310">
        <f t="shared" si="2"/>
        <v>-31.403711625700964</v>
      </c>
      <c r="Q12" s="310">
        <f t="shared" si="3"/>
        <v>43586.275123154504</v>
      </c>
      <c r="R12" s="310">
        <f t="shared" si="4"/>
        <v>986.19310387018595</v>
      </c>
      <c r="S12" s="310">
        <f t="shared" si="5"/>
        <v>-379903.64583333326</v>
      </c>
      <c r="T12" s="310">
        <f t="shared" si="6"/>
        <v>144326780117.45871</v>
      </c>
      <c r="U12" s="311">
        <f t="shared" si="7"/>
        <v>165524419.73799658</v>
      </c>
      <c r="X12" s="312" t="s">
        <v>724</v>
      </c>
      <c r="Y12" s="314">
        <f>B6-Y13*A6</f>
        <v>204486.84257001709</v>
      </c>
    </row>
    <row r="13" spans="1:26" ht="18">
      <c r="A13" s="75">
        <v>343.91542369219712</v>
      </c>
      <c r="B13" s="75">
        <v>1315431</v>
      </c>
      <c r="C13" s="234"/>
      <c r="D13" s="234"/>
      <c r="E13" s="234"/>
      <c r="F13" s="234"/>
      <c r="G13" s="234"/>
      <c r="H13" s="234"/>
      <c r="I13" s="234"/>
      <c r="J13" s="234"/>
      <c r="K13" s="186" t="s">
        <v>840</v>
      </c>
      <c r="L13" s="234"/>
      <c r="M13" s="234"/>
      <c r="N13" s="234"/>
      <c r="O13" s="234"/>
      <c r="P13" s="310">
        <f t="shared" si="2"/>
        <v>103.73844959461135</v>
      </c>
      <c r="Q13" s="310">
        <f t="shared" si="3"/>
        <v>118277.81865338347</v>
      </c>
      <c r="R13" s="310">
        <f t="shared" si="4"/>
        <v>10761.66592429372</v>
      </c>
      <c r="S13" s="310">
        <f t="shared" si="5"/>
        <v>142684.35416666674</v>
      </c>
      <c r="T13" s="310">
        <f t="shared" si="6"/>
        <v>20358824923.95879</v>
      </c>
      <c r="U13" s="311">
        <f t="shared" si="7"/>
        <v>452397009.70285058</v>
      </c>
      <c r="X13" s="312" t="s">
        <v>725</v>
      </c>
      <c r="Y13" s="314">
        <f>Y10/Y9</f>
        <v>4031.4430927500348</v>
      </c>
    </row>
    <row r="14" spans="1:26">
      <c r="A14" s="75">
        <v>125.25408358498073</v>
      </c>
      <c r="B14" s="75">
        <v>1229587</v>
      </c>
      <c r="C14" s="234"/>
      <c r="D14" s="234"/>
      <c r="E14" s="234"/>
      <c r="F14" s="234"/>
      <c r="G14" s="234"/>
      <c r="H14" s="234"/>
      <c r="I14" s="234"/>
      <c r="J14" s="234"/>
      <c r="K14" s="186" t="s">
        <v>841</v>
      </c>
      <c r="L14" s="234"/>
      <c r="M14" s="234"/>
      <c r="N14" s="234"/>
      <c r="O14" s="234"/>
      <c r="P14" s="310">
        <f t="shared" si="2"/>
        <v>-114.92289051260504</v>
      </c>
      <c r="Q14" s="310">
        <f t="shared" si="3"/>
        <v>15688.58545471334</v>
      </c>
      <c r="R14" s="310">
        <f t="shared" si="4"/>
        <v>13207.270763772205</v>
      </c>
      <c r="S14" s="310">
        <f t="shared" si="5"/>
        <v>56840.354166666744</v>
      </c>
      <c r="T14" s="310">
        <f t="shared" si="6"/>
        <v>3230825861.7921095</v>
      </c>
      <c r="U14" s="311">
        <f t="shared" si="7"/>
        <v>154010792.87300572</v>
      </c>
      <c r="X14" s="315" t="s">
        <v>216</v>
      </c>
      <c r="Y14" s="314">
        <f>F25</f>
        <v>2220208.3889450347</v>
      </c>
    </row>
    <row r="15" spans="1:26">
      <c r="A15" s="75">
        <v>122.50351367238217</v>
      </c>
      <c r="B15" s="75">
        <v>1019737</v>
      </c>
      <c r="C15" s="234"/>
      <c r="D15" s="234"/>
      <c r="E15" s="234"/>
      <c r="F15" s="234"/>
      <c r="G15" s="234"/>
      <c r="H15" s="234"/>
      <c r="I15" s="234"/>
      <c r="J15" s="234"/>
      <c r="K15" s="317"/>
      <c r="L15" s="234"/>
      <c r="M15" s="234"/>
      <c r="N15" s="234"/>
      <c r="O15" s="234"/>
      <c r="P15" s="310">
        <f t="shared" si="2"/>
        <v>-117.6734604252036</v>
      </c>
      <c r="Q15" s="310">
        <f t="shared" si="3"/>
        <v>15007.110862079526</v>
      </c>
      <c r="R15" s="310">
        <f t="shared" si="4"/>
        <v>13847.043288441959</v>
      </c>
      <c r="S15" s="310">
        <f t="shared" si="5"/>
        <v>-153009.64583333326</v>
      </c>
      <c r="T15" s="310">
        <f t="shared" si="6"/>
        <v>23411951718.042076</v>
      </c>
      <c r="U15" s="311">
        <f t="shared" si="7"/>
        <v>124921365.52173397</v>
      </c>
      <c r="X15" s="318" t="s">
        <v>215</v>
      </c>
      <c r="Y15" s="314">
        <f>F27</f>
        <v>693.42741373611534</v>
      </c>
    </row>
    <row r="16" spans="1:26" ht="18.75">
      <c r="A16" s="75">
        <v>181.3467125436178</v>
      </c>
      <c r="B16" s="75">
        <v>1262217</v>
      </c>
      <c r="C16" s="234"/>
      <c r="D16" s="234"/>
      <c r="E16" s="234"/>
      <c r="F16" s="234"/>
      <c r="G16" s="234"/>
      <c r="H16" s="234"/>
      <c r="I16" s="234"/>
      <c r="J16" s="234"/>
      <c r="K16" s="319" t="s">
        <v>521</v>
      </c>
      <c r="L16" s="234"/>
      <c r="M16" s="234"/>
      <c r="N16" s="234"/>
      <c r="O16" s="234"/>
      <c r="P16" s="310">
        <f t="shared" si="2"/>
        <v>-58.830261553967972</v>
      </c>
      <c r="Q16" s="310">
        <f t="shared" si="3"/>
        <v>32886.630150377547</v>
      </c>
      <c r="R16" s="310">
        <f t="shared" si="4"/>
        <v>3460.9996745082822</v>
      </c>
      <c r="S16" s="310">
        <f t="shared" si="5"/>
        <v>89470.354166666744</v>
      </c>
      <c r="T16" s="310">
        <f t="shared" si="6"/>
        <v>8004944274.7087812</v>
      </c>
      <c r="U16" s="311">
        <f t="shared" si="7"/>
        <v>228898903.46666762</v>
      </c>
      <c r="X16" s="315" t="s">
        <v>726</v>
      </c>
      <c r="Y16" s="314">
        <f>D22*100</f>
        <v>95</v>
      </c>
    </row>
    <row r="17" spans="1:25" ht="17.25">
      <c r="A17" s="75">
        <v>117.11945100127964</v>
      </c>
      <c r="B17" s="75">
        <v>421386</v>
      </c>
      <c r="C17" s="234"/>
      <c r="D17" s="234"/>
      <c r="E17" s="234"/>
      <c r="F17" s="234"/>
      <c r="G17" s="234"/>
      <c r="H17" s="234"/>
      <c r="I17" s="234"/>
      <c r="J17" s="234"/>
      <c r="K17" s="186" t="s">
        <v>746</v>
      </c>
      <c r="L17" s="234"/>
      <c r="M17" s="234"/>
      <c r="N17" s="234"/>
      <c r="O17" s="234"/>
      <c r="P17" s="310">
        <f t="shared" si="2"/>
        <v>-123.05752309630613</v>
      </c>
      <c r="Q17" s="310">
        <f t="shared" si="3"/>
        <v>13716.965802841143</v>
      </c>
      <c r="R17" s="310">
        <f t="shared" si="4"/>
        <v>15143.153990597915</v>
      </c>
      <c r="S17" s="310">
        <f t="shared" si="5"/>
        <v>-751360.64583333326</v>
      </c>
      <c r="T17" s="310">
        <f t="shared" si="6"/>
        <v>564542820107.08362</v>
      </c>
      <c r="U17" s="311">
        <f t="shared" si="7"/>
        <v>49352496.979625225</v>
      </c>
      <c r="X17" s="315" t="s">
        <v>727</v>
      </c>
      <c r="Y17" s="320">
        <f>TINV((100-Y16)/100,(Y11-2))</f>
        <v>2.0128955673215021</v>
      </c>
    </row>
    <row r="18" spans="1:25" ht="17.25">
      <c r="A18" s="75">
        <v>154.91766677237399</v>
      </c>
      <c r="B18" s="75">
        <v>835398</v>
      </c>
      <c r="C18" s="469" t="str">
        <f>"Regression Equation:  "&amp;B4&amp;" = "&amp;ROUND(Y12,3)&amp;" + "&amp;ROUND(Y13,3)&amp;" * "&amp;A4</f>
        <v>Regression Equation:  Docs = 204486.843 + 4031.443 * GB</v>
      </c>
      <c r="D18" s="469"/>
      <c r="E18" s="469"/>
      <c r="F18" s="469"/>
      <c r="G18" s="469"/>
      <c r="H18" s="469"/>
      <c r="I18" s="469"/>
      <c r="J18" s="234"/>
      <c r="K18" s="321"/>
      <c r="L18" s="234"/>
      <c r="M18" s="234"/>
      <c r="N18" s="234"/>
      <c r="O18" s="234"/>
      <c r="P18" s="310">
        <f t="shared" si="2"/>
        <v>-85.259307325211779</v>
      </c>
      <c r="Q18" s="310">
        <f t="shared" si="3"/>
        <v>23999.483478196307</v>
      </c>
      <c r="R18" s="310">
        <f t="shared" si="4"/>
        <v>7269.1494855749106</v>
      </c>
      <c r="S18" s="310">
        <f t="shared" si="5"/>
        <v>-337348.64583333326</v>
      </c>
      <c r="T18" s="310">
        <f t="shared" si="6"/>
        <v>113804108845.58371</v>
      </c>
      <c r="U18" s="311">
        <f t="shared" si="7"/>
        <v>129417908.98630768</v>
      </c>
      <c r="X18" s="322" t="s">
        <v>728</v>
      </c>
      <c r="Y18" s="314">
        <f>(T5-(Y13*Y10))/(Y11-2)</f>
        <v>62988140061.652176</v>
      </c>
    </row>
    <row r="19" spans="1:25" ht="17.25">
      <c r="A19" s="75">
        <v>181.93690143338662</v>
      </c>
      <c r="B19" s="75">
        <v>1427470</v>
      </c>
      <c r="D19" s="191" t="s">
        <v>729</v>
      </c>
      <c r="E19" s="88" t="str">
        <f>" = "&amp;ROUND(Y24,4)</f>
        <v xml:space="preserve"> = 0.8164</v>
      </c>
      <c r="F19" s="191" t="s">
        <v>730</v>
      </c>
      <c r="G19" s="191"/>
      <c r="H19" s="88" t="str">
        <f>" = "&amp;ROUND(Y25,4)</f>
        <v xml:space="preserve"> = 0.8124</v>
      </c>
      <c r="I19" s="180"/>
      <c r="J19" s="234"/>
      <c r="K19" s="234"/>
      <c r="L19" s="234"/>
      <c r="M19" s="234"/>
      <c r="N19" s="234"/>
      <c r="O19" s="234"/>
      <c r="P19" s="310">
        <f t="shared" si="2"/>
        <v>-58.240072664199147</v>
      </c>
      <c r="Q19" s="310">
        <f t="shared" si="3"/>
        <v>33101.036103181839</v>
      </c>
      <c r="R19" s="310">
        <f t="shared" si="4"/>
        <v>3391.9060639311965</v>
      </c>
      <c r="S19" s="310">
        <f t="shared" si="5"/>
        <v>254723.35416666674</v>
      </c>
      <c r="T19" s="310">
        <f t="shared" si="6"/>
        <v>64883987157.917137</v>
      </c>
      <c r="U19" s="311">
        <f t="shared" si="7"/>
        <v>259709468.68911639</v>
      </c>
      <c r="X19" s="312" t="s">
        <v>731</v>
      </c>
      <c r="Y19" s="323">
        <f>Y14+(SQRT(Y18*(1+1/Y11+((Y7-A6)^2)/Y9))*Y17)</f>
        <v>2751496.7759422557</v>
      </c>
    </row>
    <row r="20" spans="1:25">
      <c r="A20" s="75">
        <v>285.55602493601884</v>
      </c>
      <c r="B20" s="75">
        <v>1483527</v>
      </c>
      <c r="C20" s="234"/>
      <c r="J20" s="234"/>
      <c r="K20" s="234"/>
      <c r="L20" s="234"/>
      <c r="M20" s="234"/>
      <c r="N20" s="234"/>
      <c r="O20" s="234"/>
      <c r="P20" s="310">
        <f t="shared" si="2"/>
        <v>45.379050838433074</v>
      </c>
      <c r="Q20" s="310">
        <f t="shared" si="3"/>
        <v>81542.243377260209</v>
      </c>
      <c r="R20" s="310">
        <f t="shared" si="4"/>
        <v>2059.2582549970934</v>
      </c>
      <c r="S20" s="310">
        <f t="shared" si="5"/>
        <v>310780.35416666674</v>
      </c>
      <c r="T20" s="310">
        <f t="shared" si="6"/>
        <v>96584428535.958817</v>
      </c>
      <c r="U20" s="311">
        <f t="shared" si="7"/>
        <v>423630073.00525725</v>
      </c>
      <c r="X20" s="322" t="s">
        <v>732</v>
      </c>
      <c r="Y20" s="323">
        <f>Y14-(SQRT(Y18*(1+1/Y11+((Y7-A6)^2)/Y9))*Y17)</f>
        <v>1688920.0019478137</v>
      </c>
    </row>
    <row r="21" spans="1:25" ht="18" customHeight="1">
      <c r="A21" s="75">
        <v>330.52542818243217</v>
      </c>
      <c r="B21" s="75">
        <v>1835340</v>
      </c>
      <c r="D21" s="324" t="s">
        <v>726</v>
      </c>
      <c r="J21" s="234"/>
      <c r="K21" s="234"/>
      <c r="L21" s="234"/>
      <c r="M21" s="234"/>
      <c r="N21" s="234"/>
      <c r="O21" s="234"/>
      <c r="P21" s="310">
        <f t="shared" si="2"/>
        <v>90.348454084846395</v>
      </c>
      <c r="Q21" s="310">
        <f t="shared" si="3"/>
        <v>109247.05867518012</v>
      </c>
      <c r="R21" s="310">
        <f t="shared" si="4"/>
        <v>8162.8431555215975</v>
      </c>
      <c r="S21" s="310">
        <f t="shared" si="5"/>
        <v>662593.35416666674</v>
      </c>
      <c r="T21" s="310">
        <f t="shared" si="6"/>
        <v>439029952985.83386</v>
      </c>
      <c r="U21" s="311">
        <f t="shared" si="7"/>
        <v>606626539.36034501</v>
      </c>
      <c r="X21" s="322" t="s">
        <v>733</v>
      </c>
      <c r="Y21" s="204">
        <f>Y13*Y10</f>
        <v>12881057845768.98</v>
      </c>
    </row>
    <row r="22" spans="1:25" ht="18">
      <c r="A22" s="75">
        <v>396.32291887140525</v>
      </c>
      <c r="B22" s="75">
        <v>1672662</v>
      </c>
      <c r="C22" s="234"/>
      <c r="D22" s="76">
        <v>0.95</v>
      </c>
      <c r="E22" s="325" t="s">
        <v>734</v>
      </c>
      <c r="J22" s="234"/>
      <c r="K22" s="234"/>
      <c r="L22" s="234"/>
      <c r="M22" s="234"/>
      <c r="N22" s="234"/>
      <c r="O22" s="234"/>
      <c r="P22" s="310">
        <f t="shared" si="2"/>
        <v>156.14594477381948</v>
      </c>
      <c r="Q22" s="310">
        <f t="shared" si="3"/>
        <v>157071.85602275046</v>
      </c>
      <c r="R22" s="310">
        <f t="shared" si="4"/>
        <v>24381.556069308685</v>
      </c>
      <c r="S22" s="310">
        <f t="shared" si="5"/>
        <v>499915.35416666674</v>
      </c>
      <c r="T22" s="310">
        <f t="shared" si="6"/>
        <v>249915361331.58383</v>
      </c>
      <c r="U22" s="311">
        <f t="shared" si="7"/>
        <v>662914286.12528241</v>
      </c>
      <c r="X22" s="322" t="s">
        <v>735</v>
      </c>
      <c r="Y22" s="313">
        <f>T5</f>
        <v>15778512288604.98</v>
      </c>
    </row>
    <row r="23" spans="1:25" ht="18">
      <c r="A23" s="75">
        <v>222.59612260664628</v>
      </c>
      <c r="B23" s="75">
        <v>1114091</v>
      </c>
      <c r="C23" s="326"/>
      <c r="H23" s="584" t="s">
        <v>736</v>
      </c>
      <c r="I23" s="584"/>
      <c r="J23" s="234"/>
      <c r="K23" s="234"/>
      <c r="L23" s="234"/>
      <c r="M23" s="234"/>
      <c r="N23" s="234"/>
      <c r="O23" s="234"/>
      <c r="P23" s="310">
        <f t="shared" si="2"/>
        <v>-17.580851490939494</v>
      </c>
      <c r="Q23" s="310">
        <f t="shared" si="3"/>
        <v>49549.033799513098</v>
      </c>
      <c r="R23" s="310">
        <f t="shared" si="4"/>
        <v>309.08633914646947</v>
      </c>
      <c r="S23" s="310">
        <f t="shared" si="5"/>
        <v>-58655.645833333256</v>
      </c>
      <c r="T23" s="310">
        <f t="shared" si="6"/>
        <v>3440484788.1254249</v>
      </c>
      <c r="U23" s="311">
        <f t="shared" si="7"/>
        <v>247992336.83096117</v>
      </c>
      <c r="X23" s="322" t="s">
        <v>737</v>
      </c>
      <c r="Y23" s="313">
        <f>Y22-Y21</f>
        <v>2897454442836</v>
      </c>
    </row>
    <row r="24" spans="1:25" ht="17.25">
      <c r="A24" s="75">
        <v>278.57882425560643</v>
      </c>
      <c r="B24" s="75">
        <v>1608812</v>
      </c>
      <c r="C24" s="234"/>
      <c r="D24" s="147" t="s">
        <v>738</v>
      </c>
      <c r="E24" s="234"/>
      <c r="F24" s="147" t="s">
        <v>739</v>
      </c>
      <c r="G24" s="147"/>
      <c r="H24" s="165" t="s">
        <v>740</v>
      </c>
      <c r="I24" s="165" t="s">
        <v>741</v>
      </c>
      <c r="J24" s="234"/>
      <c r="K24" s="234"/>
      <c r="L24" s="234"/>
      <c r="M24" s="234"/>
      <c r="N24" s="234"/>
      <c r="O24" s="234"/>
      <c r="P24" s="310">
        <f t="shared" si="2"/>
        <v>38.401850158020665</v>
      </c>
      <c r="Q24" s="310">
        <f t="shared" si="3"/>
        <v>77606.161323636057</v>
      </c>
      <c r="R24" s="310">
        <f t="shared" si="4"/>
        <v>1474.7020955590717</v>
      </c>
      <c r="S24" s="310">
        <f t="shared" si="5"/>
        <v>436065.35416666674</v>
      </c>
      <c r="T24" s="310">
        <f t="shared" si="6"/>
        <v>190152993104.50049</v>
      </c>
      <c r="U24" s="311">
        <f t="shared" si="7"/>
        <v>448180955.40831071</v>
      </c>
      <c r="X24" s="322" t="s">
        <v>742</v>
      </c>
      <c r="Y24" s="327">
        <f>Y21/Y22</f>
        <v>0.81636706998488695</v>
      </c>
    </row>
    <row r="25" spans="1:25" ht="17.25" customHeight="1">
      <c r="A25" s="75">
        <v>187.92300271335353</v>
      </c>
      <c r="B25" s="75">
        <v>887604</v>
      </c>
      <c r="C25" s="191" t="str">
        <f>A4</f>
        <v>GB</v>
      </c>
      <c r="D25" s="77">
        <v>500</v>
      </c>
      <c r="E25" s="191" t="str">
        <f>B4</f>
        <v>Docs</v>
      </c>
      <c r="F25" s="328">
        <f>Y12+Y13*D25</f>
        <v>2220208.3889450347</v>
      </c>
      <c r="G25" s="329"/>
      <c r="H25" s="330">
        <f>Y20</f>
        <v>1688920.0019478137</v>
      </c>
      <c r="I25" s="330">
        <f>Y19</f>
        <v>2751496.7759422557</v>
      </c>
      <c r="J25" s="326"/>
      <c r="K25" s="234"/>
      <c r="L25" s="234"/>
      <c r="M25" s="234"/>
      <c r="N25" s="234"/>
      <c r="O25" s="234"/>
      <c r="P25" s="310">
        <f t="shared" si="2"/>
        <v>-52.253971384232244</v>
      </c>
      <c r="Q25" s="310">
        <f t="shared" si="3"/>
        <v>35315.054948803074</v>
      </c>
      <c r="R25" s="310">
        <f t="shared" si="4"/>
        <v>2730.4775254241622</v>
      </c>
      <c r="S25" s="310">
        <f t="shared" si="5"/>
        <v>-285142.64583333326</v>
      </c>
      <c r="T25" s="310">
        <f t="shared" si="6"/>
        <v>81306328472.833725</v>
      </c>
      <c r="U25" s="311">
        <f t="shared" si="7"/>
        <v>166801208.90038344</v>
      </c>
      <c r="X25" s="322" t="s">
        <v>743</v>
      </c>
      <c r="Y25" s="327">
        <f>1-(1-Y24)*(Y11-1)/(Y11-1-1)</f>
        <v>0.81237504976716712</v>
      </c>
    </row>
    <row r="26" spans="1:25">
      <c r="A26" s="78">
        <v>243.0178539752871</v>
      </c>
      <c r="B26" s="78">
        <v>1256176</v>
      </c>
      <c r="H26" s="91"/>
      <c r="I26" s="234"/>
      <c r="J26" s="326"/>
      <c r="K26" s="326"/>
      <c r="L26" s="326"/>
      <c r="M26" s="326"/>
      <c r="N26" s="326"/>
      <c r="O26" s="326"/>
      <c r="P26" s="310">
        <f t="shared" si="2"/>
        <v>2.840879877701326</v>
      </c>
      <c r="Q26" s="310">
        <f t="shared" si="3"/>
        <v>59057.677350753962</v>
      </c>
      <c r="R26" s="310">
        <f t="shared" si="4"/>
        <v>8.0705984795283001</v>
      </c>
      <c r="S26" s="310">
        <f t="shared" si="5"/>
        <v>83429.354166666744</v>
      </c>
      <c r="T26" s="310">
        <f t="shared" si="6"/>
        <v>6960457136.6671133</v>
      </c>
      <c r="U26" s="311">
        <f t="shared" si="7"/>
        <v>305273195.73526025</v>
      </c>
    </row>
    <row r="27" spans="1:25" ht="17.25" customHeight="1">
      <c r="A27" s="78">
        <v>182.56835082824512</v>
      </c>
      <c r="B27" s="78">
        <v>996818</v>
      </c>
      <c r="C27" s="191" t="str">
        <f>B4</f>
        <v>Docs</v>
      </c>
      <c r="D27" s="77">
        <v>3000000</v>
      </c>
      <c r="E27" s="191" t="str">
        <f>A4</f>
        <v>GB</v>
      </c>
      <c r="F27" s="328">
        <f>(D27-Y12)/Y13</f>
        <v>693.42741373611534</v>
      </c>
      <c r="G27" s="331"/>
      <c r="H27" s="332"/>
      <c r="I27" s="234"/>
      <c r="J27" s="326"/>
      <c r="K27" s="326"/>
      <c r="L27" s="326"/>
      <c r="M27" s="326"/>
      <c r="N27" s="326"/>
      <c r="O27" s="326"/>
      <c r="P27" s="310">
        <f t="shared" si="2"/>
        <v>-57.608623269340654</v>
      </c>
      <c r="Q27" s="310">
        <f t="shared" si="3"/>
        <v>33331.202724145187</v>
      </c>
      <c r="R27" s="310">
        <f t="shared" si="4"/>
        <v>3318.7534749888173</v>
      </c>
      <c r="S27" s="310">
        <f t="shared" si="5"/>
        <v>-175928.64583333326</v>
      </c>
      <c r="T27" s="310">
        <f t="shared" si="6"/>
        <v>30950888424.750408</v>
      </c>
      <c r="U27" s="311">
        <f t="shared" si="7"/>
        <v>181987418.33590963</v>
      </c>
    </row>
    <row r="28" spans="1:25">
      <c r="A28" s="78">
        <v>203.6732693631084</v>
      </c>
      <c r="B28" s="78">
        <v>1014372</v>
      </c>
      <c r="H28" s="91"/>
      <c r="K28" s="326"/>
      <c r="L28" s="326"/>
      <c r="M28" s="326"/>
      <c r="N28" s="326"/>
      <c r="O28" s="326"/>
      <c r="P28" s="310">
        <f t="shared" si="2"/>
        <v>-36.503704734477367</v>
      </c>
      <c r="Q28" s="310">
        <f t="shared" si="3"/>
        <v>41482.800653057311</v>
      </c>
      <c r="R28" s="310">
        <f t="shared" si="4"/>
        <v>1332.5204593419053</v>
      </c>
      <c r="S28" s="310">
        <f t="shared" si="5"/>
        <v>-158374.64583333326</v>
      </c>
      <c r="T28" s="310">
        <f t="shared" si="6"/>
        <v>25082528442.833744</v>
      </c>
      <c r="U28" s="311">
        <f t="shared" si="7"/>
        <v>206600461.590395</v>
      </c>
    </row>
    <row r="29" spans="1:25">
      <c r="A29" s="78">
        <v>178.4359119217705</v>
      </c>
      <c r="B29" s="78">
        <v>1384045</v>
      </c>
      <c r="I29" s="234"/>
      <c r="J29" s="326"/>
      <c r="K29" s="326"/>
      <c r="L29" s="326"/>
      <c r="M29" s="326"/>
      <c r="N29" s="326"/>
      <c r="O29" s="326"/>
      <c r="P29" s="310">
        <f t="shared" si="2"/>
        <v>-61.741062175815273</v>
      </c>
      <c r="Q29" s="310">
        <f t="shared" si="3"/>
        <v>31839.374663353839</v>
      </c>
      <c r="R29" s="310">
        <f t="shared" si="4"/>
        <v>3811.9587585978875</v>
      </c>
      <c r="S29" s="310">
        <f t="shared" si="5"/>
        <v>211298.35416666674</v>
      </c>
      <c r="T29" s="310">
        <f t="shared" si="6"/>
        <v>44646994473.542137</v>
      </c>
      <c r="U29" s="311">
        <f t="shared" si="7"/>
        <v>246963331.71576685</v>
      </c>
    </row>
    <row r="30" spans="1:25">
      <c r="A30" s="78">
        <v>448.58882441277439</v>
      </c>
      <c r="B30" s="78">
        <v>2294320</v>
      </c>
      <c r="I30" s="326"/>
      <c r="J30" s="326"/>
      <c r="K30" s="326"/>
      <c r="L30" s="326"/>
      <c r="M30" s="326"/>
      <c r="N30" s="326"/>
      <c r="O30" s="326"/>
      <c r="P30" s="310">
        <f t="shared" si="2"/>
        <v>208.41185031518862</v>
      </c>
      <c r="Q30" s="310">
        <f t="shared" si="3"/>
        <v>201231.93338803493</v>
      </c>
      <c r="R30" s="310">
        <f t="shared" si="4"/>
        <v>43435.499351800587</v>
      </c>
      <c r="S30" s="310">
        <f t="shared" si="5"/>
        <v>1121573.3541666667</v>
      </c>
      <c r="T30" s="310">
        <f t="shared" si="6"/>
        <v>1257926788776.6672</v>
      </c>
      <c r="U30" s="311">
        <f t="shared" si="7"/>
        <v>1029206311.6267165</v>
      </c>
    </row>
    <row r="31" spans="1:25">
      <c r="A31" s="78">
        <v>404.52806735596096</v>
      </c>
      <c r="B31" s="78">
        <v>1988651</v>
      </c>
      <c r="I31" s="326"/>
      <c r="J31" s="326"/>
      <c r="K31" s="326"/>
      <c r="L31" s="326"/>
      <c r="M31" s="326"/>
      <c r="N31" s="326"/>
      <c r="O31" s="326"/>
      <c r="P31" s="310">
        <f t="shared" si="2"/>
        <v>164.35109325837519</v>
      </c>
      <c r="Q31" s="310">
        <f t="shared" si="3"/>
        <v>163642.95727874889</v>
      </c>
      <c r="R31" s="310">
        <f t="shared" si="4"/>
        <v>27011.281855223137</v>
      </c>
      <c r="S31" s="310">
        <f t="shared" si="5"/>
        <v>815904.35416666674</v>
      </c>
      <c r="T31" s="310">
        <f t="shared" si="6"/>
        <v>665699915148.12561</v>
      </c>
      <c r="U31" s="311">
        <f t="shared" si="7"/>
        <v>804465145.67549908</v>
      </c>
    </row>
    <row r="32" spans="1:25">
      <c r="A32" s="78">
        <v>270.08460255618064</v>
      </c>
      <c r="B32" s="78">
        <v>1617172</v>
      </c>
      <c r="C32" s="326"/>
      <c r="D32" s="191"/>
      <c r="I32" s="326"/>
      <c r="J32" s="326"/>
      <c r="K32" s="326"/>
      <c r="L32" s="326"/>
      <c r="M32" s="326"/>
      <c r="N32" s="326"/>
      <c r="O32" s="326"/>
      <c r="P32" s="310">
        <f t="shared" si="2"/>
        <v>29.907628458594871</v>
      </c>
      <c r="Q32" s="310">
        <f t="shared" si="3"/>
        <v>72945.692537930052</v>
      </c>
      <c r="R32" s="310">
        <f t="shared" si="4"/>
        <v>894.46624001735381</v>
      </c>
      <c r="S32" s="310">
        <f t="shared" si="5"/>
        <v>444425.35416666674</v>
      </c>
      <c r="T32" s="310">
        <f t="shared" si="6"/>
        <v>197513895426.16718</v>
      </c>
      <c r="U32" s="311">
        <f t="shared" si="7"/>
        <v>436773256.88498378</v>
      </c>
    </row>
    <row r="33" spans="1:21">
      <c r="A33" s="78">
        <v>248.91392724866503</v>
      </c>
      <c r="B33" s="78">
        <v>1310009</v>
      </c>
      <c r="C33" s="326"/>
      <c r="D33" s="234"/>
      <c r="E33" s="234"/>
      <c r="F33" s="234"/>
      <c r="G33" s="234"/>
      <c r="H33" s="234"/>
      <c r="I33" s="326"/>
      <c r="J33" s="326"/>
      <c r="K33" s="326"/>
      <c r="L33" s="326"/>
      <c r="M33" s="326"/>
      <c r="N33" s="326"/>
      <c r="O33" s="326"/>
      <c r="P33" s="310">
        <f t="shared" si="2"/>
        <v>8.7369531510792626</v>
      </c>
      <c r="Q33" s="310">
        <f t="shared" si="3"/>
        <v>61958.143178353712</v>
      </c>
      <c r="R33" s="310">
        <f t="shared" si="4"/>
        <v>76.334350364153863</v>
      </c>
      <c r="S33" s="310">
        <f t="shared" si="5"/>
        <v>137262.35416666674</v>
      </c>
      <c r="T33" s="310">
        <f t="shared" si="6"/>
        <v>18840953871.375454</v>
      </c>
      <c r="U33" s="311">
        <f t="shared" si="7"/>
        <v>326079484.92109644</v>
      </c>
    </row>
    <row r="34" spans="1:21">
      <c r="A34" s="78">
        <v>359.86676885931638</v>
      </c>
      <c r="B34" s="78">
        <v>1759851</v>
      </c>
      <c r="C34" s="326"/>
      <c r="D34" s="326"/>
      <c r="E34" s="326"/>
      <c r="F34" s="326"/>
      <c r="G34" s="326"/>
      <c r="H34" s="326"/>
      <c r="I34" s="326"/>
      <c r="J34" s="326"/>
      <c r="K34" s="326"/>
      <c r="L34" s="326"/>
      <c r="M34" s="326"/>
      <c r="N34" s="326"/>
      <c r="O34" s="326"/>
      <c r="P34" s="310">
        <f t="shared" si="2"/>
        <v>119.68979476173061</v>
      </c>
      <c r="Q34" s="310">
        <f t="shared" si="3"/>
        <v>129504.09132924463</v>
      </c>
      <c r="R34" s="310">
        <f t="shared" si="4"/>
        <v>14325.646970105196</v>
      </c>
      <c r="S34" s="310">
        <f t="shared" si="5"/>
        <v>587104.35416666674</v>
      </c>
      <c r="T34" s="310">
        <f t="shared" si="6"/>
        <v>344691522681.45886</v>
      </c>
      <c r="U34" s="311">
        <f t="shared" si="7"/>
        <v>633311893.04383683</v>
      </c>
    </row>
    <row r="35" spans="1:21">
      <c r="A35" s="78">
        <v>198.43603827430957</v>
      </c>
      <c r="B35" s="78">
        <v>616722</v>
      </c>
      <c r="C35" s="326"/>
      <c r="D35" s="326"/>
      <c r="E35" s="326"/>
      <c r="F35" s="326"/>
      <c r="G35" s="326"/>
      <c r="H35" s="326"/>
      <c r="I35" s="326"/>
      <c r="J35" s="326"/>
      <c r="K35" s="326"/>
      <c r="L35" s="326"/>
      <c r="M35" s="326"/>
      <c r="N35" s="326"/>
      <c r="O35" s="326"/>
      <c r="P35" s="310">
        <f t="shared" si="2"/>
        <v>-41.740935823276203</v>
      </c>
      <c r="Q35" s="310">
        <f t="shared" si="3"/>
        <v>39376.861286003252</v>
      </c>
      <c r="R35" s="310">
        <f t="shared" si="4"/>
        <v>1742.3057234028627</v>
      </c>
      <c r="S35" s="310">
        <f t="shared" si="5"/>
        <v>-556024.64583333326</v>
      </c>
      <c r="T35" s="310">
        <f t="shared" si="6"/>
        <v>309163406774.08368</v>
      </c>
      <c r="U35" s="311">
        <f t="shared" si="7"/>
        <v>122379870.39660874</v>
      </c>
    </row>
    <row r="36" spans="1:21">
      <c r="A36" s="78">
        <v>355.38767406250389</v>
      </c>
      <c r="B36" s="78">
        <v>1465105</v>
      </c>
      <c r="C36" s="326"/>
      <c r="D36" s="326"/>
      <c r="E36" s="326"/>
      <c r="F36" s="326"/>
      <c r="G36" s="326"/>
      <c r="H36" s="326"/>
      <c r="I36" s="326"/>
      <c r="J36" s="326"/>
      <c r="K36" s="326"/>
      <c r="L36" s="326"/>
      <c r="M36" s="326"/>
      <c r="N36" s="326"/>
      <c r="O36" s="326"/>
      <c r="P36" s="310">
        <f t="shared" si="2"/>
        <v>115.21069996491812</v>
      </c>
      <c r="Q36" s="310">
        <f t="shared" si="3"/>
        <v>126300.39887555651</v>
      </c>
      <c r="R36" s="310">
        <f t="shared" si="4"/>
        <v>13273.505386406385</v>
      </c>
      <c r="S36" s="310">
        <f t="shared" si="5"/>
        <v>292358.35416666674</v>
      </c>
      <c r="T36" s="310">
        <f t="shared" si="6"/>
        <v>85473407251.042145</v>
      </c>
      <c r="U36" s="311">
        <f t="shared" si="7"/>
        <v>520680258.20734477</v>
      </c>
    </row>
    <row r="37" spans="1:21">
      <c r="A37" s="78">
        <v>45.503127234983204</v>
      </c>
      <c r="B37" s="78">
        <v>203325</v>
      </c>
      <c r="C37" s="326"/>
      <c r="D37" s="326"/>
      <c r="E37" s="326"/>
      <c r="F37" s="326"/>
      <c r="G37" s="326"/>
      <c r="H37" s="326"/>
      <c r="I37" s="326"/>
      <c r="J37" s="326"/>
      <c r="K37" s="326"/>
      <c r="L37" s="326"/>
      <c r="M37" s="326"/>
      <c r="N37" s="326"/>
      <c r="O37" s="326"/>
      <c r="P37" s="310">
        <f t="shared" si="2"/>
        <v>-194.67384686260257</v>
      </c>
      <c r="Q37" s="310">
        <f t="shared" si="3"/>
        <v>2070.5345881630701</v>
      </c>
      <c r="R37" s="310">
        <f t="shared" si="4"/>
        <v>37897.906652284037</v>
      </c>
      <c r="S37" s="310">
        <f t="shared" si="5"/>
        <v>-969421.64583333326</v>
      </c>
      <c r="T37" s="310">
        <f t="shared" si="6"/>
        <v>939778327410.20862</v>
      </c>
      <c r="U37" s="311">
        <f t="shared" si="7"/>
        <v>9251923.3450529594</v>
      </c>
    </row>
    <row r="38" spans="1:21">
      <c r="A38" s="78">
        <v>219.98990989289257</v>
      </c>
      <c r="B38" s="78">
        <v>908955</v>
      </c>
      <c r="C38" s="326"/>
      <c r="D38" s="326"/>
      <c r="E38" s="326"/>
      <c r="F38" s="326"/>
      <c r="G38" s="326"/>
      <c r="H38" s="326"/>
      <c r="I38" s="326"/>
      <c r="J38" s="326"/>
      <c r="K38" s="326"/>
      <c r="L38" s="326"/>
      <c r="M38" s="326"/>
      <c r="N38" s="326"/>
      <c r="O38" s="326"/>
      <c r="P38" s="310">
        <f t="shared" si="2"/>
        <v>-20.187064204693201</v>
      </c>
      <c r="Q38" s="310">
        <f t="shared" si="3"/>
        <v>48395.560454682993</v>
      </c>
      <c r="R38" s="310">
        <f t="shared" si="4"/>
        <v>407.51756120440552</v>
      </c>
      <c r="S38" s="310">
        <f t="shared" si="5"/>
        <v>-263791.64583333326</v>
      </c>
      <c r="T38" s="310">
        <f t="shared" si="6"/>
        <v>69586032411.458725</v>
      </c>
      <c r="U38" s="311">
        <f t="shared" si="7"/>
        <v>199960928.54669416</v>
      </c>
    </row>
    <row r="39" spans="1:21">
      <c r="A39" s="78">
        <v>332.63105052057034</v>
      </c>
      <c r="B39" s="78">
        <v>1155898</v>
      </c>
      <c r="C39" s="326"/>
      <c r="D39" s="326"/>
      <c r="E39" s="326"/>
      <c r="F39" s="326"/>
      <c r="G39" s="326"/>
      <c r="H39" s="326"/>
      <c r="I39" s="326"/>
      <c r="J39" s="326"/>
      <c r="K39" s="326"/>
      <c r="L39" s="326"/>
      <c r="M39" s="326"/>
      <c r="N39" s="326"/>
      <c r="O39" s="326"/>
      <c r="P39" s="310">
        <f t="shared" si="2"/>
        <v>92.454076422984571</v>
      </c>
      <c r="Q39" s="310">
        <f t="shared" si="3"/>
        <v>110643.41577041821</v>
      </c>
      <c r="R39" s="310">
        <f t="shared" si="4"/>
        <v>8547.7562472270711</v>
      </c>
      <c r="S39" s="310">
        <f t="shared" si="5"/>
        <v>-16848.645833333256</v>
      </c>
      <c r="T39" s="310">
        <f t="shared" si="6"/>
        <v>283876866.4170981</v>
      </c>
      <c r="U39" s="311">
        <f t="shared" si="7"/>
        <v>384487566.03462625</v>
      </c>
    </row>
    <row r="40" spans="1:21">
      <c r="A40" s="78">
        <v>188.71650479546778</v>
      </c>
      <c r="B40" s="78">
        <v>735376</v>
      </c>
      <c r="C40" s="326"/>
      <c r="D40" s="326"/>
      <c r="E40" s="326"/>
      <c r="F40" s="326"/>
      <c r="G40" s="326"/>
      <c r="H40" s="326"/>
      <c r="I40" s="326"/>
      <c r="J40" s="326"/>
      <c r="K40" s="326"/>
      <c r="L40" s="326"/>
      <c r="M40" s="326"/>
      <c r="N40" s="326"/>
      <c r="O40" s="326"/>
      <c r="P40" s="310">
        <f t="shared" si="2"/>
        <v>-51.460469302117986</v>
      </c>
      <c r="Q40" s="310">
        <f t="shared" si="3"/>
        <v>35613.919182217818</v>
      </c>
      <c r="R40" s="310">
        <f t="shared" si="4"/>
        <v>2648.1799007942277</v>
      </c>
      <c r="S40" s="310">
        <f t="shared" si="5"/>
        <v>-437370.64583333326</v>
      </c>
      <c r="T40" s="310">
        <f t="shared" si="6"/>
        <v>191293081836.66702</v>
      </c>
      <c r="U40" s="311">
        <f t="shared" si="7"/>
        <v>138777588.43047193</v>
      </c>
    </row>
    <row r="41" spans="1:21">
      <c r="A41" s="78">
        <v>166.16809454559277</v>
      </c>
      <c r="B41" s="78">
        <v>514246</v>
      </c>
      <c r="C41" s="326"/>
      <c r="D41" s="326"/>
      <c r="E41" s="326"/>
      <c r="F41" s="326"/>
      <c r="G41" s="326"/>
      <c r="H41" s="326"/>
      <c r="I41" s="326"/>
      <c r="J41" s="326"/>
      <c r="K41" s="326"/>
      <c r="L41" s="326"/>
      <c r="M41" s="326"/>
      <c r="N41" s="326"/>
      <c r="O41" s="326"/>
      <c r="P41" s="310">
        <f t="shared" si="2"/>
        <v>-74.008879551993004</v>
      </c>
      <c r="Q41" s="310">
        <f t="shared" si="3"/>
        <v>27611.835644913055</v>
      </c>
      <c r="R41" s="310">
        <f t="shared" si="4"/>
        <v>5477.3142525414087</v>
      </c>
      <c r="S41" s="310">
        <f t="shared" si="5"/>
        <v>-658500.64583333326</v>
      </c>
      <c r="T41" s="310">
        <f t="shared" si="6"/>
        <v>433623100562.91699</v>
      </c>
      <c r="U41" s="311">
        <f t="shared" si="7"/>
        <v>85451277.947692901</v>
      </c>
    </row>
    <row r="42" spans="1:21">
      <c r="A42" s="78">
        <v>157.35713998972363</v>
      </c>
      <c r="B42" s="78">
        <v>941943</v>
      </c>
      <c r="C42" s="326"/>
      <c r="D42" s="326"/>
      <c r="E42" s="326"/>
      <c r="F42" s="326"/>
      <c r="G42" s="326"/>
      <c r="H42" s="326"/>
      <c r="I42" s="326"/>
      <c r="J42" s="326"/>
      <c r="K42" s="326"/>
      <c r="L42" s="326"/>
      <c r="M42" s="326"/>
      <c r="N42" s="326"/>
      <c r="O42" s="326"/>
      <c r="P42" s="310">
        <f t="shared" si="2"/>
        <v>-82.819834107862135</v>
      </c>
      <c r="Q42" s="310">
        <f t="shared" si="3"/>
        <v>24761.26950574548</v>
      </c>
      <c r="R42" s="310">
        <f t="shared" si="4"/>
        <v>6859.1249216538044</v>
      </c>
      <c r="S42" s="310">
        <f t="shared" si="5"/>
        <v>-230803.64583333326</v>
      </c>
      <c r="T42" s="310">
        <f t="shared" si="6"/>
        <v>53270322929.958733</v>
      </c>
      <c r="U42" s="311">
        <f t="shared" si="7"/>
        <v>148221456.51334023</v>
      </c>
    </row>
    <row r="43" spans="1:21">
      <c r="A43" s="78">
        <v>128.70662810466504</v>
      </c>
      <c r="B43" s="78">
        <v>465914</v>
      </c>
      <c r="C43" s="326"/>
      <c r="D43" s="326"/>
      <c r="E43" s="326"/>
      <c r="F43" s="326"/>
      <c r="G43" s="326"/>
      <c r="H43" s="326"/>
      <c r="I43" s="326"/>
      <c r="J43" s="326"/>
      <c r="K43" s="326"/>
      <c r="L43" s="326"/>
      <c r="M43" s="326"/>
      <c r="N43" s="326"/>
      <c r="O43" s="326"/>
      <c r="P43" s="310">
        <f t="shared" si="2"/>
        <v>-111.47034599292073</v>
      </c>
      <c r="Q43" s="310">
        <f t="shared" si="3"/>
        <v>16565.396118072553</v>
      </c>
      <c r="R43" s="310">
        <f t="shared" si="4"/>
        <v>12425.638035781458</v>
      </c>
      <c r="S43" s="310">
        <f t="shared" si="5"/>
        <v>-706832.64583333326</v>
      </c>
      <c r="T43" s="310">
        <f t="shared" si="6"/>
        <v>499612389215.75031</v>
      </c>
      <c r="U43" s="311">
        <f t="shared" si="7"/>
        <v>59966219.926756911</v>
      </c>
    </row>
    <row r="44" spans="1:21">
      <c r="A44" s="78">
        <v>272.99418890009861</v>
      </c>
      <c r="B44" s="78">
        <v>1099136</v>
      </c>
      <c r="C44" s="326"/>
      <c r="D44" s="326"/>
      <c r="E44" s="326"/>
      <c r="F44" s="326"/>
      <c r="G44" s="326"/>
      <c r="H44" s="326"/>
      <c r="I44" s="326"/>
      <c r="J44" s="326"/>
      <c r="K44" s="326"/>
      <c r="L44" s="326"/>
      <c r="M44" s="326"/>
      <c r="N44" s="326"/>
      <c r="O44" s="326"/>
      <c r="P44" s="310">
        <f t="shared" si="2"/>
        <v>32.817214802512837</v>
      </c>
      <c r="Q44" s="310">
        <f t="shared" si="3"/>
        <v>74525.827173222715</v>
      </c>
      <c r="R44" s="310">
        <f t="shared" si="4"/>
        <v>1076.9695873942676</v>
      </c>
      <c r="S44" s="310">
        <f t="shared" si="5"/>
        <v>-73610.645833333256</v>
      </c>
      <c r="T44" s="310">
        <f t="shared" si="6"/>
        <v>5418527180.0004225</v>
      </c>
      <c r="U44" s="311">
        <f t="shared" si="7"/>
        <v>300057740.81089878</v>
      </c>
    </row>
    <row r="45" spans="1:21">
      <c r="A45" s="78">
        <v>158.16411584055956</v>
      </c>
      <c r="B45" s="78">
        <v>666556</v>
      </c>
      <c r="C45" s="326"/>
      <c r="D45" s="326"/>
      <c r="E45" s="326"/>
      <c r="F45" s="326"/>
      <c r="G45" s="326"/>
      <c r="H45" s="326"/>
      <c r="I45" s="326"/>
      <c r="J45" s="326"/>
      <c r="K45" s="326"/>
      <c r="L45" s="326"/>
      <c r="M45" s="326"/>
      <c r="N45" s="326"/>
      <c r="O45" s="326"/>
      <c r="P45" s="310">
        <f t="shared" si="2"/>
        <v>-82.01285825702621</v>
      </c>
      <c r="Q45" s="310">
        <f t="shared" si="3"/>
        <v>25015.887539625943</v>
      </c>
      <c r="R45" s="310">
        <f t="shared" si="4"/>
        <v>6726.1089194870719</v>
      </c>
      <c r="S45" s="310">
        <f t="shared" si="5"/>
        <v>-506190.64583333326</v>
      </c>
      <c r="T45" s="310">
        <f t="shared" si="6"/>
        <v>256228969929.16702</v>
      </c>
      <c r="U45" s="311">
        <f t="shared" si="7"/>
        <v>105425240.39822002</v>
      </c>
    </row>
    <row r="46" spans="1:21">
      <c r="A46" s="78">
        <v>500.86726594715623</v>
      </c>
      <c r="B46" s="78">
        <v>2307524</v>
      </c>
      <c r="C46" s="326"/>
      <c r="D46" s="326"/>
      <c r="E46" s="326"/>
      <c r="F46" s="326"/>
      <c r="G46" s="326"/>
      <c r="H46" s="326"/>
      <c r="I46" s="326"/>
      <c r="J46" s="326"/>
      <c r="K46" s="326"/>
      <c r="L46" s="326"/>
      <c r="M46" s="326"/>
      <c r="N46" s="326"/>
      <c r="O46" s="326"/>
      <c r="P46" s="310">
        <f t="shared" si="2"/>
        <v>260.69029184957049</v>
      </c>
      <c r="Q46" s="310">
        <f t="shared" si="3"/>
        <v>250868.01809737933</v>
      </c>
      <c r="R46" s="310">
        <f t="shared" si="4"/>
        <v>67959.428264614238</v>
      </c>
      <c r="S46" s="310">
        <f t="shared" si="5"/>
        <v>1134777.3541666667</v>
      </c>
      <c r="T46" s="310">
        <f t="shared" si="6"/>
        <v>1287719643529.5005</v>
      </c>
      <c r="U46" s="311">
        <f t="shared" si="7"/>
        <v>1155763236.9874458</v>
      </c>
    </row>
    <row r="47" spans="1:21">
      <c r="A47" s="78">
        <v>173.51052118836816</v>
      </c>
      <c r="B47" s="78">
        <v>626189</v>
      </c>
      <c r="C47" s="326"/>
      <c r="D47" s="326"/>
      <c r="E47" s="326"/>
      <c r="F47" s="326"/>
      <c r="G47" s="326"/>
      <c r="H47" s="326"/>
      <c r="I47" s="326"/>
      <c r="J47" s="326"/>
      <c r="K47" s="326"/>
      <c r="L47" s="326"/>
      <c r="M47" s="326"/>
      <c r="N47" s="326"/>
      <c r="O47" s="326"/>
      <c r="P47" s="310">
        <f t="shared" si="2"/>
        <v>-66.666452909217611</v>
      </c>
      <c r="Q47" s="310">
        <f t="shared" si="3"/>
        <v>30105.900963059157</v>
      </c>
      <c r="R47" s="310">
        <f t="shared" si="4"/>
        <v>4444.4159434969297</v>
      </c>
      <c r="S47" s="310">
        <f t="shared" si="5"/>
        <v>-546557.64583333326</v>
      </c>
      <c r="T47" s="310">
        <f t="shared" si="6"/>
        <v>298725260218.87537</v>
      </c>
      <c r="U47" s="311">
        <f t="shared" si="7"/>
        <v>108650379.75242306</v>
      </c>
    </row>
    <row r="48" spans="1:21">
      <c r="A48" s="78">
        <v>378.4401218928262</v>
      </c>
      <c r="B48" s="78">
        <v>1762608</v>
      </c>
      <c r="C48" s="326"/>
      <c r="D48" s="326"/>
      <c r="E48" s="326"/>
      <c r="F48" s="326"/>
      <c r="G48" s="326"/>
      <c r="H48" s="326"/>
      <c r="I48" s="326"/>
      <c r="J48" s="326"/>
      <c r="K48" s="326"/>
      <c r="L48" s="326"/>
      <c r="M48" s="326"/>
      <c r="N48" s="326"/>
      <c r="O48" s="326"/>
      <c r="P48" s="310">
        <f t="shared" si="2"/>
        <v>138.26314779524043</v>
      </c>
      <c r="Q48" s="310">
        <f t="shared" si="3"/>
        <v>143216.92585825716</v>
      </c>
      <c r="R48" s="310">
        <f t="shared" si="4"/>
        <v>19116.698038248498</v>
      </c>
      <c r="S48" s="310">
        <f t="shared" si="5"/>
        <v>589861.35416666674</v>
      </c>
      <c r="T48" s="310">
        <f t="shared" si="6"/>
        <v>347936417139.33386</v>
      </c>
      <c r="U48" s="311">
        <f t="shared" si="7"/>
        <v>667041586.36927056</v>
      </c>
    </row>
    <row r="49" spans="1:21">
      <c r="A49" s="78">
        <v>547.30512477269724</v>
      </c>
      <c r="B49" s="78">
        <v>2109892</v>
      </c>
      <c r="C49" s="326"/>
      <c r="D49" s="326"/>
      <c r="E49" s="326"/>
      <c r="F49" s="326"/>
      <c r="G49" s="326"/>
      <c r="H49" s="326"/>
      <c r="I49" s="326"/>
      <c r="J49" s="326"/>
      <c r="K49" s="326"/>
      <c r="L49" s="326"/>
      <c r="M49" s="326"/>
      <c r="N49" s="326"/>
      <c r="O49" s="326"/>
      <c r="P49" s="310">
        <f t="shared" si="2"/>
        <v>307.12815067511144</v>
      </c>
      <c r="Q49" s="310">
        <f t="shared" si="3"/>
        <v>299542.89960245771</v>
      </c>
      <c r="R49" s="310">
        <f t="shared" si="4"/>
        <v>94327.700937113957</v>
      </c>
      <c r="S49" s="310">
        <f t="shared" si="5"/>
        <v>937145.35416666674</v>
      </c>
      <c r="T49" s="310">
        <f t="shared" si="6"/>
        <v>878241414836.16724</v>
      </c>
      <c r="U49" s="311">
        <f t="shared" si="7"/>
        <v>1154754704.3169158</v>
      </c>
    </row>
    <row r="50" spans="1:21">
      <c r="A50" s="78">
        <v>40.547250255935452</v>
      </c>
      <c r="B50" s="78">
        <v>182682</v>
      </c>
      <c r="C50" s="326"/>
      <c r="D50" s="326"/>
      <c r="E50" s="326"/>
      <c r="F50" s="326"/>
      <c r="G50" s="326"/>
      <c r="H50" s="326"/>
      <c r="I50" s="326"/>
      <c r="J50" s="326"/>
      <c r="K50" s="326"/>
      <c r="L50" s="326"/>
      <c r="M50" s="326"/>
      <c r="N50" s="326"/>
      <c r="O50" s="326"/>
      <c r="P50" s="310">
        <f t="shared" si="2"/>
        <v>-199.62972384165033</v>
      </c>
      <c r="Q50" s="310">
        <f t="shared" si="3"/>
        <v>1644.0795033174577</v>
      </c>
      <c r="R50" s="310">
        <f t="shared" si="4"/>
        <v>39852.026641093573</v>
      </c>
      <c r="S50" s="310">
        <f t="shared" si="5"/>
        <v>-990064.64583333326</v>
      </c>
      <c r="T50" s="310">
        <f t="shared" si="6"/>
        <v>980228002929.08362</v>
      </c>
      <c r="U50" s="311">
        <f t="shared" si="7"/>
        <v>7407252.7712548003</v>
      </c>
    </row>
    <row r="51" spans="1:21">
      <c r="A51" s="78">
        <v>74.471608976824513</v>
      </c>
      <c r="B51" s="78">
        <v>262055</v>
      </c>
      <c r="C51" s="326"/>
      <c r="D51" s="326"/>
      <c r="E51" s="326"/>
      <c r="F51" s="326"/>
      <c r="G51" s="326"/>
      <c r="H51" s="326"/>
      <c r="I51" s="326"/>
      <c r="J51" s="326"/>
      <c r="K51" s="326"/>
      <c r="L51" s="326"/>
      <c r="M51" s="326"/>
      <c r="N51" s="326"/>
      <c r="O51" s="326"/>
      <c r="P51" s="310">
        <f t="shared" si="2"/>
        <v>-165.70536512076126</v>
      </c>
      <c r="Q51" s="310">
        <f t="shared" si="3"/>
        <v>5546.0205435970493</v>
      </c>
      <c r="R51" s="310">
        <f t="shared" si="4"/>
        <v>27458.2680298048</v>
      </c>
      <c r="S51" s="310">
        <f t="shared" si="5"/>
        <v>-910691.64583333326</v>
      </c>
      <c r="T51" s="310">
        <f t="shared" si="6"/>
        <v>829359273790.62524</v>
      </c>
      <c r="U51" s="311">
        <f t="shared" si="7"/>
        <v>19515657.490421746</v>
      </c>
    </row>
    <row r="52" spans="1:21">
      <c r="A52" s="78">
        <v>176.56214629857911</v>
      </c>
      <c r="B52" s="78">
        <v>1248915</v>
      </c>
      <c r="C52" s="326"/>
      <c r="D52" s="326"/>
      <c r="E52" s="326"/>
      <c r="F52" s="326"/>
      <c r="G52" s="326"/>
      <c r="H52" s="326"/>
      <c r="I52" s="326"/>
      <c r="J52" s="326"/>
      <c r="K52" s="326"/>
      <c r="L52" s="326"/>
      <c r="M52" s="326"/>
      <c r="N52" s="326"/>
      <c r="O52" s="326"/>
      <c r="P52" s="310">
        <f t="shared" si="2"/>
        <v>-63.614827799006662</v>
      </c>
      <c r="Q52" s="310">
        <f t="shared" si="3"/>
        <v>31174.191505560852</v>
      </c>
      <c r="R52" s="310">
        <f t="shared" si="4"/>
        <v>4046.8463158972709</v>
      </c>
      <c r="S52" s="310">
        <f t="shared" si="5"/>
        <v>76168.354166666744</v>
      </c>
      <c r="T52" s="310">
        <f t="shared" si="6"/>
        <v>5801618176.4587793</v>
      </c>
      <c r="U52" s="311">
        <f t="shared" si="7"/>
        <v>220511112.94448993</v>
      </c>
    </row>
    <row r="53" spans="1:21">
      <c r="A53" s="78">
        <v>538.13135314172951</v>
      </c>
      <c r="B53" s="78">
        <v>2152805</v>
      </c>
      <c r="C53" s="326"/>
      <c r="D53" s="326"/>
      <c r="E53" s="326"/>
      <c r="F53" s="326"/>
      <c r="G53" s="326"/>
      <c r="H53" s="326"/>
      <c r="I53" s="326"/>
      <c r="J53" s="326"/>
      <c r="K53" s="326"/>
      <c r="L53" s="326"/>
      <c r="M53" s="326"/>
      <c r="N53" s="326"/>
      <c r="O53" s="326"/>
      <c r="P53" s="310">
        <f t="shared" si="2"/>
        <v>297.95437904414371</v>
      </c>
      <c r="Q53" s="310">
        <f t="shared" si="3"/>
        <v>289585.35323414882</v>
      </c>
      <c r="R53" s="310">
        <f t="shared" si="4"/>
        <v>88776.811991581257</v>
      </c>
      <c r="S53" s="310">
        <f t="shared" si="5"/>
        <v>980058.35416666674</v>
      </c>
      <c r="T53" s="310">
        <f t="shared" si="6"/>
        <v>960514377571.87561</v>
      </c>
      <c r="U53" s="311">
        <f t="shared" si="7"/>
        <v>1158491867.7002809</v>
      </c>
    </row>
    <row r="54" spans="1:21">
      <c r="A54" s="78">
        <v>493.64765609240624</v>
      </c>
      <c r="B54" s="78">
        <v>2281354</v>
      </c>
      <c r="C54" s="326"/>
      <c r="D54" s="326"/>
      <c r="E54" s="326"/>
      <c r="F54" s="326"/>
      <c r="G54" s="326"/>
      <c r="H54" s="326"/>
      <c r="I54" s="326"/>
      <c r="J54" s="326"/>
      <c r="K54" s="326"/>
      <c r="L54" s="326"/>
      <c r="M54" s="326"/>
      <c r="N54" s="326"/>
      <c r="O54" s="326"/>
      <c r="P54" s="310">
        <f t="shared" si="2"/>
        <v>253.47068199482047</v>
      </c>
      <c r="Q54" s="310">
        <f t="shared" si="3"/>
        <v>243688.00836552659</v>
      </c>
      <c r="R54" s="310">
        <f t="shared" si="4"/>
        <v>64247.386630919405</v>
      </c>
      <c r="S54" s="310">
        <f t="shared" si="5"/>
        <v>1108607.3541666667</v>
      </c>
      <c r="T54" s="310">
        <f t="shared" si="6"/>
        <v>1229010265712.4172</v>
      </c>
      <c r="U54" s="311">
        <f t="shared" si="7"/>
        <v>1126185054.8170354</v>
      </c>
    </row>
    <row r="55" spans="1:21">
      <c r="A55" s="78"/>
      <c r="B55" s="78"/>
      <c r="C55" s="326"/>
      <c r="D55" s="326"/>
      <c r="E55" s="326"/>
      <c r="F55" s="326"/>
      <c r="G55" s="326"/>
      <c r="H55" s="326"/>
      <c r="I55" s="326"/>
      <c r="J55" s="326"/>
      <c r="K55" s="326"/>
      <c r="L55" s="326"/>
      <c r="M55" s="326"/>
      <c r="N55" s="326"/>
      <c r="O55" s="326"/>
      <c r="P55" s="310" t="str">
        <f t="shared" si="2"/>
        <v/>
      </c>
      <c r="Q55" s="310" t="str">
        <f t="shared" si="3"/>
        <v/>
      </c>
      <c r="R55" s="310" t="str">
        <f t="shared" si="4"/>
        <v/>
      </c>
      <c r="S55" s="310" t="str">
        <f t="shared" si="5"/>
        <v/>
      </c>
      <c r="T55" s="310" t="str">
        <f t="shared" si="6"/>
        <v/>
      </c>
      <c r="U55" s="311" t="str">
        <f t="shared" si="7"/>
        <v/>
      </c>
    </row>
    <row r="56" spans="1:21">
      <c r="A56" s="78"/>
      <c r="B56" s="78"/>
      <c r="C56" s="326"/>
      <c r="D56" s="326"/>
      <c r="E56" s="326"/>
      <c r="F56" s="326"/>
      <c r="G56" s="326"/>
      <c r="H56" s="326"/>
      <c r="I56" s="326"/>
      <c r="J56" s="326"/>
      <c r="K56" s="326"/>
      <c r="L56" s="326"/>
      <c r="M56" s="326"/>
      <c r="N56" s="326"/>
      <c r="O56" s="326"/>
      <c r="P56" s="310" t="str">
        <f t="shared" si="2"/>
        <v/>
      </c>
      <c r="Q56" s="310" t="str">
        <f t="shared" si="3"/>
        <v/>
      </c>
      <c r="R56" s="310" t="str">
        <f t="shared" si="4"/>
        <v/>
      </c>
      <c r="S56" s="310" t="str">
        <f t="shared" si="5"/>
        <v/>
      </c>
      <c r="T56" s="310" t="str">
        <f t="shared" si="6"/>
        <v/>
      </c>
      <c r="U56" s="311" t="str">
        <f t="shared" si="7"/>
        <v/>
      </c>
    </row>
    <row r="57" spans="1:21">
      <c r="A57" s="78"/>
      <c r="B57" s="78"/>
      <c r="C57" s="326"/>
      <c r="D57" s="326"/>
      <c r="E57" s="326"/>
      <c r="F57" s="326"/>
      <c r="G57" s="326"/>
      <c r="H57" s="326"/>
      <c r="I57" s="326"/>
      <c r="J57" s="326"/>
      <c r="K57" s="326"/>
      <c r="L57" s="326"/>
      <c r="M57" s="326"/>
      <c r="N57" s="326"/>
      <c r="O57" s="326"/>
      <c r="P57" s="310" t="str">
        <f t="shared" si="2"/>
        <v/>
      </c>
      <c r="Q57" s="310" t="str">
        <f t="shared" si="3"/>
        <v/>
      </c>
      <c r="R57" s="310" t="str">
        <f t="shared" si="4"/>
        <v/>
      </c>
      <c r="S57" s="310" t="str">
        <f t="shared" si="5"/>
        <v/>
      </c>
      <c r="T57" s="310" t="str">
        <f t="shared" si="6"/>
        <v/>
      </c>
      <c r="U57" s="311" t="str">
        <f t="shared" si="7"/>
        <v/>
      </c>
    </row>
    <row r="58" spans="1:21">
      <c r="A58" s="78"/>
      <c r="B58" s="78"/>
      <c r="C58" s="326"/>
      <c r="D58" s="326"/>
      <c r="E58" s="326"/>
      <c r="F58" s="326"/>
      <c r="G58" s="326"/>
      <c r="H58" s="326"/>
      <c r="I58" s="326"/>
      <c r="J58" s="326"/>
      <c r="K58" s="326"/>
      <c r="L58" s="326"/>
      <c r="M58" s="326"/>
      <c r="N58" s="326"/>
      <c r="O58" s="326"/>
      <c r="P58" s="310" t="str">
        <f t="shared" si="2"/>
        <v/>
      </c>
      <c r="Q58" s="310" t="str">
        <f t="shared" si="3"/>
        <v/>
      </c>
      <c r="R58" s="310" t="str">
        <f t="shared" si="4"/>
        <v/>
      </c>
      <c r="S58" s="310" t="str">
        <f t="shared" si="5"/>
        <v/>
      </c>
      <c r="T58" s="310" t="str">
        <f t="shared" si="6"/>
        <v/>
      </c>
      <c r="U58" s="311" t="str">
        <f t="shared" si="7"/>
        <v/>
      </c>
    </row>
    <row r="59" spans="1:21">
      <c r="A59" s="78"/>
      <c r="B59" s="78"/>
      <c r="C59" s="326"/>
      <c r="D59" s="326"/>
      <c r="E59" s="326"/>
      <c r="F59" s="326"/>
      <c r="G59" s="326"/>
      <c r="H59" s="326"/>
      <c r="I59" s="326"/>
      <c r="J59" s="326"/>
      <c r="K59" s="326"/>
      <c r="L59" s="326"/>
      <c r="M59" s="326"/>
      <c r="N59" s="326"/>
      <c r="O59" s="326"/>
      <c r="P59" s="310" t="str">
        <f t="shared" si="2"/>
        <v/>
      </c>
      <c r="Q59" s="310" t="str">
        <f t="shared" si="3"/>
        <v/>
      </c>
      <c r="R59" s="310" t="str">
        <f t="shared" si="4"/>
        <v/>
      </c>
      <c r="S59" s="310" t="str">
        <f t="shared" si="5"/>
        <v/>
      </c>
      <c r="T59" s="310" t="str">
        <f t="shared" si="6"/>
        <v/>
      </c>
      <c r="U59" s="311" t="str">
        <f t="shared" si="7"/>
        <v/>
      </c>
    </row>
    <row r="60" spans="1:21">
      <c r="A60" s="78"/>
      <c r="B60" s="78"/>
      <c r="C60" s="326"/>
      <c r="D60" s="326"/>
      <c r="E60" s="326"/>
      <c r="F60" s="326"/>
      <c r="G60" s="326"/>
      <c r="H60" s="326"/>
      <c r="I60" s="326"/>
      <c r="J60" s="326"/>
      <c r="K60" s="326"/>
      <c r="L60" s="326"/>
      <c r="M60" s="326"/>
      <c r="N60" s="326"/>
      <c r="O60" s="326"/>
      <c r="P60" s="310" t="str">
        <f t="shared" si="2"/>
        <v/>
      </c>
      <c r="Q60" s="310" t="str">
        <f t="shared" si="3"/>
        <v/>
      </c>
      <c r="R60" s="310" t="str">
        <f t="shared" si="4"/>
        <v/>
      </c>
      <c r="S60" s="310" t="str">
        <f t="shared" si="5"/>
        <v/>
      </c>
      <c r="T60" s="310" t="str">
        <f t="shared" si="6"/>
        <v/>
      </c>
      <c r="U60" s="311" t="str">
        <f t="shared" si="7"/>
        <v/>
      </c>
    </row>
    <row r="61" spans="1:21">
      <c r="A61" s="78"/>
      <c r="B61" s="78"/>
      <c r="C61" s="326"/>
      <c r="D61" s="326"/>
      <c r="E61" s="326"/>
      <c r="F61" s="326"/>
      <c r="G61" s="326"/>
      <c r="H61" s="326"/>
      <c r="I61" s="326"/>
      <c r="J61" s="326"/>
      <c r="K61" s="326"/>
      <c r="L61" s="326"/>
      <c r="M61" s="326"/>
      <c r="N61" s="326"/>
      <c r="O61" s="326"/>
      <c r="P61" s="310" t="str">
        <f t="shared" si="2"/>
        <v/>
      </c>
      <c r="Q61" s="310" t="str">
        <f t="shared" si="3"/>
        <v/>
      </c>
      <c r="R61" s="310" t="str">
        <f t="shared" si="4"/>
        <v/>
      </c>
      <c r="S61" s="310" t="str">
        <f t="shared" si="5"/>
        <v/>
      </c>
      <c r="T61" s="310" t="str">
        <f t="shared" si="6"/>
        <v/>
      </c>
      <c r="U61" s="311" t="str">
        <f t="shared" si="7"/>
        <v/>
      </c>
    </row>
    <row r="62" spans="1:21">
      <c r="A62" s="79"/>
      <c r="B62" s="79"/>
      <c r="P62" s="310" t="str">
        <f t="shared" si="2"/>
        <v/>
      </c>
      <c r="Q62" s="310" t="str">
        <f t="shared" si="3"/>
        <v/>
      </c>
      <c r="R62" s="310" t="str">
        <f t="shared" si="4"/>
        <v/>
      </c>
      <c r="S62" s="310" t="str">
        <f t="shared" si="5"/>
        <v/>
      </c>
      <c r="T62" s="310" t="str">
        <f t="shared" si="6"/>
        <v/>
      </c>
      <c r="U62" s="311" t="str">
        <f t="shared" si="7"/>
        <v/>
      </c>
    </row>
    <row r="63" spans="1:21">
      <c r="A63" s="79"/>
      <c r="B63" s="79"/>
      <c r="P63" s="310" t="str">
        <f t="shared" si="2"/>
        <v/>
      </c>
      <c r="Q63" s="310" t="str">
        <f t="shared" si="3"/>
        <v/>
      </c>
      <c r="R63" s="310" t="str">
        <f t="shared" si="4"/>
        <v/>
      </c>
      <c r="S63" s="310" t="str">
        <f t="shared" si="5"/>
        <v/>
      </c>
      <c r="T63" s="310" t="str">
        <f t="shared" si="6"/>
        <v/>
      </c>
      <c r="U63" s="311" t="str">
        <f t="shared" si="7"/>
        <v/>
      </c>
    </row>
    <row r="64" spans="1:21">
      <c r="A64" s="79"/>
      <c r="B64" s="79"/>
      <c r="P64" s="310" t="str">
        <f t="shared" si="2"/>
        <v/>
      </c>
      <c r="Q64" s="310" t="str">
        <f t="shared" si="3"/>
        <v/>
      </c>
      <c r="R64" s="310" t="str">
        <f t="shared" si="4"/>
        <v/>
      </c>
      <c r="S64" s="310" t="str">
        <f t="shared" si="5"/>
        <v/>
      </c>
      <c r="T64" s="310" t="str">
        <f t="shared" si="6"/>
        <v/>
      </c>
      <c r="U64" s="311" t="str">
        <f t="shared" si="7"/>
        <v/>
      </c>
    </row>
    <row r="65" spans="1:21">
      <c r="A65" s="79"/>
      <c r="B65" s="79"/>
      <c r="P65" s="310" t="str">
        <f t="shared" si="2"/>
        <v/>
      </c>
      <c r="Q65" s="310" t="str">
        <f t="shared" si="3"/>
        <v/>
      </c>
      <c r="R65" s="310" t="str">
        <f t="shared" si="4"/>
        <v/>
      </c>
      <c r="S65" s="310" t="str">
        <f t="shared" si="5"/>
        <v/>
      </c>
      <c r="T65" s="310" t="str">
        <f t="shared" si="6"/>
        <v/>
      </c>
      <c r="U65" s="311" t="str">
        <f t="shared" si="7"/>
        <v/>
      </c>
    </row>
    <row r="66" spans="1:21">
      <c r="A66" s="79"/>
      <c r="B66" s="79"/>
      <c r="P66" s="310" t="str">
        <f t="shared" si="2"/>
        <v/>
      </c>
      <c r="Q66" s="310" t="str">
        <f t="shared" si="3"/>
        <v/>
      </c>
      <c r="R66" s="310" t="str">
        <f t="shared" si="4"/>
        <v/>
      </c>
      <c r="S66" s="310" t="str">
        <f t="shared" si="5"/>
        <v/>
      </c>
      <c r="T66" s="310" t="str">
        <f t="shared" si="6"/>
        <v/>
      </c>
      <c r="U66" s="311" t="str">
        <f t="shared" si="7"/>
        <v/>
      </c>
    </row>
    <row r="67" spans="1:21">
      <c r="A67" s="79"/>
      <c r="B67" s="79"/>
      <c r="P67" s="310" t="str">
        <f t="shared" si="2"/>
        <v/>
      </c>
      <c r="Q67" s="310" t="str">
        <f t="shared" si="3"/>
        <v/>
      </c>
      <c r="R67" s="310" t="str">
        <f t="shared" si="4"/>
        <v/>
      </c>
      <c r="S67" s="310" t="str">
        <f t="shared" si="5"/>
        <v/>
      </c>
      <c r="T67" s="310" t="str">
        <f t="shared" si="6"/>
        <v/>
      </c>
      <c r="U67" s="311" t="str">
        <f t="shared" si="7"/>
        <v/>
      </c>
    </row>
    <row r="68" spans="1:21">
      <c r="A68" s="79"/>
      <c r="B68" s="79"/>
      <c r="P68" s="310" t="str">
        <f t="shared" si="2"/>
        <v/>
      </c>
      <c r="Q68" s="310" t="str">
        <f t="shared" si="3"/>
        <v/>
      </c>
      <c r="R68" s="310" t="str">
        <f t="shared" si="4"/>
        <v/>
      </c>
      <c r="S68" s="310" t="str">
        <f t="shared" si="5"/>
        <v/>
      </c>
      <c r="T68" s="310" t="str">
        <f t="shared" si="6"/>
        <v/>
      </c>
      <c r="U68" s="311" t="str">
        <f t="shared" si="7"/>
        <v/>
      </c>
    </row>
    <row r="69" spans="1:21">
      <c r="A69" s="79"/>
      <c r="B69" s="79"/>
      <c r="P69" s="310" t="str">
        <f t="shared" si="2"/>
        <v/>
      </c>
      <c r="Q69" s="310" t="str">
        <f t="shared" si="3"/>
        <v/>
      </c>
      <c r="R69" s="310" t="str">
        <f t="shared" si="4"/>
        <v/>
      </c>
      <c r="S69" s="310" t="str">
        <f t="shared" si="5"/>
        <v/>
      </c>
      <c r="T69" s="310" t="str">
        <f t="shared" si="6"/>
        <v/>
      </c>
      <c r="U69" s="311" t="str">
        <f t="shared" si="7"/>
        <v/>
      </c>
    </row>
    <row r="70" spans="1:21">
      <c r="A70" s="79"/>
      <c r="B70" s="79"/>
      <c r="P70" s="310" t="str">
        <f t="shared" si="2"/>
        <v/>
      </c>
      <c r="Q70" s="310" t="str">
        <f t="shared" si="3"/>
        <v/>
      </c>
      <c r="R70" s="310" t="str">
        <f t="shared" si="4"/>
        <v/>
      </c>
      <c r="S70" s="310" t="str">
        <f t="shared" si="5"/>
        <v/>
      </c>
      <c r="T70" s="310" t="str">
        <f t="shared" si="6"/>
        <v/>
      </c>
      <c r="U70" s="311" t="str">
        <f t="shared" si="7"/>
        <v/>
      </c>
    </row>
    <row r="71" spans="1:21">
      <c r="A71" s="79"/>
      <c r="B71" s="79"/>
      <c r="P71" s="310" t="str">
        <f t="shared" si="2"/>
        <v/>
      </c>
      <c r="Q71" s="310" t="str">
        <f t="shared" si="3"/>
        <v/>
      </c>
      <c r="R71" s="310" t="str">
        <f t="shared" si="4"/>
        <v/>
      </c>
      <c r="S71" s="310" t="str">
        <f t="shared" si="5"/>
        <v/>
      </c>
      <c r="T71" s="310" t="str">
        <f t="shared" si="6"/>
        <v/>
      </c>
      <c r="U71" s="311" t="str">
        <f t="shared" si="7"/>
        <v/>
      </c>
    </row>
    <row r="72" spans="1:21">
      <c r="A72" s="79"/>
      <c r="B72" s="79"/>
      <c r="P72" s="310" t="str">
        <f t="shared" ref="P72:P135" si="8">IF(A72="","",A72-$A$6)</f>
        <v/>
      </c>
      <c r="Q72" s="310" t="str">
        <f t="shared" ref="Q72:Q135" si="9">IF(A72="","",A72^2)</f>
        <v/>
      </c>
      <c r="R72" s="310" t="str">
        <f t="shared" ref="R72:R135" si="10">IF(P72="","",P72^2)</f>
        <v/>
      </c>
      <c r="S72" s="310" t="str">
        <f t="shared" ref="S72:S135" si="11">IF(B72="","",B72-$B$6)</f>
        <v/>
      </c>
      <c r="T72" s="310" t="str">
        <f t="shared" ref="T72:T135" si="12">IF(S72="","",S72^2)</f>
        <v/>
      </c>
      <c r="U72" s="311" t="str">
        <f t="shared" ref="U72:U135" si="13">IF(A72="","",A72*B72)</f>
        <v/>
      </c>
    </row>
    <row r="73" spans="1:21">
      <c r="A73" s="79"/>
      <c r="B73" s="79"/>
      <c r="P73" s="310" t="str">
        <f t="shared" si="8"/>
        <v/>
      </c>
      <c r="Q73" s="310" t="str">
        <f t="shared" si="9"/>
        <v/>
      </c>
      <c r="R73" s="310" t="str">
        <f t="shared" si="10"/>
        <v/>
      </c>
      <c r="S73" s="310" t="str">
        <f t="shared" si="11"/>
        <v/>
      </c>
      <c r="T73" s="310" t="str">
        <f t="shared" si="12"/>
        <v/>
      </c>
      <c r="U73" s="311" t="str">
        <f t="shared" si="13"/>
        <v/>
      </c>
    </row>
    <row r="74" spans="1:21">
      <c r="A74" s="79"/>
      <c r="B74" s="79"/>
      <c r="P74" s="310" t="str">
        <f t="shared" si="8"/>
        <v/>
      </c>
      <c r="Q74" s="310" t="str">
        <f t="shared" si="9"/>
        <v/>
      </c>
      <c r="R74" s="310" t="str">
        <f t="shared" si="10"/>
        <v/>
      </c>
      <c r="S74" s="310" t="str">
        <f t="shared" si="11"/>
        <v/>
      </c>
      <c r="T74" s="310" t="str">
        <f t="shared" si="12"/>
        <v/>
      </c>
      <c r="U74" s="311" t="str">
        <f t="shared" si="13"/>
        <v/>
      </c>
    </row>
    <row r="75" spans="1:21">
      <c r="A75" s="79"/>
      <c r="B75" s="79"/>
      <c r="P75" s="310" t="str">
        <f t="shared" si="8"/>
        <v/>
      </c>
      <c r="Q75" s="310" t="str">
        <f t="shared" si="9"/>
        <v/>
      </c>
      <c r="R75" s="310" t="str">
        <f t="shared" si="10"/>
        <v/>
      </c>
      <c r="S75" s="310" t="str">
        <f t="shared" si="11"/>
        <v/>
      </c>
      <c r="T75" s="310" t="str">
        <f t="shared" si="12"/>
        <v/>
      </c>
      <c r="U75" s="311" t="str">
        <f t="shared" si="13"/>
        <v/>
      </c>
    </row>
    <row r="76" spans="1:21">
      <c r="A76" s="79"/>
      <c r="B76" s="79"/>
      <c r="P76" s="310" t="str">
        <f t="shared" si="8"/>
        <v/>
      </c>
      <c r="Q76" s="310" t="str">
        <f t="shared" si="9"/>
        <v/>
      </c>
      <c r="R76" s="310" t="str">
        <f t="shared" si="10"/>
        <v/>
      </c>
      <c r="S76" s="310" t="str">
        <f t="shared" si="11"/>
        <v/>
      </c>
      <c r="T76" s="310" t="str">
        <f t="shared" si="12"/>
        <v/>
      </c>
      <c r="U76" s="311" t="str">
        <f t="shared" si="13"/>
        <v/>
      </c>
    </row>
    <row r="77" spans="1:21">
      <c r="A77" s="79"/>
      <c r="B77" s="79"/>
      <c r="P77" s="310" t="str">
        <f t="shared" si="8"/>
        <v/>
      </c>
      <c r="Q77" s="310" t="str">
        <f t="shared" si="9"/>
        <v/>
      </c>
      <c r="R77" s="310" t="str">
        <f t="shared" si="10"/>
        <v/>
      </c>
      <c r="S77" s="310" t="str">
        <f t="shared" si="11"/>
        <v/>
      </c>
      <c r="T77" s="310" t="str">
        <f t="shared" si="12"/>
        <v/>
      </c>
      <c r="U77" s="311" t="str">
        <f t="shared" si="13"/>
        <v/>
      </c>
    </row>
    <row r="78" spans="1:21">
      <c r="A78" s="79"/>
      <c r="B78" s="79"/>
      <c r="P78" s="310" t="str">
        <f t="shared" si="8"/>
        <v/>
      </c>
      <c r="Q78" s="310" t="str">
        <f t="shared" si="9"/>
        <v/>
      </c>
      <c r="R78" s="310" t="str">
        <f t="shared" si="10"/>
        <v/>
      </c>
      <c r="S78" s="310" t="str">
        <f t="shared" si="11"/>
        <v/>
      </c>
      <c r="T78" s="310" t="str">
        <f t="shared" si="12"/>
        <v/>
      </c>
      <c r="U78" s="311" t="str">
        <f t="shared" si="13"/>
        <v/>
      </c>
    </row>
    <row r="79" spans="1:21">
      <c r="A79" s="79"/>
      <c r="B79" s="79"/>
      <c r="P79" s="310" t="str">
        <f t="shared" si="8"/>
        <v/>
      </c>
      <c r="Q79" s="310" t="str">
        <f t="shared" si="9"/>
        <v/>
      </c>
      <c r="R79" s="310" t="str">
        <f t="shared" si="10"/>
        <v/>
      </c>
      <c r="S79" s="310" t="str">
        <f t="shared" si="11"/>
        <v/>
      </c>
      <c r="T79" s="310" t="str">
        <f t="shared" si="12"/>
        <v/>
      </c>
      <c r="U79" s="311" t="str">
        <f t="shared" si="13"/>
        <v/>
      </c>
    </row>
    <row r="80" spans="1:21">
      <c r="A80" s="79"/>
      <c r="B80" s="79"/>
      <c r="P80" s="310" t="str">
        <f t="shared" si="8"/>
        <v/>
      </c>
      <c r="Q80" s="310" t="str">
        <f t="shared" si="9"/>
        <v/>
      </c>
      <c r="R80" s="310" t="str">
        <f t="shared" si="10"/>
        <v/>
      </c>
      <c r="S80" s="310" t="str">
        <f t="shared" si="11"/>
        <v/>
      </c>
      <c r="T80" s="310" t="str">
        <f t="shared" si="12"/>
        <v/>
      </c>
      <c r="U80" s="311" t="str">
        <f t="shared" si="13"/>
        <v/>
      </c>
    </row>
    <row r="81" spans="1:21">
      <c r="A81" s="79"/>
      <c r="B81" s="79"/>
      <c r="P81" s="310" t="str">
        <f t="shared" si="8"/>
        <v/>
      </c>
      <c r="Q81" s="310" t="str">
        <f t="shared" si="9"/>
        <v/>
      </c>
      <c r="R81" s="310" t="str">
        <f t="shared" si="10"/>
        <v/>
      </c>
      <c r="S81" s="310" t="str">
        <f t="shared" si="11"/>
        <v/>
      </c>
      <c r="T81" s="310" t="str">
        <f t="shared" si="12"/>
        <v/>
      </c>
      <c r="U81" s="311" t="str">
        <f t="shared" si="13"/>
        <v/>
      </c>
    </row>
    <row r="82" spans="1:21">
      <c r="A82" s="79"/>
      <c r="B82" s="79"/>
      <c r="P82" s="310" t="str">
        <f t="shared" si="8"/>
        <v/>
      </c>
      <c r="Q82" s="310" t="str">
        <f t="shared" si="9"/>
        <v/>
      </c>
      <c r="R82" s="310" t="str">
        <f t="shared" si="10"/>
        <v/>
      </c>
      <c r="S82" s="310" t="str">
        <f t="shared" si="11"/>
        <v/>
      </c>
      <c r="T82" s="310" t="str">
        <f t="shared" si="12"/>
        <v/>
      </c>
      <c r="U82" s="311" t="str">
        <f t="shared" si="13"/>
        <v/>
      </c>
    </row>
    <row r="83" spans="1:21">
      <c r="A83" s="79"/>
      <c r="B83" s="79"/>
      <c r="P83" s="310" t="str">
        <f t="shared" si="8"/>
        <v/>
      </c>
      <c r="Q83" s="310" t="str">
        <f t="shared" si="9"/>
        <v/>
      </c>
      <c r="R83" s="310" t="str">
        <f t="shared" si="10"/>
        <v/>
      </c>
      <c r="S83" s="310" t="str">
        <f t="shared" si="11"/>
        <v/>
      </c>
      <c r="T83" s="310" t="str">
        <f t="shared" si="12"/>
        <v/>
      </c>
      <c r="U83" s="311" t="str">
        <f t="shared" si="13"/>
        <v/>
      </c>
    </row>
    <row r="84" spans="1:21">
      <c r="A84" s="79"/>
      <c r="B84" s="79"/>
      <c r="P84" s="310" t="str">
        <f t="shared" si="8"/>
        <v/>
      </c>
      <c r="Q84" s="310" t="str">
        <f t="shared" si="9"/>
        <v/>
      </c>
      <c r="R84" s="310" t="str">
        <f t="shared" si="10"/>
        <v/>
      </c>
      <c r="S84" s="310" t="str">
        <f t="shared" si="11"/>
        <v/>
      </c>
      <c r="T84" s="310" t="str">
        <f t="shared" si="12"/>
        <v/>
      </c>
      <c r="U84" s="311" t="str">
        <f t="shared" si="13"/>
        <v/>
      </c>
    </row>
    <row r="85" spans="1:21">
      <c r="A85" s="79"/>
      <c r="B85" s="79"/>
      <c r="P85" s="310" t="str">
        <f t="shared" si="8"/>
        <v/>
      </c>
      <c r="Q85" s="310" t="str">
        <f t="shared" si="9"/>
        <v/>
      </c>
      <c r="R85" s="310" t="str">
        <f t="shared" si="10"/>
        <v/>
      </c>
      <c r="S85" s="310" t="str">
        <f t="shared" si="11"/>
        <v/>
      </c>
      <c r="T85" s="310" t="str">
        <f t="shared" si="12"/>
        <v/>
      </c>
      <c r="U85" s="311" t="str">
        <f t="shared" si="13"/>
        <v/>
      </c>
    </row>
    <row r="86" spans="1:21">
      <c r="A86" s="79"/>
      <c r="B86" s="79"/>
      <c r="P86" s="310" t="str">
        <f t="shared" si="8"/>
        <v/>
      </c>
      <c r="Q86" s="310" t="str">
        <f t="shared" si="9"/>
        <v/>
      </c>
      <c r="R86" s="310" t="str">
        <f t="shared" si="10"/>
        <v/>
      </c>
      <c r="S86" s="310" t="str">
        <f t="shared" si="11"/>
        <v/>
      </c>
      <c r="T86" s="310" t="str">
        <f t="shared" si="12"/>
        <v/>
      </c>
      <c r="U86" s="311" t="str">
        <f t="shared" si="13"/>
        <v/>
      </c>
    </row>
    <row r="87" spans="1:21">
      <c r="A87" s="79"/>
      <c r="B87" s="79"/>
      <c r="P87" s="310" t="str">
        <f t="shared" si="8"/>
        <v/>
      </c>
      <c r="Q87" s="310" t="str">
        <f t="shared" si="9"/>
        <v/>
      </c>
      <c r="R87" s="310" t="str">
        <f t="shared" si="10"/>
        <v/>
      </c>
      <c r="S87" s="310" t="str">
        <f t="shared" si="11"/>
        <v/>
      </c>
      <c r="T87" s="310" t="str">
        <f t="shared" si="12"/>
        <v/>
      </c>
      <c r="U87" s="311" t="str">
        <f t="shared" si="13"/>
        <v/>
      </c>
    </row>
    <row r="88" spans="1:21">
      <c r="A88" s="79"/>
      <c r="B88" s="79"/>
      <c r="P88" s="310" t="str">
        <f t="shared" si="8"/>
        <v/>
      </c>
      <c r="Q88" s="310" t="str">
        <f t="shared" si="9"/>
        <v/>
      </c>
      <c r="R88" s="310" t="str">
        <f t="shared" si="10"/>
        <v/>
      </c>
      <c r="S88" s="310" t="str">
        <f t="shared" si="11"/>
        <v/>
      </c>
      <c r="T88" s="310" t="str">
        <f t="shared" si="12"/>
        <v/>
      </c>
      <c r="U88" s="311" t="str">
        <f t="shared" si="13"/>
        <v/>
      </c>
    </row>
    <row r="89" spans="1:21">
      <c r="A89" s="79"/>
      <c r="B89" s="79"/>
      <c r="P89" s="310" t="str">
        <f t="shared" si="8"/>
        <v/>
      </c>
      <c r="Q89" s="310" t="str">
        <f t="shared" si="9"/>
        <v/>
      </c>
      <c r="R89" s="310" t="str">
        <f t="shared" si="10"/>
        <v/>
      </c>
      <c r="S89" s="310" t="str">
        <f t="shared" si="11"/>
        <v/>
      </c>
      <c r="T89" s="310" t="str">
        <f t="shared" si="12"/>
        <v/>
      </c>
      <c r="U89" s="311" t="str">
        <f t="shared" si="13"/>
        <v/>
      </c>
    </row>
    <row r="90" spans="1:21">
      <c r="A90" s="79"/>
      <c r="B90" s="79"/>
      <c r="P90" s="310" t="str">
        <f t="shared" si="8"/>
        <v/>
      </c>
      <c r="Q90" s="310" t="str">
        <f t="shared" si="9"/>
        <v/>
      </c>
      <c r="R90" s="310" t="str">
        <f t="shared" si="10"/>
        <v/>
      </c>
      <c r="S90" s="310" t="str">
        <f t="shared" si="11"/>
        <v/>
      </c>
      <c r="T90" s="310" t="str">
        <f t="shared" si="12"/>
        <v/>
      </c>
      <c r="U90" s="311" t="str">
        <f t="shared" si="13"/>
        <v/>
      </c>
    </row>
    <row r="91" spans="1:21">
      <c r="A91" s="79"/>
      <c r="B91" s="79"/>
      <c r="P91" s="310" t="str">
        <f t="shared" si="8"/>
        <v/>
      </c>
      <c r="Q91" s="310" t="str">
        <f t="shared" si="9"/>
        <v/>
      </c>
      <c r="R91" s="310" t="str">
        <f t="shared" si="10"/>
        <v/>
      </c>
      <c r="S91" s="310" t="str">
        <f t="shared" si="11"/>
        <v/>
      </c>
      <c r="T91" s="310" t="str">
        <f t="shared" si="12"/>
        <v/>
      </c>
      <c r="U91" s="311" t="str">
        <f t="shared" si="13"/>
        <v/>
      </c>
    </row>
    <row r="92" spans="1:21">
      <c r="A92" s="79"/>
      <c r="B92" s="79"/>
      <c r="P92" s="310" t="str">
        <f t="shared" si="8"/>
        <v/>
      </c>
      <c r="Q92" s="310" t="str">
        <f t="shared" si="9"/>
        <v/>
      </c>
      <c r="R92" s="310" t="str">
        <f t="shared" si="10"/>
        <v/>
      </c>
      <c r="S92" s="310" t="str">
        <f t="shared" si="11"/>
        <v/>
      </c>
      <c r="T92" s="310" t="str">
        <f t="shared" si="12"/>
        <v/>
      </c>
      <c r="U92" s="311" t="str">
        <f t="shared" si="13"/>
        <v/>
      </c>
    </row>
    <row r="93" spans="1:21">
      <c r="A93" s="79"/>
      <c r="B93" s="79"/>
      <c r="P93" s="310" t="str">
        <f t="shared" si="8"/>
        <v/>
      </c>
      <c r="Q93" s="310" t="str">
        <f t="shared" si="9"/>
        <v/>
      </c>
      <c r="R93" s="310" t="str">
        <f t="shared" si="10"/>
        <v/>
      </c>
      <c r="S93" s="310" t="str">
        <f t="shared" si="11"/>
        <v/>
      </c>
      <c r="T93" s="310" t="str">
        <f t="shared" si="12"/>
        <v/>
      </c>
      <c r="U93" s="311" t="str">
        <f t="shared" si="13"/>
        <v/>
      </c>
    </row>
    <row r="94" spans="1:21">
      <c r="A94" s="79"/>
      <c r="B94" s="79"/>
      <c r="P94" s="310" t="str">
        <f t="shared" si="8"/>
        <v/>
      </c>
      <c r="Q94" s="310" t="str">
        <f t="shared" si="9"/>
        <v/>
      </c>
      <c r="R94" s="310" t="str">
        <f t="shared" si="10"/>
        <v/>
      </c>
      <c r="S94" s="310" t="str">
        <f t="shared" si="11"/>
        <v/>
      </c>
      <c r="T94" s="310" t="str">
        <f t="shared" si="12"/>
        <v/>
      </c>
      <c r="U94" s="311" t="str">
        <f t="shared" si="13"/>
        <v/>
      </c>
    </row>
    <row r="95" spans="1:21">
      <c r="A95" s="79"/>
      <c r="B95" s="79"/>
      <c r="P95" s="310" t="str">
        <f t="shared" si="8"/>
        <v/>
      </c>
      <c r="Q95" s="310" t="str">
        <f t="shared" si="9"/>
        <v/>
      </c>
      <c r="R95" s="310" t="str">
        <f t="shared" si="10"/>
        <v/>
      </c>
      <c r="S95" s="310" t="str">
        <f t="shared" si="11"/>
        <v/>
      </c>
      <c r="T95" s="310" t="str">
        <f t="shared" si="12"/>
        <v/>
      </c>
      <c r="U95" s="311" t="str">
        <f t="shared" si="13"/>
        <v/>
      </c>
    </row>
    <row r="96" spans="1:21">
      <c r="A96" s="79"/>
      <c r="B96" s="79"/>
      <c r="P96" s="310" t="str">
        <f t="shared" si="8"/>
        <v/>
      </c>
      <c r="Q96" s="310" t="str">
        <f t="shared" si="9"/>
        <v/>
      </c>
      <c r="R96" s="310" t="str">
        <f t="shared" si="10"/>
        <v/>
      </c>
      <c r="S96" s="310" t="str">
        <f t="shared" si="11"/>
        <v/>
      </c>
      <c r="T96" s="310" t="str">
        <f t="shared" si="12"/>
        <v/>
      </c>
      <c r="U96" s="311" t="str">
        <f t="shared" si="13"/>
        <v/>
      </c>
    </row>
    <row r="97" spans="1:21">
      <c r="A97" s="79"/>
      <c r="B97" s="79"/>
      <c r="P97" s="310" t="str">
        <f t="shared" si="8"/>
        <v/>
      </c>
      <c r="Q97" s="310" t="str">
        <f t="shared" si="9"/>
        <v/>
      </c>
      <c r="R97" s="310" t="str">
        <f t="shared" si="10"/>
        <v/>
      </c>
      <c r="S97" s="310" t="str">
        <f t="shared" si="11"/>
        <v/>
      </c>
      <c r="T97" s="310" t="str">
        <f t="shared" si="12"/>
        <v/>
      </c>
      <c r="U97" s="311" t="str">
        <f t="shared" si="13"/>
        <v/>
      </c>
    </row>
    <row r="98" spans="1:21">
      <c r="A98" s="79"/>
      <c r="B98" s="79"/>
      <c r="P98" s="310" t="str">
        <f t="shared" si="8"/>
        <v/>
      </c>
      <c r="Q98" s="310" t="str">
        <f t="shared" si="9"/>
        <v/>
      </c>
      <c r="R98" s="310" t="str">
        <f t="shared" si="10"/>
        <v/>
      </c>
      <c r="S98" s="310" t="str">
        <f t="shared" si="11"/>
        <v/>
      </c>
      <c r="T98" s="310" t="str">
        <f t="shared" si="12"/>
        <v/>
      </c>
      <c r="U98" s="311" t="str">
        <f t="shared" si="13"/>
        <v/>
      </c>
    </row>
    <row r="99" spans="1:21">
      <c r="A99" s="79"/>
      <c r="B99" s="79"/>
      <c r="P99" s="310" t="str">
        <f t="shared" si="8"/>
        <v/>
      </c>
      <c r="Q99" s="310" t="str">
        <f t="shared" si="9"/>
        <v/>
      </c>
      <c r="R99" s="310" t="str">
        <f t="shared" si="10"/>
        <v/>
      </c>
      <c r="S99" s="310" t="str">
        <f t="shared" si="11"/>
        <v/>
      </c>
      <c r="T99" s="310" t="str">
        <f t="shared" si="12"/>
        <v/>
      </c>
      <c r="U99" s="311" t="str">
        <f t="shared" si="13"/>
        <v/>
      </c>
    </row>
    <row r="100" spans="1:21">
      <c r="A100" s="79"/>
      <c r="B100" s="79"/>
      <c r="P100" s="310" t="str">
        <f t="shared" si="8"/>
        <v/>
      </c>
      <c r="Q100" s="310" t="str">
        <f t="shared" si="9"/>
        <v/>
      </c>
      <c r="R100" s="310" t="str">
        <f t="shared" si="10"/>
        <v/>
      </c>
      <c r="S100" s="310" t="str">
        <f t="shared" si="11"/>
        <v/>
      </c>
      <c r="T100" s="310" t="str">
        <f t="shared" si="12"/>
        <v/>
      </c>
      <c r="U100" s="311" t="str">
        <f t="shared" si="13"/>
        <v/>
      </c>
    </row>
    <row r="101" spans="1:21">
      <c r="A101" s="79"/>
      <c r="B101" s="79"/>
      <c r="P101" s="310" t="str">
        <f t="shared" si="8"/>
        <v/>
      </c>
      <c r="Q101" s="310" t="str">
        <f t="shared" si="9"/>
        <v/>
      </c>
      <c r="R101" s="310" t="str">
        <f t="shared" si="10"/>
        <v/>
      </c>
      <c r="S101" s="310" t="str">
        <f t="shared" si="11"/>
        <v/>
      </c>
      <c r="T101" s="310" t="str">
        <f t="shared" si="12"/>
        <v/>
      </c>
      <c r="U101" s="311" t="str">
        <f t="shared" si="13"/>
        <v/>
      </c>
    </row>
    <row r="102" spans="1:21">
      <c r="A102" s="79"/>
      <c r="B102" s="79"/>
      <c r="P102" s="310" t="str">
        <f t="shared" si="8"/>
        <v/>
      </c>
      <c r="Q102" s="310" t="str">
        <f t="shared" si="9"/>
        <v/>
      </c>
      <c r="R102" s="310" t="str">
        <f t="shared" si="10"/>
        <v/>
      </c>
      <c r="S102" s="310" t="str">
        <f t="shared" si="11"/>
        <v/>
      </c>
      <c r="T102" s="310" t="str">
        <f t="shared" si="12"/>
        <v/>
      </c>
      <c r="U102" s="311" t="str">
        <f t="shared" si="13"/>
        <v/>
      </c>
    </row>
    <row r="103" spans="1:21">
      <c r="A103" s="79"/>
      <c r="B103" s="79"/>
      <c r="P103" s="310" t="str">
        <f t="shared" si="8"/>
        <v/>
      </c>
      <c r="Q103" s="310" t="str">
        <f t="shared" si="9"/>
        <v/>
      </c>
      <c r="R103" s="310" t="str">
        <f t="shared" si="10"/>
        <v/>
      </c>
      <c r="S103" s="310" t="str">
        <f t="shared" si="11"/>
        <v/>
      </c>
      <c r="T103" s="310" t="str">
        <f t="shared" si="12"/>
        <v/>
      </c>
      <c r="U103" s="311" t="str">
        <f t="shared" si="13"/>
        <v/>
      </c>
    </row>
    <row r="104" spans="1:21">
      <c r="A104" s="79"/>
      <c r="B104" s="79"/>
      <c r="P104" s="310" t="str">
        <f t="shared" si="8"/>
        <v/>
      </c>
      <c r="Q104" s="310" t="str">
        <f t="shared" si="9"/>
        <v/>
      </c>
      <c r="R104" s="310" t="str">
        <f t="shared" si="10"/>
        <v/>
      </c>
      <c r="S104" s="310" t="str">
        <f t="shared" si="11"/>
        <v/>
      </c>
      <c r="T104" s="310" t="str">
        <f t="shared" si="12"/>
        <v/>
      </c>
      <c r="U104" s="311" t="str">
        <f t="shared" si="13"/>
        <v/>
      </c>
    </row>
    <row r="105" spans="1:21">
      <c r="A105" s="79"/>
      <c r="B105" s="79"/>
      <c r="P105" s="310" t="str">
        <f t="shared" si="8"/>
        <v/>
      </c>
      <c r="Q105" s="310" t="str">
        <f t="shared" si="9"/>
        <v/>
      </c>
      <c r="R105" s="310" t="str">
        <f t="shared" si="10"/>
        <v/>
      </c>
      <c r="S105" s="310" t="str">
        <f t="shared" si="11"/>
        <v/>
      </c>
      <c r="T105" s="310" t="str">
        <f t="shared" si="12"/>
        <v/>
      </c>
      <c r="U105" s="311" t="str">
        <f t="shared" si="13"/>
        <v/>
      </c>
    </row>
    <row r="106" spans="1:21">
      <c r="A106" s="79"/>
      <c r="B106" s="79"/>
      <c r="P106" s="310" t="str">
        <f t="shared" si="8"/>
        <v/>
      </c>
      <c r="Q106" s="310" t="str">
        <f t="shared" si="9"/>
        <v/>
      </c>
      <c r="R106" s="310" t="str">
        <f t="shared" si="10"/>
        <v/>
      </c>
      <c r="S106" s="310" t="str">
        <f t="shared" si="11"/>
        <v/>
      </c>
      <c r="T106" s="310" t="str">
        <f t="shared" si="12"/>
        <v/>
      </c>
      <c r="U106" s="311" t="str">
        <f t="shared" si="13"/>
        <v/>
      </c>
    </row>
    <row r="107" spans="1:21">
      <c r="A107" s="79"/>
      <c r="B107" s="79"/>
      <c r="P107" s="310" t="str">
        <f t="shared" si="8"/>
        <v/>
      </c>
      <c r="Q107" s="310" t="str">
        <f t="shared" si="9"/>
        <v/>
      </c>
      <c r="R107" s="310" t="str">
        <f t="shared" si="10"/>
        <v/>
      </c>
      <c r="S107" s="310" t="str">
        <f t="shared" si="11"/>
        <v/>
      </c>
      <c r="T107" s="310" t="str">
        <f t="shared" si="12"/>
        <v/>
      </c>
      <c r="U107" s="311" t="str">
        <f t="shared" si="13"/>
        <v/>
      </c>
    </row>
    <row r="108" spans="1:21">
      <c r="A108" s="79"/>
      <c r="B108" s="79"/>
      <c r="P108" s="310" t="str">
        <f t="shared" si="8"/>
        <v/>
      </c>
      <c r="Q108" s="310" t="str">
        <f t="shared" si="9"/>
        <v/>
      </c>
      <c r="R108" s="310" t="str">
        <f t="shared" si="10"/>
        <v/>
      </c>
      <c r="S108" s="310" t="str">
        <f t="shared" si="11"/>
        <v/>
      </c>
      <c r="T108" s="310" t="str">
        <f t="shared" si="12"/>
        <v/>
      </c>
      <c r="U108" s="311" t="str">
        <f t="shared" si="13"/>
        <v/>
      </c>
    </row>
    <row r="109" spans="1:21">
      <c r="A109" s="79"/>
      <c r="B109" s="79"/>
      <c r="P109" s="310" t="str">
        <f t="shared" si="8"/>
        <v/>
      </c>
      <c r="Q109" s="310" t="str">
        <f t="shared" si="9"/>
        <v/>
      </c>
      <c r="R109" s="310" t="str">
        <f t="shared" si="10"/>
        <v/>
      </c>
      <c r="S109" s="310" t="str">
        <f t="shared" si="11"/>
        <v/>
      </c>
      <c r="T109" s="310" t="str">
        <f t="shared" si="12"/>
        <v/>
      </c>
      <c r="U109" s="311" t="str">
        <f t="shared" si="13"/>
        <v/>
      </c>
    </row>
    <row r="110" spans="1:21">
      <c r="A110" s="79"/>
      <c r="B110" s="79"/>
      <c r="P110" s="310" t="str">
        <f t="shared" si="8"/>
        <v/>
      </c>
      <c r="Q110" s="310" t="str">
        <f t="shared" si="9"/>
        <v/>
      </c>
      <c r="R110" s="310" t="str">
        <f t="shared" si="10"/>
        <v/>
      </c>
      <c r="S110" s="310" t="str">
        <f t="shared" si="11"/>
        <v/>
      </c>
      <c r="T110" s="310" t="str">
        <f t="shared" si="12"/>
        <v/>
      </c>
      <c r="U110" s="311" t="str">
        <f t="shared" si="13"/>
        <v/>
      </c>
    </row>
    <row r="111" spans="1:21">
      <c r="A111" s="79"/>
      <c r="B111" s="79"/>
      <c r="P111" s="310" t="str">
        <f t="shared" si="8"/>
        <v/>
      </c>
      <c r="Q111" s="310" t="str">
        <f t="shared" si="9"/>
        <v/>
      </c>
      <c r="R111" s="310" t="str">
        <f t="shared" si="10"/>
        <v/>
      </c>
      <c r="S111" s="310" t="str">
        <f t="shared" si="11"/>
        <v/>
      </c>
      <c r="T111" s="310" t="str">
        <f t="shared" si="12"/>
        <v/>
      </c>
      <c r="U111" s="311" t="str">
        <f t="shared" si="13"/>
        <v/>
      </c>
    </row>
    <row r="112" spans="1:21">
      <c r="A112" s="79"/>
      <c r="B112" s="79"/>
      <c r="P112" s="310" t="str">
        <f t="shared" si="8"/>
        <v/>
      </c>
      <c r="Q112" s="310" t="str">
        <f t="shared" si="9"/>
        <v/>
      </c>
      <c r="R112" s="310" t="str">
        <f t="shared" si="10"/>
        <v/>
      </c>
      <c r="S112" s="310" t="str">
        <f t="shared" si="11"/>
        <v/>
      </c>
      <c r="T112" s="310" t="str">
        <f t="shared" si="12"/>
        <v/>
      </c>
      <c r="U112" s="311" t="str">
        <f t="shared" si="13"/>
        <v/>
      </c>
    </row>
    <row r="113" spans="1:21">
      <c r="A113" s="79"/>
      <c r="B113" s="79"/>
      <c r="P113" s="310" t="str">
        <f t="shared" si="8"/>
        <v/>
      </c>
      <c r="Q113" s="310" t="str">
        <f t="shared" si="9"/>
        <v/>
      </c>
      <c r="R113" s="310" t="str">
        <f t="shared" si="10"/>
        <v/>
      </c>
      <c r="S113" s="310" t="str">
        <f t="shared" si="11"/>
        <v/>
      </c>
      <c r="T113" s="310" t="str">
        <f t="shared" si="12"/>
        <v/>
      </c>
      <c r="U113" s="311" t="str">
        <f t="shared" si="13"/>
        <v/>
      </c>
    </row>
    <row r="114" spans="1:21">
      <c r="A114" s="79"/>
      <c r="B114" s="79"/>
      <c r="P114" s="310" t="str">
        <f t="shared" si="8"/>
        <v/>
      </c>
      <c r="Q114" s="310" t="str">
        <f t="shared" si="9"/>
        <v/>
      </c>
      <c r="R114" s="310" t="str">
        <f t="shared" si="10"/>
        <v/>
      </c>
      <c r="S114" s="310" t="str">
        <f t="shared" si="11"/>
        <v/>
      </c>
      <c r="T114" s="310" t="str">
        <f t="shared" si="12"/>
        <v/>
      </c>
      <c r="U114" s="311" t="str">
        <f t="shared" si="13"/>
        <v/>
      </c>
    </row>
    <row r="115" spans="1:21">
      <c r="A115" s="79"/>
      <c r="B115" s="79"/>
      <c r="P115" s="310" t="str">
        <f t="shared" si="8"/>
        <v/>
      </c>
      <c r="Q115" s="310" t="str">
        <f t="shared" si="9"/>
        <v/>
      </c>
      <c r="R115" s="310" t="str">
        <f t="shared" si="10"/>
        <v/>
      </c>
      <c r="S115" s="310" t="str">
        <f t="shared" si="11"/>
        <v/>
      </c>
      <c r="T115" s="310" t="str">
        <f t="shared" si="12"/>
        <v/>
      </c>
      <c r="U115" s="311" t="str">
        <f t="shared" si="13"/>
        <v/>
      </c>
    </row>
    <row r="116" spans="1:21">
      <c r="A116" s="79"/>
      <c r="B116" s="79"/>
      <c r="P116" s="310" t="str">
        <f t="shared" si="8"/>
        <v/>
      </c>
      <c r="Q116" s="310" t="str">
        <f t="shared" si="9"/>
        <v/>
      </c>
      <c r="R116" s="310" t="str">
        <f t="shared" si="10"/>
        <v/>
      </c>
      <c r="S116" s="310" t="str">
        <f t="shared" si="11"/>
        <v/>
      </c>
      <c r="T116" s="310" t="str">
        <f t="shared" si="12"/>
        <v/>
      </c>
      <c r="U116" s="311" t="str">
        <f t="shared" si="13"/>
        <v/>
      </c>
    </row>
    <row r="117" spans="1:21">
      <c r="A117" s="79"/>
      <c r="B117" s="79"/>
      <c r="P117" s="310" t="str">
        <f t="shared" si="8"/>
        <v/>
      </c>
      <c r="Q117" s="310" t="str">
        <f t="shared" si="9"/>
        <v/>
      </c>
      <c r="R117" s="310" t="str">
        <f t="shared" si="10"/>
        <v/>
      </c>
      <c r="S117" s="310" t="str">
        <f t="shared" si="11"/>
        <v/>
      </c>
      <c r="T117" s="310" t="str">
        <f t="shared" si="12"/>
        <v/>
      </c>
      <c r="U117" s="311" t="str">
        <f t="shared" si="13"/>
        <v/>
      </c>
    </row>
    <row r="118" spans="1:21">
      <c r="A118" s="79"/>
      <c r="B118" s="79"/>
      <c r="P118" s="310" t="str">
        <f t="shared" si="8"/>
        <v/>
      </c>
      <c r="Q118" s="310" t="str">
        <f t="shared" si="9"/>
        <v/>
      </c>
      <c r="R118" s="310" t="str">
        <f t="shared" si="10"/>
        <v/>
      </c>
      <c r="S118" s="310" t="str">
        <f t="shared" si="11"/>
        <v/>
      </c>
      <c r="T118" s="310" t="str">
        <f t="shared" si="12"/>
        <v/>
      </c>
      <c r="U118" s="311" t="str">
        <f t="shared" si="13"/>
        <v/>
      </c>
    </row>
    <row r="119" spans="1:21">
      <c r="A119" s="79"/>
      <c r="B119" s="79"/>
      <c r="P119" s="310" t="str">
        <f t="shared" si="8"/>
        <v/>
      </c>
      <c r="Q119" s="310" t="str">
        <f t="shared" si="9"/>
        <v/>
      </c>
      <c r="R119" s="310" t="str">
        <f t="shared" si="10"/>
        <v/>
      </c>
      <c r="S119" s="310" t="str">
        <f t="shared" si="11"/>
        <v/>
      </c>
      <c r="T119" s="310" t="str">
        <f t="shared" si="12"/>
        <v/>
      </c>
      <c r="U119" s="311" t="str">
        <f t="shared" si="13"/>
        <v/>
      </c>
    </row>
    <row r="120" spans="1:21">
      <c r="A120" s="79"/>
      <c r="B120" s="79"/>
      <c r="P120" s="310" t="str">
        <f t="shared" si="8"/>
        <v/>
      </c>
      <c r="Q120" s="310" t="str">
        <f t="shared" si="9"/>
        <v/>
      </c>
      <c r="R120" s="310" t="str">
        <f t="shared" si="10"/>
        <v/>
      </c>
      <c r="S120" s="310" t="str">
        <f t="shared" si="11"/>
        <v/>
      </c>
      <c r="T120" s="310" t="str">
        <f t="shared" si="12"/>
        <v/>
      </c>
      <c r="U120" s="311" t="str">
        <f t="shared" si="13"/>
        <v/>
      </c>
    </row>
    <row r="121" spans="1:21">
      <c r="A121" s="79"/>
      <c r="B121" s="79"/>
      <c r="P121" s="310" t="str">
        <f t="shared" si="8"/>
        <v/>
      </c>
      <c r="Q121" s="310" t="str">
        <f t="shared" si="9"/>
        <v/>
      </c>
      <c r="R121" s="310" t="str">
        <f t="shared" si="10"/>
        <v/>
      </c>
      <c r="S121" s="310" t="str">
        <f t="shared" si="11"/>
        <v/>
      </c>
      <c r="T121" s="310" t="str">
        <f t="shared" si="12"/>
        <v/>
      </c>
      <c r="U121" s="311" t="str">
        <f t="shared" si="13"/>
        <v/>
      </c>
    </row>
    <row r="122" spans="1:21">
      <c r="A122" s="79"/>
      <c r="B122" s="79"/>
      <c r="P122" s="310" t="str">
        <f t="shared" si="8"/>
        <v/>
      </c>
      <c r="Q122" s="310" t="str">
        <f t="shared" si="9"/>
        <v/>
      </c>
      <c r="R122" s="310" t="str">
        <f t="shared" si="10"/>
        <v/>
      </c>
      <c r="S122" s="310" t="str">
        <f t="shared" si="11"/>
        <v/>
      </c>
      <c r="T122" s="310" t="str">
        <f t="shared" si="12"/>
        <v/>
      </c>
      <c r="U122" s="311" t="str">
        <f t="shared" si="13"/>
        <v/>
      </c>
    </row>
    <row r="123" spans="1:21">
      <c r="A123" s="79"/>
      <c r="B123" s="79"/>
      <c r="P123" s="310" t="str">
        <f t="shared" si="8"/>
        <v/>
      </c>
      <c r="Q123" s="310" t="str">
        <f t="shared" si="9"/>
        <v/>
      </c>
      <c r="R123" s="310" t="str">
        <f t="shared" si="10"/>
        <v/>
      </c>
      <c r="S123" s="310" t="str">
        <f t="shared" si="11"/>
        <v/>
      </c>
      <c r="T123" s="310" t="str">
        <f t="shared" si="12"/>
        <v/>
      </c>
      <c r="U123" s="311" t="str">
        <f t="shared" si="13"/>
        <v/>
      </c>
    </row>
    <row r="124" spans="1:21">
      <c r="A124" s="79"/>
      <c r="B124" s="79"/>
      <c r="P124" s="310" t="str">
        <f t="shared" si="8"/>
        <v/>
      </c>
      <c r="Q124" s="310" t="str">
        <f t="shared" si="9"/>
        <v/>
      </c>
      <c r="R124" s="310" t="str">
        <f t="shared" si="10"/>
        <v/>
      </c>
      <c r="S124" s="310" t="str">
        <f t="shared" si="11"/>
        <v/>
      </c>
      <c r="T124" s="310" t="str">
        <f t="shared" si="12"/>
        <v/>
      </c>
      <c r="U124" s="311" t="str">
        <f t="shared" si="13"/>
        <v/>
      </c>
    </row>
    <row r="125" spans="1:21">
      <c r="A125" s="79"/>
      <c r="B125" s="79"/>
      <c r="P125" s="310" t="str">
        <f t="shared" si="8"/>
        <v/>
      </c>
      <c r="Q125" s="310" t="str">
        <f t="shared" si="9"/>
        <v/>
      </c>
      <c r="R125" s="310" t="str">
        <f t="shared" si="10"/>
        <v/>
      </c>
      <c r="S125" s="310" t="str">
        <f t="shared" si="11"/>
        <v/>
      </c>
      <c r="T125" s="310" t="str">
        <f t="shared" si="12"/>
        <v/>
      </c>
      <c r="U125" s="311" t="str">
        <f t="shared" si="13"/>
        <v/>
      </c>
    </row>
    <row r="126" spans="1:21">
      <c r="A126" s="79"/>
      <c r="B126" s="79"/>
      <c r="P126" s="310" t="str">
        <f t="shared" si="8"/>
        <v/>
      </c>
      <c r="Q126" s="310" t="str">
        <f t="shared" si="9"/>
        <v/>
      </c>
      <c r="R126" s="310" t="str">
        <f t="shared" si="10"/>
        <v/>
      </c>
      <c r="S126" s="310" t="str">
        <f t="shared" si="11"/>
        <v/>
      </c>
      <c r="T126" s="310" t="str">
        <f t="shared" si="12"/>
        <v/>
      </c>
      <c r="U126" s="311" t="str">
        <f t="shared" si="13"/>
        <v/>
      </c>
    </row>
    <row r="127" spans="1:21">
      <c r="A127" s="79"/>
      <c r="B127" s="79"/>
      <c r="P127" s="310" t="str">
        <f t="shared" si="8"/>
        <v/>
      </c>
      <c r="Q127" s="310" t="str">
        <f t="shared" si="9"/>
        <v/>
      </c>
      <c r="R127" s="310" t="str">
        <f t="shared" si="10"/>
        <v/>
      </c>
      <c r="S127" s="310" t="str">
        <f t="shared" si="11"/>
        <v/>
      </c>
      <c r="T127" s="310" t="str">
        <f t="shared" si="12"/>
        <v/>
      </c>
      <c r="U127" s="311" t="str">
        <f t="shared" si="13"/>
        <v/>
      </c>
    </row>
    <row r="128" spans="1:21">
      <c r="A128" s="79"/>
      <c r="B128" s="79"/>
      <c r="P128" s="310" t="str">
        <f t="shared" si="8"/>
        <v/>
      </c>
      <c r="Q128" s="310" t="str">
        <f t="shared" si="9"/>
        <v/>
      </c>
      <c r="R128" s="310" t="str">
        <f t="shared" si="10"/>
        <v/>
      </c>
      <c r="S128" s="310" t="str">
        <f t="shared" si="11"/>
        <v/>
      </c>
      <c r="T128" s="310" t="str">
        <f t="shared" si="12"/>
        <v/>
      </c>
      <c r="U128" s="311" t="str">
        <f t="shared" si="13"/>
        <v/>
      </c>
    </row>
    <row r="129" spans="1:21">
      <c r="A129" s="79"/>
      <c r="B129" s="79"/>
      <c r="P129" s="310" t="str">
        <f t="shared" si="8"/>
        <v/>
      </c>
      <c r="Q129" s="310" t="str">
        <f t="shared" si="9"/>
        <v/>
      </c>
      <c r="R129" s="310" t="str">
        <f t="shared" si="10"/>
        <v/>
      </c>
      <c r="S129" s="310" t="str">
        <f t="shared" si="11"/>
        <v/>
      </c>
      <c r="T129" s="310" t="str">
        <f t="shared" si="12"/>
        <v/>
      </c>
      <c r="U129" s="311" t="str">
        <f t="shared" si="13"/>
        <v/>
      </c>
    </row>
    <row r="130" spans="1:21">
      <c r="A130" s="79"/>
      <c r="B130" s="79"/>
      <c r="P130" s="310" t="str">
        <f t="shared" si="8"/>
        <v/>
      </c>
      <c r="Q130" s="310" t="str">
        <f t="shared" si="9"/>
        <v/>
      </c>
      <c r="R130" s="310" t="str">
        <f t="shared" si="10"/>
        <v/>
      </c>
      <c r="S130" s="310" t="str">
        <f t="shared" si="11"/>
        <v/>
      </c>
      <c r="T130" s="310" t="str">
        <f t="shared" si="12"/>
        <v/>
      </c>
      <c r="U130" s="311" t="str">
        <f t="shared" si="13"/>
        <v/>
      </c>
    </row>
    <row r="131" spans="1:21">
      <c r="A131" s="79"/>
      <c r="B131" s="79"/>
      <c r="P131" s="310" t="str">
        <f t="shared" si="8"/>
        <v/>
      </c>
      <c r="Q131" s="310" t="str">
        <f t="shared" si="9"/>
        <v/>
      </c>
      <c r="R131" s="310" t="str">
        <f t="shared" si="10"/>
        <v/>
      </c>
      <c r="S131" s="310" t="str">
        <f t="shared" si="11"/>
        <v/>
      </c>
      <c r="T131" s="310" t="str">
        <f t="shared" si="12"/>
        <v/>
      </c>
      <c r="U131" s="311" t="str">
        <f t="shared" si="13"/>
        <v/>
      </c>
    </row>
    <row r="132" spans="1:21">
      <c r="A132" s="79"/>
      <c r="B132" s="79"/>
      <c r="P132" s="310" t="str">
        <f t="shared" si="8"/>
        <v/>
      </c>
      <c r="Q132" s="310" t="str">
        <f t="shared" si="9"/>
        <v/>
      </c>
      <c r="R132" s="310" t="str">
        <f t="shared" si="10"/>
        <v/>
      </c>
      <c r="S132" s="310" t="str">
        <f t="shared" si="11"/>
        <v/>
      </c>
      <c r="T132" s="310" t="str">
        <f t="shared" si="12"/>
        <v/>
      </c>
      <c r="U132" s="311" t="str">
        <f t="shared" si="13"/>
        <v/>
      </c>
    </row>
    <row r="133" spans="1:21">
      <c r="A133" s="79"/>
      <c r="B133" s="79"/>
      <c r="P133" s="310" t="str">
        <f t="shared" si="8"/>
        <v/>
      </c>
      <c r="Q133" s="310" t="str">
        <f t="shared" si="9"/>
        <v/>
      </c>
      <c r="R133" s="310" t="str">
        <f t="shared" si="10"/>
        <v/>
      </c>
      <c r="S133" s="310" t="str">
        <f t="shared" si="11"/>
        <v/>
      </c>
      <c r="T133" s="310" t="str">
        <f t="shared" si="12"/>
        <v/>
      </c>
      <c r="U133" s="311" t="str">
        <f t="shared" si="13"/>
        <v/>
      </c>
    </row>
    <row r="134" spans="1:21">
      <c r="A134" s="79"/>
      <c r="B134" s="79"/>
      <c r="P134" s="310" t="str">
        <f t="shared" si="8"/>
        <v/>
      </c>
      <c r="Q134" s="310" t="str">
        <f t="shared" si="9"/>
        <v/>
      </c>
      <c r="R134" s="310" t="str">
        <f t="shared" si="10"/>
        <v/>
      </c>
      <c r="S134" s="310" t="str">
        <f t="shared" si="11"/>
        <v/>
      </c>
      <c r="T134" s="310" t="str">
        <f t="shared" si="12"/>
        <v/>
      </c>
      <c r="U134" s="311" t="str">
        <f t="shared" si="13"/>
        <v/>
      </c>
    </row>
    <row r="135" spans="1:21">
      <c r="A135" s="79"/>
      <c r="B135" s="79"/>
      <c r="P135" s="310" t="str">
        <f t="shared" si="8"/>
        <v/>
      </c>
      <c r="Q135" s="310" t="str">
        <f t="shared" si="9"/>
        <v/>
      </c>
      <c r="R135" s="310" t="str">
        <f t="shared" si="10"/>
        <v/>
      </c>
      <c r="S135" s="310" t="str">
        <f t="shared" si="11"/>
        <v/>
      </c>
      <c r="T135" s="310" t="str">
        <f t="shared" si="12"/>
        <v/>
      </c>
      <c r="U135" s="311" t="str">
        <f t="shared" si="13"/>
        <v/>
      </c>
    </row>
    <row r="136" spans="1:21">
      <c r="A136" s="79"/>
      <c r="B136" s="79"/>
      <c r="P136" s="310" t="str">
        <f t="shared" ref="P136:P199" si="14">IF(A136="","",A136-$A$6)</f>
        <v/>
      </c>
      <c r="Q136" s="310" t="str">
        <f t="shared" ref="Q136:Q199" si="15">IF(A136="","",A136^2)</f>
        <v/>
      </c>
      <c r="R136" s="310" t="str">
        <f t="shared" ref="R136:R199" si="16">IF(P136="","",P136^2)</f>
        <v/>
      </c>
      <c r="S136" s="310" t="str">
        <f t="shared" ref="S136:S199" si="17">IF(B136="","",B136-$B$6)</f>
        <v/>
      </c>
      <c r="T136" s="310" t="str">
        <f t="shared" ref="T136:T199" si="18">IF(S136="","",S136^2)</f>
        <v/>
      </c>
      <c r="U136" s="311" t="str">
        <f t="shared" ref="U136:U199" si="19">IF(A136="","",A136*B136)</f>
        <v/>
      </c>
    </row>
    <row r="137" spans="1:21">
      <c r="A137" s="79"/>
      <c r="B137" s="79"/>
      <c r="P137" s="310" t="str">
        <f t="shared" si="14"/>
        <v/>
      </c>
      <c r="Q137" s="310" t="str">
        <f t="shared" si="15"/>
        <v/>
      </c>
      <c r="R137" s="310" t="str">
        <f t="shared" si="16"/>
        <v/>
      </c>
      <c r="S137" s="310" t="str">
        <f t="shared" si="17"/>
        <v/>
      </c>
      <c r="T137" s="310" t="str">
        <f t="shared" si="18"/>
        <v/>
      </c>
      <c r="U137" s="311" t="str">
        <f t="shared" si="19"/>
        <v/>
      </c>
    </row>
    <row r="138" spans="1:21">
      <c r="A138" s="79"/>
      <c r="B138" s="79"/>
      <c r="P138" s="310" t="str">
        <f t="shared" si="14"/>
        <v/>
      </c>
      <c r="Q138" s="310" t="str">
        <f t="shared" si="15"/>
        <v/>
      </c>
      <c r="R138" s="310" t="str">
        <f t="shared" si="16"/>
        <v/>
      </c>
      <c r="S138" s="310" t="str">
        <f t="shared" si="17"/>
        <v/>
      </c>
      <c r="T138" s="310" t="str">
        <f t="shared" si="18"/>
        <v/>
      </c>
      <c r="U138" s="311" t="str">
        <f t="shared" si="19"/>
        <v/>
      </c>
    </row>
    <row r="139" spans="1:21">
      <c r="A139" s="79"/>
      <c r="B139" s="79"/>
      <c r="P139" s="310" t="str">
        <f t="shared" si="14"/>
        <v/>
      </c>
      <c r="Q139" s="310" t="str">
        <f t="shared" si="15"/>
        <v/>
      </c>
      <c r="R139" s="310" t="str">
        <f t="shared" si="16"/>
        <v/>
      </c>
      <c r="S139" s="310" t="str">
        <f t="shared" si="17"/>
        <v/>
      </c>
      <c r="T139" s="310" t="str">
        <f t="shared" si="18"/>
        <v/>
      </c>
      <c r="U139" s="311" t="str">
        <f t="shared" si="19"/>
        <v/>
      </c>
    </row>
    <row r="140" spans="1:21">
      <c r="A140" s="79"/>
      <c r="B140" s="79"/>
      <c r="P140" s="310" t="str">
        <f t="shared" si="14"/>
        <v/>
      </c>
      <c r="Q140" s="310" t="str">
        <f t="shared" si="15"/>
        <v/>
      </c>
      <c r="R140" s="310" t="str">
        <f t="shared" si="16"/>
        <v/>
      </c>
      <c r="S140" s="310" t="str">
        <f t="shared" si="17"/>
        <v/>
      </c>
      <c r="T140" s="310" t="str">
        <f t="shared" si="18"/>
        <v/>
      </c>
      <c r="U140" s="311" t="str">
        <f t="shared" si="19"/>
        <v/>
      </c>
    </row>
    <row r="141" spans="1:21">
      <c r="A141" s="79"/>
      <c r="B141" s="79"/>
      <c r="P141" s="310" t="str">
        <f t="shared" si="14"/>
        <v/>
      </c>
      <c r="Q141" s="310" t="str">
        <f t="shared" si="15"/>
        <v/>
      </c>
      <c r="R141" s="310" t="str">
        <f t="shared" si="16"/>
        <v/>
      </c>
      <c r="S141" s="310" t="str">
        <f t="shared" si="17"/>
        <v/>
      </c>
      <c r="T141" s="310" t="str">
        <f t="shared" si="18"/>
        <v/>
      </c>
      <c r="U141" s="311" t="str">
        <f t="shared" si="19"/>
        <v/>
      </c>
    </row>
    <row r="142" spans="1:21">
      <c r="A142" s="79"/>
      <c r="B142" s="79"/>
      <c r="P142" s="310" t="str">
        <f t="shared" si="14"/>
        <v/>
      </c>
      <c r="Q142" s="310" t="str">
        <f t="shared" si="15"/>
        <v/>
      </c>
      <c r="R142" s="310" t="str">
        <f t="shared" si="16"/>
        <v/>
      </c>
      <c r="S142" s="310" t="str">
        <f t="shared" si="17"/>
        <v/>
      </c>
      <c r="T142" s="310" t="str">
        <f t="shared" si="18"/>
        <v/>
      </c>
      <c r="U142" s="311" t="str">
        <f t="shared" si="19"/>
        <v/>
      </c>
    </row>
    <row r="143" spans="1:21">
      <c r="A143" s="79"/>
      <c r="B143" s="79"/>
      <c r="P143" s="310" t="str">
        <f t="shared" si="14"/>
        <v/>
      </c>
      <c r="Q143" s="310" t="str">
        <f t="shared" si="15"/>
        <v/>
      </c>
      <c r="R143" s="310" t="str">
        <f t="shared" si="16"/>
        <v/>
      </c>
      <c r="S143" s="310" t="str">
        <f t="shared" si="17"/>
        <v/>
      </c>
      <c r="T143" s="310" t="str">
        <f t="shared" si="18"/>
        <v/>
      </c>
      <c r="U143" s="311" t="str">
        <f t="shared" si="19"/>
        <v/>
      </c>
    </row>
    <row r="144" spans="1:21">
      <c r="A144" s="79"/>
      <c r="B144" s="79"/>
      <c r="P144" s="310" t="str">
        <f t="shared" si="14"/>
        <v/>
      </c>
      <c r="Q144" s="310" t="str">
        <f t="shared" si="15"/>
        <v/>
      </c>
      <c r="R144" s="310" t="str">
        <f t="shared" si="16"/>
        <v/>
      </c>
      <c r="S144" s="310" t="str">
        <f t="shared" si="17"/>
        <v/>
      </c>
      <c r="T144" s="310" t="str">
        <f t="shared" si="18"/>
        <v/>
      </c>
      <c r="U144" s="311" t="str">
        <f t="shared" si="19"/>
        <v/>
      </c>
    </row>
    <row r="145" spans="1:21">
      <c r="A145" s="79"/>
      <c r="B145" s="79"/>
      <c r="P145" s="310" t="str">
        <f t="shared" si="14"/>
        <v/>
      </c>
      <c r="Q145" s="310" t="str">
        <f t="shared" si="15"/>
        <v/>
      </c>
      <c r="R145" s="310" t="str">
        <f t="shared" si="16"/>
        <v/>
      </c>
      <c r="S145" s="310" t="str">
        <f t="shared" si="17"/>
        <v/>
      </c>
      <c r="T145" s="310" t="str">
        <f t="shared" si="18"/>
        <v/>
      </c>
      <c r="U145" s="311" t="str">
        <f t="shared" si="19"/>
        <v/>
      </c>
    </row>
    <row r="146" spans="1:21">
      <c r="A146" s="79"/>
      <c r="B146" s="79"/>
      <c r="P146" s="310" t="str">
        <f t="shared" si="14"/>
        <v/>
      </c>
      <c r="Q146" s="310" t="str">
        <f t="shared" si="15"/>
        <v/>
      </c>
      <c r="R146" s="310" t="str">
        <f t="shared" si="16"/>
        <v/>
      </c>
      <c r="S146" s="310" t="str">
        <f t="shared" si="17"/>
        <v/>
      </c>
      <c r="T146" s="310" t="str">
        <f t="shared" si="18"/>
        <v/>
      </c>
      <c r="U146" s="311" t="str">
        <f t="shared" si="19"/>
        <v/>
      </c>
    </row>
    <row r="147" spans="1:21">
      <c r="A147" s="79"/>
      <c r="B147" s="79"/>
      <c r="P147" s="310" t="str">
        <f t="shared" si="14"/>
        <v/>
      </c>
      <c r="Q147" s="310" t="str">
        <f t="shared" si="15"/>
        <v/>
      </c>
      <c r="R147" s="310" t="str">
        <f t="shared" si="16"/>
        <v/>
      </c>
      <c r="S147" s="310" t="str">
        <f t="shared" si="17"/>
        <v/>
      </c>
      <c r="T147" s="310" t="str">
        <f t="shared" si="18"/>
        <v/>
      </c>
      <c r="U147" s="311" t="str">
        <f t="shared" si="19"/>
        <v/>
      </c>
    </row>
    <row r="148" spans="1:21">
      <c r="A148" s="79"/>
      <c r="B148" s="79"/>
      <c r="P148" s="310" t="str">
        <f t="shared" si="14"/>
        <v/>
      </c>
      <c r="Q148" s="310" t="str">
        <f t="shared" si="15"/>
        <v/>
      </c>
      <c r="R148" s="310" t="str">
        <f t="shared" si="16"/>
        <v/>
      </c>
      <c r="S148" s="310" t="str">
        <f t="shared" si="17"/>
        <v/>
      </c>
      <c r="T148" s="310" t="str">
        <f t="shared" si="18"/>
        <v/>
      </c>
      <c r="U148" s="311" t="str">
        <f t="shared" si="19"/>
        <v/>
      </c>
    </row>
    <row r="149" spans="1:21">
      <c r="A149" s="79"/>
      <c r="B149" s="79"/>
      <c r="P149" s="310" t="str">
        <f t="shared" si="14"/>
        <v/>
      </c>
      <c r="Q149" s="310" t="str">
        <f t="shared" si="15"/>
        <v/>
      </c>
      <c r="R149" s="310" t="str">
        <f t="shared" si="16"/>
        <v/>
      </c>
      <c r="S149" s="310" t="str">
        <f t="shared" si="17"/>
        <v/>
      </c>
      <c r="T149" s="310" t="str">
        <f t="shared" si="18"/>
        <v/>
      </c>
      <c r="U149" s="311" t="str">
        <f t="shared" si="19"/>
        <v/>
      </c>
    </row>
    <row r="150" spans="1:21">
      <c r="A150" s="79"/>
      <c r="B150" s="79"/>
      <c r="P150" s="310" t="str">
        <f t="shared" si="14"/>
        <v/>
      </c>
      <c r="Q150" s="310" t="str">
        <f t="shared" si="15"/>
        <v/>
      </c>
      <c r="R150" s="310" t="str">
        <f t="shared" si="16"/>
        <v/>
      </c>
      <c r="S150" s="310" t="str">
        <f t="shared" si="17"/>
        <v/>
      </c>
      <c r="T150" s="310" t="str">
        <f t="shared" si="18"/>
        <v/>
      </c>
      <c r="U150" s="311" t="str">
        <f t="shared" si="19"/>
        <v/>
      </c>
    </row>
    <row r="151" spans="1:21">
      <c r="A151" s="79"/>
      <c r="B151" s="79"/>
      <c r="P151" s="310" t="str">
        <f t="shared" si="14"/>
        <v/>
      </c>
      <c r="Q151" s="310" t="str">
        <f t="shared" si="15"/>
        <v/>
      </c>
      <c r="R151" s="310" t="str">
        <f t="shared" si="16"/>
        <v/>
      </c>
      <c r="S151" s="310" t="str">
        <f t="shared" si="17"/>
        <v/>
      </c>
      <c r="T151" s="310" t="str">
        <f t="shared" si="18"/>
        <v/>
      </c>
      <c r="U151" s="311" t="str">
        <f t="shared" si="19"/>
        <v/>
      </c>
    </row>
    <row r="152" spans="1:21">
      <c r="A152" s="79"/>
      <c r="B152" s="79"/>
      <c r="P152" s="310" t="str">
        <f t="shared" si="14"/>
        <v/>
      </c>
      <c r="Q152" s="310" t="str">
        <f t="shared" si="15"/>
        <v/>
      </c>
      <c r="R152" s="310" t="str">
        <f t="shared" si="16"/>
        <v/>
      </c>
      <c r="S152" s="310" t="str">
        <f t="shared" si="17"/>
        <v/>
      </c>
      <c r="T152" s="310" t="str">
        <f t="shared" si="18"/>
        <v/>
      </c>
      <c r="U152" s="311" t="str">
        <f t="shared" si="19"/>
        <v/>
      </c>
    </row>
    <row r="153" spans="1:21">
      <c r="A153" s="79"/>
      <c r="B153" s="79"/>
      <c r="P153" s="310" t="str">
        <f t="shared" si="14"/>
        <v/>
      </c>
      <c r="Q153" s="310" t="str">
        <f t="shared" si="15"/>
        <v/>
      </c>
      <c r="R153" s="310" t="str">
        <f t="shared" si="16"/>
        <v/>
      </c>
      <c r="S153" s="310" t="str">
        <f t="shared" si="17"/>
        <v/>
      </c>
      <c r="T153" s="310" t="str">
        <f t="shared" si="18"/>
        <v/>
      </c>
      <c r="U153" s="311" t="str">
        <f t="shared" si="19"/>
        <v/>
      </c>
    </row>
    <row r="154" spans="1:21">
      <c r="A154" s="79"/>
      <c r="B154" s="79"/>
      <c r="P154" s="310" t="str">
        <f t="shared" si="14"/>
        <v/>
      </c>
      <c r="Q154" s="310" t="str">
        <f t="shared" si="15"/>
        <v/>
      </c>
      <c r="R154" s="310" t="str">
        <f t="shared" si="16"/>
        <v/>
      </c>
      <c r="S154" s="310" t="str">
        <f t="shared" si="17"/>
        <v/>
      </c>
      <c r="T154" s="310" t="str">
        <f t="shared" si="18"/>
        <v/>
      </c>
      <c r="U154" s="311" t="str">
        <f t="shared" si="19"/>
        <v/>
      </c>
    </row>
    <row r="155" spans="1:21">
      <c r="A155" s="79"/>
      <c r="B155" s="79"/>
      <c r="P155" s="310" t="str">
        <f t="shared" si="14"/>
        <v/>
      </c>
      <c r="Q155" s="310" t="str">
        <f t="shared" si="15"/>
        <v/>
      </c>
      <c r="R155" s="310" t="str">
        <f t="shared" si="16"/>
        <v/>
      </c>
      <c r="S155" s="310" t="str">
        <f t="shared" si="17"/>
        <v/>
      </c>
      <c r="T155" s="310" t="str">
        <f t="shared" si="18"/>
        <v/>
      </c>
      <c r="U155" s="311" t="str">
        <f t="shared" si="19"/>
        <v/>
      </c>
    </row>
    <row r="156" spans="1:21">
      <c r="A156" s="79"/>
      <c r="B156" s="79"/>
      <c r="P156" s="310" t="str">
        <f t="shared" si="14"/>
        <v/>
      </c>
      <c r="Q156" s="310" t="str">
        <f t="shared" si="15"/>
        <v/>
      </c>
      <c r="R156" s="310" t="str">
        <f t="shared" si="16"/>
        <v/>
      </c>
      <c r="S156" s="310" t="str">
        <f t="shared" si="17"/>
        <v/>
      </c>
      <c r="T156" s="310" t="str">
        <f t="shared" si="18"/>
        <v/>
      </c>
      <c r="U156" s="311" t="str">
        <f t="shared" si="19"/>
        <v/>
      </c>
    </row>
    <row r="157" spans="1:21">
      <c r="A157" s="79"/>
      <c r="B157" s="79"/>
      <c r="P157" s="310" t="str">
        <f t="shared" si="14"/>
        <v/>
      </c>
      <c r="Q157" s="310" t="str">
        <f t="shared" si="15"/>
        <v/>
      </c>
      <c r="R157" s="310" t="str">
        <f t="shared" si="16"/>
        <v/>
      </c>
      <c r="S157" s="310" t="str">
        <f t="shared" si="17"/>
        <v/>
      </c>
      <c r="T157" s="310" t="str">
        <f t="shared" si="18"/>
        <v/>
      </c>
      <c r="U157" s="311" t="str">
        <f t="shared" si="19"/>
        <v/>
      </c>
    </row>
    <row r="158" spans="1:21">
      <c r="A158" s="79"/>
      <c r="B158" s="79"/>
      <c r="P158" s="310" t="str">
        <f t="shared" si="14"/>
        <v/>
      </c>
      <c r="Q158" s="310" t="str">
        <f t="shared" si="15"/>
        <v/>
      </c>
      <c r="R158" s="310" t="str">
        <f t="shared" si="16"/>
        <v/>
      </c>
      <c r="S158" s="310" t="str">
        <f t="shared" si="17"/>
        <v/>
      </c>
      <c r="T158" s="310" t="str">
        <f t="shared" si="18"/>
        <v/>
      </c>
      <c r="U158" s="311" t="str">
        <f t="shared" si="19"/>
        <v/>
      </c>
    </row>
    <row r="159" spans="1:21">
      <c r="A159" s="79"/>
      <c r="B159" s="79"/>
      <c r="P159" s="310" t="str">
        <f t="shared" si="14"/>
        <v/>
      </c>
      <c r="Q159" s="310" t="str">
        <f t="shared" si="15"/>
        <v/>
      </c>
      <c r="R159" s="310" t="str">
        <f t="shared" si="16"/>
        <v/>
      </c>
      <c r="S159" s="310" t="str">
        <f t="shared" si="17"/>
        <v/>
      </c>
      <c r="T159" s="310" t="str">
        <f t="shared" si="18"/>
        <v/>
      </c>
      <c r="U159" s="311" t="str">
        <f t="shared" si="19"/>
        <v/>
      </c>
    </row>
    <row r="160" spans="1:21">
      <c r="A160" s="79"/>
      <c r="B160" s="79"/>
      <c r="P160" s="310" t="str">
        <f t="shared" si="14"/>
        <v/>
      </c>
      <c r="Q160" s="310" t="str">
        <f t="shared" si="15"/>
        <v/>
      </c>
      <c r="R160" s="310" t="str">
        <f t="shared" si="16"/>
        <v/>
      </c>
      <c r="S160" s="310" t="str">
        <f t="shared" si="17"/>
        <v/>
      </c>
      <c r="T160" s="310" t="str">
        <f t="shared" si="18"/>
        <v/>
      </c>
      <c r="U160" s="311" t="str">
        <f t="shared" si="19"/>
        <v/>
      </c>
    </row>
    <row r="161" spans="1:21">
      <c r="A161" s="79"/>
      <c r="B161" s="79"/>
      <c r="P161" s="310" t="str">
        <f t="shared" si="14"/>
        <v/>
      </c>
      <c r="Q161" s="310" t="str">
        <f t="shared" si="15"/>
        <v/>
      </c>
      <c r="R161" s="310" t="str">
        <f t="shared" si="16"/>
        <v/>
      </c>
      <c r="S161" s="310" t="str">
        <f t="shared" si="17"/>
        <v/>
      </c>
      <c r="T161" s="310" t="str">
        <f t="shared" si="18"/>
        <v/>
      </c>
      <c r="U161" s="311" t="str">
        <f t="shared" si="19"/>
        <v/>
      </c>
    </row>
    <row r="162" spans="1:21">
      <c r="A162" s="79"/>
      <c r="B162" s="79"/>
      <c r="P162" s="310" t="str">
        <f t="shared" si="14"/>
        <v/>
      </c>
      <c r="Q162" s="310" t="str">
        <f t="shared" si="15"/>
        <v/>
      </c>
      <c r="R162" s="310" t="str">
        <f t="shared" si="16"/>
        <v/>
      </c>
      <c r="S162" s="310" t="str">
        <f t="shared" si="17"/>
        <v/>
      </c>
      <c r="T162" s="310" t="str">
        <f t="shared" si="18"/>
        <v/>
      </c>
      <c r="U162" s="311" t="str">
        <f t="shared" si="19"/>
        <v/>
      </c>
    </row>
    <row r="163" spans="1:21">
      <c r="A163" s="79"/>
      <c r="B163" s="79"/>
      <c r="P163" s="310" t="str">
        <f t="shared" si="14"/>
        <v/>
      </c>
      <c r="Q163" s="310" t="str">
        <f t="shared" si="15"/>
        <v/>
      </c>
      <c r="R163" s="310" t="str">
        <f t="shared" si="16"/>
        <v/>
      </c>
      <c r="S163" s="310" t="str">
        <f t="shared" si="17"/>
        <v/>
      </c>
      <c r="T163" s="310" t="str">
        <f t="shared" si="18"/>
        <v/>
      </c>
      <c r="U163" s="311" t="str">
        <f t="shared" si="19"/>
        <v/>
      </c>
    </row>
    <row r="164" spans="1:21">
      <c r="A164" s="79"/>
      <c r="B164" s="79"/>
      <c r="P164" s="310" t="str">
        <f t="shared" si="14"/>
        <v/>
      </c>
      <c r="Q164" s="310" t="str">
        <f t="shared" si="15"/>
        <v/>
      </c>
      <c r="R164" s="310" t="str">
        <f t="shared" si="16"/>
        <v/>
      </c>
      <c r="S164" s="310" t="str">
        <f t="shared" si="17"/>
        <v/>
      </c>
      <c r="T164" s="310" t="str">
        <f t="shared" si="18"/>
        <v/>
      </c>
      <c r="U164" s="311" t="str">
        <f t="shared" si="19"/>
        <v/>
      </c>
    </row>
    <row r="165" spans="1:21">
      <c r="A165" s="79"/>
      <c r="B165" s="79"/>
      <c r="P165" s="310" t="str">
        <f t="shared" si="14"/>
        <v/>
      </c>
      <c r="Q165" s="310" t="str">
        <f t="shared" si="15"/>
        <v/>
      </c>
      <c r="R165" s="310" t="str">
        <f t="shared" si="16"/>
        <v/>
      </c>
      <c r="S165" s="310" t="str">
        <f t="shared" si="17"/>
        <v/>
      </c>
      <c r="T165" s="310" t="str">
        <f t="shared" si="18"/>
        <v/>
      </c>
      <c r="U165" s="311" t="str">
        <f t="shared" si="19"/>
        <v/>
      </c>
    </row>
    <row r="166" spans="1:21">
      <c r="A166" s="79"/>
      <c r="B166" s="79"/>
      <c r="P166" s="310" t="str">
        <f t="shared" si="14"/>
        <v/>
      </c>
      <c r="Q166" s="310" t="str">
        <f t="shared" si="15"/>
        <v/>
      </c>
      <c r="R166" s="310" t="str">
        <f t="shared" si="16"/>
        <v/>
      </c>
      <c r="S166" s="310" t="str">
        <f t="shared" si="17"/>
        <v/>
      </c>
      <c r="T166" s="310" t="str">
        <f t="shared" si="18"/>
        <v/>
      </c>
      <c r="U166" s="311" t="str">
        <f t="shared" si="19"/>
        <v/>
      </c>
    </row>
    <row r="167" spans="1:21">
      <c r="A167" s="79"/>
      <c r="B167" s="79"/>
      <c r="P167" s="310" t="str">
        <f t="shared" si="14"/>
        <v/>
      </c>
      <c r="Q167" s="310" t="str">
        <f t="shared" si="15"/>
        <v/>
      </c>
      <c r="R167" s="310" t="str">
        <f t="shared" si="16"/>
        <v/>
      </c>
      <c r="S167" s="310" t="str">
        <f t="shared" si="17"/>
        <v/>
      </c>
      <c r="T167" s="310" t="str">
        <f t="shared" si="18"/>
        <v/>
      </c>
      <c r="U167" s="311" t="str">
        <f t="shared" si="19"/>
        <v/>
      </c>
    </row>
    <row r="168" spans="1:21">
      <c r="A168" s="79"/>
      <c r="B168" s="79"/>
      <c r="P168" s="310" t="str">
        <f t="shared" si="14"/>
        <v/>
      </c>
      <c r="Q168" s="310" t="str">
        <f t="shared" si="15"/>
        <v/>
      </c>
      <c r="R168" s="310" t="str">
        <f t="shared" si="16"/>
        <v/>
      </c>
      <c r="S168" s="310" t="str">
        <f t="shared" si="17"/>
        <v/>
      </c>
      <c r="T168" s="310" t="str">
        <f t="shared" si="18"/>
        <v/>
      </c>
      <c r="U168" s="311" t="str">
        <f t="shared" si="19"/>
        <v/>
      </c>
    </row>
    <row r="169" spans="1:21">
      <c r="A169" s="79"/>
      <c r="B169" s="79"/>
      <c r="P169" s="310" t="str">
        <f t="shared" si="14"/>
        <v/>
      </c>
      <c r="Q169" s="310" t="str">
        <f t="shared" si="15"/>
        <v/>
      </c>
      <c r="R169" s="310" t="str">
        <f t="shared" si="16"/>
        <v/>
      </c>
      <c r="S169" s="310" t="str">
        <f t="shared" si="17"/>
        <v/>
      </c>
      <c r="T169" s="310" t="str">
        <f t="shared" si="18"/>
        <v/>
      </c>
      <c r="U169" s="311" t="str">
        <f t="shared" si="19"/>
        <v/>
      </c>
    </row>
    <row r="170" spans="1:21">
      <c r="A170" s="79"/>
      <c r="B170" s="79"/>
      <c r="P170" s="310" t="str">
        <f t="shared" si="14"/>
        <v/>
      </c>
      <c r="Q170" s="310" t="str">
        <f t="shared" si="15"/>
        <v/>
      </c>
      <c r="R170" s="310" t="str">
        <f t="shared" si="16"/>
        <v/>
      </c>
      <c r="S170" s="310" t="str">
        <f t="shared" si="17"/>
        <v/>
      </c>
      <c r="T170" s="310" t="str">
        <f t="shared" si="18"/>
        <v/>
      </c>
      <c r="U170" s="311" t="str">
        <f t="shared" si="19"/>
        <v/>
      </c>
    </row>
    <row r="171" spans="1:21">
      <c r="A171" s="79"/>
      <c r="B171" s="79"/>
      <c r="P171" s="310" t="str">
        <f t="shared" si="14"/>
        <v/>
      </c>
      <c r="Q171" s="310" t="str">
        <f t="shared" si="15"/>
        <v/>
      </c>
      <c r="R171" s="310" t="str">
        <f t="shared" si="16"/>
        <v/>
      </c>
      <c r="S171" s="310" t="str">
        <f t="shared" si="17"/>
        <v/>
      </c>
      <c r="T171" s="310" t="str">
        <f t="shared" si="18"/>
        <v/>
      </c>
      <c r="U171" s="311" t="str">
        <f t="shared" si="19"/>
        <v/>
      </c>
    </row>
    <row r="172" spans="1:21">
      <c r="A172" s="79"/>
      <c r="B172" s="79"/>
      <c r="P172" s="310" t="str">
        <f t="shared" si="14"/>
        <v/>
      </c>
      <c r="Q172" s="310" t="str">
        <f t="shared" si="15"/>
        <v/>
      </c>
      <c r="R172" s="310" t="str">
        <f t="shared" si="16"/>
        <v/>
      </c>
      <c r="S172" s="310" t="str">
        <f t="shared" si="17"/>
        <v/>
      </c>
      <c r="T172" s="310" t="str">
        <f t="shared" si="18"/>
        <v/>
      </c>
      <c r="U172" s="311" t="str">
        <f t="shared" si="19"/>
        <v/>
      </c>
    </row>
    <row r="173" spans="1:21">
      <c r="A173" s="79"/>
      <c r="B173" s="79"/>
      <c r="P173" s="310" t="str">
        <f t="shared" si="14"/>
        <v/>
      </c>
      <c r="Q173" s="310" t="str">
        <f t="shared" si="15"/>
        <v/>
      </c>
      <c r="R173" s="310" t="str">
        <f t="shared" si="16"/>
        <v/>
      </c>
      <c r="S173" s="310" t="str">
        <f t="shared" si="17"/>
        <v/>
      </c>
      <c r="T173" s="310" t="str">
        <f t="shared" si="18"/>
        <v/>
      </c>
      <c r="U173" s="311" t="str">
        <f t="shared" si="19"/>
        <v/>
      </c>
    </row>
    <row r="174" spans="1:21">
      <c r="A174" s="79"/>
      <c r="B174" s="79"/>
      <c r="P174" s="310" t="str">
        <f t="shared" si="14"/>
        <v/>
      </c>
      <c r="Q174" s="310" t="str">
        <f t="shared" si="15"/>
        <v/>
      </c>
      <c r="R174" s="310" t="str">
        <f t="shared" si="16"/>
        <v/>
      </c>
      <c r="S174" s="310" t="str">
        <f t="shared" si="17"/>
        <v/>
      </c>
      <c r="T174" s="310" t="str">
        <f t="shared" si="18"/>
        <v/>
      </c>
      <c r="U174" s="311" t="str">
        <f t="shared" si="19"/>
        <v/>
      </c>
    </row>
    <row r="175" spans="1:21">
      <c r="A175" s="79"/>
      <c r="B175" s="79"/>
      <c r="P175" s="310" t="str">
        <f t="shared" si="14"/>
        <v/>
      </c>
      <c r="Q175" s="310" t="str">
        <f t="shared" si="15"/>
        <v/>
      </c>
      <c r="R175" s="310" t="str">
        <f t="shared" si="16"/>
        <v/>
      </c>
      <c r="S175" s="310" t="str">
        <f t="shared" si="17"/>
        <v/>
      </c>
      <c r="T175" s="310" t="str">
        <f t="shared" si="18"/>
        <v/>
      </c>
      <c r="U175" s="311" t="str">
        <f t="shared" si="19"/>
        <v/>
      </c>
    </row>
    <row r="176" spans="1:21">
      <c r="A176" s="79"/>
      <c r="B176" s="79"/>
      <c r="P176" s="310" t="str">
        <f t="shared" si="14"/>
        <v/>
      </c>
      <c r="Q176" s="310" t="str">
        <f t="shared" si="15"/>
        <v/>
      </c>
      <c r="R176" s="310" t="str">
        <f t="shared" si="16"/>
        <v/>
      </c>
      <c r="S176" s="310" t="str">
        <f t="shared" si="17"/>
        <v/>
      </c>
      <c r="T176" s="310" t="str">
        <f t="shared" si="18"/>
        <v/>
      </c>
      <c r="U176" s="311" t="str">
        <f t="shared" si="19"/>
        <v/>
      </c>
    </row>
    <row r="177" spans="1:21">
      <c r="A177" s="79"/>
      <c r="B177" s="79"/>
      <c r="P177" s="310" t="str">
        <f t="shared" si="14"/>
        <v/>
      </c>
      <c r="Q177" s="310" t="str">
        <f t="shared" si="15"/>
        <v/>
      </c>
      <c r="R177" s="310" t="str">
        <f t="shared" si="16"/>
        <v/>
      </c>
      <c r="S177" s="310" t="str">
        <f t="shared" si="17"/>
        <v/>
      </c>
      <c r="T177" s="310" t="str">
        <f t="shared" si="18"/>
        <v/>
      </c>
      <c r="U177" s="311" t="str">
        <f t="shared" si="19"/>
        <v/>
      </c>
    </row>
    <row r="178" spans="1:21">
      <c r="A178" s="79"/>
      <c r="B178" s="79"/>
      <c r="P178" s="310" t="str">
        <f t="shared" si="14"/>
        <v/>
      </c>
      <c r="Q178" s="310" t="str">
        <f t="shared" si="15"/>
        <v/>
      </c>
      <c r="R178" s="310" t="str">
        <f t="shared" si="16"/>
        <v/>
      </c>
      <c r="S178" s="310" t="str">
        <f t="shared" si="17"/>
        <v/>
      </c>
      <c r="T178" s="310" t="str">
        <f t="shared" si="18"/>
        <v/>
      </c>
      <c r="U178" s="311" t="str">
        <f t="shared" si="19"/>
        <v/>
      </c>
    </row>
    <row r="179" spans="1:21">
      <c r="A179" s="79"/>
      <c r="B179" s="79"/>
      <c r="P179" s="310" t="str">
        <f t="shared" si="14"/>
        <v/>
      </c>
      <c r="Q179" s="310" t="str">
        <f t="shared" si="15"/>
        <v/>
      </c>
      <c r="R179" s="310" t="str">
        <f t="shared" si="16"/>
        <v/>
      </c>
      <c r="S179" s="310" t="str">
        <f t="shared" si="17"/>
        <v/>
      </c>
      <c r="T179" s="310" t="str">
        <f t="shared" si="18"/>
        <v/>
      </c>
      <c r="U179" s="311" t="str">
        <f t="shared" si="19"/>
        <v/>
      </c>
    </row>
    <row r="180" spans="1:21">
      <c r="A180" s="79"/>
      <c r="B180" s="79"/>
      <c r="P180" s="310" t="str">
        <f t="shared" si="14"/>
        <v/>
      </c>
      <c r="Q180" s="310" t="str">
        <f t="shared" si="15"/>
        <v/>
      </c>
      <c r="R180" s="310" t="str">
        <f t="shared" si="16"/>
        <v/>
      </c>
      <c r="S180" s="310" t="str">
        <f t="shared" si="17"/>
        <v/>
      </c>
      <c r="T180" s="310" t="str">
        <f t="shared" si="18"/>
        <v/>
      </c>
      <c r="U180" s="311" t="str">
        <f t="shared" si="19"/>
        <v/>
      </c>
    </row>
    <row r="181" spans="1:21">
      <c r="A181" s="79"/>
      <c r="B181" s="79"/>
      <c r="P181" s="310" t="str">
        <f t="shared" si="14"/>
        <v/>
      </c>
      <c r="Q181" s="310" t="str">
        <f t="shared" si="15"/>
        <v/>
      </c>
      <c r="R181" s="310" t="str">
        <f t="shared" si="16"/>
        <v/>
      </c>
      <c r="S181" s="310" t="str">
        <f t="shared" si="17"/>
        <v/>
      </c>
      <c r="T181" s="310" t="str">
        <f t="shared" si="18"/>
        <v/>
      </c>
      <c r="U181" s="311" t="str">
        <f t="shared" si="19"/>
        <v/>
      </c>
    </row>
    <row r="182" spans="1:21">
      <c r="A182" s="79"/>
      <c r="B182" s="79"/>
      <c r="P182" s="310" t="str">
        <f t="shared" si="14"/>
        <v/>
      </c>
      <c r="Q182" s="310" t="str">
        <f t="shared" si="15"/>
        <v/>
      </c>
      <c r="R182" s="310" t="str">
        <f t="shared" si="16"/>
        <v/>
      </c>
      <c r="S182" s="310" t="str">
        <f t="shared" si="17"/>
        <v/>
      </c>
      <c r="T182" s="310" t="str">
        <f t="shared" si="18"/>
        <v/>
      </c>
      <c r="U182" s="311" t="str">
        <f t="shared" si="19"/>
        <v/>
      </c>
    </row>
    <row r="183" spans="1:21">
      <c r="A183" s="79"/>
      <c r="B183" s="79"/>
      <c r="P183" s="310" t="str">
        <f t="shared" si="14"/>
        <v/>
      </c>
      <c r="Q183" s="310" t="str">
        <f t="shared" si="15"/>
        <v/>
      </c>
      <c r="R183" s="310" t="str">
        <f t="shared" si="16"/>
        <v/>
      </c>
      <c r="S183" s="310" t="str">
        <f t="shared" si="17"/>
        <v/>
      </c>
      <c r="T183" s="310" t="str">
        <f t="shared" si="18"/>
        <v/>
      </c>
      <c r="U183" s="311" t="str">
        <f t="shared" si="19"/>
        <v/>
      </c>
    </row>
    <row r="184" spans="1:21">
      <c r="A184" s="79"/>
      <c r="B184" s="79"/>
      <c r="P184" s="310" t="str">
        <f t="shared" si="14"/>
        <v/>
      </c>
      <c r="Q184" s="310" t="str">
        <f t="shared" si="15"/>
        <v/>
      </c>
      <c r="R184" s="310" t="str">
        <f t="shared" si="16"/>
        <v/>
      </c>
      <c r="S184" s="310" t="str">
        <f t="shared" si="17"/>
        <v/>
      </c>
      <c r="T184" s="310" t="str">
        <f t="shared" si="18"/>
        <v/>
      </c>
      <c r="U184" s="311" t="str">
        <f t="shared" si="19"/>
        <v/>
      </c>
    </row>
    <row r="185" spans="1:21">
      <c r="A185" s="79"/>
      <c r="B185" s="79"/>
      <c r="P185" s="310" t="str">
        <f t="shared" si="14"/>
        <v/>
      </c>
      <c r="Q185" s="310" t="str">
        <f t="shared" si="15"/>
        <v/>
      </c>
      <c r="R185" s="310" t="str">
        <f t="shared" si="16"/>
        <v/>
      </c>
      <c r="S185" s="310" t="str">
        <f t="shared" si="17"/>
        <v/>
      </c>
      <c r="T185" s="310" t="str">
        <f t="shared" si="18"/>
        <v/>
      </c>
      <c r="U185" s="311" t="str">
        <f t="shared" si="19"/>
        <v/>
      </c>
    </row>
    <row r="186" spans="1:21">
      <c r="A186" s="79"/>
      <c r="B186" s="79"/>
      <c r="P186" s="310" t="str">
        <f t="shared" si="14"/>
        <v/>
      </c>
      <c r="Q186" s="310" t="str">
        <f t="shared" si="15"/>
        <v/>
      </c>
      <c r="R186" s="310" t="str">
        <f t="shared" si="16"/>
        <v/>
      </c>
      <c r="S186" s="310" t="str">
        <f t="shared" si="17"/>
        <v/>
      </c>
      <c r="T186" s="310" t="str">
        <f t="shared" si="18"/>
        <v/>
      </c>
      <c r="U186" s="311" t="str">
        <f t="shared" si="19"/>
        <v/>
      </c>
    </row>
    <row r="187" spans="1:21">
      <c r="A187" s="79"/>
      <c r="B187" s="79"/>
      <c r="P187" s="310" t="str">
        <f t="shared" si="14"/>
        <v/>
      </c>
      <c r="Q187" s="310" t="str">
        <f t="shared" si="15"/>
        <v/>
      </c>
      <c r="R187" s="310" t="str">
        <f t="shared" si="16"/>
        <v/>
      </c>
      <c r="S187" s="310" t="str">
        <f t="shared" si="17"/>
        <v/>
      </c>
      <c r="T187" s="310" t="str">
        <f t="shared" si="18"/>
        <v/>
      </c>
      <c r="U187" s="311" t="str">
        <f t="shared" si="19"/>
        <v/>
      </c>
    </row>
    <row r="188" spans="1:21">
      <c r="A188" s="79"/>
      <c r="B188" s="79"/>
      <c r="P188" s="310" t="str">
        <f t="shared" si="14"/>
        <v/>
      </c>
      <c r="Q188" s="310" t="str">
        <f t="shared" si="15"/>
        <v/>
      </c>
      <c r="R188" s="310" t="str">
        <f t="shared" si="16"/>
        <v/>
      </c>
      <c r="S188" s="310" t="str">
        <f t="shared" si="17"/>
        <v/>
      </c>
      <c r="T188" s="310" t="str">
        <f t="shared" si="18"/>
        <v/>
      </c>
      <c r="U188" s="311" t="str">
        <f t="shared" si="19"/>
        <v/>
      </c>
    </row>
    <row r="189" spans="1:21">
      <c r="A189" s="79"/>
      <c r="B189" s="79"/>
      <c r="P189" s="310" t="str">
        <f t="shared" si="14"/>
        <v/>
      </c>
      <c r="Q189" s="310" t="str">
        <f t="shared" si="15"/>
        <v/>
      </c>
      <c r="R189" s="310" t="str">
        <f t="shared" si="16"/>
        <v/>
      </c>
      <c r="S189" s="310" t="str">
        <f t="shared" si="17"/>
        <v/>
      </c>
      <c r="T189" s="310" t="str">
        <f t="shared" si="18"/>
        <v/>
      </c>
      <c r="U189" s="311" t="str">
        <f t="shared" si="19"/>
        <v/>
      </c>
    </row>
    <row r="190" spans="1:21">
      <c r="A190" s="79"/>
      <c r="B190" s="79"/>
      <c r="P190" s="310" t="str">
        <f t="shared" si="14"/>
        <v/>
      </c>
      <c r="Q190" s="310" t="str">
        <f t="shared" si="15"/>
        <v/>
      </c>
      <c r="R190" s="310" t="str">
        <f t="shared" si="16"/>
        <v/>
      </c>
      <c r="S190" s="310" t="str">
        <f t="shared" si="17"/>
        <v/>
      </c>
      <c r="T190" s="310" t="str">
        <f t="shared" si="18"/>
        <v/>
      </c>
      <c r="U190" s="311" t="str">
        <f t="shared" si="19"/>
        <v/>
      </c>
    </row>
    <row r="191" spans="1:21">
      <c r="A191" s="79"/>
      <c r="B191" s="79"/>
      <c r="P191" s="310" t="str">
        <f t="shared" si="14"/>
        <v/>
      </c>
      <c r="Q191" s="310" t="str">
        <f t="shared" si="15"/>
        <v/>
      </c>
      <c r="R191" s="310" t="str">
        <f t="shared" si="16"/>
        <v/>
      </c>
      <c r="S191" s="310" t="str">
        <f t="shared" si="17"/>
        <v/>
      </c>
      <c r="T191" s="310" t="str">
        <f t="shared" si="18"/>
        <v/>
      </c>
      <c r="U191" s="311" t="str">
        <f t="shared" si="19"/>
        <v/>
      </c>
    </row>
    <row r="192" spans="1:21">
      <c r="A192" s="79"/>
      <c r="B192" s="79"/>
      <c r="P192" s="310" t="str">
        <f t="shared" si="14"/>
        <v/>
      </c>
      <c r="Q192" s="310" t="str">
        <f t="shared" si="15"/>
        <v/>
      </c>
      <c r="R192" s="310" t="str">
        <f t="shared" si="16"/>
        <v/>
      </c>
      <c r="S192" s="310" t="str">
        <f t="shared" si="17"/>
        <v/>
      </c>
      <c r="T192" s="310" t="str">
        <f t="shared" si="18"/>
        <v/>
      </c>
      <c r="U192" s="311" t="str">
        <f t="shared" si="19"/>
        <v/>
      </c>
    </row>
    <row r="193" spans="1:21">
      <c r="A193" s="79"/>
      <c r="B193" s="79"/>
      <c r="P193" s="310" t="str">
        <f t="shared" si="14"/>
        <v/>
      </c>
      <c r="Q193" s="310" t="str">
        <f t="shared" si="15"/>
        <v/>
      </c>
      <c r="R193" s="310" t="str">
        <f t="shared" si="16"/>
        <v/>
      </c>
      <c r="S193" s="310" t="str">
        <f t="shared" si="17"/>
        <v/>
      </c>
      <c r="T193" s="310" t="str">
        <f t="shared" si="18"/>
        <v/>
      </c>
      <c r="U193" s="311" t="str">
        <f t="shared" si="19"/>
        <v/>
      </c>
    </row>
    <row r="194" spans="1:21">
      <c r="A194" s="79"/>
      <c r="B194" s="79"/>
      <c r="P194" s="310" t="str">
        <f t="shared" si="14"/>
        <v/>
      </c>
      <c r="Q194" s="310" t="str">
        <f t="shared" si="15"/>
        <v/>
      </c>
      <c r="R194" s="310" t="str">
        <f t="shared" si="16"/>
        <v/>
      </c>
      <c r="S194" s="310" t="str">
        <f t="shared" si="17"/>
        <v/>
      </c>
      <c r="T194" s="310" t="str">
        <f t="shared" si="18"/>
        <v/>
      </c>
      <c r="U194" s="311" t="str">
        <f t="shared" si="19"/>
        <v/>
      </c>
    </row>
    <row r="195" spans="1:21">
      <c r="A195" s="79"/>
      <c r="B195" s="79"/>
      <c r="P195" s="310" t="str">
        <f t="shared" si="14"/>
        <v/>
      </c>
      <c r="Q195" s="310" t="str">
        <f t="shared" si="15"/>
        <v/>
      </c>
      <c r="R195" s="310" t="str">
        <f t="shared" si="16"/>
        <v/>
      </c>
      <c r="S195" s="310" t="str">
        <f t="shared" si="17"/>
        <v/>
      </c>
      <c r="T195" s="310" t="str">
        <f t="shared" si="18"/>
        <v/>
      </c>
      <c r="U195" s="311" t="str">
        <f t="shared" si="19"/>
        <v/>
      </c>
    </row>
    <row r="196" spans="1:21">
      <c r="A196" s="79"/>
      <c r="B196" s="79"/>
      <c r="P196" s="310" t="str">
        <f t="shared" si="14"/>
        <v/>
      </c>
      <c r="Q196" s="310" t="str">
        <f t="shared" si="15"/>
        <v/>
      </c>
      <c r="R196" s="310" t="str">
        <f t="shared" si="16"/>
        <v/>
      </c>
      <c r="S196" s="310" t="str">
        <f t="shared" si="17"/>
        <v/>
      </c>
      <c r="T196" s="310" t="str">
        <f t="shared" si="18"/>
        <v/>
      </c>
      <c r="U196" s="311" t="str">
        <f t="shared" si="19"/>
        <v/>
      </c>
    </row>
    <row r="197" spans="1:21">
      <c r="A197" s="79"/>
      <c r="B197" s="79"/>
      <c r="P197" s="310" t="str">
        <f t="shared" si="14"/>
        <v/>
      </c>
      <c r="Q197" s="310" t="str">
        <f t="shared" si="15"/>
        <v/>
      </c>
      <c r="R197" s="310" t="str">
        <f t="shared" si="16"/>
        <v/>
      </c>
      <c r="S197" s="310" t="str">
        <f t="shared" si="17"/>
        <v/>
      </c>
      <c r="T197" s="310" t="str">
        <f t="shared" si="18"/>
        <v/>
      </c>
      <c r="U197" s="311" t="str">
        <f t="shared" si="19"/>
        <v/>
      </c>
    </row>
    <row r="198" spans="1:21">
      <c r="A198" s="79"/>
      <c r="B198" s="79"/>
      <c r="P198" s="310" t="str">
        <f t="shared" si="14"/>
        <v/>
      </c>
      <c r="Q198" s="310" t="str">
        <f t="shared" si="15"/>
        <v/>
      </c>
      <c r="R198" s="310" t="str">
        <f t="shared" si="16"/>
        <v/>
      </c>
      <c r="S198" s="310" t="str">
        <f t="shared" si="17"/>
        <v/>
      </c>
      <c r="T198" s="310" t="str">
        <f t="shared" si="18"/>
        <v/>
      </c>
      <c r="U198" s="311" t="str">
        <f t="shared" si="19"/>
        <v/>
      </c>
    </row>
    <row r="199" spans="1:21">
      <c r="A199" s="79"/>
      <c r="B199" s="79"/>
      <c r="P199" s="310" t="str">
        <f t="shared" si="14"/>
        <v/>
      </c>
      <c r="Q199" s="310" t="str">
        <f t="shared" si="15"/>
        <v/>
      </c>
      <c r="R199" s="310" t="str">
        <f t="shared" si="16"/>
        <v/>
      </c>
      <c r="S199" s="310" t="str">
        <f t="shared" si="17"/>
        <v/>
      </c>
      <c r="T199" s="310" t="str">
        <f t="shared" si="18"/>
        <v/>
      </c>
      <c r="U199" s="311" t="str">
        <f t="shared" si="19"/>
        <v/>
      </c>
    </row>
    <row r="200" spans="1:21">
      <c r="A200" s="79"/>
      <c r="B200" s="79"/>
      <c r="P200" s="310" t="str">
        <f t="shared" ref="P200:P263" si="20">IF(A200="","",A200-$A$6)</f>
        <v/>
      </c>
      <c r="Q200" s="310" t="str">
        <f t="shared" ref="Q200:Q263" si="21">IF(A200="","",A200^2)</f>
        <v/>
      </c>
      <c r="R200" s="310" t="str">
        <f t="shared" ref="R200:R263" si="22">IF(P200="","",P200^2)</f>
        <v/>
      </c>
      <c r="S200" s="310" t="str">
        <f t="shared" ref="S200:S263" si="23">IF(B200="","",B200-$B$6)</f>
        <v/>
      </c>
      <c r="T200" s="310" t="str">
        <f t="shared" ref="T200:T263" si="24">IF(S200="","",S200^2)</f>
        <v/>
      </c>
      <c r="U200" s="311" t="str">
        <f t="shared" ref="U200:U263" si="25">IF(A200="","",A200*B200)</f>
        <v/>
      </c>
    </row>
    <row r="201" spans="1:21">
      <c r="A201" s="79"/>
      <c r="B201" s="79"/>
      <c r="P201" s="310" t="str">
        <f t="shared" si="20"/>
        <v/>
      </c>
      <c r="Q201" s="310" t="str">
        <f t="shared" si="21"/>
        <v/>
      </c>
      <c r="R201" s="310" t="str">
        <f t="shared" si="22"/>
        <v/>
      </c>
      <c r="S201" s="310" t="str">
        <f t="shared" si="23"/>
        <v/>
      </c>
      <c r="T201" s="310" t="str">
        <f t="shared" si="24"/>
        <v/>
      </c>
      <c r="U201" s="311" t="str">
        <f t="shared" si="25"/>
        <v/>
      </c>
    </row>
    <row r="202" spans="1:21">
      <c r="A202" s="79"/>
      <c r="B202" s="79"/>
      <c r="P202" s="310" t="str">
        <f t="shared" si="20"/>
        <v/>
      </c>
      <c r="Q202" s="310" t="str">
        <f t="shared" si="21"/>
        <v/>
      </c>
      <c r="R202" s="310" t="str">
        <f t="shared" si="22"/>
        <v/>
      </c>
      <c r="S202" s="310" t="str">
        <f t="shared" si="23"/>
        <v/>
      </c>
      <c r="T202" s="310" t="str">
        <f t="shared" si="24"/>
        <v/>
      </c>
      <c r="U202" s="311" t="str">
        <f t="shared" si="25"/>
        <v/>
      </c>
    </row>
    <row r="203" spans="1:21">
      <c r="A203" s="79"/>
      <c r="B203" s="79"/>
      <c r="P203" s="310" t="str">
        <f t="shared" si="20"/>
        <v/>
      </c>
      <c r="Q203" s="310" t="str">
        <f t="shared" si="21"/>
        <v/>
      </c>
      <c r="R203" s="310" t="str">
        <f t="shared" si="22"/>
        <v/>
      </c>
      <c r="S203" s="310" t="str">
        <f t="shared" si="23"/>
        <v/>
      </c>
      <c r="T203" s="310" t="str">
        <f t="shared" si="24"/>
        <v/>
      </c>
      <c r="U203" s="311" t="str">
        <f t="shared" si="25"/>
        <v/>
      </c>
    </row>
    <row r="204" spans="1:21">
      <c r="A204" s="79"/>
      <c r="B204" s="79"/>
      <c r="P204" s="310" t="str">
        <f t="shared" si="20"/>
        <v/>
      </c>
      <c r="Q204" s="310" t="str">
        <f t="shared" si="21"/>
        <v/>
      </c>
      <c r="R204" s="310" t="str">
        <f t="shared" si="22"/>
        <v/>
      </c>
      <c r="S204" s="310" t="str">
        <f t="shared" si="23"/>
        <v/>
      </c>
      <c r="T204" s="310" t="str">
        <f t="shared" si="24"/>
        <v/>
      </c>
      <c r="U204" s="311" t="str">
        <f t="shared" si="25"/>
        <v/>
      </c>
    </row>
    <row r="205" spans="1:21">
      <c r="A205" s="79"/>
      <c r="B205" s="79"/>
      <c r="P205" s="310" t="str">
        <f t="shared" si="20"/>
        <v/>
      </c>
      <c r="Q205" s="310" t="str">
        <f t="shared" si="21"/>
        <v/>
      </c>
      <c r="R205" s="310" t="str">
        <f t="shared" si="22"/>
        <v/>
      </c>
      <c r="S205" s="310" t="str">
        <f t="shared" si="23"/>
        <v/>
      </c>
      <c r="T205" s="310" t="str">
        <f t="shared" si="24"/>
        <v/>
      </c>
      <c r="U205" s="311" t="str">
        <f t="shared" si="25"/>
        <v/>
      </c>
    </row>
    <row r="206" spans="1:21">
      <c r="A206" s="79"/>
      <c r="B206" s="79"/>
      <c r="P206" s="310" t="str">
        <f t="shared" si="20"/>
        <v/>
      </c>
      <c r="Q206" s="310" t="str">
        <f t="shared" si="21"/>
        <v/>
      </c>
      <c r="R206" s="310" t="str">
        <f t="shared" si="22"/>
        <v/>
      </c>
      <c r="S206" s="310" t="str">
        <f t="shared" si="23"/>
        <v/>
      </c>
      <c r="T206" s="310" t="str">
        <f t="shared" si="24"/>
        <v/>
      </c>
      <c r="U206" s="311" t="str">
        <f t="shared" si="25"/>
        <v/>
      </c>
    </row>
    <row r="207" spans="1:21">
      <c r="A207" s="79"/>
      <c r="B207" s="79"/>
      <c r="P207" s="310" t="str">
        <f t="shared" si="20"/>
        <v/>
      </c>
      <c r="Q207" s="310" t="str">
        <f t="shared" si="21"/>
        <v/>
      </c>
      <c r="R207" s="310" t="str">
        <f t="shared" si="22"/>
        <v/>
      </c>
      <c r="S207" s="310" t="str">
        <f t="shared" si="23"/>
        <v/>
      </c>
      <c r="T207" s="310" t="str">
        <f t="shared" si="24"/>
        <v/>
      </c>
      <c r="U207" s="311" t="str">
        <f t="shared" si="25"/>
        <v/>
      </c>
    </row>
    <row r="208" spans="1:21">
      <c r="A208" s="79"/>
      <c r="B208" s="79"/>
      <c r="P208" s="310" t="str">
        <f t="shared" si="20"/>
        <v/>
      </c>
      <c r="Q208" s="310" t="str">
        <f t="shared" si="21"/>
        <v/>
      </c>
      <c r="R208" s="310" t="str">
        <f t="shared" si="22"/>
        <v/>
      </c>
      <c r="S208" s="310" t="str">
        <f t="shared" si="23"/>
        <v/>
      </c>
      <c r="T208" s="310" t="str">
        <f t="shared" si="24"/>
        <v/>
      </c>
      <c r="U208" s="311" t="str">
        <f t="shared" si="25"/>
        <v/>
      </c>
    </row>
    <row r="209" spans="1:21">
      <c r="A209" s="79"/>
      <c r="B209" s="79"/>
      <c r="P209" s="310" t="str">
        <f t="shared" si="20"/>
        <v/>
      </c>
      <c r="Q209" s="310" t="str">
        <f t="shared" si="21"/>
        <v/>
      </c>
      <c r="R209" s="310" t="str">
        <f t="shared" si="22"/>
        <v/>
      </c>
      <c r="S209" s="310" t="str">
        <f t="shared" si="23"/>
        <v/>
      </c>
      <c r="T209" s="310" t="str">
        <f t="shared" si="24"/>
        <v/>
      </c>
      <c r="U209" s="311" t="str">
        <f t="shared" si="25"/>
        <v/>
      </c>
    </row>
    <row r="210" spans="1:21">
      <c r="A210" s="79"/>
      <c r="B210" s="79"/>
      <c r="P210" s="310" t="str">
        <f t="shared" si="20"/>
        <v/>
      </c>
      <c r="Q210" s="310" t="str">
        <f t="shared" si="21"/>
        <v/>
      </c>
      <c r="R210" s="310" t="str">
        <f t="shared" si="22"/>
        <v/>
      </c>
      <c r="S210" s="310" t="str">
        <f t="shared" si="23"/>
        <v/>
      </c>
      <c r="T210" s="310" t="str">
        <f t="shared" si="24"/>
        <v/>
      </c>
      <c r="U210" s="311" t="str">
        <f t="shared" si="25"/>
        <v/>
      </c>
    </row>
    <row r="211" spans="1:21">
      <c r="A211" s="79"/>
      <c r="B211" s="79"/>
      <c r="P211" s="310" t="str">
        <f t="shared" si="20"/>
        <v/>
      </c>
      <c r="Q211" s="310" t="str">
        <f t="shared" si="21"/>
        <v/>
      </c>
      <c r="R211" s="310" t="str">
        <f t="shared" si="22"/>
        <v/>
      </c>
      <c r="S211" s="310" t="str">
        <f t="shared" si="23"/>
        <v/>
      </c>
      <c r="T211" s="310" t="str">
        <f t="shared" si="24"/>
        <v/>
      </c>
      <c r="U211" s="311" t="str">
        <f t="shared" si="25"/>
        <v/>
      </c>
    </row>
    <row r="212" spans="1:21">
      <c r="A212" s="79"/>
      <c r="B212" s="79"/>
      <c r="P212" s="310" t="str">
        <f t="shared" si="20"/>
        <v/>
      </c>
      <c r="Q212" s="310" t="str">
        <f t="shared" si="21"/>
        <v/>
      </c>
      <c r="R212" s="310" t="str">
        <f t="shared" si="22"/>
        <v/>
      </c>
      <c r="S212" s="310" t="str">
        <f t="shared" si="23"/>
        <v/>
      </c>
      <c r="T212" s="310" t="str">
        <f t="shared" si="24"/>
        <v/>
      </c>
      <c r="U212" s="311" t="str">
        <f t="shared" si="25"/>
        <v/>
      </c>
    </row>
    <row r="213" spans="1:21">
      <c r="A213" s="79"/>
      <c r="B213" s="79"/>
      <c r="P213" s="310" t="str">
        <f t="shared" si="20"/>
        <v/>
      </c>
      <c r="Q213" s="310" t="str">
        <f t="shared" si="21"/>
        <v/>
      </c>
      <c r="R213" s="310" t="str">
        <f t="shared" si="22"/>
        <v/>
      </c>
      <c r="S213" s="310" t="str">
        <f t="shared" si="23"/>
        <v/>
      </c>
      <c r="T213" s="310" t="str">
        <f t="shared" si="24"/>
        <v/>
      </c>
      <c r="U213" s="311" t="str">
        <f t="shared" si="25"/>
        <v/>
      </c>
    </row>
    <row r="214" spans="1:21">
      <c r="A214" s="79"/>
      <c r="B214" s="79"/>
      <c r="P214" s="310" t="str">
        <f t="shared" si="20"/>
        <v/>
      </c>
      <c r="Q214" s="310" t="str">
        <f t="shared" si="21"/>
        <v/>
      </c>
      <c r="R214" s="310" t="str">
        <f t="shared" si="22"/>
        <v/>
      </c>
      <c r="S214" s="310" t="str">
        <f t="shared" si="23"/>
        <v/>
      </c>
      <c r="T214" s="310" t="str">
        <f t="shared" si="24"/>
        <v/>
      </c>
      <c r="U214" s="311" t="str">
        <f t="shared" si="25"/>
        <v/>
      </c>
    </row>
    <row r="215" spans="1:21">
      <c r="A215" s="79"/>
      <c r="B215" s="79"/>
      <c r="P215" s="310" t="str">
        <f t="shared" si="20"/>
        <v/>
      </c>
      <c r="Q215" s="310" t="str">
        <f t="shared" si="21"/>
        <v/>
      </c>
      <c r="R215" s="310" t="str">
        <f t="shared" si="22"/>
        <v/>
      </c>
      <c r="S215" s="310" t="str">
        <f t="shared" si="23"/>
        <v/>
      </c>
      <c r="T215" s="310" t="str">
        <f t="shared" si="24"/>
        <v/>
      </c>
      <c r="U215" s="311" t="str">
        <f t="shared" si="25"/>
        <v/>
      </c>
    </row>
    <row r="216" spans="1:21">
      <c r="A216" s="79"/>
      <c r="B216" s="79"/>
      <c r="P216" s="310" t="str">
        <f t="shared" si="20"/>
        <v/>
      </c>
      <c r="Q216" s="310" t="str">
        <f t="shared" si="21"/>
        <v/>
      </c>
      <c r="R216" s="310" t="str">
        <f t="shared" si="22"/>
        <v/>
      </c>
      <c r="S216" s="310" t="str">
        <f t="shared" si="23"/>
        <v/>
      </c>
      <c r="T216" s="310" t="str">
        <f t="shared" si="24"/>
        <v/>
      </c>
      <c r="U216" s="311" t="str">
        <f t="shared" si="25"/>
        <v/>
      </c>
    </row>
    <row r="217" spans="1:21">
      <c r="A217" s="79"/>
      <c r="B217" s="79"/>
      <c r="P217" s="310" t="str">
        <f t="shared" si="20"/>
        <v/>
      </c>
      <c r="Q217" s="310" t="str">
        <f t="shared" si="21"/>
        <v/>
      </c>
      <c r="R217" s="310" t="str">
        <f t="shared" si="22"/>
        <v/>
      </c>
      <c r="S217" s="310" t="str">
        <f t="shared" si="23"/>
        <v/>
      </c>
      <c r="T217" s="310" t="str">
        <f t="shared" si="24"/>
        <v/>
      </c>
      <c r="U217" s="311" t="str">
        <f t="shared" si="25"/>
        <v/>
      </c>
    </row>
    <row r="218" spans="1:21">
      <c r="A218" s="79"/>
      <c r="B218" s="79"/>
      <c r="P218" s="310" t="str">
        <f t="shared" si="20"/>
        <v/>
      </c>
      <c r="Q218" s="310" t="str">
        <f t="shared" si="21"/>
        <v/>
      </c>
      <c r="R218" s="310" t="str">
        <f t="shared" si="22"/>
        <v/>
      </c>
      <c r="S218" s="310" t="str">
        <f t="shared" si="23"/>
        <v/>
      </c>
      <c r="T218" s="310" t="str">
        <f t="shared" si="24"/>
        <v/>
      </c>
      <c r="U218" s="311" t="str">
        <f t="shared" si="25"/>
        <v/>
      </c>
    </row>
    <row r="219" spans="1:21">
      <c r="A219" s="79"/>
      <c r="B219" s="79"/>
      <c r="P219" s="310" t="str">
        <f t="shared" si="20"/>
        <v/>
      </c>
      <c r="Q219" s="310" t="str">
        <f t="shared" si="21"/>
        <v/>
      </c>
      <c r="R219" s="310" t="str">
        <f t="shared" si="22"/>
        <v/>
      </c>
      <c r="S219" s="310" t="str">
        <f t="shared" si="23"/>
        <v/>
      </c>
      <c r="T219" s="310" t="str">
        <f t="shared" si="24"/>
        <v/>
      </c>
      <c r="U219" s="311" t="str">
        <f t="shared" si="25"/>
        <v/>
      </c>
    </row>
    <row r="220" spans="1:21">
      <c r="A220" s="79"/>
      <c r="B220" s="79"/>
      <c r="P220" s="310" t="str">
        <f t="shared" si="20"/>
        <v/>
      </c>
      <c r="Q220" s="310" t="str">
        <f t="shared" si="21"/>
        <v/>
      </c>
      <c r="R220" s="310" t="str">
        <f t="shared" si="22"/>
        <v/>
      </c>
      <c r="S220" s="310" t="str">
        <f t="shared" si="23"/>
        <v/>
      </c>
      <c r="T220" s="310" t="str">
        <f t="shared" si="24"/>
        <v/>
      </c>
      <c r="U220" s="311" t="str">
        <f t="shared" si="25"/>
        <v/>
      </c>
    </row>
    <row r="221" spans="1:21">
      <c r="A221" s="79"/>
      <c r="B221" s="79"/>
      <c r="P221" s="310" t="str">
        <f t="shared" si="20"/>
        <v/>
      </c>
      <c r="Q221" s="310" t="str">
        <f t="shared" si="21"/>
        <v/>
      </c>
      <c r="R221" s="310" t="str">
        <f t="shared" si="22"/>
        <v/>
      </c>
      <c r="S221" s="310" t="str">
        <f t="shared" si="23"/>
        <v/>
      </c>
      <c r="T221" s="310" t="str">
        <f t="shared" si="24"/>
        <v/>
      </c>
      <c r="U221" s="311" t="str">
        <f t="shared" si="25"/>
        <v/>
      </c>
    </row>
    <row r="222" spans="1:21">
      <c r="A222" s="79"/>
      <c r="B222" s="79"/>
      <c r="P222" s="310" t="str">
        <f t="shared" si="20"/>
        <v/>
      </c>
      <c r="Q222" s="310" t="str">
        <f t="shared" si="21"/>
        <v/>
      </c>
      <c r="R222" s="310" t="str">
        <f t="shared" si="22"/>
        <v/>
      </c>
      <c r="S222" s="310" t="str">
        <f t="shared" si="23"/>
        <v/>
      </c>
      <c r="T222" s="310" t="str">
        <f t="shared" si="24"/>
        <v/>
      </c>
      <c r="U222" s="311" t="str">
        <f t="shared" si="25"/>
        <v/>
      </c>
    </row>
    <row r="223" spans="1:21">
      <c r="A223" s="79"/>
      <c r="B223" s="79"/>
      <c r="P223" s="310" t="str">
        <f t="shared" si="20"/>
        <v/>
      </c>
      <c r="Q223" s="310" t="str">
        <f t="shared" si="21"/>
        <v/>
      </c>
      <c r="R223" s="310" t="str">
        <f t="shared" si="22"/>
        <v/>
      </c>
      <c r="S223" s="310" t="str">
        <f t="shared" si="23"/>
        <v/>
      </c>
      <c r="T223" s="310" t="str">
        <f t="shared" si="24"/>
        <v/>
      </c>
      <c r="U223" s="311" t="str">
        <f t="shared" si="25"/>
        <v/>
      </c>
    </row>
    <row r="224" spans="1:21">
      <c r="A224" s="79"/>
      <c r="B224" s="79"/>
      <c r="P224" s="310" t="str">
        <f t="shared" si="20"/>
        <v/>
      </c>
      <c r="Q224" s="310" t="str">
        <f t="shared" si="21"/>
        <v/>
      </c>
      <c r="R224" s="310" t="str">
        <f t="shared" si="22"/>
        <v/>
      </c>
      <c r="S224" s="310" t="str">
        <f t="shared" si="23"/>
        <v/>
      </c>
      <c r="T224" s="310" t="str">
        <f t="shared" si="24"/>
        <v/>
      </c>
      <c r="U224" s="311" t="str">
        <f t="shared" si="25"/>
        <v/>
      </c>
    </row>
    <row r="225" spans="1:21">
      <c r="A225" s="79"/>
      <c r="B225" s="79"/>
      <c r="P225" s="310" t="str">
        <f t="shared" si="20"/>
        <v/>
      </c>
      <c r="Q225" s="310" t="str">
        <f t="shared" si="21"/>
        <v/>
      </c>
      <c r="R225" s="310" t="str">
        <f t="shared" si="22"/>
        <v/>
      </c>
      <c r="S225" s="310" t="str">
        <f t="shared" si="23"/>
        <v/>
      </c>
      <c r="T225" s="310" t="str">
        <f t="shared" si="24"/>
        <v/>
      </c>
      <c r="U225" s="311" t="str">
        <f t="shared" si="25"/>
        <v/>
      </c>
    </row>
    <row r="226" spans="1:21">
      <c r="A226" s="79"/>
      <c r="B226" s="79"/>
      <c r="P226" s="310" t="str">
        <f t="shared" si="20"/>
        <v/>
      </c>
      <c r="Q226" s="310" t="str">
        <f t="shared" si="21"/>
        <v/>
      </c>
      <c r="R226" s="310" t="str">
        <f t="shared" si="22"/>
        <v/>
      </c>
      <c r="S226" s="310" t="str">
        <f t="shared" si="23"/>
        <v/>
      </c>
      <c r="T226" s="310" t="str">
        <f t="shared" si="24"/>
        <v/>
      </c>
      <c r="U226" s="311" t="str">
        <f t="shared" si="25"/>
        <v/>
      </c>
    </row>
    <row r="227" spans="1:21">
      <c r="A227" s="79"/>
      <c r="B227" s="79"/>
      <c r="P227" s="310" t="str">
        <f t="shared" si="20"/>
        <v/>
      </c>
      <c r="Q227" s="310" t="str">
        <f t="shared" si="21"/>
        <v/>
      </c>
      <c r="R227" s="310" t="str">
        <f t="shared" si="22"/>
        <v/>
      </c>
      <c r="S227" s="310" t="str">
        <f t="shared" si="23"/>
        <v/>
      </c>
      <c r="T227" s="310" t="str">
        <f t="shared" si="24"/>
        <v/>
      </c>
      <c r="U227" s="311" t="str">
        <f t="shared" si="25"/>
        <v/>
      </c>
    </row>
    <row r="228" spans="1:21">
      <c r="A228" s="79"/>
      <c r="B228" s="79"/>
      <c r="P228" s="310" t="str">
        <f t="shared" si="20"/>
        <v/>
      </c>
      <c r="Q228" s="310" t="str">
        <f t="shared" si="21"/>
        <v/>
      </c>
      <c r="R228" s="310" t="str">
        <f t="shared" si="22"/>
        <v/>
      </c>
      <c r="S228" s="310" t="str">
        <f t="shared" si="23"/>
        <v/>
      </c>
      <c r="T228" s="310" t="str">
        <f t="shared" si="24"/>
        <v/>
      </c>
      <c r="U228" s="311" t="str">
        <f t="shared" si="25"/>
        <v/>
      </c>
    </row>
    <row r="229" spans="1:21">
      <c r="A229" s="79"/>
      <c r="B229" s="79"/>
      <c r="P229" s="310" t="str">
        <f t="shared" si="20"/>
        <v/>
      </c>
      <c r="Q229" s="310" t="str">
        <f t="shared" si="21"/>
        <v/>
      </c>
      <c r="R229" s="310" t="str">
        <f t="shared" si="22"/>
        <v/>
      </c>
      <c r="S229" s="310" t="str">
        <f t="shared" si="23"/>
        <v/>
      </c>
      <c r="T229" s="310" t="str">
        <f t="shared" si="24"/>
        <v/>
      </c>
      <c r="U229" s="311" t="str">
        <f t="shared" si="25"/>
        <v/>
      </c>
    </row>
    <row r="230" spans="1:21">
      <c r="A230" s="79"/>
      <c r="B230" s="79"/>
      <c r="P230" s="310" t="str">
        <f t="shared" si="20"/>
        <v/>
      </c>
      <c r="Q230" s="310" t="str">
        <f t="shared" si="21"/>
        <v/>
      </c>
      <c r="R230" s="310" t="str">
        <f t="shared" si="22"/>
        <v/>
      </c>
      <c r="S230" s="310" t="str">
        <f t="shared" si="23"/>
        <v/>
      </c>
      <c r="T230" s="310" t="str">
        <f t="shared" si="24"/>
        <v/>
      </c>
      <c r="U230" s="311" t="str">
        <f t="shared" si="25"/>
        <v/>
      </c>
    </row>
    <row r="231" spans="1:21">
      <c r="A231" s="79"/>
      <c r="B231" s="79"/>
      <c r="P231" s="310" t="str">
        <f t="shared" si="20"/>
        <v/>
      </c>
      <c r="Q231" s="310" t="str">
        <f t="shared" si="21"/>
        <v/>
      </c>
      <c r="R231" s="310" t="str">
        <f t="shared" si="22"/>
        <v/>
      </c>
      <c r="S231" s="310" t="str">
        <f t="shared" si="23"/>
        <v/>
      </c>
      <c r="T231" s="310" t="str">
        <f t="shared" si="24"/>
        <v/>
      </c>
      <c r="U231" s="311" t="str">
        <f t="shared" si="25"/>
        <v/>
      </c>
    </row>
    <row r="232" spans="1:21">
      <c r="A232" s="79"/>
      <c r="B232" s="79"/>
      <c r="P232" s="310" t="str">
        <f t="shared" si="20"/>
        <v/>
      </c>
      <c r="Q232" s="310" t="str">
        <f t="shared" si="21"/>
        <v/>
      </c>
      <c r="R232" s="310" t="str">
        <f t="shared" si="22"/>
        <v/>
      </c>
      <c r="S232" s="310" t="str">
        <f t="shared" si="23"/>
        <v/>
      </c>
      <c r="T232" s="310" t="str">
        <f t="shared" si="24"/>
        <v/>
      </c>
      <c r="U232" s="311" t="str">
        <f t="shared" si="25"/>
        <v/>
      </c>
    </row>
    <row r="233" spans="1:21">
      <c r="A233" s="79"/>
      <c r="B233" s="79"/>
      <c r="P233" s="310" t="str">
        <f t="shared" si="20"/>
        <v/>
      </c>
      <c r="Q233" s="310" t="str">
        <f t="shared" si="21"/>
        <v/>
      </c>
      <c r="R233" s="310" t="str">
        <f t="shared" si="22"/>
        <v/>
      </c>
      <c r="S233" s="310" t="str">
        <f t="shared" si="23"/>
        <v/>
      </c>
      <c r="T233" s="310" t="str">
        <f t="shared" si="24"/>
        <v/>
      </c>
      <c r="U233" s="311" t="str">
        <f t="shared" si="25"/>
        <v/>
      </c>
    </row>
    <row r="234" spans="1:21">
      <c r="A234" s="79"/>
      <c r="B234" s="79"/>
      <c r="P234" s="310" t="str">
        <f t="shared" si="20"/>
        <v/>
      </c>
      <c r="Q234" s="310" t="str">
        <f t="shared" si="21"/>
        <v/>
      </c>
      <c r="R234" s="310" t="str">
        <f t="shared" si="22"/>
        <v/>
      </c>
      <c r="S234" s="310" t="str">
        <f t="shared" si="23"/>
        <v/>
      </c>
      <c r="T234" s="310" t="str">
        <f t="shared" si="24"/>
        <v/>
      </c>
      <c r="U234" s="311" t="str">
        <f t="shared" si="25"/>
        <v/>
      </c>
    </row>
    <row r="235" spans="1:21">
      <c r="A235" s="79"/>
      <c r="B235" s="79"/>
      <c r="P235" s="310" t="str">
        <f t="shared" si="20"/>
        <v/>
      </c>
      <c r="Q235" s="310" t="str">
        <f t="shared" si="21"/>
        <v/>
      </c>
      <c r="R235" s="310" t="str">
        <f t="shared" si="22"/>
        <v/>
      </c>
      <c r="S235" s="310" t="str">
        <f t="shared" si="23"/>
        <v/>
      </c>
      <c r="T235" s="310" t="str">
        <f t="shared" si="24"/>
        <v/>
      </c>
      <c r="U235" s="311" t="str">
        <f t="shared" si="25"/>
        <v/>
      </c>
    </row>
    <row r="236" spans="1:21">
      <c r="A236" s="79"/>
      <c r="B236" s="79"/>
      <c r="P236" s="310" t="str">
        <f t="shared" si="20"/>
        <v/>
      </c>
      <c r="Q236" s="310" t="str">
        <f t="shared" si="21"/>
        <v/>
      </c>
      <c r="R236" s="310" t="str">
        <f t="shared" si="22"/>
        <v/>
      </c>
      <c r="S236" s="310" t="str">
        <f t="shared" si="23"/>
        <v/>
      </c>
      <c r="T236" s="310" t="str">
        <f t="shared" si="24"/>
        <v/>
      </c>
      <c r="U236" s="311" t="str">
        <f t="shared" si="25"/>
        <v/>
      </c>
    </row>
    <row r="237" spans="1:21">
      <c r="A237" s="79"/>
      <c r="B237" s="79"/>
      <c r="P237" s="310" t="str">
        <f t="shared" si="20"/>
        <v/>
      </c>
      <c r="Q237" s="310" t="str">
        <f t="shared" si="21"/>
        <v/>
      </c>
      <c r="R237" s="310" t="str">
        <f t="shared" si="22"/>
        <v/>
      </c>
      <c r="S237" s="310" t="str">
        <f t="shared" si="23"/>
        <v/>
      </c>
      <c r="T237" s="310" t="str">
        <f t="shared" si="24"/>
        <v/>
      </c>
      <c r="U237" s="311" t="str">
        <f t="shared" si="25"/>
        <v/>
      </c>
    </row>
    <row r="238" spans="1:21">
      <c r="A238" s="79"/>
      <c r="B238" s="79"/>
      <c r="P238" s="310" t="str">
        <f t="shared" si="20"/>
        <v/>
      </c>
      <c r="Q238" s="310" t="str">
        <f t="shared" si="21"/>
        <v/>
      </c>
      <c r="R238" s="310" t="str">
        <f t="shared" si="22"/>
        <v/>
      </c>
      <c r="S238" s="310" t="str">
        <f t="shared" si="23"/>
        <v/>
      </c>
      <c r="T238" s="310" t="str">
        <f t="shared" si="24"/>
        <v/>
      </c>
      <c r="U238" s="311" t="str">
        <f t="shared" si="25"/>
        <v/>
      </c>
    </row>
    <row r="239" spans="1:21">
      <c r="A239" s="79"/>
      <c r="B239" s="79"/>
      <c r="P239" s="310" t="str">
        <f t="shared" si="20"/>
        <v/>
      </c>
      <c r="Q239" s="310" t="str">
        <f t="shared" si="21"/>
        <v/>
      </c>
      <c r="R239" s="310" t="str">
        <f t="shared" si="22"/>
        <v/>
      </c>
      <c r="S239" s="310" t="str">
        <f t="shared" si="23"/>
        <v/>
      </c>
      <c r="T239" s="310" t="str">
        <f t="shared" si="24"/>
        <v/>
      </c>
      <c r="U239" s="311" t="str">
        <f t="shared" si="25"/>
        <v/>
      </c>
    </row>
    <row r="240" spans="1:21">
      <c r="A240" s="79"/>
      <c r="B240" s="79"/>
      <c r="P240" s="310" t="str">
        <f t="shared" si="20"/>
        <v/>
      </c>
      <c r="Q240" s="310" t="str">
        <f t="shared" si="21"/>
        <v/>
      </c>
      <c r="R240" s="310" t="str">
        <f t="shared" si="22"/>
        <v/>
      </c>
      <c r="S240" s="310" t="str">
        <f t="shared" si="23"/>
        <v/>
      </c>
      <c r="T240" s="310" t="str">
        <f t="shared" si="24"/>
        <v/>
      </c>
      <c r="U240" s="311" t="str">
        <f t="shared" si="25"/>
        <v/>
      </c>
    </row>
    <row r="241" spans="1:21">
      <c r="A241" s="79"/>
      <c r="B241" s="79"/>
      <c r="P241" s="310" t="str">
        <f t="shared" si="20"/>
        <v/>
      </c>
      <c r="Q241" s="310" t="str">
        <f t="shared" si="21"/>
        <v/>
      </c>
      <c r="R241" s="310" t="str">
        <f t="shared" si="22"/>
        <v/>
      </c>
      <c r="S241" s="310" t="str">
        <f t="shared" si="23"/>
        <v/>
      </c>
      <c r="T241" s="310" t="str">
        <f t="shared" si="24"/>
        <v/>
      </c>
      <c r="U241" s="311" t="str">
        <f t="shared" si="25"/>
        <v/>
      </c>
    </row>
    <row r="242" spans="1:21">
      <c r="A242" s="79"/>
      <c r="B242" s="79"/>
      <c r="P242" s="310" t="str">
        <f t="shared" si="20"/>
        <v/>
      </c>
      <c r="Q242" s="310" t="str">
        <f t="shared" si="21"/>
        <v/>
      </c>
      <c r="R242" s="310" t="str">
        <f t="shared" si="22"/>
        <v/>
      </c>
      <c r="S242" s="310" t="str">
        <f t="shared" si="23"/>
        <v/>
      </c>
      <c r="T242" s="310" t="str">
        <f t="shared" si="24"/>
        <v/>
      </c>
      <c r="U242" s="311" t="str">
        <f t="shared" si="25"/>
        <v/>
      </c>
    </row>
    <row r="243" spans="1:21">
      <c r="A243" s="79"/>
      <c r="B243" s="79"/>
      <c r="P243" s="310" t="str">
        <f t="shared" si="20"/>
        <v/>
      </c>
      <c r="Q243" s="310" t="str">
        <f t="shared" si="21"/>
        <v/>
      </c>
      <c r="R243" s="310" t="str">
        <f t="shared" si="22"/>
        <v/>
      </c>
      <c r="S243" s="310" t="str">
        <f t="shared" si="23"/>
        <v/>
      </c>
      <c r="T243" s="310" t="str">
        <f t="shared" si="24"/>
        <v/>
      </c>
      <c r="U243" s="311" t="str">
        <f t="shared" si="25"/>
        <v/>
      </c>
    </row>
    <row r="244" spans="1:21">
      <c r="A244" s="79"/>
      <c r="B244" s="79"/>
      <c r="P244" s="310" t="str">
        <f t="shared" si="20"/>
        <v/>
      </c>
      <c r="Q244" s="310" t="str">
        <f t="shared" si="21"/>
        <v/>
      </c>
      <c r="R244" s="310" t="str">
        <f t="shared" si="22"/>
        <v/>
      </c>
      <c r="S244" s="310" t="str">
        <f t="shared" si="23"/>
        <v/>
      </c>
      <c r="T244" s="310" t="str">
        <f t="shared" si="24"/>
        <v/>
      </c>
      <c r="U244" s="311" t="str">
        <f t="shared" si="25"/>
        <v/>
      </c>
    </row>
    <row r="245" spans="1:21">
      <c r="A245" s="79"/>
      <c r="B245" s="79"/>
      <c r="P245" s="310" t="str">
        <f t="shared" si="20"/>
        <v/>
      </c>
      <c r="Q245" s="310" t="str">
        <f t="shared" si="21"/>
        <v/>
      </c>
      <c r="R245" s="310" t="str">
        <f t="shared" si="22"/>
        <v/>
      </c>
      <c r="S245" s="310" t="str">
        <f t="shared" si="23"/>
        <v/>
      </c>
      <c r="T245" s="310" t="str">
        <f t="shared" si="24"/>
        <v/>
      </c>
      <c r="U245" s="311" t="str">
        <f t="shared" si="25"/>
        <v/>
      </c>
    </row>
    <row r="246" spans="1:21">
      <c r="A246" s="79"/>
      <c r="B246" s="79"/>
      <c r="P246" s="310" t="str">
        <f t="shared" si="20"/>
        <v/>
      </c>
      <c r="Q246" s="310" t="str">
        <f t="shared" si="21"/>
        <v/>
      </c>
      <c r="R246" s="310" t="str">
        <f t="shared" si="22"/>
        <v/>
      </c>
      <c r="S246" s="310" t="str">
        <f t="shared" si="23"/>
        <v/>
      </c>
      <c r="T246" s="310" t="str">
        <f t="shared" si="24"/>
        <v/>
      </c>
      <c r="U246" s="311" t="str">
        <f t="shared" si="25"/>
        <v/>
      </c>
    </row>
    <row r="247" spans="1:21">
      <c r="A247" s="79"/>
      <c r="B247" s="79"/>
      <c r="P247" s="310" t="str">
        <f t="shared" si="20"/>
        <v/>
      </c>
      <c r="Q247" s="310" t="str">
        <f t="shared" si="21"/>
        <v/>
      </c>
      <c r="R247" s="310" t="str">
        <f t="shared" si="22"/>
        <v/>
      </c>
      <c r="S247" s="310" t="str">
        <f t="shared" si="23"/>
        <v/>
      </c>
      <c r="T247" s="310" t="str">
        <f t="shared" si="24"/>
        <v/>
      </c>
      <c r="U247" s="311" t="str">
        <f t="shared" si="25"/>
        <v/>
      </c>
    </row>
    <row r="248" spans="1:21">
      <c r="A248" s="79"/>
      <c r="B248" s="79"/>
      <c r="P248" s="310" t="str">
        <f t="shared" si="20"/>
        <v/>
      </c>
      <c r="Q248" s="310" t="str">
        <f t="shared" si="21"/>
        <v/>
      </c>
      <c r="R248" s="310" t="str">
        <f t="shared" si="22"/>
        <v/>
      </c>
      <c r="S248" s="310" t="str">
        <f t="shared" si="23"/>
        <v/>
      </c>
      <c r="T248" s="310" t="str">
        <f t="shared" si="24"/>
        <v/>
      </c>
      <c r="U248" s="311" t="str">
        <f t="shared" si="25"/>
        <v/>
      </c>
    </row>
    <row r="249" spans="1:21">
      <c r="A249" s="79"/>
      <c r="B249" s="79"/>
      <c r="P249" s="310" t="str">
        <f t="shared" si="20"/>
        <v/>
      </c>
      <c r="Q249" s="310" t="str">
        <f t="shared" si="21"/>
        <v/>
      </c>
      <c r="R249" s="310" t="str">
        <f t="shared" si="22"/>
        <v/>
      </c>
      <c r="S249" s="310" t="str">
        <f t="shared" si="23"/>
        <v/>
      </c>
      <c r="T249" s="310" t="str">
        <f t="shared" si="24"/>
        <v/>
      </c>
      <c r="U249" s="311" t="str">
        <f t="shared" si="25"/>
        <v/>
      </c>
    </row>
    <row r="250" spans="1:21">
      <c r="A250" s="79"/>
      <c r="B250" s="79"/>
      <c r="P250" s="310" t="str">
        <f t="shared" si="20"/>
        <v/>
      </c>
      <c r="Q250" s="310" t="str">
        <f t="shared" si="21"/>
        <v/>
      </c>
      <c r="R250" s="310" t="str">
        <f t="shared" si="22"/>
        <v/>
      </c>
      <c r="S250" s="310" t="str">
        <f t="shared" si="23"/>
        <v/>
      </c>
      <c r="T250" s="310" t="str">
        <f t="shared" si="24"/>
        <v/>
      </c>
      <c r="U250" s="311" t="str">
        <f t="shared" si="25"/>
        <v/>
      </c>
    </row>
    <row r="251" spans="1:21">
      <c r="A251" s="79"/>
      <c r="B251" s="79"/>
      <c r="P251" s="310" t="str">
        <f t="shared" si="20"/>
        <v/>
      </c>
      <c r="Q251" s="310" t="str">
        <f t="shared" si="21"/>
        <v/>
      </c>
      <c r="R251" s="310" t="str">
        <f t="shared" si="22"/>
        <v/>
      </c>
      <c r="S251" s="310" t="str">
        <f t="shared" si="23"/>
        <v/>
      </c>
      <c r="T251" s="310" t="str">
        <f t="shared" si="24"/>
        <v/>
      </c>
      <c r="U251" s="311" t="str">
        <f t="shared" si="25"/>
        <v/>
      </c>
    </row>
    <row r="252" spans="1:21">
      <c r="A252" s="79"/>
      <c r="B252" s="79"/>
      <c r="P252" s="310" t="str">
        <f t="shared" si="20"/>
        <v/>
      </c>
      <c r="Q252" s="310" t="str">
        <f t="shared" si="21"/>
        <v/>
      </c>
      <c r="R252" s="310" t="str">
        <f t="shared" si="22"/>
        <v/>
      </c>
      <c r="S252" s="310" t="str">
        <f t="shared" si="23"/>
        <v/>
      </c>
      <c r="T252" s="310" t="str">
        <f t="shared" si="24"/>
        <v/>
      </c>
      <c r="U252" s="311" t="str">
        <f t="shared" si="25"/>
        <v/>
      </c>
    </row>
    <row r="253" spans="1:21">
      <c r="A253" s="79"/>
      <c r="B253" s="79"/>
      <c r="P253" s="310" t="str">
        <f t="shared" si="20"/>
        <v/>
      </c>
      <c r="Q253" s="310" t="str">
        <f t="shared" si="21"/>
        <v/>
      </c>
      <c r="R253" s="310" t="str">
        <f t="shared" si="22"/>
        <v/>
      </c>
      <c r="S253" s="310" t="str">
        <f t="shared" si="23"/>
        <v/>
      </c>
      <c r="T253" s="310" t="str">
        <f t="shared" si="24"/>
        <v/>
      </c>
      <c r="U253" s="311" t="str">
        <f t="shared" si="25"/>
        <v/>
      </c>
    </row>
    <row r="254" spans="1:21">
      <c r="A254" s="79"/>
      <c r="B254" s="79"/>
      <c r="P254" s="310" t="str">
        <f t="shared" si="20"/>
        <v/>
      </c>
      <c r="Q254" s="310" t="str">
        <f t="shared" si="21"/>
        <v/>
      </c>
      <c r="R254" s="310" t="str">
        <f t="shared" si="22"/>
        <v/>
      </c>
      <c r="S254" s="310" t="str">
        <f t="shared" si="23"/>
        <v/>
      </c>
      <c r="T254" s="310" t="str">
        <f t="shared" si="24"/>
        <v/>
      </c>
      <c r="U254" s="311" t="str">
        <f t="shared" si="25"/>
        <v/>
      </c>
    </row>
    <row r="255" spans="1:21">
      <c r="A255" s="79"/>
      <c r="B255" s="79"/>
      <c r="P255" s="310" t="str">
        <f t="shared" si="20"/>
        <v/>
      </c>
      <c r="Q255" s="310" t="str">
        <f t="shared" si="21"/>
        <v/>
      </c>
      <c r="R255" s="310" t="str">
        <f t="shared" si="22"/>
        <v/>
      </c>
      <c r="S255" s="310" t="str">
        <f t="shared" si="23"/>
        <v/>
      </c>
      <c r="T255" s="310" t="str">
        <f t="shared" si="24"/>
        <v/>
      </c>
      <c r="U255" s="311" t="str">
        <f t="shared" si="25"/>
        <v/>
      </c>
    </row>
    <row r="256" spans="1:21">
      <c r="A256" s="79"/>
      <c r="B256" s="79"/>
      <c r="P256" s="310" t="str">
        <f t="shared" si="20"/>
        <v/>
      </c>
      <c r="Q256" s="310" t="str">
        <f t="shared" si="21"/>
        <v/>
      </c>
      <c r="R256" s="310" t="str">
        <f t="shared" si="22"/>
        <v/>
      </c>
      <c r="S256" s="310" t="str">
        <f t="shared" si="23"/>
        <v/>
      </c>
      <c r="T256" s="310" t="str">
        <f t="shared" si="24"/>
        <v/>
      </c>
      <c r="U256" s="311" t="str">
        <f t="shared" si="25"/>
        <v/>
      </c>
    </row>
    <row r="257" spans="1:21">
      <c r="A257" s="79"/>
      <c r="B257" s="79"/>
      <c r="P257" s="310" t="str">
        <f t="shared" si="20"/>
        <v/>
      </c>
      <c r="Q257" s="310" t="str">
        <f t="shared" si="21"/>
        <v/>
      </c>
      <c r="R257" s="310" t="str">
        <f t="shared" si="22"/>
        <v/>
      </c>
      <c r="S257" s="310" t="str">
        <f t="shared" si="23"/>
        <v/>
      </c>
      <c r="T257" s="310" t="str">
        <f t="shared" si="24"/>
        <v/>
      </c>
      <c r="U257" s="311" t="str">
        <f t="shared" si="25"/>
        <v/>
      </c>
    </row>
    <row r="258" spans="1:21">
      <c r="A258" s="79"/>
      <c r="B258" s="79"/>
      <c r="P258" s="310" t="str">
        <f t="shared" si="20"/>
        <v/>
      </c>
      <c r="Q258" s="310" t="str">
        <f t="shared" si="21"/>
        <v/>
      </c>
      <c r="R258" s="310" t="str">
        <f t="shared" si="22"/>
        <v/>
      </c>
      <c r="S258" s="310" t="str">
        <f t="shared" si="23"/>
        <v/>
      </c>
      <c r="T258" s="310" t="str">
        <f t="shared" si="24"/>
        <v/>
      </c>
      <c r="U258" s="311" t="str">
        <f t="shared" si="25"/>
        <v/>
      </c>
    </row>
    <row r="259" spans="1:21">
      <c r="A259" s="79"/>
      <c r="B259" s="79"/>
      <c r="P259" s="310" t="str">
        <f t="shared" si="20"/>
        <v/>
      </c>
      <c r="Q259" s="310" t="str">
        <f t="shared" si="21"/>
        <v/>
      </c>
      <c r="R259" s="310" t="str">
        <f t="shared" si="22"/>
        <v/>
      </c>
      <c r="S259" s="310" t="str">
        <f t="shared" si="23"/>
        <v/>
      </c>
      <c r="T259" s="310" t="str">
        <f t="shared" si="24"/>
        <v/>
      </c>
      <c r="U259" s="311" t="str">
        <f t="shared" si="25"/>
        <v/>
      </c>
    </row>
    <row r="260" spans="1:21">
      <c r="A260" s="79"/>
      <c r="B260" s="79"/>
      <c r="P260" s="310" t="str">
        <f t="shared" si="20"/>
        <v/>
      </c>
      <c r="Q260" s="310" t="str">
        <f t="shared" si="21"/>
        <v/>
      </c>
      <c r="R260" s="310" t="str">
        <f t="shared" si="22"/>
        <v/>
      </c>
      <c r="S260" s="310" t="str">
        <f t="shared" si="23"/>
        <v/>
      </c>
      <c r="T260" s="310" t="str">
        <f t="shared" si="24"/>
        <v/>
      </c>
      <c r="U260" s="311" t="str">
        <f t="shared" si="25"/>
        <v/>
      </c>
    </row>
    <row r="261" spans="1:21">
      <c r="A261" s="79"/>
      <c r="B261" s="79"/>
      <c r="P261" s="310" t="str">
        <f t="shared" si="20"/>
        <v/>
      </c>
      <c r="Q261" s="310" t="str">
        <f t="shared" si="21"/>
        <v/>
      </c>
      <c r="R261" s="310" t="str">
        <f t="shared" si="22"/>
        <v/>
      </c>
      <c r="S261" s="310" t="str">
        <f t="shared" si="23"/>
        <v/>
      </c>
      <c r="T261" s="310" t="str">
        <f t="shared" si="24"/>
        <v/>
      </c>
      <c r="U261" s="311" t="str">
        <f t="shared" si="25"/>
        <v/>
      </c>
    </row>
    <row r="262" spans="1:21">
      <c r="A262" s="79"/>
      <c r="B262" s="79"/>
      <c r="P262" s="310" t="str">
        <f t="shared" si="20"/>
        <v/>
      </c>
      <c r="Q262" s="310" t="str">
        <f t="shared" si="21"/>
        <v/>
      </c>
      <c r="R262" s="310" t="str">
        <f t="shared" si="22"/>
        <v/>
      </c>
      <c r="S262" s="310" t="str">
        <f t="shared" si="23"/>
        <v/>
      </c>
      <c r="T262" s="310" t="str">
        <f t="shared" si="24"/>
        <v/>
      </c>
      <c r="U262" s="311" t="str">
        <f t="shared" si="25"/>
        <v/>
      </c>
    </row>
    <row r="263" spans="1:21">
      <c r="A263" s="79"/>
      <c r="B263" s="79"/>
      <c r="P263" s="310" t="str">
        <f t="shared" si="20"/>
        <v/>
      </c>
      <c r="Q263" s="310" t="str">
        <f t="shared" si="21"/>
        <v/>
      </c>
      <c r="R263" s="310" t="str">
        <f t="shared" si="22"/>
        <v/>
      </c>
      <c r="S263" s="310" t="str">
        <f t="shared" si="23"/>
        <v/>
      </c>
      <c r="T263" s="310" t="str">
        <f t="shared" si="24"/>
        <v/>
      </c>
      <c r="U263" s="311" t="str">
        <f t="shared" si="25"/>
        <v/>
      </c>
    </row>
    <row r="264" spans="1:21">
      <c r="A264" s="79"/>
      <c r="B264" s="79"/>
      <c r="P264" s="310" t="str">
        <f t="shared" ref="P264:P327" si="26">IF(A264="","",A264-$A$6)</f>
        <v/>
      </c>
      <c r="Q264" s="310" t="str">
        <f t="shared" ref="Q264:Q327" si="27">IF(A264="","",A264^2)</f>
        <v/>
      </c>
      <c r="R264" s="310" t="str">
        <f t="shared" ref="R264:R327" si="28">IF(P264="","",P264^2)</f>
        <v/>
      </c>
      <c r="S264" s="310" t="str">
        <f t="shared" ref="S264:S327" si="29">IF(B264="","",B264-$B$6)</f>
        <v/>
      </c>
      <c r="T264" s="310" t="str">
        <f t="shared" ref="T264:T327" si="30">IF(S264="","",S264^2)</f>
        <v/>
      </c>
      <c r="U264" s="311" t="str">
        <f t="shared" ref="U264:U327" si="31">IF(A264="","",A264*B264)</f>
        <v/>
      </c>
    </row>
    <row r="265" spans="1:21">
      <c r="A265" s="79"/>
      <c r="B265" s="79"/>
      <c r="P265" s="310" t="str">
        <f t="shared" si="26"/>
        <v/>
      </c>
      <c r="Q265" s="310" t="str">
        <f t="shared" si="27"/>
        <v/>
      </c>
      <c r="R265" s="310" t="str">
        <f t="shared" si="28"/>
        <v/>
      </c>
      <c r="S265" s="310" t="str">
        <f t="shared" si="29"/>
        <v/>
      </c>
      <c r="T265" s="310" t="str">
        <f t="shared" si="30"/>
        <v/>
      </c>
      <c r="U265" s="311" t="str">
        <f t="shared" si="31"/>
        <v/>
      </c>
    </row>
    <row r="266" spans="1:21">
      <c r="A266" s="79"/>
      <c r="B266" s="79"/>
      <c r="P266" s="310" t="str">
        <f t="shared" si="26"/>
        <v/>
      </c>
      <c r="Q266" s="310" t="str">
        <f t="shared" si="27"/>
        <v/>
      </c>
      <c r="R266" s="310" t="str">
        <f t="shared" si="28"/>
        <v/>
      </c>
      <c r="S266" s="310" t="str">
        <f t="shared" si="29"/>
        <v/>
      </c>
      <c r="T266" s="310" t="str">
        <f t="shared" si="30"/>
        <v/>
      </c>
      <c r="U266" s="311" t="str">
        <f t="shared" si="31"/>
        <v/>
      </c>
    </row>
    <row r="267" spans="1:21">
      <c r="A267" s="79"/>
      <c r="B267" s="79"/>
      <c r="P267" s="310" t="str">
        <f t="shared" si="26"/>
        <v/>
      </c>
      <c r="Q267" s="310" t="str">
        <f t="shared" si="27"/>
        <v/>
      </c>
      <c r="R267" s="310" t="str">
        <f t="shared" si="28"/>
        <v/>
      </c>
      <c r="S267" s="310" t="str">
        <f t="shared" si="29"/>
        <v/>
      </c>
      <c r="T267" s="310" t="str">
        <f t="shared" si="30"/>
        <v/>
      </c>
      <c r="U267" s="311" t="str">
        <f t="shared" si="31"/>
        <v/>
      </c>
    </row>
    <row r="268" spans="1:21">
      <c r="A268" s="79"/>
      <c r="B268" s="79"/>
      <c r="P268" s="310" t="str">
        <f t="shared" si="26"/>
        <v/>
      </c>
      <c r="Q268" s="310" t="str">
        <f t="shared" si="27"/>
        <v/>
      </c>
      <c r="R268" s="310" t="str">
        <f t="shared" si="28"/>
        <v/>
      </c>
      <c r="S268" s="310" t="str">
        <f t="shared" si="29"/>
        <v/>
      </c>
      <c r="T268" s="310" t="str">
        <f t="shared" si="30"/>
        <v/>
      </c>
      <c r="U268" s="311" t="str">
        <f t="shared" si="31"/>
        <v/>
      </c>
    </row>
    <row r="269" spans="1:21">
      <c r="A269" s="79"/>
      <c r="B269" s="79"/>
      <c r="P269" s="310" t="str">
        <f t="shared" si="26"/>
        <v/>
      </c>
      <c r="Q269" s="310" t="str">
        <f t="shared" si="27"/>
        <v/>
      </c>
      <c r="R269" s="310" t="str">
        <f t="shared" si="28"/>
        <v/>
      </c>
      <c r="S269" s="310" t="str">
        <f t="shared" si="29"/>
        <v/>
      </c>
      <c r="T269" s="310" t="str">
        <f t="shared" si="30"/>
        <v/>
      </c>
      <c r="U269" s="311" t="str">
        <f t="shared" si="31"/>
        <v/>
      </c>
    </row>
    <row r="270" spans="1:21">
      <c r="A270" s="79"/>
      <c r="B270" s="79"/>
      <c r="P270" s="310" t="str">
        <f t="shared" si="26"/>
        <v/>
      </c>
      <c r="Q270" s="310" t="str">
        <f t="shared" si="27"/>
        <v/>
      </c>
      <c r="R270" s="310" t="str">
        <f t="shared" si="28"/>
        <v/>
      </c>
      <c r="S270" s="310" t="str">
        <f t="shared" si="29"/>
        <v/>
      </c>
      <c r="T270" s="310" t="str">
        <f t="shared" si="30"/>
        <v/>
      </c>
      <c r="U270" s="311" t="str">
        <f t="shared" si="31"/>
        <v/>
      </c>
    </row>
    <row r="271" spans="1:21">
      <c r="A271" s="79"/>
      <c r="B271" s="79"/>
      <c r="P271" s="310" t="str">
        <f t="shared" si="26"/>
        <v/>
      </c>
      <c r="Q271" s="310" t="str">
        <f t="shared" si="27"/>
        <v/>
      </c>
      <c r="R271" s="310" t="str">
        <f t="shared" si="28"/>
        <v/>
      </c>
      <c r="S271" s="310" t="str">
        <f t="shared" si="29"/>
        <v/>
      </c>
      <c r="T271" s="310" t="str">
        <f t="shared" si="30"/>
        <v/>
      </c>
      <c r="U271" s="311" t="str">
        <f t="shared" si="31"/>
        <v/>
      </c>
    </row>
    <row r="272" spans="1:21">
      <c r="A272" s="79"/>
      <c r="B272" s="79"/>
      <c r="P272" s="310" t="str">
        <f t="shared" si="26"/>
        <v/>
      </c>
      <c r="Q272" s="310" t="str">
        <f t="shared" si="27"/>
        <v/>
      </c>
      <c r="R272" s="310" t="str">
        <f t="shared" si="28"/>
        <v/>
      </c>
      <c r="S272" s="310" t="str">
        <f t="shared" si="29"/>
        <v/>
      </c>
      <c r="T272" s="310" t="str">
        <f t="shared" si="30"/>
        <v/>
      </c>
      <c r="U272" s="311" t="str">
        <f t="shared" si="31"/>
        <v/>
      </c>
    </row>
    <row r="273" spans="1:21">
      <c r="A273" s="79"/>
      <c r="B273" s="79"/>
      <c r="P273" s="310" t="str">
        <f t="shared" si="26"/>
        <v/>
      </c>
      <c r="Q273" s="310" t="str">
        <f t="shared" si="27"/>
        <v/>
      </c>
      <c r="R273" s="310" t="str">
        <f t="shared" si="28"/>
        <v/>
      </c>
      <c r="S273" s="310" t="str">
        <f t="shared" si="29"/>
        <v/>
      </c>
      <c r="T273" s="310" t="str">
        <f t="shared" si="30"/>
        <v/>
      </c>
      <c r="U273" s="311" t="str">
        <f t="shared" si="31"/>
        <v/>
      </c>
    </row>
    <row r="274" spans="1:21">
      <c r="A274" s="79"/>
      <c r="B274" s="79"/>
      <c r="P274" s="310" t="str">
        <f t="shared" si="26"/>
        <v/>
      </c>
      <c r="Q274" s="310" t="str">
        <f t="shared" si="27"/>
        <v/>
      </c>
      <c r="R274" s="310" t="str">
        <f t="shared" si="28"/>
        <v/>
      </c>
      <c r="S274" s="310" t="str">
        <f t="shared" si="29"/>
        <v/>
      </c>
      <c r="T274" s="310" t="str">
        <f t="shared" si="30"/>
        <v/>
      </c>
      <c r="U274" s="311" t="str">
        <f t="shared" si="31"/>
        <v/>
      </c>
    </row>
    <row r="275" spans="1:21">
      <c r="A275" s="79"/>
      <c r="B275" s="79"/>
      <c r="P275" s="310" t="str">
        <f t="shared" si="26"/>
        <v/>
      </c>
      <c r="Q275" s="310" t="str">
        <f t="shared" si="27"/>
        <v/>
      </c>
      <c r="R275" s="310" t="str">
        <f t="shared" si="28"/>
        <v/>
      </c>
      <c r="S275" s="310" t="str">
        <f t="shared" si="29"/>
        <v/>
      </c>
      <c r="T275" s="310" t="str">
        <f t="shared" si="30"/>
        <v/>
      </c>
      <c r="U275" s="311" t="str">
        <f t="shared" si="31"/>
        <v/>
      </c>
    </row>
    <row r="276" spans="1:21">
      <c r="A276" s="79"/>
      <c r="B276" s="79"/>
      <c r="P276" s="310" t="str">
        <f t="shared" si="26"/>
        <v/>
      </c>
      <c r="Q276" s="310" t="str">
        <f t="shared" si="27"/>
        <v/>
      </c>
      <c r="R276" s="310" t="str">
        <f t="shared" si="28"/>
        <v/>
      </c>
      <c r="S276" s="310" t="str">
        <f t="shared" si="29"/>
        <v/>
      </c>
      <c r="T276" s="310" t="str">
        <f t="shared" si="30"/>
        <v/>
      </c>
      <c r="U276" s="311" t="str">
        <f t="shared" si="31"/>
        <v/>
      </c>
    </row>
    <row r="277" spans="1:21">
      <c r="A277" s="79"/>
      <c r="B277" s="79"/>
      <c r="P277" s="310" t="str">
        <f t="shared" si="26"/>
        <v/>
      </c>
      <c r="Q277" s="310" t="str">
        <f t="shared" si="27"/>
        <v/>
      </c>
      <c r="R277" s="310" t="str">
        <f t="shared" si="28"/>
        <v/>
      </c>
      <c r="S277" s="310" t="str">
        <f t="shared" si="29"/>
        <v/>
      </c>
      <c r="T277" s="310" t="str">
        <f t="shared" si="30"/>
        <v/>
      </c>
      <c r="U277" s="311" t="str">
        <f t="shared" si="31"/>
        <v/>
      </c>
    </row>
    <row r="278" spans="1:21">
      <c r="A278" s="79"/>
      <c r="B278" s="79"/>
      <c r="P278" s="310" t="str">
        <f t="shared" si="26"/>
        <v/>
      </c>
      <c r="Q278" s="310" t="str">
        <f t="shared" si="27"/>
        <v/>
      </c>
      <c r="R278" s="310" t="str">
        <f t="shared" si="28"/>
        <v/>
      </c>
      <c r="S278" s="310" t="str">
        <f t="shared" si="29"/>
        <v/>
      </c>
      <c r="T278" s="310" t="str">
        <f t="shared" si="30"/>
        <v/>
      </c>
      <c r="U278" s="311" t="str">
        <f t="shared" si="31"/>
        <v/>
      </c>
    </row>
    <row r="279" spans="1:21">
      <c r="A279" s="79"/>
      <c r="B279" s="79"/>
      <c r="P279" s="310" t="str">
        <f t="shared" si="26"/>
        <v/>
      </c>
      <c r="Q279" s="310" t="str">
        <f t="shared" si="27"/>
        <v/>
      </c>
      <c r="R279" s="310" t="str">
        <f t="shared" si="28"/>
        <v/>
      </c>
      <c r="S279" s="310" t="str">
        <f t="shared" si="29"/>
        <v/>
      </c>
      <c r="T279" s="310" t="str">
        <f t="shared" si="30"/>
        <v/>
      </c>
      <c r="U279" s="311" t="str">
        <f t="shared" si="31"/>
        <v/>
      </c>
    </row>
    <row r="280" spans="1:21">
      <c r="A280" s="79"/>
      <c r="B280" s="79"/>
      <c r="P280" s="310" t="str">
        <f t="shared" si="26"/>
        <v/>
      </c>
      <c r="Q280" s="310" t="str">
        <f t="shared" si="27"/>
        <v/>
      </c>
      <c r="R280" s="310" t="str">
        <f t="shared" si="28"/>
        <v/>
      </c>
      <c r="S280" s="310" t="str">
        <f t="shared" si="29"/>
        <v/>
      </c>
      <c r="T280" s="310" t="str">
        <f t="shared" si="30"/>
        <v/>
      </c>
      <c r="U280" s="311" t="str">
        <f t="shared" si="31"/>
        <v/>
      </c>
    </row>
    <row r="281" spans="1:21">
      <c r="A281" s="79"/>
      <c r="B281" s="79"/>
      <c r="P281" s="310" t="str">
        <f t="shared" si="26"/>
        <v/>
      </c>
      <c r="Q281" s="310" t="str">
        <f t="shared" si="27"/>
        <v/>
      </c>
      <c r="R281" s="310" t="str">
        <f t="shared" si="28"/>
        <v/>
      </c>
      <c r="S281" s="310" t="str">
        <f t="shared" si="29"/>
        <v/>
      </c>
      <c r="T281" s="310" t="str">
        <f t="shared" si="30"/>
        <v/>
      </c>
      <c r="U281" s="311" t="str">
        <f t="shared" si="31"/>
        <v/>
      </c>
    </row>
    <row r="282" spans="1:21">
      <c r="A282" s="79"/>
      <c r="B282" s="79"/>
      <c r="P282" s="310" t="str">
        <f t="shared" si="26"/>
        <v/>
      </c>
      <c r="Q282" s="310" t="str">
        <f t="shared" si="27"/>
        <v/>
      </c>
      <c r="R282" s="310" t="str">
        <f t="shared" si="28"/>
        <v/>
      </c>
      <c r="S282" s="310" t="str">
        <f t="shared" si="29"/>
        <v/>
      </c>
      <c r="T282" s="310" t="str">
        <f t="shared" si="30"/>
        <v/>
      </c>
      <c r="U282" s="311" t="str">
        <f t="shared" si="31"/>
        <v/>
      </c>
    </row>
    <row r="283" spans="1:21">
      <c r="A283" s="79"/>
      <c r="B283" s="79"/>
      <c r="P283" s="310" t="str">
        <f t="shared" si="26"/>
        <v/>
      </c>
      <c r="Q283" s="310" t="str">
        <f t="shared" si="27"/>
        <v/>
      </c>
      <c r="R283" s="310" t="str">
        <f t="shared" si="28"/>
        <v/>
      </c>
      <c r="S283" s="310" t="str">
        <f t="shared" si="29"/>
        <v/>
      </c>
      <c r="T283" s="310" t="str">
        <f t="shared" si="30"/>
        <v/>
      </c>
      <c r="U283" s="311" t="str">
        <f t="shared" si="31"/>
        <v/>
      </c>
    </row>
    <row r="284" spans="1:21">
      <c r="A284" s="79"/>
      <c r="B284" s="79"/>
      <c r="P284" s="310" t="str">
        <f t="shared" si="26"/>
        <v/>
      </c>
      <c r="Q284" s="310" t="str">
        <f t="shared" si="27"/>
        <v/>
      </c>
      <c r="R284" s="310" t="str">
        <f t="shared" si="28"/>
        <v/>
      </c>
      <c r="S284" s="310" t="str">
        <f t="shared" si="29"/>
        <v/>
      </c>
      <c r="T284" s="310" t="str">
        <f t="shared" si="30"/>
        <v/>
      </c>
      <c r="U284" s="311" t="str">
        <f t="shared" si="31"/>
        <v/>
      </c>
    </row>
    <row r="285" spans="1:21">
      <c r="A285" s="79"/>
      <c r="B285" s="79"/>
      <c r="P285" s="310" t="str">
        <f t="shared" si="26"/>
        <v/>
      </c>
      <c r="Q285" s="310" t="str">
        <f t="shared" si="27"/>
        <v/>
      </c>
      <c r="R285" s="310" t="str">
        <f t="shared" si="28"/>
        <v/>
      </c>
      <c r="S285" s="310" t="str">
        <f t="shared" si="29"/>
        <v/>
      </c>
      <c r="T285" s="310" t="str">
        <f t="shared" si="30"/>
        <v/>
      </c>
      <c r="U285" s="311" t="str">
        <f t="shared" si="31"/>
        <v/>
      </c>
    </row>
    <row r="286" spans="1:21">
      <c r="A286" s="79"/>
      <c r="B286" s="79"/>
      <c r="P286" s="310" t="str">
        <f t="shared" si="26"/>
        <v/>
      </c>
      <c r="Q286" s="310" t="str">
        <f t="shared" si="27"/>
        <v/>
      </c>
      <c r="R286" s="310" t="str">
        <f t="shared" si="28"/>
        <v/>
      </c>
      <c r="S286" s="310" t="str">
        <f t="shared" si="29"/>
        <v/>
      </c>
      <c r="T286" s="310" t="str">
        <f t="shared" si="30"/>
        <v/>
      </c>
      <c r="U286" s="311" t="str">
        <f t="shared" si="31"/>
        <v/>
      </c>
    </row>
    <row r="287" spans="1:21">
      <c r="A287" s="79"/>
      <c r="B287" s="79"/>
      <c r="P287" s="310" t="str">
        <f t="shared" si="26"/>
        <v/>
      </c>
      <c r="Q287" s="310" t="str">
        <f t="shared" si="27"/>
        <v/>
      </c>
      <c r="R287" s="310" t="str">
        <f t="shared" si="28"/>
        <v/>
      </c>
      <c r="S287" s="310" t="str">
        <f t="shared" si="29"/>
        <v/>
      </c>
      <c r="T287" s="310" t="str">
        <f t="shared" si="30"/>
        <v/>
      </c>
      <c r="U287" s="311" t="str">
        <f t="shared" si="31"/>
        <v/>
      </c>
    </row>
    <row r="288" spans="1:21">
      <c r="A288" s="79"/>
      <c r="B288" s="79"/>
      <c r="P288" s="310" t="str">
        <f t="shared" si="26"/>
        <v/>
      </c>
      <c r="Q288" s="310" t="str">
        <f t="shared" si="27"/>
        <v/>
      </c>
      <c r="R288" s="310" t="str">
        <f t="shared" si="28"/>
        <v/>
      </c>
      <c r="S288" s="310" t="str">
        <f t="shared" si="29"/>
        <v/>
      </c>
      <c r="T288" s="310" t="str">
        <f t="shared" si="30"/>
        <v/>
      </c>
      <c r="U288" s="311" t="str">
        <f t="shared" si="31"/>
        <v/>
      </c>
    </row>
    <row r="289" spans="1:21">
      <c r="A289" s="79"/>
      <c r="B289" s="79"/>
      <c r="P289" s="310" t="str">
        <f t="shared" si="26"/>
        <v/>
      </c>
      <c r="Q289" s="310" t="str">
        <f t="shared" si="27"/>
        <v/>
      </c>
      <c r="R289" s="310" t="str">
        <f t="shared" si="28"/>
        <v/>
      </c>
      <c r="S289" s="310" t="str">
        <f t="shared" si="29"/>
        <v/>
      </c>
      <c r="T289" s="310" t="str">
        <f t="shared" si="30"/>
        <v/>
      </c>
      <c r="U289" s="311" t="str">
        <f t="shared" si="31"/>
        <v/>
      </c>
    </row>
    <row r="290" spans="1:21">
      <c r="A290" s="79"/>
      <c r="B290" s="79"/>
      <c r="P290" s="310" t="str">
        <f t="shared" si="26"/>
        <v/>
      </c>
      <c r="Q290" s="310" t="str">
        <f t="shared" si="27"/>
        <v/>
      </c>
      <c r="R290" s="310" t="str">
        <f t="shared" si="28"/>
        <v/>
      </c>
      <c r="S290" s="310" t="str">
        <f t="shared" si="29"/>
        <v/>
      </c>
      <c r="T290" s="310" t="str">
        <f t="shared" si="30"/>
        <v/>
      </c>
      <c r="U290" s="311" t="str">
        <f t="shared" si="31"/>
        <v/>
      </c>
    </row>
    <row r="291" spans="1:21">
      <c r="A291" s="79"/>
      <c r="B291" s="79"/>
      <c r="P291" s="310" t="str">
        <f t="shared" si="26"/>
        <v/>
      </c>
      <c r="Q291" s="310" t="str">
        <f t="shared" si="27"/>
        <v/>
      </c>
      <c r="R291" s="310" t="str">
        <f t="shared" si="28"/>
        <v/>
      </c>
      <c r="S291" s="310" t="str">
        <f t="shared" si="29"/>
        <v/>
      </c>
      <c r="T291" s="310" t="str">
        <f t="shared" si="30"/>
        <v/>
      </c>
      <c r="U291" s="311" t="str">
        <f t="shared" si="31"/>
        <v/>
      </c>
    </row>
    <row r="292" spans="1:21">
      <c r="A292" s="79"/>
      <c r="B292" s="79"/>
      <c r="P292" s="310" t="str">
        <f t="shared" si="26"/>
        <v/>
      </c>
      <c r="Q292" s="310" t="str">
        <f t="shared" si="27"/>
        <v/>
      </c>
      <c r="R292" s="310" t="str">
        <f t="shared" si="28"/>
        <v/>
      </c>
      <c r="S292" s="310" t="str">
        <f t="shared" si="29"/>
        <v/>
      </c>
      <c r="T292" s="310" t="str">
        <f t="shared" si="30"/>
        <v/>
      </c>
      <c r="U292" s="311" t="str">
        <f t="shared" si="31"/>
        <v/>
      </c>
    </row>
    <row r="293" spans="1:21">
      <c r="A293" s="79"/>
      <c r="B293" s="79"/>
      <c r="P293" s="310" t="str">
        <f t="shared" si="26"/>
        <v/>
      </c>
      <c r="Q293" s="310" t="str">
        <f t="shared" si="27"/>
        <v/>
      </c>
      <c r="R293" s="310" t="str">
        <f t="shared" si="28"/>
        <v/>
      </c>
      <c r="S293" s="310" t="str">
        <f t="shared" si="29"/>
        <v/>
      </c>
      <c r="T293" s="310" t="str">
        <f t="shared" si="30"/>
        <v/>
      </c>
      <c r="U293" s="311" t="str">
        <f t="shared" si="31"/>
        <v/>
      </c>
    </row>
    <row r="294" spans="1:21">
      <c r="A294" s="79"/>
      <c r="B294" s="79"/>
      <c r="P294" s="310" t="str">
        <f t="shared" si="26"/>
        <v/>
      </c>
      <c r="Q294" s="310" t="str">
        <f t="shared" si="27"/>
        <v/>
      </c>
      <c r="R294" s="310" t="str">
        <f t="shared" si="28"/>
        <v/>
      </c>
      <c r="S294" s="310" t="str">
        <f t="shared" si="29"/>
        <v/>
      </c>
      <c r="T294" s="310" t="str">
        <f t="shared" si="30"/>
        <v/>
      </c>
      <c r="U294" s="311" t="str">
        <f t="shared" si="31"/>
        <v/>
      </c>
    </row>
    <row r="295" spans="1:21">
      <c r="A295" s="79"/>
      <c r="B295" s="79"/>
      <c r="P295" s="310" t="str">
        <f t="shared" si="26"/>
        <v/>
      </c>
      <c r="Q295" s="310" t="str">
        <f t="shared" si="27"/>
        <v/>
      </c>
      <c r="R295" s="310" t="str">
        <f t="shared" si="28"/>
        <v/>
      </c>
      <c r="S295" s="310" t="str">
        <f t="shared" si="29"/>
        <v/>
      </c>
      <c r="T295" s="310" t="str">
        <f t="shared" si="30"/>
        <v/>
      </c>
      <c r="U295" s="311" t="str">
        <f t="shared" si="31"/>
        <v/>
      </c>
    </row>
    <row r="296" spans="1:21">
      <c r="A296" s="79"/>
      <c r="B296" s="79"/>
      <c r="P296" s="310" t="str">
        <f t="shared" si="26"/>
        <v/>
      </c>
      <c r="Q296" s="310" t="str">
        <f t="shared" si="27"/>
        <v/>
      </c>
      <c r="R296" s="310" t="str">
        <f t="shared" si="28"/>
        <v/>
      </c>
      <c r="S296" s="310" t="str">
        <f t="shared" si="29"/>
        <v/>
      </c>
      <c r="T296" s="310" t="str">
        <f t="shared" si="30"/>
        <v/>
      </c>
      <c r="U296" s="311" t="str">
        <f t="shared" si="31"/>
        <v/>
      </c>
    </row>
    <row r="297" spans="1:21">
      <c r="A297" s="79"/>
      <c r="B297" s="79"/>
      <c r="P297" s="310" t="str">
        <f t="shared" si="26"/>
        <v/>
      </c>
      <c r="Q297" s="310" t="str">
        <f t="shared" si="27"/>
        <v/>
      </c>
      <c r="R297" s="310" t="str">
        <f t="shared" si="28"/>
        <v/>
      </c>
      <c r="S297" s="310" t="str">
        <f t="shared" si="29"/>
        <v/>
      </c>
      <c r="T297" s="310" t="str">
        <f t="shared" si="30"/>
        <v/>
      </c>
      <c r="U297" s="311" t="str">
        <f t="shared" si="31"/>
        <v/>
      </c>
    </row>
    <row r="298" spans="1:21">
      <c r="A298" s="79"/>
      <c r="B298" s="79"/>
      <c r="P298" s="310" t="str">
        <f t="shared" si="26"/>
        <v/>
      </c>
      <c r="Q298" s="310" t="str">
        <f t="shared" si="27"/>
        <v/>
      </c>
      <c r="R298" s="310" t="str">
        <f t="shared" si="28"/>
        <v/>
      </c>
      <c r="S298" s="310" t="str">
        <f t="shared" si="29"/>
        <v/>
      </c>
      <c r="T298" s="310" t="str">
        <f t="shared" si="30"/>
        <v/>
      </c>
      <c r="U298" s="311" t="str">
        <f t="shared" si="31"/>
        <v/>
      </c>
    </row>
    <row r="299" spans="1:21">
      <c r="A299" s="79"/>
      <c r="B299" s="79"/>
      <c r="P299" s="310" t="str">
        <f t="shared" si="26"/>
        <v/>
      </c>
      <c r="Q299" s="310" t="str">
        <f t="shared" si="27"/>
        <v/>
      </c>
      <c r="R299" s="310" t="str">
        <f t="shared" si="28"/>
        <v/>
      </c>
      <c r="S299" s="310" t="str">
        <f t="shared" si="29"/>
        <v/>
      </c>
      <c r="T299" s="310" t="str">
        <f t="shared" si="30"/>
        <v/>
      </c>
      <c r="U299" s="311" t="str">
        <f t="shared" si="31"/>
        <v/>
      </c>
    </row>
    <row r="300" spans="1:21">
      <c r="A300" s="79"/>
      <c r="B300" s="79"/>
      <c r="P300" s="310" t="str">
        <f t="shared" si="26"/>
        <v/>
      </c>
      <c r="Q300" s="310" t="str">
        <f t="shared" si="27"/>
        <v/>
      </c>
      <c r="R300" s="310" t="str">
        <f t="shared" si="28"/>
        <v/>
      </c>
      <c r="S300" s="310" t="str">
        <f t="shared" si="29"/>
        <v/>
      </c>
      <c r="T300" s="310" t="str">
        <f t="shared" si="30"/>
        <v/>
      </c>
      <c r="U300" s="311" t="str">
        <f t="shared" si="31"/>
        <v/>
      </c>
    </row>
    <row r="301" spans="1:21">
      <c r="A301" s="79"/>
      <c r="B301" s="79"/>
      <c r="P301" s="310" t="str">
        <f t="shared" si="26"/>
        <v/>
      </c>
      <c r="Q301" s="310" t="str">
        <f t="shared" si="27"/>
        <v/>
      </c>
      <c r="R301" s="310" t="str">
        <f t="shared" si="28"/>
        <v/>
      </c>
      <c r="S301" s="310" t="str">
        <f t="shared" si="29"/>
        <v/>
      </c>
      <c r="T301" s="310" t="str">
        <f t="shared" si="30"/>
        <v/>
      </c>
      <c r="U301" s="311" t="str">
        <f t="shared" si="31"/>
        <v/>
      </c>
    </row>
    <row r="302" spans="1:21">
      <c r="A302" s="79"/>
      <c r="B302" s="79"/>
      <c r="P302" s="310" t="str">
        <f t="shared" si="26"/>
        <v/>
      </c>
      <c r="Q302" s="310" t="str">
        <f t="shared" si="27"/>
        <v/>
      </c>
      <c r="R302" s="310" t="str">
        <f t="shared" si="28"/>
        <v/>
      </c>
      <c r="S302" s="310" t="str">
        <f t="shared" si="29"/>
        <v/>
      </c>
      <c r="T302" s="310" t="str">
        <f t="shared" si="30"/>
        <v/>
      </c>
      <c r="U302" s="311" t="str">
        <f t="shared" si="31"/>
        <v/>
      </c>
    </row>
    <row r="303" spans="1:21">
      <c r="A303" s="79"/>
      <c r="B303" s="79"/>
      <c r="P303" s="310" t="str">
        <f t="shared" si="26"/>
        <v/>
      </c>
      <c r="Q303" s="310" t="str">
        <f t="shared" si="27"/>
        <v/>
      </c>
      <c r="R303" s="310" t="str">
        <f t="shared" si="28"/>
        <v/>
      </c>
      <c r="S303" s="310" t="str">
        <f t="shared" si="29"/>
        <v/>
      </c>
      <c r="T303" s="310" t="str">
        <f t="shared" si="30"/>
        <v/>
      </c>
      <c r="U303" s="311" t="str">
        <f t="shared" si="31"/>
        <v/>
      </c>
    </row>
    <row r="304" spans="1:21">
      <c r="A304" s="79"/>
      <c r="B304" s="79"/>
      <c r="P304" s="310" t="str">
        <f t="shared" si="26"/>
        <v/>
      </c>
      <c r="Q304" s="310" t="str">
        <f t="shared" si="27"/>
        <v/>
      </c>
      <c r="R304" s="310" t="str">
        <f t="shared" si="28"/>
        <v/>
      </c>
      <c r="S304" s="310" t="str">
        <f t="shared" si="29"/>
        <v/>
      </c>
      <c r="T304" s="310" t="str">
        <f t="shared" si="30"/>
        <v/>
      </c>
      <c r="U304" s="311" t="str">
        <f t="shared" si="31"/>
        <v/>
      </c>
    </row>
    <row r="305" spans="1:21">
      <c r="A305" s="79"/>
      <c r="B305" s="79"/>
      <c r="P305" s="310" t="str">
        <f t="shared" si="26"/>
        <v/>
      </c>
      <c r="Q305" s="310" t="str">
        <f t="shared" si="27"/>
        <v/>
      </c>
      <c r="R305" s="310" t="str">
        <f t="shared" si="28"/>
        <v/>
      </c>
      <c r="S305" s="310" t="str">
        <f t="shared" si="29"/>
        <v/>
      </c>
      <c r="T305" s="310" t="str">
        <f t="shared" si="30"/>
        <v/>
      </c>
      <c r="U305" s="311" t="str">
        <f t="shared" si="31"/>
        <v/>
      </c>
    </row>
    <row r="306" spans="1:21">
      <c r="A306" s="79"/>
      <c r="B306" s="79"/>
      <c r="P306" s="310" t="str">
        <f t="shared" si="26"/>
        <v/>
      </c>
      <c r="Q306" s="310" t="str">
        <f t="shared" si="27"/>
        <v/>
      </c>
      <c r="R306" s="310" t="str">
        <f t="shared" si="28"/>
        <v/>
      </c>
      <c r="S306" s="310" t="str">
        <f t="shared" si="29"/>
        <v/>
      </c>
      <c r="T306" s="310" t="str">
        <f t="shared" si="30"/>
        <v/>
      </c>
      <c r="U306" s="311" t="str">
        <f t="shared" si="31"/>
        <v/>
      </c>
    </row>
    <row r="307" spans="1:21">
      <c r="A307" s="79"/>
      <c r="B307" s="79"/>
      <c r="P307" s="310" t="str">
        <f t="shared" si="26"/>
        <v/>
      </c>
      <c r="Q307" s="310" t="str">
        <f t="shared" si="27"/>
        <v/>
      </c>
      <c r="R307" s="310" t="str">
        <f t="shared" si="28"/>
        <v/>
      </c>
      <c r="S307" s="310" t="str">
        <f t="shared" si="29"/>
        <v/>
      </c>
      <c r="T307" s="310" t="str">
        <f t="shared" si="30"/>
        <v/>
      </c>
      <c r="U307" s="311" t="str">
        <f t="shared" si="31"/>
        <v/>
      </c>
    </row>
    <row r="308" spans="1:21">
      <c r="A308" s="79"/>
      <c r="B308" s="79"/>
      <c r="P308" s="310" t="str">
        <f t="shared" si="26"/>
        <v/>
      </c>
      <c r="Q308" s="310" t="str">
        <f t="shared" si="27"/>
        <v/>
      </c>
      <c r="R308" s="310" t="str">
        <f t="shared" si="28"/>
        <v/>
      </c>
      <c r="S308" s="310" t="str">
        <f t="shared" si="29"/>
        <v/>
      </c>
      <c r="T308" s="310" t="str">
        <f t="shared" si="30"/>
        <v/>
      </c>
      <c r="U308" s="311" t="str">
        <f t="shared" si="31"/>
        <v/>
      </c>
    </row>
    <row r="309" spans="1:21">
      <c r="A309" s="79"/>
      <c r="B309" s="79"/>
      <c r="P309" s="310" t="str">
        <f t="shared" si="26"/>
        <v/>
      </c>
      <c r="Q309" s="310" t="str">
        <f t="shared" si="27"/>
        <v/>
      </c>
      <c r="R309" s="310" t="str">
        <f t="shared" si="28"/>
        <v/>
      </c>
      <c r="S309" s="310" t="str">
        <f t="shared" si="29"/>
        <v/>
      </c>
      <c r="T309" s="310" t="str">
        <f t="shared" si="30"/>
        <v/>
      </c>
      <c r="U309" s="311" t="str">
        <f t="shared" si="31"/>
        <v/>
      </c>
    </row>
    <row r="310" spans="1:21">
      <c r="A310" s="79"/>
      <c r="B310" s="79"/>
      <c r="P310" s="310" t="str">
        <f t="shared" si="26"/>
        <v/>
      </c>
      <c r="Q310" s="310" t="str">
        <f t="shared" si="27"/>
        <v/>
      </c>
      <c r="R310" s="310" t="str">
        <f t="shared" si="28"/>
        <v/>
      </c>
      <c r="S310" s="310" t="str">
        <f t="shared" si="29"/>
        <v/>
      </c>
      <c r="T310" s="310" t="str">
        <f t="shared" si="30"/>
        <v/>
      </c>
      <c r="U310" s="311" t="str">
        <f t="shared" si="31"/>
        <v/>
      </c>
    </row>
    <row r="311" spans="1:21">
      <c r="A311" s="79"/>
      <c r="B311" s="79"/>
      <c r="P311" s="310" t="str">
        <f t="shared" si="26"/>
        <v/>
      </c>
      <c r="Q311" s="310" t="str">
        <f t="shared" si="27"/>
        <v/>
      </c>
      <c r="R311" s="310" t="str">
        <f t="shared" si="28"/>
        <v/>
      </c>
      <c r="S311" s="310" t="str">
        <f t="shared" si="29"/>
        <v/>
      </c>
      <c r="T311" s="310" t="str">
        <f t="shared" si="30"/>
        <v/>
      </c>
      <c r="U311" s="311" t="str">
        <f t="shared" si="31"/>
        <v/>
      </c>
    </row>
    <row r="312" spans="1:21">
      <c r="A312" s="79"/>
      <c r="B312" s="79"/>
      <c r="P312" s="310" t="str">
        <f t="shared" si="26"/>
        <v/>
      </c>
      <c r="Q312" s="310" t="str">
        <f t="shared" si="27"/>
        <v/>
      </c>
      <c r="R312" s="310" t="str">
        <f t="shared" si="28"/>
        <v/>
      </c>
      <c r="S312" s="310" t="str">
        <f t="shared" si="29"/>
        <v/>
      </c>
      <c r="T312" s="310" t="str">
        <f t="shared" si="30"/>
        <v/>
      </c>
      <c r="U312" s="311" t="str">
        <f t="shared" si="31"/>
        <v/>
      </c>
    </row>
    <row r="313" spans="1:21">
      <c r="A313" s="79"/>
      <c r="B313" s="79"/>
      <c r="P313" s="310" t="str">
        <f t="shared" si="26"/>
        <v/>
      </c>
      <c r="Q313" s="310" t="str">
        <f t="shared" si="27"/>
        <v/>
      </c>
      <c r="R313" s="310" t="str">
        <f t="shared" si="28"/>
        <v/>
      </c>
      <c r="S313" s="310" t="str">
        <f t="shared" si="29"/>
        <v/>
      </c>
      <c r="T313" s="310" t="str">
        <f t="shared" si="30"/>
        <v/>
      </c>
      <c r="U313" s="311" t="str">
        <f t="shared" si="31"/>
        <v/>
      </c>
    </row>
    <row r="314" spans="1:21">
      <c r="A314" s="79"/>
      <c r="B314" s="79"/>
      <c r="P314" s="310" t="str">
        <f t="shared" si="26"/>
        <v/>
      </c>
      <c r="Q314" s="310" t="str">
        <f t="shared" si="27"/>
        <v/>
      </c>
      <c r="R314" s="310" t="str">
        <f t="shared" si="28"/>
        <v/>
      </c>
      <c r="S314" s="310" t="str">
        <f t="shared" si="29"/>
        <v/>
      </c>
      <c r="T314" s="310" t="str">
        <f t="shared" si="30"/>
        <v/>
      </c>
      <c r="U314" s="311" t="str">
        <f t="shared" si="31"/>
        <v/>
      </c>
    </row>
    <row r="315" spans="1:21">
      <c r="A315" s="79"/>
      <c r="B315" s="79"/>
      <c r="P315" s="310" t="str">
        <f t="shared" si="26"/>
        <v/>
      </c>
      <c r="Q315" s="310" t="str">
        <f t="shared" si="27"/>
        <v/>
      </c>
      <c r="R315" s="310" t="str">
        <f t="shared" si="28"/>
        <v/>
      </c>
      <c r="S315" s="310" t="str">
        <f t="shared" si="29"/>
        <v/>
      </c>
      <c r="T315" s="310" t="str">
        <f t="shared" si="30"/>
        <v/>
      </c>
      <c r="U315" s="311" t="str">
        <f t="shared" si="31"/>
        <v/>
      </c>
    </row>
    <row r="316" spans="1:21">
      <c r="A316" s="79"/>
      <c r="B316" s="79"/>
      <c r="P316" s="310" t="str">
        <f t="shared" si="26"/>
        <v/>
      </c>
      <c r="Q316" s="310" t="str">
        <f t="shared" si="27"/>
        <v/>
      </c>
      <c r="R316" s="310" t="str">
        <f t="shared" si="28"/>
        <v/>
      </c>
      <c r="S316" s="310" t="str">
        <f t="shared" si="29"/>
        <v/>
      </c>
      <c r="T316" s="310" t="str">
        <f t="shared" si="30"/>
        <v/>
      </c>
      <c r="U316" s="311" t="str">
        <f t="shared" si="31"/>
        <v/>
      </c>
    </row>
    <row r="317" spans="1:21">
      <c r="A317" s="79"/>
      <c r="B317" s="79"/>
      <c r="P317" s="310" t="str">
        <f t="shared" si="26"/>
        <v/>
      </c>
      <c r="Q317" s="310" t="str">
        <f t="shared" si="27"/>
        <v/>
      </c>
      <c r="R317" s="310" t="str">
        <f t="shared" si="28"/>
        <v/>
      </c>
      <c r="S317" s="310" t="str">
        <f t="shared" si="29"/>
        <v/>
      </c>
      <c r="T317" s="310" t="str">
        <f t="shared" si="30"/>
        <v/>
      </c>
      <c r="U317" s="311" t="str">
        <f t="shared" si="31"/>
        <v/>
      </c>
    </row>
    <row r="318" spans="1:21">
      <c r="A318" s="79"/>
      <c r="B318" s="79"/>
      <c r="P318" s="310" t="str">
        <f t="shared" si="26"/>
        <v/>
      </c>
      <c r="Q318" s="310" t="str">
        <f t="shared" si="27"/>
        <v/>
      </c>
      <c r="R318" s="310" t="str">
        <f t="shared" si="28"/>
        <v/>
      </c>
      <c r="S318" s="310" t="str">
        <f t="shared" si="29"/>
        <v/>
      </c>
      <c r="T318" s="310" t="str">
        <f t="shared" si="30"/>
        <v/>
      </c>
      <c r="U318" s="311" t="str">
        <f t="shared" si="31"/>
        <v/>
      </c>
    </row>
    <row r="319" spans="1:21">
      <c r="A319" s="79"/>
      <c r="B319" s="79"/>
      <c r="P319" s="310" t="str">
        <f t="shared" si="26"/>
        <v/>
      </c>
      <c r="Q319" s="310" t="str">
        <f t="shared" si="27"/>
        <v/>
      </c>
      <c r="R319" s="310" t="str">
        <f t="shared" si="28"/>
        <v/>
      </c>
      <c r="S319" s="310" t="str">
        <f t="shared" si="29"/>
        <v/>
      </c>
      <c r="T319" s="310" t="str">
        <f t="shared" si="30"/>
        <v/>
      </c>
      <c r="U319" s="311" t="str">
        <f t="shared" si="31"/>
        <v/>
      </c>
    </row>
    <row r="320" spans="1:21">
      <c r="A320" s="79"/>
      <c r="B320" s="79"/>
      <c r="P320" s="310" t="str">
        <f t="shared" si="26"/>
        <v/>
      </c>
      <c r="Q320" s="310" t="str">
        <f t="shared" si="27"/>
        <v/>
      </c>
      <c r="R320" s="310" t="str">
        <f t="shared" si="28"/>
        <v/>
      </c>
      <c r="S320" s="310" t="str">
        <f t="shared" si="29"/>
        <v/>
      </c>
      <c r="T320" s="310" t="str">
        <f t="shared" si="30"/>
        <v/>
      </c>
      <c r="U320" s="311" t="str">
        <f t="shared" si="31"/>
        <v/>
      </c>
    </row>
    <row r="321" spans="1:21">
      <c r="A321" s="79"/>
      <c r="B321" s="79"/>
      <c r="P321" s="310" t="str">
        <f t="shared" si="26"/>
        <v/>
      </c>
      <c r="Q321" s="310" t="str">
        <f t="shared" si="27"/>
        <v/>
      </c>
      <c r="R321" s="310" t="str">
        <f t="shared" si="28"/>
        <v/>
      </c>
      <c r="S321" s="310" t="str">
        <f t="shared" si="29"/>
        <v/>
      </c>
      <c r="T321" s="310" t="str">
        <f t="shared" si="30"/>
        <v/>
      </c>
      <c r="U321" s="311" t="str">
        <f t="shared" si="31"/>
        <v/>
      </c>
    </row>
    <row r="322" spans="1:21">
      <c r="A322" s="79"/>
      <c r="B322" s="79"/>
      <c r="P322" s="310" t="str">
        <f t="shared" si="26"/>
        <v/>
      </c>
      <c r="Q322" s="310" t="str">
        <f t="shared" si="27"/>
        <v/>
      </c>
      <c r="R322" s="310" t="str">
        <f t="shared" si="28"/>
        <v/>
      </c>
      <c r="S322" s="310" t="str">
        <f t="shared" si="29"/>
        <v/>
      </c>
      <c r="T322" s="310" t="str">
        <f t="shared" si="30"/>
        <v/>
      </c>
      <c r="U322" s="311" t="str">
        <f t="shared" si="31"/>
        <v/>
      </c>
    </row>
    <row r="323" spans="1:21">
      <c r="A323" s="79"/>
      <c r="B323" s="79"/>
      <c r="P323" s="310" t="str">
        <f t="shared" si="26"/>
        <v/>
      </c>
      <c r="Q323" s="310" t="str">
        <f t="shared" si="27"/>
        <v/>
      </c>
      <c r="R323" s="310" t="str">
        <f t="shared" si="28"/>
        <v/>
      </c>
      <c r="S323" s="310" t="str">
        <f t="shared" si="29"/>
        <v/>
      </c>
      <c r="T323" s="310" t="str">
        <f t="shared" si="30"/>
        <v/>
      </c>
      <c r="U323" s="311" t="str">
        <f t="shared" si="31"/>
        <v/>
      </c>
    </row>
    <row r="324" spans="1:21">
      <c r="A324" s="79"/>
      <c r="B324" s="79"/>
      <c r="P324" s="310" t="str">
        <f t="shared" si="26"/>
        <v/>
      </c>
      <c r="Q324" s="310" t="str">
        <f t="shared" si="27"/>
        <v/>
      </c>
      <c r="R324" s="310" t="str">
        <f t="shared" si="28"/>
        <v/>
      </c>
      <c r="S324" s="310" t="str">
        <f t="shared" si="29"/>
        <v/>
      </c>
      <c r="T324" s="310" t="str">
        <f t="shared" si="30"/>
        <v/>
      </c>
      <c r="U324" s="311" t="str">
        <f t="shared" si="31"/>
        <v/>
      </c>
    </row>
    <row r="325" spans="1:21">
      <c r="A325" s="79"/>
      <c r="B325" s="79"/>
      <c r="P325" s="310" t="str">
        <f t="shared" si="26"/>
        <v/>
      </c>
      <c r="Q325" s="310" t="str">
        <f t="shared" si="27"/>
        <v/>
      </c>
      <c r="R325" s="310" t="str">
        <f t="shared" si="28"/>
        <v/>
      </c>
      <c r="S325" s="310" t="str">
        <f t="shared" si="29"/>
        <v/>
      </c>
      <c r="T325" s="310" t="str">
        <f t="shared" si="30"/>
        <v/>
      </c>
      <c r="U325" s="311" t="str">
        <f t="shared" si="31"/>
        <v/>
      </c>
    </row>
    <row r="326" spans="1:21">
      <c r="A326" s="79"/>
      <c r="B326" s="79"/>
      <c r="P326" s="310" t="str">
        <f t="shared" si="26"/>
        <v/>
      </c>
      <c r="Q326" s="310" t="str">
        <f t="shared" si="27"/>
        <v/>
      </c>
      <c r="R326" s="310" t="str">
        <f t="shared" si="28"/>
        <v/>
      </c>
      <c r="S326" s="310" t="str">
        <f t="shared" si="29"/>
        <v/>
      </c>
      <c r="T326" s="310" t="str">
        <f t="shared" si="30"/>
        <v/>
      </c>
      <c r="U326" s="311" t="str">
        <f t="shared" si="31"/>
        <v/>
      </c>
    </row>
    <row r="327" spans="1:21">
      <c r="A327" s="79"/>
      <c r="B327" s="79"/>
      <c r="P327" s="310" t="str">
        <f t="shared" si="26"/>
        <v/>
      </c>
      <c r="Q327" s="310" t="str">
        <f t="shared" si="27"/>
        <v/>
      </c>
      <c r="R327" s="310" t="str">
        <f t="shared" si="28"/>
        <v/>
      </c>
      <c r="S327" s="310" t="str">
        <f t="shared" si="29"/>
        <v/>
      </c>
      <c r="T327" s="310" t="str">
        <f t="shared" si="30"/>
        <v/>
      </c>
      <c r="U327" s="311" t="str">
        <f t="shared" si="31"/>
        <v/>
      </c>
    </row>
    <row r="328" spans="1:21">
      <c r="A328" s="79"/>
      <c r="B328" s="79"/>
      <c r="P328" s="310" t="str">
        <f t="shared" ref="P328:P391" si="32">IF(A328="","",A328-$A$6)</f>
        <v/>
      </c>
      <c r="Q328" s="310" t="str">
        <f t="shared" ref="Q328:Q391" si="33">IF(A328="","",A328^2)</f>
        <v/>
      </c>
      <c r="R328" s="310" t="str">
        <f t="shared" ref="R328:R391" si="34">IF(P328="","",P328^2)</f>
        <v/>
      </c>
      <c r="S328" s="310" t="str">
        <f t="shared" ref="S328:S391" si="35">IF(B328="","",B328-$B$6)</f>
        <v/>
      </c>
      <c r="T328" s="310" t="str">
        <f t="shared" ref="T328:T391" si="36">IF(S328="","",S328^2)</f>
        <v/>
      </c>
      <c r="U328" s="311" t="str">
        <f t="shared" ref="U328:U391" si="37">IF(A328="","",A328*B328)</f>
        <v/>
      </c>
    </row>
    <row r="329" spans="1:21">
      <c r="A329" s="79"/>
      <c r="B329" s="79"/>
      <c r="P329" s="310" t="str">
        <f t="shared" si="32"/>
        <v/>
      </c>
      <c r="Q329" s="310" t="str">
        <f t="shared" si="33"/>
        <v/>
      </c>
      <c r="R329" s="310" t="str">
        <f t="shared" si="34"/>
        <v/>
      </c>
      <c r="S329" s="310" t="str">
        <f t="shared" si="35"/>
        <v/>
      </c>
      <c r="T329" s="310" t="str">
        <f t="shared" si="36"/>
        <v/>
      </c>
      <c r="U329" s="311" t="str">
        <f t="shared" si="37"/>
        <v/>
      </c>
    </row>
    <row r="330" spans="1:21">
      <c r="A330" s="79"/>
      <c r="B330" s="79"/>
      <c r="P330" s="310" t="str">
        <f t="shared" si="32"/>
        <v/>
      </c>
      <c r="Q330" s="310" t="str">
        <f t="shared" si="33"/>
        <v/>
      </c>
      <c r="R330" s="310" t="str">
        <f t="shared" si="34"/>
        <v/>
      </c>
      <c r="S330" s="310" t="str">
        <f t="shared" si="35"/>
        <v/>
      </c>
      <c r="T330" s="310" t="str">
        <f t="shared" si="36"/>
        <v/>
      </c>
      <c r="U330" s="311" t="str">
        <f t="shared" si="37"/>
        <v/>
      </c>
    </row>
    <row r="331" spans="1:21">
      <c r="A331" s="79"/>
      <c r="B331" s="79"/>
      <c r="P331" s="310" t="str">
        <f t="shared" si="32"/>
        <v/>
      </c>
      <c r="Q331" s="310" t="str">
        <f t="shared" si="33"/>
        <v/>
      </c>
      <c r="R331" s="310" t="str">
        <f t="shared" si="34"/>
        <v/>
      </c>
      <c r="S331" s="310" t="str">
        <f t="shared" si="35"/>
        <v/>
      </c>
      <c r="T331" s="310" t="str">
        <f t="shared" si="36"/>
        <v/>
      </c>
      <c r="U331" s="311" t="str">
        <f t="shared" si="37"/>
        <v/>
      </c>
    </row>
    <row r="332" spans="1:21">
      <c r="A332" s="79"/>
      <c r="B332" s="79"/>
      <c r="P332" s="310" t="str">
        <f t="shared" si="32"/>
        <v/>
      </c>
      <c r="Q332" s="310" t="str">
        <f t="shared" si="33"/>
        <v/>
      </c>
      <c r="R332" s="310" t="str">
        <f t="shared" si="34"/>
        <v/>
      </c>
      <c r="S332" s="310" t="str">
        <f t="shared" si="35"/>
        <v/>
      </c>
      <c r="T332" s="310" t="str">
        <f t="shared" si="36"/>
        <v/>
      </c>
      <c r="U332" s="311" t="str">
        <f t="shared" si="37"/>
        <v/>
      </c>
    </row>
    <row r="333" spans="1:21">
      <c r="A333" s="79"/>
      <c r="B333" s="79"/>
      <c r="P333" s="310" t="str">
        <f t="shared" si="32"/>
        <v/>
      </c>
      <c r="Q333" s="310" t="str">
        <f t="shared" si="33"/>
        <v/>
      </c>
      <c r="R333" s="310" t="str">
        <f t="shared" si="34"/>
        <v/>
      </c>
      <c r="S333" s="310" t="str">
        <f t="shared" si="35"/>
        <v/>
      </c>
      <c r="T333" s="310" t="str">
        <f t="shared" si="36"/>
        <v/>
      </c>
      <c r="U333" s="311" t="str">
        <f t="shared" si="37"/>
        <v/>
      </c>
    </row>
    <row r="334" spans="1:21">
      <c r="A334" s="79"/>
      <c r="B334" s="79"/>
      <c r="P334" s="310" t="str">
        <f t="shared" si="32"/>
        <v/>
      </c>
      <c r="Q334" s="310" t="str">
        <f t="shared" si="33"/>
        <v/>
      </c>
      <c r="R334" s="310" t="str">
        <f t="shared" si="34"/>
        <v/>
      </c>
      <c r="S334" s="310" t="str">
        <f t="shared" si="35"/>
        <v/>
      </c>
      <c r="T334" s="310" t="str">
        <f t="shared" si="36"/>
        <v/>
      </c>
      <c r="U334" s="311" t="str">
        <f t="shared" si="37"/>
        <v/>
      </c>
    </row>
    <row r="335" spans="1:21">
      <c r="A335" s="79"/>
      <c r="B335" s="79"/>
      <c r="P335" s="310" t="str">
        <f t="shared" si="32"/>
        <v/>
      </c>
      <c r="Q335" s="310" t="str">
        <f t="shared" si="33"/>
        <v/>
      </c>
      <c r="R335" s="310" t="str">
        <f t="shared" si="34"/>
        <v/>
      </c>
      <c r="S335" s="310" t="str">
        <f t="shared" si="35"/>
        <v/>
      </c>
      <c r="T335" s="310" t="str">
        <f t="shared" si="36"/>
        <v/>
      </c>
      <c r="U335" s="311" t="str">
        <f t="shared" si="37"/>
        <v/>
      </c>
    </row>
    <row r="336" spans="1:21">
      <c r="A336" s="79"/>
      <c r="B336" s="79"/>
      <c r="P336" s="310" t="str">
        <f t="shared" si="32"/>
        <v/>
      </c>
      <c r="Q336" s="310" t="str">
        <f t="shared" si="33"/>
        <v/>
      </c>
      <c r="R336" s="310" t="str">
        <f t="shared" si="34"/>
        <v/>
      </c>
      <c r="S336" s="310" t="str">
        <f t="shared" si="35"/>
        <v/>
      </c>
      <c r="T336" s="310" t="str">
        <f t="shared" si="36"/>
        <v/>
      </c>
      <c r="U336" s="311" t="str">
        <f t="shared" si="37"/>
        <v/>
      </c>
    </row>
    <row r="337" spans="1:21">
      <c r="A337" s="79"/>
      <c r="B337" s="79"/>
      <c r="P337" s="310" t="str">
        <f t="shared" si="32"/>
        <v/>
      </c>
      <c r="Q337" s="310" t="str">
        <f t="shared" si="33"/>
        <v/>
      </c>
      <c r="R337" s="310" t="str">
        <f t="shared" si="34"/>
        <v/>
      </c>
      <c r="S337" s="310" t="str">
        <f t="shared" si="35"/>
        <v/>
      </c>
      <c r="T337" s="310" t="str">
        <f t="shared" si="36"/>
        <v/>
      </c>
      <c r="U337" s="311" t="str">
        <f t="shared" si="37"/>
        <v/>
      </c>
    </row>
    <row r="338" spans="1:21">
      <c r="A338" s="79"/>
      <c r="B338" s="79"/>
      <c r="P338" s="310" t="str">
        <f t="shared" si="32"/>
        <v/>
      </c>
      <c r="Q338" s="310" t="str">
        <f t="shared" si="33"/>
        <v/>
      </c>
      <c r="R338" s="310" t="str">
        <f t="shared" si="34"/>
        <v/>
      </c>
      <c r="S338" s="310" t="str">
        <f t="shared" si="35"/>
        <v/>
      </c>
      <c r="T338" s="310" t="str">
        <f t="shared" si="36"/>
        <v/>
      </c>
      <c r="U338" s="311" t="str">
        <f t="shared" si="37"/>
        <v/>
      </c>
    </row>
    <row r="339" spans="1:21">
      <c r="A339" s="79"/>
      <c r="B339" s="79"/>
      <c r="P339" s="310" t="str">
        <f t="shared" si="32"/>
        <v/>
      </c>
      <c r="Q339" s="310" t="str">
        <f t="shared" si="33"/>
        <v/>
      </c>
      <c r="R339" s="310" t="str">
        <f t="shared" si="34"/>
        <v/>
      </c>
      <c r="S339" s="310" t="str">
        <f t="shared" si="35"/>
        <v/>
      </c>
      <c r="T339" s="310" t="str">
        <f t="shared" si="36"/>
        <v/>
      </c>
      <c r="U339" s="311" t="str">
        <f t="shared" si="37"/>
        <v/>
      </c>
    </row>
    <row r="340" spans="1:21">
      <c r="A340" s="79"/>
      <c r="B340" s="79"/>
      <c r="P340" s="310" t="str">
        <f t="shared" si="32"/>
        <v/>
      </c>
      <c r="Q340" s="310" t="str">
        <f t="shared" si="33"/>
        <v/>
      </c>
      <c r="R340" s="310" t="str">
        <f t="shared" si="34"/>
        <v/>
      </c>
      <c r="S340" s="310" t="str">
        <f t="shared" si="35"/>
        <v/>
      </c>
      <c r="T340" s="310" t="str">
        <f t="shared" si="36"/>
        <v/>
      </c>
      <c r="U340" s="311" t="str">
        <f t="shared" si="37"/>
        <v/>
      </c>
    </row>
    <row r="341" spans="1:21">
      <c r="A341" s="79"/>
      <c r="B341" s="79"/>
      <c r="P341" s="310" t="str">
        <f t="shared" si="32"/>
        <v/>
      </c>
      <c r="Q341" s="310" t="str">
        <f t="shared" si="33"/>
        <v/>
      </c>
      <c r="R341" s="310" t="str">
        <f t="shared" si="34"/>
        <v/>
      </c>
      <c r="S341" s="310" t="str">
        <f t="shared" si="35"/>
        <v/>
      </c>
      <c r="T341" s="310" t="str">
        <f t="shared" si="36"/>
        <v/>
      </c>
      <c r="U341" s="311" t="str">
        <f t="shared" si="37"/>
        <v/>
      </c>
    </row>
    <row r="342" spans="1:21">
      <c r="A342" s="79"/>
      <c r="B342" s="79"/>
      <c r="P342" s="310" t="str">
        <f t="shared" si="32"/>
        <v/>
      </c>
      <c r="Q342" s="310" t="str">
        <f t="shared" si="33"/>
        <v/>
      </c>
      <c r="R342" s="310" t="str">
        <f t="shared" si="34"/>
        <v/>
      </c>
      <c r="S342" s="310" t="str">
        <f t="shared" si="35"/>
        <v/>
      </c>
      <c r="T342" s="310" t="str">
        <f t="shared" si="36"/>
        <v/>
      </c>
      <c r="U342" s="311" t="str">
        <f t="shared" si="37"/>
        <v/>
      </c>
    </row>
    <row r="343" spans="1:21">
      <c r="A343" s="79"/>
      <c r="B343" s="79"/>
      <c r="P343" s="310" t="str">
        <f t="shared" si="32"/>
        <v/>
      </c>
      <c r="Q343" s="310" t="str">
        <f t="shared" si="33"/>
        <v/>
      </c>
      <c r="R343" s="310" t="str">
        <f t="shared" si="34"/>
        <v/>
      </c>
      <c r="S343" s="310" t="str">
        <f t="shared" si="35"/>
        <v/>
      </c>
      <c r="T343" s="310" t="str">
        <f t="shared" si="36"/>
        <v/>
      </c>
      <c r="U343" s="311" t="str">
        <f t="shared" si="37"/>
        <v/>
      </c>
    </row>
    <row r="344" spans="1:21">
      <c r="A344" s="79"/>
      <c r="B344" s="79"/>
      <c r="P344" s="310" t="str">
        <f t="shared" si="32"/>
        <v/>
      </c>
      <c r="Q344" s="310" t="str">
        <f t="shared" si="33"/>
        <v/>
      </c>
      <c r="R344" s="310" t="str">
        <f t="shared" si="34"/>
        <v/>
      </c>
      <c r="S344" s="310" t="str">
        <f t="shared" si="35"/>
        <v/>
      </c>
      <c r="T344" s="310" t="str">
        <f t="shared" si="36"/>
        <v/>
      </c>
      <c r="U344" s="311" t="str">
        <f t="shared" si="37"/>
        <v/>
      </c>
    </row>
    <row r="345" spans="1:21">
      <c r="A345" s="79"/>
      <c r="B345" s="79"/>
      <c r="P345" s="310" t="str">
        <f t="shared" si="32"/>
        <v/>
      </c>
      <c r="Q345" s="310" t="str">
        <f t="shared" si="33"/>
        <v/>
      </c>
      <c r="R345" s="310" t="str">
        <f t="shared" si="34"/>
        <v/>
      </c>
      <c r="S345" s="310" t="str">
        <f t="shared" si="35"/>
        <v/>
      </c>
      <c r="T345" s="310" t="str">
        <f t="shared" si="36"/>
        <v/>
      </c>
      <c r="U345" s="311" t="str">
        <f t="shared" si="37"/>
        <v/>
      </c>
    </row>
    <row r="346" spans="1:21">
      <c r="A346" s="79"/>
      <c r="B346" s="79"/>
      <c r="P346" s="310" t="str">
        <f t="shared" si="32"/>
        <v/>
      </c>
      <c r="Q346" s="310" t="str">
        <f t="shared" si="33"/>
        <v/>
      </c>
      <c r="R346" s="310" t="str">
        <f t="shared" si="34"/>
        <v/>
      </c>
      <c r="S346" s="310" t="str">
        <f t="shared" si="35"/>
        <v/>
      </c>
      <c r="T346" s="310" t="str">
        <f t="shared" si="36"/>
        <v/>
      </c>
      <c r="U346" s="311" t="str">
        <f t="shared" si="37"/>
        <v/>
      </c>
    </row>
    <row r="347" spans="1:21">
      <c r="A347" s="79"/>
      <c r="B347" s="79"/>
      <c r="P347" s="310" t="str">
        <f t="shared" si="32"/>
        <v/>
      </c>
      <c r="Q347" s="310" t="str">
        <f t="shared" si="33"/>
        <v/>
      </c>
      <c r="R347" s="310" t="str">
        <f t="shared" si="34"/>
        <v/>
      </c>
      <c r="S347" s="310" t="str">
        <f t="shared" si="35"/>
        <v/>
      </c>
      <c r="T347" s="310" t="str">
        <f t="shared" si="36"/>
        <v/>
      </c>
      <c r="U347" s="311" t="str">
        <f t="shared" si="37"/>
        <v/>
      </c>
    </row>
    <row r="348" spans="1:21">
      <c r="A348" s="79"/>
      <c r="B348" s="79"/>
      <c r="P348" s="310" t="str">
        <f t="shared" si="32"/>
        <v/>
      </c>
      <c r="Q348" s="310" t="str">
        <f t="shared" si="33"/>
        <v/>
      </c>
      <c r="R348" s="310" t="str">
        <f t="shared" si="34"/>
        <v/>
      </c>
      <c r="S348" s="310" t="str">
        <f t="shared" si="35"/>
        <v/>
      </c>
      <c r="T348" s="310" t="str">
        <f t="shared" si="36"/>
        <v/>
      </c>
      <c r="U348" s="311" t="str">
        <f t="shared" si="37"/>
        <v/>
      </c>
    </row>
    <row r="349" spans="1:21">
      <c r="A349" s="79"/>
      <c r="B349" s="79"/>
      <c r="P349" s="310" t="str">
        <f t="shared" si="32"/>
        <v/>
      </c>
      <c r="Q349" s="310" t="str">
        <f t="shared" si="33"/>
        <v/>
      </c>
      <c r="R349" s="310" t="str">
        <f t="shared" si="34"/>
        <v/>
      </c>
      <c r="S349" s="310" t="str">
        <f t="shared" si="35"/>
        <v/>
      </c>
      <c r="T349" s="310" t="str">
        <f t="shared" si="36"/>
        <v/>
      </c>
      <c r="U349" s="311" t="str">
        <f t="shared" si="37"/>
        <v/>
      </c>
    </row>
    <row r="350" spans="1:21">
      <c r="A350" s="79"/>
      <c r="B350" s="79"/>
      <c r="P350" s="310" t="str">
        <f t="shared" si="32"/>
        <v/>
      </c>
      <c r="Q350" s="310" t="str">
        <f t="shared" si="33"/>
        <v/>
      </c>
      <c r="R350" s="310" t="str">
        <f t="shared" si="34"/>
        <v/>
      </c>
      <c r="S350" s="310" t="str">
        <f t="shared" si="35"/>
        <v/>
      </c>
      <c r="T350" s="310" t="str">
        <f t="shared" si="36"/>
        <v/>
      </c>
      <c r="U350" s="311" t="str">
        <f t="shared" si="37"/>
        <v/>
      </c>
    </row>
    <row r="351" spans="1:21">
      <c r="A351" s="79"/>
      <c r="B351" s="79"/>
      <c r="P351" s="310" t="str">
        <f t="shared" si="32"/>
        <v/>
      </c>
      <c r="Q351" s="310" t="str">
        <f t="shared" si="33"/>
        <v/>
      </c>
      <c r="R351" s="310" t="str">
        <f t="shared" si="34"/>
        <v/>
      </c>
      <c r="S351" s="310" t="str">
        <f t="shared" si="35"/>
        <v/>
      </c>
      <c r="T351" s="310" t="str">
        <f t="shared" si="36"/>
        <v/>
      </c>
      <c r="U351" s="311" t="str">
        <f t="shared" si="37"/>
        <v/>
      </c>
    </row>
    <row r="352" spans="1:21">
      <c r="A352" s="79"/>
      <c r="B352" s="79"/>
      <c r="P352" s="310" t="str">
        <f t="shared" si="32"/>
        <v/>
      </c>
      <c r="Q352" s="310" t="str">
        <f t="shared" si="33"/>
        <v/>
      </c>
      <c r="R352" s="310" t="str">
        <f t="shared" si="34"/>
        <v/>
      </c>
      <c r="S352" s="310" t="str">
        <f t="shared" si="35"/>
        <v/>
      </c>
      <c r="T352" s="310" t="str">
        <f t="shared" si="36"/>
        <v/>
      </c>
      <c r="U352" s="311" t="str">
        <f t="shared" si="37"/>
        <v/>
      </c>
    </row>
    <row r="353" spans="1:21">
      <c r="A353" s="79"/>
      <c r="B353" s="79"/>
      <c r="P353" s="310" t="str">
        <f t="shared" si="32"/>
        <v/>
      </c>
      <c r="Q353" s="310" t="str">
        <f t="shared" si="33"/>
        <v/>
      </c>
      <c r="R353" s="310" t="str">
        <f t="shared" si="34"/>
        <v/>
      </c>
      <c r="S353" s="310" t="str">
        <f t="shared" si="35"/>
        <v/>
      </c>
      <c r="T353" s="310" t="str">
        <f t="shared" si="36"/>
        <v/>
      </c>
      <c r="U353" s="311" t="str">
        <f t="shared" si="37"/>
        <v/>
      </c>
    </row>
    <row r="354" spans="1:21">
      <c r="A354" s="79"/>
      <c r="B354" s="79"/>
      <c r="P354" s="310" t="str">
        <f t="shared" si="32"/>
        <v/>
      </c>
      <c r="Q354" s="310" t="str">
        <f t="shared" si="33"/>
        <v/>
      </c>
      <c r="R354" s="310" t="str">
        <f t="shared" si="34"/>
        <v/>
      </c>
      <c r="S354" s="310" t="str">
        <f t="shared" si="35"/>
        <v/>
      </c>
      <c r="T354" s="310" t="str">
        <f t="shared" si="36"/>
        <v/>
      </c>
      <c r="U354" s="311" t="str">
        <f t="shared" si="37"/>
        <v/>
      </c>
    </row>
    <row r="355" spans="1:21">
      <c r="A355" s="79"/>
      <c r="B355" s="79"/>
      <c r="P355" s="310" t="str">
        <f t="shared" si="32"/>
        <v/>
      </c>
      <c r="Q355" s="310" t="str">
        <f t="shared" si="33"/>
        <v/>
      </c>
      <c r="R355" s="310" t="str">
        <f t="shared" si="34"/>
        <v/>
      </c>
      <c r="S355" s="310" t="str">
        <f t="shared" si="35"/>
        <v/>
      </c>
      <c r="T355" s="310" t="str">
        <f t="shared" si="36"/>
        <v/>
      </c>
      <c r="U355" s="311" t="str">
        <f t="shared" si="37"/>
        <v/>
      </c>
    </row>
    <row r="356" spans="1:21">
      <c r="A356" s="79"/>
      <c r="B356" s="79"/>
      <c r="P356" s="310" t="str">
        <f t="shared" si="32"/>
        <v/>
      </c>
      <c r="Q356" s="310" t="str">
        <f t="shared" si="33"/>
        <v/>
      </c>
      <c r="R356" s="310" t="str">
        <f t="shared" si="34"/>
        <v/>
      </c>
      <c r="S356" s="310" t="str">
        <f t="shared" si="35"/>
        <v/>
      </c>
      <c r="T356" s="310" t="str">
        <f t="shared" si="36"/>
        <v/>
      </c>
      <c r="U356" s="311" t="str">
        <f t="shared" si="37"/>
        <v/>
      </c>
    </row>
    <row r="357" spans="1:21">
      <c r="A357" s="79"/>
      <c r="B357" s="79"/>
      <c r="P357" s="310" t="str">
        <f t="shared" si="32"/>
        <v/>
      </c>
      <c r="Q357" s="310" t="str">
        <f t="shared" si="33"/>
        <v/>
      </c>
      <c r="R357" s="310" t="str">
        <f t="shared" si="34"/>
        <v/>
      </c>
      <c r="S357" s="310" t="str">
        <f t="shared" si="35"/>
        <v/>
      </c>
      <c r="T357" s="310" t="str">
        <f t="shared" si="36"/>
        <v/>
      </c>
      <c r="U357" s="311" t="str">
        <f t="shared" si="37"/>
        <v/>
      </c>
    </row>
    <row r="358" spans="1:21">
      <c r="A358" s="79"/>
      <c r="B358" s="79"/>
      <c r="P358" s="310" t="str">
        <f t="shared" si="32"/>
        <v/>
      </c>
      <c r="Q358" s="310" t="str">
        <f t="shared" si="33"/>
        <v/>
      </c>
      <c r="R358" s="310" t="str">
        <f t="shared" si="34"/>
        <v/>
      </c>
      <c r="S358" s="310" t="str">
        <f t="shared" si="35"/>
        <v/>
      </c>
      <c r="T358" s="310" t="str">
        <f t="shared" si="36"/>
        <v/>
      </c>
      <c r="U358" s="311" t="str">
        <f t="shared" si="37"/>
        <v/>
      </c>
    </row>
    <row r="359" spans="1:21">
      <c r="A359" s="79"/>
      <c r="B359" s="79"/>
      <c r="P359" s="310" t="str">
        <f t="shared" si="32"/>
        <v/>
      </c>
      <c r="Q359" s="310" t="str">
        <f t="shared" si="33"/>
        <v/>
      </c>
      <c r="R359" s="310" t="str">
        <f t="shared" si="34"/>
        <v/>
      </c>
      <c r="S359" s="310" t="str">
        <f t="shared" si="35"/>
        <v/>
      </c>
      <c r="T359" s="310" t="str">
        <f t="shared" si="36"/>
        <v/>
      </c>
      <c r="U359" s="311" t="str">
        <f t="shared" si="37"/>
        <v/>
      </c>
    </row>
    <row r="360" spans="1:21">
      <c r="A360" s="79"/>
      <c r="B360" s="79"/>
      <c r="P360" s="310" t="str">
        <f t="shared" si="32"/>
        <v/>
      </c>
      <c r="Q360" s="310" t="str">
        <f t="shared" si="33"/>
        <v/>
      </c>
      <c r="R360" s="310" t="str">
        <f t="shared" si="34"/>
        <v/>
      </c>
      <c r="S360" s="310" t="str">
        <f t="shared" si="35"/>
        <v/>
      </c>
      <c r="T360" s="310" t="str">
        <f t="shared" si="36"/>
        <v/>
      </c>
      <c r="U360" s="311" t="str">
        <f t="shared" si="37"/>
        <v/>
      </c>
    </row>
    <row r="361" spans="1:21">
      <c r="A361" s="79"/>
      <c r="B361" s="79"/>
      <c r="P361" s="310" t="str">
        <f t="shared" si="32"/>
        <v/>
      </c>
      <c r="Q361" s="310" t="str">
        <f t="shared" si="33"/>
        <v/>
      </c>
      <c r="R361" s="310" t="str">
        <f t="shared" si="34"/>
        <v/>
      </c>
      <c r="S361" s="310" t="str">
        <f t="shared" si="35"/>
        <v/>
      </c>
      <c r="T361" s="310" t="str">
        <f t="shared" si="36"/>
        <v/>
      </c>
      <c r="U361" s="311" t="str">
        <f t="shared" si="37"/>
        <v/>
      </c>
    </row>
    <row r="362" spans="1:21">
      <c r="A362" s="79"/>
      <c r="B362" s="79"/>
      <c r="P362" s="310" t="str">
        <f t="shared" si="32"/>
        <v/>
      </c>
      <c r="Q362" s="310" t="str">
        <f t="shared" si="33"/>
        <v/>
      </c>
      <c r="R362" s="310" t="str">
        <f t="shared" si="34"/>
        <v/>
      </c>
      <c r="S362" s="310" t="str">
        <f t="shared" si="35"/>
        <v/>
      </c>
      <c r="T362" s="310" t="str">
        <f t="shared" si="36"/>
        <v/>
      </c>
      <c r="U362" s="311" t="str">
        <f t="shared" si="37"/>
        <v/>
      </c>
    </row>
    <row r="363" spans="1:21">
      <c r="A363" s="79"/>
      <c r="B363" s="79"/>
      <c r="P363" s="310" t="str">
        <f t="shared" si="32"/>
        <v/>
      </c>
      <c r="Q363" s="310" t="str">
        <f t="shared" si="33"/>
        <v/>
      </c>
      <c r="R363" s="310" t="str">
        <f t="shared" si="34"/>
        <v/>
      </c>
      <c r="S363" s="310" t="str">
        <f t="shared" si="35"/>
        <v/>
      </c>
      <c r="T363" s="310" t="str">
        <f t="shared" si="36"/>
        <v/>
      </c>
      <c r="U363" s="311" t="str">
        <f t="shared" si="37"/>
        <v/>
      </c>
    </row>
    <row r="364" spans="1:21">
      <c r="A364" s="79"/>
      <c r="B364" s="79"/>
      <c r="P364" s="310" t="str">
        <f t="shared" si="32"/>
        <v/>
      </c>
      <c r="Q364" s="310" t="str">
        <f t="shared" si="33"/>
        <v/>
      </c>
      <c r="R364" s="310" t="str">
        <f t="shared" si="34"/>
        <v/>
      </c>
      <c r="S364" s="310" t="str">
        <f t="shared" si="35"/>
        <v/>
      </c>
      <c r="T364" s="310" t="str">
        <f t="shared" si="36"/>
        <v/>
      </c>
      <c r="U364" s="311" t="str">
        <f t="shared" si="37"/>
        <v/>
      </c>
    </row>
    <row r="365" spans="1:21">
      <c r="A365" s="79"/>
      <c r="B365" s="79"/>
      <c r="P365" s="310" t="str">
        <f t="shared" si="32"/>
        <v/>
      </c>
      <c r="Q365" s="310" t="str">
        <f t="shared" si="33"/>
        <v/>
      </c>
      <c r="R365" s="310" t="str">
        <f t="shared" si="34"/>
        <v/>
      </c>
      <c r="S365" s="310" t="str">
        <f t="shared" si="35"/>
        <v/>
      </c>
      <c r="T365" s="310" t="str">
        <f t="shared" si="36"/>
        <v/>
      </c>
      <c r="U365" s="311" t="str">
        <f t="shared" si="37"/>
        <v/>
      </c>
    </row>
    <row r="366" spans="1:21">
      <c r="A366" s="79"/>
      <c r="B366" s="79"/>
      <c r="P366" s="310" t="str">
        <f t="shared" si="32"/>
        <v/>
      </c>
      <c r="Q366" s="310" t="str">
        <f t="shared" si="33"/>
        <v/>
      </c>
      <c r="R366" s="310" t="str">
        <f t="shared" si="34"/>
        <v/>
      </c>
      <c r="S366" s="310" t="str">
        <f t="shared" si="35"/>
        <v/>
      </c>
      <c r="T366" s="310" t="str">
        <f t="shared" si="36"/>
        <v/>
      </c>
      <c r="U366" s="311" t="str">
        <f t="shared" si="37"/>
        <v/>
      </c>
    </row>
    <row r="367" spans="1:21">
      <c r="A367" s="79"/>
      <c r="B367" s="79"/>
      <c r="P367" s="310" t="str">
        <f t="shared" si="32"/>
        <v/>
      </c>
      <c r="Q367" s="310" t="str">
        <f t="shared" si="33"/>
        <v/>
      </c>
      <c r="R367" s="310" t="str">
        <f t="shared" si="34"/>
        <v/>
      </c>
      <c r="S367" s="310" t="str">
        <f t="shared" si="35"/>
        <v/>
      </c>
      <c r="T367" s="310" t="str">
        <f t="shared" si="36"/>
        <v/>
      </c>
      <c r="U367" s="311" t="str">
        <f t="shared" si="37"/>
        <v/>
      </c>
    </row>
    <row r="368" spans="1:21">
      <c r="A368" s="79"/>
      <c r="B368" s="79"/>
      <c r="P368" s="310" t="str">
        <f t="shared" si="32"/>
        <v/>
      </c>
      <c r="Q368" s="310" t="str">
        <f t="shared" si="33"/>
        <v/>
      </c>
      <c r="R368" s="310" t="str">
        <f t="shared" si="34"/>
        <v/>
      </c>
      <c r="S368" s="310" t="str">
        <f t="shared" si="35"/>
        <v/>
      </c>
      <c r="T368" s="310" t="str">
        <f t="shared" si="36"/>
        <v/>
      </c>
      <c r="U368" s="311" t="str">
        <f t="shared" si="37"/>
        <v/>
      </c>
    </row>
    <row r="369" spans="1:21">
      <c r="A369" s="79"/>
      <c r="B369" s="79"/>
      <c r="P369" s="310" t="str">
        <f t="shared" si="32"/>
        <v/>
      </c>
      <c r="Q369" s="310" t="str">
        <f t="shared" si="33"/>
        <v/>
      </c>
      <c r="R369" s="310" t="str">
        <f t="shared" si="34"/>
        <v/>
      </c>
      <c r="S369" s="310" t="str">
        <f t="shared" si="35"/>
        <v/>
      </c>
      <c r="T369" s="310" t="str">
        <f t="shared" si="36"/>
        <v/>
      </c>
      <c r="U369" s="311" t="str">
        <f t="shared" si="37"/>
        <v/>
      </c>
    </row>
    <row r="370" spans="1:21">
      <c r="A370" s="79"/>
      <c r="B370" s="79"/>
      <c r="P370" s="310" t="str">
        <f t="shared" si="32"/>
        <v/>
      </c>
      <c r="Q370" s="310" t="str">
        <f t="shared" si="33"/>
        <v/>
      </c>
      <c r="R370" s="310" t="str">
        <f t="shared" si="34"/>
        <v/>
      </c>
      <c r="S370" s="310" t="str">
        <f t="shared" si="35"/>
        <v/>
      </c>
      <c r="T370" s="310" t="str">
        <f t="shared" si="36"/>
        <v/>
      </c>
      <c r="U370" s="311" t="str">
        <f t="shared" si="37"/>
        <v/>
      </c>
    </row>
    <row r="371" spans="1:21">
      <c r="A371" s="79"/>
      <c r="B371" s="79"/>
      <c r="P371" s="310" t="str">
        <f t="shared" si="32"/>
        <v/>
      </c>
      <c r="Q371" s="310" t="str">
        <f t="shared" si="33"/>
        <v/>
      </c>
      <c r="R371" s="310" t="str">
        <f t="shared" si="34"/>
        <v/>
      </c>
      <c r="S371" s="310" t="str">
        <f t="shared" si="35"/>
        <v/>
      </c>
      <c r="T371" s="310" t="str">
        <f t="shared" si="36"/>
        <v/>
      </c>
      <c r="U371" s="311" t="str">
        <f t="shared" si="37"/>
        <v/>
      </c>
    </row>
    <row r="372" spans="1:21">
      <c r="A372" s="79"/>
      <c r="B372" s="79"/>
      <c r="P372" s="310" t="str">
        <f t="shared" si="32"/>
        <v/>
      </c>
      <c r="Q372" s="310" t="str">
        <f t="shared" si="33"/>
        <v/>
      </c>
      <c r="R372" s="310" t="str">
        <f t="shared" si="34"/>
        <v/>
      </c>
      <c r="S372" s="310" t="str">
        <f t="shared" si="35"/>
        <v/>
      </c>
      <c r="T372" s="310" t="str">
        <f t="shared" si="36"/>
        <v/>
      </c>
      <c r="U372" s="311" t="str">
        <f t="shared" si="37"/>
        <v/>
      </c>
    </row>
    <row r="373" spans="1:21">
      <c r="A373" s="79"/>
      <c r="B373" s="79"/>
      <c r="P373" s="310" t="str">
        <f t="shared" si="32"/>
        <v/>
      </c>
      <c r="Q373" s="310" t="str">
        <f t="shared" si="33"/>
        <v/>
      </c>
      <c r="R373" s="310" t="str">
        <f t="shared" si="34"/>
        <v/>
      </c>
      <c r="S373" s="310" t="str">
        <f t="shared" si="35"/>
        <v/>
      </c>
      <c r="T373" s="310" t="str">
        <f t="shared" si="36"/>
        <v/>
      </c>
      <c r="U373" s="311" t="str">
        <f t="shared" si="37"/>
        <v/>
      </c>
    </row>
    <row r="374" spans="1:21">
      <c r="A374" s="79"/>
      <c r="B374" s="79"/>
      <c r="P374" s="310" t="str">
        <f t="shared" si="32"/>
        <v/>
      </c>
      <c r="Q374" s="310" t="str">
        <f t="shared" si="33"/>
        <v/>
      </c>
      <c r="R374" s="310" t="str">
        <f t="shared" si="34"/>
        <v/>
      </c>
      <c r="S374" s="310" t="str">
        <f t="shared" si="35"/>
        <v/>
      </c>
      <c r="T374" s="310" t="str">
        <f t="shared" si="36"/>
        <v/>
      </c>
      <c r="U374" s="311" t="str">
        <f t="shared" si="37"/>
        <v/>
      </c>
    </row>
    <row r="375" spans="1:21">
      <c r="A375" s="79"/>
      <c r="B375" s="79"/>
      <c r="P375" s="310" t="str">
        <f t="shared" si="32"/>
        <v/>
      </c>
      <c r="Q375" s="310" t="str">
        <f t="shared" si="33"/>
        <v/>
      </c>
      <c r="R375" s="310" t="str">
        <f t="shared" si="34"/>
        <v/>
      </c>
      <c r="S375" s="310" t="str">
        <f t="shared" si="35"/>
        <v/>
      </c>
      <c r="T375" s="310" t="str">
        <f t="shared" si="36"/>
        <v/>
      </c>
      <c r="U375" s="311" t="str">
        <f t="shared" si="37"/>
        <v/>
      </c>
    </row>
    <row r="376" spans="1:21">
      <c r="A376" s="79"/>
      <c r="B376" s="79"/>
      <c r="P376" s="310" t="str">
        <f t="shared" si="32"/>
        <v/>
      </c>
      <c r="Q376" s="310" t="str">
        <f t="shared" si="33"/>
        <v/>
      </c>
      <c r="R376" s="310" t="str">
        <f t="shared" si="34"/>
        <v/>
      </c>
      <c r="S376" s="310" t="str">
        <f t="shared" si="35"/>
        <v/>
      </c>
      <c r="T376" s="310" t="str">
        <f t="shared" si="36"/>
        <v/>
      </c>
      <c r="U376" s="311" t="str">
        <f t="shared" si="37"/>
        <v/>
      </c>
    </row>
    <row r="377" spans="1:21">
      <c r="A377" s="79"/>
      <c r="B377" s="79"/>
      <c r="P377" s="310" t="str">
        <f t="shared" si="32"/>
        <v/>
      </c>
      <c r="Q377" s="310" t="str">
        <f t="shared" si="33"/>
        <v/>
      </c>
      <c r="R377" s="310" t="str">
        <f t="shared" si="34"/>
        <v/>
      </c>
      <c r="S377" s="310" t="str">
        <f t="shared" si="35"/>
        <v/>
      </c>
      <c r="T377" s="310" t="str">
        <f t="shared" si="36"/>
        <v/>
      </c>
      <c r="U377" s="311" t="str">
        <f t="shared" si="37"/>
        <v/>
      </c>
    </row>
    <row r="378" spans="1:21">
      <c r="A378" s="79"/>
      <c r="B378" s="79"/>
      <c r="P378" s="310" t="str">
        <f t="shared" si="32"/>
        <v/>
      </c>
      <c r="Q378" s="310" t="str">
        <f t="shared" si="33"/>
        <v/>
      </c>
      <c r="R378" s="310" t="str">
        <f t="shared" si="34"/>
        <v/>
      </c>
      <c r="S378" s="310" t="str">
        <f t="shared" si="35"/>
        <v/>
      </c>
      <c r="T378" s="310" t="str">
        <f t="shared" si="36"/>
        <v/>
      </c>
      <c r="U378" s="311" t="str">
        <f t="shared" si="37"/>
        <v/>
      </c>
    </row>
    <row r="379" spans="1:21">
      <c r="A379" s="79"/>
      <c r="B379" s="79"/>
      <c r="P379" s="310" t="str">
        <f t="shared" si="32"/>
        <v/>
      </c>
      <c r="Q379" s="310" t="str">
        <f t="shared" si="33"/>
        <v/>
      </c>
      <c r="R379" s="310" t="str">
        <f t="shared" si="34"/>
        <v/>
      </c>
      <c r="S379" s="310" t="str">
        <f t="shared" si="35"/>
        <v/>
      </c>
      <c r="T379" s="310" t="str">
        <f t="shared" si="36"/>
        <v/>
      </c>
      <c r="U379" s="311" t="str">
        <f t="shared" si="37"/>
        <v/>
      </c>
    </row>
    <row r="380" spans="1:21">
      <c r="A380" s="79"/>
      <c r="B380" s="79"/>
      <c r="P380" s="310" t="str">
        <f t="shared" si="32"/>
        <v/>
      </c>
      <c r="Q380" s="310" t="str">
        <f t="shared" si="33"/>
        <v/>
      </c>
      <c r="R380" s="310" t="str">
        <f t="shared" si="34"/>
        <v/>
      </c>
      <c r="S380" s="310" t="str">
        <f t="shared" si="35"/>
        <v/>
      </c>
      <c r="T380" s="310" t="str">
        <f t="shared" si="36"/>
        <v/>
      </c>
      <c r="U380" s="311" t="str">
        <f t="shared" si="37"/>
        <v/>
      </c>
    </row>
    <row r="381" spans="1:21">
      <c r="A381" s="79"/>
      <c r="B381" s="79"/>
      <c r="P381" s="310" t="str">
        <f t="shared" si="32"/>
        <v/>
      </c>
      <c r="Q381" s="310" t="str">
        <f t="shared" si="33"/>
        <v/>
      </c>
      <c r="R381" s="310" t="str">
        <f t="shared" si="34"/>
        <v/>
      </c>
      <c r="S381" s="310" t="str">
        <f t="shared" si="35"/>
        <v/>
      </c>
      <c r="T381" s="310" t="str">
        <f t="shared" si="36"/>
        <v/>
      </c>
      <c r="U381" s="311" t="str">
        <f t="shared" si="37"/>
        <v/>
      </c>
    </row>
    <row r="382" spans="1:21">
      <c r="A382" s="79"/>
      <c r="B382" s="79"/>
      <c r="P382" s="310" t="str">
        <f t="shared" si="32"/>
        <v/>
      </c>
      <c r="Q382" s="310" t="str">
        <f t="shared" si="33"/>
        <v/>
      </c>
      <c r="R382" s="310" t="str">
        <f t="shared" si="34"/>
        <v/>
      </c>
      <c r="S382" s="310" t="str">
        <f t="shared" si="35"/>
        <v/>
      </c>
      <c r="T382" s="310" t="str">
        <f t="shared" si="36"/>
        <v/>
      </c>
      <c r="U382" s="311" t="str">
        <f t="shared" si="37"/>
        <v/>
      </c>
    </row>
    <row r="383" spans="1:21">
      <c r="A383" s="79"/>
      <c r="B383" s="79"/>
      <c r="P383" s="310" t="str">
        <f t="shared" si="32"/>
        <v/>
      </c>
      <c r="Q383" s="310" t="str">
        <f t="shared" si="33"/>
        <v/>
      </c>
      <c r="R383" s="310" t="str">
        <f t="shared" si="34"/>
        <v/>
      </c>
      <c r="S383" s="310" t="str">
        <f t="shared" si="35"/>
        <v/>
      </c>
      <c r="T383" s="310" t="str">
        <f t="shared" si="36"/>
        <v/>
      </c>
      <c r="U383" s="311" t="str">
        <f t="shared" si="37"/>
        <v/>
      </c>
    </row>
    <row r="384" spans="1:21">
      <c r="A384" s="79"/>
      <c r="B384" s="79"/>
      <c r="P384" s="310" t="str">
        <f t="shared" si="32"/>
        <v/>
      </c>
      <c r="Q384" s="310" t="str">
        <f t="shared" si="33"/>
        <v/>
      </c>
      <c r="R384" s="310" t="str">
        <f t="shared" si="34"/>
        <v/>
      </c>
      <c r="S384" s="310" t="str">
        <f t="shared" si="35"/>
        <v/>
      </c>
      <c r="T384" s="310" t="str">
        <f t="shared" si="36"/>
        <v/>
      </c>
      <c r="U384" s="311" t="str">
        <f t="shared" si="37"/>
        <v/>
      </c>
    </row>
    <row r="385" spans="1:21">
      <c r="A385" s="79"/>
      <c r="B385" s="79"/>
      <c r="P385" s="310" t="str">
        <f t="shared" si="32"/>
        <v/>
      </c>
      <c r="Q385" s="310" t="str">
        <f t="shared" si="33"/>
        <v/>
      </c>
      <c r="R385" s="310" t="str">
        <f t="shared" si="34"/>
        <v/>
      </c>
      <c r="S385" s="310" t="str">
        <f t="shared" si="35"/>
        <v/>
      </c>
      <c r="T385" s="310" t="str">
        <f t="shared" si="36"/>
        <v/>
      </c>
      <c r="U385" s="311" t="str">
        <f t="shared" si="37"/>
        <v/>
      </c>
    </row>
    <row r="386" spans="1:21">
      <c r="A386" s="79"/>
      <c r="B386" s="79"/>
      <c r="P386" s="310" t="str">
        <f t="shared" si="32"/>
        <v/>
      </c>
      <c r="Q386" s="310" t="str">
        <f t="shared" si="33"/>
        <v/>
      </c>
      <c r="R386" s="310" t="str">
        <f t="shared" si="34"/>
        <v/>
      </c>
      <c r="S386" s="310" t="str">
        <f t="shared" si="35"/>
        <v/>
      </c>
      <c r="T386" s="310" t="str">
        <f t="shared" si="36"/>
        <v/>
      </c>
      <c r="U386" s="311" t="str">
        <f t="shared" si="37"/>
        <v/>
      </c>
    </row>
    <row r="387" spans="1:21">
      <c r="A387" s="79"/>
      <c r="B387" s="79"/>
      <c r="P387" s="310" t="str">
        <f t="shared" si="32"/>
        <v/>
      </c>
      <c r="Q387" s="310" t="str">
        <f t="shared" si="33"/>
        <v/>
      </c>
      <c r="R387" s="310" t="str">
        <f t="shared" si="34"/>
        <v/>
      </c>
      <c r="S387" s="310" t="str">
        <f t="shared" si="35"/>
        <v/>
      </c>
      <c r="T387" s="310" t="str">
        <f t="shared" si="36"/>
        <v/>
      </c>
      <c r="U387" s="311" t="str">
        <f t="shared" si="37"/>
        <v/>
      </c>
    </row>
    <row r="388" spans="1:21">
      <c r="A388" s="79"/>
      <c r="B388" s="79"/>
      <c r="P388" s="310" t="str">
        <f t="shared" si="32"/>
        <v/>
      </c>
      <c r="Q388" s="310" t="str">
        <f t="shared" si="33"/>
        <v/>
      </c>
      <c r="R388" s="310" t="str">
        <f t="shared" si="34"/>
        <v/>
      </c>
      <c r="S388" s="310" t="str">
        <f t="shared" si="35"/>
        <v/>
      </c>
      <c r="T388" s="310" t="str">
        <f t="shared" si="36"/>
        <v/>
      </c>
      <c r="U388" s="311" t="str">
        <f t="shared" si="37"/>
        <v/>
      </c>
    </row>
    <row r="389" spans="1:21">
      <c r="A389" s="79"/>
      <c r="B389" s="79"/>
      <c r="P389" s="310" t="str">
        <f t="shared" si="32"/>
        <v/>
      </c>
      <c r="Q389" s="310" t="str">
        <f t="shared" si="33"/>
        <v/>
      </c>
      <c r="R389" s="310" t="str">
        <f t="shared" si="34"/>
        <v/>
      </c>
      <c r="S389" s="310" t="str">
        <f t="shared" si="35"/>
        <v/>
      </c>
      <c r="T389" s="310" t="str">
        <f t="shared" si="36"/>
        <v/>
      </c>
      <c r="U389" s="311" t="str">
        <f t="shared" si="37"/>
        <v/>
      </c>
    </row>
    <row r="390" spans="1:21">
      <c r="A390" s="79"/>
      <c r="B390" s="79"/>
      <c r="P390" s="310" t="str">
        <f t="shared" si="32"/>
        <v/>
      </c>
      <c r="Q390" s="310" t="str">
        <f t="shared" si="33"/>
        <v/>
      </c>
      <c r="R390" s="310" t="str">
        <f t="shared" si="34"/>
        <v/>
      </c>
      <c r="S390" s="310" t="str">
        <f t="shared" si="35"/>
        <v/>
      </c>
      <c r="T390" s="310" t="str">
        <f t="shared" si="36"/>
        <v/>
      </c>
      <c r="U390" s="311" t="str">
        <f t="shared" si="37"/>
        <v/>
      </c>
    </row>
    <row r="391" spans="1:21">
      <c r="A391" s="79"/>
      <c r="B391" s="79"/>
      <c r="P391" s="310" t="str">
        <f t="shared" si="32"/>
        <v/>
      </c>
      <c r="Q391" s="310" t="str">
        <f t="shared" si="33"/>
        <v/>
      </c>
      <c r="R391" s="310" t="str">
        <f t="shared" si="34"/>
        <v/>
      </c>
      <c r="S391" s="310" t="str">
        <f t="shared" si="35"/>
        <v/>
      </c>
      <c r="T391" s="310" t="str">
        <f t="shared" si="36"/>
        <v/>
      </c>
      <c r="U391" s="311" t="str">
        <f t="shared" si="37"/>
        <v/>
      </c>
    </row>
    <row r="392" spans="1:21">
      <c r="A392" s="79"/>
      <c r="B392" s="79"/>
      <c r="P392" s="310" t="str">
        <f t="shared" ref="P392:P455" si="38">IF(A392="","",A392-$A$6)</f>
        <v/>
      </c>
      <c r="Q392" s="310" t="str">
        <f t="shared" ref="Q392:Q455" si="39">IF(A392="","",A392^2)</f>
        <v/>
      </c>
      <c r="R392" s="310" t="str">
        <f t="shared" ref="R392:R455" si="40">IF(P392="","",P392^2)</f>
        <v/>
      </c>
      <c r="S392" s="310" t="str">
        <f t="shared" ref="S392:S455" si="41">IF(B392="","",B392-$B$6)</f>
        <v/>
      </c>
      <c r="T392" s="310" t="str">
        <f t="shared" ref="T392:T455" si="42">IF(S392="","",S392^2)</f>
        <v/>
      </c>
      <c r="U392" s="311" t="str">
        <f t="shared" ref="U392:U455" si="43">IF(A392="","",A392*B392)</f>
        <v/>
      </c>
    </row>
    <row r="393" spans="1:21">
      <c r="A393" s="79"/>
      <c r="B393" s="79"/>
      <c r="P393" s="310" t="str">
        <f t="shared" si="38"/>
        <v/>
      </c>
      <c r="Q393" s="310" t="str">
        <f t="shared" si="39"/>
        <v/>
      </c>
      <c r="R393" s="310" t="str">
        <f t="shared" si="40"/>
        <v/>
      </c>
      <c r="S393" s="310" t="str">
        <f t="shared" si="41"/>
        <v/>
      </c>
      <c r="T393" s="310" t="str">
        <f t="shared" si="42"/>
        <v/>
      </c>
      <c r="U393" s="311" t="str">
        <f t="shared" si="43"/>
        <v/>
      </c>
    </row>
    <row r="394" spans="1:21">
      <c r="A394" s="79"/>
      <c r="B394" s="79"/>
      <c r="P394" s="310" t="str">
        <f t="shared" si="38"/>
        <v/>
      </c>
      <c r="Q394" s="310" t="str">
        <f t="shared" si="39"/>
        <v/>
      </c>
      <c r="R394" s="310" t="str">
        <f t="shared" si="40"/>
        <v/>
      </c>
      <c r="S394" s="310" t="str">
        <f t="shared" si="41"/>
        <v/>
      </c>
      <c r="T394" s="310" t="str">
        <f t="shared" si="42"/>
        <v/>
      </c>
      <c r="U394" s="311" t="str">
        <f t="shared" si="43"/>
        <v/>
      </c>
    </row>
    <row r="395" spans="1:21">
      <c r="A395" s="79"/>
      <c r="B395" s="79"/>
      <c r="P395" s="310" t="str">
        <f t="shared" si="38"/>
        <v/>
      </c>
      <c r="Q395" s="310" t="str">
        <f t="shared" si="39"/>
        <v/>
      </c>
      <c r="R395" s="310" t="str">
        <f t="shared" si="40"/>
        <v/>
      </c>
      <c r="S395" s="310" t="str">
        <f t="shared" si="41"/>
        <v/>
      </c>
      <c r="T395" s="310" t="str">
        <f t="shared" si="42"/>
        <v/>
      </c>
      <c r="U395" s="311" t="str">
        <f t="shared" si="43"/>
        <v/>
      </c>
    </row>
    <row r="396" spans="1:21">
      <c r="A396" s="79"/>
      <c r="B396" s="79"/>
      <c r="P396" s="310" t="str">
        <f t="shared" si="38"/>
        <v/>
      </c>
      <c r="Q396" s="310" t="str">
        <f t="shared" si="39"/>
        <v/>
      </c>
      <c r="R396" s="310" t="str">
        <f t="shared" si="40"/>
        <v/>
      </c>
      <c r="S396" s="310" t="str">
        <f t="shared" si="41"/>
        <v/>
      </c>
      <c r="T396" s="310" t="str">
        <f t="shared" si="42"/>
        <v/>
      </c>
      <c r="U396" s="311" t="str">
        <f t="shared" si="43"/>
        <v/>
      </c>
    </row>
    <row r="397" spans="1:21">
      <c r="A397" s="79"/>
      <c r="B397" s="79"/>
      <c r="P397" s="310" t="str">
        <f t="shared" si="38"/>
        <v/>
      </c>
      <c r="Q397" s="310" t="str">
        <f t="shared" si="39"/>
        <v/>
      </c>
      <c r="R397" s="310" t="str">
        <f t="shared" si="40"/>
        <v/>
      </c>
      <c r="S397" s="310" t="str">
        <f t="shared" si="41"/>
        <v/>
      </c>
      <c r="T397" s="310" t="str">
        <f t="shared" si="42"/>
        <v/>
      </c>
      <c r="U397" s="311" t="str">
        <f t="shared" si="43"/>
        <v/>
      </c>
    </row>
    <row r="398" spans="1:21">
      <c r="A398" s="79"/>
      <c r="B398" s="79"/>
      <c r="P398" s="310" t="str">
        <f t="shared" si="38"/>
        <v/>
      </c>
      <c r="Q398" s="310" t="str">
        <f t="shared" si="39"/>
        <v/>
      </c>
      <c r="R398" s="310" t="str">
        <f t="shared" si="40"/>
        <v/>
      </c>
      <c r="S398" s="310" t="str">
        <f t="shared" si="41"/>
        <v/>
      </c>
      <c r="T398" s="310" t="str">
        <f t="shared" si="42"/>
        <v/>
      </c>
      <c r="U398" s="311" t="str">
        <f t="shared" si="43"/>
        <v/>
      </c>
    </row>
    <row r="399" spans="1:21">
      <c r="A399" s="79"/>
      <c r="B399" s="79"/>
      <c r="P399" s="310" t="str">
        <f t="shared" si="38"/>
        <v/>
      </c>
      <c r="Q399" s="310" t="str">
        <f t="shared" si="39"/>
        <v/>
      </c>
      <c r="R399" s="310" t="str">
        <f t="shared" si="40"/>
        <v/>
      </c>
      <c r="S399" s="310" t="str">
        <f t="shared" si="41"/>
        <v/>
      </c>
      <c r="T399" s="310" t="str">
        <f t="shared" si="42"/>
        <v/>
      </c>
      <c r="U399" s="311" t="str">
        <f t="shared" si="43"/>
        <v/>
      </c>
    </row>
    <row r="400" spans="1:21">
      <c r="A400" s="79"/>
      <c r="B400" s="79"/>
      <c r="P400" s="310" t="str">
        <f t="shared" si="38"/>
        <v/>
      </c>
      <c r="Q400" s="310" t="str">
        <f t="shared" si="39"/>
        <v/>
      </c>
      <c r="R400" s="310" t="str">
        <f t="shared" si="40"/>
        <v/>
      </c>
      <c r="S400" s="310" t="str">
        <f t="shared" si="41"/>
        <v/>
      </c>
      <c r="T400" s="310" t="str">
        <f t="shared" si="42"/>
        <v/>
      </c>
      <c r="U400" s="311" t="str">
        <f t="shared" si="43"/>
        <v/>
      </c>
    </row>
    <row r="401" spans="1:21">
      <c r="A401" s="79"/>
      <c r="B401" s="79"/>
      <c r="P401" s="310" t="str">
        <f t="shared" si="38"/>
        <v/>
      </c>
      <c r="Q401" s="310" t="str">
        <f t="shared" si="39"/>
        <v/>
      </c>
      <c r="R401" s="310" t="str">
        <f t="shared" si="40"/>
        <v/>
      </c>
      <c r="S401" s="310" t="str">
        <f t="shared" si="41"/>
        <v/>
      </c>
      <c r="T401" s="310" t="str">
        <f t="shared" si="42"/>
        <v/>
      </c>
      <c r="U401" s="311" t="str">
        <f t="shared" si="43"/>
        <v/>
      </c>
    </row>
    <row r="402" spans="1:21">
      <c r="A402" s="79"/>
      <c r="B402" s="79"/>
      <c r="P402" s="310" t="str">
        <f t="shared" si="38"/>
        <v/>
      </c>
      <c r="Q402" s="310" t="str">
        <f t="shared" si="39"/>
        <v/>
      </c>
      <c r="R402" s="310" t="str">
        <f t="shared" si="40"/>
        <v/>
      </c>
      <c r="S402" s="310" t="str">
        <f t="shared" si="41"/>
        <v/>
      </c>
      <c r="T402" s="310" t="str">
        <f t="shared" si="42"/>
        <v/>
      </c>
      <c r="U402" s="311" t="str">
        <f t="shared" si="43"/>
        <v/>
      </c>
    </row>
    <row r="403" spans="1:21">
      <c r="A403" s="79"/>
      <c r="B403" s="79"/>
      <c r="P403" s="310" t="str">
        <f t="shared" si="38"/>
        <v/>
      </c>
      <c r="Q403" s="310" t="str">
        <f t="shared" si="39"/>
        <v/>
      </c>
      <c r="R403" s="310" t="str">
        <f t="shared" si="40"/>
        <v/>
      </c>
      <c r="S403" s="310" t="str">
        <f t="shared" si="41"/>
        <v/>
      </c>
      <c r="T403" s="310" t="str">
        <f t="shared" si="42"/>
        <v/>
      </c>
      <c r="U403" s="311" t="str">
        <f t="shared" si="43"/>
        <v/>
      </c>
    </row>
    <row r="404" spans="1:21">
      <c r="A404" s="79"/>
      <c r="B404" s="79"/>
      <c r="P404" s="310" t="str">
        <f t="shared" si="38"/>
        <v/>
      </c>
      <c r="Q404" s="310" t="str">
        <f t="shared" si="39"/>
        <v/>
      </c>
      <c r="R404" s="310" t="str">
        <f t="shared" si="40"/>
        <v/>
      </c>
      <c r="S404" s="310" t="str">
        <f t="shared" si="41"/>
        <v/>
      </c>
      <c r="T404" s="310" t="str">
        <f t="shared" si="42"/>
        <v/>
      </c>
      <c r="U404" s="311" t="str">
        <f t="shared" si="43"/>
        <v/>
      </c>
    </row>
    <row r="405" spans="1:21">
      <c r="A405" s="79"/>
      <c r="B405" s="79"/>
      <c r="P405" s="310" t="str">
        <f t="shared" si="38"/>
        <v/>
      </c>
      <c r="Q405" s="310" t="str">
        <f t="shared" si="39"/>
        <v/>
      </c>
      <c r="R405" s="310" t="str">
        <f t="shared" si="40"/>
        <v/>
      </c>
      <c r="S405" s="310" t="str">
        <f t="shared" si="41"/>
        <v/>
      </c>
      <c r="T405" s="310" t="str">
        <f t="shared" si="42"/>
        <v/>
      </c>
      <c r="U405" s="311" t="str">
        <f t="shared" si="43"/>
        <v/>
      </c>
    </row>
    <row r="406" spans="1:21">
      <c r="A406" s="79"/>
      <c r="B406" s="79"/>
      <c r="P406" s="310" t="str">
        <f t="shared" si="38"/>
        <v/>
      </c>
      <c r="Q406" s="310" t="str">
        <f t="shared" si="39"/>
        <v/>
      </c>
      <c r="R406" s="310" t="str">
        <f t="shared" si="40"/>
        <v/>
      </c>
      <c r="S406" s="310" t="str">
        <f t="shared" si="41"/>
        <v/>
      </c>
      <c r="T406" s="310" t="str">
        <f t="shared" si="42"/>
        <v/>
      </c>
      <c r="U406" s="311" t="str">
        <f t="shared" si="43"/>
        <v/>
      </c>
    </row>
    <row r="407" spans="1:21">
      <c r="A407" s="79"/>
      <c r="B407" s="79"/>
      <c r="P407" s="310" t="str">
        <f t="shared" si="38"/>
        <v/>
      </c>
      <c r="Q407" s="310" t="str">
        <f t="shared" si="39"/>
        <v/>
      </c>
      <c r="R407" s="310" t="str">
        <f t="shared" si="40"/>
        <v/>
      </c>
      <c r="S407" s="310" t="str">
        <f t="shared" si="41"/>
        <v/>
      </c>
      <c r="T407" s="310" t="str">
        <f t="shared" si="42"/>
        <v/>
      </c>
      <c r="U407" s="311" t="str">
        <f t="shared" si="43"/>
        <v/>
      </c>
    </row>
    <row r="408" spans="1:21">
      <c r="A408" s="79"/>
      <c r="B408" s="79"/>
      <c r="P408" s="310" t="str">
        <f t="shared" si="38"/>
        <v/>
      </c>
      <c r="Q408" s="310" t="str">
        <f t="shared" si="39"/>
        <v/>
      </c>
      <c r="R408" s="310" t="str">
        <f t="shared" si="40"/>
        <v/>
      </c>
      <c r="S408" s="310" t="str">
        <f t="shared" si="41"/>
        <v/>
      </c>
      <c r="T408" s="310" t="str">
        <f t="shared" si="42"/>
        <v/>
      </c>
      <c r="U408" s="311" t="str">
        <f t="shared" si="43"/>
        <v/>
      </c>
    </row>
    <row r="409" spans="1:21">
      <c r="A409" s="79"/>
      <c r="B409" s="79"/>
      <c r="P409" s="310" t="str">
        <f t="shared" si="38"/>
        <v/>
      </c>
      <c r="Q409" s="310" t="str">
        <f t="shared" si="39"/>
        <v/>
      </c>
      <c r="R409" s="310" t="str">
        <f t="shared" si="40"/>
        <v/>
      </c>
      <c r="S409" s="310" t="str">
        <f t="shared" si="41"/>
        <v/>
      </c>
      <c r="T409" s="310" t="str">
        <f t="shared" si="42"/>
        <v/>
      </c>
      <c r="U409" s="311" t="str">
        <f t="shared" si="43"/>
        <v/>
      </c>
    </row>
    <row r="410" spans="1:21">
      <c r="A410" s="79"/>
      <c r="B410" s="79"/>
      <c r="P410" s="310" t="str">
        <f t="shared" si="38"/>
        <v/>
      </c>
      <c r="Q410" s="310" t="str">
        <f t="shared" si="39"/>
        <v/>
      </c>
      <c r="R410" s="310" t="str">
        <f t="shared" si="40"/>
        <v/>
      </c>
      <c r="S410" s="310" t="str">
        <f t="shared" si="41"/>
        <v/>
      </c>
      <c r="T410" s="310" t="str">
        <f t="shared" si="42"/>
        <v/>
      </c>
      <c r="U410" s="311" t="str">
        <f t="shared" si="43"/>
        <v/>
      </c>
    </row>
    <row r="411" spans="1:21">
      <c r="A411" s="79"/>
      <c r="B411" s="79"/>
      <c r="P411" s="310" t="str">
        <f t="shared" si="38"/>
        <v/>
      </c>
      <c r="Q411" s="310" t="str">
        <f t="shared" si="39"/>
        <v/>
      </c>
      <c r="R411" s="310" t="str">
        <f t="shared" si="40"/>
        <v/>
      </c>
      <c r="S411" s="310" t="str">
        <f t="shared" si="41"/>
        <v/>
      </c>
      <c r="T411" s="310" t="str">
        <f t="shared" si="42"/>
        <v/>
      </c>
      <c r="U411" s="311" t="str">
        <f t="shared" si="43"/>
        <v/>
      </c>
    </row>
    <row r="412" spans="1:21">
      <c r="A412" s="79"/>
      <c r="B412" s="79"/>
      <c r="P412" s="310" t="str">
        <f t="shared" si="38"/>
        <v/>
      </c>
      <c r="Q412" s="310" t="str">
        <f t="shared" si="39"/>
        <v/>
      </c>
      <c r="R412" s="310" t="str">
        <f t="shared" si="40"/>
        <v/>
      </c>
      <c r="S412" s="310" t="str">
        <f t="shared" si="41"/>
        <v/>
      </c>
      <c r="T412" s="310" t="str">
        <f t="shared" si="42"/>
        <v/>
      </c>
      <c r="U412" s="311" t="str">
        <f t="shared" si="43"/>
        <v/>
      </c>
    </row>
    <row r="413" spans="1:21">
      <c r="A413" s="79"/>
      <c r="B413" s="79"/>
      <c r="P413" s="310" t="str">
        <f t="shared" si="38"/>
        <v/>
      </c>
      <c r="Q413" s="310" t="str">
        <f t="shared" si="39"/>
        <v/>
      </c>
      <c r="R413" s="310" t="str">
        <f t="shared" si="40"/>
        <v/>
      </c>
      <c r="S413" s="310" t="str">
        <f t="shared" si="41"/>
        <v/>
      </c>
      <c r="T413" s="310" t="str">
        <f t="shared" si="42"/>
        <v/>
      </c>
      <c r="U413" s="311" t="str">
        <f t="shared" si="43"/>
        <v/>
      </c>
    </row>
    <row r="414" spans="1:21">
      <c r="A414" s="79"/>
      <c r="B414" s="79"/>
      <c r="P414" s="310" t="str">
        <f t="shared" si="38"/>
        <v/>
      </c>
      <c r="Q414" s="310" t="str">
        <f t="shared" si="39"/>
        <v/>
      </c>
      <c r="R414" s="310" t="str">
        <f t="shared" si="40"/>
        <v/>
      </c>
      <c r="S414" s="310" t="str">
        <f t="shared" si="41"/>
        <v/>
      </c>
      <c r="T414" s="310" t="str">
        <f t="shared" si="42"/>
        <v/>
      </c>
      <c r="U414" s="311" t="str">
        <f t="shared" si="43"/>
        <v/>
      </c>
    </row>
    <row r="415" spans="1:21">
      <c r="A415" s="79"/>
      <c r="B415" s="79"/>
      <c r="P415" s="310" t="str">
        <f t="shared" si="38"/>
        <v/>
      </c>
      <c r="Q415" s="310" t="str">
        <f t="shared" si="39"/>
        <v/>
      </c>
      <c r="R415" s="310" t="str">
        <f t="shared" si="40"/>
        <v/>
      </c>
      <c r="S415" s="310" t="str">
        <f t="shared" si="41"/>
        <v/>
      </c>
      <c r="T415" s="310" t="str">
        <f t="shared" si="42"/>
        <v/>
      </c>
      <c r="U415" s="311" t="str">
        <f t="shared" si="43"/>
        <v/>
      </c>
    </row>
    <row r="416" spans="1:21">
      <c r="A416" s="79"/>
      <c r="B416" s="79"/>
      <c r="P416" s="310" t="str">
        <f t="shared" si="38"/>
        <v/>
      </c>
      <c r="Q416" s="310" t="str">
        <f t="shared" si="39"/>
        <v/>
      </c>
      <c r="R416" s="310" t="str">
        <f t="shared" si="40"/>
        <v/>
      </c>
      <c r="S416" s="310" t="str">
        <f t="shared" si="41"/>
        <v/>
      </c>
      <c r="T416" s="310" t="str">
        <f t="shared" si="42"/>
        <v/>
      </c>
      <c r="U416" s="311" t="str">
        <f t="shared" si="43"/>
        <v/>
      </c>
    </row>
    <row r="417" spans="1:21">
      <c r="A417" s="79"/>
      <c r="B417" s="79"/>
      <c r="P417" s="310" t="str">
        <f t="shared" si="38"/>
        <v/>
      </c>
      <c r="Q417" s="310" t="str">
        <f t="shared" si="39"/>
        <v/>
      </c>
      <c r="R417" s="310" t="str">
        <f t="shared" si="40"/>
        <v/>
      </c>
      <c r="S417" s="310" t="str">
        <f t="shared" si="41"/>
        <v/>
      </c>
      <c r="T417" s="310" t="str">
        <f t="shared" si="42"/>
        <v/>
      </c>
      <c r="U417" s="311" t="str">
        <f t="shared" si="43"/>
        <v/>
      </c>
    </row>
    <row r="418" spans="1:21">
      <c r="A418" s="79"/>
      <c r="B418" s="79"/>
      <c r="P418" s="310" t="str">
        <f t="shared" si="38"/>
        <v/>
      </c>
      <c r="Q418" s="310" t="str">
        <f t="shared" si="39"/>
        <v/>
      </c>
      <c r="R418" s="310" t="str">
        <f t="shared" si="40"/>
        <v/>
      </c>
      <c r="S418" s="310" t="str">
        <f t="shared" si="41"/>
        <v/>
      </c>
      <c r="T418" s="310" t="str">
        <f t="shared" si="42"/>
        <v/>
      </c>
      <c r="U418" s="311" t="str">
        <f t="shared" si="43"/>
        <v/>
      </c>
    </row>
    <row r="419" spans="1:21">
      <c r="A419" s="79"/>
      <c r="B419" s="79"/>
      <c r="P419" s="310" t="str">
        <f t="shared" si="38"/>
        <v/>
      </c>
      <c r="Q419" s="310" t="str">
        <f t="shared" si="39"/>
        <v/>
      </c>
      <c r="R419" s="310" t="str">
        <f t="shared" si="40"/>
        <v/>
      </c>
      <c r="S419" s="310" t="str">
        <f t="shared" si="41"/>
        <v/>
      </c>
      <c r="T419" s="310" t="str">
        <f t="shared" si="42"/>
        <v/>
      </c>
      <c r="U419" s="311" t="str">
        <f t="shared" si="43"/>
        <v/>
      </c>
    </row>
    <row r="420" spans="1:21">
      <c r="A420" s="79"/>
      <c r="B420" s="79"/>
      <c r="P420" s="310" t="str">
        <f t="shared" si="38"/>
        <v/>
      </c>
      <c r="Q420" s="310" t="str">
        <f t="shared" si="39"/>
        <v/>
      </c>
      <c r="R420" s="310" t="str">
        <f t="shared" si="40"/>
        <v/>
      </c>
      <c r="S420" s="310" t="str">
        <f t="shared" si="41"/>
        <v/>
      </c>
      <c r="T420" s="310" t="str">
        <f t="shared" si="42"/>
        <v/>
      </c>
      <c r="U420" s="311" t="str">
        <f t="shared" si="43"/>
        <v/>
      </c>
    </row>
    <row r="421" spans="1:21">
      <c r="A421" s="79"/>
      <c r="B421" s="79"/>
      <c r="P421" s="310" t="str">
        <f t="shared" si="38"/>
        <v/>
      </c>
      <c r="Q421" s="310" t="str">
        <f t="shared" si="39"/>
        <v/>
      </c>
      <c r="R421" s="310" t="str">
        <f t="shared" si="40"/>
        <v/>
      </c>
      <c r="S421" s="310" t="str">
        <f t="shared" si="41"/>
        <v/>
      </c>
      <c r="T421" s="310" t="str">
        <f t="shared" si="42"/>
        <v/>
      </c>
      <c r="U421" s="311" t="str">
        <f t="shared" si="43"/>
        <v/>
      </c>
    </row>
    <row r="422" spans="1:21">
      <c r="A422" s="79"/>
      <c r="B422" s="79"/>
      <c r="P422" s="310" t="str">
        <f t="shared" si="38"/>
        <v/>
      </c>
      <c r="Q422" s="310" t="str">
        <f t="shared" si="39"/>
        <v/>
      </c>
      <c r="R422" s="310" t="str">
        <f t="shared" si="40"/>
        <v/>
      </c>
      <c r="S422" s="310" t="str">
        <f t="shared" si="41"/>
        <v/>
      </c>
      <c r="T422" s="310" t="str">
        <f t="shared" si="42"/>
        <v/>
      </c>
      <c r="U422" s="311" t="str">
        <f t="shared" si="43"/>
        <v/>
      </c>
    </row>
    <row r="423" spans="1:21">
      <c r="A423" s="79"/>
      <c r="B423" s="79"/>
      <c r="P423" s="310" t="str">
        <f t="shared" si="38"/>
        <v/>
      </c>
      <c r="Q423" s="310" t="str">
        <f t="shared" si="39"/>
        <v/>
      </c>
      <c r="R423" s="310" t="str">
        <f t="shared" si="40"/>
        <v/>
      </c>
      <c r="S423" s="310" t="str">
        <f t="shared" si="41"/>
        <v/>
      </c>
      <c r="T423" s="310" t="str">
        <f t="shared" si="42"/>
        <v/>
      </c>
      <c r="U423" s="311" t="str">
        <f t="shared" si="43"/>
        <v/>
      </c>
    </row>
    <row r="424" spans="1:21">
      <c r="A424" s="79"/>
      <c r="B424" s="79"/>
      <c r="P424" s="310" t="str">
        <f t="shared" si="38"/>
        <v/>
      </c>
      <c r="Q424" s="310" t="str">
        <f t="shared" si="39"/>
        <v/>
      </c>
      <c r="R424" s="310" t="str">
        <f t="shared" si="40"/>
        <v/>
      </c>
      <c r="S424" s="310" t="str">
        <f t="shared" si="41"/>
        <v/>
      </c>
      <c r="T424" s="310" t="str">
        <f t="shared" si="42"/>
        <v/>
      </c>
      <c r="U424" s="311" t="str">
        <f t="shared" si="43"/>
        <v/>
      </c>
    </row>
    <row r="425" spans="1:21">
      <c r="A425" s="79"/>
      <c r="B425" s="79"/>
      <c r="P425" s="310" t="str">
        <f t="shared" si="38"/>
        <v/>
      </c>
      <c r="Q425" s="310" t="str">
        <f t="shared" si="39"/>
        <v/>
      </c>
      <c r="R425" s="310" t="str">
        <f t="shared" si="40"/>
        <v/>
      </c>
      <c r="S425" s="310" t="str">
        <f t="shared" si="41"/>
        <v/>
      </c>
      <c r="T425" s="310" t="str">
        <f t="shared" si="42"/>
        <v/>
      </c>
      <c r="U425" s="311" t="str">
        <f t="shared" si="43"/>
        <v/>
      </c>
    </row>
    <row r="426" spans="1:21">
      <c r="A426" s="79"/>
      <c r="B426" s="79"/>
      <c r="P426" s="310" t="str">
        <f t="shared" si="38"/>
        <v/>
      </c>
      <c r="Q426" s="310" t="str">
        <f t="shared" si="39"/>
        <v/>
      </c>
      <c r="R426" s="310" t="str">
        <f t="shared" si="40"/>
        <v/>
      </c>
      <c r="S426" s="310" t="str">
        <f t="shared" si="41"/>
        <v/>
      </c>
      <c r="T426" s="310" t="str">
        <f t="shared" si="42"/>
        <v/>
      </c>
      <c r="U426" s="311" t="str">
        <f t="shared" si="43"/>
        <v/>
      </c>
    </row>
    <row r="427" spans="1:21">
      <c r="A427" s="79"/>
      <c r="B427" s="79"/>
      <c r="P427" s="310" t="str">
        <f t="shared" si="38"/>
        <v/>
      </c>
      <c r="Q427" s="310" t="str">
        <f t="shared" si="39"/>
        <v/>
      </c>
      <c r="R427" s="310" t="str">
        <f t="shared" si="40"/>
        <v/>
      </c>
      <c r="S427" s="310" t="str">
        <f t="shared" si="41"/>
        <v/>
      </c>
      <c r="T427" s="310" t="str">
        <f t="shared" si="42"/>
        <v/>
      </c>
      <c r="U427" s="311" t="str">
        <f t="shared" si="43"/>
        <v/>
      </c>
    </row>
    <row r="428" spans="1:21">
      <c r="A428" s="79"/>
      <c r="B428" s="79"/>
      <c r="P428" s="310" t="str">
        <f t="shared" si="38"/>
        <v/>
      </c>
      <c r="Q428" s="310" t="str">
        <f t="shared" si="39"/>
        <v/>
      </c>
      <c r="R428" s="310" t="str">
        <f t="shared" si="40"/>
        <v/>
      </c>
      <c r="S428" s="310" t="str">
        <f t="shared" si="41"/>
        <v/>
      </c>
      <c r="T428" s="310" t="str">
        <f t="shared" si="42"/>
        <v/>
      </c>
      <c r="U428" s="311" t="str">
        <f t="shared" si="43"/>
        <v/>
      </c>
    </row>
    <row r="429" spans="1:21">
      <c r="A429" s="79"/>
      <c r="B429" s="79"/>
      <c r="P429" s="310" t="str">
        <f t="shared" si="38"/>
        <v/>
      </c>
      <c r="Q429" s="310" t="str">
        <f t="shared" si="39"/>
        <v/>
      </c>
      <c r="R429" s="310" t="str">
        <f t="shared" si="40"/>
        <v/>
      </c>
      <c r="S429" s="310" t="str">
        <f t="shared" si="41"/>
        <v/>
      </c>
      <c r="T429" s="310" t="str">
        <f t="shared" si="42"/>
        <v/>
      </c>
      <c r="U429" s="311" t="str">
        <f t="shared" si="43"/>
        <v/>
      </c>
    </row>
    <row r="430" spans="1:21">
      <c r="A430" s="79"/>
      <c r="B430" s="79"/>
      <c r="P430" s="310" t="str">
        <f t="shared" si="38"/>
        <v/>
      </c>
      <c r="Q430" s="310" t="str">
        <f t="shared" si="39"/>
        <v/>
      </c>
      <c r="R430" s="310" t="str">
        <f t="shared" si="40"/>
        <v/>
      </c>
      <c r="S430" s="310" t="str">
        <f t="shared" si="41"/>
        <v/>
      </c>
      <c r="T430" s="310" t="str">
        <f t="shared" si="42"/>
        <v/>
      </c>
      <c r="U430" s="311" t="str">
        <f t="shared" si="43"/>
        <v/>
      </c>
    </row>
    <row r="431" spans="1:21">
      <c r="A431" s="79"/>
      <c r="B431" s="79"/>
      <c r="P431" s="310" t="str">
        <f t="shared" si="38"/>
        <v/>
      </c>
      <c r="Q431" s="310" t="str">
        <f t="shared" si="39"/>
        <v/>
      </c>
      <c r="R431" s="310" t="str">
        <f t="shared" si="40"/>
        <v/>
      </c>
      <c r="S431" s="310" t="str">
        <f t="shared" si="41"/>
        <v/>
      </c>
      <c r="T431" s="310" t="str">
        <f t="shared" si="42"/>
        <v/>
      </c>
      <c r="U431" s="311" t="str">
        <f t="shared" si="43"/>
        <v/>
      </c>
    </row>
    <row r="432" spans="1:21">
      <c r="A432" s="79"/>
      <c r="B432" s="79"/>
      <c r="P432" s="310" t="str">
        <f t="shared" si="38"/>
        <v/>
      </c>
      <c r="Q432" s="310" t="str">
        <f t="shared" si="39"/>
        <v/>
      </c>
      <c r="R432" s="310" t="str">
        <f t="shared" si="40"/>
        <v/>
      </c>
      <c r="S432" s="310" t="str">
        <f t="shared" si="41"/>
        <v/>
      </c>
      <c r="T432" s="310" t="str">
        <f t="shared" si="42"/>
        <v/>
      </c>
      <c r="U432" s="311" t="str">
        <f t="shared" si="43"/>
        <v/>
      </c>
    </row>
    <row r="433" spans="1:21">
      <c r="A433" s="79"/>
      <c r="B433" s="79"/>
      <c r="P433" s="310" t="str">
        <f t="shared" si="38"/>
        <v/>
      </c>
      <c r="Q433" s="310" t="str">
        <f t="shared" si="39"/>
        <v/>
      </c>
      <c r="R433" s="310" t="str">
        <f t="shared" si="40"/>
        <v/>
      </c>
      <c r="S433" s="310" t="str">
        <f t="shared" si="41"/>
        <v/>
      </c>
      <c r="T433" s="310" t="str">
        <f t="shared" si="42"/>
        <v/>
      </c>
      <c r="U433" s="311" t="str">
        <f t="shared" si="43"/>
        <v/>
      </c>
    </row>
    <row r="434" spans="1:21">
      <c r="A434" s="79"/>
      <c r="B434" s="79"/>
      <c r="P434" s="310" t="str">
        <f t="shared" si="38"/>
        <v/>
      </c>
      <c r="Q434" s="310" t="str">
        <f t="shared" si="39"/>
        <v/>
      </c>
      <c r="R434" s="310" t="str">
        <f t="shared" si="40"/>
        <v/>
      </c>
      <c r="S434" s="310" t="str">
        <f t="shared" si="41"/>
        <v/>
      </c>
      <c r="T434" s="310" t="str">
        <f t="shared" si="42"/>
        <v/>
      </c>
      <c r="U434" s="311" t="str">
        <f t="shared" si="43"/>
        <v/>
      </c>
    </row>
    <row r="435" spans="1:21">
      <c r="A435" s="79"/>
      <c r="B435" s="79"/>
      <c r="P435" s="310" t="str">
        <f t="shared" si="38"/>
        <v/>
      </c>
      <c r="Q435" s="310" t="str">
        <f t="shared" si="39"/>
        <v/>
      </c>
      <c r="R435" s="310" t="str">
        <f t="shared" si="40"/>
        <v/>
      </c>
      <c r="S435" s="310" t="str">
        <f t="shared" si="41"/>
        <v/>
      </c>
      <c r="T435" s="310" t="str">
        <f t="shared" si="42"/>
        <v/>
      </c>
      <c r="U435" s="311" t="str">
        <f t="shared" si="43"/>
        <v/>
      </c>
    </row>
    <row r="436" spans="1:21">
      <c r="A436" s="79"/>
      <c r="B436" s="79"/>
      <c r="P436" s="310" t="str">
        <f t="shared" si="38"/>
        <v/>
      </c>
      <c r="Q436" s="310" t="str">
        <f t="shared" si="39"/>
        <v/>
      </c>
      <c r="R436" s="310" t="str">
        <f t="shared" si="40"/>
        <v/>
      </c>
      <c r="S436" s="310" t="str">
        <f t="shared" si="41"/>
        <v/>
      </c>
      <c r="T436" s="310" t="str">
        <f t="shared" si="42"/>
        <v/>
      </c>
      <c r="U436" s="311" t="str">
        <f t="shared" si="43"/>
        <v/>
      </c>
    </row>
    <row r="437" spans="1:21">
      <c r="A437" s="79"/>
      <c r="B437" s="79"/>
      <c r="P437" s="310" t="str">
        <f t="shared" si="38"/>
        <v/>
      </c>
      <c r="Q437" s="310" t="str">
        <f t="shared" si="39"/>
        <v/>
      </c>
      <c r="R437" s="310" t="str">
        <f t="shared" si="40"/>
        <v/>
      </c>
      <c r="S437" s="310" t="str">
        <f t="shared" si="41"/>
        <v/>
      </c>
      <c r="T437" s="310" t="str">
        <f t="shared" si="42"/>
        <v/>
      </c>
      <c r="U437" s="311" t="str">
        <f t="shared" si="43"/>
        <v/>
      </c>
    </row>
    <row r="438" spans="1:21">
      <c r="A438" s="79"/>
      <c r="B438" s="79"/>
      <c r="P438" s="310" t="str">
        <f t="shared" si="38"/>
        <v/>
      </c>
      <c r="Q438" s="310" t="str">
        <f t="shared" si="39"/>
        <v/>
      </c>
      <c r="R438" s="310" t="str">
        <f t="shared" si="40"/>
        <v/>
      </c>
      <c r="S438" s="310" t="str">
        <f t="shared" si="41"/>
        <v/>
      </c>
      <c r="T438" s="310" t="str">
        <f t="shared" si="42"/>
        <v/>
      </c>
      <c r="U438" s="311" t="str">
        <f t="shared" si="43"/>
        <v/>
      </c>
    </row>
    <row r="439" spans="1:21">
      <c r="A439" s="79"/>
      <c r="B439" s="79"/>
      <c r="P439" s="310" t="str">
        <f t="shared" si="38"/>
        <v/>
      </c>
      <c r="Q439" s="310" t="str">
        <f t="shared" si="39"/>
        <v/>
      </c>
      <c r="R439" s="310" t="str">
        <f t="shared" si="40"/>
        <v/>
      </c>
      <c r="S439" s="310" t="str">
        <f t="shared" si="41"/>
        <v/>
      </c>
      <c r="T439" s="310" t="str">
        <f t="shared" si="42"/>
        <v/>
      </c>
      <c r="U439" s="311" t="str">
        <f t="shared" si="43"/>
        <v/>
      </c>
    </row>
    <row r="440" spans="1:21">
      <c r="A440" s="79"/>
      <c r="B440" s="79"/>
      <c r="P440" s="310" t="str">
        <f t="shared" si="38"/>
        <v/>
      </c>
      <c r="Q440" s="310" t="str">
        <f t="shared" si="39"/>
        <v/>
      </c>
      <c r="R440" s="310" t="str">
        <f t="shared" si="40"/>
        <v/>
      </c>
      <c r="S440" s="310" t="str">
        <f t="shared" si="41"/>
        <v/>
      </c>
      <c r="T440" s="310" t="str">
        <f t="shared" si="42"/>
        <v/>
      </c>
      <c r="U440" s="311" t="str">
        <f t="shared" si="43"/>
        <v/>
      </c>
    </row>
    <row r="441" spans="1:21">
      <c r="A441" s="79"/>
      <c r="B441" s="79"/>
      <c r="P441" s="310" t="str">
        <f t="shared" si="38"/>
        <v/>
      </c>
      <c r="Q441" s="310" t="str">
        <f t="shared" si="39"/>
        <v/>
      </c>
      <c r="R441" s="310" t="str">
        <f t="shared" si="40"/>
        <v/>
      </c>
      <c r="S441" s="310" t="str">
        <f t="shared" si="41"/>
        <v/>
      </c>
      <c r="T441" s="310" t="str">
        <f t="shared" si="42"/>
        <v/>
      </c>
      <c r="U441" s="311" t="str">
        <f t="shared" si="43"/>
        <v/>
      </c>
    </row>
    <row r="442" spans="1:21">
      <c r="A442" s="79"/>
      <c r="B442" s="79"/>
      <c r="P442" s="310" t="str">
        <f t="shared" si="38"/>
        <v/>
      </c>
      <c r="Q442" s="310" t="str">
        <f t="shared" si="39"/>
        <v/>
      </c>
      <c r="R442" s="310" t="str">
        <f t="shared" si="40"/>
        <v/>
      </c>
      <c r="S442" s="310" t="str">
        <f t="shared" si="41"/>
        <v/>
      </c>
      <c r="T442" s="310" t="str">
        <f t="shared" si="42"/>
        <v/>
      </c>
      <c r="U442" s="311" t="str">
        <f t="shared" si="43"/>
        <v/>
      </c>
    </row>
    <row r="443" spans="1:21">
      <c r="A443" s="79"/>
      <c r="B443" s="79"/>
      <c r="P443" s="310" t="str">
        <f t="shared" si="38"/>
        <v/>
      </c>
      <c r="Q443" s="310" t="str">
        <f t="shared" si="39"/>
        <v/>
      </c>
      <c r="R443" s="310" t="str">
        <f t="shared" si="40"/>
        <v/>
      </c>
      <c r="S443" s="310" t="str">
        <f t="shared" si="41"/>
        <v/>
      </c>
      <c r="T443" s="310" t="str">
        <f t="shared" si="42"/>
        <v/>
      </c>
      <c r="U443" s="311" t="str">
        <f t="shared" si="43"/>
        <v/>
      </c>
    </row>
    <row r="444" spans="1:21">
      <c r="A444" s="79"/>
      <c r="B444" s="79"/>
      <c r="P444" s="310" t="str">
        <f t="shared" si="38"/>
        <v/>
      </c>
      <c r="Q444" s="310" t="str">
        <f t="shared" si="39"/>
        <v/>
      </c>
      <c r="R444" s="310" t="str">
        <f t="shared" si="40"/>
        <v/>
      </c>
      <c r="S444" s="310" t="str">
        <f t="shared" si="41"/>
        <v/>
      </c>
      <c r="T444" s="310" t="str">
        <f t="shared" si="42"/>
        <v/>
      </c>
      <c r="U444" s="311" t="str">
        <f t="shared" si="43"/>
        <v/>
      </c>
    </row>
    <row r="445" spans="1:21">
      <c r="A445" s="79"/>
      <c r="B445" s="79"/>
      <c r="P445" s="310" t="str">
        <f t="shared" si="38"/>
        <v/>
      </c>
      <c r="Q445" s="310" t="str">
        <f t="shared" si="39"/>
        <v/>
      </c>
      <c r="R445" s="310" t="str">
        <f t="shared" si="40"/>
        <v/>
      </c>
      <c r="S445" s="310" t="str">
        <f t="shared" si="41"/>
        <v/>
      </c>
      <c r="T445" s="310" t="str">
        <f t="shared" si="42"/>
        <v/>
      </c>
      <c r="U445" s="311" t="str">
        <f t="shared" si="43"/>
        <v/>
      </c>
    </row>
    <row r="446" spans="1:21">
      <c r="A446" s="79"/>
      <c r="B446" s="79"/>
      <c r="P446" s="310" t="str">
        <f t="shared" si="38"/>
        <v/>
      </c>
      <c r="Q446" s="310" t="str">
        <f t="shared" si="39"/>
        <v/>
      </c>
      <c r="R446" s="310" t="str">
        <f t="shared" si="40"/>
        <v/>
      </c>
      <c r="S446" s="310" t="str">
        <f t="shared" si="41"/>
        <v/>
      </c>
      <c r="T446" s="310" t="str">
        <f t="shared" si="42"/>
        <v/>
      </c>
      <c r="U446" s="311" t="str">
        <f t="shared" si="43"/>
        <v/>
      </c>
    </row>
    <row r="447" spans="1:21">
      <c r="A447" s="79"/>
      <c r="B447" s="79"/>
      <c r="P447" s="310" t="str">
        <f t="shared" si="38"/>
        <v/>
      </c>
      <c r="Q447" s="310" t="str">
        <f t="shared" si="39"/>
        <v/>
      </c>
      <c r="R447" s="310" t="str">
        <f t="shared" si="40"/>
        <v/>
      </c>
      <c r="S447" s="310" t="str">
        <f t="shared" si="41"/>
        <v/>
      </c>
      <c r="T447" s="310" t="str">
        <f t="shared" si="42"/>
        <v/>
      </c>
      <c r="U447" s="311" t="str">
        <f t="shared" si="43"/>
        <v/>
      </c>
    </row>
    <row r="448" spans="1:21">
      <c r="A448" s="79"/>
      <c r="B448" s="79"/>
      <c r="P448" s="310" t="str">
        <f t="shared" si="38"/>
        <v/>
      </c>
      <c r="Q448" s="310" t="str">
        <f t="shared" si="39"/>
        <v/>
      </c>
      <c r="R448" s="310" t="str">
        <f t="shared" si="40"/>
        <v/>
      </c>
      <c r="S448" s="310" t="str">
        <f t="shared" si="41"/>
        <v/>
      </c>
      <c r="T448" s="310" t="str">
        <f t="shared" si="42"/>
        <v/>
      </c>
      <c r="U448" s="311" t="str">
        <f t="shared" si="43"/>
        <v/>
      </c>
    </row>
    <row r="449" spans="1:21">
      <c r="A449" s="79"/>
      <c r="B449" s="79"/>
      <c r="P449" s="310" t="str">
        <f t="shared" si="38"/>
        <v/>
      </c>
      <c r="Q449" s="310" t="str">
        <f t="shared" si="39"/>
        <v/>
      </c>
      <c r="R449" s="310" t="str">
        <f t="shared" si="40"/>
        <v/>
      </c>
      <c r="S449" s="310" t="str">
        <f t="shared" si="41"/>
        <v/>
      </c>
      <c r="T449" s="310" t="str">
        <f t="shared" si="42"/>
        <v/>
      </c>
      <c r="U449" s="311" t="str">
        <f t="shared" si="43"/>
        <v/>
      </c>
    </row>
    <row r="450" spans="1:21">
      <c r="A450" s="79"/>
      <c r="B450" s="79"/>
      <c r="P450" s="310" t="str">
        <f t="shared" si="38"/>
        <v/>
      </c>
      <c r="Q450" s="310" t="str">
        <f t="shared" si="39"/>
        <v/>
      </c>
      <c r="R450" s="310" t="str">
        <f t="shared" si="40"/>
        <v/>
      </c>
      <c r="S450" s="310" t="str">
        <f t="shared" si="41"/>
        <v/>
      </c>
      <c r="T450" s="310" t="str">
        <f t="shared" si="42"/>
        <v/>
      </c>
      <c r="U450" s="311" t="str">
        <f t="shared" si="43"/>
        <v/>
      </c>
    </row>
    <row r="451" spans="1:21">
      <c r="A451" s="79"/>
      <c r="B451" s="79"/>
      <c r="P451" s="310" t="str">
        <f t="shared" si="38"/>
        <v/>
      </c>
      <c r="Q451" s="310" t="str">
        <f t="shared" si="39"/>
        <v/>
      </c>
      <c r="R451" s="310" t="str">
        <f t="shared" si="40"/>
        <v/>
      </c>
      <c r="S451" s="310" t="str">
        <f t="shared" si="41"/>
        <v/>
      </c>
      <c r="T451" s="310" t="str">
        <f t="shared" si="42"/>
        <v/>
      </c>
      <c r="U451" s="311" t="str">
        <f t="shared" si="43"/>
        <v/>
      </c>
    </row>
    <row r="452" spans="1:21">
      <c r="A452" s="79"/>
      <c r="B452" s="79"/>
      <c r="P452" s="310" t="str">
        <f t="shared" si="38"/>
        <v/>
      </c>
      <c r="Q452" s="310" t="str">
        <f t="shared" si="39"/>
        <v/>
      </c>
      <c r="R452" s="310" t="str">
        <f t="shared" si="40"/>
        <v/>
      </c>
      <c r="S452" s="310" t="str">
        <f t="shared" si="41"/>
        <v/>
      </c>
      <c r="T452" s="310" t="str">
        <f t="shared" si="42"/>
        <v/>
      </c>
      <c r="U452" s="311" t="str">
        <f t="shared" si="43"/>
        <v/>
      </c>
    </row>
    <row r="453" spans="1:21">
      <c r="A453" s="79"/>
      <c r="B453" s="79"/>
      <c r="P453" s="310" t="str">
        <f t="shared" si="38"/>
        <v/>
      </c>
      <c r="Q453" s="310" t="str">
        <f t="shared" si="39"/>
        <v/>
      </c>
      <c r="R453" s="310" t="str">
        <f t="shared" si="40"/>
        <v/>
      </c>
      <c r="S453" s="310" t="str">
        <f t="shared" si="41"/>
        <v/>
      </c>
      <c r="T453" s="310" t="str">
        <f t="shared" si="42"/>
        <v/>
      </c>
      <c r="U453" s="311" t="str">
        <f t="shared" si="43"/>
        <v/>
      </c>
    </row>
    <row r="454" spans="1:21">
      <c r="A454" s="79"/>
      <c r="B454" s="79"/>
      <c r="P454" s="310" t="str">
        <f t="shared" si="38"/>
        <v/>
      </c>
      <c r="Q454" s="310" t="str">
        <f t="shared" si="39"/>
        <v/>
      </c>
      <c r="R454" s="310" t="str">
        <f t="shared" si="40"/>
        <v/>
      </c>
      <c r="S454" s="310" t="str">
        <f t="shared" si="41"/>
        <v/>
      </c>
      <c r="T454" s="310" t="str">
        <f t="shared" si="42"/>
        <v/>
      </c>
      <c r="U454" s="311" t="str">
        <f t="shared" si="43"/>
        <v/>
      </c>
    </row>
    <row r="455" spans="1:21">
      <c r="A455" s="79"/>
      <c r="B455" s="79"/>
      <c r="P455" s="310" t="str">
        <f t="shared" si="38"/>
        <v/>
      </c>
      <c r="Q455" s="310" t="str">
        <f t="shared" si="39"/>
        <v/>
      </c>
      <c r="R455" s="310" t="str">
        <f t="shared" si="40"/>
        <v/>
      </c>
      <c r="S455" s="310" t="str">
        <f t="shared" si="41"/>
        <v/>
      </c>
      <c r="T455" s="310" t="str">
        <f t="shared" si="42"/>
        <v/>
      </c>
      <c r="U455" s="311" t="str">
        <f t="shared" si="43"/>
        <v/>
      </c>
    </row>
    <row r="456" spans="1:21">
      <c r="A456" s="79"/>
      <c r="B456" s="79"/>
      <c r="P456" s="310" t="str">
        <f t="shared" ref="P456:P519" si="44">IF(A456="","",A456-$A$6)</f>
        <v/>
      </c>
      <c r="Q456" s="310" t="str">
        <f t="shared" ref="Q456:Q519" si="45">IF(A456="","",A456^2)</f>
        <v/>
      </c>
      <c r="R456" s="310" t="str">
        <f t="shared" ref="R456:R519" si="46">IF(P456="","",P456^2)</f>
        <v/>
      </c>
      <c r="S456" s="310" t="str">
        <f t="shared" ref="S456:S519" si="47">IF(B456="","",B456-$B$6)</f>
        <v/>
      </c>
      <c r="T456" s="310" t="str">
        <f t="shared" ref="T456:T519" si="48">IF(S456="","",S456^2)</f>
        <v/>
      </c>
      <c r="U456" s="311" t="str">
        <f t="shared" ref="U456:U519" si="49">IF(A456="","",A456*B456)</f>
        <v/>
      </c>
    </row>
    <row r="457" spans="1:21">
      <c r="A457" s="79"/>
      <c r="B457" s="79"/>
      <c r="P457" s="310" t="str">
        <f t="shared" si="44"/>
        <v/>
      </c>
      <c r="Q457" s="310" t="str">
        <f t="shared" si="45"/>
        <v/>
      </c>
      <c r="R457" s="310" t="str">
        <f t="shared" si="46"/>
        <v/>
      </c>
      <c r="S457" s="310" t="str">
        <f t="shared" si="47"/>
        <v/>
      </c>
      <c r="T457" s="310" t="str">
        <f t="shared" si="48"/>
        <v/>
      </c>
      <c r="U457" s="311" t="str">
        <f t="shared" si="49"/>
        <v/>
      </c>
    </row>
    <row r="458" spans="1:21">
      <c r="A458" s="79"/>
      <c r="B458" s="79"/>
      <c r="P458" s="310" t="str">
        <f t="shared" si="44"/>
        <v/>
      </c>
      <c r="Q458" s="310" t="str">
        <f t="shared" si="45"/>
        <v/>
      </c>
      <c r="R458" s="310" t="str">
        <f t="shared" si="46"/>
        <v/>
      </c>
      <c r="S458" s="310" t="str">
        <f t="shared" si="47"/>
        <v/>
      </c>
      <c r="T458" s="310" t="str">
        <f t="shared" si="48"/>
        <v/>
      </c>
      <c r="U458" s="311" t="str">
        <f t="shared" si="49"/>
        <v/>
      </c>
    </row>
    <row r="459" spans="1:21">
      <c r="A459" s="79"/>
      <c r="B459" s="79"/>
      <c r="P459" s="310" t="str">
        <f t="shared" si="44"/>
        <v/>
      </c>
      <c r="Q459" s="310" t="str">
        <f t="shared" si="45"/>
        <v/>
      </c>
      <c r="R459" s="310" t="str">
        <f t="shared" si="46"/>
        <v/>
      </c>
      <c r="S459" s="310" t="str">
        <f t="shared" si="47"/>
        <v/>
      </c>
      <c r="T459" s="310" t="str">
        <f t="shared" si="48"/>
        <v/>
      </c>
      <c r="U459" s="311" t="str">
        <f t="shared" si="49"/>
        <v/>
      </c>
    </row>
    <row r="460" spans="1:21">
      <c r="A460" s="79"/>
      <c r="B460" s="79"/>
      <c r="P460" s="310" t="str">
        <f t="shared" si="44"/>
        <v/>
      </c>
      <c r="Q460" s="310" t="str">
        <f t="shared" si="45"/>
        <v/>
      </c>
      <c r="R460" s="310" t="str">
        <f t="shared" si="46"/>
        <v/>
      </c>
      <c r="S460" s="310" t="str">
        <f t="shared" si="47"/>
        <v/>
      </c>
      <c r="T460" s="310" t="str">
        <f t="shared" si="48"/>
        <v/>
      </c>
      <c r="U460" s="311" t="str">
        <f t="shared" si="49"/>
        <v/>
      </c>
    </row>
    <row r="461" spans="1:21">
      <c r="A461" s="79"/>
      <c r="B461" s="79"/>
      <c r="P461" s="310" t="str">
        <f t="shared" si="44"/>
        <v/>
      </c>
      <c r="Q461" s="310" t="str">
        <f t="shared" si="45"/>
        <v/>
      </c>
      <c r="R461" s="310" t="str">
        <f t="shared" si="46"/>
        <v/>
      </c>
      <c r="S461" s="310" t="str">
        <f t="shared" si="47"/>
        <v/>
      </c>
      <c r="T461" s="310" t="str">
        <f t="shared" si="48"/>
        <v/>
      </c>
      <c r="U461" s="311" t="str">
        <f t="shared" si="49"/>
        <v/>
      </c>
    </row>
    <row r="462" spans="1:21">
      <c r="A462" s="79"/>
      <c r="B462" s="79"/>
      <c r="P462" s="310" t="str">
        <f t="shared" si="44"/>
        <v/>
      </c>
      <c r="Q462" s="310" t="str">
        <f t="shared" si="45"/>
        <v/>
      </c>
      <c r="R462" s="310" t="str">
        <f t="shared" si="46"/>
        <v/>
      </c>
      <c r="S462" s="310" t="str">
        <f t="shared" si="47"/>
        <v/>
      </c>
      <c r="T462" s="310" t="str">
        <f t="shared" si="48"/>
        <v/>
      </c>
      <c r="U462" s="311" t="str">
        <f t="shared" si="49"/>
        <v/>
      </c>
    </row>
    <row r="463" spans="1:21">
      <c r="A463" s="79"/>
      <c r="B463" s="79"/>
      <c r="P463" s="310" t="str">
        <f t="shared" si="44"/>
        <v/>
      </c>
      <c r="Q463" s="310" t="str">
        <f t="shared" si="45"/>
        <v/>
      </c>
      <c r="R463" s="310" t="str">
        <f t="shared" si="46"/>
        <v/>
      </c>
      <c r="S463" s="310" t="str">
        <f t="shared" si="47"/>
        <v/>
      </c>
      <c r="T463" s="310" t="str">
        <f t="shared" si="48"/>
        <v/>
      </c>
      <c r="U463" s="311" t="str">
        <f t="shared" si="49"/>
        <v/>
      </c>
    </row>
    <row r="464" spans="1:21">
      <c r="A464" s="79"/>
      <c r="B464" s="79"/>
      <c r="P464" s="310" t="str">
        <f t="shared" si="44"/>
        <v/>
      </c>
      <c r="Q464" s="310" t="str">
        <f t="shared" si="45"/>
        <v/>
      </c>
      <c r="R464" s="310" t="str">
        <f t="shared" si="46"/>
        <v/>
      </c>
      <c r="S464" s="310" t="str">
        <f t="shared" si="47"/>
        <v/>
      </c>
      <c r="T464" s="310" t="str">
        <f t="shared" si="48"/>
        <v/>
      </c>
      <c r="U464" s="311" t="str">
        <f t="shared" si="49"/>
        <v/>
      </c>
    </row>
    <row r="465" spans="1:21">
      <c r="A465" s="79"/>
      <c r="B465" s="79"/>
      <c r="P465" s="310" t="str">
        <f t="shared" si="44"/>
        <v/>
      </c>
      <c r="Q465" s="310" t="str">
        <f t="shared" si="45"/>
        <v/>
      </c>
      <c r="R465" s="310" t="str">
        <f t="shared" si="46"/>
        <v/>
      </c>
      <c r="S465" s="310" t="str">
        <f t="shared" si="47"/>
        <v/>
      </c>
      <c r="T465" s="310" t="str">
        <f t="shared" si="48"/>
        <v/>
      </c>
      <c r="U465" s="311" t="str">
        <f t="shared" si="49"/>
        <v/>
      </c>
    </row>
    <row r="466" spans="1:21">
      <c r="A466" s="79"/>
      <c r="B466" s="79"/>
      <c r="P466" s="310" t="str">
        <f t="shared" si="44"/>
        <v/>
      </c>
      <c r="Q466" s="310" t="str">
        <f t="shared" si="45"/>
        <v/>
      </c>
      <c r="R466" s="310" t="str">
        <f t="shared" si="46"/>
        <v/>
      </c>
      <c r="S466" s="310" t="str">
        <f t="shared" si="47"/>
        <v/>
      </c>
      <c r="T466" s="310" t="str">
        <f t="shared" si="48"/>
        <v/>
      </c>
      <c r="U466" s="311" t="str">
        <f t="shared" si="49"/>
        <v/>
      </c>
    </row>
    <row r="467" spans="1:21">
      <c r="A467" s="79"/>
      <c r="B467" s="79"/>
      <c r="P467" s="310" t="str">
        <f t="shared" si="44"/>
        <v/>
      </c>
      <c r="Q467" s="310" t="str">
        <f t="shared" si="45"/>
        <v/>
      </c>
      <c r="R467" s="310" t="str">
        <f t="shared" si="46"/>
        <v/>
      </c>
      <c r="S467" s="310" t="str">
        <f t="shared" si="47"/>
        <v/>
      </c>
      <c r="T467" s="310" t="str">
        <f t="shared" si="48"/>
        <v/>
      </c>
      <c r="U467" s="311" t="str">
        <f t="shared" si="49"/>
        <v/>
      </c>
    </row>
    <row r="468" spans="1:21">
      <c r="A468" s="79"/>
      <c r="B468" s="79"/>
      <c r="P468" s="310" t="str">
        <f t="shared" si="44"/>
        <v/>
      </c>
      <c r="Q468" s="310" t="str">
        <f t="shared" si="45"/>
        <v/>
      </c>
      <c r="R468" s="310" t="str">
        <f t="shared" si="46"/>
        <v/>
      </c>
      <c r="S468" s="310" t="str">
        <f t="shared" si="47"/>
        <v/>
      </c>
      <c r="T468" s="310" t="str">
        <f t="shared" si="48"/>
        <v/>
      </c>
      <c r="U468" s="311" t="str">
        <f t="shared" si="49"/>
        <v/>
      </c>
    </row>
    <row r="469" spans="1:21">
      <c r="A469" s="79"/>
      <c r="B469" s="79"/>
      <c r="P469" s="310" t="str">
        <f t="shared" si="44"/>
        <v/>
      </c>
      <c r="Q469" s="310" t="str">
        <f t="shared" si="45"/>
        <v/>
      </c>
      <c r="R469" s="310" t="str">
        <f t="shared" si="46"/>
        <v/>
      </c>
      <c r="S469" s="310" t="str">
        <f t="shared" si="47"/>
        <v/>
      </c>
      <c r="T469" s="310" t="str">
        <f t="shared" si="48"/>
        <v/>
      </c>
      <c r="U469" s="311" t="str">
        <f t="shared" si="49"/>
        <v/>
      </c>
    </row>
    <row r="470" spans="1:21">
      <c r="A470" s="79"/>
      <c r="B470" s="79"/>
      <c r="P470" s="310" t="str">
        <f t="shared" si="44"/>
        <v/>
      </c>
      <c r="Q470" s="310" t="str">
        <f t="shared" si="45"/>
        <v/>
      </c>
      <c r="R470" s="310" t="str">
        <f t="shared" si="46"/>
        <v/>
      </c>
      <c r="S470" s="310" t="str">
        <f t="shared" si="47"/>
        <v/>
      </c>
      <c r="T470" s="310" t="str">
        <f t="shared" si="48"/>
        <v/>
      </c>
      <c r="U470" s="311" t="str">
        <f t="shared" si="49"/>
        <v/>
      </c>
    </row>
    <row r="471" spans="1:21">
      <c r="A471" s="79"/>
      <c r="B471" s="79"/>
      <c r="P471" s="310" t="str">
        <f t="shared" si="44"/>
        <v/>
      </c>
      <c r="Q471" s="310" t="str">
        <f t="shared" si="45"/>
        <v/>
      </c>
      <c r="R471" s="310" t="str">
        <f t="shared" si="46"/>
        <v/>
      </c>
      <c r="S471" s="310" t="str">
        <f t="shared" si="47"/>
        <v/>
      </c>
      <c r="T471" s="310" t="str">
        <f t="shared" si="48"/>
        <v/>
      </c>
      <c r="U471" s="311" t="str">
        <f t="shared" si="49"/>
        <v/>
      </c>
    </row>
    <row r="472" spans="1:21">
      <c r="A472" s="79"/>
      <c r="B472" s="79"/>
      <c r="P472" s="310" t="str">
        <f t="shared" si="44"/>
        <v/>
      </c>
      <c r="Q472" s="310" t="str">
        <f t="shared" si="45"/>
        <v/>
      </c>
      <c r="R472" s="310" t="str">
        <f t="shared" si="46"/>
        <v/>
      </c>
      <c r="S472" s="310" t="str">
        <f t="shared" si="47"/>
        <v/>
      </c>
      <c r="T472" s="310" t="str">
        <f t="shared" si="48"/>
        <v/>
      </c>
      <c r="U472" s="311" t="str">
        <f t="shared" si="49"/>
        <v/>
      </c>
    </row>
    <row r="473" spans="1:21">
      <c r="A473" s="79"/>
      <c r="B473" s="79"/>
      <c r="P473" s="310" t="str">
        <f t="shared" si="44"/>
        <v/>
      </c>
      <c r="Q473" s="310" t="str">
        <f t="shared" si="45"/>
        <v/>
      </c>
      <c r="R473" s="310" t="str">
        <f t="shared" si="46"/>
        <v/>
      </c>
      <c r="S473" s="310" t="str">
        <f t="shared" si="47"/>
        <v/>
      </c>
      <c r="T473" s="310" t="str">
        <f t="shared" si="48"/>
        <v/>
      </c>
      <c r="U473" s="311" t="str">
        <f t="shared" si="49"/>
        <v/>
      </c>
    </row>
    <row r="474" spans="1:21">
      <c r="A474" s="79"/>
      <c r="B474" s="79"/>
      <c r="P474" s="310" t="str">
        <f t="shared" si="44"/>
        <v/>
      </c>
      <c r="Q474" s="310" t="str">
        <f t="shared" si="45"/>
        <v/>
      </c>
      <c r="R474" s="310" t="str">
        <f t="shared" si="46"/>
        <v/>
      </c>
      <c r="S474" s="310" t="str">
        <f t="shared" si="47"/>
        <v/>
      </c>
      <c r="T474" s="310" t="str">
        <f t="shared" si="48"/>
        <v/>
      </c>
      <c r="U474" s="311" t="str">
        <f t="shared" si="49"/>
        <v/>
      </c>
    </row>
    <row r="475" spans="1:21">
      <c r="A475" s="79"/>
      <c r="B475" s="79"/>
      <c r="P475" s="310" t="str">
        <f t="shared" si="44"/>
        <v/>
      </c>
      <c r="Q475" s="310" t="str">
        <f t="shared" si="45"/>
        <v/>
      </c>
      <c r="R475" s="310" t="str">
        <f t="shared" si="46"/>
        <v/>
      </c>
      <c r="S475" s="310" t="str">
        <f t="shared" si="47"/>
        <v/>
      </c>
      <c r="T475" s="310" t="str">
        <f t="shared" si="48"/>
        <v/>
      </c>
      <c r="U475" s="311" t="str">
        <f t="shared" si="49"/>
        <v/>
      </c>
    </row>
    <row r="476" spans="1:21">
      <c r="A476" s="79"/>
      <c r="B476" s="79"/>
      <c r="P476" s="310" t="str">
        <f t="shared" si="44"/>
        <v/>
      </c>
      <c r="Q476" s="310" t="str">
        <f t="shared" si="45"/>
        <v/>
      </c>
      <c r="R476" s="310" t="str">
        <f t="shared" si="46"/>
        <v/>
      </c>
      <c r="S476" s="310" t="str">
        <f t="shared" si="47"/>
        <v/>
      </c>
      <c r="T476" s="310" t="str">
        <f t="shared" si="48"/>
        <v/>
      </c>
      <c r="U476" s="311" t="str">
        <f t="shared" si="49"/>
        <v/>
      </c>
    </row>
    <row r="477" spans="1:21">
      <c r="A477" s="79"/>
      <c r="B477" s="79"/>
      <c r="P477" s="310" t="str">
        <f t="shared" si="44"/>
        <v/>
      </c>
      <c r="Q477" s="310" t="str">
        <f t="shared" si="45"/>
        <v/>
      </c>
      <c r="R477" s="310" t="str">
        <f t="shared" si="46"/>
        <v/>
      </c>
      <c r="S477" s="310" t="str">
        <f t="shared" si="47"/>
        <v/>
      </c>
      <c r="T477" s="310" t="str">
        <f t="shared" si="48"/>
        <v/>
      </c>
      <c r="U477" s="311" t="str">
        <f t="shared" si="49"/>
        <v/>
      </c>
    </row>
    <row r="478" spans="1:21">
      <c r="A478" s="79"/>
      <c r="B478" s="79"/>
      <c r="P478" s="310" t="str">
        <f t="shared" si="44"/>
        <v/>
      </c>
      <c r="Q478" s="310" t="str">
        <f t="shared" si="45"/>
        <v/>
      </c>
      <c r="R478" s="310" t="str">
        <f t="shared" si="46"/>
        <v/>
      </c>
      <c r="S478" s="310" t="str">
        <f t="shared" si="47"/>
        <v/>
      </c>
      <c r="T478" s="310" t="str">
        <f t="shared" si="48"/>
        <v/>
      </c>
      <c r="U478" s="311" t="str">
        <f t="shared" si="49"/>
        <v/>
      </c>
    </row>
    <row r="479" spans="1:21">
      <c r="A479" s="79"/>
      <c r="B479" s="79"/>
      <c r="P479" s="310" t="str">
        <f t="shared" si="44"/>
        <v/>
      </c>
      <c r="Q479" s="310" t="str">
        <f t="shared" si="45"/>
        <v/>
      </c>
      <c r="R479" s="310" t="str">
        <f t="shared" si="46"/>
        <v/>
      </c>
      <c r="S479" s="310" t="str">
        <f t="shared" si="47"/>
        <v/>
      </c>
      <c r="T479" s="310" t="str">
        <f t="shared" si="48"/>
        <v/>
      </c>
      <c r="U479" s="311" t="str">
        <f t="shared" si="49"/>
        <v/>
      </c>
    </row>
    <row r="480" spans="1:21">
      <c r="A480" s="79"/>
      <c r="B480" s="79"/>
      <c r="P480" s="310" t="str">
        <f t="shared" si="44"/>
        <v/>
      </c>
      <c r="Q480" s="310" t="str">
        <f t="shared" si="45"/>
        <v/>
      </c>
      <c r="R480" s="310" t="str">
        <f t="shared" si="46"/>
        <v/>
      </c>
      <c r="S480" s="310" t="str">
        <f t="shared" si="47"/>
        <v/>
      </c>
      <c r="T480" s="310" t="str">
        <f t="shared" si="48"/>
        <v/>
      </c>
      <c r="U480" s="311" t="str">
        <f t="shared" si="49"/>
        <v/>
      </c>
    </row>
    <row r="481" spans="1:21">
      <c r="A481" s="79"/>
      <c r="B481" s="79"/>
      <c r="P481" s="310" t="str">
        <f t="shared" si="44"/>
        <v/>
      </c>
      <c r="Q481" s="310" t="str">
        <f t="shared" si="45"/>
        <v/>
      </c>
      <c r="R481" s="310" t="str">
        <f t="shared" si="46"/>
        <v/>
      </c>
      <c r="S481" s="310" t="str">
        <f t="shared" si="47"/>
        <v/>
      </c>
      <c r="T481" s="310" t="str">
        <f t="shared" si="48"/>
        <v/>
      </c>
      <c r="U481" s="311" t="str">
        <f t="shared" si="49"/>
        <v/>
      </c>
    </row>
    <row r="482" spans="1:21">
      <c r="A482" s="79"/>
      <c r="B482" s="79"/>
      <c r="P482" s="310" t="str">
        <f t="shared" si="44"/>
        <v/>
      </c>
      <c r="Q482" s="310" t="str">
        <f t="shared" si="45"/>
        <v/>
      </c>
      <c r="R482" s="310" t="str">
        <f t="shared" si="46"/>
        <v/>
      </c>
      <c r="S482" s="310" t="str">
        <f t="shared" si="47"/>
        <v/>
      </c>
      <c r="T482" s="310" t="str">
        <f t="shared" si="48"/>
        <v/>
      </c>
      <c r="U482" s="311" t="str">
        <f t="shared" si="49"/>
        <v/>
      </c>
    </row>
    <row r="483" spans="1:21">
      <c r="A483" s="79"/>
      <c r="B483" s="79"/>
      <c r="P483" s="310" t="str">
        <f t="shared" si="44"/>
        <v/>
      </c>
      <c r="Q483" s="310" t="str">
        <f t="shared" si="45"/>
        <v/>
      </c>
      <c r="R483" s="310" t="str">
        <f t="shared" si="46"/>
        <v/>
      </c>
      <c r="S483" s="310" t="str">
        <f t="shared" si="47"/>
        <v/>
      </c>
      <c r="T483" s="310" t="str">
        <f t="shared" si="48"/>
        <v/>
      </c>
      <c r="U483" s="311" t="str">
        <f t="shared" si="49"/>
        <v/>
      </c>
    </row>
    <row r="484" spans="1:21">
      <c r="A484" s="79"/>
      <c r="B484" s="79"/>
      <c r="P484" s="310" t="str">
        <f t="shared" si="44"/>
        <v/>
      </c>
      <c r="Q484" s="310" t="str">
        <f t="shared" si="45"/>
        <v/>
      </c>
      <c r="R484" s="310" t="str">
        <f t="shared" si="46"/>
        <v/>
      </c>
      <c r="S484" s="310" t="str">
        <f t="shared" si="47"/>
        <v/>
      </c>
      <c r="T484" s="310" t="str">
        <f t="shared" si="48"/>
        <v/>
      </c>
      <c r="U484" s="311" t="str">
        <f t="shared" si="49"/>
        <v/>
      </c>
    </row>
    <row r="485" spans="1:21">
      <c r="A485" s="79"/>
      <c r="B485" s="79"/>
      <c r="P485" s="310" t="str">
        <f t="shared" si="44"/>
        <v/>
      </c>
      <c r="Q485" s="310" t="str">
        <f t="shared" si="45"/>
        <v/>
      </c>
      <c r="R485" s="310" t="str">
        <f t="shared" si="46"/>
        <v/>
      </c>
      <c r="S485" s="310" t="str">
        <f t="shared" si="47"/>
        <v/>
      </c>
      <c r="T485" s="310" t="str">
        <f t="shared" si="48"/>
        <v/>
      </c>
      <c r="U485" s="311" t="str">
        <f t="shared" si="49"/>
        <v/>
      </c>
    </row>
    <row r="486" spans="1:21">
      <c r="A486" s="79"/>
      <c r="B486" s="79"/>
      <c r="P486" s="310" t="str">
        <f t="shared" si="44"/>
        <v/>
      </c>
      <c r="Q486" s="310" t="str">
        <f t="shared" si="45"/>
        <v/>
      </c>
      <c r="R486" s="310" t="str">
        <f t="shared" si="46"/>
        <v/>
      </c>
      <c r="S486" s="310" t="str">
        <f t="shared" si="47"/>
        <v/>
      </c>
      <c r="T486" s="310" t="str">
        <f t="shared" si="48"/>
        <v/>
      </c>
      <c r="U486" s="311" t="str">
        <f t="shared" si="49"/>
        <v/>
      </c>
    </row>
    <row r="487" spans="1:21">
      <c r="A487" s="79"/>
      <c r="B487" s="79"/>
      <c r="P487" s="310" t="str">
        <f t="shared" si="44"/>
        <v/>
      </c>
      <c r="Q487" s="310" t="str">
        <f t="shared" si="45"/>
        <v/>
      </c>
      <c r="R487" s="310" t="str">
        <f t="shared" si="46"/>
        <v/>
      </c>
      <c r="S487" s="310" t="str">
        <f t="shared" si="47"/>
        <v/>
      </c>
      <c r="T487" s="310" t="str">
        <f t="shared" si="48"/>
        <v/>
      </c>
      <c r="U487" s="311" t="str">
        <f t="shared" si="49"/>
        <v/>
      </c>
    </row>
    <row r="488" spans="1:21">
      <c r="A488" s="79"/>
      <c r="B488" s="79"/>
      <c r="P488" s="310" t="str">
        <f t="shared" si="44"/>
        <v/>
      </c>
      <c r="Q488" s="310" t="str">
        <f t="shared" si="45"/>
        <v/>
      </c>
      <c r="R488" s="310" t="str">
        <f t="shared" si="46"/>
        <v/>
      </c>
      <c r="S488" s="310" t="str">
        <f t="shared" si="47"/>
        <v/>
      </c>
      <c r="T488" s="310" t="str">
        <f t="shared" si="48"/>
        <v/>
      </c>
      <c r="U488" s="311" t="str">
        <f t="shared" si="49"/>
        <v/>
      </c>
    </row>
    <row r="489" spans="1:21">
      <c r="A489" s="79"/>
      <c r="B489" s="79"/>
      <c r="P489" s="310" t="str">
        <f t="shared" si="44"/>
        <v/>
      </c>
      <c r="Q489" s="310" t="str">
        <f t="shared" si="45"/>
        <v/>
      </c>
      <c r="R489" s="310" t="str">
        <f t="shared" si="46"/>
        <v/>
      </c>
      <c r="S489" s="310" t="str">
        <f t="shared" si="47"/>
        <v/>
      </c>
      <c r="T489" s="310" t="str">
        <f t="shared" si="48"/>
        <v/>
      </c>
      <c r="U489" s="311" t="str">
        <f t="shared" si="49"/>
        <v/>
      </c>
    </row>
    <row r="490" spans="1:21">
      <c r="A490" s="79"/>
      <c r="B490" s="79"/>
      <c r="P490" s="310" t="str">
        <f t="shared" si="44"/>
        <v/>
      </c>
      <c r="Q490" s="310" t="str">
        <f t="shared" si="45"/>
        <v/>
      </c>
      <c r="R490" s="310" t="str">
        <f t="shared" si="46"/>
        <v/>
      </c>
      <c r="S490" s="310" t="str">
        <f t="shared" si="47"/>
        <v/>
      </c>
      <c r="T490" s="310" t="str">
        <f t="shared" si="48"/>
        <v/>
      </c>
      <c r="U490" s="311" t="str">
        <f t="shared" si="49"/>
        <v/>
      </c>
    </row>
    <row r="491" spans="1:21">
      <c r="A491" s="79"/>
      <c r="B491" s="79"/>
      <c r="P491" s="310" t="str">
        <f t="shared" si="44"/>
        <v/>
      </c>
      <c r="Q491" s="310" t="str">
        <f t="shared" si="45"/>
        <v/>
      </c>
      <c r="R491" s="310" t="str">
        <f t="shared" si="46"/>
        <v/>
      </c>
      <c r="S491" s="310" t="str">
        <f t="shared" si="47"/>
        <v/>
      </c>
      <c r="T491" s="310" t="str">
        <f t="shared" si="48"/>
        <v/>
      </c>
      <c r="U491" s="311" t="str">
        <f t="shared" si="49"/>
        <v/>
      </c>
    </row>
    <row r="492" spans="1:21">
      <c r="A492" s="79"/>
      <c r="B492" s="79"/>
      <c r="P492" s="310" t="str">
        <f t="shared" si="44"/>
        <v/>
      </c>
      <c r="Q492" s="310" t="str">
        <f t="shared" si="45"/>
        <v/>
      </c>
      <c r="R492" s="310" t="str">
        <f t="shared" si="46"/>
        <v/>
      </c>
      <c r="S492" s="310" t="str">
        <f t="shared" si="47"/>
        <v/>
      </c>
      <c r="T492" s="310" t="str">
        <f t="shared" si="48"/>
        <v/>
      </c>
      <c r="U492" s="311" t="str">
        <f t="shared" si="49"/>
        <v/>
      </c>
    </row>
    <row r="493" spans="1:21">
      <c r="A493" s="79"/>
      <c r="B493" s="79"/>
      <c r="P493" s="310" t="str">
        <f t="shared" si="44"/>
        <v/>
      </c>
      <c r="Q493" s="310" t="str">
        <f t="shared" si="45"/>
        <v/>
      </c>
      <c r="R493" s="310" t="str">
        <f t="shared" si="46"/>
        <v/>
      </c>
      <c r="S493" s="310" t="str">
        <f t="shared" si="47"/>
        <v/>
      </c>
      <c r="T493" s="310" t="str">
        <f t="shared" si="48"/>
        <v/>
      </c>
      <c r="U493" s="311" t="str">
        <f t="shared" si="49"/>
        <v/>
      </c>
    </row>
    <row r="494" spans="1:21">
      <c r="A494" s="79"/>
      <c r="B494" s="79"/>
      <c r="P494" s="310" t="str">
        <f t="shared" si="44"/>
        <v/>
      </c>
      <c r="Q494" s="310" t="str">
        <f t="shared" si="45"/>
        <v/>
      </c>
      <c r="R494" s="310" t="str">
        <f t="shared" si="46"/>
        <v/>
      </c>
      <c r="S494" s="310" t="str">
        <f t="shared" si="47"/>
        <v/>
      </c>
      <c r="T494" s="310" t="str">
        <f t="shared" si="48"/>
        <v/>
      </c>
      <c r="U494" s="311" t="str">
        <f t="shared" si="49"/>
        <v/>
      </c>
    </row>
    <row r="495" spans="1:21">
      <c r="A495" s="79"/>
      <c r="B495" s="79"/>
      <c r="P495" s="310" t="str">
        <f t="shared" si="44"/>
        <v/>
      </c>
      <c r="Q495" s="310" t="str">
        <f t="shared" si="45"/>
        <v/>
      </c>
      <c r="R495" s="310" t="str">
        <f t="shared" si="46"/>
        <v/>
      </c>
      <c r="S495" s="310" t="str">
        <f t="shared" si="47"/>
        <v/>
      </c>
      <c r="T495" s="310" t="str">
        <f t="shared" si="48"/>
        <v/>
      </c>
      <c r="U495" s="311" t="str">
        <f t="shared" si="49"/>
        <v/>
      </c>
    </row>
    <row r="496" spans="1:21">
      <c r="A496" s="79"/>
      <c r="B496" s="79"/>
      <c r="P496" s="310" t="str">
        <f t="shared" si="44"/>
        <v/>
      </c>
      <c r="Q496" s="310" t="str">
        <f t="shared" si="45"/>
        <v/>
      </c>
      <c r="R496" s="310" t="str">
        <f t="shared" si="46"/>
        <v/>
      </c>
      <c r="S496" s="310" t="str">
        <f t="shared" si="47"/>
        <v/>
      </c>
      <c r="T496" s="310" t="str">
        <f t="shared" si="48"/>
        <v/>
      </c>
      <c r="U496" s="311" t="str">
        <f t="shared" si="49"/>
        <v/>
      </c>
    </row>
    <row r="497" spans="1:21">
      <c r="A497" s="79"/>
      <c r="B497" s="79"/>
      <c r="P497" s="310" t="str">
        <f t="shared" si="44"/>
        <v/>
      </c>
      <c r="Q497" s="310" t="str">
        <f t="shared" si="45"/>
        <v/>
      </c>
      <c r="R497" s="310" t="str">
        <f t="shared" si="46"/>
        <v/>
      </c>
      <c r="S497" s="310" t="str">
        <f t="shared" si="47"/>
        <v/>
      </c>
      <c r="T497" s="310" t="str">
        <f t="shared" si="48"/>
        <v/>
      </c>
      <c r="U497" s="311" t="str">
        <f t="shared" si="49"/>
        <v/>
      </c>
    </row>
    <row r="498" spans="1:21">
      <c r="A498" s="79"/>
      <c r="B498" s="79"/>
      <c r="P498" s="310" t="str">
        <f t="shared" si="44"/>
        <v/>
      </c>
      <c r="Q498" s="310" t="str">
        <f t="shared" si="45"/>
        <v/>
      </c>
      <c r="R498" s="310" t="str">
        <f t="shared" si="46"/>
        <v/>
      </c>
      <c r="S498" s="310" t="str">
        <f t="shared" si="47"/>
        <v/>
      </c>
      <c r="T498" s="310" t="str">
        <f t="shared" si="48"/>
        <v/>
      </c>
      <c r="U498" s="311" t="str">
        <f t="shared" si="49"/>
        <v/>
      </c>
    </row>
    <row r="499" spans="1:21">
      <c r="A499" s="79"/>
      <c r="B499" s="79"/>
      <c r="P499" s="310" t="str">
        <f t="shared" si="44"/>
        <v/>
      </c>
      <c r="Q499" s="310" t="str">
        <f t="shared" si="45"/>
        <v/>
      </c>
      <c r="R499" s="310" t="str">
        <f t="shared" si="46"/>
        <v/>
      </c>
      <c r="S499" s="310" t="str">
        <f t="shared" si="47"/>
        <v/>
      </c>
      <c r="T499" s="310" t="str">
        <f t="shared" si="48"/>
        <v/>
      </c>
      <c r="U499" s="311" t="str">
        <f t="shared" si="49"/>
        <v/>
      </c>
    </row>
    <row r="500" spans="1:21">
      <c r="A500" s="79"/>
      <c r="B500" s="79"/>
      <c r="P500" s="310" t="str">
        <f t="shared" si="44"/>
        <v/>
      </c>
      <c r="Q500" s="310" t="str">
        <f t="shared" si="45"/>
        <v/>
      </c>
      <c r="R500" s="310" t="str">
        <f t="shared" si="46"/>
        <v/>
      </c>
      <c r="S500" s="310" t="str">
        <f t="shared" si="47"/>
        <v/>
      </c>
      <c r="T500" s="310" t="str">
        <f t="shared" si="48"/>
        <v/>
      </c>
      <c r="U500" s="311" t="str">
        <f t="shared" si="49"/>
        <v/>
      </c>
    </row>
    <row r="501" spans="1:21">
      <c r="A501" s="79"/>
      <c r="B501" s="79"/>
      <c r="P501" s="310" t="str">
        <f t="shared" si="44"/>
        <v/>
      </c>
      <c r="Q501" s="310" t="str">
        <f t="shared" si="45"/>
        <v/>
      </c>
      <c r="R501" s="310" t="str">
        <f t="shared" si="46"/>
        <v/>
      </c>
      <c r="S501" s="310" t="str">
        <f t="shared" si="47"/>
        <v/>
      </c>
      <c r="T501" s="310" t="str">
        <f t="shared" si="48"/>
        <v/>
      </c>
      <c r="U501" s="311" t="str">
        <f t="shared" si="49"/>
        <v/>
      </c>
    </row>
    <row r="502" spans="1:21">
      <c r="A502" s="79"/>
      <c r="B502" s="79"/>
      <c r="P502" s="310" t="str">
        <f t="shared" si="44"/>
        <v/>
      </c>
      <c r="Q502" s="310" t="str">
        <f t="shared" si="45"/>
        <v/>
      </c>
      <c r="R502" s="310" t="str">
        <f t="shared" si="46"/>
        <v/>
      </c>
      <c r="S502" s="310" t="str">
        <f t="shared" si="47"/>
        <v/>
      </c>
      <c r="T502" s="310" t="str">
        <f t="shared" si="48"/>
        <v/>
      </c>
      <c r="U502" s="311" t="str">
        <f t="shared" si="49"/>
        <v/>
      </c>
    </row>
    <row r="503" spans="1:21">
      <c r="A503" s="79"/>
      <c r="B503" s="79"/>
      <c r="P503" s="310" t="str">
        <f t="shared" si="44"/>
        <v/>
      </c>
      <c r="Q503" s="310" t="str">
        <f t="shared" si="45"/>
        <v/>
      </c>
      <c r="R503" s="310" t="str">
        <f t="shared" si="46"/>
        <v/>
      </c>
      <c r="S503" s="310" t="str">
        <f t="shared" si="47"/>
        <v/>
      </c>
      <c r="T503" s="310" t="str">
        <f t="shared" si="48"/>
        <v/>
      </c>
      <c r="U503" s="311" t="str">
        <f t="shared" si="49"/>
        <v/>
      </c>
    </row>
    <row r="504" spans="1:21">
      <c r="A504" s="79"/>
      <c r="B504" s="79"/>
      <c r="P504" s="310" t="str">
        <f t="shared" si="44"/>
        <v/>
      </c>
      <c r="Q504" s="310" t="str">
        <f t="shared" si="45"/>
        <v/>
      </c>
      <c r="R504" s="310" t="str">
        <f t="shared" si="46"/>
        <v/>
      </c>
      <c r="S504" s="310" t="str">
        <f t="shared" si="47"/>
        <v/>
      </c>
      <c r="T504" s="310" t="str">
        <f t="shared" si="48"/>
        <v/>
      </c>
      <c r="U504" s="311" t="str">
        <f t="shared" si="49"/>
        <v/>
      </c>
    </row>
    <row r="505" spans="1:21">
      <c r="A505" s="79"/>
      <c r="B505" s="79"/>
      <c r="P505" s="310" t="str">
        <f t="shared" si="44"/>
        <v/>
      </c>
      <c r="Q505" s="310" t="str">
        <f t="shared" si="45"/>
        <v/>
      </c>
      <c r="R505" s="310" t="str">
        <f t="shared" si="46"/>
        <v/>
      </c>
      <c r="S505" s="310" t="str">
        <f t="shared" si="47"/>
        <v/>
      </c>
      <c r="T505" s="310" t="str">
        <f t="shared" si="48"/>
        <v/>
      </c>
      <c r="U505" s="311" t="str">
        <f t="shared" si="49"/>
        <v/>
      </c>
    </row>
    <row r="506" spans="1:21">
      <c r="A506" s="79"/>
      <c r="B506" s="79"/>
      <c r="P506" s="310" t="str">
        <f t="shared" si="44"/>
        <v/>
      </c>
      <c r="Q506" s="310" t="str">
        <f t="shared" si="45"/>
        <v/>
      </c>
      <c r="R506" s="310" t="str">
        <f t="shared" si="46"/>
        <v/>
      </c>
      <c r="S506" s="310" t="str">
        <f t="shared" si="47"/>
        <v/>
      </c>
      <c r="T506" s="310" t="str">
        <f t="shared" si="48"/>
        <v/>
      </c>
      <c r="U506" s="311" t="str">
        <f t="shared" si="49"/>
        <v/>
      </c>
    </row>
    <row r="507" spans="1:21">
      <c r="A507" s="79"/>
      <c r="B507" s="79"/>
      <c r="P507" s="310" t="str">
        <f t="shared" si="44"/>
        <v/>
      </c>
      <c r="Q507" s="310" t="str">
        <f t="shared" si="45"/>
        <v/>
      </c>
      <c r="R507" s="310" t="str">
        <f t="shared" si="46"/>
        <v/>
      </c>
      <c r="S507" s="310" t="str">
        <f t="shared" si="47"/>
        <v/>
      </c>
      <c r="T507" s="310" t="str">
        <f t="shared" si="48"/>
        <v/>
      </c>
      <c r="U507" s="311" t="str">
        <f t="shared" si="49"/>
        <v/>
      </c>
    </row>
    <row r="508" spans="1:21">
      <c r="A508" s="79"/>
      <c r="B508" s="79"/>
      <c r="P508" s="310" t="str">
        <f t="shared" si="44"/>
        <v/>
      </c>
      <c r="Q508" s="310" t="str">
        <f t="shared" si="45"/>
        <v/>
      </c>
      <c r="R508" s="310" t="str">
        <f t="shared" si="46"/>
        <v/>
      </c>
      <c r="S508" s="310" t="str">
        <f t="shared" si="47"/>
        <v/>
      </c>
      <c r="T508" s="310" t="str">
        <f t="shared" si="48"/>
        <v/>
      </c>
      <c r="U508" s="311" t="str">
        <f t="shared" si="49"/>
        <v/>
      </c>
    </row>
    <row r="509" spans="1:21">
      <c r="A509" s="79"/>
      <c r="B509" s="79"/>
      <c r="P509" s="310" t="str">
        <f t="shared" si="44"/>
        <v/>
      </c>
      <c r="Q509" s="310" t="str">
        <f t="shared" si="45"/>
        <v/>
      </c>
      <c r="R509" s="310" t="str">
        <f t="shared" si="46"/>
        <v/>
      </c>
      <c r="S509" s="310" t="str">
        <f t="shared" si="47"/>
        <v/>
      </c>
      <c r="T509" s="310" t="str">
        <f t="shared" si="48"/>
        <v/>
      </c>
      <c r="U509" s="311" t="str">
        <f t="shared" si="49"/>
        <v/>
      </c>
    </row>
    <row r="510" spans="1:21">
      <c r="A510" s="79"/>
      <c r="B510" s="79"/>
      <c r="P510" s="310" t="str">
        <f t="shared" si="44"/>
        <v/>
      </c>
      <c r="Q510" s="310" t="str">
        <f t="shared" si="45"/>
        <v/>
      </c>
      <c r="R510" s="310" t="str">
        <f t="shared" si="46"/>
        <v/>
      </c>
      <c r="S510" s="310" t="str">
        <f t="shared" si="47"/>
        <v/>
      </c>
      <c r="T510" s="310" t="str">
        <f t="shared" si="48"/>
        <v/>
      </c>
      <c r="U510" s="311" t="str">
        <f t="shared" si="49"/>
        <v/>
      </c>
    </row>
    <row r="511" spans="1:21">
      <c r="A511" s="79"/>
      <c r="B511" s="79"/>
      <c r="P511" s="310" t="str">
        <f t="shared" si="44"/>
        <v/>
      </c>
      <c r="Q511" s="310" t="str">
        <f t="shared" si="45"/>
        <v/>
      </c>
      <c r="R511" s="310" t="str">
        <f t="shared" si="46"/>
        <v/>
      </c>
      <c r="S511" s="310" t="str">
        <f t="shared" si="47"/>
        <v/>
      </c>
      <c r="T511" s="310" t="str">
        <f t="shared" si="48"/>
        <v/>
      </c>
      <c r="U511" s="311" t="str">
        <f t="shared" si="49"/>
        <v/>
      </c>
    </row>
    <row r="512" spans="1:21">
      <c r="A512" s="79"/>
      <c r="B512" s="79"/>
      <c r="P512" s="310" t="str">
        <f t="shared" si="44"/>
        <v/>
      </c>
      <c r="Q512" s="310" t="str">
        <f t="shared" si="45"/>
        <v/>
      </c>
      <c r="R512" s="310" t="str">
        <f t="shared" si="46"/>
        <v/>
      </c>
      <c r="S512" s="310" t="str">
        <f t="shared" si="47"/>
        <v/>
      </c>
      <c r="T512" s="310" t="str">
        <f t="shared" si="48"/>
        <v/>
      </c>
      <c r="U512" s="311" t="str">
        <f t="shared" si="49"/>
        <v/>
      </c>
    </row>
    <row r="513" spans="1:21">
      <c r="A513" s="79"/>
      <c r="B513" s="79"/>
      <c r="P513" s="310" t="str">
        <f t="shared" si="44"/>
        <v/>
      </c>
      <c r="Q513" s="310" t="str">
        <f t="shared" si="45"/>
        <v/>
      </c>
      <c r="R513" s="310" t="str">
        <f t="shared" si="46"/>
        <v/>
      </c>
      <c r="S513" s="310" t="str">
        <f t="shared" si="47"/>
        <v/>
      </c>
      <c r="T513" s="310" t="str">
        <f t="shared" si="48"/>
        <v/>
      </c>
      <c r="U513" s="311" t="str">
        <f t="shared" si="49"/>
        <v/>
      </c>
    </row>
    <row r="514" spans="1:21">
      <c r="A514" s="79"/>
      <c r="B514" s="79"/>
      <c r="P514" s="310" t="str">
        <f t="shared" si="44"/>
        <v/>
      </c>
      <c r="Q514" s="310" t="str">
        <f t="shared" si="45"/>
        <v/>
      </c>
      <c r="R514" s="310" t="str">
        <f t="shared" si="46"/>
        <v/>
      </c>
      <c r="S514" s="310" t="str">
        <f t="shared" si="47"/>
        <v/>
      </c>
      <c r="T514" s="310" t="str">
        <f t="shared" si="48"/>
        <v/>
      </c>
      <c r="U514" s="311" t="str">
        <f t="shared" si="49"/>
        <v/>
      </c>
    </row>
    <row r="515" spans="1:21">
      <c r="A515" s="79"/>
      <c r="B515" s="79"/>
      <c r="P515" s="310" t="str">
        <f t="shared" si="44"/>
        <v/>
      </c>
      <c r="Q515" s="310" t="str">
        <f t="shared" si="45"/>
        <v/>
      </c>
      <c r="R515" s="310" t="str">
        <f t="shared" si="46"/>
        <v/>
      </c>
      <c r="S515" s="310" t="str">
        <f t="shared" si="47"/>
        <v/>
      </c>
      <c r="T515" s="310" t="str">
        <f t="shared" si="48"/>
        <v/>
      </c>
      <c r="U515" s="311" t="str">
        <f t="shared" si="49"/>
        <v/>
      </c>
    </row>
    <row r="516" spans="1:21">
      <c r="A516" s="79"/>
      <c r="B516" s="79"/>
      <c r="P516" s="310" t="str">
        <f t="shared" si="44"/>
        <v/>
      </c>
      <c r="Q516" s="310" t="str">
        <f t="shared" si="45"/>
        <v/>
      </c>
      <c r="R516" s="310" t="str">
        <f t="shared" si="46"/>
        <v/>
      </c>
      <c r="S516" s="310" t="str">
        <f t="shared" si="47"/>
        <v/>
      </c>
      <c r="T516" s="310" t="str">
        <f t="shared" si="48"/>
        <v/>
      </c>
      <c r="U516" s="311" t="str">
        <f t="shared" si="49"/>
        <v/>
      </c>
    </row>
    <row r="517" spans="1:21">
      <c r="A517" s="79"/>
      <c r="B517" s="79"/>
      <c r="P517" s="310" t="str">
        <f t="shared" si="44"/>
        <v/>
      </c>
      <c r="Q517" s="310" t="str">
        <f t="shared" si="45"/>
        <v/>
      </c>
      <c r="R517" s="310" t="str">
        <f t="shared" si="46"/>
        <v/>
      </c>
      <c r="S517" s="310" t="str">
        <f t="shared" si="47"/>
        <v/>
      </c>
      <c r="T517" s="310" t="str">
        <f t="shared" si="48"/>
        <v/>
      </c>
      <c r="U517" s="311" t="str">
        <f t="shared" si="49"/>
        <v/>
      </c>
    </row>
    <row r="518" spans="1:21">
      <c r="A518" s="79"/>
      <c r="B518" s="79"/>
      <c r="P518" s="310" t="str">
        <f t="shared" si="44"/>
        <v/>
      </c>
      <c r="Q518" s="310" t="str">
        <f t="shared" si="45"/>
        <v/>
      </c>
      <c r="R518" s="310" t="str">
        <f t="shared" si="46"/>
        <v/>
      </c>
      <c r="S518" s="310" t="str">
        <f t="shared" si="47"/>
        <v/>
      </c>
      <c r="T518" s="310" t="str">
        <f t="shared" si="48"/>
        <v/>
      </c>
      <c r="U518" s="311" t="str">
        <f t="shared" si="49"/>
        <v/>
      </c>
    </row>
    <row r="519" spans="1:21">
      <c r="A519" s="79"/>
      <c r="B519" s="79"/>
      <c r="P519" s="310" t="str">
        <f t="shared" si="44"/>
        <v/>
      </c>
      <c r="Q519" s="310" t="str">
        <f t="shared" si="45"/>
        <v/>
      </c>
      <c r="R519" s="310" t="str">
        <f t="shared" si="46"/>
        <v/>
      </c>
      <c r="S519" s="310" t="str">
        <f t="shared" si="47"/>
        <v/>
      </c>
      <c r="T519" s="310" t="str">
        <f t="shared" si="48"/>
        <v/>
      </c>
      <c r="U519" s="311" t="str">
        <f t="shared" si="49"/>
        <v/>
      </c>
    </row>
    <row r="520" spans="1:21">
      <c r="A520" s="79"/>
      <c r="B520" s="79"/>
      <c r="P520" s="310" t="str">
        <f t="shared" ref="P520:P583" si="50">IF(A520="","",A520-$A$6)</f>
        <v/>
      </c>
      <c r="Q520" s="310" t="str">
        <f t="shared" ref="Q520:Q583" si="51">IF(A520="","",A520^2)</f>
        <v/>
      </c>
      <c r="R520" s="310" t="str">
        <f t="shared" ref="R520:R583" si="52">IF(P520="","",P520^2)</f>
        <v/>
      </c>
      <c r="S520" s="310" t="str">
        <f t="shared" ref="S520:S583" si="53">IF(B520="","",B520-$B$6)</f>
        <v/>
      </c>
      <c r="T520" s="310" t="str">
        <f t="shared" ref="T520:T583" si="54">IF(S520="","",S520^2)</f>
        <v/>
      </c>
      <c r="U520" s="311" t="str">
        <f t="shared" ref="U520:U583" si="55">IF(A520="","",A520*B520)</f>
        <v/>
      </c>
    </row>
    <row r="521" spans="1:21">
      <c r="A521" s="79"/>
      <c r="B521" s="79"/>
      <c r="P521" s="310" t="str">
        <f t="shared" si="50"/>
        <v/>
      </c>
      <c r="Q521" s="310" t="str">
        <f t="shared" si="51"/>
        <v/>
      </c>
      <c r="R521" s="310" t="str">
        <f t="shared" si="52"/>
        <v/>
      </c>
      <c r="S521" s="310" t="str">
        <f t="shared" si="53"/>
        <v/>
      </c>
      <c r="T521" s="310" t="str">
        <f t="shared" si="54"/>
        <v/>
      </c>
      <c r="U521" s="311" t="str">
        <f t="shared" si="55"/>
        <v/>
      </c>
    </row>
    <row r="522" spans="1:21">
      <c r="A522" s="79"/>
      <c r="B522" s="79"/>
      <c r="P522" s="310" t="str">
        <f t="shared" si="50"/>
        <v/>
      </c>
      <c r="Q522" s="310" t="str">
        <f t="shared" si="51"/>
        <v/>
      </c>
      <c r="R522" s="310" t="str">
        <f t="shared" si="52"/>
        <v/>
      </c>
      <c r="S522" s="310" t="str">
        <f t="shared" si="53"/>
        <v/>
      </c>
      <c r="T522" s="310" t="str">
        <f t="shared" si="54"/>
        <v/>
      </c>
      <c r="U522" s="311" t="str">
        <f t="shared" si="55"/>
        <v/>
      </c>
    </row>
    <row r="523" spans="1:21">
      <c r="A523" s="79"/>
      <c r="B523" s="79"/>
      <c r="P523" s="310" t="str">
        <f t="shared" si="50"/>
        <v/>
      </c>
      <c r="Q523" s="310" t="str">
        <f t="shared" si="51"/>
        <v/>
      </c>
      <c r="R523" s="310" t="str">
        <f t="shared" si="52"/>
        <v/>
      </c>
      <c r="S523" s="310" t="str">
        <f t="shared" si="53"/>
        <v/>
      </c>
      <c r="T523" s="310" t="str">
        <f t="shared" si="54"/>
        <v/>
      </c>
      <c r="U523" s="311" t="str">
        <f t="shared" si="55"/>
        <v/>
      </c>
    </row>
    <row r="524" spans="1:21">
      <c r="A524" s="79"/>
      <c r="B524" s="79"/>
      <c r="P524" s="310" t="str">
        <f t="shared" si="50"/>
        <v/>
      </c>
      <c r="Q524" s="310" t="str">
        <f t="shared" si="51"/>
        <v/>
      </c>
      <c r="R524" s="310" t="str">
        <f t="shared" si="52"/>
        <v/>
      </c>
      <c r="S524" s="310" t="str">
        <f t="shared" si="53"/>
        <v/>
      </c>
      <c r="T524" s="310" t="str">
        <f t="shared" si="54"/>
        <v/>
      </c>
      <c r="U524" s="311" t="str">
        <f t="shared" si="55"/>
        <v/>
      </c>
    </row>
    <row r="525" spans="1:21">
      <c r="A525" s="79"/>
      <c r="B525" s="79"/>
      <c r="P525" s="310" t="str">
        <f t="shared" si="50"/>
        <v/>
      </c>
      <c r="Q525" s="310" t="str">
        <f t="shared" si="51"/>
        <v/>
      </c>
      <c r="R525" s="310" t="str">
        <f t="shared" si="52"/>
        <v/>
      </c>
      <c r="S525" s="310" t="str">
        <f t="shared" si="53"/>
        <v/>
      </c>
      <c r="T525" s="310" t="str">
        <f t="shared" si="54"/>
        <v/>
      </c>
      <c r="U525" s="311" t="str">
        <f t="shared" si="55"/>
        <v/>
      </c>
    </row>
    <row r="526" spans="1:21">
      <c r="A526" s="79"/>
      <c r="B526" s="79"/>
      <c r="P526" s="310" t="str">
        <f t="shared" si="50"/>
        <v/>
      </c>
      <c r="Q526" s="310" t="str">
        <f t="shared" si="51"/>
        <v/>
      </c>
      <c r="R526" s="310" t="str">
        <f t="shared" si="52"/>
        <v/>
      </c>
      <c r="S526" s="310" t="str">
        <f t="shared" si="53"/>
        <v/>
      </c>
      <c r="T526" s="310" t="str">
        <f t="shared" si="54"/>
        <v/>
      </c>
      <c r="U526" s="311" t="str">
        <f t="shared" si="55"/>
        <v/>
      </c>
    </row>
    <row r="527" spans="1:21">
      <c r="A527" s="79"/>
      <c r="B527" s="79"/>
      <c r="P527" s="310" t="str">
        <f t="shared" si="50"/>
        <v/>
      </c>
      <c r="Q527" s="310" t="str">
        <f t="shared" si="51"/>
        <v/>
      </c>
      <c r="R527" s="310" t="str">
        <f t="shared" si="52"/>
        <v/>
      </c>
      <c r="S527" s="310" t="str">
        <f t="shared" si="53"/>
        <v/>
      </c>
      <c r="T527" s="310" t="str">
        <f t="shared" si="54"/>
        <v/>
      </c>
      <c r="U527" s="311" t="str">
        <f t="shared" si="55"/>
        <v/>
      </c>
    </row>
    <row r="528" spans="1:21">
      <c r="A528" s="79"/>
      <c r="B528" s="79"/>
      <c r="P528" s="310" t="str">
        <f t="shared" si="50"/>
        <v/>
      </c>
      <c r="Q528" s="310" t="str">
        <f t="shared" si="51"/>
        <v/>
      </c>
      <c r="R528" s="310" t="str">
        <f t="shared" si="52"/>
        <v/>
      </c>
      <c r="S528" s="310" t="str">
        <f t="shared" si="53"/>
        <v/>
      </c>
      <c r="T528" s="310" t="str">
        <f t="shared" si="54"/>
        <v/>
      </c>
      <c r="U528" s="311" t="str">
        <f t="shared" si="55"/>
        <v/>
      </c>
    </row>
    <row r="529" spans="1:21">
      <c r="A529" s="79"/>
      <c r="B529" s="79"/>
      <c r="P529" s="310" t="str">
        <f t="shared" si="50"/>
        <v/>
      </c>
      <c r="Q529" s="310" t="str">
        <f t="shared" si="51"/>
        <v/>
      </c>
      <c r="R529" s="310" t="str">
        <f t="shared" si="52"/>
        <v/>
      </c>
      <c r="S529" s="310" t="str">
        <f t="shared" si="53"/>
        <v/>
      </c>
      <c r="T529" s="310" t="str">
        <f t="shared" si="54"/>
        <v/>
      </c>
      <c r="U529" s="311" t="str">
        <f t="shared" si="55"/>
        <v/>
      </c>
    </row>
    <row r="530" spans="1:21">
      <c r="A530" s="79"/>
      <c r="B530" s="79"/>
      <c r="P530" s="310" t="str">
        <f t="shared" si="50"/>
        <v/>
      </c>
      <c r="Q530" s="310" t="str">
        <f t="shared" si="51"/>
        <v/>
      </c>
      <c r="R530" s="310" t="str">
        <f t="shared" si="52"/>
        <v/>
      </c>
      <c r="S530" s="310" t="str">
        <f t="shared" si="53"/>
        <v/>
      </c>
      <c r="T530" s="310" t="str">
        <f t="shared" si="54"/>
        <v/>
      </c>
      <c r="U530" s="311" t="str">
        <f t="shared" si="55"/>
        <v/>
      </c>
    </row>
    <row r="531" spans="1:21">
      <c r="A531" s="79"/>
      <c r="B531" s="79"/>
      <c r="P531" s="310" t="str">
        <f t="shared" si="50"/>
        <v/>
      </c>
      <c r="Q531" s="310" t="str">
        <f t="shared" si="51"/>
        <v/>
      </c>
      <c r="R531" s="310" t="str">
        <f t="shared" si="52"/>
        <v/>
      </c>
      <c r="S531" s="310" t="str">
        <f t="shared" si="53"/>
        <v/>
      </c>
      <c r="T531" s="310" t="str">
        <f t="shared" si="54"/>
        <v/>
      </c>
      <c r="U531" s="311" t="str">
        <f t="shared" si="55"/>
        <v/>
      </c>
    </row>
    <row r="532" spans="1:21">
      <c r="A532" s="79"/>
      <c r="B532" s="79"/>
      <c r="P532" s="310" t="str">
        <f t="shared" si="50"/>
        <v/>
      </c>
      <c r="Q532" s="310" t="str">
        <f t="shared" si="51"/>
        <v/>
      </c>
      <c r="R532" s="310" t="str">
        <f t="shared" si="52"/>
        <v/>
      </c>
      <c r="S532" s="310" t="str">
        <f t="shared" si="53"/>
        <v/>
      </c>
      <c r="T532" s="310" t="str">
        <f t="shared" si="54"/>
        <v/>
      </c>
      <c r="U532" s="311" t="str">
        <f t="shared" si="55"/>
        <v/>
      </c>
    </row>
    <row r="533" spans="1:21">
      <c r="A533" s="79"/>
      <c r="B533" s="79"/>
      <c r="P533" s="310" t="str">
        <f t="shared" si="50"/>
        <v/>
      </c>
      <c r="Q533" s="310" t="str">
        <f t="shared" si="51"/>
        <v/>
      </c>
      <c r="R533" s="310" t="str">
        <f t="shared" si="52"/>
        <v/>
      </c>
      <c r="S533" s="310" t="str">
        <f t="shared" si="53"/>
        <v/>
      </c>
      <c r="T533" s="310" t="str">
        <f t="shared" si="54"/>
        <v/>
      </c>
      <c r="U533" s="311" t="str">
        <f t="shared" si="55"/>
        <v/>
      </c>
    </row>
    <row r="534" spans="1:21">
      <c r="A534" s="79"/>
      <c r="B534" s="79"/>
      <c r="P534" s="310" t="str">
        <f t="shared" si="50"/>
        <v/>
      </c>
      <c r="Q534" s="310" t="str">
        <f t="shared" si="51"/>
        <v/>
      </c>
      <c r="R534" s="310" t="str">
        <f t="shared" si="52"/>
        <v/>
      </c>
      <c r="S534" s="310" t="str">
        <f t="shared" si="53"/>
        <v/>
      </c>
      <c r="T534" s="310" t="str">
        <f t="shared" si="54"/>
        <v/>
      </c>
      <c r="U534" s="311" t="str">
        <f t="shared" si="55"/>
        <v/>
      </c>
    </row>
    <row r="535" spans="1:21">
      <c r="A535" s="79"/>
      <c r="B535" s="79"/>
      <c r="P535" s="310" t="str">
        <f t="shared" si="50"/>
        <v/>
      </c>
      <c r="Q535" s="310" t="str">
        <f t="shared" si="51"/>
        <v/>
      </c>
      <c r="R535" s="310" t="str">
        <f t="shared" si="52"/>
        <v/>
      </c>
      <c r="S535" s="310" t="str">
        <f t="shared" si="53"/>
        <v/>
      </c>
      <c r="T535" s="310" t="str">
        <f t="shared" si="54"/>
        <v/>
      </c>
      <c r="U535" s="311" t="str">
        <f t="shared" si="55"/>
        <v/>
      </c>
    </row>
    <row r="536" spans="1:21">
      <c r="A536" s="79"/>
      <c r="B536" s="79"/>
      <c r="P536" s="310" t="str">
        <f t="shared" si="50"/>
        <v/>
      </c>
      <c r="Q536" s="310" t="str">
        <f t="shared" si="51"/>
        <v/>
      </c>
      <c r="R536" s="310" t="str">
        <f t="shared" si="52"/>
        <v/>
      </c>
      <c r="S536" s="310" t="str">
        <f t="shared" si="53"/>
        <v/>
      </c>
      <c r="T536" s="310" t="str">
        <f t="shared" si="54"/>
        <v/>
      </c>
      <c r="U536" s="311" t="str">
        <f t="shared" si="55"/>
        <v/>
      </c>
    </row>
    <row r="537" spans="1:21">
      <c r="A537" s="79"/>
      <c r="B537" s="79"/>
      <c r="P537" s="310" t="str">
        <f t="shared" si="50"/>
        <v/>
      </c>
      <c r="Q537" s="310" t="str">
        <f t="shared" si="51"/>
        <v/>
      </c>
      <c r="R537" s="310" t="str">
        <f t="shared" si="52"/>
        <v/>
      </c>
      <c r="S537" s="310" t="str">
        <f t="shared" si="53"/>
        <v/>
      </c>
      <c r="T537" s="310" t="str">
        <f t="shared" si="54"/>
        <v/>
      </c>
      <c r="U537" s="311" t="str">
        <f t="shared" si="55"/>
        <v/>
      </c>
    </row>
    <row r="538" spans="1:21">
      <c r="A538" s="79"/>
      <c r="B538" s="79"/>
      <c r="P538" s="310" t="str">
        <f t="shared" si="50"/>
        <v/>
      </c>
      <c r="Q538" s="310" t="str">
        <f t="shared" si="51"/>
        <v/>
      </c>
      <c r="R538" s="310" t="str">
        <f t="shared" si="52"/>
        <v/>
      </c>
      <c r="S538" s="310" t="str">
        <f t="shared" si="53"/>
        <v/>
      </c>
      <c r="T538" s="310" t="str">
        <f t="shared" si="54"/>
        <v/>
      </c>
      <c r="U538" s="311" t="str">
        <f t="shared" si="55"/>
        <v/>
      </c>
    </row>
    <row r="539" spans="1:21">
      <c r="A539" s="79"/>
      <c r="B539" s="79"/>
      <c r="P539" s="310" t="str">
        <f t="shared" si="50"/>
        <v/>
      </c>
      <c r="Q539" s="310" t="str">
        <f t="shared" si="51"/>
        <v/>
      </c>
      <c r="R539" s="310" t="str">
        <f t="shared" si="52"/>
        <v/>
      </c>
      <c r="S539" s="310" t="str">
        <f t="shared" si="53"/>
        <v/>
      </c>
      <c r="T539" s="310" t="str">
        <f t="shared" si="54"/>
        <v/>
      </c>
      <c r="U539" s="311" t="str">
        <f t="shared" si="55"/>
        <v/>
      </c>
    </row>
    <row r="540" spans="1:21">
      <c r="A540" s="79"/>
      <c r="B540" s="79"/>
      <c r="P540" s="310" t="str">
        <f t="shared" si="50"/>
        <v/>
      </c>
      <c r="Q540" s="310" t="str">
        <f t="shared" si="51"/>
        <v/>
      </c>
      <c r="R540" s="310" t="str">
        <f t="shared" si="52"/>
        <v/>
      </c>
      <c r="S540" s="310" t="str">
        <f t="shared" si="53"/>
        <v/>
      </c>
      <c r="T540" s="310" t="str">
        <f t="shared" si="54"/>
        <v/>
      </c>
      <c r="U540" s="311" t="str">
        <f t="shared" si="55"/>
        <v/>
      </c>
    </row>
    <row r="541" spans="1:21">
      <c r="A541" s="79"/>
      <c r="B541" s="79"/>
      <c r="P541" s="310" t="str">
        <f t="shared" si="50"/>
        <v/>
      </c>
      <c r="Q541" s="310" t="str">
        <f t="shared" si="51"/>
        <v/>
      </c>
      <c r="R541" s="310" t="str">
        <f t="shared" si="52"/>
        <v/>
      </c>
      <c r="S541" s="310" t="str">
        <f t="shared" si="53"/>
        <v/>
      </c>
      <c r="T541" s="310" t="str">
        <f t="shared" si="54"/>
        <v/>
      </c>
      <c r="U541" s="311" t="str">
        <f t="shared" si="55"/>
        <v/>
      </c>
    </row>
    <row r="542" spans="1:21">
      <c r="A542" s="79"/>
      <c r="B542" s="79"/>
      <c r="P542" s="310" t="str">
        <f t="shared" si="50"/>
        <v/>
      </c>
      <c r="Q542" s="310" t="str">
        <f t="shared" si="51"/>
        <v/>
      </c>
      <c r="R542" s="310" t="str">
        <f t="shared" si="52"/>
        <v/>
      </c>
      <c r="S542" s="310" t="str">
        <f t="shared" si="53"/>
        <v/>
      </c>
      <c r="T542" s="310" t="str">
        <f t="shared" si="54"/>
        <v/>
      </c>
      <c r="U542" s="311" t="str">
        <f t="shared" si="55"/>
        <v/>
      </c>
    </row>
    <row r="543" spans="1:21">
      <c r="A543" s="79"/>
      <c r="B543" s="79"/>
      <c r="P543" s="310" t="str">
        <f t="shared" si="50"/>
        <v/>
      </c>
      <c r="Q543" s="310" t="str">
        <f t="shared" si="51"/>
        <v/>
      </c>
      <c r="R543" s="310" t="str">
        <f t="shared" si="52"/>
        <v/>
      </c>
      <c r="S543" s="310" t="str">
        <f t="shared" si="53"/>
        <v/>
      </c>
      <c r="T543" s="310" t="str">
        <f t="shared" si="54"/>
        <v/>
      </c>
      <c r="U543" s="311" t="str">
        <f t="shared" si="55"/>
        <v/>
      </c>
    </row>
    <row r="544" spans="1:21">
      <c r="A544" s="79"/>
      <c r="B544" s="79"/>
      <c r="P544" s="310" t="str">
        <f t="shared" si="50"/>
        <v/>
      </c>
      <c r="Q544" s="310" t="str">
        <f t="shared" si="51"/>
        <v/>
      </c>
      <c r="R544" s="310" t="str">
        <f t="shared" si="52"/>
        <v/>
      </c>
      <c r="S544" s="310" t="str">
        <f t="shared" si="53"/>
        <v/>
      </c>
      <c r="T544" s="310" t="str">
        <f t="shared" si="54"/>
        <v/>
      </c>
      <c r="U544" s="311" t="str">
        <f t="shared" si="55"/>
        <v/>
      </c>
    </row>
    <row r="545" spans="1:21">
      <c r="A545" s="79"/>
      <c r="B545" s="79"/>
      <c r="P545" s="310" t="str">
        <f t="shared" si="50"/>
        <v/>
      </c>
      <c r="Q545" s="310" t="str">
        <f t="shared" si="51"/>
        <v/>
      </c>
      <c r="R545" s="310" t="str">
        <f t="shared" si="52"/>
        <v/>
      </c>
      <c r="S545" s="310" t="str">
        <f t="shared" si="53"/>
        <v/>
      </c>
      <c r="T545" s="310" t="str">
        <f t="shared" si="54"/>
        <v/>
      </c>
      <c r="U545" s="311" t="str">
        <f t="shared" si="55"/>
        <v/>
      </c>
    </row>
    <row r="546" spans="1:21">
      <c r="A546" s="79"/>
      <c r="B546" s="79"/>
      <c r="P546" s="310" t="str">
        <f t="shared" si="50"/>
        <v/>
      </c>
      <c r="Q546" s="310" t="str">
        <f t="shared" si="51"/>
        <v/>
      </c>
      <c r="R546" s="310" t="str">
        <f t="shared" si="52"/>
        <v/>
      </c>
      <c r="S546" s="310" t="str">
        <f t="shared" si="53"/>
        <v/>
      </c>
      <c r="T546" s="310" t="str">
        <f t="shared" si="54"/>
        <v/>
      </c>
      <c r="U546" s="311" t="str">
        <f t="shared" si="55"/>
        <v/>
      </c>
    </row>
    <row r="547" spans="1:21">
      <c r="A547" s="79"/>
      <c r="B547" s="79"/>
      <c r="P547" s="310" t="str">
        <f t="shared" si="50"/>
        <v/>
      </c>
      <c r="Q547" s="310" t="str">
        <f t="shared" si="51"/>
        <v/>
      </c>
      <c r="R547" s="310" t="str">
        <f t="shared" si="52"/>
        <v/>
      </c>
      <c r="S547" s="310" t="str">
        <f t="shared" si="53"/>
        <v/>
      </c>
      <c r="T547" s="310" t="str">
        <f t="shared" si="54"/>
        <v/>
      </c>
      <c r="U547" s="311" t="str">
        <f t="shared" si="55"/>
        <v/>
      </c>
    </row>
    <row r="548" spans="1:21">
      <c r="A548" s="79"/>
      <c r="B548" s="79"/>
      <c r="P548" s="310" t="str">
        <f t="shared" si="50"/>
        <v/>
      </c>
      <c r="Q548" s="310" t="str">
        <f t="shared" si="51"/>
        <v/>
      </c>
      <c r="R548" s="310" t="str">
        <f t="shared" si="52"/>
        <v/>
      </c>
      <c r="S548" s="310" t="str">
        <f t="shared" si="53"/>
        <v/>
      </c>
      <c r="T548" s="310" t="str">
        <f t="shared" si="54"/>
        <v/>
      </c>
      <c r="U548" s="311" t="str">
        <f t="shared" si="55"/>
        <v/>
      </c>
    </row>
    <row r="549" spans="1:21">
      <c r="A549" s="79"/>
      <c r="B549" s="79"/>
      <c r="P549" s="310" t="str">
        <f t="shared" si="50"/>
        <v/>
      </c>
      <c r="Q549" s="310" t="str">
        <f t="shared" si="51"/>
        <v/>
      </c>
      <c r="R549" s="310" t="str">
        <f t="shared" si="52"/>
        <v/>
      </c>
      <c r="S549" s="310" t="str">
        <f t="shared" si="53"/>
        <v/>
      </c>
      <c r="T549" s="310" t="str">
        <f t="shared" si="54"/>
        <v/>
      </c>
      <c r="U549" s="311" t="str">
        <f t="shared" si="55"/>
        <v/>
      </c>
    </row>
    <row r="550" spans="1:21">
      <c r="A550" s="79"/>
      <c r="B550" s="79"/>
      <c r="P550" s="310" t="str">
        <f t="shared" si="50"/>
        <v/>
      </c>
      <c r="Q550" s="310" t="str">
        <f t="shared" si="51"/>
        <v/>
      </c>
      <c r="R550" s="310" t="str">
        <f t="shared" si="52"/>
        <v/>
      </c>
      <c r="S550" s="310" t="str">
        <f t="shared" si="53"/>
        <v/>
      </c>
      <c r="T550" s="310" t="str">
        <f t="shared" si="54"/>
        <v/>
      </c>
      <c r="U550" s="311" t="str">
        <f t="shared" si="55"/>
        <v/>
      </c>
    </row>
    <row r="551" spans="1:21">
      <c r="A551" s="79"/>
      <c r="B551" s="79"/>
      <c r="P551" s="310" t="str">
        <f t="shared" si="50"/>
        <v/>
      </c>
      <c r="Q551" s="310" t="str">
        <f t="shared" si="51"/>
        <v/>
      </c>
      <c r="R551" s="310" t="str">
        <f t="shared" si="52"/>
        <v/>
      </c>
      <c r="S551" s="310" t="str">
        <f t="shared" si="53"/>
        <v/>
      </c>
      <c r="T551" s="310" t="str">
        <f t="shared" si="54"/>
        <v/>
      </c>
      <c r="U551" s="311" t="str">
        <f t="shared" si="55"/>
        <v/>
      </c>
    </row>
    <row r="552" spans="1:21">
      <c r="A552" s="79"/>
      <c r="B552" s="79"/>
      <c r="P552" s="310" t="str">
        <f t="shared" si="50"/>
        <v/>
      </c>
      <c r="Q552" s="310" t="str">
        <f t="shared" si="51"/>
        <v/>
      </c>
      <c r="R552" s="310" t="str">
        <f t="shared" si="52"/>
        <v/>
      </c>
      <c r="S552" s="310" t="str">
        <f t="shared" si="53"/>
        <v/>
      </c>
      <c r="T552" s="310" t="str">
        <f t="shared" si="54"/>
        <v/>
      </c>
      <c r="U552" s="311" t="str">
        <f t="shared" si="55"/>
        <v/>
      </c>
    </row>
    <row r="553" spans="1:21">
      <c r="A553" s="79"/>
      <c r="B553" s="79"/>
      <c r="P553" s="310" t="str">
        <f t="shared" si="50"/>
        <v/>
      </c>
      <c r="Q553" s="310" t="str">
        <f t="shared" si="51"/>
        <v/>
      </c>
      <c r="R553" s="310" t="str">
        <f t="shared" si="52"/>
        <v/>
      </c>
      <c r="S553" s="310" t="str">
        <f t="shared" si="53"/>
        <v/>
      </c>
      <c r="T553" s="310" t="str">
        <f t="shared" si="54"/>
        <v/>
      </c>
      <c r="U553" s="311" t="str">
        <f t="shared" si="55"/>
        <v/>
      </c>
    </row>
    <row r="554" spans="1:21">
      <c r="A554" s="79"/>
      <c r="B554" s="79"/>
      <c r="P554" s="310" t="str">
        <f t="shared" si="50"/>
        <v/>
      </c>
      <c r="Q554" s="310" t="str">
        <f t="shared" si="51"/>
        <v/>
      </c>
      <c r="R554" s="310" t="str">
        <f t="shared" si="52"/>
        <v/>
      </c>
      <c r="S554" s="310" t="str">
        <f t="shared" si="53"/>
        <v/>
      </c>
      <c r="T554" s="310" t="str">
        <f t="shared" si="54"/>
        <v/>
      </c>
      <c r="U554" s="311" t="str">
        <f t="shared" si="55"/>
        <v/>
      </c>
    </row>
    <row r="555" spans="1:21">
      <c r="A555" s="79"/>
      <c r="B555" s="79"/>
      <c r="P555" s="310" t="str">
        <f t="shared" si="50"/>
        <v/>
      </c>
      <c r="Q555" s="310" t="str">
        <f t="shared" si="51"/>
        <v/>
      </c>
      <c r="R555" s="310" t="str">
        <f t="shared" si="52"/>
        <v/>
      </c>
      <c r="S555" s="310" t="str">
        <f t="shared" si="53"/>
        <v/>
      </c>
      <c r="T555" s="310" t="str">
        <f t="shared" si="54"/>
        <v/>
      </c>
      <c r="U555" s="311" t="str">
        <f t="shared" si="55"/>
        <v/>
      </c>
    </row>
    <row r="556" spans="1:21">
      <c r="A556" s="79"/>
      <c r="B556" s="79"/>
      <c r="P556" s="310" t="str">
        <f t="shared" si="50"/>
        <v/>
      </c>
      <c r="Q556" s="310" t="str">
        <f t="shared" si="51"/>
        <v/>
      </c>
      <c r="R556" s="310" t="str">
        <f t="shared" si="52"/>
        <v/>
      </c>
      <c r="S556" s="310" t="str">
        <f t="shared" si="53"/>
        <v/>
      </c>
      <c r="T556" s="310" t="str">
        <f t="shared" si="54"/>
        <v/>
      </c>
      <c r="U556" s="311" t="str">
        <f t="shared" si="55"/>
        <v/>
      </c>
    </row>
    <row r="557" spans="1:21">
      <c r="A557" s="79"/>
      <c r="B557" s="79"/>
      <c r="P557" s="310" t="str">
        <f t="shared" si="50"/>
        <v/>
      </c>
      <c r="Q557" s="310" t="str">
        <f t="shared" si="51"/>
        <v/>
      </c>
      <c r="R557" s="310" t="str">
        <f t="shared" si="52"/>
        <v/>
      </c>
      <c r="S557" s="310" t="str">
        <f t="shared" si="53"/>
        <v/>
      </c>
      <c r="T557" s="310" t="str">
        <f t="shared" si="54"/>
        <v/>
      </c>
      <c r="U557" s="311" t="str">
        <f t="shared" si="55"/>
        <v/>
      </c>
    </row>
    <row r="558" spans="1:21">
      <c r="A558" s="79"/>
      <c r="B558" s="79"/>
      <c r="P558" s="310" t="str">
        <f t="shared" si="50"/>
        <v/>
      </c>
      <c r="Q558" s="310" t="str">
        <f t="shared" si="51"/>
        <v/>
      </c>
      <c r="R558" s="310" t="str">
        <f t="shared" si="52"/>
        <v/>
      </c>
      <c r="S558" s="310" t="str">
        <f t="shared" si="53"/>
        <v/>
      </c>
      <c r="T558" s="310" t="str">
        <f t="shared" si="54"/>
        <v/>
      </c>
      <c r="U558" s="311" t="str">
        <f t="shared" si="55"/>
        <v/>
      </c>
    </row>
    <row r="559" spans="1:21">
      <c r="A559" s="79"/>
      <c r="B559" s="79"/>
      <c r="P559" s="310" t="str">
        <f t="shared" si="50"/>
        <v/>
      </c>
      <c r="Q559" s="310" t="str">
        <f t="shared" si="51"/>
        <v/>
      </c>
      <c r="R559" s="310" t="str">
        <f t="shared" si="52"/>
        <v/>
      </c>
      <c r="S559" s="310" t="str">
        <f t="shared" si="53"/>
        <v/>
      </c>
      <c r="T559" s="310" t="str">
        <f t="shared" si="54"/>
        <v/>
      </c>
      <c r="U559" s="311" t="str">
        <f t="shared" si="55"/>
        <v/>
      </c>
    </row>
    <row r="560" spans="1:21">
      <c r="A560" s="79"/>
      <c r="B560" s="79"/>
      <c r="P560" s="310" t="str">
        <f t="shared" si="50"/>
        <v/>
      </c>
      <c r="Q560" s="310" t="str">
        <f t="shared" si="51"/>
        <v/>
      </c>
      <c r="R560" s="310" t="str">
        <f t="shared" si="52"/>
        <v/>
      </c>
      <c r="S560" s="310" t="str">
        <f t="shared" si="53"/>
        <v/>
      </c>
      <c r="T560" s="310" t="str">
        <f t="shared" si="54"/>
        <v/>
      </c>
      <c r="U560" s="311" t="str">
        <f t="shared" si="55"/>
        <v/>
      </c>
    </row>
    <row r="561" spans="1:21">
      <c r="A561" s="79"/>
      <c r="B561" s="79"/>
      <c r="P561" s="310" t="str">
        <f t="shared" si="50"/>
        <v/>
      </c>
      <c r="Q561" s="310" t="str">
        <f t="shared" si="51"/>
        <v/>
      </c>
      <c r="R561" s="310" t="str">
        <f t="shared" si="52"/>
        <v/>
      </c>
      <c r="S561" s="310" t="str">
        <f t="shared" si="53"/>
        <v/>
      </c>
      <c r="T561" s="310" t="str">
        <f t="shared" si="54"/>
        <v/>
      </c>
      <c r="U561" s="311" t="str">
        <f t="shared" si="55"/>
        <v/>
      </c>
    </row>
    <row r="562" spans="1:21">
      <c r="A562" s="79"/>
      <c r="B562" s="79"/>
      <c r="P562" s="310" t="str">
        <f t="shared" si="50"/>
        <v/>
      </c>
      <c r="Q562" s="310" t="str">
        <f t="shared" si="51"/>
        <v/>
      </c>
      <c r="R562" s="310" t="str">
        <f t="shared" si="52"/>
        <v/>
      </c>
      <c r="S562" s="310" t="str">
        <f t="shared" si="53"/>
        <v/>
      </c>
      <c r="T562" s="310" t="str">
        <f t="shared" si="54"/>
        <v/>
      </c>
      <c r="U562" s="311" t="str">
        <f t="shared" si="55"/>
        <v/>
      </c>
    </row>
    <row r="563" spans="1:21">
      <c r="A563" s="79"/>
      <c r="B563" s="79"/>
      <c r="P563" s="310" t="str">
        <f t="shared" si="50"/>
        <v/>
      </c>
      <c r="Q563" s="310" t="str">
        <f t="shared" si="51"/>
        <v/>
      </c>
      <c r="R563" s="310" t="str">
        <f t="shared" si="52"/>
        <v/>
      </c>
      <c r="S563" s="310" t="str">
        <f t="shared" si="53"/>
        <v/>
      </c>
      <c r="T563" s="310" t="str">
        <f t="shared" si="54"/>
        <v/>
      </c>
      <c r="U563" s="311" t="str">
        <f t="shared" si="55"/>
        <v/>
      </c>
    </row>
    <row r="564" spans="1:21">
      <c r="A564" s="79"/>
      <c r="B564" s="79"/>
      <c r="P564" s="310" t="str">
        <f t="shared" si="50"/>
        <v/>
      </c>
      <c r="Q564" s="310" t="str">
        <f t="shared" si="51"/>
        <v/>
      </c>
      <c r="R564" s="310" t="str">
        <f t="shared" si="52"/>
        <v/>
      </c>
      <c r="S564" s="310" t="str">
        <f t="shared" si="53"/>
        <v/>
      </c>
      <c r="T564" s="310" t="str">
        <f t="shared" si="54"/>
        <v/>
      </c>
      <c r="U564" s="311" t="str">
        <f t="shared" si="55"/>
        <v/>
      </c>
    </row>
    <row r="565" spans="1:21">
      <c r="A565" s="79"/>
      <c r="B565" s="79"/>
      <c r="P565" s="310" t="str">
        <f t="shared" si="50"/>
        <v/>
      </c>
      <c r="Q565" s="310" t="str">
        <f t="shared" si="51"/>
        <v/>
      </c>
      <c r="R565" s="310" t="str">
        <f t="shared" si="52"/>
        <v/>
      </c>
      <c r="S565" s="310" t="str">
        <f t="shared" si="53"/>
        <v/>
      </c>
      <c r="T565" s="310" t="str">
        <f t="shared" si="54"/>
        <v/>
      </c>
      <c r="U565" s="311" t="str">
        <f t="shared" si="55"/>
        <v/>
      </c>
    </row>
    <row r="566" spans="1:21">
      <c r="A566" s="79"/>
      <c r="B566" s="79"/>
      <c r="P566" s="310" t="str">
        <f t="shared" si="50"/>
        <v/>
      </c>
      <c r="Q566" s="310" t="str">
        <f t="shared" si="51"/>
        <v/>
      </c>
      <c r="R566" s="310" t="str">
        <f t="shared" si="52"/>
        <v/>
      </c>
      <c r="S566" s="310" t="str">
        <f t="shared" si="53"/>
        <v/>
      </c>
      <c r="T566" s="310" t="str">
        <f t="shared" si="54"/>
        <v/>
      </c>
      <c r="U566" s="311" t="str">
        <f t="shared" si="55"/>
        <v/>
      </c>
    </row>
    <row r="567" spans="1:21">
      <c r="A567" s="79"/>
      <c r="B567" s="79"/>
      <c r="P567" s="310" t="str">
        <f t="shared" si="50"/>
        <v/>
      </c>
      <c r="Q567" s="310" t="str">
        <f t="shared" si="51"/>
        <v/>
      </c>
      <c r="R567" s="310" t="str">
        <f t="shared" si="52"/>
        <v/>
      </c>
      <c r="S567" s="310" t="str">
        <f t="shared" si="53"/>
        <v/>
      </c>
      <c r="T567" s="310" t="str">
        <f t="shared" si="54"/>
        <v/>
      </c>
      <c r="U567" s="311" t="str">
        <f t="shared" si="55"/>
        <v/>
      </c>
    </row>
    <row r="568" spans="1:21">
      <c r="A568" s="79"/>
      <c r="B568" s="79"/>
      <c r="P568" s="310" t="str">
        <f t="shared" si="50"/>
        <v/>
      </c>
      <c r="Q568" s="310" t="str">
        <f t="shared" si="51"/>
        <v/>
      </c>
      <c r="R568" s="310" t="str">
        <f t="shared" si="52"/>
        <v/>
      </c>
      <c r="S568" s="310" t="str">
        <f t="shared" si="53"/>
        <v/>
      </c>
      <c r="T568" s="310" t="str">
        <f t="shared" si="54"/>
        <v/>
      </c>
      <c r="U568" s="311" t="str">
        <f t="shared" si="55"/>
        <v/>
      </c>
    </row>
    <row r="569" spans="1:21">
      <c r="A569" s="79"/>
      <c r="B569" s="79"/>
      <c r="P569" s="310" t="str">
        <f t="shared" si="50"/>
        <v/>
      </c>
      <c r="Q569" s="310" t="str">
        <f t="shared" si="51"/>
        <v/>
      </c>
      <c r="R569" s="310" t="str">
        <f t="shared" si="52"/>
        <v/>
      </c>
      <c r="S569" s="310" t="str">
        <f t="shared" si="53"/>
        <v/>
      </c>
      <c r="T569" s="310" t="str">
        <f t="shared" si="54"/>
        <v/>
      </c>
      <c r="U569" s="311" t="str">
        <f t="shared" si="55"/>
        <v/>
      </c>
    </row>
    <row r="570" spans="1:21">
      <c r="A570" s="79"/>
      <c r="B570" s="79"/>
      <c r="P570" s="310" t="str">
        <f t="shared" si="50"/>
        <v/>
      </c>
      <c r="Q570" s="310" t="str">
        <f t="shared" si="51"/>
        <v/>
      </c>
      <c r="R570" s="310" t="str">
        <f t="shared" si="52"/>
        <v/>
      </c>
      <c r="S570" s="310" t="str">
        <f t="shared" si="53"/>
        <v/>
      </c>
      <c r="T570" s="310" t="str">
        <f t="shared" si="54"/>
        <v/>
      </c>
      <c r="U570" s="311" t="str">
        <f t="shared" si="55"/>
        <v/>
      </c>
    </row>
    <row r="571" spans="1:21">
      <c r="A571" s="79"/>
      <c r="B571" s="79"/>
      <c r="P571" s="310" t="str">
        <f t="shared" si="50"/>
        <v/>
      </c>
      <c r="Q571" s="310" t="str">
        <f t="shared" si="51"/>
        <v/>
      </c>
      <c r="R571" s="310" t="str">
        <f t="shared" si="52"/>
        <v/>
      </c>
      <c r="S571" s="310" t="str">
        <f t="shared" si="53"/>
        <v/>
      </c>
      <c r="T571" s="310" t="str">
        <f t="shared" si="54"/>
        <v/>
      </c>
      <c r="U571" s="311" t="str">
        <f t="shared" si="55"/>
        <v/>
      </c>
    </row>
    <row r="572" spans="1:21">
      <c r="A572" s="79"/>
      <c r="B572" s="79"/>
      <c r="P572" s="310" t="str">
        <f t="shared" si="50"/>
        <v/>
      </c>
      <c r="Q572" s="310" t="str">
        <f t="shared" si="51"/>
        <v/>
      </c>
      <c r="R572" s="310" t="str">
        <f t="shared" si="52"/>
        <v/>
      </c>
      <c r="S572" s="310" t="str">
        <f t="shared" si="53"/>
        <v/>
      </c>
      <c r="T572" s="310" t="str">
        <f t="shared" si="54"/>
        <v/>
      </c>
      <c r="U572" s="311" t="str">
        <f t="shared" si="55"/>
        <v/>
      </c>
    </row>
    <row r="573" spans="1:21">
      <c r="A573" s="79"/>
      <c r="B573" s="79"/>
      <c r="P573" s="310" t="str">
        <f t="shared" si="50"/>
        <v/>
      </c>
      <c r="Q573" s="310" t="str">
        <f t="shared" si="51"/>
        <v/>
      </c>
      <c r="R573" s="310" t="str">
        <f t="shared" si="52"/>
        <v/>
      </c>
      <c r="S573" s="310" t="str">
        <f t="shared" si="53"/>
        <v/>
      </c>
      <c r="T573" s="310" t="str">
        <f t="shared" si="54"/>
        <v/>
      </c>
      <c r="U573" s="311" t="str">
        <f t="shared" si="55"/>
        <v/>
      </c>
    </row>
    <row r="574" spans="1:21">
      <c r="A574" s="79"/>
      <c r="B574" s="79"/>
      <c r="P574" s="310" t="str">
        <f t="shared" si="50"/>
        <v/>
      </c>
      <c r="Q574" s="310" t="str">
        <f t="shared" si="51"/>
        <v/>
      </c>
      <c r="R574" s="310" t="str">
        <f t="shared" si="52"/>
        <v/>
      </c>
      <c r="S574" s="310" t="str">
        <f t="shared" si="53"/>
        <v/>
      </c>
      <c r="T574" s="310" t="str">
        <f t="shared" si="54"/>
        <v/>
      </c>
      <c r="U574" s="311" t="str">
        <f t="shared" si="55"/>
        <v/>
      </c>
    </row>
    <row r="575" spans="1:21">
      <c r="A575" s="79"/>
      <c r="B575" s="79"/>
      <c r="P575" s="310" t="str">
        <f t="shared" si="50"/>
        <v/>
      </c>
      <c r="Q575" s="310" t="str">
        <f t="shared" si="51"/>
        <v/>
      </c>
      <c r="R575" s="310" t="str">
        <f t="shared" si="52"/>
        <v/>
      </c>
      <c r="S575" s="310" t="str">
        <f t="shared" si="53"/>
        <v/>
      </c>
      <c r="T575" s="310" t="str">
        <f t="shared" si="54"/>
        <v/>
      </c>
      <c r="U575" s="311" t="str">
        <f t="shared" si="55"/>
        <v/>
      </c>
    </row>
    <row r="576" spans="1:21">
      <c r="A576" s="79"/>
      <c r="B576" s="79"/>
      <c r="P576" s="310" t="str">
        <f t="shared" si="50"/>
        <v/>
      </c>
      <c r="Q576" s="310" t="str">
        <f t="shared" si="51"/>
        <v/>
      </c>
      <c r="R576" s="310" t="str">
        <f t="shared" si="52"/>
        <v/>
      </c>
      <c r="S576" s="310" t="str">
        <f t="shared" si="53"/>
        <v/>
      </c>
      <c r="T576" s="310" t="str">
        <f t="shared" si="54"/>
        <v/>
      </c>
      <c r="U576" s="311" t="str">
        <f t="shared" si="55"/>
        <v/>
      </c>
    </row>
    <row r="577" spans="1:21">
      <c r="A577" s="79"/>
      <c r="B577" s="79"/>
      <c r="P577" s="310" t="str">
        <f t="shared" si="50"/>
        <v/>
      </c>
      <c r="Q577" s="310" t="str">
        <f t="shared" si="51"/>
        <v/>
      </c>
      <c r="R577" s="310" t="str">
        <f t="shared" si="52"/>
        <v/>
      </c>
      <c r="S577" s="310" t="str">
        <f t="shared" si="53"/>
        <v/>
      </c>
      <c r="T577" s="310" t="str">
        <f t="shared" si="54"/>
        <v/>
      </c>
      <c r="U577" s="311" t="str">
        <f t="shared" si="55"/>
        <v/>
      </c>
    </row>
    <row r="578" spans="1:21">
      <c r="A578" s="79"/>
      <c r="B578" s="79"/>
      <c r="P578" s="310" t="str">
        <f t="shared" si="50"/>
        <v/>
      </c>
      <c r="Q578" s="310" t="str">
        <f t="shared" si="51"/>
        <v/>
      </c>
      <c r="R578" s="310" t="str">
        <f t="shared" si="52"/>
        <v/>
      </c>
      <c r="S578" s="310" t="str">
        <f t="shared" si="53"/>
        <v/>
      </c>
      <c r="T578" s="310" t="str">
        <f t="shared" si="54"/>
        <v/>
      </c>
      <c r="U578" s="311" t="str">
        <f t="shared" si="55"/>
        <v/>
      </c>
    </row>
    <row r="579" spans="1:21">
      <c r="A579" s="79"/>
      <c r="B579" s="79"/>
      <c r="P579" s="310" t="str">
        <f t="shared" si="50"/>
        <v/>
      </c>
      <c r="Q579" s="310" t="str">
        <f t="shared" si="51"/>
        <v/>
      </c>
      <c r="R579" s="310" t="str">
        <f t="shared" si="52"/>
        <v/>
      </c>
      <c r="S579" s="310" t="str">
        <f t="shared" si="53"/>
        <v/>
      </c>
      <c r="T579" s="310" t="str">
        <f t="shared" si="54"/>
        <v/>
      </c>
      <c r="U579" s="311" t="str">
        <f t="shared" si="55"/>
        <v/>
      </c>
    </row>
    <row r="580" spans="1:21">
      <c r="A580" s="79"/>
      <c r="B580" s="79"/>
      <c r="P580" s="310" t="str">
        <f t="shared" si="50"/>
        <v/>
      </c>
      <c r="Q580" s="310" t="str">
        <f t="shared" si="51"/>
        <v/>
      </c>
      <c r="R580" s="310" t="str">
        <f t="shared" si="52"/>
        <v/>
      </c>
      <c r="S580" s="310" t="str">
        <f t="shared" si="53"/>
        <v/>
      </c>
      <c r="T580" s="310" t="str">
        <f t="shared" si="54"/>
        <v/>
      </c>
      <c r="U580" s="311" t="str">
        <f t="shared" si="55"/>
        <v/>
      </c>
    </row>
    <row r="581" spans="1:21">
      <c r="A581" s="79"/>
      <c r="B581" s="79"/>
      <c r="P581" s="310" t="str">
        <f t="shared" si="50"/>
        <v/>
      </c>
      <c r="Q581" s="310" t="str">
        <f t="shared" si="51"/>
        <v/>
      </c>
      <c r="R581" s="310" t="str">
        <f t="shared" si="52"/>
        <v/>
      </c>
      <c r="S581" s="310" t="str">
        <f t="shared" si="53"/>
        <v/>
      </c>
      <c r="T581" s="310" t="str">
        <f t="shared" si="54"/>
        <v/>
      </c>
      <c r="U581" s="311" t="str">
        <f t="shared" si="55"/>
        <v/>
      </c>
    </row>
    <row r="582" spans="1:21">
      <c r="A582" s="79"/>
      <c r="B582" s="79"/>
      <c r="P582" s="310" t="str">
        <f t="shared" si="50"/>
        <v/>
      </c>
      <c r="Q582" s="310" t="str">
        <f t="shared" si="51"/>
        <v/>
      </c>
      <c r="R582" s="310" t="str">
        <f t="shared" si="52"/>
        <v/>
      </c>
      <c r="S582" s="310" t="str">
        <f t="shared" si="53"/>
        <v/>
      </c>
      <c r="T582" s="310" t="str">
        <f t="shared" si="54"/>
        <v/>
      </c>
      <c r="U582" s="311" t="str">
        <f t="shared" si="55"/>
        <v/>
      </c>
    </row>
    <row r="583" spans="1:21">
      <c r="A583" s="79"/>
      <c r="B583" s="79"/>
      <c r="P583" s="310" t="str">
        <f t="shared" si="50"/>
        <v/>
      </c>
      <c r="Q583" s="310" t="str">
        <f t="shared" si="51"/>
        <v/>
      </c>
      <c r="R583" s="310" t="str">
        <f t="shared" si="52"/>
        <v/>
      </c>
      <c r="S583" s="310" t="str">
        <f t="shared" si="53"/>
        <v/>
      </c>
      <c r="T583" s="310" t="str">
        <f t="shared" si="54"/>
        <v/>
      </c>
      <c r="U583" s="311" t="str">
        <f t="shared" si="55"/>
        <v/>
      </c>
    </row>
    <row r="584" spans="1:21">
      <c r="A584" s="79"/>
      <c r="B584" s="79"/>
      <c r="P584" s="310" t="str">
        <f t="shared" ref="P584:P647" si="56">IF(A584="","",A584-$A$6)</f>
        <v/>
      </c>
      <c r="Q584" s="310" t="str">
        <f t="shared" ref="Q584:Q647" si="57">IF(A584="","",A584^2)</f>
        <v/>
      </c>
      <c r="R584" s="310" t="str">
        <f t="shared" ref="R584:R647" si="58">IF(P584="","",P584^2)</f>
        <v/>
      </c>
      <c r="S584" s="310" t="str">
        <f t="shared" ref="S584:S647" si="59">IF(B584="","",B584-$B$6)</f>
        <v/>
      </c>
      <c r="T584" s="310" t="str">
        <f t="shared" ref="T584:T647" si="60">IF(S584="","",S584^2)</f>
        <v/>
      </c>
      <c r="U584" s="311" t="str">
        <f t="shared" ref="U584:U647" si="61">IF(A584="","",A584*B584)</f>
        <v/>
      </c>
    </row>
    <row r="585" spans="1:21">
      <c r="A585" s="79"/>
      <c r="B585" s="79"/>
      <c r="P585" s="310" t="str">
        <f t="shared" si="56"/>
        <v/>
      </c>
      <c r="Q585" s="310" t="str">
        <f t="shared" si="57"/>
        <v/>
      </c>
      <c r="R585" s="310" t="str">
        <f t="shared" si="58"/>
        <v/>
      </c>
      <c r="S585" s="310" t="str">
        <f t="shared" si="59"/>
        <v/>
      </c>
      <c r="T585" s="310" t="str">
        <f t="shared" si="60"/>
        <v/>
      </c>
      <c r="U585" s="311" t="str">
        <f t="shared" si="61"/>
        <v/>
      </c>
    </row>
    <row r="586" spans="1:21">
      <c r="A586" s="79"/>
      <c r="B586" s="79"/>
      <c r="P586" s="310" t="str">
        <f t="shared" si="56"/>
        <v/>
      </c>
      <c r="Q586" s="310" t="str">
        <f t="shared" si="57"/>
        <v/>
      </c>
      <c r="R586" s="310" t="str">
        <f t="shared" si="58"/>
        <v/>
      </c>
      <c r="S586" s="310" t="str">
        <f t="shared" si="59"/>
        <v/>
      </c>
      <c r="T586" s="310" t="str">
        <f t="shared" si="60"/>
        <v/>
      </c>
      <c r="U586" s="311" t="str">
        <f t="shared" si="61"/>
        <v/>
      </c>
    </row>
    <row r="587" spans="1:21">
      <c r="A587" s="79"/>
      <c r="B587" s="79"/>
      <c r="P587" s="310" t="str">
        <f t="shared" si="56"/>
        <v/>
      </c>
      <c r="Q587" s="310" t="str">
        <f t="shared" si="57"/>
        <v/>
      </c>
      <c r="R587" s="310" t="str">
        <f t="shared" si="58"/>
        <v/>
      </c>
      <c r="S587" s="310" t="str">
        <f t="shared" si="59"/>
        <v/>
      </c>
      <c r="T587" s="310" t="str">
        <f t="shared" si="60"/>
        <v/>
      </c>
      <c r="U587" s="311" t="str">
        <f t="shared" si="61"/>
        <v/>
      </c>
    </row>
    <row r="588" spans="1:21">
      <c r="A588" s="79"/>
      <c r="B588" s="79"/>
      <c r="P588" s="310" t="str">
        <f t="shared" si="56"/>
        <v/>
      </c>
      <c r="Q588" s="310" t="str">
        <f t="shared" si="57"/>
        <v/>
      </c>
      <c r="R588" s="310" t="str">
        <f t="shared" si="58"/>
        <v/>
      </c>
      <c r="S588" s="310" t="str">
        <f t="shared" si="59"/>
        <v/>
      </c>
      <c r="T588" s="310" t="str">
        <f t="shared" si="60"/>
        <v/>
      </c>
      <c r="U588" s="311" t="str">
        <f t="shared" si="61"/>
        <v/>
      </c>
    </row>
    <row r="589" spans="1:21">
      <c r="A589" s="79"/>
      <c r="B589" s="79"/>
      <c r="P589" s="310" t="str">
        <f t="shared" si="56"/>
        <v/>
      </c>
      <c r="Q589" s="310" t="str">
        <f t="shared" si="57"/>
        <v/>
      </c>
      <c r="R589" s="310" t="str">
        <f t="shared" si="58"/>
        <v/>
      </c>
      <c r="S589" s="310" t="str">
        <f t="shared" si="59"/>
        <v/>
      </c>
      <c r="T589" s="310" t="str">
        <f t="shared" si="60"/>
        <v/>
      </c>
      <c r="U589" s="311" t="str">
        <f t="shared" si="61"/>
        <v/>
      </c>
    </row>
    <row r="590" spans="1:21">
      <c r="A590" s="79"/>
      <c r="B590" s="79"/>
      <c r="P590" s="310" t="str">
        <f t="shared" si="56"/>
        <v/>
      </c>
      <c r="Q590" s="310" t="str">
        <f t="shared" si="57"/>
        <v/>
      </c>
      <c r="R590" s="310" t="str">
        <f t="shared" si="58"/>
        <v/>
      </c>
      <c r="S590" s="310" t="str">
        <f t="shared" si="59"/>
        <v/>
      </c>
      <c r="T590" s="310" t="str">
        <f t="shared" si="60"/>
        <v/>
      </c>
      <c r="U590" s="311" t="str">
        <f t="shared" si="61"/>
        <v/>
      </c>
    </row>
    <row r="591" spans="1:21">
      <c r="A591" s="79"/>
      <c r="B591" s="79"/>
      <c r="P591" s="310" t="str">
        <f t="shared" si="56"/>
        <v/>
      </c>
      <c r="Q591" s="310" t="str">
        <f t="shared" si="57"/>
        <v/>
      </c>
      <c r="R591" s="310" t="str">
        <f t="shared" si="58"/>
        <v/>
      </c>
      <c r="S591" s="310" t="str">
        <f t="shared" si="59"/>
        <v/>
      </c>
      <c r="T591" s="310" t="str">
        <f t="shared" si="60"/>
        <v/>
      </c>
      <c r="U591" s="311" t="str">
        <f t="shared" si="61"/>
        <v/>
      </c>
    </row>
    <row r="592" spans="1:21">
      <c r="A592" s="79"/>
      <c r="B592" s="79"/>
      <c r="P592" s="310" t="str">
        <f t="shared" si="56"/>
        <v/>
      </c>
      <c r="Q592" s="310" t="str">
        <f t="shared" si="57"/>
        <v/>
      </c>
      <c r="R592" s="310" t="str">
        <f t="shared" si="58"/>
        <v/>
      </c>
      <c r="S592" s="310" t="str">
        <f t="shared" si="59"/>
        <v/>
      </c>
      <c r="T592" s="310" t="str">
        <f t="shared" si="60"/>
        <v/>
      </c>
      <c r="U592" s="311" t="str">
        <f t="shared" si="61"/>
        <v/>
      </c>
    </row>
    <row r="593" spans="1:21">
      <c r="A593" s="79"/>
      <c r="B593" s="79"/>
      <c r="P593" s="310" t="str">
        <f t="shared" si="56"/>
        <v/>
      </c>
      <c r="Q593" s="310" t="str">
        <f t="shared" si="57"/>
        <v/>
      </c>
      <c r="R593" s="310" t="str">
        <f t="shared" si="58"/>
        <v/>
      </c>
      <c r="S593" s="310" t="str">
        <f t="shared" si="59"/>
        <v/>
      </c>
      <c r="T593" s="310" t="str">
        <f t="shared" si="60"/>
        <v/>
      </c>
      <c r="U593" s="311" t="str">
        <f t="shared" si="61"/>
        <v/>
      </c>
    </row>
    <row r="594" spans="1:21">
      <c r="A594" s="79"/>
      <c r="B594" s="79"/>
      <c r="P594" s="310" t="str">
        <f t="shared" si="56"/>
        <v/>
      </c>
      <c r="Q594" s="310" t="str">
        <f t="shared" si="57"/>
        <v/>
      </c>
      <c r="R594" s="310" t="str">
        <f t="shared" si="58"/>
        <v/>
      </c>
      <c r="S594" s="310" t="str">
        <f t="shared" si="59"/>
        <v/>
      </c>
      <c r="T594" s="310" t="str">
        <f t="shared" si="60"/>
        <v/>
      </c>
      <c r="U594" s="311" t="str">
        <f t="shared" si="61"/>
        <v/>
      </c>
    </row>
    <row r="595" spans="1:21">
      <c r="A595" s="79"/>
      <c r="B595" s="79"/>
      <c r="P595" s="310" t="str">
        <f t="shared" si="56"/>
        <v/>
      </c>
      <c r="Q595" s="310" t="str">
        <f t="shared" si="57"/>
        <v/>
      </c>
      <c r="R595" s="310" t="str">
        <f t="shared" si="58"/>
        <v/>
      </c>
      <c r="S595" s="310" t="str">
        <f t="shared" si="59"/>
        <v/>
      </c>
      <c r="T595" s="310" t="str">
        <f t="shared" si="60"/>
        <v/>
      </c>
      <c r="U595" s="311" t="str">
        <f t="shared" si="61"/>
        <v/>
      </c>
    </row>
    <row r="596" spans="1:21">
      <c r="A596" s="79"/>
      <c r="B596" s="79"/>
      <c r="P596" s="310" t="str">
        <f t="shared" si="56"/>
        <v/>
      </c>
      <c r="Q596" s="310" t="str">
        <f t="shared" si="57"/>
        <v/>
      </c>
      <c r="R596" s="310" t="str">
        <f t="shared" si="58"/>
        <v/>
      </c>
      <c r="S596" s="310" t="str">
        <f t="shared" si="59"/>
        <v/>
      </c>
      <c r="T596" s="310" t="str">
        <f t="shared" si="60"/>
        <v/>
      </c>
      <c r="U596" s="311" t="str">
        <f t="shared" si="61"/>
        <v/>
      </c>
    </row>
    <row r="597" spans="1:21">
      <c r="A597" s="79"/>
      <c r="B597" s="79"/>
      <c r="P597" s="310" t="str">
        <f t="shared" si="56"/>
        <v/>
      </c>
      <c r="Q597" s="310" t="str">
        <f t="shared" si="57"/>
        <v/>
      </c>
      <c r="R597" s="310" t="str">
        <f t="shared" si="58"/>
        <v/>
      </c>
      <c r="S597" s="310" t="str">
        <f t="shared" si="59"/>
        <v/>
      </c>
      <c r="T597" s="310" t="str">
        <f t="shared" si="60"/>
        <v/>
      </c>
      <c r="U597" s="311" t="str">
        <f t="shared" si="61"/>
        <v/>
      </c>
    </row>
    <row r="598" spans="1:21">
      <c r="A598" s="79"/>
      <c r="B598" s="79"/>
      <c r="P598" s="310" t="str">
        <f t="shared" si="56"/>
        <v/>
      </c>
      <c r="Q598" s="310" t="str">
        <f t="shared" si="57"/>
        <v/>
      </c>
      <c r="R598" s="310" t="str">
        <f t="shared" si="58"/>
        <v/>
      </c>
      <c r="S598" s="310" t="str">
        <f t="shared" si="59"/>
        <v/>
      </c>
      <c r="T598" s="310" t="str">
        <f t="shared" si="60"/>
        <v/>
      </c>
      <c r="U598" s="311" t="str">
        <f t="shared" si="61"/>
        <v/>
      </c>
    </row>
    <row r="599" spans="1:21">
      <c r="A599" s="79"/>
      <c r="B599" s="79"/>
      <c r="P599" s="310" t="str">
        <f t="shared" si="56"/>
        <v/>
      </c>
      <c r="Q599" s="310" t="str">
        <f t="shared" si="57"/>
        <v/>
      </c>
      <c r="R599" s="310" t="str">
        <f t="shared" si="58"/>
        <v/>
      </c>
      <c r="S599" s="310" t="str">
        <f t="shared" si="59"/>
        <v/>
      </c>
      <c r="T599" s="310" t="str">
        <f t="shared" si="60"/>
        <v/>
      </c>
      <c r="U599" s="311" t="str">
        <f t="shared" si="61"/>
        <v/>
      </c>
    </row>
    <row r="600" spans="1:21">
      <c r="A600" s="79"/>
      <c r="B600" s="79"/>
      <c r="P600" s="310" t="str">
        <f t="shared" si="56"/>
        <v/>
      </c>
      <c r="Q600" s="310" t="str">
        <f t="shared" si="57"/>
        <v/>
      </c>
      <c r="R600" s="310" t="str">
        <f t="shared" si="58"/>
        <v/>
      </c>
      <c r="S600" s="310" t="str">
        <f t="shared" si="59"/>
        <v/>
      </c>
      <c r="T600" s="310" t="str">
        <f t="shared" si="60"/>
        <v/>
      </c>
      <c r="U600" s="311" t="str">
        <f t="shared" si="61"/>
        <v/>
      </c>
    </row>
    <row r="601" spans="1:21">
      <c r="A601" s="79"/>
      <c r="B601" s="79"/>
      <c r="P601" s="310" t="str">
        <f t="shared" si="56"/>
        <v/>
      </c>
      <c r="Q601" s="310" t="str">
        <f t="shared" si="57"/>
        <v/>
      </c>
      <c r="R601" s="310" t="str">
        <f t="shared" si="58"/>
        <v/>
      </c>
      <c r="S601" s="310" t="str">
        <f t="shared" si="59"/>
        <v/>
      </c>
      <c r="T601" s="310" t="str">
        <f t="shared" si="60"/>
        <v/>
      </c>
      <c r="U601" s="311" t="str">
        <f t="shared" si="61"/>
        <v/>
      </c>
    </row>
    <row r="602" spans="1:21">
      <c r="A602" s="79"/>
      <c r="B602" s="79"/>
      <c r="P602" s="310" t="str">
        <f t="shared" si="56"/>
        <v/>
      </c>
      <c r="Q602" s="310" t="str">
        <f t="shared" si="57"/>
        <v/>
      </c>
      <c r="R602" s="310" t="str">
        <f t="shared" si="58"/>
        <v/>
      </c>
      <c r="S602" s="310" t="str">
        <f t="shared" si="59"/>
        <v/>
      </c>
      <c r="T602" s="310" t="str">
        <f t="shared" si="60"/>
        <v/>
      </c>
      <c r="U602" s="311" t="str">
        <f t="shared" si="61"/>
        <v/>
      </c>
    </row>
    <row r="603" spans="1:21">
      <c r="A603" s="79"/>
      <c r="B603" s="79"/>
      <c r="P603" s="310" t="str">
        <f t="shared" si="56"/>
        <v/>
      </c>
      <c r="Q603" s="310" t="str">
        <f t="shared" si="57"/>
        <v/>
      </c>
      <c r="R603" s="310" t="str">
        <f t="shared" si="58"/>
        <v/>
      </c>
      <c r="S603" s="310" t="str">
        <f t="shared" si="59"/>
        <v/>
      </c>
      <c r="T603" s="310" t="str">
        <f t="shared" si="60"/>
        <v/>
      </c>
      <c r="U603" s="311" t="str">
        <f t="shared" si="61"/>
        <v/>
      </c>
    </row>
    <row r="604" spans="1:21">
      <c r="A604" s="79"/>
      <c r="B604" s="79"/>
      <c r="P604" s="310" t="str">
        <f t="shared" si="56"/>
        <v/>
      </c>
      <c r="Q604" s="310" t="str">
        <f t="shared" si="57"/>
        <v/>
      </c>
      <c r="R604" s="310" t="str">
        <f t="shared" si="58"/>
        <v/>
      </c>
      <c r="S604" s="310" t="str">
        <f t="shared" si="59"/>
        <v/>
      </c>
      <c r="T604" s="310" t="str">
        <f t="shared" si="60"/>
        <v/>
      </c>
      <c r="U604" s="311" t="str">
        <f t="shared" si="61"/>
        <v/>
      </c>
    </row>
    <row r="605" spans="1:21">
      <c r="A605" s="79"/>
      <c r="B605" s="79"/>
      <c r="P605" s="310" t="str">
        <f t="shared" si="56"/>
        <v/>
      </c>
      <c r="Q605" s="310" t="str">
        <f t="shared" si="57"/>
        <v/>
      </c>
      <c r="R605" s="310" t="str">
        <f t="shared" si="58"/>
        <v/>
      </c>
      <c r="S605" s="310" t="str">
        <f t="shared" si="59"/>
        <v/>
      </c>
      <c r="T605" s="310" t="str">
        <f t="shared" si="60"/>
        <v/>
      </c>
      <c r="U605" s="311" t="str">
        <f t="shared" si="61"/>
        <v/>
      </c>
    </row>
    <row r="606" spans="1:21">
      <c r="A606" s="79"/>
      <c r="B606" s="79"/>
      <c r="P606" s="310" t="str">
        <f t="shared" si="56"/>
        <v/>
      </c>
      <c r="Q606" s="310" t="str">
        <f t="shared" si="57"/>
        <v/>
      </c>
      <c r="R606" s="310" t="str">
        <f t="shared" si="58"/>
        <v/>
      </c>
      <c r="S606" s="310" t="str">
        <f t="shared" si="59"/>
        <v/>
      </c>
      <c r="T606" s="310" t="str">
        <f t="shared" si="60"/>
        <v/>
      </c>
      <c r="U606" s="311" t="str">
        <f t="shared" si="61"/>
        <v/>
      </c>
    </row>
    <row r="607" spans="1:21">
      <c r="A607" s="79"/>
      <c r="B607" s="79"/>
      <c r="P607" s="310" t="str">
        <f t="shared" si="56"/>
        <v/>
      </c>
      <c r="Q607" s="310" t="str">
        <f t="shared" si="57"/>
        <v/>
      </c>
      <c r="R607" s="310" t="str">
        <f t="shared" si="58"/>
        <v/>
      </c>
      <c r="S607" s="310" t="str">
        <f t="shared" si="59"/>
        <v/>
      </c>
      <c r="T607" s="310" t="str">
        <f t="shared" si="60"/>
        <v/>
      </c>
      <c r="U607" s="311" t="str">
        <f t="shared" si="61"/>
        <v/>
      </c>
    </row>
    <row r="608" spans="1:21">
      <c r="A608" s="79"/>
      <c r="B608" s="79"/>
      <c r="P608" s="310" t="str">
        <f t="shared" si="56"/>
        <v/>
      </c>
      <c r="Q608" s="310" t="str">
        <f t="shared" si="57"/>
        <v/>
      </c>
      <c r="R608" s="310" t="str">
        <f t="shared" si="58"/>
        <v/>
      </c>
      <c r="S608" s="310" t="str">
        <f t="shared" si="59"/>
        <v/>
      </c>
      <c r="T608" s="310" t="str">
        <f t="shared" si="60"/>
        <v/>
      </c>
      <c r="U608" s="311" t="str">
        <f t="shared" si="61"/>
        <v/>
      </c>
    </row>
    <row r="609" spans="1:21">
      <c r="A609" s="79"/>
      <c r="B609" s="79"/>
      <c r="P609" s="310" t="str">
        <f t="shared" si="56"/>
        <v/>
      </c>
      <c r="Q609" s="310" t="str">
        <f t="shared" si="57"/>
        <v/>
      </c>
      <c r="R609" s="310" t="str">
        <f t="shared" si="58"/>
        <v/>
      </c>
      <c r="S609" s="310" t="str">
        <f t="shared" si="59"/>
        <v/>
      </c>
      <c r="T609" s="310" t="str">
        <f t="shared" si="60"/>
        <v/>
      </c>
      <c r="U609" s="311" t="str">
        <f t="shared" si="61"/>
        <v/>
      </c>
    </row>
    <row r="610" spans="1:21">
      <c r="A610" s="79"/>
      <c r="B610" s="79"/>
      <c r="P610" s="310" t="str">
        <f t="shared" si="56"/>
        <v/>
      </c>
      <c r="Q610" s="310" t="str">
        <f t="shared" si="57"/>
        <v/>
      </c>
      <c r="R610" s="310" t="str">
        <f t="shared" si="58"/>
        <v/>
      </c>
      <c r="S610" s="310" t="str">
        <f t="shared" si="59"/>
        <v/>
      </c>
      <c r="T610" s="310" t="str">
        <f t="shared" si="60"/>
        <v/>
      </c>
      <c r="U610" s="311" t="str">
        <f t="shared" si="61"/>
        <v/>
      </c>
    </row>
    <row r="611" spans="1:21">
      <c r="A611" s="79"/>
      <c r="B611" s="79"/>
      <c r="P611" s="310" t="str">
        <f t="shared" si="56"/>
        <v/>
      </c>
      <c r="Q611" s="310" t="str">
        <f t="shared" si="57"/>
        <v/>
      </c>
      <c r="R611" s="310" t="str">
        <f t="shared" si="58"/>
        <v/>
      </c>
      <c r="S611" s="310" t="str">
        <f t="shared" si="59"/>
        <v/>
      </c>
      <c r="T611" s="310" t="str">
        <f t="shared" si="60"/>
        <v/>
      </c>
      <c r="U611" s="311" t="str">
        <f t="shared" si="61"/>
        <v/>
      </c>
    </row>
    <row r="612" spans="1:21">
      <c r="A612" s="79"/>
      <c r="B612" s="79"/>
      <c r="P612" s="310" t="str">
        <f t="shared" si="56"/>
        <v/>
      </c>
      <c r="Q612" s="310" t="str">
        <f t="shared" si="57"/>
        <v/>
      </c>
      <c r="R612" s="310" t="str">
        <f t="shared" si="58"/>
        <v/>
      </c>
      <c r="S612" s="310" t="str">
        <f t="shared" si="59"/>
        <v/>
      </c>
      <c r="T612" s="310" t="str">
        <f t="shared" si="60"/>
        <v/>
      </c>
      <c r="U612" s="311" t="str">
        <f t="shared" si="61"/>
        <v/>
      </c>
    </row>
    <row r="613" spans="1:21">
      <c r="A613" s="79"/>
      <c r="B613" s="79"/>
      <c r="P613" s="310" t="str">
        <f t="shared" si="56"/>
        <v/>
      </c>
      <c r="Q613" s="310" t="str">
        <f t="shared" si="57"/>
        <v/>
      </c>
      <c r="R613" s="310" t="str">
        <f t="shared" si="58"/>
        <v/>
      </c>
      <c r="S613" s="310" t="str">
        <f t="shared" si="59"/>
        <v/>
      </c>
      <c r="T613" s="310" t="str">
        <f t="shared" si="60"/>
        <v/>
      </c>
      <c r="U613" s="311" t="str">
        <f t="shared" si="61"/>
        <v/>
      </c>
    </row>
    <row r="614" spans="1:21">
      <c r="A614" s="79"/>
      <c r="B614" s="79"/>
      <c r="P614" s="310" t="str">
        <f t="shared" si="56"/>
        <v/>
      </c>
      <c r="Q614" s="310" t="str">
        <f t="shared" si="57"/>
        <v/>
      </c>
      <c r="R614" s="310" t="str">
        <f t="shared" si="58"/>
        <v/>
      </c>
      <c r="S614" s="310" t="str">
        <f t="shared" si="59"/>
        <v/>
      </c>
      <c r="T614" s="310" t="str">
        <f t="shared" si="60"/>
        <v/>
      </c>
      <c r="U614" s="311" t="str">
        <f t="shared" si="61"/>
        <v/>
      </c>
    </row>
    <row r="615" spans="1:21">
      <c r="A615" s="79"/>
      <c r="B615" s="79"/>
      <c r="P615" s="310" t="str">
        <f t="shared" si="56"/>
        <v/>
      </c>
      <c r="Q615" s="310" t="str">
        <f t="shared" si="57"/>
        <v/>
      </c>
      <c r="R615" s="310" t="str">
        <f t="shared" si="58"/>
        <v/>
      </c>
      <c r="S615" s="310" t="str">
        <f t="shared" si="59"/>
        <v/>
      </c>
      <c r="T615" s="310" t="str">
        <f t="shared" si="60"/>
        <v/>
      </c>
      <c r="U615" s="311" t="str">
        <f t="shared" si="61"/>
        <v/>
      </c>
    </row>
    <row r="616" spans="1:21">
      <c r="A616" s="79"/>
      <c r="B616" s="79"/>
      <c r="P616" s="310" t="str">
        <f t="shared" si="56"/>
        <v/>
      </c>
      <c r="Q616" s="310" t="str">
        <f t="shared" si="57"/>
        <v/>
      </c>
      <c r="R616" s="310" t="str">
        <f t="shared" si="58"/>
        <v/>
      </c>
      <c r="S616" s="310" t="str">
        <f t="shared" si="59"/>
        <v/>
      </c>
      <c r="T616" s="310" t="str">
        <f t="shared" si="60"/>
        <v/>
      </c>
      <c r="U616" s="311" t="str">
        <f t="shared" si="61"/>
        <v/>
      </c>
    </row>
    <row r="617" spans="1:21">
      <c r="A617" s="79"/>
      <c r="B617" s="79"/>
      <c r="P617" s="310" t="str">
        <f t="shared" si="56"/>
        <v/>
      </c>
      <c r="Q617" s="310" t="str">
        <f t="shared" si="57"/>
        <v/>
      </c>
      <c r="R617" s="310" t="str">
        <f t="shared" si="58"/>
        <v/>
      </c>
      <c r="S617" s="310" t="str">
        <f t="shared" si="59"/>
        <v/>
      </c>
      <c r="T617" s="310" t="str">
        <f t="shared" si="60"/>
        <v/>
      </c>
      <c r="U617" s="311" t="str">
        <f t="shared" si="61"/>
        <v/>
      </c>
    </row>
    <row r="618" spans="1:21">
      <c r="A618" s="79"/>
      <c r="B618" s="79"/>
      <c r="P618" s="310" t="str">
        <f t="shared" si="56"/>
        <v/>
      </c>
      <c r="Q618" s="310" t="str">
        <f t="shared" si="57"/>
        <v/>
      </c>
      <c r="R618" s="310" t="str">
        <f t="shared" si="58"/>
        <v/>
      </c>
      <c r="S618" s="310" t="str">
        <f t="shared" si="59"/>
        <v/>
      </c>
      <c r="T618" s="310" t="str">
        <f t="shared" si="60"/>
        <v/>
      </c>
      <c r="U618" s="311" t="str">
        <f t="shared" si="61"/>
        <v/>
      </c>
    </row>
    <row r="619" spans="1:21">
      <c r="A619" s="79"/>
      <c r="B619" s="79"/>
      <c r="P619" s="310" t="str">
        <f t="shared" si="56"/>
        <v/>
      </c>
      <c r="Q619" s="310" t="str">
        <f t="shared" si="57"/>
        <v/>
      </c>
      <c r="R619" s="310" t="str">
        <f t="shared" si="58"/>
        <v/>
      </c>
      <c r="S619" s="310" t="str">
        <f t="shared" si="59"/>
        <v/>
      </c>
      <c r="T619" s="310" t="str">
        <f t="shared" si="60"/>
        <v/>
      </c>
      <c r="U619" s="311" t="str">
        <f t="shared" si="61"/>
        <v/>
      </c>
    </row>
    <row r="620" spans="1:21">
      <c r="A620" s="79"/>
      <c r="B620" s="79"/>
      <c r="P620" s="310" t="str">
        <f t="shared" si="56"/>
        <v/>
      </c>
      <c r="Q620" s="310" t="str">
        <f t="shared" si="57"/>
        <v/>
      </c>
      <c r="R620" s="310" t="str">
        <f t="shared" si="58"/>
        <v/>
      </c>
      <c r="S620" s="310" t="str">
        <f t="shared" si="59"/>
        <v/>
      </c>
      <c r="T620" s="310" t="str">
        <f t="shared" si="60"/>
        <v/>
      </c>
      <c r="U620" s="311" t="str">
        <f t="shared" si="61"/>
        <v/>
      </c>
    </row>
    <row r="621" spans="1:21">
      <c r="A621" s="79"/>
      <c r="B621" s="79"/>
      <c r="P621" s="310" t="str">
        <f t="shared" si="56"/>
        <v/>
      </c>
      <c r="Q621" s="310" t="str">
        <f t="shared" si="57"/>
        <v/>
      </c>
      <c r="R621" s="310" t="str">
        <f t="shared" si="58"/>
        <v/>
      </c>
      <c r="S621" s="310" t="str">
        <f t="shared" si="59"/>
        <v/>
      </c>
      <c r="T621" s="310" t="str">
        <f t="shared" si="60"/>
        <v/>
      </c>
      <c r="U621" s="311" t="str">
        <f t="shared" si="61"/>
        <v/>
      </c>
    </row>
    <row r="622" spans="1:21">
      <c r="A622" s="79"/>
      <c r="B622" s="79"/>
      <c r="P622" s="310" t="str">
        <f t="shared" si="56"/>
        <v/>
      </c>
      <c r="Q622" s="310" t="str">
        <f t="shared" si="57"/>
        <v/>
      </c>
      <c r="R622" s="310" t="str">
        <f t="shared" si="58"/>
        <v/>
      </c>
      <c r="S622" s="310" t="str">
        <f t="shared" si="59"/>
        <v/>
      </c>
      <c r="T622" s="310" t="str">
        <f t="shared" si="60"/>
        <v/>
      </c>
      <c r="U622" s="311" t="str">
        <f t="shared" si="61"/>
        <v/>
      </c>
    </row>
    <row r="623" spans="1:21">
      <c r="A623" s="79"/>
      <c r="B623" s="79"/>
      <c r="P623" s="310" t="str">
        <f t="shared" si="56"/>
        <v/>
      </c>
      <c r="Q623" s="310" t="str">
        <f t="shared" si="57"/>
        <v/>
      </c>
      <c r="R623" s="310" t="str">
        <f t="shared" si="58"/>
        <v/>
      </c>
      <c r="S623" s="310" t="str">
        <f t="shared" si="59"/>
        <v/>
      </c>
      <c r="T623" s="310" t="str">
        <f t="shared" si="60"/>
        <v/>
      </c>
      <c r="U623" s="311" t="str">
        <f t="shared" si="61"/>
        <v/>
      </c>
    </row>
    <row r="624" spans="1:21">
      <c r="A624" s="79"/>
      <c r="B624" s="79"/>
      <c r="P624" s="310" t="str">
        <f t="shared" si="56"/>
        <v/>
      </c>
      <c r="Q624" s="310" t="str">
        <f t="shared" si="57"/>
        <v/>
      </c>
      <c r="R624" s="310" t="str">
        <f t="shared" si="58"/>
        <v/>
      </c>
      <c r="S624" s="310" t="str">
        <f t="shared" si="59"/>
        <v/>
      </c>
      <c r="T624" s="310" t="str">
        <f t="shared" si="60"/>
        <v/>
      </c>
      <c r="U624" s="311" t="str">
        <f t="shared" si="61"/>
        <v/>
      </c>
    </row>
    <row r="625" spans="1:21">
      <c r="A625" s="79"/>
      <c r="B625" s="79"/>
      <c r="P625" s="310" t="str">
        <f t="shared" si="56"/>
        <v/>
      </c>
      <c r="Q625" s="310" t="str">
        <f t="shared" si="57"/>
        <v/>
      </c>
      <c r="R625" s="310" t="str">
        <f t="shared" si="58"/>
        <v/>
      </c>
      <c r="S625" s="310" t="str">
        <f t="shared" si="59"/>
        <v/>
      </c>
      <c r="T625" s="310" t="str">
        <f t="shared" si="60"/>
        <v/>
      </c>
      <c r="U625" s="311" t="str">
        <f t="shared" si="61"/>
        <v/>
      </c>
    </row>
    <row r="626" spans="1:21">
      <c r="A626" s="79"/>
      <c r="B626" s="79"/>
      <c r="P626" s="310" t="str">
        <f t="shared" si="56"/>
        <v/>
      </c>
      <c r="Q626" s="310" t="str">
        <f t="shared" si="57"/>
        <v/>
      </c>
      <c r="R626" s="310" t="str">
        <f t="shared" si="58"/>
        <v/>
      </c>
      <c r="S626" s="310" t="str">
        <f t="shared" si="59"/>
        <v/>
      </c>
      <c r="T626" s="310" t="str">
        <f t="shared" si="60"/>
        <v/>
      </c>
      <c r="U626" s="311" t="str">
        <f t="shared" si="61"/>
        <v/>
      </c>
    </row>
    <row r="627" spans="1:21">
      <c r="A627" s="79"/>
      <c r="B627" s="79"/>
      <c r="P627" s="310" t="str">
        <f t="shared" si="56"/>
        <v/>
      </c>
      <c r="Q627" s="310" t="str">
        <f t="shared" si="57"/>
        <v/>
      </c>
      <c r="R627" s="310" t="str">
        <f t="shared" si="58"/>
        <v/>
      </c>
      <c r="S627" s="310" t="str">
        <f t="shared" si="59"/>
        <v/>
      </c>
      <c r="T627" s="310" t="str">
        <f t="shared" si="60"/>
        <v/>
      </c>
      <c r="U627" s="311" t="str">
        <f t="shared" si="61"/>
        <v/>
      </c>
    </row>
    <row r="628" spans="1:21">
      <c r="A628" s="79"/>
      <c r="B628" s="79"/>
      <c r="P628" s="310" t="str">
        <f t="shared" si="56"/>
        <v/>
      </c>
      <c r="Q628" s="310" t="str">
        <f t="shared" si="57"/>
        <v/>
      </c>
      <c r="R628" s="310" t="str">
        <f t="shared" si="58"/>
        <v/>
      </c>
      <c r="S628" s="310" t="str">
        <f t="shared" si="59"/>
        <v/>
      </c>
      <c r="T628" s="310" t="str">
        <f t="shared" si="60"/>
        <v/>
      </c>
      <c r="U628" s="311" t="str">
        <f t="shared" si="61"/>
        <v/>
      </c>
    </row>
    <row r="629" spans="1:21">
      <c r="A629" s="79"/>
      <c r="B629" s="79"/>
      <c r="P629" s="310" t="str">
        <f t="shared" si="56"/>
        <v/>
      </c>
      <c r="Q629" s="310" t="str">
        <f t="shared" si="57"/>
        <v/>
      </c>
      <c r="R629" s="310" t="str">
        <f t="shared" si="58"/>
        <v/>
      </c>
      <c r="S629" s="310" t="str">
        <f t="shared" si="59"/>
        <v/>
      </c>
      <c r="T629" s="310" t="str">
        <f t="shared" si="60"/>
        <v/>
      </c>
      <c r="U629" s="311" t="str">
        <f t="shared" si="61"/>
        <v/>
      </c>
    </row>
    <row r="630" spans="1:21">
      <c r="A630" s="79"/>
      <c r="B630" s="79"/>
      <c r="P630" s="310" t="str">
        <f t="shared" si="56"/>
        <v/>
      </c>
      <c r="Q630" s="310" t="str">
        <f t="shared" si="57"/>
        <v/>
      </c>
      <c r="R630" s="310" t="str">
        <f t="shared" si="58"/>
        <v/>
      </c>
      <c r="S630" s="310" t="str">
        <f t="shared" si="59"/>
        <v/>
      </c>
      <c r="T630" s="310" t="str">
        <f t="shared" si="60"/>
        <v/>
      </c>
      <c r="U630" s="311" t="str">
        <f t="shared" si="61"/>
        <v/>
      </c>
    </row>
    <row r="631" spans="1:21">
      <c r="A631" s="79"/>
      <c r="B631" s="79"/>
      <c r="P631" s="310" t="str">
        <f t="shared" si="56"/>
        <v/>
      </c>
      <c r="Q631" s="310" t="str">
        <f t="shared" si="57"/>
        <v/>
      </c>
      <c r="R631" s="310" t="str">
        <f t="shared" si="58"/>
        <v/>
      </c>
      <c r="S631" s="310" t="str">
        <f t="shared" si="59"/>
        <v/>
      </c>
      <c r="T631" s="310" t="str">
        <f t="shared" si="60"/>
        <v/>
      </c>
      <c r="U631" s="311" t="str">
        <f t="shared" si="61"/>
        <v/>
      </c>
    </row>
    <row r="632" spans="1:21">
      <c r="A632" s="79"/>
      <c r="B632" s="79"/>
      <c r="P632" s="310" t="str">
        <f t="shared" si="56"/>
        <v/>
      </c>
      <c r="Q632" s="310" t="str">
        <f t="shared" si="57"/>
        <v/>
      </c>
      <c r="R632" s="310" t="str">
        <f t="shared" si="58"/>
        <v/>
      </c>
      <c r="S632" s="310" t="str">
        <f t="shared" si="59"/>
        <v/>
      </c>
      <c r="T632" s="310" t="str">
        <f t="shared" si="60"/>
        <v/>
      </c>
      <c r="U632" s="311" t="str">
        <f t="shared" si="61"/>
        <v/>
      </c>
    </row>
    <row r="633" spans="1:21">
      <c r="A633" s="79"/>
      <c r="B633" s="79"/>
      <c r="P633" s="310" t="str">
        <f t="shared" si="56"/>
        <v/>
      </c>
      <c r="Q633" s="310" t="str">
        <f t="shared" si="57"/>
        <v/>
      </c>
      <c r="R633" s="310" t="str">
        <f t="shared" si="58"/>
        <v/>
      </c>
      <c r="S633" s="310" t="str">
        <f t="shared" si="59"/>
        <v/>
      </c>
      <c r="T633" s="310" t="str">
        <f t="shared" si="60"/>
        <v/>
      </c>
      <c r="U633" s="311" t="str">
        <f t="shared" si="61"/>
        <v/>
      </c>
    </row>
    <row r="634" spans="1:21">
      <c r="A634" s="79"/>
      <c r="B634" s="79"/>
      <c r="P634" s="310" t="str">
        <f t="shared" si="56"/>
        <v/>
      </c>
      <c r="Q634" s="310" t="str">
        <f t="shared" si="57"/>
        <v/>
      </c>
      <c r="R634" s="310" t="str">
        <f t="shared" si="58"/>
        <v/>
      </c>
      <c r="S634" s="310" t="str">
        <f t="shared" si="59"/>
        <v/>
      </c>
      <c r="T634" s="310" t="str">
        <f t="shared" si="60"/>
        <v/>
      </c>
      <c r="U634" s="311" t="str">
        <f t="shared" si="61"/>
        <v/>
      </c>
    </row>
    <row r="635" spans="1:21">
      <c r="A635" s="79"/>
      <c r="B635" s="79"/>
      <c r="P635" s="310" t="str">
        <f t="shared" si="56"/>
        <v/>
      </c>
      <c r="Q635" s="310" t="str">
        <f t="shared" si="57"/>
        <v/>
      </c>
      <c r="R635" s="310" t="str">
        <f t="shared" si="58"/>
        <v/>
      </c>
      <c r="S635" s="310" t="str">
        <f t="shared" si="59"/>
        <v/>
      </c>
      <c r="T635" s="310" t="str">
        <f t="shared" si="60"/>
        <v/>
      </c>
      <c r="U635" s="311" t="str">
        <f t="shared" si="61"/>
        <v/>
      </c>
    </row>
    <row r="636" spans="1:21">
      <c r="A636" s="79"/>
      <c r="B636" s="79"/>
      <c r="P636" s="310" t="str">
        <f t="shared" si="56"/>
        <v/>
      </c>
      <c r="Q636" s="310" t="str">
        <f t="shared" si="57"/>
        <v/>
      </c>
      <c r="R636" s="310" t="str">
        <f t="shared" si="58"/>
        <v/>
      </c>
      <c r="S636" s="310" t="str">
        <f t="shared" si="59"/>
        <v/>
      </c>
      <c r="T636" s="310" t="str">
        <f t="shared" si="60"/>
        <v/>
      </c>
      <c r="U636" s="311" t="str">
        <f t="shared" si="61"/>
        <v/>
      </c>
    </row>
    <row r="637" spans="1:21">
      <c r="A637" s="79"/>
      <c r="B637" s="79"/>
      <c r="P637" s="310" t="str">
        <f t="shared" si="56"/>
        <v/>
      </c>
      <c r="Q637" s="310" t="str">
        <f t="shared" si="57"/>
        <v/>
      </c>
      <c r="R637" s="310" t="str">
        <f t="shared" si="58"/>
        <v/>
      </c>
      <c r="S637" s="310" t="str">
        <f t="shared" si="59"/>
        <v/>
      </c>
      <c r="T637" s="310" t="str">
        <f t="shared" si="60"/>
        <v/>
      </c>
      <c r="U637" s="311" t="str">
        <f t="shared" si="61"/>
        <v/>
      </c>
    </row>
    <row r="638" spans="1:21">
      <c r="A638" s="79"/>
      <c r="B638" s="79"/>
      <c r="P638" s="310" t="str">
        <f t="shared" si="56"/>
        <v/>
      </c>
      <c r="Q638" s="310" t="str">
        <f t="shared" si="57"/>
        <v/>
      </c>
      <c r="R638" s="310" t="str">
        <f t="shared" si="58"/>
        <v/>
      </c>
      <c r="S638" s="310" t="str">
        <f t="shared" si="59"/>
        <v/>
      </c>
      <c r="T638" s="310" t="str">
        <f t="shared" si="60"/>
        <v/>
      </c>
      <c r="U638" s="311" t="str">
        <f t="shared" si="61"/>
        <v/>
      </c>
    </row>
    <row r="639" spans="1:21">
      <c r="A639" s="79"/>
      <c r="B639" s="79"/>
      <c r="P639" s="310" t="str">
        <f t="shared" si="56"/>
        <v/>
      </c>
      <c r="Q639" s="310" t="str">
        <f t="shared" si="57"/>
        <v/>
      </c>
      <c r="R639" s="310" t="str">
        <f t="shared" si="58"/>
        <v/>
      </c>
      <c r="S639" s="310" t="str">
        <f t="shared" si="59"/>
        <v/>
      </c>
      <c r="T639" s="310" t="str">
        <f t="shared" si="60"/>
        <v/>
      </c>
      <c r="U639" s="311" t="str">
        <f t="shared" si="61"/>
        <v/>
      </c>
    </row>
    <row r="640" spans="1:21">
      <c r="A640" s="79"/>
      <c r="B640" s="79"/>
      <c r="P640" s="310" t="str">
        <f t="shared" si="56"/>
        <v/>
      </c>
      <c r="Q640" s="310" t="str">
        <f t="shared" si="57"/>
        <v/>
      </c>
      <c r="R640" s="310" t="str">
        <f t="shared" si="58"/>
        <v/>
      </c>
      <c r="S640" s="310" t="str">
        <f t="shared" si="59"/>
        <v/>
      </c>
      <c r="T640" s="310" t="str">
        <f t="shared" si="60"/>
        <v/>
      </c>
      <c r="U640" s="311" t="str">
        <f t="shared" si="61"/>
        <v/>
      </c>
    </row>
    <row r="641" spans="1:21">
      <c r="A641" s="79"/>
      <c r="B641" s="79"/>
      <c r="P641" s="310" t="str">
        <f t="shared" si="56"/>
        <v/>
      </c>
      <c r="Q641" s="310" t="str">
        <f t="shared" si="57"/>
        <v/>
      </c>
      <c r="R641" s="310" t="str">
        <f t="shared" si="58"/>
        <v/>
      </c>
      <c r="S641" s="310" t="str">
        <f t="shared" si="59"/>
        <v/>
      </c>
      <c r="T641" s="310" t="str">
        <f t="shared" si="60"/>
        <v/>
      </c>
      <c r="U641" s="311" t="str">
        <f t="shared" si="61"/>
        <v/>
      </c>
    </row>
    <row r="642" spans="1:21">
      <c r="A642" s="79"/>
      <c r="B642" s="79"/>
      <c r="P642" s="310" t="str">
        <f t="shared" si="56"/>
        <v/>
      </c>
      <c r="Q642" s="310" t="str">
        <f t="shared" si="57"/>
        <v/>
      </c>
      <c r="R642" s="310" t="str">
        <f t="shared" si="58"/>
        <v/>
      </c>
      <c r="S642" s="310" t="str">
        <f t="shared" si="59"/>
        <v/>
      </c>
      <c r="T642" s="310" t="str">
        <f t="shared" si="60"/>
        <v/>
      </c>
      <c r="U642" s="311" t="str">
        <f t="shared" si="61"/>
        <v/>
      </c>
    </row>
    <row r="643" spans="1:21">
      <c r="A643" s="79"/>
      <c r="B643" s="79"/>
      <c r="P643" s="310" t="str">
        <f t="shared" si="56"/>
        <v/>
      </c>
      <c r="Q643" s="310" t="str">
        <f t="shared" si="57"/>
        <v/>
      </c>
      <c r="R643" s="310" t="str">
        <f t="shared" si="58"/>
        <v/>
      </c>
      <c r="S643" s="310" t="str">
        <f t="shared" si="59"/>
        <v/>
      </c>
      <c r="T643" s="310" t="str">
        <f t="shared" si="60"/>
        <v/>
      </c>
      <c r="U643" s="311" t="str">
        <f t="shared" si="61"/>
        <v/>
      </c>
    </row>
    <row r="644" spans="1:21">
      <c r="A644" s="79"/>
      <c r="B644" s="79"/>
      <c r="P644" s="310" t="str">
        <f t="shared" si="56"/>
        <v/>
      </c>
      <c r="Q644" s="310" t="str">
        <f t="shared" si="57"/>
        <v/>
      </c>
      <c r="R644" s="310" t="str">
        <f t="shared" si="58"/>
        <v/>
      </c>
      <c r="S644" s="310" t="str">
        <f t="shared" si="59"/>
        <v/>
      </c>
      <c r="T644" s="310" t="str">
        <f t="shared" si="60"/>
        <v/>
      </c>
      <c r="U644" s="311" t="str">
        <f t="shared" si="61"/>
        <v/>
      </c>
    </row>
    <row r="645" spans="1:21">
      <c r="A645" s="79"/>
      <c r="B645" s="79"/>
      <c r="P645" s="310" t="str">
        <f t="shared" si="56"/>
        <v/>
      </c>
      <c r="Q645" s="310" t="str">
        <f t="shared" si="57"/>
        <v/>
      </c>
      <c r="R645" s="310" t="str">
        <f t="shared" si="58"/>
        <v/>
      </c>
      <c r="S645" s="310" t="str">
        <f t="shared" si="59"/>
        <v/>
      </c>
      <c r="T645" s="310" t="str">
        <f t="shared" si="60"/>
        <v/>
      </c>
      <c r="U645" s="311" t="str">
        <f t="shared" si="61"/>
        <v/>
      </c>
    </row>
    <row r="646" spans="1:21">
      <c r="A646" s="79"/>
      <c r="B646" s="79"/>
      <c r="P646" s="310" t="str">
        <f t="shared" si="56"/>
        <v/>
      </c>
      <c r="Q646" s="310" t="str">
        <f t="shared" si="57"/>
        <v/>
      </c>
      <c r="R646" s="310" t="str">
        <f t="shared" si="58"/>
        <v/>
      </c>
      <c r="S646" s="310" t="str">
        <f t="shared" si="59"/>
        <v/>
      </c>
      <c r="T646" s="310" t="str">
        <f t="shared" si="60"/>
        <v/>
      </c>
      <c r="U646" s="311" t="str">
        <f t="shared" si="61"/>
        <v/>
      </c>
    </row>
    <row r="647" spans="1:21">
      <c r="A647" s="79"/>
      <c r="B647" s="79"/>
      <c r="P647" s="310" t="str">
        <f t="shared" si="56"/>
        <v/>
      </c>
      <c r="Q647" s="310" t="str">
        <f t="shared" si="57"/>
        <v/>
      </c>
      <c r="R647" s="310" t="str">
        <f t="shared" si="58"/>
        <v/>
      </c>
      <c r="S647" s="310" t="str">
        <f t="shared" si="59"/>
        <v/>
      </c>
      <c r="T647" s="310" t="str">
        <f t="shared" si="60"/>
        <v/>
      </c>
      <c r="U647" s="311" t="str">
        <f t="shared" si="61"/>
        <v/>
      </c>
    </row>
    <row r="648" spans="1:21">
      <c r="A648" s="79"/>
      <c r="B648" s="79"/>
      <c r="P648" s="310" t="str">
        <f t="shared" ref="P648:P711" si="62">IF(A648="","",A648-$A$6)</f>
        <v/>
      </c>
      <c r="Q648" s="310" t="str">
        <f t="shared" ref="Q648:Q711" si="63">IF(A648="","",A648^2)</f>
        <v/>
      </c>
      <c r="R648" s="310" t="str">
        <f t="shared" ref="R648:R711" si="64">IF(P648="","",P648^2)</f>
        <v/>
      </c>
      <c r="S648" s="310" t="str">
        <f t="shared" ref="S648:S711" si="65">IF(B648="","",B648-$B$6)</f>
        <v/>
      </c>
      <c r="T648" s="310" t="str">
        <f t="shared" ref="T648:T711" si="66">IF(S648="","",S648^2)</f>
        <v/>
      </c>
      <c r="U648" s="311" t="str">
        <f t="shared" ref="U648:U711" si="67">IF(A648="","",A648*B648)</f>
        <v/>
      </c>
    </row>
    <row r="649" spans="1:21">
      <c r="A649" s="79"/>
      <c r="B649" s="79"/>
      <c r="P649" s="310" t="str">
        <f t="shared" si="62"/>
        <v/>
      </c>
      <c r="Q649" s="310" t="str">
        <f t="shared" si="63"/>
        <v/>
      </c>
      <c r="R649" s="310" t="str">
        <f t="shared" si="64"/>
        <v/>
      </c>
      <c r="S649" s="310" t="str">
        <f t="shared" si="65"/>
        <v/>
      </c>
      <c r="T649" s="310" t="str">
        <f t="shared" si="66"/>
        <v/>
      </c>
      <c r="U649" s="311" t="str">
        <f t="shared" si="67"/>
        <v/>
      </c>
    </row>
    <row r="650" spans="1:21">
      <c r="A650" s="79"/>
      <c r="B650" s="79"/>
      <c r="P650" s="310" t="str">
        <f t="shared" si="62"/>
        <v/>
      </c>
      <c r="Q650" s="310" t="str">
        <f t="shared" si="63"/>
        <v/>
      </c>
      <c r="R650" s="310" t="str">
        <f t="shared" si="64"/>
        <v/>
      </c>
      <c r="S650" s="310" t="str">
        <f t="shared" si="65"/>
        <v/>
      </c>
      <c r="T650" s="310" t="str">
        <f t="shared" si="66"/>
        <v/>
      </c>
      <c r="U650" s="311" t="str">
        <f t="shared" si="67"/>
        <v/>
      </c>
    </row>
    <row r="651" spans="1:21">
      <c r="A651" s="79"/>
      <c r="B651" s="79"/>
      <c r="P651" s="310" t="str">
        <f t="shared" si="62"/>
        <v/>
      </c>
      <c r="Q651" s="310" t="str">
        <f t="shared" si="63"/>
        <v/>
      </c>
      <c r="R651" s="310" t="str">
        <f t="shared" si="64"/>
        <v/>
      </c>
      <c r="S651" s="310" t="str">
        <f t="shared" si="65"/>
        <v/>
      </c>
      <c r="T651" s="310" t="str">
        <f t="shared" si="66"/>
        <v/>
      </c>
      <c r="U651" s="311" t="str">
        <f t="shared" si="67"/>
        <v/>
      </c>
    </row>
    <row r="652" spans="1:21">
      <c r="A652" s="79"/>
      <c r="B652" s="79"/>
      <c r="P652" s="310" t="str">
        <f t="shared" si="62"/>
        <v/>
      </c>
      <c r="Q652" s="310" t="str">
        <f t="shared" si="63"/>
        <v/>
      </c>
      <c r="R652" s="310" t="str">
        <f t="shared" si="64"/>
        <v/>
      </c>
      <c r="S652" s="310" t="str">
        <f t="shared" si="65"/>
        <v/>
      </c>
      <c r="T652" s="310" t="str">
        <f t="shared" si="66"/>
        <v/>
      </c>
      <c r="U652" s="311" t="str">
        <f t="shared" si="67"/>
        <v/>
      </c>
    </row>
    <row r="653" spans="1:21">
      <c r="A653" s="79"/>
      <c r="B653" s="79"/>
      <c r="P653" s="310" t="str">
        <f t="shared" si="62"/>
        <v/>
      </c>
      <c r="Q653" s="310" t="str">
        <f t="shared" si="63"/>
        <v/>
      </c>
      <c r="R653" s="310" t="str">
        <f t="shared" si="64"/>
        <v/>
      </c>
      <c r="S653" s="310" t="str">
        <f t="shared" si="65"/>
        <v/>
      </c>
      <c r="T653" s="310" t="str">
        <f t="shared" si="66"/>
        <v/>
      </c>
      <c r="U653" s="311" t="str">
        <f t="shared" si="67"/>
        <v/>
      </c>
    </row>
    <row r="654" spans="1:21">
      <c r="A654" s="79"/>
      <c r="B654" s="79"/>
      <c r="P654" s="310" t="str">
        <f t="shared" si="62"/>
        <v/>
      </c>
      <c r="Q654" s="310" t="str">
        <f t="shared" si="63"/>
        <v/>
      </c>
      <c r="R654" s="310" t="str">
        <f t="shared" si="64"/>
        <v/>
      </c>
      <c r="S654" s="310" t="str">
        <f t="shared" si="65"/>
        <v/>
      </c>
      <c r="T654" s="310" t="str">
        <f t="shared" si="66"/>
        <v/>
      </c>
      <c r="U654" s="311" t="str">
        <f t="shared" si="67"/>
        <v/>
      </c>
    </row>
    <row r="655" spans="1:21">
      <c r="A655" s="79"/>
      <c r="B655" s="79"/>
      <c r="P655" s="310" t="str">
        <f t="shared" si="62"/>
        <v/>
      </c>
      <c r="Q655" s="310" t="str">
        <f t="shared" si="63"/>
        <v/>
      </c>
      <c r="R655" s="310" t="str">
        <f t="shared" si="64"/>
        <v/>
      </c>
      <c r="S655" s="310" t="str">
        <f t="shared" si="65"/>
        <v/>
      </c>
      <c r="T655" s="310" t="str">
        <f t="shared" si="66"/>
        <v/>
      </c>
      <c r="U655" s="311" t="str">
        <f t="shared" si="67"/>
        <v/>
      </c>
    </row>
    <row r="656" spans="1:21">
      <c r="A656" s="79"/>
      <c r="B656" s="79"/>
      <c r="P656" s="310" t="str">
        <f t="shared" si="62"/>
        <v/>
      </c>
      <c r="Q656" s="310" t="str">
        <f t="shared" si="63"/>
        <v/>
      </c>
      <c r="R656" s="310" t="str">
        <f t="shared" si="64"/>
        <v/>
      </c>
      <c r="S656" s="310" t="str">
        <f t="shared" si="65"/>
        <v/>
      </c>
      <c r="T656" s="310" t="str">
        <f t="shared" si="66"/>
        <v/>
      </c>
      <c r="U656" s="311" t="str">
        <f t="shared" si="67"/>
        <v/>
      </c>
    </row>
    <row r="657" spans="1:21">
      <c r="A657" s="79"/>
      <c r="B657" s="79"/>
      <c r="P657" s="310" t="str">
        <f t="shared" si="62"/>
        <v/>
      </c>
      <c r="Q657" s="310" t="str">
        <f t="shared" si="63"/>
        <v/>
      </c>
      <c r="R657" s="310" t="str">
        <f t="shared" si="64"/>
        <v/>
      </c>
      <c r="S657" s="310" t="str">
        <f t="shared" si="65"/>
        <v/>
      </c>
      <c r="T657" s="310" t="str">
        <f t="shared" si="66"/>
        <v/>
      </c>
      <c r="U657" s="311" t="str">
        <f t="shared" si="67"/>
        <v/>
      </c>
    </row>
    <row r="658" spans="1:21">
      <c r="A658" s="79"/>
      <c r="B658" s="79"/>
      <c r="P658" s="310" t="str">
        <f t="shared" si="62"/>
        <v/>
      </c>
      <c r="Q658" s="310" t="str">
        <f t="shared" si="63"/>
        <v/>
      </c>
      <c r="R658" s="310" t="str">
        <f t="shared" si="64"/>
        <v/>
      </c>
      <c r="S658" s="310" t="str">
        <f t="shared" si="65"/>
        <v/>
      </c>
      <c r="T658" s="310" t="str">
        <f t="shared" si="66"/>
        <v/>
      </c>
      <c r="U658" s="311" t="str">
        <f t="shared" si="67"/>
        <v/>
      </c>
    </row>
    <row r="659" spans="1:21">
      <c r="A659" s="79"/>
      <c r="B659" s="79"/>
      <c r="P659" s="310" t="str">
        <f t="shared" si="62"/>
        <v/>
      </c>
      <c r="Q659" s="310" t="str">
        <f t="shared" si="63"/>
        <v/>
      </c>
      <c r="R659" s="310" t="str">
        <f t="shared" si="64"/>
        <v/>
      </c>
      <c r="S659" s="310" t="str">
        <f t="shared" si="65"/>
        <v/>
      </c>
      <c r="T659" s="310" t="str">
        <f t="shared" si="66"/>
        <v/>
      </c>
      <c r="U659" s="311" t="str">
        <f t="shared" si="67"/>
        <v/>
      </c>
    </row>
    <row r="660" spans="1:21">
      <c r="A660" s="79"/>
      <c r="B660" s="79"/>
      <c r="P660" s="310" t="str">
        <f t="shared" si="62"/>
        <v/>
      </c>
      <c r="Q660" s="310" t="str">
        <f t="shared" si="63"/>
        <v/>
      </c>
      <c r="R660" s="310" t="str">
        <f t="shared" si="64"/>
        <v/>
      </c>
      <c r="S660" s="310" t="str">
        <f t="shared" si="65"/>
        <v/>
      </c>
      <c r="T660" s="310" t="str">
        <f t="shared" si="66"/>
        <v/>
      </c>
      <c r="U660" s="311" t="str">
        <f t="shared" si="67"/>
        <v/>
      </c>
    </row>
    <row r="661" spans="1:21">
      <c r="A661" s="79"/>
      <c r="B661" s="79"/>
      <c r="P661" s="310" t="str">
        <f t="shared" si="62"/>
        <v/>
      </c>
      <c r="Q661" s="310" t="str">
        <f t="shared" si="63"/>
        <v/>
      </c>
      <c r="R661" s="310" t="str">
        <f t="shared" si="64"/>
        <v/>
      </c>
      <c r="S661" s="310" t="str">
        <f t="shared" si="65"/>
        <v/>
      </c>
      <c r="T661" s="310" t="str">
        <f t="shared" si="66"/>
        <v/>
      </c>
      <c r="U661" s="311" t="str">
        <f t="shared" si="67"/>
        <v/>
      </c>
    </row>
    <row r="662" spans="1:21">
      <c r="A662" s="79"/>
      <c r="B662" s="79"/>
      <c r="P662" s="310" t="str">
        <f t="shared" si="62"/>
        <v/>
      </c>
      <c r="Q662" s="310" t="str">
        <f t="shared" si="63"/>
        <v/>
      </c>
      <c r="R662" s="310" t="str">
        <f t="shared" si="64"/>
        <v/>
      </c>
      <c r="S662" s="310" t="str">
        <f t="shared" si="65"/>
        <v/>
      </c>
      <c r="T662" s="310" t="str">
        <f t="shared" si="66"/>
        <v/>
      </c>
      <c r="U662" s="311" t="str">
        <f t="shared" si="67"/>
        <v/>
      </c>
    </row>
    <row r="663" spans="1:21">
      <c r="A663" s="79"/>
      <c r="B663" s="79"/>
      <c r="P663" s="310" t="str">
        <f t="shared" si="62"/>
        <v/>
      </c>
      <c r="Q663" s="310" t="str">
        <f t="shared" si="63"/>
        <v/>
      </c>
      <c r="R663" s="310" t="str">
        <f t="shared" si="64"/>
        <v/>
      </c>
      <c r="S663" s="310" t="str">
        <f t="shared" si="65"/>
        <v/>
      </c>
      <c r="T663" s="310" t="str">
        <f t="shared" si="66"/>
        <v/>
      </c>
      <c r="U663" s="311" t="str">
        <f t="shared" si="67"/>
        <v/>
      </c>
    </row>
    <row r="664" spans="1:21">
      <c r="A664" s="79"/>
      <c r="B664" s="79"/>
      <c r="P664" s="310" t="str">
        <f t="shared" si="62"/>
        <v/>
      </c>
      <c r="Q664" s="310" t="str">
        <f t="shared" si="63"/>
        <v/>
      </c>
      <c r="R664" s="310" t="str">
        <f t="shared" si="64"/>
        <v/>
      </c>
      <c r="S664" s="310" t="str">
        <f t="shared" si="65"/>
        <v/>
      </c>
      <c r="T664" s="310" t="str">
        <f t="shared" si="66"/>
        <v/>
      </c>
      <c r="U664" s="311" t="str">
        <f t="shared" si="67"/>
        <v/>
      </c>
    </row>
    <row r="665" spans="1:21">
      <c r="A665" s="79"/>
      <c r="B665" s="79"/>
      <c r="P665" s="310" t="str">
        <f t="shared" si="62"/>
        <v/>
      </c>
      <c r="Q665" s="310" t="str">
        <f t="shared" si="63"/>
        <v/>
      </c>
      <c r="R665" s="310" t="str">
        <f t="shared" si="64"/>
        <v/>
      </c>
      <c r="S665" s="310" t="str">
        <f t="shared" si="65"/>
        <v/>
      </c>
      <c r="T665" s="310" t="str">
        <f t="shared" si="66"/>
        <v/>
      </c>
      <c r="U665" s="311" t="str">
        <f t="shared" si="67"/>
        <v/>
      </c>
    </row>
    <row r="666" spans="1:21">
      <c r="A666" s="79"/>
      <c r="B666" s="79"/>
      <c r="P666" s="310" t="str">
        <f t="shared" si="62"/>
        <v/>
      </c>
      <c r="Q666" s="310" t="str">
        <f t="shared" si="63"/>
        <v/>
      </c>
      <c r="R666" s="310" t="str">
        <f t="shared" si="64"/>
        <v/>
      </c>
      <c r="S666" s="310" t="str">
        <f t="shared" si="65"/>
        <v/>
      </c>
      <c r="T666" s="310" t="str">
        <f t="shared" si="66"/>
        <v/>
      </c>
      <c r="U666" s="311" t="str">
        <f t="shared" si="67"/>
        <v/>
      </c>
    </row>
    <row r="667" spans="1:21">
      <c r="A667" s="79"/>
      <c r="B667" s="79"/>
      <c r="P667" s="310" t="str">
        <f t="shared" si="62"/>
        <v/>
      </c>
      <c r="Q667" s="310" t="str">
        <f t="shared" si="63"/>
        <v/>
      </c>
      <c r="R667" s="310" t="str">
        <f t="shared" si="64"/>
        <v/>
      </c>
      <c r="S667" s="310" t="str">
        <f t="shared" si="65"/>
        <v/>
      </c>
      <c r="T667" s="310" t="str">
        <f t="shared" si="66"/>
        <v/>
      </c>
      <c r="U667" s="311" t="str">
        <f t="shared" si="67"/>
        <v/>
      </c>
    </row>
    <row r="668" spans="1:21">
      <c r="A668" s="79"/>
      <c r="B668" s="79"/>
      <c r="P668" s="310" t="str">
        <f t="shared" si="62"/>
        <v/>
      </c>
      <c r="Q668" s="310" t="str">
        <f t="shared" si="63"/>
        <v/>
      </c>
      <c r="R668" s="310" t="str">
        <f t="shared" si="64"/>
        <v/>
      </c>
      <c r="S668" s="310" t="str">
        <f t="shared" si="65"/>
        <v/>
      </c>
      <c r="T668" s="310" t="str">
        <f t="shared" si="66"/>
        <v/>
      </c>
      <c r="U668" s="311" t="str">
        <f t="shared" si="67"/>
        <v/>
      </c>
    </row>
    <row r="669" spans="1:21">
      <c r="A669" s="79"/>
      <c r="B669" s="79"/>
      <c r="P669" s="310" t="str">
        <f t="shared" si="62"/>
        <v/>
      </c>
      <c r="Q669" s="310" t="str">
        <f t="shared" si="63"/>
        <v/>
      </c>
      <c r="R669" s="310" t="str">
        <f t="shared" si="64"/>
        <v/>
      </c>
      <c r="S669" s="310" t="str">
        <f t="shared" si="65"/>
        <v/>
      </c>
      <c r="T669" s="310" t="str">
        <f t="shared" si="66"/>
        <v/>
      </c>
      <c r="U669" s="311" t="str">
        <f t="shared" si="67"/>
        <v/>
      </c>
    </row>
    <row r="670" spans="1:21">
      <c r="A670" s="79"/>
      <c r="B670" s="79"/>
      <c r="P670" s="310" t="str">
        <f t="shared" si="62"/>
        <v/>
      </c>
      <c r="Q670" s="310" t="str">
        <f t="shared" si="63"/>
        <v/>
      </c>
      <c r="R670" s="310" t="str">
        <f t="shared" si="64"/>
        <v/>
      </c>
      <c r="S670" s="310" t="str">
        <f t="shared" si="65"/>
        <v/>
      </c>
      <c r="T670" s="310" t="str">
        <f t="shared" si="66"/>
        <v/>
      </c>
      <c r="U670" s="311" t="str">
        <f t="shared" si="67"/>
        <v/>
      </c>
    </row>
    <row r="671" spans="1:21">
      <c r="A671" s="79"/>
      <c r="B671" s="79"/>
      <c r="P671" s="310" t="str">
        <f t="shared" si="62"/>
        <v/>
      </c>
      <c r="Q671" s="310" t="str">
        <f t="shared" si="63"/>
        <v/>
      </c>
      <c r="R671" s="310" t="str">
        <f t="shared" si="64"/>
        <v/>
      </c>
      <c r="S671" s="310" t="str">
        <f t="shared" si="65"/>
        <v/>
      </c>
      <c r="T671" s="310" t="str">
        <f t="shared" si="66"/>
        <v/>
      </c>
      <c r="U671" s="311" t="str">
        <f t="shared" si="67"/>
        <v/>
      </c>
    </row>
    <row r="672" spans="1:21">
      <c r="A672" s="79"/>
      <c r="B672" s="79"/>
      <c r="P672" s="310" t="str">
        <f t="shared" si="62"/>
        <v/>
      </c>
      <c r="Q672" s="310" t="str">
        <f t="shared" si="63"/>
        <v/>
      </c>
      <c r="R672" s="310" t="str">
        <f t="shared" si="64"/>
        <v/>
      </c>
      <c r="S672" s="310" t="str">
        <f t="shared" si="65"/>
        <v/>
      </c>
      <c r="T672" s="310" t="str">
        <f t="shared" si="66"/>
        <v/>
      </c>
      <c r="U672" s="311" t="str">
        <f t="shared" si="67"/>
        <v/>
      </c>
    </row>
    <row r="673" spans="1:21">
      <c r="A673" s="79"/>
      <c r="B673" s="79"/>
      <c r="P673" s="310" t="str">
        <f t="shared" si="62"/>
        <v/>
      </c>
      <c r="Q673" s="310" t="str">
        <f t="shared" si="63"/>
        <v/>
      </c>
      <c r="R673" s="310" t="str">
        <f t="shared" si="64"/>
        <v/>
      </c>
      <c r="S673" s="310" t="str">
        <f t="shared" si="65"/>
        <v/>
      </c>
      <c r="T673" s="310" t="str">
        <f t="shared" si="66"/>
        <v/>
      </c>
      <c r="U673" s="311" t="str">
        <f t="shared" si="67"/>
        <v/>
      </c>
    </row>
    <row r="674" spans="1:21">
      <c r="A674" s="79"/>
      <c r="B674" s="79"/>
      <c r="P674" s="310" t="str">
        <f t="shared" si="62"/>
        <v/>
      </c>
      <c r="Q674" s="310" t="str">
        <f t="shared" si="63"/>
        <v/>
      </c>
      <c r="R674" s="310" t="str">
        <f t="shared" si="64"/>
        <v/>
      </c>
      <c r="S674" s="310" t="str">
        <f t="shared" si="65"/>
        <v/>
      </c>
      <c r="T674" s="310" t="str">
        <f t="shared" si="66"/>
        <v/>
      </c>
      <c r="U674" s="311" t="str">
        <f t="shared" si="67"/>
        <v/>
      </c>
    </row>
    <row r="675" spans="1:21">
      <c r="A675" s="79"/>
      <c r="B675" s="79"/>
      <c r="P675" s="310" t="str">
        <f t="shared" si="62"/>
        <v/>
      </c>
      <c r="Q675" s="310" t="str">
        <f t="shared" si="63"/>
        <v/>
      </c>
      <c r="R675" s="310" t="str">
        <f t="shared" si="64"/>
        <v/>
      </c>
      <c r="S675" s="310" t="str">
        <f t="shared" si="65"/>
        <v/>
      </c>
      <c r="T675" s="310" t="str">
        <f t="shared" si="66"/>
        <v/>
      </c>
      <c r="U675" s="311" t="str">
        <f t="shared" si="67"/>
        <v/>
      </c>
    </row>
    <row r="676" spans="1:21">
      <c r="A676" s="79"/>
      <c r="B676" s="79"/>
      <c r="P676" s="310" t="str">
        <f t="shared" si="62"/>
        <v/>
      </c>
      <c r="Q676" s="310" t="str">
        <f t="shared" si="63"/>
        <v/>
      </c>
      <c r="R676" s="310" t="str">
        <f t="shared" si="64"/>
        <v/>
      </c>
      <c r="S676" s="310" t="str">
        <f t="shared" si="65"/>
        <v/>
      </c>
      <c r="T676" s="310" t="str">
        <f t="shared" si="66"/>
        <v/>
      </c>
      <c r="U676" s="311" t="str">
        <f t="shared" si="67"/>
        <v/>
      </c>
    </row>
    <row r="677" spans="1:21">
      <c r="A677" s="79"/>
      <c r="B677" s="79"/>
      <c r="P677" s="310" t="str">
        <f t="shared" si="62"/>
        <v/>
      </c>
      <c r="Q677" s="310" t="str">
        <f t="shared" si="63"/>
        <v/>
      </c>
      <c r="R677" s="310" t="str">
        <f t="shared" si="64"/>
        <v/>
      </c>
      <c r="S677" s="310" t="str">
        <f t="shared" si="65"/>
        <v/>
      </c>
      <c r="T677" s="310" t="str">
        <f t="shared" si="66"/>
        <v/>
      </c>
      <c r="U677" s="311" t="str">
        <f t="shared" si="67"/>
        <v/>
      </c>
    </row>
    <row r="678" spans="1:21">
      <c r="A678" s="79"/>
      <c r="B678" s="79"/>
      <c r="P678" s="310" t="str">
        <f t="shared" si="62"/>
        <v/>
      </c>
      <c r="Q678" s="310" t="str">
        <f t="shared" si="63"/>
        <v/>
      </c>
      <c r="R678" s="310" t="str">
        <f t="shared" si="64"/>
        <v/>
      </c>
      <c r="S678" s="310" t="str">
        <f t="shared" si="65"/>
        <v/>
      </c>
      <c r="T678" s="310" t="str">
        <f t="shared" si="66"/>
        <v/>
      </c>
      <c r="U678" s="311" t="str">
        <f t="shared" si="67"/>
        <v/>
      </c>
    </row>
    <row r="679" spans="1:21">
      <c r="A679" s="79"/>
      <c r="B679" s="79"/>
      <c r="P679" s="310" t="str">
        <f t="shared" si="62"/>
        <v/>
      </c>
      <c r="Q679" s="310" t="str">
        <f t="shared" si="63"/>
        <v/>
      </c>
      <c r="R679" s="310" t="str">
        <f t="shared" si="64"/>
        <v/>
      </c>
      <c r="S679" s="310" t="str">
        <f t="shared" si="65"/>
        <v/>
      </c>
      <c r="T679" s="310" t="str">
        <f t="shared" si="66"/>
        <v/>
      </c>
      <c r="U679" s="311" t="str">
        <f t="shared" si="67"/>
        <v/>
      </c>
    </row>
    <row r="680" spans="1:21">
      <c r="A680" s="79"/>
      <c r="B680" s="79"/>
      <c r="P680" s="310" t="str">
        <f t="shared" si="62"/>
        <v/>
      </c>
      <c r="Q680" s="310" t="str">
        <f t="shared" si="63"/>
        <v/>
      </c>
      <c r="R680" s="310" t="str">
        <f t="shared" si="64"/>
        <v/>
      </c>
      <c r="S680" s="310" t="str">
        <f t="shared" si="65"/>
        <v/>
      </c>
      <c r="T680" s="310" t="str">
        <f t="shared" si="66"/>
        <v/>
      </c>
      <c r="U680" s="311" t="str">
        <f t="shared" si="67"/>
        <v/>
      </c>
    </row>
    <row r="681" spans="1:21">
      <c r="A681" s="79"/>
      <c r="B681" s="79"/>
      <c r="P681" s="310" t="str">
        <f t="shared" si="62"/>
        <v/>
      </c>
      <c r="Q681" s="310" t="str">
        <f t="shared" si="63"/>
        <v/>
      </c>
      <c r="R681" s="310" t="str">
        <f t="shared" si="64"/>
        <v/>
      </c>
      <c r="S681" s="310" t="str">
        <f t="shared" si="65"/>
        <v/>
      </c>
      <c r="T681" s="310" t="str">
        <f t="shared" si="66"/>
        <v/>
      </c>
      <c r="U681" s="311" t="str">
        <f t="shared" si="67"/>
        <v/>
      </c>
    </row>
    <row r="682" spans="1:21">
      <c r="A682" s="79"/>
      <c r="B682" s="79"/>
      <c r="P682" s="310" t="str">
        <f t="shared" si="62"/>
        <v/>
      </c>
      <c r="Q682" s="310" t="str">
        <f t="shared" si="63"/>
        <v/>
      </c>
      <c r="R682" s="310" t="str">
        <f t="shared" si="64"/>
        <v/>
      </c>
      <c r="S682" s="310" t="str">
        <f t="shared" si="65"/>
        <v/>
      </c>
      <c r="T682" s="310" t="str">
        <f t="shared" si="66"/>
        <v/>
      </c>
      <c r="U682" s="311" t="str">
        <f t="shared" si="67"/>
        <v/>
      </c>
    </row>
    <row r="683" spans="1:21">
      <c r="A683" s="79"/>
      <c r="B683" s="79"/>
      <c r="P683" s="310" t="str">
        <f t="shared" si="62"/>
        <v/>
      </c>
      <c r="Q683" s="310" t="str">
        <f t="shared" si="63"/>
        <v/>
      </c>
      <c r="R683" s="310" t="str">
        <f t="shared" si="64"/>
        <v/>
      </c>
      <c r="S683" s="310" t="str">
        <f t="shared" si="65"/>
        <v/>
      </c>
      <c r="T683" s="310" t="str">
        <f t="shared" si="66"/>
        <v/>
      </c>
      <c r="U683" s="311" t="str">
        <f t="shared" si="67"/>
        <v/>
      </c>
    </row>
    <row r="684" spans="1:21">
      <c r="A684" s="79"/>
      <c r="B684" s="79"/>
      <c r="P684" s="310" t="str">
        <f t="shared" si="62"/>
        <v/>
      </c>
      <c r="Q684" s="310" t="str">
        <f t="shared" si="63"/>
        <v/>
      </c>
      <c r="R684" s="310" t="str">
        <f t="shared" si="64"/>
        <v/>
      </c>
      <c r="S684" s="310" t="str">
        <f t="shared" si="65"/>
        <v/>
      </c>
      <c r="T684" s="310" t="str">
        <f t="shared" si="66"/>
        <v/>
      </c>
      <c r="U684" s="311" t="str">
        <f t="shared" si="67"/>
        <v/>
      </c>
    </row>
    <row r="685" spans="1:21">
      <c r="A685" s="79"/>
      <c r="B685" s="79"/>
      <c r="P685" s="310" t="str">
        <f t="shared" si="62"/>
        <v/>
      </c>
      <c r="Q685" s="310" t="str">
        <f t="shared" si="63"/>
        <v/>
      </c>
      <c r="R685" s="310" t="str">
        <f t="shared" si="64"/>
        <v/>
      </c>
      <c r="S685" s="310" t="str">
        <f t="shared" si="65"/>
        <v/>
      </c>
      <c r="T685" s="310" t="str">
        <f t="shared" si="66"/>
        <v/>
      </c>
      <c r="U685" s="311" t="str">
        <f t="shared" si="67"/>
        <v/>
      </c>
    </row>
    <row r="686" spans="1:21">
      <c r="A686" s="79"/>
      <c r="B686" s="79"/>
      <c r="P686" s="310" t="str">
        <f t="shared" si="62"/>
        <v/>
      </c>
      <c r="Q686" s="310" t="str">
        <f t="shared" si="63"/>
        <v/>
      </c>
      <c r="R686" s="310" t="str">
        <f t="shared" si="64"/>
        <v/>
      </c>
      <c r="S686" s="310" t="str">
        <f t="shared" si="65"/>
        <v/>
      </c>
      <c r="T686" s="310" t="str">
        <f t="shared" si="66"/>
        <v/>
      </c>
      <c r="U686" s="311" t="str">
        <f t="shared" si="67"/>
        <v/>
      </c>
    </row>
    <row r="687" spans="1:21">
      <c r="A687" s="79"/>
      <c r="B687" s="79"/>
      <c r="P687" s="310" t="str">
        <f t="shared" si="62"/>
        <v/>
      </c>
      <c r="Q687" s="310" t="str">
        <f t="shared" si="63"/>
        <v/>
      </c>
      <c r="R687" s="310" t="str">
        <f t="shared" si="64"/>
        <v/>
      </c>
      <c r="S687" s="310" t="str">
        <f t="shared" si="65"/>
        <v/>
      </c>
      <c r="T687" s="310" t="str">
        <f t="shared" si="66"/>
        <v/>
      </c>
      <c r="U687" s="311" t="str">
        <f t="shared" si="67"/>
        <v/>
      </c>
    </row>
    <row r="688" spans="1:21">
      <c r="A688" s="79"/>
      <c r="B688" s="79"/>
      <c r="P688" s="310" t="str">
        <f t="shared" si="62"/>
        <v/>
      </c>
      <c r="Q688" s="310" t="str">
        <f t="shared" si="63"/>
        <v/>
      </c>
      <c r="R688" s="310" t="str">
        <f t="shared" si="64"/>
        <v/>
      </c>
      <c r="S688" s="310" t="str">
        <f t="shared" si="65"/>
        <v/>
      </c>
      <c r="T688" s="310" t="str">
        <f t="shared" si="66"/>
        <v/>
      </c>
      <c r="U688" s="311" t="str">
        <f t="shared" si="67"/>
        <v/>
      </c>
    </row>
    <row r="689" spans="1:21">
      <c r="A689" s="79"/>
      <c r="B689" s="79"/>
      <c r="P689" s="310" t="str">
        <f t="shared" si="62"/>
        <v/>
      </c>
      <c r="Q689" s="310" t="str">
        <f t="shared" si="63"/>
        <v/>
      </c>
      <c r="R689" s="310" t="str">
        <f t="shared" si="64"/>
        <v/>
      </c>
      <c r="S689" s="310" t="str">
        <f t="shared" si="65"/>
        <v/>
      </c>
      <c r="T689" s="310" t="str">
        <f t="shared" si="66"/>
        <v/>
      </c>
      <c r="U689" s="311" t="str">
        <f t="shared" si="67"/>
        <v/>
      </c>
    </row>
    <row r="690" spans="1:21">
      <c r="A690" s="79"/>
      <c r="B690" s="79"/>
      <c r="P690" s="310" t="str">
        <f t="shared" si="62"/>
        <v/>
      </c>
      <c r="Q690" s="310" t="str">
        <f t="shared" si="63"/>
        <v/>
      </c>
      <c r="R690" s="310" t="str">
        <f t="shared" si="64"/>
        <v/>
      </c>
      <c r="S690" s="310" t="str">
        <f t="shared" si="65"/>
        <v/>
      </c>
      <c r="T690" s="310" t="str">
        <f t="shared" si="66"/>
        <v/>
      </c>
      <c r="U690" s="311" t="str">
        <f t="shared" si="67"/>
        <v/>
      </c>
    </row>
    <row r="691" spans="1:21">
      <c r="A691" s="79"/>
      <c r="B691" s="79"/>
      <c r="P691" s="310" t="str">
        <f t="shared" si="62"/>
        <v/>
      </c>
      <c r="Q691" s="310" t="str">
        <f t="shared" si="63"/>
        <v/>
      </c>
      <c r="R691" s="310" t="str">
        <f t="shared" si="64"/>
        <v/>
      </c>
      <c r="S691" s="310" t="str">
        <f t="shared" si="65"/>
        <v/>
      </c>
      <c r="T691" s="310" t="str">
        <f t="shared" si="66"/>
        <v/>
      </c>
      <c r="U691" s="311" t="str">
        <f t="shared" si="67"/>
        <v/>
      </c>
    </row>
    <row r="692" spans="1:21">
      <c r="A692" s="79"/>
      <c r="B692" s="79"/>
      <c r="P692" s="310" t="str">
        <f t="shared" si="62"/>
        <v/>
      </c>
      <c r="Q692" s="310" t="str">
        <f t="shared" si="63"/>
        <v/>
      </c>
      <c r="R692" s="310" t="str">
        <f t="shared" si="64"/>
        <v/>
      </c>
      <c r="S692" s="310" t="str">
        <f t="shared" si="65"/>
        <v/>
      </c>
      <c r="T692" s="310" t="str">
        <f t="shared" si="66"/>
        <v/>
      </c>
      <c r="U692" s="311" t="str">
        <f t="shared" si="67"/>
        <v/>
      </c>
    </row>
    <row r="693" spans="1:21">
      <c r="A693" s="79"/>
      <c r="B693" s="79"/>
      <c r="P693" s="310" t="str">
        <f t="shared" si="62"/>
        <v/>
      </c>
      <c r="Q693" s="310" t="str">
        <f t="shared" si="63"/>
        <v/>
      </c>
      <c r="R693" s="310" t="str">
        <f t="shared" si="64"/>
        <v/>
      </c>
      <c r="S693" s="310" t="str">
        <f t="shared" si="65"/>
        <v/>
      </c>
      <c r="T693" s="310" t="str">
        <f t="shared" si="66"/>
        <v/>
      </c>
      <c r="U693" s="311" t="str">
        <f t="shared" si="67"/>
        <v/>
      </c>
    </row>
    <row r="694" spans="1:21">
      <c r="A694" s="79"/>
      <c r="B694" s="79"/>
      <c r="P694" s="310" t="str">
        <f t="shared" si="62"/>
        <v/>
      </c>
      <c r="Q694" s="310" t="str">
        <f t="shared" si="63"/>
        <v/>
      </c>
      <c r="R694" s="310" t="str">
        <f t="shared" si="64"/>
        <v/>
      </c>
      <c r="S694" s="310" t="str">
        <f t="shared" si="65"/>
        <v/>
      </c>
      <c r="T694" s="310" t="str">
        <f t="shared" si="66"/>
        <v/>
      </c>
      <c r="U694" s="311" t="str">
        <f t="shared" si="67"/>
        <v/>
      </c>
    </row>
    <row r="695" spans="1:21">
      <c r="A695" s="79"/>
      <c r="B695" s="79"/>
      <c r="P695" s="310" t="str">
        <f t="shared" si="62"/>
        <v/>
      </c>
      <c r="Q695" s="310" t="str">
        <f t="shared" si="63"/>
        <v/>
      </c>
      <c r="R695" s="310" t="str">
        <f t="shared" si="64"/>
        <v/>
      </c>
      <c r="S695" s="310" t="str">
        <f t="shared" si="65"/>
        <v/>
      </c>
      <c r="T695" s="310" t="str">
        <f t="shared" si="66"/>
        <v/>
      </c>
      <c r="U695" s="311" t="str">
        <f t="shared" si="67"/>
        <v/>
      </c>
    </row>
    <row r="696" spans="1:21">
      <c r="A696" s="79"/>
      <c r="B696" s="79"/>
      <c r="P696" s="310" t="str">
        <f t="shared" si="62"/>
        <v/>
      </c>
      <c r="Q696" s="310" t="str">
        <f t="shared" si="63"/>
        <v/>
      </c>
      <c r="R696" s="310" t="str">
        <f t="shared" si="64"/>
        <v/>
      </c>
      <c r="S696" s="310" t="str">
        <f t="shared" si="65"/>
        <v/>
      </c>
      <c r="T696" s="310" t="str">
        <f t="shared" si="66"/>
        <v/>
      </c>
      <c r="U696" s="311" t="str">
        <f t="shared" si="67"/>
        <v/>
      </c>
    </row>
    <row r="697" spans="1:21">
      <c r="A697" s="79"/>
      <c r="B697" s="79"/>
      <c r="P697" s="310" t="str">
        <f t="shared" si="62"/>
        <v/>
      </c>
      <c r="Q697" s="310" t="str">
        <f t="shared" si="63"/>
        <v/>
      </c>
      <c r="R697" s="310" t="str">
        <f t="shared" si="64"/>
        <v/>
      </c>
      <c r="S697" s="310" t="str">
        <f t="shared" si="65"/>
        <v/>
      </c>
      <c r="T697" s="310" t="str">
        <f t="shared" si="66"/>
        <v/>
      </c>
      <c r="U697" s="311" t="str">
        <f t="shared" si="67"/>
        <v/>
      </c>
    </row>
    <row r="698" spans="1:21">
      <c r="A698" s="79"/>
      <c r="B698" s="79"/>
      <c r="P698" s="310" t="str">
        <f t="shared" si="62"/>
        <v/>
      </c>
      <c r="Q698" s="310" t="str">
        <f t="shared" si="63"/>
        <v/>
      </c>
      <c r="R698" s="310" t="str">
        <f t="shared" si="64"/>
        <v/>
      </c>
      <c r="S698" s="310" t="str">
        <f t="shared" si="65"/>
        <v/>
      </c>
      <c r="T698" s="310" t="str">
        <f t="shared" si="66"/>
        <v/>
      </c>
      <c r="U698" s="311" t="str">
        <f t="shared" si="67"/>
        <v/>
      </c>
    </row>
    <row r="699" spans="1:21">
      <c r="A699" s="79"/>
      <c r="B699" s="79"/>
      <c r="P699" s="310" t="str">
        <f t="shared" si="62"/>
        <v/>
      </c>
      <c r="Q699" s="310" t="str">
        <f t="shared" si="63"/>
        <v/>
      </c>
      <c r="R699" s="310" t="str">
        <f t="shared" si="64"/>
        <v/>
      </c>
      <c r="S699" s="310" t="str">
        <f t="shared" si="65"/>
        <v/>
      </c>
      <c r="T699" s="310" t="str">
        <f t="shared" si="66"/>
        <v/>
      </c>
      <c r="U699" s="311" t="str">
        <f t="shared" si="67"/>
        <v/>
      </c>
    </row>
    <row r="700" spans="1:21">
      <c r="A700" s="79"/>
      <c r="B700" s="79"/>
      <c r="P700" s="310" t="str">
        <f t="shared" si="62"/>
        <v/>
      </c>
      <c r="Q700" s="310" t="str">
        <f t="shared" si="63"/>
        <v/>
      </c>
      <c r="R700" s="310" t="str">
        <f t="shared" si="64"/>
        <v/>
      </c>
      <c r="S700" s="310" t="str">
        <f t="shared" si="65"/>
        <v/>
      </c>
      <c r="T700" s="310" t="str">
        <f t="shared" si="66"/>
        <v/>
      </c>
      <c r="U700" s="311" t="str">
        <f t="shared" si="67"/>
        <v/>
      </c>
    </row>
    <row r="701" spans="1:21">
      <c r="A701" s="79"/>
      <c r="B701" s="79"/>
      <c r="P701" s="310" t="str">
        <f t="shared" si="62"/>
        <v/>
      </c>
      <c r="Q701" s="310" t="str">
        <f t="shared" si="63"/>
        <v/>
      </c>
      <c r="R701" s="310" t="str">
        <f t="shared" si="64"/>
        <v/>
      </c>
      <c r="S701" s="310" t="str">
        <f t="shared" si="65"/>
        <v/>
      </c>
      <c r="T701" s="310" t="str">
        <f t="shared" si="66"/>
        <v/>
      </c>
      <c r="U701" s="311" t="str">
        <f t="shared" si="67"/>
        <v/>
      </c>
    </row>
    <row r="702" spans="1:21">
      <c r="A702" s="79"/>
      <c r="B702" s="79"/>
      <c r="P702" s="310" t="str">
        <f t="shared" si="62"/>
        <v/>
      </c>
      <c r="Q702" s="310" t="str">
        <f t="shared" si="63"/>
        <v/>
      </c>
      <c r="R702" s="310" t="str">
        <f t="shared" si="64"/>
        <v/>
      </c>
      <c r="S702" s="310" t="str">
        <f t="shared" si="65"/>
        <v/>
      </c>
      <c r="T702" s="310" t="str">
        <f t="shared" si="66"/>
        <v/>
      </c>
      <c r="U702" s="311" t="str">
        <f t="shared" si="67"/>
        <v/>
      </c>
    </row>
    <row r="703" spans="1:21">
      <c r="A703" s="79"/>
      <c r="B703" s="79"/>
      <c r="P703" s="310" t="str">
        <f t="shared" si="62"/>
        <v/>
      </c>
      <c r="Q703" s="310" t="str">
        <f t="shared" si="63"/>
        <v/>
      </c>
      <c r="R703" s="310" t="str">
        <f t="shared" si="64"/>
        <v/>
      </c>
      <c r="S703" s="310" t="str">
        <f t="shared" si="65"/>
        <v/>
      </c>
      <c r="T703" s="310" t="str">
        <f t="shared" si="66"/>
        <v/>
      </c>
      <c r="U703" s="311" t="str">
        <f t="shared" si="67"/>
        <v/>
      </c>
    </row>
    <row r="704" spans="1:21">
      <c r="A704" s="79"/>
      <c r="B704" s="79"/>
      <c r="P704" s="310" t="str">
        <f t="shared" si="62"/>
        <v/>
      </c>
      <c r="Q704" s="310" t="str">
        <f t="shared" si="63"/>
        <v/>
      </c>
      <c r="R704" s="310" t="str">
        <f t="shared" si="64"/>
        <v/>
      </c>
      <c r="S704" s="310" t="str">
        <f t="shared" si="65"/>
        <v/>
      </c>
      <c r="T704" s="310" t="str">
        <f t="shared" si="66"/>
        <v/>
      </c>
      <c r="U704" s="311" t="str">
        <f t="shared" si="67"/>
        <v/>
      </c>
    </row>
    <row r="705" spans="1:21">
      <c r="A705" s="79"/>
      <c r="B705" s="79"/>
      <c r="P705" s="310" t="str">
        <f t="shared" si="62"/>
        <v/>
      </c>
      <c r="Q705" s="310" t="str">
        <f t="shared" si="63"/>
        <v/>
      </c>
      <c r="R705" s="310" t="str">
        <f t="shared" si="64"/>
        <v/>
      </c>
      <c r="S705" s="310" t="str">
        <f t="shared" si="65"/>
        <v/>
      </c>
      <c r="T705" s="310" t="str">
        <f t="shared" si="66"/>
        <v/>
      </c>
      <c r="U705" s="311" t="str">
        <f t="shared" si="67"/>
        <v/>
      </c>
    </row>
    <row r="706" spans="1:21">
      <c r="A706" s="79"/>
      <c r="B706" s="79"/>
      <c r="P706" s="310" t="str">
        <f t="shared" si="62"/>
        <v/>
      </c>
      <c r="Q706" s="310" t="str">
        <f t="shared" si="63"/>
        <v/>
      </c>
      <c r="R706" s="310" t="str">
        <f t="shared" si="64"/>
        <v/>
      </c>
      <c r="S706" s="310" t="str">
        <f t="shared" si="65"/>
        <v/>
      </c>
      <c r="T706" s="310" t="str">
        <f t="shared" si="66"/>
        <v/>
      </c>
      <c r="U706" s="311" t="str">
        <f t="shared" si="67"/>
        <v/>
      </c>
    </row>
    <row r="707" spans="1:21">
      <c r="A707" s="79"/>
      <c r="B707" s="79"/>
      <c r="P707" s="310" t="str">
        <f t="shared" si="62"/>
        <v/>
      </c>
      <c r="Q707" s="310" t="str">
        <f t="shared" si="63"/>
        <v/>
      </c>
      <c r="R707" s="310" t="str">
        <f t="shared" si="64"/>
        <v/>
      </c>
      <c r="S707" s="310" t="str">
        <f t="shared" si="65"/>
        <v/>
      </c>
      <c r="T707" s="310" t="str">
        <f t="shared" si="66"/>
        <v/>
      </c>
      <c r="U707" s="311" t="str">
        <f t="shared" si="67"/>
        <v/>
      </c>
    </row>
    <row r="708" spans="1:21">
      <c r="A708" s="79"/>
      <c r="B708" s="79"/>
      <c r="P708" s="310" t="str">
        <f t="shared" si="62"/>
        <v/>
      </c>
      <c r="Q708" s="310" t="str">
        <f t="shared" si="63"/>
        <v/>
      </c>
      <c r="R708" s="310" t="str">
        <f t="shared" si="64"/>
        <v/>
      </c>
      <c r="S708" s="310" t="str">
        <f t="shared" si="65"/>
        <v/>
      </c>
      <c r="T708" s="310" t="str">
        <f t="shared" si="66"/>
        <v/>
      </c>
      <c r="U708" s="311" t="str">
        <f t="shared" si="67"/>
        <v/>
      </c>
    </row>
    <row r="709" spans="1:21">
      <c r="A709" s="79"/>
      <c r="B709" s="79"/>
      <c r="P709" s="310" t="str">
        <f t="shared" si="62"/>
        <v/>
      </c>
      <c r="Q709" s="310" t="str">
        <f t="shared" si="63"/>
        <v/>
      </c>
      <c r="R709" s="310" t="str">
        <f t="shared" si="64"/>
        <v/>
      </c>
      <c r="S709" s="310" t="str">
        <f t="shared" si="65"/>
        <v/>
      </c>
      <c r="T709" s="310" t="str">
        <f t="shared" si="66"/>
        <v/>
      </c>
      <c r="U709" s="311" t="str">
        <f t="shared" si="67"/>
        <v/>
      </c>
    </row>
    <row r="710" spans="1:21">
      <c r="A710" s="79"/>
      <c r="B710" s="79"/>
      <c r="P710" s="310" t="str">
        <f t="shared" si="62"/>
        <v/>
      </c>
      <c r="Q710" s="310" t="str">
        <f t="shared" si="63"/>
        <v/>
      </c>
      <c r="R710" s="310" t="str">
        <f t="shared" si="64"/>
        <v/>
      </c>
      <c r="S710" s="310" t="str">
        <f t="shared" si="65"/>
        <v/>
      </c>
      <c r="T710" s="310" t="str">
        <f t="shared" si="66"/>
        <v/>
      </c>
      <c r="U710" s="311" t="str">
        <f t="shared" si="67"/>
        <v/>
      </c>
    </row>
    <row r="711" spans="1:21">
      <c r="A711" s="79"/>
      <c r="B711" s="79"/>
      <c r="P711" s="310" t="str">
        <f t="shared" si="62"/>
        <v/>
      </c>
      <c r="Q711" s="310" t="str">
        <f t="shared" si="63"/>
        <v/>
      </c>
      <c r="R711" s="310" t="str">
        <f t="shared" si="64"/>
        <v/>
      </c>
      <c r="S711" s="310" t="str">
        <f t="shared" si="65"/>
        <v/>
      </c>
      <c r="T711" s="310" t="str">
        <f t="shared" si="66"/>
        <v/>
      </c>
      <c r="U711" s="311" t="str">
        <f t="shared" si="67"/>
        <v/>
      </c>
    </row>
    <row r="712" spans="1:21">
      <c r="A712" s="79"/>
      <c r="B712" s="79"/>
      <c r="P712" s="310" t="str">
        <f t="shared" ref="P712:P775" si="68">IF(A712="","",A712-$A$6)</f>
        <v/>
      </c>
      <c r="Q712" s="310" t="str">
        <f t="shared" ref="Q712:Q775" si="69">IF(A712="","",A712^2)</f>
        <v/>
      </c>
      <c r="R712" s="310" t="str">
        <f t="shared" ref="R712:R775" si="70">IF(P712="","",P712^2)</f>
        <v/>
      </c>
      <c r="S712" s="310" t="str">
        <f t="shared" ref="S712:S775" si="71">IF(B712="","",B712-$B$6)</f>
        <v/>
      </c>
      <c r="T712" s="310" t="str">
        <f t="shared" ref="T712:T775" si="72">IF(S712="","",S712^2)</f>
        <v/>
      </c>
      <c r="U712" s="311" t="str">
        <f t="shared" ref="U712:U775" si="73">IF(A712="","",A712*B712)</f>
        <v/>
      </c>
    </row>
    <row r="713" spans="1:21">
      <c r="A713" s="79"/>
      <c r="B713" s="79"/>
      <c r="P713" s="310" t="str">
        <f t="shared" si="68"/>
        <v/>
      </c>
      <c r="Q713" s="310" t="str">
        <f t="shared" si="69"/>
        <v/>
      </c>
      <c r="R713" s="310" t="str">
        <f t="shared" si="70"/>
        <v/>
      </c>
      <c r="S713" s="310" t="str">
        <f t="shared" si="71"/>
        <v/>
      </c>
      <c r="T713" s="310" t="str">
        <f t="shared" si="72"/>
        <v/>
      </c>
      <c r="U713" s="311" t="str">
        <f t="shared" si="73"/>
        <v/>
      </c>
    </row>
    <row r="714" spans="1:21">
      <c r="A714" s="79"/>
      <c r="B714" s="79"/>
      <c r="P714" s="310" t="str">
        <f t="shared" si="68"/>
        <v/>
      </c>
      <c r="Q714" s="310" t="str">
        <f t="shared" si="69"/>
        <v/>
      </c>
      <c r="R714" s="310" t="str">
        <f t="shared" si="70"/>
        <v/>
      </c>
      <c r="S714" s="310" t="str">
        <f t="shared" si="71"/>
        <v/>
      </c>
      <c r="T714" s="310" t="str">
        <f t="shared" si="72"/>
        <v/>
      </c>
      <c r="U714" s="311" t="str">
        <f t="shared" si="73"/>
        <v/>
      </c>
    </row>
    <row r="715" spans="1:21">
      <c r="A715" s="79"/>
      <c r="B715" s="79"/>
      <c r="P715" s="310" t="str">
        <f t="shared" si="68"/>
        <v/>
      </c>
      <c r="Q715" s="310" t="str">
        <f t="shared" si="69"/>
        <v/>
      </c>
      <c r="R715" s="310" t="str">
        <f t="shared" si="70"/>
        <v/>
      </c>
      <c r="S715" s="310" t="str">
        <f t="shared" si="71"/>
        <v/>
      </c>
      <c r="T715" s="310" t="str">
        <f t="shared" si="72"/>
        <v/>
      </c>
      <c r="U715" s="311" t="str">
        <f t="shared" si="73"/>
        <v/>
      </c>
    </row>
    <row r="716" spans="1:21">
      <c r="A716" s="79"/>
      <c r="B716" s="79"/>
      <c r="P716" s="310" t="str">
        <f t="shared" si="68"/>
        <v/>
      </c>
      <c r="Q716" s="310" t="str">
        <f t="shared" si="69"/>
        <v/>
      </c>
      <c r="R716" s="310" t="str">
        <f t="shared" si="70"/>
        <v/>
      </c>
      <c r="S716" s="310" t="str">
        <f t="shared" si="71"/>
        <v/>
      </c>
      <c r="T716" s="310" t="str">
        <f t="shared" si="72"/>
        <v/>
      </c>
      <c r="U716" s="311" t="str">
        <f t="shared" si="73"/>
        <v/>
      </c>
    </row>
    <row r="717" spans="1:21">
      <c r="A717" s="79"/>
      <c r="B717" s="79"/>
      <c r="P717" s="310" t="str">
        <f t="shared" si="68"/>
        <v/>
      </c>
      <c r="Q717" s="310" t="str">
        <f t="shared" si="69"/>
        <v/>
      </c>
      <c r="R717" s="310" t="str">
        <f t="shared" si="70"/>
        <v/>
      </c>
      <c r="S717" s="310" t="str">
        <f t="shared" si="71"/>
        <v/>
      </c>
      <c r="T717" s="310" t="str">
        <f t="shared" si="72"/>
        <v/>
      </c>
      <c r="U717" s="311" t="str">
        <f t="shared" si="73"/>
        <v/>
      </c>
    </row>
    <row r="718" spans="1:21">
      <c r="A718" s="79"/>
      <c r="B718" s="79"/>
      <c r="P718" s="310" t="str">
        <f t="shared" si="68"/>
        <v/>
      </c>
      <c r="Q718" s="310" t="str">
        <f t="shared" si="69"/>
        <v/>
      </c>
      <c r="R718" s="310" t="str">
        <f t="shared" si="70"/>
        <v/>
      </c>
      <c r="S718" s="310" t="str">
        <f t="shared" si="71"/>
        <v/>
      </c>
      <c r="T718" s="310" t="str">
        <f t="shared" si="72"/>
        <v/>
      </c>
      <c r="U718" s="311" t="str">
        <f t="shared" si="73"/>
        <v/>
      </c>
    </row>
    <row r="719" spans="1:21">
      <c r="A719" s="79"/>
      <c r="B719" s="79"/>
      <c r="P719" s="310" t="str">
        <f t="shared" si="68"/>
        <v/>
      </c>
      <c r="Q719" s="310" t="str">
        <f t="shared" si="69"/>
        <v/>
      </c>
      <c r="R719" s="310" t="str">
        <f t="shared" si="70"/>
        <v/>
      </c>
      <c r="S719" s="310" t="str">
        <f t="shared" si="71"/>
        <v/>
      </c>
      <c r="T719" s="310" t="str">
        <f t="shared" si="72"/>
        <v/>
      </c>
      <c r="U719" s="311" t="str">
        <f t="shared" si="73"/>
        <v/>
      </c>
    </row>
    <row r="720" spans="1:21">
      <c r="A720" s="79"/>
      <c r="B720" s="79"/>
      <c r="P720" s="310" t="str">
        <f t="shared" si="68"/>
        <v/>
      </c>
      <c r="Q720" s="310" t="str">
        <f t="shared" si="69"/>
        <v/>
      </c>
      <c r="R720" s="310" t="str">
        <f t="shared" si="70"/>
        <v/>
      </c>
      <c r="S720" s="310" t="str">
        <f t="shared" si="71"/>
        <v/>
      </c>
      <c r="T720" s="310" t="str">
        <f t="shared" si="72"/>
        <v/>
      </c>
      <c r="U720" s="311" t="str">
        <f t="shared" si="73"/>
        <v/>
      </c>
    </row>
    <row r="721" spans="1:21">
      <c r="A721" s="79"/>
      <c r="B721" s="79"/>
      <c r="P721" s="310" t="str">
        <f t="shared" si="68"/>
        <v/>
      </c>
      <c r="Q721" s="310" t="str">
        <f t="shared" si="69"/>
        <v/>
      </c>
      <c r="R721" s="310" t="str">
        <f t="shared" si="70"/>
        <v/>
      </c>
      <c r="S721" s="310" t="str">
        <f t="shared" si="71"/>
        <v/>
      </c>
      <c r="T721" s="310" t="str">
        <f t="shared" si="72"/>
        <v/>
      </c>
      <c r="U721" s="311" t="str">
        <f t="shared" si="73"/>
        <v/>
      </c>
    </row>
    <row r="722" spans="1:21">
      <c r="A722" s="79"/>
      <c r="B722" s="79"/>
      <c r="P722" s="310" t="str">
        <f t="shared" si="68"/>
        <v/>
      </c>
      <c r="Q722" s="310" t="str">
        <f t="shared" si="69"/>
        <v/>
      </c>
      <c r="R722" s="310" t="str">
        <f t="shared" si="70"/>
        <v/>
      </c>
      <c r="S722" s="310" t="str">
        <f t="shared" si="71"/>
        <v/>
      </c>
      <c r="T722" s="310" t="str">
        <f t="shared" si="72"/>
        <v/>
      </c>
      <c r="U722" s="311" t="str">
        <f t="shared" si="73"/>
        <v/>
      </c>
    </row>
    <row r="723" spans="1:21">
      <c r="A723" s="79"/>
      <c r="B723" s="79"/>
      <c r="P723" s="310" t="str">
        <f t="shared" si="68"/>
        <v/>
      </c>
      <c r="Q723" s="310" t="str">
        <f t="shared" si="69"/>
        <v/>
      </c>
      <c r="R723" s="310" t="str">
        <f t="shared" si="70"/>
        <v/>
      </c>
      <c r="S723" s="310" t="str">
        <f t="shared" si="71"/>
        <v/>
      </c>
      <c r="T723" s="310" t="str">
        <f t="shared" si="72"/>
        <v/>
      </c>
      <c r="U723" s="311" t="str">
        <f t="shared" si="73"/>
        <v/>
      </c>
    </row>
    <row r="724" spans="1:21">
      <c r="A724" s="79"/>
      <c r="B724" s="79"/>
      <c r="P724" s="310" t="str">
        <f t="shared" si="68"/>
        <v/>
      </c>
      <c r="Q724" s="310" t="str">
        <f t="shared" si="69"/>
        <v/>
      </c>
      <c r="R724" s="310" t="str">
        <f t="shared" si="70"/>
        <v/>
      </c>
      <c r="S724" s="310" t="str">
        <f t="shared" si="71"/>
        <v/>
      </c>
      <c r="T724" s="310" t="str">
        <f t="shared" si="72"/>
        <v/>
      </c>
      <c r="U724" s="311" t="str">
        <f t="shared" si="73"/>
        <v/>
      </c>
    </row>
    <row r="725" spans="1:21">
      <c r="A725" s="79"/>
      <c r="B725" s="79"/>
      <c r="P725" s="310" t="str">
        <f t="shared" si="68"/>
        <v/>
      </c>
      <c r="Q725" s="310" t="str">
        <f t="shared" si="69"/>
        <v/>
      </c>
      <c r="R725" s="310" t="str">
        <f t="shared" si="70"/>
        <v/>
      </c>
      <c r="S725" s="310" t="str">
        <f t="shared" si="71"/>
        <v/>
      </c>
      <c r="T725" s="310" t="str">
        <f t="shared" si="72"/>
        <v/>
      </c>
      <c r="U725" s="311" t="str">
        <f t="shared" si="73"/>
        <v/>
      </c>
    </row>
    <row r="726" spans="1:21">
      <c r="A726" s="79"/>
      <c r="B726" s="79"/>
      <c r="P726" s="310" t="str">
        <f t="shared" si="68"/>
        <v/>
      </c>
      <c r="Q726" s="310" t="str">
        <f t="shared" si="69"/>
        <v/>
      </c>
      <c r="R726" s="310" t="str">
        <f t="shared" si="70"/>
        <v/>
      </c>
      <c r="S726" s="310" t="str">
        <f t="shared" si="71"/>
        <v/>
      </c>
      <c r="T726" s="310" t="str">
        <f t="shared" si="72"/>
        <v/>
      </c>
      <c r="U726" s="311" t="str">
        <f t="shared" si="73"/>
        <v/>
      </c>
    </row>
    <row r="727" spans="1:21">
      <c r="A727" s="79"/>
      <c r="B727" s="79"/>
      <c r="P727" s="310" t="str">
        <f t="shared" si="68"/>
        <v/>
      </c>
      <c r="Q727" s="310" t="str">
        <f t="shared" si="69"/>
        <v/>
      </c>
      <c r="R727" s="310" t="str">
        <f t="shared" si="70"/>
        <v/>
      </c>
      <c r="S727" s="310" t="str">
        <f t="shared" si="71"/>
        <v/>
      </c>
      <c r="T727" s="310" t="str">
        <f t="shared" si="72"/>
        <v/>
      </c>
      <c r="U727" s="311" t="str">
        <f t="shared" si="73"/>
        <v/>
      </c>
    </row>
    <row r="728" spans="1:21">
      <c r="A728" s="79"/>
      <c r="B728" s="79"/>
      <c r="P728" s="310" t="str">
        <f t="shared" si="68"/>
        <v/>
      </c>
      <c r="Q728" s="310" t="str">
        <f t="shared" si="69"/>
        <v/>
      </c>
      <c r="R728" s="310" t="str">
        <f t="shared" si="70"/>
        <v/>
      </c>
      <c r="S728" s="310" t="str">
        <f t="shared" si="71"/>
        <v/>
      </c>
      <c r="T728" s="310" t="str">
        <f t="shared" si="72"/>
        <v/>
      </c>
      <c r="U728" s="311" t="str">
        <f t="shared" si="73"/>
        <v/>
      </c>
    </row>
    <row r="729" spans="1:21">
      <c r="A729" s="79"/>
      <c r="B729" s="79"/>
      <c r="P729" s="310" t="str">
        <f t="shared" si="68"/>
        <v/>
      </c>
      <c r="Q729" s="310" t="str">
        <f t="shared" si="69"/>
        <v/>
      </c>
      <c r="R729" s="310" t="str">
        <f t="shared" si="70"/>
        <v/>
      </c>
      <c r="S729" s="310" t="str">
        <f t="shared" si="71"/>
        <v/>
      </c>
      <c r="T729" s="310" t="str">
        <f t="shared" si="72"/>
        <v/>
      </c>
      <c r="U729" s="311" t="str">
        <f t="shared" si="73"/>
        <v/>
      </c>
    </row>
    <row r="730" spans="1:21">
      <c r="A730" s="79"/>
      <c r="B730" s="79"/>
      <c r="P730" s="310" t="str">
        <f t="shared" si="68"/>
        <v/>
      </c>
      <c r="Q730" s="310" t="str">
        <f t="shared" si="69"/>
        <v/>
      </c>
      <c r="R730" s="310" t="str">
        <f t="shared" si="70"/>
        <v/>
      </c>
      <c r="S730" s="310" t="str">
        <f t="shared" si="71"/>
        <v/>
      </c>
      <c r="T730" s="310" t="str">
        <f t="shared" si="72"/>
        <v/>
      </c>
      <c r="U730" s="311" t="str">
        <f t="shared" si="73"/>
        <v/>
      </c>
    </row>
    <row r="731" spans="1:21">
      <c r="A731" s="79"/>
      <c r="B731" s="79"/>
      <c r="P731" s="310" t="str">
        <f t="shared" si="68"/>
        <v/>
      </c>
      <c r="Q731" s="310" t="str">
        <f t="shared" si="69"/>
        <v/>
      </c>
      <c r="R731" s="310" t="str">
        <f t="shared" si="70"/>
        <v/>
      </c>
      <c r="S731" s="310" t="str">
        <f t="shared" si="71"/>
        <v/>
      </c>
      <c r="T731" s="310" t="str">
        <f t="shared" si="72"/>
        <v/>
      </c>
      <c r="U731" s="311" t="str">
        <f t="shared" si="73"/>
        <v/>
      </c>
    </row>
    <row r="732" spans="1:21">
      <c r="A732" s="79"/>
      <c r="B732" s="79"/>
      <c r="P732" s="310" t="str">
        <f t="shared" si="68"/>
        <v/>
      </c>
      <c r="Q732" s="310" t="str">
        <f t="shared" si="69"/>
        <v/>
      </c>
      <c r="R732" s="310" t="str">
        <f t="shared" si="70"/>
        <v/>
      </c>
      <c r="S732" s="310" t="str">
        <f t="shared" si="71"/>
        <v/>
      </c>
      <c r="T732" s="310" t="str">
        <f t="shared" si="72"/>
        <v/>
      </c>
      <c r="U732" s="311" t="str">
        <f t="shared" si="73"/>
        <v/>
      </c>
    </row>
    <row r="733" spans="1:21">
      <c r="A733" s="79"/>
      <c r="B733" s="79"/>
      <c r="P733" s="310" t="str">
        <f t="shared" si="68"/>
        <v/>
      </c>
      <c r="Q733" s="310" t="str">
        <f t="shared" si="69"/>
        <v/>
      </c>
      <c r="R733" s="310" t="str">
        <f t="shared" si="70"/>
        <v/>
      </c>
      <c r="S733" s="310" t="str">
        <f t="shared" si="71"/>
        <v/>
      </c>
      <c r="T733" s="310" t="str">
        <f t="shared" si="72"/>
        <v/>
      </c>
      <c r="U733" s="311" t="str">
        <f t="shared" si="73"/>
        <v/>
      </c>
    </row>
    <row r="734" spans="1:21">
      <c r="A734" s="79"/>
      <c r="B734" s="79"/>
      <c r="P734" s="310" t="str">
        <f t="shared" si="68"/>
        <v/>
      </c>
      <c r="Q734" s="310" t="str">
        <f t="shared" si="69"/>
        <v/>
      </c>
      <c r="R734" s="310" t="str">
        <f t="shared" si="70"/>
        <v/>
      </c>
      <c r="S734" s="310" t="str">
        <f t="shared" si="71"/>
        <v/>
      </c>
      <c r="T734" s="310" t="str">
        <f t="shared" si="72"/>
        <v/>
      </c>
      <c r="U734" s="311" t="str">
        <f t="shared" si="73"/>
        <v/>
      </c>
    </row>
    <row r="735" spans="1:21">
      <c r="A735" s="79"/>
      <c r="B735" s="79"/>
      <c r="P735" s="310" t="str">
        <f t="shared" si="68"/>
        <v/>
      </c>
      <c r="Q735" s="310" t="str">
        <f t="shared" si="69"/>
        <v/>
      </c>
      <c r="R735" s="310" t="str">
        <f t="shared" si="70"/>
        <v/>
      </c>
      <c r="S735" s="310" t="str">
        <f t="shared" si="71"/>
        <v/>
      </c>
      <c r="T735" s="310" t="str">
        <f t="shared" si="72"/>
        <v/>
      </c>
      <c r="U735" s="311" t="str">
        <f t="shared" si="73"/>
        <v/>
      </c>
    </row>
    <row r="736" spans="1:21">
      <c r="A736" s="79"/>
      <c r="B736" s="79"/>
      <c r="P736" s="310" t="str">
        <f t="shared" si="68"/>
        <v/>
      </c>
      <c r="Q736" s="310" t="str">
        <f t="shared" si="69"/>
        <v/>
      </c>
      <c r="R736" s="310" t="str">
        <f t="shared" si="70"/>
        <v/>
      </c>
      <c r="S736" s="310" t="str">
        <f t="shared" si="71"/>
        <v/>
      </c>
      <c r="T736" s="310" t="str">
        <f t="shared" si="72"/>
        <v/>
      </c>
      <c r="U736" s="311" t="str">
        <f t="shared" si="73"/>
        <v/>
      </c>
    </row>
    <row r="737" spans="1:21">
      <c r="A737" s="79"/>
      <c r="B737" s="79"/>
      <c r="P737" s="310" t="str">
        <f t="shared" si="68"/>
        <v/>
      </c>
      <c r="Q737" s="310" t="str">
        <f t="shared" si="69"/>
        <v/>
      </c>
      <c r="R737" s="310" t="str">
        <f t="shared" si="70"/>
        <v/>
      </c>
      <c r="S737" s="310" t="str">
        <f t="shared" si="71"/>
        <v/>
      </c>
      <c r="T737" s="310" t="str">
        <f t="shared" si="72"/>
        <v/>
      </c>
      <c r="U737" s="311" t="str">
        <f t="shared" si="73"/>
        <v/>
      </c>
    </row>
    <row r="738" spans="1:21">
      <c r="A738" s="79"/>
      <c r="B738" s="79"/>
      <c r="P738" s="310" t="str">
        <f t="shared" si="68"/>
        <v/>
      </c>
      <c r="Q738" s="310" t="str">
        <f t="shared" si="69"/>
        <v/>
      </c>
      <c r="R738" s="310" t="str">
        <f t="shared" si="70"/>
        <v/>
      </c>
      <c r="S738" s="310" t="str">
        <f t="shared" si="71"/>
        <v/>
      </c>
      <c r="T738" s="310" t="str">
        <f t="shared" si="72"/>
        <v/>
      </c>
      <c r="U738" s="311" t="str">
        <f t="shared" si="73"/>
        <v/>
      </c>
    </row>
    <row r="739" spans="1:21">
      <c r="A739" s="79"/>
      <c r="B739" s="79"/>
      <c r="P739" s="310" t="str">
        <f t="shared" si="68"/>
        <v/>
      </c>
      <c r="Q739" s="310" t="str">
        <f t="shared" si="69"/>
        <v/>
      </c>
      <c r="R739" s="310" t="str">
        <f t="shared" si="70"/>
        <v/>
      </c>
      <c r="S739" s="310" t="str">
        <f t="shared" si="71"/>
        <v/>
      </c>
      <c r="T739" s="310" t="str">
        <f t="shared" si="72"/>
        <v/>
      </c>
      <c r="U739" s="311" t="str">
        <f t="shared" si="73"/>
        <v/>
      </c>
    </row>
    <row r="740" spans="1:21">
      <c r="A740" s="79"/>
      <c r="B740" s="79"/>
      <c r="P740" s="310" t="str">
        <f t="shared" si="68"/>
        <v/>
      </c>
      <c r="Q740" s="310" t="str">
        <f t="shared" si="69"/>
        <v/>
      </c>
      <c r="R740" s="310" t="str">
        <f t="shared" si="70"/>
        <v/>
      </c>
      <c r="S740" s="310" t="str">
        <f t="shared" si="71"/>
        <v/>
      </c>
      <c r="T740" s="310" t="str">
        <f t="shared" si="72"/>
        <v/>
      </c>
      <c r="U740" s="311" t="str">
        <f t="shared" si="73"/>
        <v/>
      </c>
    </row>
    <row r="741" spans="1:21">
      <c r="A741" s="79"/>
      <c r="B741" s="79"/>
      <c r="P741" s="310" t="str">
        <f t="shared" si="68"/>
        <v/>
      </c>
      <c r="Q741" s="310" t="str">
        <f t="shared" si="69"/>
        <v/>
      </c>
      <c r="R741" s="310" t="str">
        <f t="shared" si="70"/>
        <v/>
      </c>
      <c r="S741" s="310" t="str">
        <f t="shared" si="71"/>
        <v/>
      </c>
      <c r="T741" s="310" t="str">
        <f t="shared" si="72"/>
        <v/>
      </c>
      <c r="U741" s="311" t="str">
        <f t="shared" si="73"/>
        <v/>
      </c>
    </row>
    <row r="742" spans="1:21">
      <c r="A742" s="79"/>
      <c r="B742" s="79"/>
      <c r="P742" s="310" t="str">
        <f t="shared" si="68"/>
        <v/>
      </c>
      <c r="Q742" s="310" t="str">
        <f t="shared" si="69"/>
        <v/>
      </c>
      <c r="R742" s="310" t="str">
        <f t="shared" si="70"/>
        <v/>
      </c>
      <c r="S742" s="310" t="str">
        <f t="shared" si="71"/>
        <v/>
      </c>
      <c r="T742" s="310" t="str">
        <f t="shared" si="72"/>
        <v/>
      </c>
      <c r="U742" s="311" t="str">
        <f t="shared" si="73"/>
        <v/>
      </c>
    </row>
    <row r="743" spans="1:21">
      <c r="A743" s="79"/>
      <c r="B743" s="79"/>
      <c r="P743" s="310" t="str">
        <f t="shared" si="68"/>
        <v/>
      </c>
      <c r="Q743" s="310" t="str">
        <f t="shared" si="69"/>
        <v/>
      </c>
      <c r="R743" s="310" t="str">
        <f t="shared" si="70"/>
        <v/>
      </c>
      <c r="S743" s="310" t="str">
        <f t="shared" si="71"/>
        <v/>
      </c>
      <c r="T743" s="310" t="str">
        <f t="shared" si="72"/>
        <v/>
      </c>
      <c r="U743" s="311" t="str">
        <f t="shared" si="73"/>
        <v/>
      </c>
    </row>
    <row r="744" spans="1:21">
      <c r="A744" s="79"/>
      <c r="B744" s="79"/>
      <c r="P744" s="310" t="str">
        <f t="shared" si="68"/>
        <v/>
      </c>
      <c r="Q744" s="310" t="str">
        <f t="shared" si="69"/>
        <v/>
      </c>
      <c r="R744" s="310" t="str">
        <f t="shared" si="70"/>
        <v/>
      </c>
      <c r="S744" s="310" t="str">
        <f t="shared" si="71"/>
        <v/>
      </c>
      <c r="T744" s="310" t="str">
        <f t="shared" si="72"/>
        <v/>
      </c>
      <c r="U744" s="311" t="str">
        <f t="shared" si="73"/>
        <v/>
      </c>
    </row>
    <row r="745" spans="1:21">
      <c r="A745" s="79"/>
      <c r="B745" s="79"/>
      <c r="P745" s="310" t="str">
        <f t="shared" si="68"/>
        <v/>
      </c>
      <c r="Q745" s="310" t="str">
        <f t="shared" si="69"/>
        <v/>
      </c>
      <c r="R745" s="310" t="str">
        <f t="shared" si="70"/>
        <v/>
      </c>
      <c r="S745" s="310" t="str">
        <f t="shared" si="71"/>
        <v/>
      </c>
      <c r="T745" s="310" t="str">
        <f t="shared" si="72"/>
        <v/>
      </c>
      <c r="U745" s="311" t="str">
        <f t="shared" si="73"/>
        <v/>
      </c>
    </row>
    <row r="746" spans="1:21">
      <c r="A746" s="79"/>
      <c r="B746" s="79"/>
      <c r="P746" s="310" t="str">
        <f t="shared" si="68"/>
        <v/>
      </c>
      <c r="Q746" s="310" t="str">
        <f t="shared" si="69"/>
        <v/>
      </c>
      <c r="R746" s="310" t="str">
        <f t="shared" si="70"/>
        <v/>
      </c>
      <c r="S746" s="310" t="str">
        <f t="shared" si="71"/>
        <v/>
      </c>
      <c r="T746" s="310" t="str">
        <f t="shared" si="72"/>
        <v/>
      </c>
      <c r="U746" s="311" t="str">
        <f t="shared" si="73"/>
        <v/>
      </c>
    </row>
    <row r="747" spans="1:21">
      <c r="A747" s="79"/>
      <c r="B747" s="79"/>
      <c r="P747" s="310" t="str">
        <f t="shared" si="68"/>
        <v/>
      </c>
      <c r="Q747" s="310" t="str">
        <f t="shared" si="69"/>
        <v/>
      </c>
      <c r="R747" s="310" t="str">
        <f t="shared" si="70"/>
        <v/>
      </c>
      <c r="S747" s="310" t="str">
        <f t="shared" si="71"/>
        <v/>
      </c>
      <c r="T747" s="310" t="str">
        <f t="shared" si="72"/>
        <v/>
      </c>
      <c r="U747" s="311" t="str">
        <f t="shared" si="73"/>
        <v/>
      </c>
    </row>
    <row r="748" spans="1:21">
      <c r="A748" s="79"/>
      <c r="B748" s="79"/>
      <c r="P748" s="310" t="str">
        <f t="shared" si="68"/>
        <v/>
      </c>
      <c r="Q748" s="310" t="str">
        <f t="shared" si="69"/>
        <v/>
      </c>
      <c r="R748" s="310" t="str">
        <f t="shared" si="70"/>
        <v/>
      </c>
      <c r="S748" s="310" t="str">
        <f t="shared" si="71"/>
        <v/>
      </c>
      <c r="T748" s="310" t="str">
        <f t="shared" si="72"/>
        <v/>
      </c>
      <c r="U748" s="311" t="str">
        <f t="shared" si="73"/>
        <v/>
      </c>
    </row>
    <row r="749" spans="1:21">
      <c r="A749" s="79"/>
      <c r="B749" s="79"/>
      <c r="P749" s="310" t="str">
        <f t="shared" si="68"/>
        <v/>
      </c>
      <c r="Q749" s="310" t="str">
        <f t="shared" si="69"/>
        <v/>
      </c>
      <c r="R749" s="310" t="str">
        <f t="shared" si="70"/>
        <v/>
      </c>
      <c r="S749" s="310" t="str">
        <f t="shared" si="71"/>
        <v/>
      </c>
      <c r="T749" s="310" t="str">
        <f t="shared" si="72"/>
        <v/>
      </c>
      <c r="U749" s="311" t="str">
        <f t="shared" si="73"/>
        <v/>
      </c>
    </row>
    <row r="750" spans="1:21">
      <c r="A750" s="79"/>
      <c r="B750" s="79"/>
      <c r="P750" s="310" t="str">
        <f t="shared" si="68"/>
        <v/>
      </c>
      <c r="Q750" s="310" t="str">
        <f t="shared" si="69"/>
        <v/>
      </c>
      <c r="R750" s="310" t="str">
        <f t="shared" si="70"/>
        <v/>
      </c>
      <c r="S750" s="310" t="str">
        <f t="shared" si="71"/>
        <v/>
      </c>
      <c r="T750" s="310" t="str">
        <f t="shared" si="72"/>
        <v/>
      </c>
      <c r="U750" s="311" t="str">
        <f t="shared" si="73"/>
        <v/>
      </c>
    </row>
    <row r="751" spans="1:21">
      <c r="A751" s="79"/>
      <c r="B751" s="79"/>
      <c r="P751" s="310" t="str">
        <f t="shared" si="68"/>
        <v/>
      </c>
      <c r="Q751" s="310" t="str">
        <f t="shared" si="69"/>
        <v/>
      </c>
      <c r="R751" s="310" t="str">
        <f t="shared" si="70"/>
        <v/>
      </c>
      <c r="S751" s="310" t="str">
        <f t="shared" si="71"/>
        <v/>
      </c>
      <c r="T751" s="310" t="str">
        <f t="shared" si="72"/>
        <v/>
      </c>
      <c r="U751" s="311" t="str">
        <f t="shared" si="73"/>
        <v/>
      </c>
    </row>
    <row r="752" spans="1:21">
      <c r="A752" s="79"/>
      <c r="B752" s="79"/>
      <c r="P752" s="310" t="str">
        <f t="shared" si="68"/>
        <v/>
      </c>
      <c r="Q752" s="310" t="str">
        <f t="shared" si="69"/>
        <v/>
      </c>
      <c r="R752" s="310" t="str">
        <f t="shared" si="70"/>
        <v/>
      </c>
      <c r="S752" s="310" t="str">
        <f t="shared" si="71"/>
        <v/>
      </c>
      <c r="T752" s="310" t="str">
        <f t="shared" si="72"/>
        <v/>
      </c>
      <c r="U752" s="311" t="str">
        <f t="shared" si="73"/>
        <v/>
      </c>
    </row>
    <row r="753" spans="1:21">
      <c r="A753" s="79"/>
      <c r="B753" s="79"/>
      <c r="P753" s="310" t="str">
        <f t="shared" si="68"/>
        <v/>
      </c>
      <c r="Q753" s="310" t="str">
        <f t="shared" si="69"/>
        <v/>
      </c>
      <c r="R753" s="310" t="str">
        <f t="shared" si="70"/>
        <v/>
      </c>
      <c r="S753" s="310" t="str">
        <f t="shared" si="71"/>
        <v/>
      </c>
      <c r="T753" s="310" t="str">
        <f t="shared" si="72"/>
        <v/>
      </c>
      <c r="U753" s="311" t="str">
        <f t="shared" si="73"/>
        <v/>
      </c>
    </row>
    <row r="754" spans="1:21">
      <c r="A754" s="79"/>
      <c r="B754" s="79"/>
      <c r="P754" s="310" t="str">
        <f t="shared" si="68"/>
        <v/>
      </c>
      <c r="Q754" s="310" t="str">
        <f t="shared" si="69"/>
        <v/>
      </c>
      <c r="R754" s="310" t="str">
        <f t="shared" si="70"/>
        <v/>
      </c>
      <c r="S754" s="310" t="str">
        <f t="shared" si="71"/>
        <v/>
      </c>
      <c r="T754" s="310" t="str">
        <f t="shared" si="72"/>
        <v/>
      </c>
      <c r="U754" s="311" t="str">
        <f t="shared" si="73"/>
        <v/>
      </c>
    </row>
    <row r="755" spans="1:21">
      <c r="A755" s="79"/>
      <c r="B755" s="79"/>
      <c r="P755" s="310" t="str">
        <f t="shared" si="68"/>
        <v/>
      </c>
      <c r="Q755" s="310" t="str">
        <f t="shared" si="69"/>
        <v/>
      </c>
      <c r="R755" s="310" t="str">
        <f t="shared" si="70"/>
        <v/>
      </c>
      <c r="S755" s="310" t="str">
        <f t="shared" si="71"/>
        <v/>
      </c>
      <c r="T755" s="310" t="str">
        <f t="shared" si="72"/>
        <v/>
      </c>
      <c r="U755" s="311" t="str">
        <f t="shared" si="73"/>
        <v/>
      </c>
    </row>
    <row r="756" spans="1:21">
      <c r="A756" s="79"/>
      <c r="B756" s="79"/>
      <c r="P756" s="310" t="str">
        <f t="shared" si="68"/>
        <v/>
      </c>
      <c r="Q756" s="310" t="str">
        <f t="shared" si="69"/>
        <v/>
      </c>
      <c r="R756" s="310" t="str">
        <f t="shared" si="70"/>
        <v/>
      </c>
      <c r="S756" s="310" t="str">
        <f t="shared" si="71"/>
        <v/>
      </c>
      <c r="T756" s="310" t="str">
        <f t="shared" si="72"/>
        <v/>
      </c>
      <c r="U756" s="311" t="str">
        <f t="shared" si="73"/>
        <v/>
      </c>
    </row>
    <row r="757" spans="1:21">
      <c r="A757" s="79"/>
      <c r="B757" s="79"/>
      <c r="P757" s="310" t="str">
        <f t="shared" si="68"/>
        <v/>
      </c>
      <c r="Q757" s="310" t="str">
        <f t="shared" si="69"/>
        <v/>
      </c>
      <c r="R757" s="310" t="str">
        <f t="shared" si="70"/>
        <v/>
      </c>
      <c r="S757" s="310" t="str">
        <f t="shared" si="71"/>
        <v/>
      </c>
      <c r="T757" s="310" t="str">
        <f t="shared" si="72"/>
        <v/>
      </c>
      <c r="U757" s="311" t="str">
        <f t="shared" si="73"/>
        <v/>
      </c>
    </row>
    <row r="758" spans="1:21">
      <c r="A758" s="79"/>
      <c r="B758" s="79"/>
      <c r="P758" s="310" t="str">
        <f t="shared" si="68"/>
        <v/>
      </c>
      <c r="Q758" s="310" t="str">
        <f t="shared" si="69"/>
        <v/>
      </c>
      <c r="R758" s="310" t="str">
        <f t="shared" si="70"/>
        <v/>
      </c>
      <c r="S758" s="310" t="str">
        <f t="shared" si="71"/>
        <v/>
      </c>
      <c r="T758" s="310" t="str">
        <f t="shared" si="72"/>
        <v/>
      </c>
      <c r="U758" s="311" t="str">
        <f t="shared" si="73"/>
        <v/>
      </c>
    </row>
    <row r="759" spans="1:21">
      <c r="A759" s="79"/>
      <c r="B759" s="79"/>
      <c r="P759" s="310" t="str">
        <f t="shared" si="68"/>
        <v/>
      </c>
      <c r="Q759" s="310" t="str">
        <f t="shared" si="69"/>
        <v/>
      </c>
      <c r="R759" s="310" t="str">
        <f t="shared" si="70"/>
        <v/>
      </c>
      <c r="S759" s="310" t="str">
        <f t="shared" si="71"/>
        <v/>
      </c>
      <c r="T759" s="310" t="str">
        <f t="shared" si="72"/>
        <v/>
      </c>
      <c r="U759" s="311" t="str">
        <f t="shared" si="73"/>
        <v/>
      </c>
    </row>
    <row r="760" spans="1:21">
      <c r="A760" s="79"/>
      <c r="B760" s="79"/>
      <c r="P760" s="310" t="str">
        <f t="shared" si="68"/>
        <v/>
      </c>
      <c r="Q760" s="310" t="str">
        <f t="shared" si="69"/>
        <v/>
      </c>
      <c r="R760" s="310" t="str">
        <f t="shared" si="70"/>
        <v/>
      </c>
      <c r="S760" s="310" t="str">
        <f t="shared" si="71"/>
        <v/>
      </c>
      <c r="T760" s="310" t="str">
        <f t="shared" si="72"/>
        <v/>
      </c>
      <c r="U760" s="311" t="str">
        <f t="shared" si="73"/>
        <v/>
      </c>
    </row>
    <row r="761" spans="1:21">
      <c r="A761" s="79"/>
      <c r="B761" s="79"/>
      <c r="P761" s="310" t="str">
        <f t="shared" si="68"/>
        <v/>
      </c>
      <c r="Q761" s="310" t="str">
        <f t="shared" si="69"/>
        <v/>
      </c>
      <c r="R761" s="310" t="str">
        <f t="shared" si="70"/>
        <v/>
      </c>
      <c r="S761" s="310" t="str">
        <f t="shared" si="71"/>
        <v/>
      </c>
      <c r="T761" s="310" t="str">
        <f t="shared" si="72"/>
        <v/>
      </c>
      <c r="U761" s="311" t="str">
        <f t="shared" si="73"/>
        <v/>
      </c>
    </row>
    <row r="762" spans="1:21">
      <c r="A762" s="79"/>
      <c r="B762" s="79"/>
      <c r="P762" s="310" t="str">
        <f t="shared" si="68"/>
        <v/>
      </c>
      <c r="Q762" s="310" t="str">
        <f t="shared" si="69"/>
        <v/>
      </c>
      <c r="R762" s="310" t="str">
        <f t="shared" si="70"/>
        <v/>
      </c>
      <c r="S762" s="310" t="str">
        <f t="shared" si="71"/>
        <v/>
      </c>
      <c r="T762" s="310" t="str">
        <f t="shared" si="72"/>
        <v/>
      </c>
      <c r="U762" s="311" t="str">
        <f t="shared" si="73"/>
        <v/>
      </c>
    </row>
    <row r="763" spans="1:21">
      <c r="A763" s="79"/>
      <c r="B763" s="79"/>
      <c r="P763" s="310" t="str">
        <f t="shared" si="68"/>
        <v/>
      </c>
      <c r="Q763" s="310" t="str">
        <f t="shared" si="69"/>
        <v/>
      </c>
      <c r="R763" s="310" t="str">
        <f t="shared" si="70"/>
        <v/>
      </c>
      <c r="S763" s="310" t="str">
        <f t="shared" si="71"/>
        <v/>
      </c>
      <c r="T763" s="310" t="str">
        <f t="shared" si="72"/>
        <v/>
      </c>
      <c r="U763" s="311" t="str">
        <f t="shared" si="73"/>
        <v/>
      </c>
    </row>
    <row r="764" spans="1:21">
      <c r="A764" s="79"/>
      <c r="B764" s="79"/>
      <c r="P764" s="310" t="str">
        <f t="shared" si="68"/>
        <v/>
      </c>
      <c r="Q764" s="310" t="str">
        <f t="shared" si="69"/>
        <v/>
      </c>
      <c r="R764" s="310" t="str">
        <f t="shared" si="70"/>
        <v/>
      </c>
      <c r="S764" s="310" t="str">
        <f t="shared" si="71"/>
        <v/>
      </c>
      <c r="T764" s="310" t="str">
        <f t="shared" si="72"/>
        <v/>
      </c>
      <c r="U764" s="311" t="str">
        <f t="shared" si="73"/>
        <v/>
      </c>
    </row>
    <row r="765" spans="1:21">
      <c r="A765" s="79"/>
      <c r="B765" s="79"/>
      <c r="P765" s="310" t="str">
        <f t="shared" si="68"/>
        <v/>
      </c>
      <c r="Q765" s="310" t="str">
        <f t="shared" si="69"/>
        <v/>
      </c>
      <c r="R765" s="310" t="str">
        <f t="shared" si="70"/>
        <v/>
      </c>
      <c r="S765" s="310" t="str">
        <f t="shared" si="71"/>
        <v/>
      </c>
      <c r="T765" s="310" t="str">
        <f t="shared" si="72"/>
        <v/>
      </c>
      <c r="U765" s="311" t="str">
        <f t="shared" si="73"/>
        <v/>
      </c>
    </row>
    <row r="766" spans="1:21">
      <c r="A766" s="79"/>
      <c r="B766" s="79"/>
      <c r="P766" s="310" t="str">
        <f t="shared" si="68"/>
        <v/>
      </c>
      <c r="Q766" s="310" t="str">
        <f t="shared" si="69"/>
        <v/>
      </c>
      <c r="R766" s="310" t="str">
        <f t="shared" si="70"/>
        <v/>
      </c>
      <c r="S766" s="310" t="str">
        <f t="shared" si="71"/>
        <v/>
      </c>
      <c r="T766" s="310" t="str">
        <f t="shared" si="72"/>
        <v/>
      </c>
      <c r="U766" s="311" t="str">
        <f t="shared" si="73"/>
        <v/>
      </c>
    </row>
    <row r="767" spans="1:21">
      <c r="A767" s="79"/>
      <c r="B767" s="79"/>
      <c r="P767" s="310" t="str">
        <f t="shared" si="68"/>
        <v/>
      </c>
      <c r="Q767" s="310" t="str">
        <f t="shared" si="69"/>
        <v/>
      </c>
      <c r="R767" s="310" t="str">
        <f t="shared" si="70"/>
        <v/>
      </c>
      <c r="S767" s="310" t="str">
        <f t="shared" si="71"/>
        <v/>
      </c>
      <c r="T767" s="310" t="str">
        <f t="shared" si="72"/>
        <v/>
      </c>
      <c r="U767" s="311" t="str">
        <f t="shared" si="73"/>
        <v/>
      </c>
    </row>
    <row r="768" spans="1:21">
      <c r="A768" s="79"/>
      <c r="B768" s="79"/>
      <c r="P768" s="310" t="str">
        <f t="shared" si="68"/>
        <v/>
      </c>
      <c r="Q768" s="310" t="str">
        <f t="shared" si="69"/>
        <v/>
      </c>
      <c r="R768" s="310" t="str">
        <f t="shared" si="70"/>
        <v/>
      </c>
      <c r="S768" s="310" t="str">
        <f t="shared" si="71"/>
        <v/>
      </c>
      <c r="T768" s="310" t="str">
        <f t="shared" si="72"/>
        <v/>
      </c>
      <c r="U768" s="311" t="str">
        <f t="shared" si="73"/>
        <v/>
      </c>
    </row>
    <row r="769" spans="1:21">
      <c r="A769" s="79"/>
      <c r="B769" s="79"/>
      <c r="P769" s="310" t="str">
        <f t="shared" si="68"/>
        <v/>
      </c>
      <c r="Q769" s="310" t="str">
        <f t="shared" si="69"/>
        <v/>
      </c>
      <c r="R769" s="310" t="str">
        <f t="shared" si="70"/>
        <v/>
      </c>
      <c r="S769" s="310" t="str">
        <f t="shared" si="71"/>
        <v/>
      </c>
      <c r="T769" s="310" t="str">
        <f t="shared" si="72"/>
        <v/>
      </c>
      <c r="U769" s="311" t="str">
        <f t="shared" si="73"/>
        <v/>
      </c>
    </row>
    <row r="770" spans="1:21">
      <c r="A770" s="79"/>
      <c r="B770" s="79"/>
      <c r="P770" s="310" t="str">
        <f t="shared" si="68"/>
        <v/>
      </c>
      <c r="Q770" s="310" t="str">
        <f t="shared" si="69"/>
        <v/>
      </c>
      <c r="R770" s="310" t="str">
        <f t="shared" si="70"/>
        <v/>
      </c>
      <c r="S770" s="310" t="str">
        <f t="shared" si="71"/>
        <v/>
      </c>
      <c r="T770" s="310" t="str">
        <f t="shared" si="72"/>
        <v/>
      </c>
      <c r="U770" s="311" t="str">
        <f t="shared" si="73"/>
        <v/>
      </c>
    </row>
    <row r="771" spans="1:21">
      <c r="A771" s="79"/>
      <c r="B771" s="79"/>
      <c r="P771" s="310" t="str">
        <f t="shared" si="68"/>
        <v/>
      </c>
      <c r="Q771" s="310" t="str">
        <f t="shared" si="69"/>
        <v/>
      </c>
      <c r="R771" s="310" t="str">
        <f t="shared" si="70"/>
        <v/>
      </c>
      <c r="S771" s="310" t="str">
        <f t="shared" si="71"/>
        <v/>
      </c>
      <c r="T771" s="310" t="str">
        <f t="shared" si="72"/>
        <v/>
      </c>
      <c r="U771" s="311" t="str">
        <f t="shared" si="73"/>
        <v/>
      </c>
    </row>
    <row r="772" spans="1:21">
      <c r="A772" s="79"/>
      <c r="B772" s="79"/>
      <c r="P772" s="310" t="str">
        <f t="shared" si="68"/>
        <v/>
      </c>
      <c r="Q772" s="310" t="str">
        <f t="shared" si="69"/>
        <v/>
      </c>
      <c r="R772" s="310" t="str">
        <f t="shared" si="70"/>
        <v/>
      </c>
      <c r="S772" s="310" t="str">
        <f t="shared" si="71"/>
        <v/>
      </c>
      <c r="T772" s="310" t="str">
        <f t="shared" si="72"/>
        <v/>
      </c>
      <c r="U772" s="311" t="str">
        <f t="shared" si="73"/>
        <v/>
      </c>
    </row>
    <row r="773" spans="1:21">
      <c r="A773" s="79"/>
      <c r="B773" s="79"/>
      <c r="P773" s="310" t="str">
        <f t="shared" si="68"/>
        <v/>
      </c>
      <c r="Q773" s="310" t="str">
        <f t="shared" si="69"/>
        <v/>
      </c>
      <c r="R773" s="310" t="str">
        <f t="shared" si="70"/>
        <v/>
      </c>
      <c r="S773" s="310" t="str">
        <f t="shared" si="71"/>
        <v/>
      </c>
      <c r="T773" s="310" t="str">
        <f t="shared" si="72"/>
        <v/>
      </c>
      <c r="U773" s="311" t="str">
        <f t="shared" si="73"/>
        <v/>
      </c>
    </row>
    <row r="774" spans="1:21">
      <c r="A774" s="79"/>
      <c r="B774" s="79"/>
      <c r="P774" s="310" t="str">
        <f t="shared" si="68"/>
        <v/>
      </c>
      <c r="Q774" s="310" t="str">
        <f t="shared" si="69"/>
        <v/>
      </c>
      <c r="R774" s="310" t="str">
        <f t="shared" si="70"/>
        <v/>
      </c>
      <c r="S774" s="310" t="str">
        <f t="shared" si="71"/>
        <v/>
      </c>
      <c r="T774" s="310" t="str">
        <f t="shared" si="72"/>
        <v/>
      </c>
      <c r="U774" s="311" t="str">
        <f t="shared" si="73"/>
        <v/>
      </c>
    </row>
    <row r="775" spans="1:21">
      <c r="A775" s="79"/>
      <c r="B775" s="79"/>
      <c r="P775" s="310" t="str">
        <f t="shared" si="68"/>
        <v/>
      </c>
      <c r="Q775" s="310" t="str">
        <f t="shared" si="69"/>
        <v/>
      </c>
      <c r="R775" s="310" t="str">
        <f t="shared" si="70"/>
        <v/>
      </c>
      <c r="S775" s="310" t="str">
        <f t="shared" si="71"/>
        <v/>
      </c>
      <c r="T775" s="310" t="str">
        <f t="shared" si="72"/>
        <v/>
      </c>
      <c r="U775" s="311" t="str">
        <f t="shared" si="73"/>
        <v/>
      </c>
    </row>
    <row r="776" spans="1:21">
      <c r="A776" s="79"/>
      <c r="B776" s="79"/>
      <c r="P776" s="310" t="str">
        <f t="shared" ref="P776:P839" si="74">IF(A776="","",A776-$A$6)</f>
        <v/>
      </c>
      <c r="Q776" s="310" t="str">
        <f t="shared" ref="Q776:Q839" si="75">IF(A776="","",A776^2)</f>
        <v/>
      </c>
      <c r="R776" s="310" t="str">
        <f t="shared" ref="R776:R839" si="76">IF(P776="","",P776^2)</f>
        <v/>
      </c>
      <c r="S776" s="310" t="str">
        <f t="shared" ref="S776:S839" si="77">IF(B776="","",B776-$B$6)</f>
        <v/>
      </c>
      <c r="T776" s="310" t="str">
        <f t="shared" ref="T776:T839" si="78">IF(S776="","",S776^2)</f>
        <v/>
      </c>
      <c r="U776" s="311" t="str">
        <f t="shared" ref="U776:U839" si="79">IF(A776="","",A776*B776)</f>
        <v/>
      </c>
    </row>
    <row r="777" spans="1:21">
      <c r="A777" s="79"/>
      <c r="B777" s="79"/>
      <c r="P777" s="310" t="str">
        <f t="shared" si="74"/>
        <v/>
      </c>
      <c r="Q777" s="310" t="str">
        <f t="shared" si="75"/>
        <v/>
      </c>
      <c r="R777" s="310" t="str">
        <f t="shared" si="76"/>
        <v/>
      </c>
      <c r="S777" s="310" t="str">
        <f t="shared" si="77"/>
        <v/>
      </c>
      <c r="T777" s="310" t="str">
        <f t="shared" si="78"/>
        <v/>
      </c>
      <c r="U777" s="311" t="str">
        <f t="shared" si="79"/>
        <v/>
      </c>
    </row>
    <row r="778" spans="1:21">
      <c r="A778" s="79"/>
      <c r="B778" s="79"/>
      <c r="P778" s="310" t="str">
        <f t="shared" si="74"/>
        <v/>
      </c>
      <c r="Q778" s="310" t="str">
        <f t="shared" si="75"/>
        <v/>
      </c>
      <c r="R778" s="310" t="str">
        <f t="shared" si="76"/>
        <v/>
      </c>
      <c r="S778" s="310" t="str">
        <f t="shared" si="77"/>
        <v/>
      </c>
      <c r="T778" s="310" t="str">
        <f t="shared" si="78"/>
        <v/>
      </c>
      <c r="U778" s="311" t="str">
        <f t="shared" si="79"/>
        <v/>
      </c>
    </row>
    <row r="779" spans="1:21">
      <c r="A779" s="79"/>
      <c r="B779" s="79"/>
      <c r="P779" s="310" t="str">
        <f t="shared" si="74"/>
        <v/>
      </c>
      <c r="Q779" s="310" t="str">
        <f t="shared" si="75"/>
        <v/>
      </c>
      <c r="R779" s="310" t="str">
        <f t="shared" si="76"/>
        <v/>
      </c>
      <c r="S779" s="310" t="str">
        <f t="shared" si="77"/>
        <v/>
      </c>
      <c r="T779" s="310" t="str">
        <f t="shared" si="78"/>
        <v/>
      </c>
      <c r="U779" s="311" t="str">
        <f t="shared" si="79"/>
        <v/>
      </c>
    </row>
    <row r="780" spans="1:21">
      <c r="A780" s="79"/>
      <c r="B780" s="79"/>
      <c r="P780" s="310" t="str">
        <f t="shared" si="74"/>
        <v/>
      </c>
      <c r="Q780" s="310" t="str">
        <f t="shared" si="75"/>
        <v/>
      </c>
      <c r="R780" s="310" t="str">
        <f t="shared" si="76"/>
        <v/>
      </c>
      <c r="S780" s="310" t="str">
        <f t="shared" si="77"/>
        <v/>
      </c>
      <c r="T780" s="310" t="str">
        <f t="shared" si="78"/>
        <v/>
      </c>
      <c r="U780" s="311" t="str">
        <f t="shared" si="79"/>
        <v/>
      </c>
    </row>
    <row r="781" spans="1:21">
      <c r="A781" s="79"/>
      <c r="B781" s="79"/>
      <c r="P781" s="310" t="str">
        <f t="shared" si="74"/>
        <v/>
      </c>
      <c r="Q781" s="310" t="str">
        <f t="shared" si="75"/>
        <v/>
      </c>
      <c r="R781" s="310" t="str">
        <f t="shared" si="76"/>
        <v/>
      </c>
      <c r="S781" s="310" t="str">
        <f t="shared" si="77"/>
        <v/>
      </c>
      <c r="T781" s="310" t="str">
        <f t="shared" si="78"/>
        <v/>
      </c>
      <c r="U781" s="311" t="str">
        <f t="shared" si="79"/>
        <v/>
      </c>
    </row>
    <row r="782" spans="1:21">
      <c r="A782" s="79"/>
      <c r="B782" s="79"/>
      <c r="P782" s="310" t="str">
        <f t="shared" si="74"/>
        <v/>
      </c>
      <c r="Q782" s="310" t="str">
        <f t="shared" si="75"/>
        <v/>
      </c>
      <c r="R782" s="310" t="str">
        <f t="shared" si="76"/>
        <v/>
      </c>
      <c r="S782" s="310" t="str">
        <f t="shared" si="77"/>
        <v/>
      </c>
      <c r="T782" s="310" t="str">
        <f t="shared" si="78"/>
        <v/>
      </c>
      <c r="U782" s="311" t="str">
        <f t="shared" si="79"/>
        <v/>
      </c>
    </row>
    <row r="783" spans="1:21">
      <c r="A783" s="79"/>
      <c r="B783" s="79"/>
      <c r="P783" s="310" t="str">
        <f t="shared" si="74"/>
        <v/>
      </c>
      <c r="Q783" s="310" t="str">
        <f t="shared" si="75"/>
        <v/>
      </c>
      <c r="R783" s="310" t="str">
        <f t="shared" si="76"/>
        <v/>
      </c>
      <c r="S783" s="310" t="str">
        <f t="shared" si="77"/>
        <v/>
      </c>
      <c r="T783" s="310" t="str">
        <f t="shared" si="78"/>
        <v/>
      </c>
      <c r="U783" s="311" t="str">
        <f t="shared" si="79"/>
        <v/>
      </c>
    </row>
    <row r="784" spans="1:21">
      <c r="A784" s="79"/>
      <c r="B784" s="79"/>
      <c r="P784" s="310" t="str">
        <f t="shared" si="74"/>
        <v/>
      </c>
      <c r="Q784" s="310" t="str">
        <f t="shared" si="75"/>
        <v/>
      </c>
      <c r="R784" s="310" t="str">
        <f t="shared" si="76"/>
        <v/>
      </c>
      <c r="S784" s="310" t="str">
        <f t="shared" si="77"/>
        <v/>
      </c>
      <c r="T784" s="310" t="str">
        <f t="shared" si="78"/>
        <v/>
      </c>
      <c r="U784" s="311" t="str">
        <f t="shared" si="79"/>
        <v/>
      </c>
    </row>
    <row r="785" spans="1:21">
      <c r="A785" s="79"/>
      <c r="B785" s="79"/>
      <c r="P785" s="310" t="str">
        <f t="shared" si="74"/>
        <v/>
      </c>
      <c r="Q785" s="310" t="str">
        <f t="shared" si="75"/>
        <v/>
      </c>
      <c r="R785" s="310" t="str">
        <f t="shared" si="76"/>
        <v/>
      </c>
      <c r="S785" s="310" t="str">
        <f t="shared" si="77"/>
        <v/>
      </c>
      <c r="T785" s="310" t="str">
        <f t="shared" si="78"/>
        <v/>
      </c>
      <c r="U785" s="311" t="str">
        <f t="shared" si="79"/>
        <v/>
      </c>
    </row>
    <row r="786" spans="1:21">
      <c r="A786" s="79"/>
      <c r="B786" s="79"/>
      <c r="P786" s="310" t="str">
        <f t="shared" si="74"/>
        <v/>
      </c>
      <c r="Q786" s="310" t="str">
        <f t="shared" si="75"/>
        <v/>
      </c>
      <c r="R786" s="310" t="str">
        <f t="shared" si="76"/>
        <v/>
      </c>
      <c r="S786" s="310" t="str">
        <f t="shared" si="77"/>
        <v/>
      </c>
      <c r="T786" s="310" t="str">
        <f t="shared" si="78"/>
        <v/>
      </c>
      <c r="U786" s="311" t="str">
        <f t="shared" si="79"/>
        <v/>
      </c>
    </row>
    <row r="787" spans="1:21">
      <c r="A787" s="79"/>
      <c r="B787" s="79"/>
      <c r="P787" s="310" t="str">
        <f t="shared" si="74"/>
        <v/>
      </c>
      <c r="Q787" s="310" t="str">
        <f t="shared" si="75"/>
        <v/>
      </c>
      <c r="R787" s="310" t="str">
        <f t="shared" si="76"/>
        <v/>
      </c>
      <c r="S787" s="310" t="str">
        <f t="shared" si="77"/>
        <v/>
      </c>
      <c r="T787" s="310" t="str">
        <f t="shared" si="78"/>
        <v/>
      </c>
      <c r="U787" s="311" t="str">
        <f t="shared" si="79"/>
        <v/>
      </c>
    </row>
    <row r="788" spans="1:21">
      <c r="A788" s="79"/>
      <c r="B788" s="79"/>
      <c r="P788" s="310" t="str">
        <f t="shared" si="74"/>
        <v/>
      </c>
      <c r="Q788" s="310" t="str">
        <f t="shared" si="75"/>
        <v/>
      </c>
      <c r="R788" s="310" t="str">
        <f t="shared" si="76"/>
        <v/>
      </c>
      <c r="S788" s="310" t="str">
        <f t="shared" si="77"/>
        <v/>
      </c>
      <c r="T788" s="310" t="str">
        <f t="shared" si="78"/>
        <v/>
      </c>
      <c r="U788" s="311" t="str">
        <f t="shared" si="79"/>
        <v/>
      </c>
    </row>
    <row r="789" spans="1:21">
      <c r="A789" s="79"/>
      <c r="B789" s="79"/>
      <c r="P789" s="310" t="str">
        <f t="shared" si="74"/>
        <v/>
      </c>
      <c r="Q789" s="310" t="str">
        <f t="shared" si="75"/>
        <v/>
      </c>
      <c r="R789" s="310" t="str">
        <f t="shared" si="76"/>
        <v/>
      </c>
      <c r="S789" s="310" t="str">
        <f t="shared" si="77"/>
        <v/>
      </c>
      <c r="T789" s="310" t="str">
        <f t="shared" si="78"/>
        <v/>
      </c>
      <c r="U789" s="311" t="str">
        <f t="shared" si="79"/>
        <v/>
      </c>
    </row>
    <row r="790" spans="1:21">
      <c r="A790" s="79"/>
      <c r="B790" s="79"/>
      <c r="P790" s="310" t="str">
        <f t="shared" si="74"/>
        <v/>
      </c>
      <c r="Q790" s="310" t="str">
        <f t="shared" si="75"/>
        <v/>
      </c>
      <c r="R790" s="310" t="str">
        <f t="shared" si="76"/>
        <v/>
      </c>
      <c r="S790" s="310" t="str">
        <f t="shared" si="77"/>
        <v/>
      </c>
      <c r="T790" s="310" t="str">
        <f t="shared" si="78"/>
        <v/>
      </c>
      <c r="U790" s="311" t="str">
        <f t="shared" si="79"/>
        <v/>
      </c>
    </row>
    <row r="791" spans="1:21">
      <c r="A791" s="79"/>
      <c r="B791" s="79"/>
      <c r="P791" s="310" t="str">
        <f t="shared" si="74"/>
        <v/>
      </c>
      <c r="Q791" s="310" t="str">
        <f t="shared" si="75"/>
        <v/>
      </c>
      <c r="R791" s="310" t="str">
        <f t="shared" si="76"/>
        <v/>
      </c>
      <c r="S791" s="310" t="str">
        <f t="shared" si="77"/>
        <v/>
      </c>
      <c r="T791" s="310" t="str">
        <f t="shared" si="78"/>
        <v/>
      </c>
      <c r="U791" s="311" t="str">
        <f t="shared" si="79"/>
        <v/>
      </c>
    </row>
    <row r="792" spans="1:21">
      <c r="A792" s="79"/>
      <c r="B792" s="79"/>
      <c r="P792" s="310" t="str">
        <f t="shared" si="74"/>
        <v/>
      </c>
      <c r="Q792" s="310" t="str">
        <f t="shared" si="75"/>
        <v/>
      </c>
      <c r="R792" s="310" t="str">
        <f t="shared" si="76"/>
        <v/>
      </c>
      <c r="S792" s="310" t="str">
        <f t="shared" si="77"/>
        <v/>
      </c>
      <c r="T792" s="310" t="str">
        <f t="shared" si="78"/>
        <v/>
      </c>
      <c r="U792" s="311" t="str">
        <f t="shared" si="79"/>
        <v/>
      </c>
    </row>
    <row r="793" spans="1:21">
      <c r="A793" s="79"/>
      <c r="B793" s="79"/>
      <c r="P793" s="310" t="str">
        <f t="shared" si="74"/>
        <v/>
      </c>
      <c r="Q793" s="310" t="str">
        <f t="shared" si="75"/>
        <v/>
      </c>
      <c r="R793" s="310" t="str">
        <f t="shared" si="76"/>
        <v/>
      </c>
      <c r="S793" s="310" t="str">
        <f t="shared" si="77"/>
        <v/>
      </c>
      <c r="T793" s="310" t="str">
        <f t="shared" si="78"/>
        <v/>
      </c>
      <c r="U793" s="311" t="str">
        <f t="shared" si="79"/>
        <v/>
      </c>
    </row>
    <row r="794" spans="1:21">
      <c r="A794" s="79"/>
      <c r="B794" s="79"/>
      <c r="P794" s="310" t="str">
        <f t="shared" si="74"/>
        <v/>
      </c>
      <c r="Q794" s="310" t="str">
        <f t="shared" si="75"/>
        <v/>
      </c>
      <c r="R794" s="310" t="str">
        <f t="shared" si="76"/>
        <v/>
      </c>
      <c r="S794" s="310" t="str">
        <f t="shared" si="77"/>
        <v/>
      </c>
      <c r="T794" s="310" t="str">
        <f t="shared" si="78"/>
        <v/>
      </c>
      <c r="U794" s="311" t="str">
        <f t="shared" si="79"/>
        <v/>
      </c>
    </row>
    <row r="795" spans="1:21">
      <c r="A795" s="79"/>
      <c r="B795" s="79"/>
      <c r="P795" s="310" t="str">
        <f t="shared" si="74"/>
        <v/>
      </c>
      <c r="Q795" s="310" t="str">
        <f t="shared" si="75"/>
        <v/>
      </c>
      <c r="R795" s="310" t="str">
        <f t="shared" si="76"/>
        <v/>
      </c>
      <c r="S795" s="310" t="str">
        <f t="shared" si="77"/>
        <v/>
      </c>
      <c r="T795" s="310" t="str">
        <f t="shared" si="78"/>
        <v/>
      </c>
      <c r="U795" s="311" t="str">
        <f t="shared" si="79"/>
        <v/>
      </c>
    </row>
    <row r="796" spans="1:21">
      <c r="A796" s="79"/>
      <c r="B796" s="79"/>
      <c r="P796" s="310" t="str">
        <f t="shared" si="74"/>
        <v/>
      </c>
      <c r="Q796" s="310" t="str">
        <f t="shared" si="75"/>
        <v/>
      </c>
      <c r="R796" s="310" t="str">
        <f t="shared" si="76"/>
        <v/>
      </c>
      <c r="S796" s="310" t="str">
        <f t="shared" si="77"/>
        <v/>
      </c>
      <c r="T796" s="310" t="str">
        <f t="shared" si="78"/>
        <v/>
      </c>
      <c r="U796" s="311" t="str">
        <f t="shared" si="79"/>
        <v/>
      </c>
    </row>
    <row r="797" spans="1:21">
      <c r="A797" s="79"/>
      <c r="B797" s="79"/>
      <c r="P797" s="310" t="str">
        <f t="shared" si="74"/>
        <v/>
      </c>
      <c r="Q797" s="310" t="str">
        <f t="shared" si="75"/>
        <v/>
      </c>
      <c r="R797" s="310" t="str">
        <f t="shared" si="76"/>
        <v/>
      </c>
      <c r="S797" s="310" t="str">
        <f t="shared" si="77"/>
        <v/>
      </c>
      <c r="T797" s="310" t="str">
        <f t="shared" si="78"/>
        <v/>
      </c>
      <c r="U797" s="311" t="str">
        <f t="shared" si="79"/>
        <v/>
      </c>
    </row>
    <row r="798" spans="1:21">
      <c r="A798" s="79"/>
      <c r="B798" s="79"/>
      <c r="P798" s="310" t="str">
        <f t="shared" si="74"/>
        <v/>
      </c>
      <c r="Q798" s="310" t="str">
        <f t="shared" si="75"/>
        <v/>
      </c>
      <c r="R798" s="310" t="str">
        <f t="shared" si="76"/>
        <v/>
      </c>
      <c r="S798" s="310" t="str">
        <f t="shared" si="77"/>
        <v/>
      </c>
      <c r="T798" s="310" t="str">
        <f t="shared" si="78"/>
        <v/>
      </c>
      <c r="U798" s="311" t="str">
        <f t="shared" si="79"/>
        <v/>
      </c>
    </row>
    <row r="799" spans="1:21">
      <c r="A799" s="79"/>
      <c r="B799" s="79"/>
      <c r="P799" s="310" t="str">
        <f t="shared" si="74"/>
        <v/>
      </c>
      <c r="Q799" s="310" t="str">
        <f t="shared" si="75"/>
        <v/>
      </c>
      <c r="R799" s="310" t="str">
        <f t="shared" si="76"/>
        <v/>
      </c>
      <c r="S799" s="310" t="str">
        <f t="shared" si="77"/>
        <v/>
      </c>
      <c r="T799" s="310" t="str">
        <f t="shared" si="78"/>
        <v/>
      </c>
      <c r="U799" s="311" t="str">
        <f t="shared" si="79"/>
        <v/>
      </c>
    </row>
    <row r="800" spans="1:21">
      <c r="A800" s="79"/>
      <c r="B800" s="79"/>
      <c r="P800" s="310" t="str">
        <f t="shared" si="74"/>
        <v/>
      </c>
      <c r="Q800" s="310" t="str">
        <f t="shared" si="75"/>
        <v/>
      </c>
      <c r="R800" s="310" t="str">
        <f t="shared" si="76"/>
        <v/>
      </c>
      <c r="S800" s="310" t="str">
        <f t="shared" si="77"/>
        <v/>
      </c>
      <c r="T800" s="310" t="str">
        <f t="shared" si="78"/>
        <v/>
      </c>
      <c r="U800" s="311" t="str">
        <f t="shared" si="79"/>
        <v/>
      </c>
    </row>
    <row r="801" spans="1:21">
      <c r="A801" s="79"/>
      <c r="B801" s="79"/>
      <c r="P801" s="310" t="str">
        <f t="shared" si="74"/>
        <v/>
      </c>
      <c r="Q801" s="310" t="str">
        <f t="shared" si="75"/>
        <v/>
      </c>
      <c r="R801" s="310" t="str">
        <f t="shared" si="76"/>
        <v/>
      </c>
      <c r="S801" s="310" t="str">
        <f t="shared" si="77"/>
        <v/>
      </c>
      <c r="T801" s="310" t="str">
        <f t="shared" si="78"/>
        <v/>
      </c>
      <c r="U801" s="311" t="str">
        <f t="shared" si="79"/>
        <v/>
      </c>
    </row>
    <row r="802" spans="1:21">
      <c r="A802" s="79"/>
      <c r="B802" s="79"/>
      <c r="P802" s="310" t="str">
        <f t="shared" si="74"/>
        <v/>
      </c>
      <c r="Q802" s="310" t="str">
        <f t="shared" si="75"/>
        <v/>
      </c>
      <c r="R802" s="310" t="str">
        <f t="shared" si="76"/>
        <v/>
      </c>
      <c r="S802" s="310" t="str">
        <f t="shared" si="77"/>
        <v/>
      </c>
      <c r="T802" s="310" t="str">
        <f t="shared" si="78"/>
        <v/>
      </c>
      <c r="U802" s="311" t="str">
        <f t="shared" si="79"/>
        <v/>
      </c>
    </row>
    <row r="803" spans="1:21">
      <c r="A803" s="79"/>
      <c r="B803" s="79"/>
      <c r="P803" s="310" t="str">
        <f t="shared" si="74"/>
        <v/>
      </c>
      <c r="Q803" s="310" t="str">
        <f t="shared" si="75"/>
        <v/>
      </c>
      <c r="R803" s="310" t="str">
        <f t="shared" si="76"/>
        <v/>
      </c>
      <c r="S803" s="310" t="str">
        <f t="shared" si="77"/>
        <v/>
      </c>
      <c r="T803" s="310" t="str">
        <f t="shared" si="78"/>
        <v/>
      </c>
      <c r="U803" s="311" t="str">
        <f t="shared" si="79"/>
        <v/>
      </c>
    </row>
    <row r="804" spans="1:21">
      <c r="A804" s="79"/>
      <c r="B804" s="79"/>
      <c r="P804" s="310" t="str">
        <f t="shared" si="74"/>
        <v/>
      </c>
      <c r="Q804" s="310" t="str">
        <f t="shared" si="75"/>
        <v/>
      </c>
      <c r="R804" s="310" t="str">
        <f t="shared" si="76"/>
        <v/>
      </c>
      <c r="S804" s="310" t="str">
        <f t="shared" si="77"/>
        <v/>
      </c>
      <c r="T804" s="310" t="str">
        <f t="shared" si="78"/>
        <v/>
      </c>
      <c r="U804" s="311" t="str">
        <f t="shared" si="79"/>
        <v/>
      </c>
    </row>
    <row r="805" spans="1:21">
      <c r="A805" s="79"/>
      <c r="B805" s="79"/>
      <c r="P805" s="310" t="str">
        <f t="shared" si="74"/>
        <v/>
      </c>
      <c r="Q805" s="310" t="str">
        <f t="shared" si="75"/>
        <v/>
      </c>
      <c r="R805" s="310" t="str">
        <f t="shared" si="76"/>
        <v/>
      </c>
      <c r="S805" s="310" t="str">
        <f t="shared" si="77"/>
        <v/>
      </c>
      <c r="T805" s="310" t="str">
        <f t="shared" si="78"/>
        <v/>
      </c>
      <c r="U805" s="311" t="str">
        <f t="shared" si="79"/>
        <v/>
      </c>
    </row>
    <row r="806" spans="1:21">
      <c r="A806" s="79"/>
      <c r="B806" s="79"/>
      <c r="P806" s="310" t="str">
        <f t="shared" si="74"/>
        <v/>
      </c>
      <c r="Q806" s="310" t="str">
        <f t="shared" si="75"/>
        <v/>
      </c>
      <c r="R806" s="310" t="str">
        <f t="shared" si="76"/>
        <v/>
      </c>
      <c r="S806" s="310" t="str">
        <f t="shared" si="77"/>
        <v/>
      </c>
      <c r="T806" s="310" t="str">
        <f t="shared" si="78"/>
        <v/>
      </c>
      <c r="U806" s="311" t="str">
        <f t="shared" si="79"/>
        <v/>
      </c>
    </row>
    <row r="807" spans="1:21">
      <c r="A807" s="79"/>
      <c r="B807" s="79"/>
      <c r="P807" s="310" t="str">
        <f t="shared" si="74"/>
        <v/>
      </c>
      <c r="Q807" s="310" t="str">
        <f t="shared" si="75"/>
        <v/>
      </c>
      <c r="R807" s="310" t="str">
        <f t="shared" si="76"/>
        <v/>
      </c>
      <c r="S807" s="310" t="str">
        <f t="shared" si="77"/>
        <v/>
      </c>
      <c r="T807" s="310" t="str">
        <f t="shared" si="78"/>
        <v/>
      </c>
      <c r="U807" s="311" t="str">
        <f t="shared" si="79"/>
        <v/>
      </c>
    </row>
    <row r="808" spans="1:21">
      <c r="A808" s="79"/>
      <c r="B808" s="79"/>
      <c r="P808" s="310" t="str">
        <f t="shared" si="74"/>
        <v/>
      </c>
      <c r="Q808" s="310" t="str">
        <f t="shared" si="75"/>
        <v/>
      </c>
      <c r="R808" s="310" t="str">
        <f t="shared" si="76"/>
        <v/>
      </c>
      <c r="S808" s="310" t="str">
        <f t="shared" si="77"/>
        <v/>
      </c>
      <c r="T808" s="310" t="str">
        <f t="shared" si="78"/>
        <v/>
      </c>
      <c r="U808" s="311" t="str">
        <f t="shared" si="79"/>
        <v/>
      </c>
    </row>
    <row r="809" spans="1:21">
      <c r="A809" s="79"/>
      <c r="B809" s="79"/>
      <c r="P809" s="310" t="str">
        <f t="shared" si="74"/>
        <v/>
      </c>
      <c r="Q809" s="310" t="str">
        <f t="shared" si="75"/>
        <v/>
      </c>
      <c r="R809" s="310" t="str">
        <f t="shared" si="76"/>
        <v/>
      </c>
      <c r="S809" s="310" t="str">
        <f t="shared" si="77"/>
        <v/>
      </c>
      <c r="T809" s="310" t="str">
        <f t="shared" si="78"/>
        <v/>
      </c>
      <c r="U809" s="311" t="str">
        <f t="shared" si="79"/>
        <v/>
      </c>
    </row>
    <row r="810" spans="1:21">
      <c r="A810" s="79"/>
      <c r="B810" s="79"/>
      <c r="P810" s="310" t="str">
        <f t="shared" si="74"/>
        <v/>
      </c>
      <c r="Q810" s="310" t="str">
        <f t="shared" si="75"/>
        <v/>
      </c>
      <c r="R810" s="310" t="str">
        <f t="shared" si="76"/>
        <v/>
      </c>
      <c r="S810" s="310" t="str">
        <f t="shared" si="77"/>
        <v/>
      </c>
      <c r="T810" s="310" t="str">
        <f t="shared" si="78"/>
        <v/>
      </c>
      <c r="U810" s="311" t="str">
        <f t="shared" si="79"/>
        <v/>
      </c>
    </row>
    <row r="811" spans="1:21">
      <c r="A811" s="79"/>
      <c r="B811" s="79"/>
      <c r="P811" s="310" t="str">
        <f t="shared" si="74"/>
        <v/>
      </c>
      <c r="Q811" s="310" t="str">
        <f t="shared" si="75"/>
        <v/>
      </c>
      <c r="R811" s="310" t="str">
        <f t="shared" si="76"/>
        <v/>
      </c>
      <c r="S811" s="310" t="str">
        <f t="shared" si="77"/>
        <v/>
      </c>
      <c r="T811" s="310" t="str">
        <f t="shared" si="78"/>
        <v/>
      </c>
      <c r="U811" s="311" t="str">
        <f t="shared" si="79"/>
        <v/>
      </c>
    </row>
    <row r="812" spans="1:21">
      <c r="A812" s="79"/>
      <c r="B812" s="79"/>
      <c r="P812" s="310" t="str">
        <f t="shared" si="74"/>
        <v/>
      </c>
      <c r="Q812" s="310" t="str">
        <f t="shared" si="75"/>
        <v/>
      </c>
      <c r="R812" s="310" t="str">
        <f t="shared" si="76"/>
        <v/>
      </c>
      <c r="S812" s="310" t="str">
        <f t="shared" si="77"/>
        <v/>
      </c>
      <c r="T812" s="310" t="str">
        <f t="shared" si="78"/>
        <v/>
      </c>
      <c r="U812" s="311" t="str">
        <f t="shared" si="79"/>
        <v/>
      </c>
    </row>
    <row r="813" spans="1:21">
      <c r="A813" s="79"/>
      <c r="B813" s="79"/>
      <c r="P813" s="310" t="str">
        <f t="shared" si="74"/>
        <v/>
      </c>
      <c r="Q813" s="310" t="str">
        <f t="shared" si="75"/>
        <v/>
      </c>
      <c r="R813" s="310" t="str">
        <f t="shared" si="76"/>
        <v/>
      </c>
      <c r="S813" s="310" t="str">
        <f t="shared" si="77"/>
        <v/>
      </c>
      <c r="T813" s="310" t="str">
        <f t="shared" si="78"/>
        <v/>
      </c>
      <c r="U813" s="311" t="str">
        <f t="shared" si="79"/>
        <v/>
      </c>
    </row>
    <row r="814" spans="1:21">
      <c r="A814" s="79"/>
      <c r="B814" s="79"/>
      <c r="P814" s="310" t="str">
        <f t="shared" si="74"/>
        <v/>
      </c>
      <c r="Q814" s="310" t="str">
        <f t="shared" si="75"/>
        <v/>
      </c>
      <c r="R814" s="310" t="str">
        <f t="shared" si="76"/>
        <v/>
      </c>
      <c r="S814" s="310" t="str">
        <f t="shared" si="77"/>
        <v/>
      </c>
      <c r="T814" s="310" t="str">
        <f t="shared" si="78"/>
        <v/>
      </c>
      <c r="U814" s="311" t="str">
        <f t="shared" si="79"/>
        <v/>
      </c>
    </row>
    <row r="815" spans="1:21">
      <c r="A815" s="79"/>
      <c r="B815" s="79"/>
      <c r="P815" s="310" t="str">
        <f t="shared" si="74"/>
        <v/>
      </c>
      <c r="Q815" s="310" t="str">
        <f t="shared" si="75"/>
        <v/>
      </c>
      <c r="R815" s="310" t="str">
        <f t="shared" si="76"/>
        <v/>
      </c>
      <c r="S815" s="310" t="str">
        <f t="shared" si="77"/>
        <v/>
      </c>
      <c r="T815" s="310" t="str">
        <f t="shared" si="78"/>
        <v/>
      </c>
      <c r="U815" s="311" t="str">
        <f t="shared" si="79"/>
        <v/>
      </c>
    </row>
    <row r="816" spans="1:21">
      <c r="A816" s="79"/>
      <c r="B816" s="79"/>
      <c r="P816" s="310" t="str">
        <f t="shared" si="74"/>
        <v/>
      </c>
      <c r="Q816" s="310" t="str">
        <f t="shared" si="75"/>
        <v/>
      </c>
      <c r="R816" s="310" t="str">
        <f t="shared" si="76"/>
        <v/>
      </c>
      <c r="S816" s="310" t="str">
        <f t="shared" si="77"/>
        <v/>
      </c>
      <c r="T816" s="310" t="str">
        <f t="shared" si="78"/>
        <v/>
      </c>
      <c r="U816" s="311" t="str">
        <f t="shared" si="79"/>
        <v/>
      </c>
    </row>
    <row r="817" spans="1:21">
      <c r="A817" s="79"/>
      <c r="B817" s="79"/>
      <c r="P817" s="310" t="str">
        <f t="shared" si="74"/>
        <v/>
      </c>
      <c r="Q817" s="310" t="str">
        <f t="shared" si="75"/>
        <v/>
      </c>
      <c r="R817" s="310" t="str">
        <f t="shared" si="76"/>
        <v/>
      </c>
      <c r="S817" s="310" t="str">
        <f t="shared" si="77"/>
        <v/>
      </c>
      <c r="T817" s="310" t="str">
        <f t="shared" si="78"/>
        <v/>
      </c>
      <c r="U817" s="311" t="str">
        <f t="shared" si="79"/>
        <v/>
      </c>
    </row>
    <row r="818" spans="1:21">
      <c r="A818" s="79"/>
      <c r="B818" s="79"/>
      <c r="P818" s="310" t="str">
        <f t="shared" si="74"/>
        <v/>
      </c>
      <c r="Q818" s="310" t="str">
        <f t="shared" si="75"/>
        <v/>
      </c>
      <c r="R818" s="310" t="str">
        <f t="shared" si="76"/>
        <v/>
      </c>
      <c r="S818" s="310" t="str">
        <f t="shared" si="77"/>
        <v/>
      </c>
      <c r="T818" s="310" t="str">
        <f t="shared" si="78"/>
        <v/>
      </c>
      <c r="U818" s="311" t="str">
        <f t="shared" si="79"/>
        <v/>
      </c>
    </row>
    <row r="819" spans="1:21">
      <c r="A819" s="79"/>
      <c r="B819" s="79"/>
      <c r="P819" s="310" t="str">
        <f t="shared" si="74"/>
        <v/>
      </c>
      <c r="Q819" s="310" t="str">
        <f t="shared" si="75"/>
        <v/>
      </c>
      <c r="R819" s="310" t="str">
        <f t="shared" si="76"/>
        <v/>
      </c>
      <c r="S819" s="310" t="str">
        <f t="shared" si="77"/>
        <v/>
      </c>
      <c r="T819" s="310" t="str">
        <f t="shared" si="78"/>
        <v/>
      </c>
      <c r="U819" s="311" t="str">
        <f t="shared" si="79"/>
        <v/>
      </c>
    </row>
    <row r="820" spans="1:21">
      <c r="A820" s="79"/>
      <c r="B820" s="79"/>
      <c r="P820" s="310" t="str">
        <f t="shared" si="74"/>
        <v/>
      </c>
      <c r="Q820" s="310" t="str">
        <f t="shared" si="75"/>
        <v/>
      </c>
      <c r="R820" s="310" t="str">
        <f t="shared" si="76"/>
        <v/>
      </c>
      <c r="S820" s="310" t="str">
        <f t="shared" si="77"/>
        <v/>
      </c>
      <c r="T820" s="310" t="str">
        <f t="shared" si="78"/>
        <v/>
      </c>
      <c r="U820" s="311" t="str">
        <f t="shared" si="79"/>
        <v/>
      </c>
    </row>
    <row r="821" spans="1:21">
      <c r="A821" s="79"/>
      <c r="B821" s="79"/>
      <c r="P821" s="310" t="str">
        <f t="shared" si="74"/>
        <v/>
      </c>
      <c r="Q821" s="310" t="str">
        <f t="shared" si="75"/>
        <v/>
      </c>
      <c r="R821" s="310" t="str">
        <f t="shared" si="76"/>
        <v/>
      </c>
      <c r="S821" s="310" t="str">
        <f t="shared" si="77"/>
        <v/>
      </c>
      <c r="T821" s="310" t="str">
        <f t="shared" si="78"/>
        <v/>
      </c>
      <c r="U821" s="311" t="str">
        <f t="shared" si="79"/>
        <v/>
      </c>
    </row>
    <row r="822" spans="1:21">
      <c r="A822" s="79"/>
      <c r="B822" s="79"/>
      <c r="P822" s="310" t="str">
        <f t="shared" si="74"/>
        <v/>
      </c>
      <c r="Q822" s="310" t="str">
        <f t="shared" si="75"/>
        <v/>
      </c>
      <c r="R822" s="310" t="str">
        <f t="shared" si="76"/>
        <v/>
      </c>
      <c r="S822" s="310" t="str">
        <f t="shared" si="77"/>
        <v/>
      </c>
      <c r="T822" s="310" t="str">
        <f t="shared" si="78"/>
        <v/>
      </c>
      <c r="U822" s="311" t="str">
        <f t="shared" si="79"/>
        <v/>
      </c>
    </row>
    <row r="823" spans="1:21">
      <c r="A823" s="79"/>
      <c r="B823" s="79"/>
      <c r="P823" s="310" t="str">
        <f t="shared" si="74"/>
        <v/>
      </c>
      <c r="Q823" s="310" t="str">
        <f t="shared" si="75"/>
        <v/>
      </c>
      <c r="R823" s="310" t="str">
        <f t="shared" si="76"/>
        <v/>
      </c>
      <c r="S823" s="310" t="str">
        <f t="shared" si="77"/>
        <v/>
      </c>
      <c r="T823" s="310" t="str">
        <f t="shared" si="78"/>
        <v/>
      </c>
      <c r="U823" s="311" t="str">
        <f t="shared" si="79"/>
        <v/>
      </c>
    </row>
    <row r="824" spans="1:21">
      <c r="A824" s="79"/>
      <c r="B824" s="79"/>
      <c r="P824" s="310" t="str">
        <f t="shared" si="74"/>
        <v/>
      </c>
      <c r="Q824" s="310" t="str">
        <f t="shared" si="75"/>
        <v/>
      </c>
      <c r="R824" s="310" t="str">
        <f t="shared" si="76"/>
        <v/>
      </c>
      <c r="S824" s="310" t="str">
        <f t="shared" si="77"/>
        <v/>
      </c>
      <c r="T824" s="310" t="str">
        <f t="shared" si="78"/>
        <v/>
      </c>
      <c r="U824" s="311" t="str">
        <f t="shared" si="79"/>
        <v/>
      </c>
    </row>
    <row r="825" spans="1:21">
      <c r="A825" s="79"/>
      <c r="B825" s="79"/>
      <c r="P825" s="310" t="str">
        <f t="shared" si="74"/>
        <v/>
      </c>
      <c r="Q825" s="310" t="str">
        <f t="shared" si="75"/>
        <v/>
      </c>
      <c r="R825" s="310" t="str">
        <f t="shared" si="76"/>
        <v/>
      </c>
      <c r="S825" s="310" t="str">
        <f t="shared" si="77"/>
        <v/>
      </c>
      <c r="T825" s="310" t="str">
        <f t="shared" si="78"/>
        <v/>
      </c>
      <c r="U825" s="311" t="str">
        <f t="shared" si="79"/>
        <v/>
      </c>
    </row>
    <row r="826" spans="1:21">
      <c r="A826" s="79"/>
      <c r="B826" s="79"/>
      <c r="P826" s="310" t="str">
        <f t="shared" si="74"/>
        <v/>
      </c>
      <c r="Q826" s="310" t="str">
        <f t="shared" si="75"/>
        <v/>
      </c>
      <c r="R826" s="310" t="str">
        <f t="shared" si="76"/>
        <v/>
      </c>
      <c r="S826" s="310" t="str">
        <f t="shared" si="77"/>
        <v/>
      </c>
      <c r="T826" s="310" t="str">
        <f t="shared" si="78"/>
        <v/>
      </c>
      <c r="U826" s="311" t="str">
        <f t="shared" si="79"/>
        <v/>
      </c>
    </row>
    <row r="827" spans="1:21">
      <c r="A827" s="79"/>
      <c r="B827" s="79"/>
      <c r="P827" s="310" t="str">
        <f t="shared" si="74"/>
        <v/>
      </c>
      <c r="Q827" s="310" t="str">
        <f t="shared" si="75"/>
        <v/>
      </c>
      <c r="R827" s="310" t="str">
        <f t="shared" si="76"/>
        <v/>
      </c>
      <c r="S827" s="310" t="str">
        <f t="shared" si="77"/>
        <v/>
      </c>
      <c r="T827" s="310" t="str">
        <f t="shared" si="78"/>
        <v/>
      </c>
      <c r="U827" s="311" t="str">
        <f t="shared" si="79"/>
        <v/>
      </c>
    </row>
    <row r="828" spans="1:21">
      <c r="A828" s="79"/>
      <c r="B828" s="79"/>
      <c r="P828" s="310" t="str">
        <f t="shared" si="74"/>
        <v/>
      </c>
      <c r="Q828" s="310" t="str">
        <f t="shared" si="75"/>
        <v/>
      </c>
      <c r="R828" s="310" t="str">
        <f t="shared" si="76"/>
        <v/>
      </c>
      <c r="S828" s="310" t="str">
        <f t="shared" si="77"/>
        <v/>
      </c>
      <c r="T828" s="310" t="str">
        <f t="shared" si="78"/>
        <v/>
      </c>
      <c r="U828" s="311" t="str">
        <f t="shared" si="79"/>
        <v/>
      </c>
    </row>
    <row r="829" spans="1:21">
      <c r="A829" s="79"/>
      <c r="B829" s="79"/>
      <c r="P829" s="310" t="str">
        <f t="shared" si="74"/>
        <v/>
      </c>
      <c r="Q829" s="310" t="str">
        <f t="shared" si="75"/>
        <v/>
      </c>
      <c r="R829" s="310" t="str">
        <f t="shared" si="76"/>
        <v/>
      </c>
      <c r="S829" s="310" t="str">
        <f t="shared" si="77"/>
        <v/>
      </c>
      <c r="T829" s="310" t="str">
        <f t="shared" si="78"/>
        <v/>
      </c>
      <c r="U829" s="311" t="str">
        <f t="shared" si="79"/>
        <v/>
      </c>
    </row>
    <row r="830" spans="1:21">
      <c r="A830" s="79"/>
      <c r="B830" s="79"/>
      <c r="P830" s="310" t="str">
        <f t="shared" si="74"/>
        <v/>
      </c>
      <c r="Q830" s="310" t="str">
        <f t="shared" si="75"/>
        <v/>
      </c>
      <c r="R830" s="310" t="str">
        <f t="shared" si="76"/>
        <v/>
      </c>
      <c r="S830" s="310" t="str">
        <f t="shared" si="77"/>
        <v/>
      </c>
      <c r="T830" s="310" t="str">
        <f t="shared" si="78"/>
        <v/>
      </c>
      <c r="U830" s="311" t="str">
        <f t="shared" si="79"/>
        <v/>
      </c>
    </row>
    <row r="831" spans="1:21">
      <c r="A831" s="79"/>
      <c r="B831" s="79"/>
      <c r="P831" s="310" t="str">
        <f t="shared" si="74"/>
        <v/>
      </c>
      <c r="Q831" s="310" t="str">
        <f t="shared" si="75"/>
        <v/>
      </c>
      <c r="R831" s="310" t="str">
        <f t="shared" si="76"/>
        <v/>
      </c>
      <c r="S831" s="310" t="str">
        <f t="shared" si="77"/>
        <v/>
      </c>
      <c r="T831" s="310" t="str">
        <f t="shared" si="78"/>
        <v/>
      </c>
      <c r="U831" s="311" t="str">
        <f t="shared" si="79"/>
        <v/>
      </c>
    </row>
    <row r="832" spans="1:21">
      <c r="A832" s="79"/>
      <c r="B832" s="79"/>
      <c r="P832" s="310" t="str">
        <f t="shared" si="74"/>
        <v/>
      </c>
      <c r="Q832" s="310" t="str">
        <f t="shared" si="75"/>
        <v/>
      </c>
      <c r="R832" s="310" t="str">
        <f t="shared" si="76"/>
        <v/>
      </c>
      <c r="S832" s="310" t="str">
        <f t="shared" si="77"/>
        <v/>
      </c>
      <c r="T832" s="310" t="str">
        <f t="shared" si="78"/>
        <v/>
      </c>
      <c r="U832" s="311" t="str">
        <f t="shared" si="79"/>
        <v/>
      </c>
    </row>
    <row r="833" spans="1:21">
      <c r="A833" s="79"/>
      <c r="B833" s="79"/>
      <c r="P833" s="310" t="str">
        <f t="shared" si="74"/>
        <v/>
      </c>
      <c r="Q833" s="310" t="str">
        <f t="shared" si="75"/>
        <v/>
      </c>
      <c r="R833" s="310" t="str">
        <f t="shared" si="76"/>
        <v/>
      </c>
      <c r="S833" s="310" t="str">
        <f t="shared" si="77"/>
        <v/>
      </c>
      <c r="T833" s="310" t="str">
        <f t="shared" si="78"/>
        <v/>
      </c>
      <c r="U833" s="311" t="str">
        <f t="shared" si="79"/>
        <v/>
      </c>
    </row>
    <row r="834" spans="1:21">
      <c r="A834" s="79"/>
      <c r="B834" s="79"/>
      <c r="P834" s="310" t="str">
        <f t="shared" si="74"/>
        <v/>
      </c>
      <c r="Q834" s="310" t="str">
        <f t="shared" si="75"/>
        <v/>
      </c>
      <c r="R834" s="310" t="str">
        <f t="shared" si="76"/>
        <v/>
      </c>
      <c r="S834" s="310" t="str">
        <f t="shared" si="77"/>
        <v/>
      </c>
      <c r="T834" s="310" t="str">
        <f t="shared" si="78"/>
        <v/>
      </c>
      <c r="U834" s="311" t="str">
        <f t="shared" si="79"/>
        <v/>
      </c>
    </row>
    <row r="835" spans="1:21">
      <c r="A835" s="79"/>
      <c r="B835" s="79"/>
      <c r="P835" s="310" t="str">
        <f t="shared" si="74"/>
        <v/>
      </c>
      <c r="Q835" s="310" t="str">
        <f t="shared" si="75"/>
        <v/>
      </c>
      <c r="R835" s="310" t="str">
        <f t="shared" si="76"/>
        <v/>
      </c>
      <c r="S835" s="310" t="str">
        <f t="shared" si="77"/>
        <v/>
      </c>
      <c r="T835" s="310" t="str">
        <f t="shared" si="78"/>
        <v/>
      </c>
      <c r="U835" s="311" t="str">
        <f t="shared" si="79"/>
        <v/>
      </c>
    </row>
    <row r="836" spans="1:21">
      <c r="A836" s="79"/>
      <c r="B836" s="79"/>
      <c r="P836" s="310" t="str">
        <f t="shared" si="74"/>
        <v/>
      </c>
      <c r="Q836" s="310" t="str">
        <f t="shared" si="75"/>
        <v/>
      </c>
      <c r="R836" s="310" t="str">
        <f t="shared" si="76"/>
        <v/>
      </c>
      <c r="S836" s="310" t="str">
        <f t="shared" si="77"/>
        <v/>
      </c>
      <c r="T836" s="310" t="str">
        <f t="shared" si="78"/>
        <v/>
      </c>
      <c r="U836" s="311" t="str">
        <f t="shared" si="79"/>
        <v/>
      </c>
    </row>
    <row r="837" spans="1:21">
      <c r="A837" s="79"/>
      <c r="B837" s="79"/>
      <c r="P837" s="310" t="str">
        <f t="shared" si="74"/>
        <v/>
      </c>
      <c r="Q837" s="310" t="str">
        <f t="shared" si="75"/>
        <v/>
      </c>
      <c r="R837" s="310" t="str">
        <f t="shared" si="76"/>
        <v/>
      </c>
      <c r="S837" s="310" t="str">
        <f t="shared" si="77"/>
        <v/>
      </c>
      <c r="T837" s="310" t="str">
        <f t="shared" si="78"/>
        <v/>
      </c>
      <c r="U837" s="311" t="str">
        <f t="shared" si="79"/>
        <v/>
      </c>
    </row>
    <row r="838" spans="1:21">
      <c r="A838" s="79"/>
      <c r="B838" s="79"/>
      <c r="P838" s="310" t="str">
        <f t="shared" si="74"/>
        <v/>
      </c>
      <c r="Q838" s="310" t="str">
        <f t="shared" si="75"/>
        <v/>
      </c>
      <c r="R838" s="310" t="str">
        <f t="shared" si="76"/>
        <v/>
      </c>
      <c r="S838" s="310" t="str">
        <f t="shared" si="77"/>
        <v/>
      </c>
      <c r="T838" s="310" t="str">
        <f t="shared" si="78"/>
        <v/>
      </c>
      <c r="U838" s="311" t="str">
        <f t="shared" si="79"/>
        <v/>
      </c>
    </row>
    <row r="839" spans="1:21">
      <c r="A839" s="79"/>
      <c r="B839" s="79"/>
      <c r="P839" s="310" t="str">
        <f t="shared" si="74"/>
        <v/>
      </c>
      <c r="Q839" s="310" t="str">
        <f t="shared" si="75"/>
        <v/>
      </c>
      <c r="R839" s="310" t="str">
        <f t="shared" si="76"/>
        <v/>
      </c>
      <c r="S839" s="310" t="str">
        <f t="shared" si="77"/>
        <v/>
      </c>
      <c r="T839" s="310" t="str">
        <f t="shared" si="78"/>
        <v/>
      </c>
      <c r="U839" s="311" t="str">
        <f t="shared" si="79"/>
        <v/>
      </c>
    </row>
    <row r="840" spans="1:21">
      <c r="A840" s="79"/>
      <c r="B840" s="79"/>
      <c r="P840" s="310" t="str">
        <f t="shared" ref="P840:P903" si="80">IF(A840="","",A840-$A$6)</f>
        <v/>
      </c>
      <c r="Q840" s="310" t="str">
        <f t="shared" ref="Q840:Q903" si="81">IF(A840="","",A840^2)</f>
        <v/>
      </c>
      <c r="R840" s="310" t="str">
        <f t="shared" ref="R840:R903" si="82">IF(P840="","",P840^2)</f>
        <v/>
      </c>
      <c r="S840" s="310" t="str">
        <f t="shared" ref="S840:S903" si="83">IF(B840="","",B840-$B$6)</f>
        <v/>
      </c>
      <c r="T840" s="310" t="str">
        <f t="shared" ref="T840:T903" si="84">IF(S840="","",S840^2)</f>
        <v/>
      </c>
      <c r="U840" s="311" t="str">
        <f t="shared" ref="U840:U903" si="85">IF(A840="","",A840*B840)</f>
        <v/>
      </c>
    </row>
    <row r="841" spans="1:21">
      <c r="A841" s="79"/>
      <c r="B841" s="79"/>
      <c r="P841" s="310" t="str">
        <f t="shared" si="80"/>
        <v/>
      </c>
      <c r="Q841" s="310" t="str">
        <f t="shared" si="81"/>
        <v/>
      </c>
      <c r="R841" s="310" t="str">
        <f t="shared" si="82"/>
        <v/>
      </c>
      <c r="S841" s="310" t="str">
        <f t="shared" si="83"/>
        <v/>
      </c>
      <c r="T841" s="310" t="str">
        <f t="shared" si="84"/>
        <v/>
      </c>
      <c r="U841" s="311" t="str">
        <f t="shared" si="85"/>
        <v/>
      </c>
    </row>
    <row r="842" spans="1:21">
      <c r="A842" s="79"/>
      <c r="B842" s="79"/>
      <c r="P842" s="310" t="str">
        <f t="shared" si="80"/>
        <v/>
      </c>
      <c r="Q842" s="310" t="str">
        <f t="shared" si="81"/>
        <v/>
      </c>
      <c r="R842" s="310" t="str">
        <f t="shared" si="82"/>
        <v/>
      </c>
      <c r="S842" s="310" t="str">
        <f t="shared" si="83"/>
        <v/>
      </c>
      <c r="T842" s="310" t="str">
        <f t="shared" si="84"/>
        <v/>
      </c>
      <c r="U842" s="311" t="str">
        <f t="shared" si="85"/>
        <v/>
      </c>
    </row>
    <row r="843" spans="1:21">
      <c r="A843" s="79"/>
      <c r="B843" s="79"/>
      <c r="P843" s="310" t="str">
        <f t="shared" si="80"/>
        <v/>
      </c>
      <c r="Q843" s="310" t="str">
        <f t="shared" si="81"/>
        <v/>
      </c>
      <c r="R843" s="310" t="str">
        <f t="shared" si="82"/>
        <v/>
      </c>
      <c r="S843" s="310" t="str">
        <f t="shared" si="83"/>
        <v/>
      </c>
      <c r="T843" s="310" t="str">
        <f t="shared" si="84"/>
        <v/>
      </c>
      <c r="U843" s="311" t="str">
        <f t="shared" si="85"/>
        <v/>
      </c>
    </row>
    <row r="844" spans="1:21">
      <c r="A844" s="79"/>
      <c r="B844" s="79"/>
      <c r="P844" s="310" t="str">
        <f t="shared" si="80"/>
        <v/>
      </c>
      <c r="Q844" s="310" t="str">
        <f t="shared" si="81"/>
        <v/>
      </c>
      <c r="R844" s="310" t="str">
        <f t="shared" si="82"/>
        <v/>
      </c>
      <c r="S844" s="310" t="str">
        <f t="shared" si="83"/>
        <v/>
      </c>
      <c r="T844" s="310" t="str">
        <f t="shared" si="84"/>
        <v/>
      </c>
      <c r="U844" s="311" t="str">
        <f t="shared" si="85"/>
        <v/>
      </c>
    </row>
    <row r="845" spans="1:21">
      <c r="A845" s="79"/>
      <c r="B845" s="79"/>
      <c r="P845" s="310" t="str">
        <f t="shared" si="80"/>
        <v/>
      </c>
      <c r="Q845" s="310" t="str">
        <f t="shared" si="81"/>
        <v/>
      </c>
      <c r="R845" s="310" t="str">
        <f t="shared" si="82"/>
        <v/>
      </c>
      <c r="S845" s="310" t="str">
        <f t="shared" si="83"/>
        <v/>
      </c>
      <c r="T845" s="310" t="str">
        <f t="shared" si="84"/>
        <v/>
      </c>
      <c r="U845" s="311" t="str">
        <f t="shared" si="85"/>
        <v/>
      </c>
    </row>
    <row r="846" spans="1:21">
      <c r="A846" s="79"/>
      <c r="B846" s="79"/>
      <c r="P846" s="310" t="str">
        <f t="shared" si="80"/>
        <v/>
      </c>
      <c r="Q846" s="310" t="str">
        <f t="shared" si="81"/>
        <v/>
      </c>
      <c r="R846" s="310" t="str">
        <f t="shared" si="82"/>
        <v/>
      </c>
      <c r="S846" s="310" t="str">
        <f t="shared" si="83"/>
        <v/>
      </c>
      <c r="T846" s="310" t="str">
        <f t="shared" si="84"/>
        <v/>
      </c>
      <c r="U846" s="311" t="str">
        <f t="shared" si="85"/>
        <v/>
      </c>
    </row>
    <row r="847" spans="1:21">
      <c r="A847" s="79"/>
      <c r="B847" s="79"/>
      <c r="P847" s="310" t="str">
        <f t="shared" si="80"/>
        <v/>
      </c>
      <c r="Q847" s="310" t="str">
        <f t="shared" si="81"/>
        <v/>
      </c>
      <c r="R847" s="310" t="str">
        <f t="shared" si="82"/>
        <v/>
      </c>
      <c r="S847" s="310" t="str">
        <f t="shared" si="83"/>
        <v/>
      </c>
      <c r="T847" s="310" t="str">
        <f t="shared" si="84"/>
        <v/>
      </c>
      <c r="U847" s="311" t="str">
        <f t="shared" si="85"/>
        <v/>
      </c>
    </row>
    <row r="848" spans="1:21">
      <c r="A848" s="79"/>
      <c r="B848" s="79"/>
      <c r="P848" s="310" t="str">
        <f t="shared" si="80"/>
        <v/>
      </c>
      <c r="Q848" s="310" t="str">
        <f t="shared" si="81"/>
        <v/>
      </c>
      <c r="R848" s="310" t="str">
        <f t="shared" si="82"/>
        <v/>
      </c>
      <c r="S848" s="310" t="str">
        <f t="shared" si="83"/>
        <v/>
      </c>
      <c r="T848" s="310" t="str">
        <f t="shared" si="84"/>
        <v/>
      </c>
      <c r="U848" s="311" t="str">
        <f t="shared" si="85"/>
        <v/>
      </c>
    </row>
    <row r="849" spans="1:21">
      <c r="A849" s="79"/>
      <c r="B849" s="79"/>
      <c r="P849" s="310" t="str">
        <f t="shared" si="80"/>
        <v/>
      </c>
      <c r="Q849" s="310" t="str">
        <f t="shared" si="81"/>
        <v/>
      </c>
      <c r="R849" s="310" t="str">
        <f t="shared" si="82"/>
        <v/>
      </c>
      <c r="S849" s="310" t="str">
        <f t="shared" si="83"/>
        <v/>
      </c>
      <c r="T849" s="310" t="str">
        <f t="shared" si="84"/>
        <v/>
      </c>
      <c r="U849" s="311" t="str">
        <f t="shared" si="85"/>
        <v/>
      </c>
    </row>
    <row r="850" spans="1:21">
      <c r="A850" s="79"/>
      <c r="B850" s="79"/>
      <c r="P850" s="310" t="str">
        <f t="shared" si="80"/>
        <v/>
      </c>
      <c r="Q850" s="310" t="str">
        <f t="shared" si="81"/>
        <v/>
      </c>
      <c r="R850" s="310" t="str">
        <f t="shared" si="82"/>
        <v/>
      </c>
      <c r="S850" s="310" t="str">
        <f t="shared" si="83"/>
        <v/>
      </c>
      <c r="T850" s="310" t="str">
        <f t="shared" si="84"/>
        <v/>
      </c>
      <c r="U850" s="311" t="str">
        <f t="shared" si="85"/>
        <v/>
      </c>
    </row>
    <row r="851" spans="1:21">
      <c r="A851" s="79"/>
      <c r="B851" s="79"/>
      <c r="P851" s="310" t="str">
        <f t="shared" si="80"/>
        <v/>
      </c>
      <c r="Q851" s="310" t="str">
        <f t="shared" si="81"/>
        <v/>
      </c>
      <c r="R851" s="310" t="str">
        <f t="shared" si="82"/>
        <v/>
      </c>
      <c r="S851" s="310" t="str">
        <f t="shared" si="83"/>
        <v/>
      </c>
      <c r="T851" s="310" t="str">
        <f t="shared" si="84"/>
        <v/>
      </c>
      <c r="U851" s="311" t="str">
        <f t="shared" si="85"/>
        <v/>
      </c>
    </row>
    <row r="852" spans="1:21">
      <c r="A852" s="79"/>
      <c r="B852" s="79"/>
      <c r="P852" s="310" t="str">
        <f t="shared" si="80"/>
        <v/>
      </c>
      <c r="Q852" s="310" t="str">
        <f t="shared" si="81"/>
        <v/>
      </c>
      <c r="R852" s="310" t="str">
        <f t="shared" si="82"/>
        <v/>
      </c>
      <c r="S852" s="310" t="str">
        <f t="shared" si="83"/>
        <v/>
      </c>
      <c r="T852" s="310" t="str">
        <f t="shared" si="84"/>
        <v/>
      </c>
      <c r="U852" s="311" t="str">
        <f t="shared" si="85"/>
        <v/>
      </c>
    </row>
    <row r="853" spans="1:21">
      <c r="A853" s="79"/>
      <c r="B853" s="79"/>
      <c r="P853" s="310" t="str">
        <f t="shared" si="80"/>
        <v/>
      </c>
      <c r="Q853" s="310" t="str">
        <f t="shared" si="81"/>
        <v/>
      </c>
      <c r="R853" s="310" t="str">
        <f t="shared" si="82"/>
        <v/>
      </c>
      <c r="S853" s="310" t="str">
        <f t="shared" si="83"/>
        <v/>
      </c>
      <c r="T853" s="310" t="str">
        <f t="shared" si="84"/>
        <v/>
      </c>
      <c r="U853" s="311" t="str">
        <f t="shared" si="85"/>
        <v/>
      </c>
    </row>
    <row r="854" spans="1:21">
      <c r="A854" s="79"/>
      <c r="B854" s="79"/>
      <c r="P854" s="310" t="str">
        <f t="shared" si="80"/>
        <v/>
      </c>
      <c r="Q854" s="310" t="str">
        <f t="shared" si="81"/>
        <v/>
      </c>
      <c r="R854" s="310" t="str">
        <f t="shared" si="82"/>
        <v/>
      </c>
      <c r="S854" s="310" t="str">
        <f t="shared" si="83"/>
        <v/>
      </c>
      <c r="T854" s="310" t="str">
        <f t="shared" si="84"/>
        <v/>
      </c>
      <c r="U854" s="311" t="str">
        <f t="shared" si="85"/>
        <v/>
      </c>
    </row>
    <row r="855" spans="1:21">
      <c r="A855" s="79"/>
      <c r="B855" s="79"/>
      <c r="P855" s="310" t="str">
        <f t="shared" si="80"/>
        <v/>
      </c>
      <c r="Q855" s="310" t="str">
        <f t="shared" si="81"/>
        <v/>
      </c>
      <c r="R855" s="310" t="str">
        <f t="shared" si="82"/>
        <v/>
      </c>
      <c r="S855" s="310" t="str">
        <f t="shared" si="83"/>
        <v/>
      </c>
      <c r="T855" s="310" t="str">
        <f t="shared" si="84"/>
        <v/>
      </c>
      <c r="U855" s="311" t="str">
        <f t="shared" si="85"/>
        <v/>
      </c>
    </row>
    <row r="856" spans="1:21">
      <c r="A856" s="79"/>
      <c r="B856" s="79"/>
      <c r="P856" s="310" t="str">
        <f t="shared" si="80"/>
        <v/>
      </c>
      <c r="Q856" s="310" t="str">
        <f t="shared" si="81"/>
        <v/>
      </c>
      <c r="R856" s="310" t="str">
        <f t="shared" si="82"/>
        <v/>
      </c>
      <c r="S856" s="310" t="str">
        <f t="shared" si="83"/>
        <v/>
      </c>
      <c r="T856" s="310" t="str">
        <f t="shared" si="84"/>
        <v/>
      </c>
      <c r="U856" s="311" t="str">
        <f t="shared" si="85"/>
        <v/>
      </c>
    </row>
    <row r="857" spans="1:21">
      <c r="A857" s="79"/>
      <c r="B857" s="79"/>
      <c r="P857" s="310" t="str">
        <f t="shared" si="80"/>
        <v/>
      </c>
      <c r="Q857" s="310" t="str">
        <f t="shared" si="81"/>
        <v/>
      </c>
      <c r="R857" s="310" t="str">
        <f t="shared" si="82"/>
        <v/>
      </c>
      <c r="S857" s="310" t="str">
        <f t="shared" si="83"/>
        <v/>
      </c>
      <c r="T857" s="310" t="str">
        <f t="shared" si="84"/>
        <v/>
      </c>
      <c r="U857" s="311" t="str">
        <f t="shared" si="85"/>
        <v/>
      </c>
    </row>
    <row r="858" spans="1:21">
      <c r="A858" s="79"/>
      <c r="B858" s="79"/>
      <c r="P858" s="310" t="str">
        <f t="shared" si="80"/>
        <v/>
      </c>
      <c r="Q858" s="310" t="str">
        <f t="shared" si="81"/>
        <v/>
      </c>
      <c r="R858" s="310" t="str">
        <f t="shared" si="82"/>
        <v/>
      </c>
      <c r="S858" s="310" t="str">
        <f t="shared" si="83"/>
        <v/>
      </c>
      <c r="T858" s="310" t="str">
        <f t="shared" si="84"/>
        <v/>
      </c>
      <c r="U858" s="311" t="str">
        <f t="shared" si="85"/>
        <v/>
      </c>
    </row>
    <row r="859" spans="1:21">
      <c r="A859" s="79"/>
      <c r="B859" s="79"/>
      <c r="P859" s="310" t="str">
        <f t="shared" si="80"/>
        <v/>
      </c>
      <c r="Q859" s="310" t="str">
        <f t="shared" si="81"/>
        <v/>
      </c>
      <c r="R859" s="310" t="str">
        <f t="shared" si="82"/>
        <v/>
      </c>
      <c r="S859" s="310" t="str">
        <f t="shared" si="83"/>
        <v/>
      </c>
      <c r="T859" s="310" t="str">
        <f t="shared" si="84"/>
        <v/>
      </c>
      <c r="U859" s="311" t="str">
        <f t="shared" si="85"/>
        <v/>
      </c>
    </row>
    <row r="860" spans="1:21">
      <c r="A860" s="79"/>
      <c r="B860" s="79"/>
      <c r="P860" s="310" t="str">
        <f t="shared" si="80"/>
        <v/>
      </c>
      <c r="Q860" s="310" t="str">
        <f t="shared" si="81"/>
        <v/>
      </c>
      <c r="R860" s="310" t="str">
        <f t="shared" si="82"/>
        <v/>
      </c>
      <c r="S860" s="310" t="str">
        <f t="shared" si="83"/>
        <v/>
      </c>
      <c r="T860" s="310" t="str">
        <f t="shared" si="84"/>
        <v/>
      </c>
      <c r="U860" s="311" t="str">
        <f t="shared" si="85"/>
        <v/>
      </c>
    </row>
    <row r="861" spans="1:21">
      <c r="A861" s="79"/>
      <c r="B861" s="79"/>
      <c r="P861" s="310" t="str">
        <f t="shared" si="80"/>
        <v/>
      </c>
      <c r="Q861" s="310" t="str">
        <f t="shared" si="81"/>
        <v/>
      </c>
      <c r="R861" s="310" t="str">
        <f t="shared" si="82"/>
        <v/>
      </c>
      <c r="S861" s="310" t="str">
        <f t="shared" si="83"/>
        <v/>
      </c>
      <c r="T861" s="310" t="str">
        <f t="shared" si="84"/>
        <v/>
      </c>
      <c r="U861" s="311" t="str">
        <f t="shared" si="85"/>
        <v/>
      </c>
    </row>
    <row r="862" spans="1:21">
      <c r="A862" s="79"/>
      <c r="B862" s="79"/>
      <c r="P862" s="310" t="str">
        <f t="shared" si="80"/>
        <v/>
      </c>
      <c r="Q862" s="310" t="str">
        <f t="shared" si="81"/>
        <v/>
      </c>
      <c r="R862" s="310" t="str">
        <f t="shared" si="82"/>
        <v/>
      </c>
      <c r="S862" s="310" t="str">
        <f t="shared" si="83"/>
        <v/>
      </c>
      <c r="T862" s="310" t="str">
        <f t="shared" si="84"/>
        <v/>
      </c>
      <c r="U862" s="311" t="str">
        <f t="shared" si="85"/>
        <v/>
      </c>
    </row>
    <row r="863" spans="1:21">
      <c r="A863" s="79"/>
      <c r="B863" s="79"/>
      <c r="P863" s="310" t="str">
        <f t="shared" si="80"/>
        <v/>
      </c>
      <c r="Q863" s="310" t="str">
        <f t="shared" si="81"/>
        <v/>
      </c>
      <c r="R863" s="310" t="str">
        <f t="shared" si="82"/>
        <v/>
      </c>
      <c r="S863" s="310" t="str">
        <f t="shared" si="83"/>
        <v/>
      </c>
      <c r="T863" s="310" t="str">
        <f t="shared" si="84"/>
        <v/>
      </c>
      <c r="U863" s="311" t="str">
        <f t="shared" si="85"/>
        <v/>
      </c>
    </row>
    <row r="864" spans="1:21">
      <c r="A864" s="79"/>
      <c r="B864" s="79"/>
      <c r="P864" s="310" t="str">
        <f t="shared" si="80"/>
        <v/>
      </c>
      <c r="Q864" s="310" t="str">
        <f t="shared" si="81"/>
        <v/>
      </c>
      <c r="R864" s="310" t="str">
        <f t="shared" si="82"/>
        <v/>
      </c>
      <c r="S864" s="310" t="str">
        <f t="shared" si="83"/>
        <v/>
      </c>
      <c r="T864" s="310" t="str">
        <f t="shared" si="84"/>
        <v/>
      </c>
      <c r="U864" s="311" t="str">
        <f t="shared" si="85"/>
        <v/>
      </c>
    </row>
    <row r="865" spans="1:21">
      <c r="A865" s="79"/>
      <c r="B865" s="79"/>
      <c r="P865" s="310" t="str">
        <f t="shared" si="80"/>
        <v/>
      </c>
      <c r="Q865" s="310" t="str">
        <f t="shared" si="81"/>
        <v/>
      </c>
      <c r="R865" s="310" t="str">
        <f t="shared" si="82"/>
        <v/>
      </c>
      <c r="S865" s="310" t="str">
        <f t="shared" si="83"/>
        <v/>
      </c>
      <c r="T865" s="310" t="str">
        <f t="shared" si="84"/>
        <v/>
      </c>
      <c r="U865" s="311" t="str">
        <f t="shared" si="85"/>
        <v/>
      </c>
    </row>
    <row r="866" spans="1:21">
      <c r="A866" s="79"/>
      <c r="B866" s="79"/>
      <c r="P866" s="310" t="str">
        <f t="shared" si="80"/>
        <v/>
      </c>
      <c r="Q866" s="310" t="str">
        <f t="shared" si="81"/>
        <v/>
      </c>
      <c r="R866" s="310" t="str">
        <f t="shared" si="82"/>
        <v/>
      </c>
      <c r="S866" s="310" t="str">
        <f t="shared" si="83"/>
        <v/>
      </c>
      <c r="T866" s="310" t="str">
        <f t="shared" si="84"/>
        <v/>
      </c>
      <c r="U866" s="311" t="str">
        <f t="shared" si="85"/>
        <v/>
      </c>
    </row>
    <row r="867" spans="1:21">
      <c r="A867" s="79"/>
      <c r="B867" s="79"/>
      <c r="P867" s="310" t="str">
        <f t="shared" si="80"/>
        <v/>
      </c>
      <c r="Q867" s="310" t="str">
        <f t="shared" si="81"/>
        <v/>
      </c>
      <c r="R867" s="310" t="str">
        <f t="shared" si="82"/>
        <v/>
      </c>
      <c r="S867" s="310" t="str">
        <f t="shared" si="83"/>
        <v/>
      </c>
      <c r="T867" s="310" t="str">
        <f t="shared" si="84"/>
        <v/>
      </c>
      <c r="U867" s="311" t="str">
        <f t="shared" si="85"/>
        <v/>
      </c>
    </row>
    <row r="868" spans="1:21">
      <c r="A868" s="79"/>
      <c r="B868" s="79"/>
      <c r="P868" s="310" t="str">
        <f t="shared" si="80"/>
        <v/>
      </c>
      <c r="Q868" s="310" t="str">
        <f t="shared" si="81"/>
        <v/>
      </c>
      <c r="R868" s="310" t="str">
        <f t="shared" si="82"/>
        <v/>
      </c>
      <c r="S868" s="310" t="str">
        <f t="shared" si="83"/>
        <v/>
      </c>
      <c r="T868" s="310" t="str">
        <f t="shared" si="84"/>
        <v/>
      </c>
      <c r="U868" s="311" t="str">
        <f t="shared" si="85"/>
        <v/>
      </c>
    </row>
    <row r="869" spans="1:21">
      <c r="A869" s="79"/>
      <c r="B869" s="79"/>
      <c r="P869" s="310" t="str">
        <f t="shared" si="80"/>
        <v/>
      </c>
      <c r="Q869" s="310" t="str">
        <f t="shared" si="81"/>
        <v/>
      </c>
      <c r="R869" s="310" t="str">
        <f t="shared" si="82"/>
        <v/>
      </c>
      <c r="S869" s="310" t="str">
        <f t="shared" si="83"/>
        <v/>
      </c>
      <c r="T869" s="310" t="str">
        <f t="shared" si="84"/>
        <v/>
      </c>
      <c r="U869" s="311" t="str">
        <f t="shared" si="85"/>
        <v/>
      </c>
    </row>
    <row r="870" spans="1:21">
      <c r="A870" s="79"/>
      <c r="B870" s="79"/>
      <c r="P870" s="310" t="str">
        <f t="shared" si="80"/>
        <v/>
      </c>
      <c r="Q870" s="310" t="str">
        <f t="shared" si="81"/>
        <v/>
      </c>
      <c r="R870" s="310" t="str">
        <f t="shared" si="82"/>
        <v/>
      </c>
      <c r="S870" s="310" t="str">
        <f t="shared" si="83"/>
        <v/>
      </c>
      <c r="T870" s="310" t="str">
        <f t="shared" si="84"/>
        <v/>
      </c>
      <c r="U870" s="311" t="str">
        <f t="shared" si="85"/>
        <v/>
      </c>
    </row>
    <row r="871" spans="1:21">
      <c r="A871" s="79"/>
      <c r="B871" s="79"/>
      <c r="P871" s="310" t="str">
        <f t="shared" si="80"/>
        <v/>
      </c>
      <c r="Q871" s="310" t="str">
        <f t="shared" si="81"/>
        <v/>
      </c>
      <c r="R871" s="310" t="str">
        <f t="shared" si="82"/>
        <v/>
      </c>
      <c r="S871" s="310" t="str">
        <f t="shared" si="83"/>
        <v/>
      </c>
      <c r="T871" s="310" t="str">
        <f t="shared" si="84"/>
        <v/>
      </c>
      <c r="U871" s="311" t="str">
        <f t="shared" si="85"/>
        <v/>
      </c>
    </row>
    <row r="872" spans="1:21">
      <c r="A872" s="79"/>
      <c r="B872" s="79"/>
      <c r="P872" s="310" t="str">
        <f t="shared" si="80"/>
        <v/>
      </c>
      <c r="Q872" s="310" t="str">
        <f t="shared" si="81"/>
        <v/>
      </c>
      <c r="R872" s="310" t="str">
        <f t="shared" si="82"/>
        <v/>
      </c>
      <c r="S872" s="310" t="str">
        <f t="shared" si="83"/>
        <v/>
      </c>
      <c r="T872" s="310" t="str">
        <f t="shared" si="84"/>
        <v/>
      </c>
      <c r="U872" s="311" t="str">
        <f t="shared" si="85"/>
        <v/>
      </c>
    </row>
    <row r="873" spans="1:21">
      <c r="A873" s="79"/>
      <c r="B873" s="79"/>
      <c r="P873" s="310" t="str">
        <f t="shared" si="80"/>
        <v/>
      </c>
      <c r="Q873" s="310" t="str">
        <f t="shared" si="81"/>
        <v/>
      </c>
      <c r="R873" s="310" t="str">
        <f t="shared" si="82"/>
        <v/>
      </c>
      <c r="S873" s="310" t="str">
        <f t="shared" si="83"/>
        <v/>
      </c>
      <c r="T873" s="310" t="str">
        <f t="shared" si="84"/>
        <v/>
      </c>
      <c r="U873" s="311" t="str">
        <f t="shared" si="85"/>
        <v/>
      </c>
    </row>
    <row r="874" spans="1:21">
      <c r="A874" s="79"/>
      <c r="B874" s="79"/>
      <c r="P874" s="310" t="str">
        <f t="shared" si="80"/>
        <v/>
      </c>
      <c r="Q874" s="310" t="str">
        <f t="shared" si="81"/>
        <v/>
      </c>
      <c r="R874" s="310" t="str">
        <f t="shared" si="82"/>
        <v/>
      </c>
      <c r="S874" s="310" t="str">
        <f t="shared" si="83"/>
        <v/>
      </c>
      <c r="T874" s="310" t="str">
        <f t="shared" si="84"/>
        <v/>
      </c>
      <c r="U874" s="311" t="str">
        <f t="shared" si="85"/>
        <v/>
      </c>
    </row>
    <row r="875" spans="1:21">
      <c r="A875" s="79"/>
      <c r="B875" s="79"/>
      <c r="P875" s="310" t="str">
        <f t="shared" si="80"/>
        <v/>
      </c>
      <c r="Q875" s="310" t="str">
        <f t="shared" si="81"/>
        <v/>
      </c>
      <c r="R875" s="310" t="str">
        <f t="shared" si="82"/>
        <v/>
      </c>
      <c r="S875" s="310" t="str">
        <f t="shared" si="83"/>
        <v/>
      </c>
      <c r="T875" s="310" t="str">
        <f t="shared" si="84"/>
        <v/>
      </c>
      <c r="U875" s="311" t="str">
        <f t="shared" si="85"/>
        <v/>
      </c>
    </row>
    <row r="876" spans="1:21">
      <c r="A876" s="79"/>
      <c r="B876" s="79"/>
      <c r="P876" s="310" t="str">
        <f t="shared" si="80"/>
        <v/>
      </c>
      <c r="Q876" s="310" t="str">
        <f t="shared" si="81"/>
        <v/>
      </c>
      <c r="R876" s="310" t="str">
        <f t="shared" si="82"/>
        <v/>
      </c>
      <c r="S876" s="310" t="str">
        <f t="shared" si="83"/>
        <v/>
      </c>
      <c r="T876" s="310" t="str">
        <f t="shared" si="84"/>
        <v/>
      </c>
      <c r="U876" s="311" t="str">
        <f t="shared" si="85"/>
        <v/>
      </c>
    </row>
    <row r="877" spans="1:21">
      <c r="A877" s="79"/>
      <c r="B877" s="79"/>
      <c r="P877" s="310" t="str">
        <f t="shared" si="80"/>
        <v/>
      </c>
      <c r="Q877" s="310" t="str">
        <f t="shared" si="81"/>
        <v/>
      </c>
      <c r="R877" s="310" t="str">
        <f t="shared" si="82"/>
        <v/>
      </c>
      <c r="S877" s="310" t="str">
        <f t="shared" si="83"/>
        <v/>
      </c>
      <c r="T877" s="310" t="str">
        <f t="shared" si="84"/>
        <v/>
      </c>
      <c r="U877" s="311" t="str">
        <f t="shared" si="85"/>
        <v/>
      </c>
    </row>
    <row r="878" spans="1:21">
      <c r="A878" s="79"/>
      <c r="B878" s="79"/>
      <c r="P878" s="310" t="str">
        <f t="shared" si="80"/>
        <v/>
      </c>
      <c r="Q878" s="310" t="str">
        <f t="shared" si="81"/>
        <v/>
      </c>
      <c r="R878" s="310" t="str">
        <f t="shared" si="82"/>
        <v/>
      </c>
      <c r="S878" s="310" t="str">
        <f t="shared" si="83"/>
        <v/>
      </c>
      <c r="T878" s="310" t="str">
        <f t="shared" si="84"/>
        <v/>
      </c>
      <c r="U878" s="311" t="str">
        <f t="shared" si="85"/>
        <v/>
      </c>
    </row>
    <row r="879" spans="1:21">
      <c r="A879" s="79"/>
      <c r="B879" s="79"/>
      <c r="P879" s="310" t="str">
        <f t="shared" si="80"/>
        <v/>
      </c>
      <c r="Q879" s="310" t="str">
        <f t="shared" si="81"/>
        <v/>
      </c>
      <c r="R879" s="310" t="str">
        <f t="shared" si="82"/>
        <v/>
      </c>
      <c r="S879" s="310" t="str">
        <f t="shared" si="83"/>
        <v/>
      </c>
      <c r="T879" s="310" t="str">
        <f t="shared" si="84"/>
        <v/>
      </c>
      <c r="U879" s="311" t="str">
        <f t="shared" si="85"/>
        <v/>
      </c>
    </row>
    <row r="880" spans="1:21">
      <c r="A880" s="79"/>
      <c r="B880" s="79"/>
      <c r="P880" s="310" t="str">
        <f t="shared" si="80"/>
        <v/>
      </c>
      <c r="Q880" s="310" t="str">
        <f t="shared" si="81"/>
        <v/>
      </c>
      <c r="R880" s="310" t="str">
        <f t="shared" si="82"/>
        <v/>
      </c>
      <c r="S880" s="310" t="str">
        <f t="shared" si="83"/>
        <v/>
      </c>
      <c r="T880" s="310" t="str">
        <f t="shared" si="84"/>
        <v/>
      </c>
      <c r="U880" s="311" t="str">
        <f t="shared" si="85"/>
        <v/>
      </c>
    </row>
    <row r="881" spans="1:21">
      <c r="A881" s="79"/>
      <c r="B881" s="79"/>
      <c r="P881" s="310" t="str">
        <f t="shared" si="80"/>
        <v/>
      </c>
      <c r="Q881" s="310" t="str">
        <f t="shared" si="81"/>
        <v/>
      </c>
      <c r="R881" s="310" t="str">
        <f t="shared" si="82"/>
        <v/>
      </c>
      <c r="S881" s="310" t="str">
        <f t="shared" si="83"/>
        <v/>
      </c>
      <c r="T881" s="310" t="str">
        <f t="shared" si="84"/>
        <v/>
      </c>
      <c r="U881" s="311" t="str">
        <f t="shared" si="85"/>
        <v/>
      </c>
    </row>
    <row r="882" spans="1:21">
      <c r="A882" s="79"/>
      <c r="B882" s="79"/>
      <c r="P882" s="310" t="str">
        <f t="shared" si="80"/>
        <v/>
      </c>
      <c r="Q882" s="310" t="str">
        <f t="shared" si="81"/>
        <v/>
      </c>
      <c r="R882" s="310" t="str">
        <f t="shared" si="82"/>
        <v/>
      </c>
      <c r="S882" s="310" t="str">
        <f t="shared" si="83"/>
        <v/>
      </c>
      <c r="T882" s="310" t="str">
        <f t="shared" si="84"/>
        <v/>
      </c>
      <c r="U882" s="311" t="str">
        <f t="shared" si="85"/>
        <v/>
      </c>
    </row>
    <row r="883" spans="1:21">
      <c r="A883" s="79"/>
      <c r="B883" s="79"/>
      <c r="P883" s="310" t="str">
        <f t="shared" si="80"/>
        <v/>
      </c>
      <c r="Q883" s="310" t="str">
        <f t="shared" si="81"/>
        <v/>
      </c>
      <c r="R883" s="310" t="str">
        <f t="shared" si="82"/>
        <v/>
      </c>
      <c r="S883" s="310" t="str">
        <f t="shared" si="83"/>
        <v/>
      </c>
      <c r="T883" s="310" t="str">
        <f t="shared" si="84"/>
        <v/>
      </c>
      <c r="U883" s="311" t="str">
        <f t="shared" si="85"/>
        <v/>
      </c>
    </row>
    <row r="884" spans="1:21">
      <c r="A884" s="79"/>
      <c r="B884" s="79"/>
      <c r="P884" s="310" t="str">
        <f t="shared" si="80"/>
        <v/>
      </c>
      <c r="Q884" s="310" t="str">
        <f t="shared" si="81"/>
        <v/>
      </c>
      <c r="R884" s="310" t="str">
        <f t="shared" si="82"/>
        <v/>
      </c>
      <c r="S884" s="310" t="str">
        <f t="shared" si="83"/>
        <v/>
      </c>
      <c r="T884" s="310" t="str">
        <f t="shared" si="84"/>
        <v/>
      </c>
      <c r="U884" s="311" t="str">
        <f t="shared" si="85"/>
        <v/>
      </c>
    </row>
    <row r="885" spans="1:21">
      <c r="A885" s="79"/>
      <c r="B885" s="79"/>
      <c r="P885" s="310" t="str">
        <f t="shared" si="80"/>
        <v/>
      </c>
      <c r="Q885" s="310" t="str">
        <f t="shared" si="81"/>
        <v/>
      </c>
      <c r="R885" s="310" t="str">
        <f t="shared" si="82"/>
        <v/>
      </c>
      <c r="S885" s="310" t="str">
        <f t="shared" si="83"/>
        <v/>
      </c>
      <c r="T885" s="310" t="str">
        <f t="shared" si="84"/>
        <v/>
      </c>
      <c r="U885" s="311" t="str">
        <f t="shared" si="85"/>
        <v/>
      </c>
    </row>
    <row r="886" spans="1:21">
      <c r="A886" s="79"/>
      <c r="B886" s="79"/>
      <c r="P886" s="310" t="str">
        <f t="shared" si="80"/>
        <v/>
      </c>
      <c r="Q886" s="310" t="str">
        <f t="shared" si="81"/>
        <v/>
      </c>
      <c r="R886" s="310" t="str">
        <f t="shared" si="82"/>
        <v/>
      </c>
      <c r="S886" s="310" t="str">
        <f t="shared" si="83"/>
        <v/>
      </c>
      <c r="T886" s="310" t="str">
        <f t="shared" si="84"/>
        <v/>
      </c>
      <c r="U886" s="311" t="str">
        <f t="shared" si="85"/>
        <v/>
      </c>
    </row>
    <row r="887" spans="1:21">
      <c r="A887" s="79"/>
      <c r="B887" s="79"/>
      <c r="P887" s="310" t="str">
        <f t="shared" si="80"/>
        <v/>
      </c>
      <c r="Q887" s="310" t="str">
        <f t="shared" si="81"/>
        <v/>
      </c>
      <c r="R887" s="310" t="str">
        <f t="shared" si="82"/>
        <v/>
      </c>
      <c r="S887" s="310" t="str">
        <f t="shared" si="83"/>
        <v/>
      </c>
      <c r="T887" s="310" t="str">
        <f t="shared" si="84"/>
        <v/>
      </c>
      <c r="U887" s="311" t="str">
        <f t="shared" si="85"/>
        <v/>
      </c>
    </row>
    <row r="888" spans="1:21">
      <c r="A888" s="79"/>
      <c r="B888" s="79"/>
      <c r="P888" s="310" t="str">
        <f t="shared" si="80"/>
        <v/>
      </c>
      <c r="Q888" s="310" t="str">
        <f t="shared" si="81"/>
        <v/>
      </c>
      <c r="R888" s="310" t="str">
        <f t="shared" si="82"/>
        <v/>
      </c>
      <c r="S888" s="310" t="str">
        <f t="shared" si="83"/>
        <v/>
      </c>
      <c r="T888" s="310" t="str">
        <f t="shared" si="84"/>
        <v/>
      </c>
      <c r="U888" s="311" t="str">
        <f t="shared" si="85"/>
        <v/>
      </c>
    </row>
    <row r="889" spans="1:21">
      <c r="A889" s="79"/>
      <c r="B889" s="79"/>
      <c r="P889" s="310" t="str">
        <f t="shared" si="80"/>
        <v/>
      </c>
      <c r="Q889" s="310" t="str">
        <f t="shared" si="81"/>
        <v/>
      </c>
      <c r="R889" s="310" t="str">
        <f t="shared" si="82"/>
        <v/>
      </c>
      <c r="S889" s="310" t="str">
        <f t="shared" si="83"/>
        <v/>
      </c>
      <c r="T889" s="310" t="str">
        <f t="shared" si="84"/>
        <v/>
      </c>
      <c r="U889" s="311" t="str">
        <f t="shared" si="85"/>
        <v/>
      </c>
    </row>
    <row r="890" spans="1:21">
      <c r="A890" s="79"/>
      <c r="B890" s="79"/>
      <c r="P890" s="310" t="str">
        <f t="shared" si="80"/>
        <v/>
      </c>
      <c r="Q890" s="310" t="str">
        <f t="shared" si="81"/>
        <v/>
      </c>
      <c r="R890" s="310" t="str">
        <f t="shared" si="82"/>
        <v/>
      </c>
      <c r="S890" s="310" t="str">
        <f t="shared" si="83"/>
        <v/>
      </c>
      <c r="T890" s="310" t="str">
        <f t="shared" si="84"/>
        <v/>
      </c>
      <c r="U890" s="311" t="str">
        <f t="shared" si="85"/>
        <v/>
      </c>
    </row>
    <row r="891" spans="1:21">
      <c r="A891" s="79"/>
      <c r="B891" s="79"/>
      <c r="P891" s="310" t="str">
        <f t="shared" si="80"/>
        <v/>
      </c>
      <c r="Q891" s="310" t="str">
        <f t="shared" si="81"/>
        <v/>
      </c>
      <c r="R891" s="310" t="str">
        <f t="shared" si="82"/>
        <v/>
      </c>
      <c r="S891" s="310" t="str">
        <f t="shared" si="83"/>
        <v/>
      </c>
      <c r="T891" s="310" t="str">
        <f t="shared" si="84"/>
        <v/>
      </c>
      <c r="U891" s="311" t="str">
        <f t="shared" si="85"/>
        <v/>
      </c>
    </row>
    <row r="892" spans="1:21">
      <c r="A892" s="79"/>
      <c r="B892" s="79"/>
      <c r="P892" s="310" t="str">
        <f t="shared" si="80"/>
        <v/>
      </c>
      <c r="Q892" s="310" t="str">
        <f t="shared" si="81"/>
        <v/>
      </c>
      <c r="R892" s="310" t="str">
        <f t="shared" si="82"/>
        <v/>
      </c>
      <c r="S892" s="310" t="str">
        <f t="shared" si="83"/>
        <v/>
      </c>
      <c r="T892" s="310" t="str">
        <f t="shared" si="84"/>
        <v/>
      </c>
      <c r="U892" s="311" t="str">
        <f t="shared" si="85"/>
        <v/>
      </c>
    </row>
    <row r="893" spans="1:21">
      <c r="A893" s="79"/>
      <c r="B893" s="79"/>
      <c r="P893" s="310" t="str">
        <f t="shared" si="80"/>
        <v/>
      </c>
      <c r="Q893" s="310" t="str">
        <f t="shared" si="81"/>
        <v/>
      </c>
      <c r="R893" s="310" t="str">
        <f t="shared" si="82"/>
        <v/>
      </c>
      <c r="S893" s="310" t="str">
        <f t="shared" si="83"/>
        <v/>
      </c>
      <c r="T893" s="310" t="str">
        <f t="shared" si="84"/>
        <v/>
      </c>
      <c r="U893" s="311" t="str">
        <f t="shared" si="85"/>
        <v/>
      </c>
    </row>
    <row r="894" spans="1:21">
      <c r="A894" s="79"/>
      <c r="B894" s="79"/>
      <c r="P894" s="310" t="str">
        <f t="shared" si="80"/>
        <v/>
      </c>
      <c r="Q894" s="310" t="str">
        <f t="shared" si="81"/>
        <v/>
      </c>
      <c r="R894" s="310" t="str">
        <f t="shared" si="82"/>
        <v/>
      </c>
      <c r="S894" s="310" t="str">
        <f t="shared" si="83"/>
        <v/>
      </c>
      <c r="T894" s="310" t="str">
        <f t="shared" si="84"/>
        <v/>
      </c>
      <c r="U894" s="311" t="str">
        <f t="shared" si="85"/>
        <v/>
      </c>
    </row>
    <row r="895" spans="1:21">
      <c r="A895" s="79"/>
      <c r="B895" s="79"/>
      <c r="P895" s="310" t="str">
        <f t="shared" si="80"/>
        <v/>
      </c>
      <c r="Q895" s="310" t="str">
        <f t="shared" si="81"/>
        <v/>
      </c>
      <c r="R895" s="310" t="str">
        <f t="shared" si="82"/>
        <v/>
      </c>
      <c r="S895" s="310" t="str">
        <f t="shared" si="83"/>
        <v/>
      </c>
      <c r="T895" s="310" t="str">
        <f t="shared" si="84"/>
        <v/>
      </c>
      <c r="U895" s="311" t="str">
        <f t="shared" si="85"/>
        <v/>
      </c>
    </row>
    <row r="896" spans="1:21">
      <c r="A896" s="79"/>
      <c r="B896" s="79"/>
      <c r="P896" s="310" t="str">
        <f t="shared" si="80"/>
        <v/>
      </c>
      <c r="Q896" s="310" t="str">
        <f t="shared" si="81"/>
        <v/>
      </c>
      <c r="R896" s="310" t="str">
        <f t="shared" si="82"/>
        <v/>
      </c>
      <c r="S896" s="310" t="str">
        <f t="shared" si="83"/>
        <v/>
      </c>
      <c r="T896" s="310" t="str">
        <f t="shared" si="84"/>
        <v/>
      </c>
      <c r="U896" s="311" t="str">
        <f t="shared" si="85"/>
        <v/>
      </c>
    </row>
    <row r="897" spans="1:21">
      <c r="A897" s="79"/>
      <c r="B897" s="79"/>
      <c r="P897" s="310" t="str">
        <f t="shared" si="80"/>
        <v/>
      </c>
      <c r="Q897" s="310" t="str">
        <f t="shared" si="81"/>
        <v/>
      </c>
      <c r="R897" s="310" t="str">
        <f t="shared" si="82"/>
        <v/>
      </c>
      <c r="S897" s="310" t="str">
        <f t="shared" si="83"/>
        <v/>
      </c>
      <c r="T897" s="310" t="str">
        <f t="shared" si="84"/>
        <v/>
      </c>
      <c r="U897" s="311" t="str">
        <f t="shared" si="85"/>
        <v/>
      </c>
    </row>
    <row r="898" spans="1:21">
      <c r="A898" s="79"/>
      <c r="B898" s="79"/>
      <c r="P898" s="310" t="str">
        <f t="shared" si="80"/>
        <v/>
      </c>
      <c r="Q898" s="310" t="str">
        <f t="shared" si="81"/>
        <v/>
      </c>
      <c r="R898" s="310" t="str">
        <f t="shared" si="82"/>
        <v/>
      </c>
      <c r="S898" s="310" t="str">
        <f t="shared" si="83"/>
        <v/>
      </c>
      <c r="T898" s="310" t="str">
        <f t="shared" si="84"/>
        <v/>
      </c>
      <c r="U898" s="311" t="str">
        <f t="shared" si="85"/>
        <v/>
      </c>
    </row>
    <row r="899" spans="1:21">
      <c r="A899" s="79"/>
      <c r="B899" s="79"/>
      <c r="P899" s="310" t="str">
        <f t="shared" si="80"/>
        <v/>
      </c>
      <c r="Q899" s="310" t="str">
        <f t="shared" si="81"/>
        <v/>
      </c>
      <c r="R899" s="310" t="str">
        <f t="shared" si="82"/>
        <v/>
      </c>
      <c r="S899" s="310" t="str">
        <f t="shared" si="83"/>
        <v/>
      </c>
      <c r="T899" s="310" t="str">
        <f t="shared" si="84"/>
        <v/>
      </c>
      <c r="U899" s="311" t="str">
        <f t="shared" si="85"/>
        <v/>
      </c>
    </row>
    <row r="900" spans="1:21">
      <c r="A900" s="79"/>
      <c r="B900" s="79"/>
      <c r="P900" s="310" t="str">
        <f t="shared" si="80"/>
        <v/>
      </c>
      <c r="Q900" s="310" t="str">
        <f t="shared" si="81"/>
        <v/>
      </c>
      <c r="R900" s="310" t="str">
        <f t="shared" si="82"/>
        <v/>
      </c>
      <c r="S900" s="310" t="str">
        <f t="shared" si="83"/>
        <v/>
      </c>
      <c r="T900" s="310" t="str">
        <f t="shared" si="84"/>
        <v/>
      </c>
      <c r="U900" s="311" t="str">
        <f t="shared" si="85"/>
        <v/>
      </c>
    </row>
    <row r="901" spans="1:21">
      <c r="A901" s="79"/>
      <c r="B901" s="79"/>
      <c r="P901" s="310" t="str">
        <f t="shared" si="80"/>
        <v/>
      </c>
      <c r="Q901" s="310" t="str">
        <f t="shared" si="81"/>
        <v/>
      </c>
      <c r="R901" s="310" t="str">
        <f t="shared" si="82"/>
        <v/>
      </c>
      <c r="S901" s="310" t="str">
        <f t="shared" si="83"/>
        <v/>
      </c>
      <c r="T901" s="310" t="str">
        <f t="shared" si="84"/>
        <v/>
      </c>
      <c r="U901" s="311" t="str">
        <f t="shared" si="85"/>
        <v/>
      </c>
    </row>
    <row r="902" spans="1:21">
      <c r="A902" s="79"/>
      <c r="B902" s="79"/>
      <c r="P902" s="310" t="str">
        <f t="shared" si="80"/>
        <v/>
      </c>
      <c r="Q902" s="310" t="str">
        <f t="shared" si="81"/>
        <v/>
      </c>
      <c r="R902" s="310" t="str">
        <f t="shared" si="82"/>
        <v/>
      </c>
      <c r="S902" s="310" t="str">
        <f t="shared" si="83"/>
        <v/>
      </c>
      <c r="T902" s="310" t="str">
        <f t="shared" si="84"/>
        <v/>
      </c>
      <c r="U902" s="311" t="str">
        <f t="shared" si="85"/>
        <v/>
      </c>
    </row>
    <row r="903" spans="1:21">
      <c r="A903" s="79"/>
      <c r="B903" s="79"/>
      <c r="P903" s="310" t="str">
        <f t="shared" si="80"/>
        <v/>
      </c>
      <c r="Q903" s="310" t="str">
        <f t="shared" si="81"/>
        <v/>
      </c>
      <c r="R903" s="310" t="str">
        <f t="shared" si="82"/>
        <v/>
      </c>
      <c r="S903" s="310" t="str">
        <f t="shared" si="83"/>
        <v/>
      </c>
      <c r="T903" s="310" t="str">
        <f t="shared" si="84"/>
        <v/>
      </c>
      <c r="U903" s="311" t="str">
        <f t="shared" si="85"/>
        <v/>
      </c>
    </row>
    <row r="904" spans="1:21">
      <c r="A904" s="79"/>
      <c r="B904" s="79"/>
      <c r="P904" s="310" t="str">
        <f t="shared" ref="P904:P967" si="86">IF(A904="","",A904-$A$6)</f>
        <v/>
      </c>
      <c r="Q904" s="310" t="str">
        <f t="shared" ref="Q904:Q967" si="87">IF(A904="","",A904^2)</f>
        <v/>
      </c>
      <c r="R904" s="310" t="str">
        <f t="shared" ref="R904:R967" si="88">IF(P904="","",P904^2)</f>
        <v/>
      </c>
      <c r="S904" s="310" t="str">
        <f t="shared" ref="S904:S967" si="89">IF(B904="","",B904-$B$6)</f>
        <v/>
      </c>
      <c r="T904" s="310" t="str">
        <f t="shared" ref="T904:T967" si="90">IF(S904="","",S904^2)</f>
        <v/>
      </c>
      <c r="U904" s="311" t="str">
        <f t="shared" ref="U904:U967" si="91">IF(A904="","",A904*B904)</f>
        <v/>
      </c>
    </row>
    <row r="905" spans="1:21">
      <c r="A905" s="79"/>
      <c r="B905" s="79"/>
      <c r="P905" s="310" t="str">
        <f t="shared" si="86"/>
        <v/>
      </c>
      <c r="Q905" s="310" t="str">
        <f t="shared" si="87"/>
        <v/>
      </c>
      <c r="R905" s="310" t="str">
        <f t="shared" si="88"/>
        <v/>
      </c>
      <c r="S905" s="310" t="str">
        <f t="shared" si="89"/>
        <v/>
      </c>
      <c r="T905" s="310" t="str">
        <f t="shared" si="90"/>
        <v/>
      </c>
      <c r="U905" s="311" t="str">
        <f t="shared" si="91"/>
        <v/>
      </c>
    </row>
    <row r="906" spans="1:21">
      <c r="A906" s="79"/>
      <c r="B906" s="79"/>
      <c r="P906" s="310" t="str">
        <f t="shared" si="86"/>
        <v/>
      </c>
      <c r="Q906" s="310" t="str">
        <f t="shared" si="87"/>
        <v/>
      </c>
      <c r="R906" s="310" t="str">
        <f t="shared" si="88"/>
        <v/>
      </c>
      <c r="S906" s="310" t="str">
        <f t="shared" si="89"/>
        <v/>
      </c>
      <c r="T906" s="310" t="str">
        <f t="shared" si="90"/>
        <v/>
      </c>
      <c r="U906" s="311" t="str">
        <f t="shared" si="91"/>
        <v/>
      </c>
    </row>
    <row r="907" spans="1:21">
      <c r="A907" s="79"/>
      <c r="B907" s="79"/>
      <c r="P907" s="310" t="str">
        <f t="shared" si="86"/>
        <v/>
      </c>
      <c r="Q907" s="310" t="str">
        <f t="shared" si="87"/>
        <v/>
      </c>
      <c r="R907" s="310" t="str">
        <f t="shared" si="88"/>
        <v/>
      </c>
      <c r="S907" s="310" t="str">
        <f t="shared" si="89"/>
        <v/>
      </c>
      <c r="T907" s="310" t="str">
        <f t="shared" si="90"/>
        <v/>
      </c>
      <c r="U907" s="311" t="str">
        <f t="shared" si="91"/>
        <v/>
      </c>
    </row>
    <row r="908" spans="1:21">
      <c r="A908" s="79"/>
      <c r="B908" s="79"/>
      <c r="P908" s="310" t="str">
        <f t="shared" si="86"/>
        <v/>
      </c>
      <c r="Q908" s="310" t="str">
        <f t="shared" si="87"/>
        <v/>
      </c>
      <c r="R908" s="310" t="str">
        <f t="shared" si="88"/>
        <v/>
      </c>
      <c r="S908" s="310" t="str">
        <f t="shared" si="89"/>
        <v/>
      </c>
      <c r="T908" s="310" t="str">
        <f t="shared" si="90"/>
        <v/>
      </c>
      <c r="U908" s="311" t="str">
        <f t="shared" si="91"/>
        <v/>
      </c>
    </row>
    <row r="909" spans="1:21">
      <c r="A909" s="79"/>
      <c r="B909" s="79"/>
      <c r="P909" s="310" t="str">
        <f t="shared" si="86"/>
        <v/>
      </c>
      <c r="Q909" s="310" t="str">
        <f t="shared" si="87"/>
        <v/>
      </c>
      <c r="R909" s="310" t="str">
        <f t="shared" si="88"/>
        <v/>
      </c>
      <c r="S909" s="310" t="str">
        <f t="shared" si="89"/>
        <v/>
      </c>
      <c r="T909" s="310" t="str">
        <f t="shared" si="90"/>
        <v/>
      </c>
      <c r="U909" s="311" t="str">
        <f t="shared" si="91"/>
        <v/>
      </c>
    </row>
    <row r="910" spans="1:21">
      <c r="A910" s="79"/>
      <c r="B910" s="79"/>
      <c r="P910" s="310" t="str">
        <f t="shared" si="86"/>
        <v/>
      </c>
      <c r="Q910" s="310" t="str">
        <f t="shared" si="87"/>
        <v/>
      </c>
      <c r="R910" s="310" t="str">
        <f t="shared" si="88"/>
        <v/>
      </c>
      <c r="S910" s="310" t="str">
        <f t="shared" si="89"/>
        <v/>
      </c>
      <c r="T910" s="310" t="str">
        <f t="shared" si="90"/>
        <v/>
      </c>
      <c r="U910" s="311" t="str">
        <f t="shared" si="91"/>
        <v/>
      </c>
    </row>
    <row r="911" spans="1:21">
      <c r="A911" s="79"/>
      <c r="B911" s="79"/>
      <c r="P911" s="310" t="str">
        <f t="shared" si="86"/>
        <v/>
      </c>
      <c r="Q911" s="310" t="str">
        <f t="shared" si="87"/>
        <v/>
      </c>
      <c r="R911" s="310" t="str">
        <f t="shared" si="88"/>
        <v/>
      </c>
      <c r="S911" s="310" t="str">
        <f t="shared" si="89"/>
        <v/>
      </c>
      <c r="T911" s="310" t="str">
        <f t="shared" si="90"/>
        <v/>
      </c>
      <c r="U911" s="311" t="str">
        <f t="shared" si="91"/>
        <v/>
      </c>
    </row>
    <row r="912" spans="1:21">
      <c r="A912" s="79"/>
      <c r="B912" s="79"/>
      <c r="P912" s="310" t="str">
        <f t="shared" si="86"/>
        <v/>
      </c>
      <c r="Q912" s="310" t="str">
        <f t="shared" si="87"/>
        <v/>
      </c>
      <c r="R912" s="310" t="str">
        <f t="shared" si="88"/>
        <v/>
      </c>
      <c r="S912" s="310" t="str">
        <f t="shared" si="89"/>
        <v/>
      </c>
      <c r="T912" s="310" t="str">
        <f t="shared" si="90"/>
        <v/>
      </c>
      <c r="U912" s="311" t="str">
        <f t="shared" si="91"/>
        <v/>
      </c>
    </row>
    <row r="913" spans="1:21">
      <c r="A913" s="79"/>
      <c r="B913" s="79"/>
      <c r="P913" s="310" t="str">
        <f t="shared" si="86"/>
        <v/>
      </c>
      <c r="Q913" s="310" t="str">
        <f t="shared" si="87"/>
        <v/>
      </c>
      <c r="R913" s="310" t="str">
        <f t="shared" si="88"/>
        <v/>
      </c>
      <c r="S913" s="310" t="str">
        <f t="shared" si="89"/>
        <v/>
      </c>
      <c r="T913" s="310" t="str">
        <f t="shared" si="90"/>
        <v/>
      </c>
      <c r="U913" s="311" t="str">
        <f t="shared" si="91"/>
        <v/>
      </c>
    </row>
    <row r="914" spans="1:21">
      <c r="A914" s="79"/>
      <c r="B914" s="79"/>
      <c r="P914" s="310" t="str">
        <f t="shared" si="86"/>
        <v/>
      </c>
      <c r="Q914" s="310" t="str">
        <f t="shared" si="87"/>
        <v/>
      </c>
      <c r="R914" s="310" t="str">
        <f t="shared" si="88"/>
        <v/>
      </c>
      <c r="S914" s="310" t="str">
        <f t="shared" si="89"/>
        <v/>
      </c>
      <c r="T914" s="310" t="str">
        <f t="shared" si="90"/>
        <v/>
      </c>
      <c r="U914" s="311" t="str">
        <f t="shared" si="91"/>
        <v/>
      </c>
    </row>
    <row r="915" spans="1:21">
      <c r="A915" s="79"/>
      <c r="B915" s="79"/>
      <c r="P915" s="310" t="str">
        <f t="shared" si="86"/>
        <v/>
      </c>
      <c r="Q915" s="310" t="str">
        <f t="shared" si="87"/>
        <v/>
      </c>
      <c r="R915" s="310" t="str">
        <f t="shared" si="88"/>
        <v/>
      </c>
      <c r="S915" s="310" t="str">
        <f t="shared" si="89"/>
        <v/>
      </c>
      <c r="T915" s="310" t="str">
        <f t="shared" si="90"/>
        <v/>
      </c>
      <c r="U915" s="311" t="str">
        <f t="shared" si="91"/>
        <v/>
      </c>
    </row>
    <row r="916" spans="1:21">
      <c r="A916" s="79"/>
      <c r="B916" s="79"/>
      <c r="P916" s="310" t="str">
        <f t="shared" si="86"/>
        <v/>
      </c>
      <c r="Q916" s="310" t="str">
        <f t="shared" si="87"/>
        <v/>
      </c>
      <c r="R916" s="310" t="str">
        <f t="shared" si="88"/>
        <v/>
      </c>
      <c r="S916" s="310" t="str">
        <f t="shared" si="89"/>
        <v/>
      </c>
      <c r="T916" s="310" t="str">
        <f t="shared" si="90"/>
        <v/>
      </c>
      <c r="U916" s="311" t="str">
        <f t="shared" si="91"/>
        <v/>
      </c>
    </row>
    <row r="917" spans="1:21">
      <c r="A917" s="79"/>
      <c r="B917" s="79"/>
      <c r="P917" s="310" t="str">
        <f t="shared" si="86"/>
        <v/>
      </c>
      <c r="Q917" s="310" t="str">
        <f t="shared" si="87"/>
        <v/>
      </c>
      <c r="R917" s="310" t="str">
        <f t="shared" si="88"/>
        <v/>
      </c>
      <c r="S917" s="310" t="str">
        <f t="shared" si="89"/>
        <v/>
      </c>
      <c r="T917" s="310" t="str">
        <f t="shared" si="90"/>
        <v/>
      </c>
      <c r="U917" s="311" t="str">
        <f t="shared" si="91"/>
        <v/>
      </c>
    </row>
    <row r="918" spans="1:21">
      <c r="A918" s="79"/>
      <c r="B918" s="79"/>
      <c r="P918" s="310" t="str">
        <f t="shared" si="86"/>
        <v/>
      </c>
      <c r="Q918" s="310" t="str">
        <f t="shared" si="87"/>
        <v/>
      </c>
      <c r="R918" s="310" t="str">
        <f t="shared" si="88"/>
        <v/>
      </c>
      <c r="S918" s="310" t="str">
        <f t="shared" si="89"/>
        <v/>
      </c>
      <c r="T918" s="310" t="str">
        <f t="shared" si="90"/>
        <v/>
      </c>
      <c r="U918" s="311" t="str">
        <f t="shared" si="91"/>
        <v/>
      </c>
    </row>
    <row r="919" spans="1:21">
      <c r="A919" s="79"/>
      <c r="B919" s="79"/>
      <c r="P919" s="310" t="str">
        <f t="shared" si="86"/>
        <v/>
      </c>
      <c r="Q919" s="310" t="str">
        <f t="shared" si="87"/>
        <v/>
      </c>
      <c r="R919" s="310" t="str">
        <f t="shared" si="88"/>
        <v/>
      </c>
      <c r="S919" s="310" t="str">
        <f t="shared" si="89"/>
        <v/>
      </c>
      <c r="T919" s="310" t="str">
        <f t="shared" si="90"/>
        <v/>
      </c>
      <c r="U919" s="311" t="str">
        <f t="shared" si="91"/>
        <v/>
      </c>
    </row>
    <row r="920" spans="1:21">
      <c r="A920" s="79"/>
      <c r="B920" s="79"/>
      <c r="P920" s="310" t="str">
        <f t="shared" si="86"/>
        <v/>
      </c>
      <c r="Q920" s="310" t="str">
        <f t="shared" si="87"/>
        <v/>
      </c>
      <c r="R920" s="310" t="str">
        <f t="shared" si="88"/>
        <v/>
      </c>
      <c r="S920" s="310" t="str">
        <f t="shared" si="89"/>
        <v/>
      </c>
      <c r="T920" s="310" t="str">
        <f t="shared" si="90"/>
        <v/>
      </c>
      <c r="U920" s="311" t="str">
        <f t="shared" si="91"/>
        <v/>
      </c>
    </row>
    <row r="921" spans="1:21">
      <c r="A921" s="79"/>
      <c r="B921" s="79"/>
      <c r="P921" s="310" t="str">
        <f t="shared" si="86"/>
        <v/>
      </c>
      <c r="Q921" s="310" t="str">
        <f t="shared" si="87"/>
        <v/>
      </c>
      <c r="R921" s="310" t="str">
        <f t="shared" si="88"/>
        <v/>
      </c>
      <c r="S921" s="310" t="str">
        <f t="shared" si="89"/>
        <v/>
      </c>
      <c r="T921" s="310" t="str">
        <f t="shared" si="90"/>
        <v/>
      </c>
      <c r="U921" s="311" t="str">
        <f t="shared" si="91"/>
        <v/>
      </c>
    </row>
    <row r="922" spans="1:21">
      <c r="A922" s="79"/>
      <c r="B922" s="79"/>
      <c r="P922" s="310" t="str">
        <f t="shared" si="86"/>
        <v/>
      </c>
      <c r="Q922" s="310" t="str">
        <f t="shared" si="87"/>
        <v/>
      </c>
      <c r="R922" s="310" t="str">
        <f t="shared" si="88"/>
        <v/>
      </c>
      <c r="S922" s="310" t="str">
        <f t="shared" si="89"/>
        <v/>
      </c>
      <c r="T922" s="310" t="str">
        <f t="shared" si="90"/>
        <v/>
      </c>
      <c r="U922" s="311" t="str">
        <f t="shared" si="91"/>
        <v/>
      </c>
    </row>
    <row r="923" spans="1:21">
      <c r="A923" s="79"/>
      <c r="B923" s="79"/>
      <c r="P923" s="310" t="str">
        <f t="shared" si="86"/>
        <v/>
      </c>
      <c r="Q923" s="310" t="str">
        <f t="shared" si="87"/>
        <v/>
      </c>
      <c r="R923" s="310" t="str">
        <f t="shared" si="88"/>
        <v/>
      </c>
      <c r="S923" s="310" t="str">
        <f t="shared" si="89"/>
        <v/>
      </c>
      <c r="T923" s="310" t="str">
        <f t="shared" si="90"/>
        <v/>
      </c>
      <c r="U923" s="311" t="str">
        <f t="shared" si="91"/>
        <v/>
      </c>
    </row>
    <row r="924" spans="1:21">
      <c r="A924" s="79"/>
      <c r="B924" s="79"/>
      <c r="P924" s="310" t="str">
        <f t="shared" si="86"/>
        <v/>
      </c>
      <c r="Q924" s="310" t="str">
        <f t="shared" si="87"/>
        <v/>
      </c>
      <c r="R924" s="310" t="str">
        <f t="shared" si="88"/>
        <v/>
      </c>
      <c r="S924" s="310" t="str">
        <f t="shared" si="89"/>
        <v/>
      </c>
      <c r="T924" s="310" t="str">
        <f t="shared" si="90"/>
        <v/>
      </c>
      <c r="U924" s="311" t="str">
        <f t="shared" si="91"/>
        <v/>
      </c>
    </row>
    <row r="925" spans="1:21">
      <c r="A925" s="79"/>
      <c r="B925" s="79"/>
      <c r="P925" s="310" t="str">
        <f t="shared" si="86"/>
        <v/>
      </c>
      <c r="Q925" s="310" t="str">
        <f t="shared" si="87"/>
        <v/>
      </c>
      <c r="R925" s="310" t="str">
        <f t="shared" si="88"/>
        <v/>
      </c>
      <c r="S925" s="310" t="str">
        <f t="shared" si="89"/>
        <v/>
      </c>
      <c r="T925" s="310" t="str">
        <f t="shared" si="90"/>
        <v/>
      </c>
      <c r="U925" s="311" t="str">
        <f t="shared" si="91"/>
        <v/>
      </c>
    </row>
    <row r="926" spans="1:21">
      <c r="A926" s="79"/>
      <c r="B926" s="79"/>
      <c r="P926" s="310" t="str">
        <f t="shared" si="86"/>
        <v/>
      </c>
      <c r="Q926" s="310" t="str">
        <f t="shared" si="87"/>
        <v/>
      </c>
      <c r="R926" s="310" t="str">
        <f t="shared" si="88"/>
        <v/>
      </c>
      <c r="S926" s="310" t="str">
        <f t="shared" si="89"/>
        <v/>
      </c>
      <c r="T926" s="310" t="str">
        <f t="shared" si="90"/>
        <v/>
      </c>
      <c r="U926" s="311" t="str">
        <f t="shared" si="91"/>
        <v/>
      </c>
    </row>
    <row r="927" spans="1:21">
      <c r="A927" s="79"/>
      <c r="B927" s="79"/>
      <c r="P927" s="310" t="str">
        <f t="shared" si="86"/>
        <v/>
      </c>
      <c r="Q927" s="310" t="str">
        <f t="shared" si="87"/>
        <v/>
      </c>
      <c r="R927" s="310" t="str">
        <f t="shared" si="88"/>
        <v/>
      </c>
      <c r="S927" s="310" t="str">
        <f t="shared" si="89"/>
        <v/>
      </c>
      <c r="T927" s="310" t="str">
        <f t="shared" si="90"/>
        <v/>
      </c>
      <c r="U927" s="311" t="str">
        <f t="shared" si="91"/>
        <v/>
      </c>
    </row>
    <row r="928" spans="1:21">
      <c r="A928" s="79"/>
      <c r="B928" s="79"/>
      <c r="P928" s="310" t="str">
        <f t="shared" si="86"/>
        <v/>
      </c>
      <c r="Q928" s="310" t="str">
        <f t="shared" si="87"/>
        <v/>
      </c>
      <c r="R928" s="310" t="str">
        <f t="shared" si="88"/>
        <v/>
      </c>
      <c r="S928" s="310" t="str">
        <f t="shared" si="89"/>
        <v/>
      </c>
      <c r="T928" s="310" t="str">
        <f t="shared" si="90"/>
        <v/>
      </c>
      <c r="U928" s="311" t="str">
        <f t="shared" si="91"/>
        <v/>
      </c>
    </row>
    <row r="929" spans="1:21">
      <c r="A929" s="79"/>
      <c r="B929" s="79"/>
      <c r="P929" s="310" t="str">
        <f t="shared" si="86"/>
        <v/>
      </c>
      <c r="Q929" s="310" t="str">
        <f t="shared" si="87"/>
        <v/>
      </c>
      <c r="R929" s="310" t="str">
        <f t="shared" si="88"/>
        <v/>
      </c>
      <c r="S929" s="310" t="str">
        <f t="shared" si="89"/>
        <v/>
      </c>
      <c r="T929" s="310" t="str">
        <f t="shared" si="90"/>
        <v/>
      </c>
      <c r="U929" s="311" t="str">
        <f t="shared" si="91"/>
        <v/>
      </c>
    </row>
    <row r="930" spans="1:21">
      <c r="A930" s="79"/>
      <c r="B930" s="79"/>
      <c r="P930" s="310" t="str">
        <f t="shared" si="86"/>
        <v/>
      </c>
      <c r="Q930" s="310" t="str">
        <f t="shared" si="87"/>
        <v/>
      </c>
      <c r="R930" s="310" t="str">
        <f t="shared" si="88"/>
        <v/>
      </c>
      <c r="S930" s="310" t="str">
        <f t="shared" si="89"/>
        <v/>
      </c>
      <c r="T930" s="310" t="str">
        <f t="shared" si="90"/>
        <v/>
      </c>
      <c r="U930" s="311" t="str">
        <f t="shared" si="91"/>
        <v/>
      </c>
    </row>
    <row r="931" spans="1:21">
      <c r="A931" s="79"/>
      <c r="B931" s="79"/>
      <c r="P931" s="310" t="str">
        <f t="shared" si="86"/>
        <v/>
      </c>
      <c r="Q931" s="310" t="str">
        <f t="shared" si="87"/>
        <v/>
      </c>
      <c r="R931" s="310" t="str">
        <f t="shared" si="88"/>
        <v/>
      </c>
      <c r="S931" s="310" t="str">
        <f t="shared" si="89"/>
        <v/>
      </c>
      <c r="T931" s="310" t="str">
        <f t="shared" si="90"/>
        <v/>
      </c>
      <c r="U931" s="311" t="str">
        <f t="shared" si="91"/>
        <v/>
      </c>
    </row>
    <row r="932" spans="1:21">
      <c r="A932" s="79"/>
      <c r="B932" s="79"/>
      <c r="P932" s="310" t="str">
        <f t="shared" si="86"/>
        <v/>
      </c>
      <c r="Q932" s="310" t="str">
        <f t="shared" si="87"/>
        <v/>
      </c>
      <c r="R932" s="310" t="str">
        <f t="shared" si="88"/>
        <v/>
      </c>
      <c r="S932" s="310" t="str">
        <f t="shared" si="89"/>
        <v/>
      </c>
      <c r="T932" s="310" t="str">
        <f t="shared" si="90"/>
        <v/>
      </c>
      <c r="U932" s="311" t="str">
        <f t="shared" si="91"/>
        <v/>
      </c>
    </row>
    <row r="933" spans="1:21">
      <c r="A933" s="79"/>
      <c r="B933" s="79"/>
      <c r="P933" s="310" t="str">
        <f t="shared" si="86"/>
        <v/>
      </c>
      <c r="Q933" s="310" t="str">
        <f t="shared" si="87"/>
        <v/>
      </c>
      <c r="R933" s="310" t="str">
        <f t="shared" si="88"/>
        <v/>
      </c>
      <c r="S933" s="310" t="str">
        <f t="shared" si="89"/>
        <v/>
      </c>
      <c r="T933" s="310" t="str">
        <f t="shared" si="90"/>
        <v/>
      </c>
      <c r="U933" s="311" t="str">
        <f t="shared" si="91"/>
        <v/>
      </c>
    </row>
    <row r="934" spans="1:21">
      <c r="A934" s="79"/>
      <c r="B934" s="79"/>
      <c r="P934" s="310" t="str">
        <f t="shared" si="86"/>
        <v/>
      </c>
      <c r="Q934" s="310" t="str">
        <f t="shared" si="87"/>
        <v/>
      </c>
      <c r="R934" s="310" t="str">
        <f t="shared" si="88"/>
        <v/>
      </c>
      <c r="S934" s="310" t="str">
        <f t="shared" si="89"/>
        <v/>
      </c>
      <c r="T934" s="310" t="str">
        <f t="shared" si="90"/>
        <v/>
      </c>
      <c r="U934" s="311" t="str">
        <f t="shared" si="91"/>
        <v/>
      </c>
    </row>
    <row r="935" spans="1:21">
      <c r="A935" s="79"/>
      <c r="B935" s="79"/>
      <c r="P935" s="310" t="str">
        <f t="shared" si="86"/>
        <v/>
      </c>
      <c r="Q935" s="310" t="str">
        <f t="shared" si="87"/>
        <v/>
      </c>
      <c r="R935" s="310" t="str">
        <f t="shared" si="88"/>
        <v/>
      </c>
      <c r="S935" s="310" t="str">
        <f t="shared" si="89"/>
        <v/>
      </c>
      <c r="T935" s="310" t="str">
        <f t="shared" si="90"/>
        <v/>
      </c>
      <c r="U935" s="311" t="str">
        <f t="shared" si="91"/>
        <v/>
      </c>
    </row>
    <row r="936" spans="1:21">
      <c r="A936" s="79"/>
      <c r="B936" s="79"/>
      <c r="P936" s="310" t="str">
        <f t="shared" si="86"/>
        <v/>
      </c>
      <c r="Q936" s="310" t="str">
        <f t="shared" si="87"/>
        <v/>
      </c>
      <c r="R936" s="310" t="str">
        <f t="shared" si="88"/>
        <v/>
      </c>
      <c r="S936" s="310" t="str">
        <f t="shared" si="89"/>
        <v/>
      </c>
      <c r="T936" s="310" t="str">
        <f t="shared" si="90"/>
        <v/>
      </c>
      <c r="U936" s="311" t="str">
        <f t="shared" si="91"/>
        <v/>
      </c>
    </row>
    <row r="937" spans="1:21">
      <c r="A937" s="79"/>
      <c r="B937" s="79"/>
      <c r="P937" s="310" t="str">
        <f t="shared" si="86"/>
        <v/>
      </c>
      <c r="Q937" s="310" t="str">
        <f t="shared" si="87"/>
        <v/>
      </c>
      <c r="R937" s="310" t="str">
        <f t="shared" si="88"/>
        <v/>
      </c>
      <c r="S937" s="310" t="str">
        <f t="shared" si="89"/>
        <v/>
      </c>
      <c r="T937" s="310" t="str">
        <f t="shared" si="90"/>
        <v/>
      </c>
      <c r="U937" s="311" t="str">
        <f t="shared" si="91"/>
        <v/>
      </c>
    </row>
    <row r="938" spans="1:21">
      <c r="A938" s="79"/>
      <c r="B938" s="79"/>
      <c r="P938" s="310" t="str">
        <f t="shared" si="86"/>
        <v/>
      </c>
      <c r="Q938" s="310" t="str">
        <f t="shared" si="87"/>
        <v/>
      </c>
      <c r="R938" s="310" t="str">
        <f t="shared" si="88"/>
        <v/>
      </c>
      <c r="S938" s="310" t="str">
        <f t="shared" si="89"/>
        <v/>
      </c>
      <c r="T938" s="310" t="str">
        <f t="shared" si="90"/>
        <v/>
      </c>
      <c r="U938" s="311" t="str">
        <f t="shared" si="91"/>
        <v/>
      </c>
    </row>
    <row r="939" spans="1:21">
      <c r="A939" s="79"/>
      <c r="B939" s="79"/>
      <c r="P939" s="310" t="str">
        <f t="shared" si="86"/>
        <v/>
      </c>
      <c r="Q939" s="310" t="str">
        <f t="shared" si="87"/>
        <v/>
      </c>
      <c r="R939" s="310" t="str">
        <f t="shared" si="88"/>
        <v/>
      </c>
      <c r="S939" s="310" t="str">
        <f t="shared" si="89"/>
        <v/>
      </c>
      <c r="T939" s="310" t="str">
        <f t="shared" si="90"/>
        <v/>
      </c>
      <c r="U939" s="311" t="str">
        <f t="shared" si="91"/>
        <v/>
      </c>
    </row>
    <row r="940" spans="1:21">
      <c r="A940" s="79"/>
      <c r="B940" s="79"/>
      <c r="P940" s="310" t="str">
        <f t="shared" si="86"/>
        <v/>
      </c>
      <c r="Q940" s="310" t="str">
        <f t="shared" si="87"/>
        <v/>
      </c>
      <c r="R940" s="310" t="str">
        <f t="shared" si="88"/>
        <v/>
      </c>
      <c r="S940" s="310" t="str">
        <f t="shared" si="89"/>
        <v/>
      </c>
      <c r="T940" s="310" t="str">
        <f t="shared" si="90"/>
        <v/>
      </c>
      <c r="U940" s="311" t="str">
        <f t="shared" si="91"/>
        <v/>
      </c>
    </row>
    <row r="941" spans="1:21">
      <c r="A941" s="79"/>
      <c r="B941" s="79"/>
      <c r="P941" s="310" t="str">
        <f t="shared" si="86"/>
        <v/>
      </c>
      <c r="Q941" s="310" t="str">
        <f t="shared" si="87"/>
        <v/>
      </c>
      <c r="R941" s="310" t="str">
        <f t="shared" si="88"/>
        <v/>
      </c>
      <c r="S941" s="310" t="str">
        <f t="shared" si="89"/>
        <v/>
      </c>
      <c r="T941" s="310" t="str">
        <f t="shared" si="90"/>
        <v/>
      </c>
      <c r="U941" s="311" t="str">
        <f t="shared" si="91"/>
        <v/>
      </c>
    </row>
    <row r="942" spans="1:21">
      <c r="A942" s="79"/>
      <c r="B942" s="79"/>
      <c r="P942" s="310" t="str">
        <f t="shared" si="86"/>
        <v/>
      </c>
      <c r="Q942" s="310" t="str">
        <f t="shared" si="87"/>
        <v/>
      </c>
      <c r="R942" s="310" t="str">
        <f t="shared" si="88"/>
        <v/>
      </c>
      <c r="S942" s="310" t="str">
        <f t="shared" si="89"/>
        <v/>
      </c>
      <c r="T942" s="310" t="str">
        <f t="shared" si="90"/>
        <v/>
      </c>
      <c r="U942" s="311" t="str">
        <f t="shared" si="91"/>
        <v/>
      </c>
    </row>
    <row r="943" spans="1:21">
      <c r="A943" s="79"/>
      <c r="B943" s="79"/>
      <c r="P943" s="310" t="str">
        <f t="shared" si="86"/>
        <v/>
      </c>
      <c r="Q943" s="310" t="str">
        <f t="shared" si="87"/>
        <v/>
      </c>
      <c r="R943" s="310" t="str">
        <f t="shared" si="88"/>
        <v/>
      </c>
      <c r="S943" s="310" t="str">
        <f t="shared" si="89"/>
        <v/>
      </c>
      <c r="T943" s="310" t="str">
        <f t="shared" si="90"/>
        <v/>
      </c>
      <c r="U943" s="311" t="str">
        <f t="shared" si="91"/>
        <v/>
      </c>
    </row>
    <row r="944" spans="1:21">
      <c r="A944" s="79"/>
      <c r="B944" s="79"/>
      <c r="P944" s="310" t="str">
        <f t="shared" si="86"/>
        <v/>
      </c>
      <c r="Q944" s="310" t="str">
        <f t="shared" si="87"/>
        <v/>
      </c>
      <c r="R944" s="310" t="str">
        <f t="shared" si="88"/>
        <v/>
      </c>
      <c r="S944" s="310" t="str">
        <f t="shared" si="89"/>
        <v/>
      </c>
      <c r="T944" s="310" t="str">
        <f t="shared" si="90"/>
        <v/>
      </c>
      <c r="U944" s="311" t="str">
        <f t="shared" si="91"/>
        <v/>
      </c>
    </row>
    <row r="945" spans="1:21">
      <c r="A945" s="79"/>
      <c r="B945" s="79"/>
      <c r="P945" s="310" t="str">
        <f t="shared" si="86"/>
        <v/>
      </c>
      <c r="Q945" s="310" t="str">
        <f t="shared" si="87"/>
        <v/>
      </c>
      <c r="R945" s="310" t="str">
        <f t="shared" si="88"/>
        <v/>
      </c>
      <c r="S945" s="310" t="str">
        <f t="shared" si="89"/>
        <v/>
      </c>
      <c r="T945" s="310" t="str">
        <f t="shared" si="90"/>
        <v/>
      </c>
      <c r="U945" s="311" t="str">
        <f t="shared" si="91"/>
        <v/>
      </c>
    </row>
    <row r="946" spans="1:21">
      <c r="A946" s="79"/>
      <c r="B946" s="79"/>
      <c r="P946" s="310" t="str">
        <f t="shared" si="86"/>
        <v/>
      </c>
      <c r="Q946" s="310" t="str">
        <f t="shared" si="87"/>
        <v/>
      </c>
      <c r="R946" s="310" t="str">
        <f t="shared" si="88"/>
        <v/>
      </c>
      <c r="S946" s="310" t="str">
        <f t="shared" si="89"/>
        <v/>
      </c>
      <c r="T946" s="310" t="str">
        <f t="shared" si="90"/>
        <v/>
      </c>
      <c r="U946" s="311" t="str">
        <f t="shared" si="91"/>
        <v/>
      </c>
    </row>
    <row r="947" spans="1:21">
      <c r="A947" s="79"/>
      <c r="B947" s="79"/>
      <c r="P947" s="310" t="str">
        <f t="shared" si="86"/>
        <v/>
      </c>
      <c r="Q947" s="310" t="str">
        <f t="shared" si="87"/>
        <v/>
      </c>
      <c r="R947" s="310" t="str">
        <f t="shared" si="88"/>
        <v/>
      </c>
      <c r="S947" s="310" t="str">
        <f t="shared" si="89"/>
        <v/>
      </c>
      <c r="T947" s="310" t="str">
        <f t="shared" si="90"/>
        <v/>
      </c>
      <c r="U947" s="311" t="str">
        <f t="shared" si="91"/>
        <v/>
      </c>
    </row>
    <row r="948" spans="1:21">
      <c r="A948" s="79"/>
      <c r="B948" s="79"/>
      <c r="P948" s="310" t="str">
        <f t="shared" si="86"/>
        <v/>
      </c>
      <c r="Q948" s="310" t="str">
        <f t="shared" si="87"/>
        <v/>
      </c>
      <c r="R948" s="310" t="str">
        <f t="shared" si="88"/>
        <v/>
      </c>
      <c r="S948" s="310" t="str">
        <f t="shared" si="89"/>
        <v/>
      </c>
      <c r="T948" s="310" t="str">
        <f t="shared" si="90"/>
        <v/>
      </c>
      <c r="U948" s="311" t="str">
        <f t="shared" si="91"/>
        <v/>
      </c>
    </row>
    <row r="949" spans="1:21">
      <c r="A949" s="79"/>
      <c r="B949" s="79"/>
      <c r="P949" s="310" t="str">
        <f t="shared" si="86"/>
        <v/>
      </c>
      <c r="Q949" s="310" t="str">
        <f t="shared" si="87"/>
        <v/>
      </c>
      <c r="R949" s="310" t="str">
        <f t="shared" si="88"/>
        <v/>
      </c>
      <c r="S949" s="310" t="str">
        <f t="shared" si="89"/>
        <v/>
      </c>
      <c r="T949" s="310" t="str">
        <f t="shared" si="90"/>
        <v/>
      </c>
      <c r="U949" s="311" t="str">
        <f t="shared" si="91"/>
        <v/>
      </c>
    </row>
    <row r="950" spans="1:21">
      <c r="A950" s="79"/>
      <c r="B950" s="79"/>
      <c r="P950" s="310" t="str">
        <f t="shared" si="86"/>
        <v/>
      </c>
      <c r="Q950" s="310" t="str">
        <f t="shared" si="87"/>
        <v/>
      </c>
      <c r="R950" s="310" t="str">
        <f t="shared" si="88"/>
        <v/>
      </c>
      <c r="S950" s="310" t="str">
        <f t="shared" si="89"/>
        <v/>
      </c>
      <c r="T950" s="310" t="str">
        <f t="shared" si="90"/>
        <v/>
      </c>
      <c r="U950" s="311" t="str">
        <f t="shared" si="91"/>
        <v/>
      </c>
    </row>
    <row r="951" spans="1:21">
      <c r="A951" s="79"/>
      <c r="B951" s="79"/>
      <c r="P951" s="310" t="str">
        <f t="shared" si="86"/>
        <v/>
      </c>
      <c r="Q951" s="310" t="str">
        <f t="shared" si="87"/>
        <v/>
      </c>
      <c r="R951" s="310" t="str">
        <f t="shared" si="88"/>
        <v/>
      </c>
      <c r="S951" s="310" t="str">
        <f t="shared" si="89"/>
        <v/>
      </c>
      <c r="T951" s="310" t="str">
        <f t="shared" si="90"/>
        <v/>
      </c>
      <c r="U951" s="311" t="str">
        <f t="shared" si="91"/>
        <v/>
      </c>
    </row>
    <row r="952" spans="1:21">
      <c r="A952" s="79"/>
      <c r="B952" s="79"/>
      <c r="P952" s="310" t="str">
        <f t="shared" si="86"/>
        <v/>
      </c>
      <c r="Q952" s="310" t="str">
        <f t="shared" si="87"/>
        <v/>
      </c>
      <c r="R952" s="310" t="str">
        <f t="shared" si="88"/>
        <v/>
      </c>
      <c r="S952" s="310" t="str">
        <f t="shared" si="89"/>
        <v/>
      </c>
      <c r="T952" s="310" t="str">
        <f t="shared" si="90"/>
        <v/>
      </c>
      <c r="U952" s="311" t="str">
        <f t="shared" si="91"/>
        <v/>
      </c>
    </row>
    <row r="953" spans="1:21">
      <c r="A953" s="79"/>
      <c r="B953" s="79"/>
      <c r="P953" s="310" t="str">
        <f t="shared" si="86"/>
        <v/>
      </c>
      <c r="Q953" s="310" t="str">
        <f t="shared" si="87"/>
        <v/>
      </c>
      <c r="R953" s="310" t="str">
        <f t="shared" si="88"/>
        <v/>
      </c>
      <c r="S953" s="310" t="str">
        <f t="shared" si="89"/>
        <v/>
      </c>
      <c r="T953" s="310" t="str">
        <f t="shared" si="90"/>
        <v/>
      </c>
      <c r="U953" s="311" t="str">
        <f t="shared" si="91"/>
        <v/>
      </c>
    </row>
    <row r="954" spans="1:21">
      <c r="A954" s="79"/>
      <c r="B954" s="79"/>
      <c r="P954" s="310" t="str">
        <f t="shared" si="86"/>
        <v/>
      </c>
      <c r="Q954" s="310" t="str">
        <f t="shared" si="87"/>
        <v/>
      </c>
      <c r="R954" s="310" t="str">
        <f t="shared" si="88"/>
        <v/>
      </c>
      <c r="S954" s="310" t="str">
        <f t="shared" si="89"/>
        <v/>
      </c>
      <c r="T954" s="310" t="str">
        <f t="shared" si="90"/>
        <v/>
      </c>
      <c r="U954" s="311" t="str">
        <f t="shared" si="91"/>
        <v/>
      </c>
    </row>
    <row r="955" spans="1:21">
      <c r="A955" s="79"/>
      <c r="B955" s="79"/>
      <c r="P955" s="310" t="str">
        <f t="shared" si="86"/>
        <v/>
      </c>
      <c r="Q955" s="310" t="str">
        <f t="shared" si="87"/>
        <v/>
      </c>
      <c r="R955" s="310" t="str">
        <f t="shared" si="88"/>
        <v/>
      </c>
      <c r="S955" s="310" t="str">
        <f t="shared" si="89"/>
        <v/>
      </c>
      <c r="T955" s="310" t="str">
        <f t="shared" si="90"/>
        <v/>
      </c>
      <c r="U955" s="311" t="str">
        <f t="shared" si="91"/>
        <v/>
      </c>
    </row>
    <row r="956" spans="1:21">
      <c r="A956" s="79"/>
      <c r="B956" s="79"/>
      <c r="P956" s="310" t="str">
        <f t="shared" si="86"/>
        <v/>
      </c>
      <c r="Q956" s="310" t="str">
        <f t="shared" si="87"/>
        <v/>
      </c>
      <c r="R956" s="310" t="str">
        <f t="shared" si="88"/>
        <v/>
      </c>
      <c r="S956" s="310" t="str">
        <f t="shared" si="89"/>
        <v/>
      </c>
      <c r="T956" s="310" t="str">
        <f t="shared" si="90"/>
        <v/>
      </c>
      <c r="U956" s="311" t="str">
        <f t="shared" si="91"/>
        <v/>
      </c>
    </row>
    <row r="957" spans="1:21">
      <c r="A957" s="79"/>
      <c r="B957" s="79"/>
      <c r="P957" s="310" t="str">
        <f t="shared" si="86"/>
        <v/>
      </c>
      <c r="Q957" s="310" t="str">
        <f t="shared" si="87"/>
        <v/>
      </c>
      <c r="R957" s="310" t="str">
        <f t="shared" si="88"/>
        <v/>
      </c>
      <c r="S957" s="310" t="str">
        <f t="shared" si="89"/>
        <v/>
      </c>
      <c r="T957" s="310" t="str">
        <f t="shared" si="90"/>
        <v/>
      </c>
      <c r="U957" s="311" t="str">
        <f t="shared" si="91"/>
        <v/>
      </c>
    </row>
    <row r="958" spans="1:21">
      <c r="A958" s="79"/>
      <c r="B958" s="79"/>
      <c r="P958" s="310" t="str">
        <f t="shared" si="86"/>
        <v/>
      </c>
      <c r="Q958" s="310" t="str">
        <f t="shared" si="87"/>
        <v/>
      </c>
      <c r="R958" s="310" t="str">
        <f t="shared" si="88"/>
        <v/>
      </c>
      <c r="S958" s="310" t="str">
        <f t="shared" si="89"/>
        <v/>
      </c>
      <c r="T958" s="310" t="str">
        <f t="shared" si="90"/>
        <v/>
      </c>
      <c r="U958" s="311" t="str">
        <f t="shared" si="91"/>
        <v/>
      </c>
    </row>
    <row r="959" spans="1:21">
      <c r="A959" s="79"/>
      <c r="B959" s="79"/>
      <c r="P959" s="310" t="str">
        <f t="shared" si="86"/>
        <v/>
      </c>
      <c r="Q959" s="310" t="str">
        <f t="shared" si="87"/>
        <v/>
      </c>
      <c r="R959" s="310" t="str">
        <f t="shared" si="88"/>
        <v/>
      </c>
      <c r="S959" s="310" t="str">
        <f t="shared" si="89"/>
        <v/>
      </c>
      <c r="T959" s="310" t="str">
        <f t="shared" si="90"/>
        <v/>
      </c>
      <c r="U959" s="311" t="str">
        <f t="shared" si="91"/>
        <v/>
      </c>
    </row>
    <row r="960" spans="1:21">
      <c r="A960" s="79"/>
      <c r="B960" s="79"/>
      <c r="P960" s="310" t="str">
        <f t="shared" si="86"/>
        <v/>
      </c>
      <c r="Q960" s="310" t="str">
        <f t="shared" si="87"/>
        <v/>
      </c>
      <c r="R960" s="310" t="str">
        <f t="shared" si="88"/>
        <v/>
      </c>
      <c r="S960" s="310" t="str">
        <f t="shared" si="89"/>
        <v/>
      </c>
      <c r="T960" s="310" t="str">
        <f t="shared" si="90"/>
        <v/>
      </c>
      <c r="U960" s="311" t="str">
        <f t="shared" si="91"/>
        <v/>
      </c>
    </row>
    <row r="961" spans="1:21">
      <c r="A961" s="79"/>
      <c r="B961" s="79"/>
      <c r="P961" s="310" t="str">
        <f t="shared" si="86"/>
        <v/>
      </c>
      <c r="Q961" s="310" t="str">
        <f t="shared" si="87"/>
        <v/>
      </c>
      <c r="R961" s="310" t="str">
        <f t="shared" si="88"/>
        <v/>
      </c>
      <c r="S961" s="310" t="str">
        <f t="shared" si="89"/>
        <v/>
      </c>
      <c r="T961" s="310" t="str">
        <f t="shared" si="90"/>
        <v/>
      </c>
      <c r="U961" s="311" t="str">
        <f t="shared" si="91"/>
        <v/>
      </c>
    </row>
    <row r="962" spans="1:21">
      <c r="A962" s="79"/>
      <c r="B962" s="79"/>
      <c r="P962" s="310" t="str">
        <f t="shared" si="86"/>
        <v/>
      </c>
      <c r="Q962" s="310" t="str">
        <f t="shared" si="87"/>
        <v/>
      </c>
      <c r="R962" s="310" t="str">
        <f t="shared" si="88"/>
        <v/>
      </c>
      <c r="S962" s="310" t="str">
        <f t="shared" si="89"/>
        <v/>
      </c>
      <c r="T962" s="310" t="str">
        <f t="shared" si="90"/>
        <v/>
      </c>
      <c r="U962" s="311" t="str">
        <f t="shared" si="91"/>
        <v/>
      </c>
    </row>
    <row r="963" spans="1:21">
      <c r="A963" s="79"/>
      <c r="B963" s="79"/>
      <c r="P963" s="310" t="str">
        <f t="shared" si="86"/>
        <v/>
      </c>
      <c r="Q963" s="310" t="str">
        <f t="shared" si="87"/>
        <v/>
      </c>
      <c r="R963" s="310" t="str">
        <f t="shared" si="88"/>
        <v/>
      </c>
      <c r="S963" s="310" t="str">
        <f t="shared" si="89"/>
        <v/>
      </c>
      <c r="T963" s="310" t="str">
        <f t="shared" si="90"/>
        <v/>
      </c>
      <c r="U963" s="311" t="str">
        <f t="shared" si="91"/>
        <v/>
      </c>
    </row>
    <row r="964" spans="1:21">
      <c r="A964" s="79"/>
      <c r="B964" s="79"/>
      <c r="P964" s="310" t="str">
        <f t="shared" si="86"/>
        <v/>
      </c>
      <c r="Q964" s="310" t="str">
        <f t="shared" si="87"/>
        <v/>
      </c>
      <c r="R964" s="310" t="str">
        <f t="shared" si="88"/>
        <v/>
      </c>
      <c r="S964" s="310" t="str">
        <f t="shared" si="89"/>
        <v/>
      </c>
      <c r="T964" s="310" t="str">
        <f t="shared" si="90"/>
        <v/>
      </c>
      <c r="U964" s="311" t="str">
        <f t="shared" si="91"/>
        <v/>
      </c>
    </row>
    <row r="965" spans="1:21">
      <c r="A965" s="79"/>
      <c r="B965" s="79"/>
      <c r="P965" s="310" t="str">
        <f t="shared" si="86"/>
        <v/>
      </c>
      <c r="Q965" s="310" t="str">
        <f t="shared" si="87"/>
        <v/>
      </c>
      <c r="R965" s="310" t="str">
        <f t="shared" si="88"/>
        <v/>
      </c>
      <c r="S965" s="310" t="str">
        <f t="shared" si="89"/>
        <v/>
      </c>
      <c r="T965" s="310" t="str">
        <f t="shared" si="90"/>
        <v/>
      </c>
      <c r="U965" s="311" t="str">
        <f t="shared" si="91"/>
        <v/>
      </c>
    </row>
    <row r="966" spans="1:21">
      <c r="A966" s="79"/>
      <c r="B966" s="79"/>
      <c r="P966" s="310" t="str">
        <f t="shared" si="86"/>
        <v/>
      </c>
      <c r="Q966" s="310" t="str">
        <f t="shared" si="87"/>
        <v/>
      </c>
      <c r="R966" s="310" t="str">
        <f t="shared" si="88"/>
        <v/>
      </c>
      <c r="S966" s="310" t="str">
        <f t="shared" si="89"/>
        <v/>
      </c>
      <c r="T966" s="310" t="str">
        <f t="shared" si="90"/>
        <v/>
      </c>
      <c r="U966" s="311" t="str">
        <f t="shared" si="91"/>
        <v/>
      </c>
    </row>
    <row r="967" spans="1:21">
      <c r="A967" s="79"/>
      <c r="B967" s="79"/>
      <c r="P967" s="310" t="str">
        <f t="shared" si="86"/>
        <v/>
      </c>
      <c r="Q967" s="310" t="str">
        <f t="shared" si="87"/>
        <v/>
      </c>
      <c r="R967" s="310" t="str">
        <f t="shared" si="88"/>
        <v/>
      </c>
      <c r="S967" s="310" t="str">
        <f t="shared" si="89"/>
        <v/>
      </c>
      <c r="T967" s="310" t="str">
        <f t="shared" si="90"/>
        <v/>
      </c>
      <c r="U967" s="311" t="str">
        <f t="shared" si="91"/>
        <v/>
      </c>
    </row>
    <row r="968" spans="1:21">
      <c r="A968" s="79"/>
      <c r="B968" s="79"/>
      <c r="P968" s="310" t="str">
        <f t="shared" ref="P968:P1006" si="92">IF(A968="","",A968-$A$6)</f>
        <v/>
      </c>
      <c r="Q968" s="310" t="str">
        <f t="shared" ref="Q968:Q1006" si="93">IF(A968="","",A968^2)</f>
        <v/>
      </c>
      <c r="R968" s="310" t="str">
        <f t="shared" ref="R968:R1006" si="94">IF(P968="","",P968^2)</f>
        <v/>
      </c>
      <c r="S968" s="310" t="str">
        <f t="shared" ref="S968:S1006" si="95">IF(B968="","",B968-$B$6)</f>
        <v/>
      </c>
      <c r="T968" s="310" t="str">
        <f t="shared" ref="T968:T1006" si="96">IF(S968="","",S968^2)</f>
        <v/>
      </c>
      <c r="U968" s="311" t="str">
        <f t="shared" ref="U968:U1006" si="97">IF(A968="","",A968*B968)</f>
        <v/>
      </c>
    </row>
    <row r="969" spans="1:21">
      <c r="A969" s="79"/>
      <c r="B969" s="79"/>
      <c r="P969" s="310" t="str">
        <f t="shared" si="92"/>
        <v/>
      </c>
      <c r="Q969" s="310" t="str">
        <f t="shared" si="93"/>
        <v/>
      </c>
      <c r="R969" s="310" t="str">
        <f t="shared" si="94"/>
        <v/>
      </c>
      <c r="S969" s="310" t="str">
        <f t="shared" si="95"/>
        <v/>
      </c>
      <c r="T969" s="310" t="str">
        <f t="shared" si="96"/>
        <v/>
      </c>
      <c r="U969" s="311" t="str">
        <f t="shared" si="97"/>
        <v/>
      </c>
    </row>
    <row r="970" spans="1:21">
      <c r="A970" s="79"/>
      <c r="B970" s="79"/>
      <c r="P970" s="310" t="str">
        <f t="shared" si="92"/>
        <v/>
      </c>
      <c r="Q970" s="310" t="str">
        <f t="shared" si="93"/>
        <v/>
      </c>
      <c r="R970" s="310" t="str">
        <f t="shared" si="94"/>
        <v/>
      </c>
      <c r="S970" s="310" t="str">
        <f t="shared" si="95"/>
        <v/>
      </c>
      <c r="T970" s="310" t="str">
        <f t="shared" si="96"/>
        <v/>
      </c>
      <c r="U970" s="311" t="str">
        <f t="shared" si="97"/>
        <v/>
      </c>
    </row>
    <row r="971" spans="1:21">
      <c r="A971" s="79"/>
      <c r="B971" s="79"/>
      <c r="P971" s="310" t="str">
        <f t="shared" si="92"/>
        <v/>
      </c>
      <c r="Q971" s="310" t="str">
        <f t="shared" si="93"/>
        <v/>
      </c>
      <c r="R971" s="310" t="str">
        <f t="shared" si="94"/>
        <v/>
      </c>
      <c r="S971" s="310" t="str">
        <f t="shared" si="95"/>
        <v/>
      </c>
      <c r="T971" s="310" t="str">
        <f t="shared" si="96"/>
        <v/>
      </c>
      <c r="U971" s="311" t="str">
        <f t="shared" si="97"/>
        <v/>
      </c>
    </row>
    <row r="972" spans="1:21">
      <c r="A972" s="79"/>
      <c r="B972" s="79"/>
      <c r="P972" s="310" t="str">
        <f t="shared" si="92"/>
        <v/>
      </c>
      <c r="Q972" s="310" t="str">
        <f t="shared" si="93"/>
        <v/>
      </c>
      <c r="R972" s="310" t="str">
        <f t="shared" si="94"/>
        <v/>
      </c>
      <c r="S972" s="310" t="str">
        <f t="shared" si="95"/>
        <v/>
      </c>
      <c r="T972" s="310" t="str">
        <f t="shared" si="96"/>
        <v/>
      </c>
      <c r="U972" s="311" t="str">
        <f t="shared" si="97"/>
        <v/>
      </c>
    </row>
    <row r="973" spans="1:21">
      <c r="A973" s="79"/>
      <c r="B973" s="79"/>
      <c r="P973" s="310" t="str">
        <f t="shared" si="92"/>
        <v/>
      </c>
      <c r="Q973" s="310" t="str">
        <f t="shared" si="93"/>
        <v/>
      </c>
      <c r="R973" s="310" t="str">
        <f t="shared" si="94"/>
        <v/>
      </c>
      <c r="S973" s="310" t="str">
        <f t="shared" si="95"/>
        <v/>
      </c>
      <c r="T973" s="310" t="str">
        <f t="shared" si="96"/>
        <v/>
      </c>
      <c r="U973" s="311" t="str">
        <f t="shared" si="97"/>
        <v/>
      </c>
    </row>
    <row r="974" spans="1:21">
      <c r="A974" s="79"/>
      <c r="B974" s="79"/>
      <c r="P974" s="310" t="str">
        <f t="shared" si="92"/>
        <v/>
      </c>
      <c r="Q974" s="310" t="str">
        <f t="shared" si="93"/>
        <v/>
      </c>
      <c r="R974" s="310" t="str">
        <f t="shared" si="94"/>
        <v/>
      </c>
      <c r="S974" s="310" t="str">
        <f t="shared" si="95"/>
        <v/>
      </c>
      <c r="T974" s="310" t="str">
        <f t="shared" si="96"/>
        <v/>
      </c>
      <c r="U974" s="311" t="str">
        <f t="shared" si="97"/>
        <v/>
      </c>
    </row>
    <row r="975" spans="1:21">
      <c r="A975" s="79"/>
      <c r="B975" s="79"/>
      <c r="P975" s="310" t="str">
        <f t="shared" si="92"/>
        <v/>
      </c>
      <c r="Q975" s="310" t="str">
        <f t="shared" si="93"/>
        <v/>
      </c>
      <c r="R975" s="310" t="str">
        <f t="shared" si="94"/>
        <v/>
      </c>
      <c r="S975" s="310" t="str">
        <f t="shared" si="95"/>
        <v/>
      </c>
      <c r="T975" s="310" t="str">
        <f t="shared" si="96"/>
        <v/>
      </c>
      <c r="U975" s="311" t="str">
        <f t="shared" si="97"/>
        <v/>
      </c>
    </row>
    <row r="976" spans="1:21">
      <c r="A976" s="79"/>
      <c r="B976" s="79"/>
      <c r="P976" s="310" t="str">
        <f t="shared" si="92"/>
        <v/>
      </c>
      <c r="Q976" s="310" t="str">
        <f t="shared" si="93"/>
        <v/>
      </c>
      <c r="R976" s="310" t="str">
        <f t="shared" si="94"/>
        <v/>
      </c>
      <c r="S976" s="310" t="str">
        <f t="shared" si="95"/>
        <v/>
      </c>
      <c r="T976" s="310" t="str">
        <f t="shared" si="96"/>
        <v/>
      </c>
      <c r="U976" s="311" t="str">
        <f t="shared" si="97"/>
        <v/>
      </c>
    </row>
    <row r="977" spans="1:21">
      <c r="A977" s="79"/>
      <c r="B977" s="79"/>
      <c r="P977" s="310" t="str">
        <f t="shared" si="92"/>
        <v/>
      </c>
      <c r="Q977" s="310" t="str">
        <f t="shared" si="93"/>
        <v/>
      </c>
      <c r="R977" s="310" t="str">
        <f t="shared" si="94"/>
        <v/>
      </c>
      <c r="S977" s="310" t="str">
        <f t="shared" si="95"/>
        <v/>
      </c>
      <c r="T977" s="310" t="str">
        <f t="shared" si="96"/>
        <v/>
      </c>
      <c r="U977" s="311" t="str">
        <f t="shared" si="97"/>
        <v/>
      </c>
    </row>
    <row r="978" spans="1:21">
      <c r="A978" s="79"/>
      <c r="B978" s="79"/>
      <c r="P978" s="310" t="str">
        <f t="shared" si="92"/>
        <v/>
      </c>
      <c r="Q978" s="310" t="str">
        <f t="shared" si="93"/>
        <v/>
      </c>
      <c r="R978" s="310" t="str">
        <f t="shared" si="94"/>
        <v/>
      </c>
      <c r="S978" s="310" t="str">
        <f t="shared" si="95"/>
        <v/>
      </c>
      <c r="T978" s="310" t="str">
        <f t="shared" si="96"/>
        <v/>
      </c>
      <c r="U978" s="311" t="str">
        <f t="shared" si="97"/>
        <v/>
      </c>
    </row>
    <row r="979" spans="1:21">
      <c r="A979" s="79"/>
      <c r="B979" s="79"/>
      <c r="P979" s="310" t="str">
        <f t="shared" si="92"/>
        <v/>
      </c>
      <c r="Q979" s="310" t="str">
        <f t="shared" si="93"/>
        <v/>
      </c>
      <c r="R979" s="310" t="str">
        <f t="shared" si="94"/>
        <v/>
      </c>
      <c r="S979" s="310" t="str">
        <f t="shared" si="95"/>
        <v/>
      </c>
      <c r="T979" s="310" t="str">
        <f t="shared" si="96"/>
        <v/>
      </c>
      <c r="U979" s="311" t="str">
        <f t="shared" si="97"/>
        <v/>
      </c>
    </row>
    <row r="980" spans="1:21">
      <c r="A980" s="79"/>
      <c r="B980" s="79"/>
      <c r="P980" s="310" t="str">
        <f t="shared" si="92"/>
        <v/>
      </c>
      <c r="Q980" s="310" t="str">
        <f t="shared" si="93"/>
        <v/>
      </c>
      <c r="R980" s="310" t="str">
        <f t="shared" si="94"/>
        <v/>
      </c>
      <c r="S980" s="310" t="str">
        <f t="shared" si="95"/>
        <v/>
      </c>
      <c r="T980" s="310" t="str">
        <f t="shared" si="96"/>
        <v/>
      </c>
      <c r="U980" s="311" t="str">
        <f t="shared" si="97"/>
        <v/>
      </c>
    </row>
    <row r="981" spans="1:21">
      <c r="A981" s="79"/>
      <c r="B981" s="79"/>
      <c r="P981" s="310" t="str">
        <f t="shared" si="92"/>
        <v/>
      </c>
      <c r="Q981" s="310" t="str">
        <f t="shared" si="93"/>
        <v/>
      </c>
      <c r="R981" s="310" t="str">
        <f t="shared" si="94"/>
        <v/>
      </c>
      <c r="S981" s="310" t="str">
        <f t="shared" si="95"/>
        <v/>
      </c>
      <c r="T981" s="310" t="str">
        <f t="shared" si="96"/>
        <v/>
      </c>
      <c r="U981" s="311" t="str">
        <f t="shared" si="97"/>
        <v/>
      </c>
    </row>
    <row r="982" spans="1:21">
      <c r="A982" s="79"/>
      <c r="B982" s="79"/>
      <c r="P982" s="310" t="str">
        <f t="shared" si="92"/>
        <v/>
      </c>
      <c r="Q982" s="310" t="str">
        <f t="shared" si="93"/>
        <v/>
      </c>
      <c r="R982" s="310" t="str">
        <f t="shared" si="94"/>
        <v/>
      </c>
      <c r="S982" s="310" t="str">
        <f t="shared" si="95"/>
        <v/>
      </c>
      <c r="T982" s="310" t="str">
        <f t="shared" si="96"/>
        <v/>
      </c>
      <c r="U982" s="311" t="str">
        <f t="shared" si="97"/>
        <v/>
      </c>
    </row>
    <row r="983" spans="1:21">
      <c r="A983" s="79"/>
      <c r="B983" s="79"/>
      <c r="P983" s="310" t="str">
        <f t="shared" si="92"/>
        <v/>
      </c>
      <c r="Q983" s="310" t="str">
        <f t="shared" si="93"/>
        <v/>
      </c>
      <c r="R983" s="310" t="str">
        <f t="shared" si="94"/>
        <v/>
      </c>
      <c r="S983" s="310" t="str">
        <f t="shared" si="95"/>
        <v/>
      </c>
      <c r="T983" s="310" t="str">
        <f t="shared" si="96"/>
        <v/>
      </c>
      <c r="U983" s="311" t="str">
        <f t="shared" si="97"/>
        <v/>
      </c>
    </row>
    <row r="984" spans="1:21">
      <c r="A984" s="79"/>
      <c r="B984" s="79"/>
      <c r="P984" s="310" t="str">
        <f t="shared" si="92"/>
        <v/>
      </c>
      <c r="Q984" s="310" t="str">
        <f t="shared" si="93"/>
        <v/>
      </c>
      <c r="R984" s="310" t="str">
        <f t="shared" si="94"/>
        <v/>
      </c>
      <c r="S984" s="310" t="str">
        <f t="shared" si="95"/>
        <v/>
      </c>
      <c r="T984" s="310" t="str">
        <f t="shared" si="96"/>
        <v/>
      </c>
      <c r="U984" s="311" t="str">
        <f t="shared" si="97"/>
        <v/>
      </c>
    </row>
    <row r="985" spans="1:21">
      <c r="A985" s="79"/>
      <c r="B985" s="79"/>
      <c r="P985" s="310" t="str">
        <f t="shared" si="92"/>
        <v/>
      </c>
      <c r="Q985" s="310" t="str">
        <f t="shared" si="93"/>
        <v/>
      </c>
      <c r="R985" s="310" t="str">
        <f t="shared" si="94"/>
        <v/>
      </c>
      <c r="S985" s="310" t="str">
        <f t="shared" si="95"/>
        <v/>
      </c>
      <c r="T985" s="310" t="str">
        <f t="shared" si="96"/>
        <v/>
      </c>
      <c r="U985" s="311" t="str">
        <f t="shared" si="97"/>
        <v/>
      </c>
    </row>
    <row r="986" spans="1:21">
      <c r="A986" s="79"/>
      <c r="B986" s="79"/>
      <c r="P986" s="310" t="str">
        <f t="shared" si="92"/>
        <v/>
      </c>
      <c r="Q986" s="310" t="str">
        <f t="shared" si="93"/>
        <v/>
      </c>
      <c r="R986" s="310" t="str">
        <f t="shared" si="94"/>
        <v/>
      </c>
      <c r="S986" s="310" t="str">
        <f t="shared" si="95"/>
        <v/>
      </c>
      <c r="T986" s="310" t="str">
        <f t="shared" si="96"/>
        <v/>
      </c>
      <c r="U986" s="311" t="str">
        <f t="shared" si="97"/>
        <v/>
      </c>
    </row>
    <row r="987" spans="1:21">
      <c r="A987" s="79"/>
      <c r="B987" s="79"/>
      <c r="P987" s="310" t="str">
        <f t="shared" si="92"/>
        <v/>
      </c>
      <c r="Q987" s="310" t="str">
        <f t="shared" si="93"/>
        <v/>
      </c>
      <c r="R987" s="310" t="str">
        <f t="shared" si="94"/>
        <v/>
      </c>
      <c r="S987" s="310" t="str">
        <f t="shared" si="95"/>
        <v/>
      </c>
      <c r="T987" s="310" t="str">
        <f t="shared" si="96"/>
        <v/>
      </c>
      <c r="U987" s="311" t="str">
        <f t="shared" si="97"/>
        <v/>
      </c>
    </row>
    <row r="988" spans="1:21">
      <c r="A988" s="79"/>
      <c r="B988" s="79"/>
      <c r="P988" s="310" t="str">
        <f t="shared" si="92"/>
        <v/>
      </c>
      <c r="Q988" s="310" t="str">
        <f t="shared" si="93"/>
        <v/>
      </c>
      <c r="R988" s="310" t="str">
        <f t="shared" si="94"/>
        <v/>
      </c>
      <c r="S988" s="310" t="str">
        <f t="shared" si="95"/>
        <v/>
      </c>
      <c r="T988" s="310" t="str">
        <f t="shared" si="96"/>
        <v/>
      </c>
      <c r="U988" s="311" t="str">
        <f t="shared" si="97"/>
        <v/>
      </c>
    </row>
    <row r="989" spans="1:21">
      <c r="A989" s="79"/>
      <c r="B989" s="79"/>
      <c r="P989" s="310" t="str">
        <f t="shared" si="92"/>
        <v/>
      </c>
      <c r="Q989" s="310" t="str">
        <f t="shared" si="93"/>
        <v/>
      </c>
      <c r="R989" s="310" t="str">
        <f t="shared" si="94"/>
        <v/>
      </c>
      <c r="S989" s="310" t="str">
        <f t="shared" si="95"/>
        <v/>
      </c>
      <c r="T989" s="310" t="str">
        <f t="shared" si="96"/>
        <v/>
      </c>
      <c r="U989" s="311" t="str">
        <f t="shared" si="97"/>
        <v/>
      </c>
    </row>
    <row r="990" spans="1:21">
      <c r="A990" s="79"/>
      <c r="B990" s="79"/>
      <c r="P990" s="310" t="str">
        <f t="shared" si="92"/>
        <v/>
      </c>
      <c r="Q990" s="310" t="str">
        <f t="shared" si="93"/>
        <v/>
      </c>
      <c r="R990" s="310" t="str">
        <f t="shared" si="94"/>
        <v/>
      </c>
      <c r="S990" s="310" t="str">
        <f t="shared" si="95"/>
        <v/>
      </c>
      <c r="T990" s="310" t="str">
        <f t="shared" si="96"/>
        <v/>
      </c>
      <c r="U990" s="311" t="str">
        <f t="shared" si="97"/>
        <v/>
      </c>
    </row>
    <row r="991" spans="1:21">
      <c r="A991" s="79"/>
      <c r="B991" s="79"/>
      <c r="P991" s="310" t="str">
        <f t="shared" si="92"/>
        <v/>
      </c>
      <c r="Q991" s="310" t="str">
        <f t="shared" si="93"/>
        <v/>
      </c>
      <c r="R991" s="310" t="str">
        <f t="shared" si="94"/>
        <v/>
      </c>
      <c r="S991" s="310" t="str">
        <f t="shared" si="95"/>
        <v/>
      </c>
      <c r="T991" s="310" t="str">
        <f t="shared" si="96"/>
        <v/>
      </c>
      <c r="U991" s="311" t="str">
        <f t="shared" si="97"/>
        <v/>
      </c>
    </row>
    <row r="992" spans="1:21">
      <c r="A992" s="79"/>
      <c r="B992" s="79"/>
      <c r="P992" s="310" t="str">
        <f t="shared" si="92"/>
        <v/>
      </c>
      <c r="Q992" s="310" t="str">
        <f t="shared" si="93"/>
        <v/>
      </c>
      <c r="R992" s="310" t="str">
        <f t="shared" si="94"/>
        <v/>
      </c>
      <c r="S992" s="310" t="str">
        <f t="shared" si="95"/>
        <v/>
      </c>
      <c r="T992" s="310" t="str">
        <f t="shared" si="96"/>
        <v/>
      </c>
      <c r="U992" s="311" t="str">
        <f t="shared" si="97"/>
        <v/>
      </c>
    </row>
    <row r="993" spans="1:21">
      <c r="A993" s="79"/>
      <c r="B993" s="79"/>
      <c r="P993" s="310" t="str">
        <f t="shared" si="92"/>
        <v/>
      </c>
      <c r="Q993" s="310" t="str">
        <f t="shared" si="93"/>
        <v/>
      </c>
      <c r="R993" s="310" t="str">
        <f t="shared" si="94"/>
        <v/>
      </c>
      <c r="S993" s="310" t="str">
        <f t="shared" si="95"/>
        <v/>
      </c>
      <c r="T993" s="310" t="str">
        <f t="shared" si="96"/>
        <v/>
      </c>
      <c r="U993" s="311" t="str">
        <f t="shared" si="97"/>
        <v/>
      </c>
    </row>
    <row r="994" spans="1:21">
      <c r="A994" s="79"/>
      <c r="B994" s="79"/>
      <c r="P994" s="310" t="str">
        <f t="shared" si="92"/>
        <v/>
      </c>
      <c r="Q994" s="310" t="str">
        <f t="shared" si="93"/>
        <v/>
      </c>
      <c r="R994" s="310" t="str">
        <f t="shared" si="94"/>
        <v/>
      </c>
      <c r="S994" s="310" t="str">
        <f t="shared" si="95"/>
        <v/>
      </c>
      <c r="T994" s="310" t="str">
        <f t="shared" si="96"/>
        <v/>
      </c>
      <c r="U994" s="311" t="str">
        <f t="shared" si="97"/>
        <v/>
      </c>
    </row>
    <row r="995" spans="1:21">
      <c r="A995" s="79"/>
      <c r="B995" s="79"/>
      <c r="P995" s="310" t="str">
        <f t="shared" si="92"/>
        <v/>
      </c>
      <c r="Q995" s="310" t="str">
        <f t="shared" si="93"/>
        <v/>
      </c>
      <c r="R995" s="310" t="str">
        <f t="shared" si="94"/>
        <v/>
      </c>
      <c r="S995" s="310" t="str">
        <f t="shared" si="95"/>
        <v/>
      </c>
      <c r="T995" s="310" t="str">
        <f t="shared" si="96"/>
        <v/>
      </c>
      <c r="U995" s="311" t="str">
        <f t="shared" si="97"/>
        <v/>
      </c>
    </row>
    <row r="996" spans="1:21">
      <c r="A996" s="79"/>
      <c r="B996" s="79"/>
      <c r="P996" s="310" t="str">
        <f t="shared" si="92"/>
        <v/>
      </c>
      <c r="Q996" s="310" t="str">
        <f t="shared" si="93"/>
        <v/>
      </c>
      <c r="R996" s="310" t="str">
        <f t="shared" si="94"/>
        <v/>
      </c>
      <c r="S996" s="310" t="str">
        <f t="shared" si="95"/>
        <v/>
      </c>
      <c r="T996" s="310" t="str">
        <f t="shared" si="96"/>
        <v/>
      </c>
      <c r="U996" s="311" t="str">
        <f t="shared" si="97"/>
        <v/>
      </c>
    </row>
    <row r="997" spans="1:21">
      <c r="A997" s="79"/>
      <c r="B997" s="79"/>
      <c r="P997" s="310" t="str">
        <f t="shared" si="92"/>
        <v/>
      </c>
      <c r="Q997" s="310" t="str">
        <f t="shared" si="93"/>
        <v/>
      </c>
      <c r="R997" s="310" t="str">
        <f t="shared" si="94"/>
        <v/>
      </c>
      <c r="S997" s="310" t="str">
        <f t="shared" si="95"/>
        <v/>
      </c>
      <c r="T997" s="310" t="str">
        <f t="shared" si="96"/>
        <v/>
      </c>
      <c r="U997" s="311" t="str">
        <f t="shared" si="97"/>
        <v/>
      </c>
    </row>
    <row r="998" spans="1:21">
      <c r="A998" s="79"/>
      <c r="B998" s="79"/>
      <c r="P998" s="310" t="str">
        <f t="shared" si="92"/>
        <v/>
      </c>
      <c r="Q998" s="310" t="str">
        <f t="shared" si="93"/>
        <v/>
      </c>
      <c r="R998" s="310" t="str">
        <f t="shared" si="94"/>
        <v/>
      </c>
      <c r="S998" s="310" t="str">
        <f t="shared" si="95"/>
        <v/>
      </c>
      <c r="T998" s="310" t="str">
        <f t="shared" si="96"/>
        <v/>
      </c>
      <c r="U998" s="311" t="str">
        <f t="shared" si="97"/>
        <v/>
      </c>
    </row>
    <row r="999" spans="1:21">
      <c r="A999" s="79"/>
      <c r="B999" s="79"/>
      <c r="P999" s="310" t="str">
        <f t="shared" si="92"/>
        <v/>
      </c>
      <c r="Q999" s="310" t="str">
        <f t="shared" si="93"/>
        <v/>
      </c>
      <c r="R999" s="310" t="str">
        <f t="shared" si="94"/>
        <v/>
      </c>
      <c r="S999" s="310" t="str">
        <f t="shared" si="95"/>
        <v/>
      </c>
      <c r="T999" s="310" t="str">
        <f t="shared" si="96"/>
        <v/>
      </c>
      <c r="U999" s="311" t="str">
        <f t="shared" si="97"/>
        <v/>
      </c>
    </row>
    <row r="1000" spans="1:21">
      <c r="A1000" s="79"/>
      <c r="B1000" s="79"/>
      <c r="P1000" s="310" t="str">
        <f t="shared" si="92"/>
        <v/>
      </c>
      <c r="Q1000" s="310" t="str">
        <f t="shared" si="93"/>
        <v/>
      </c>
      <c r="R1000" s="310" t="str">
        <f t="shared" si="94"/>
        <v/>
      </c>
      <c r="S1000" s="310" t="str">
        <f t="shared" si="95"/>
        <v/>
      </c>
      <c r="T1000" s="310" t="str">
        <f t="shared" si="96"/>
        <v/>
      </c>
      <c r="U1000" s="311" t="str">
        <f t="shared" si="97"/>
        <v/>
      </c>
    </row>
    <row r="1001" spans="1:21">
      <c r="A1001" s="79"/>
      <c r="B1001" s="79"/>
      <c r="P1001" s="310" t="str">
        <f t="shared" si="92"/>
        <v/>
      </c>
      <c r="Q1001" s="310" t="str">
        <f t="shared" si="93"/>
        <v/>
      </c>
      <c r="R1001" s="310" t="str">
        <f t="shared" si="94"/>
        <v/>
      </c>
      <c r="S1001" s="310" t="str">
        <f t="shared" si="95"/>
        <v/>
      </c>
      <c r="T1001" s="310" t="str">
        <f t="shared" si="96"/>
        <v/>
      </c>
      <c r="U1001" s="311" t="str">
        <f t="shared" si="97"/>
        <v/>
      </c>
    </row>
    <row r="1002" spans="1:21">
      <c r="A1002" s="79"/>
      <c r="B1002" s="79"/>
      <c r="P1002" s="310" t="str">
        <f t="shared" si="92"/>
        <v/>
      </c>
      <c r="Q1002" s="310" t="str">
        <f t="shared" si="93"/>
        <v/>
      </c>
      <c r="R1002" s="310" t="str">
        <f t="shared" si="94"/>
        <v/>
      </c>
      <c r="S1002" s="310" t="str">
        <f t="shared" si="95"/>
        <v/>
      </c>
      <c r="T1002" s="310" t="str">
        <f t="shared" si="96"/>
        <v/>
      </c>
      <c r="U1002" s="311" t="str">
        <f t="shared" si="97"/>
        <v/>
      </c>
    </row>
    <row r="1003" spans="1:21">
      <c r="A1003" s="79"/>
      <c r="B1003" s="79"/>
      <c r="P1003" s="310" t="str">
        <f t="shared" si="92"/>
        <v/>
      </c>
      <c r="Q1003" s="310" t="str">
        <f t="shared" si="93"/>
        <v/>
      </c>
      <c r="R1003" s="310" t="str">
        <f t="shared" si="94"/>
        <v/>
      </c>
      <c r="S1003" s="310" t="str">
        <f t="shared" si="95"/>
        <v/>
      </c>
      <c r="T1003" s="310" t="str">
        <f t="shared" si="96"/>
        <v/>
      </c>
      <c r="U1003" s="311" t="str">
        <f t="shared" si="97"/>
        <v/>
      </c>
    </row>
    <row r="1004" spans="1:21">
      <c r="A1004" s="79"/>
      <c r="B1004" s="79"/>
      <c r="P1004" s="310" t="str">
        <f t="shared" si="92"/>
        <v/>
      </c>
      <c r="Q1004" s="310" t="str">
        <f t="shared" si="93"/>
        <v/>
      </c>
      <c r="R1004" s="310" t="str">
        <f t="shared" si="94"/>
        <v/>
      </c>
      <c r="S1004" s="310" t="str">
        <f t="shared" si="95"/>
        <v/>
      </c>
      <c r="T1004" s="310" t="str">
        <f t="shared" si="96"/>
        <v/>
      </c>
      <c r="U1004" s="311" t="str">
        <f t="shared" si="97"/>
        <v/>
      </c>
    </row>
    <row r="1005" spans="1:21">
      <c r="A1005" s="79"/>
      <c r="B1005" s="79"/>
      <c r="P1005" s="310" t="str">
        <f t="shared" si="92"/>
        <v/>
      </c>
      <c r="Q1005" s="310" t="str">
        <f t="shared" si="93"/>
        <v/>
      </c>
      <c r="R1005" s="310" t="str">
        <f t="shared" si="94"/>
        <v/>
      </c>
      <c r="S1005" s="310" t="str">
        <f t="shared" si="95"/>
        <v/>
      </c>
      <c r="T1005" s="310" t="str">
        <f t="shared" si="96"/>
        <v/>
      </c>
      <c r="U1005" s="311" t="str">
        <f t="shared" si="97"/>
        <v/>
      </c>
    </row>
    <row r="1006" spans="1:21">
      <c r="A1006" s="79"/>
      <c r="B1006" s="79"/>
      <c r="P1006" s="310" t="str">
        <f t="shared" si="92"/>
        <v/>
      </c>
      <c r="Q1006" s="310" t="str">
        <f t="shared" si="93"/>
        <v/>
      </c>
      <c r="R1006" s="310" t="str">
        <f t="shared" si="94"/>
        <v/>
      </c>
      <c r="S1006" s="310" t="str">
        <f t="shared" si="95"/>
        <v/>
      </c>
      <c r="T1006" s="310" t="str">
        <f t="shared" si="96"/>
        <v/>
      </c>
      <c r="U1006" s="311" t="str">
        <f t="shared" si="97"/>
        <v/>
      </c>
    </row>
  </sheetData>
  <sheetProtection password="B106" sheet="1" objects="1" formatCells="0" formatColumns="0" formatRows="0" insertColumns="0" insertRows="0" insertHyperlinks="0" deleteColumns="0" deleteRows="0" sort="0" autoFilter="0" pivotTables="0"/>
  <mergeCells count="5">
    <mergeCell ref="X6:Y6"/>
    <mergeCell ref="C18:I18"/>
    <mergeCell ref="H23:I23"/>
    <mergeCell ref="A1:M1"/>
    <mergeCell ref="F2:H2"/>
  </mergeCells>
  <hyperlinks>
    <hyperlink ref="K4" location="'D4-1'!A1" display="Root Cause List"/>
    <hyperlink ref="K5" location="INSTRUCTIONS!A1" display="Instructions"/>
    <hyperlink ref="F2:G2" r:id="rId1" display="Watch the Video"/>
  </hyperlinks>
  <pageMargins left="0.7" right="0.7" top="0.75" bottom="0.75" header="0.3" footer="0.3"/>
  <pageSetup orientation="portrait" r:id="rId2"/>
  <drawing r:id="rId3"/>
</worksheet>
</file>

<file path=xl/worksheets/sheet24.xml><?xml version="1.0" encoding="utf-8"?>
<worksheet xmlns="http://schemas.openxmlformats.org/spreadsheetml/2006/main" xmlns:r="http://schemas.openxmlformats.org/officeDocument/2006/relationships">
  <sheetPr codeName="Sheet20"/>
  <dimension ref="A1:L19"/>
  <sheetViews>
    <sheetView showGridLines="0" workbookViewId="0"/>
  </sheetViews>
  <sheetFormatPr defaultRowHeight="15"/>
  <cols>
    <col min="1" max="16384" width="9.140625" style="84"/>
  </cols>
  <sheetData>
    <row r="1" spans="1:12" ht="21">
      <c r="B1" s="86"/>
      <c r="C1" s="86"/>
      <c r="D1" s="385" t="s">
        <v>313</v>
      </c>
      <c r="E1" s="385"/>
      <c r="F1" s="385"/>
      <c r="G1" s="385"/>
      <c r="H1" s="385"/>
      <c r="I1" s="385"/>
      <c r="J1" s="385"/>
      <c r="K1" s="385"/>
    </row>
    <row r="2" spans="1:12" ht="5.0999999999999996" customHeight="1">
      <c r="B2" s="86"/>
      <c r="C2" s="86"/>
      <c r="D2" s="87"/>
      <c r="E2" s="87"/>
      <c r="F2" s="87"/>
      <c r="G2" s="87"/>
      <c r="H2" s="87"/>
      <c r="I2" s="87"/>
      <c r="J2" s="87"/>
      <c r="K2" s="87"/>
    </row>
    <row r="3" spans="1:12">
      <c r="B3" s="180"/>
      <c r="C3" s="180"/>
      <c r="D3" s="402" t="s">
        <v>393</v>
      </c>
      <c r="E3" s="469"/>
      <c r="F3" s="469"/>
      <c r="G3" s="469"/>
      <c r="H3" s="469"/>
      <c r="I3" s="469"/>
      <c r="J3" s="469"/>
      <c r="K3" s="469"/>
      <c r="L3" s="180"/>
    </row>
    <row r="4" spans="1:12">
      <c r="A4" s="94" t="s">
        <v>701</v>
      </c>
      <c r="F4" s="679" t="s">
        <v>862</v>
      </c>
      <c r="G4" s="679"/>
      <c r="H4" s="679"/>
    </row>
    <row r="5" spans="1:12">
      <c r="K5" s="96" t="s">
        <v>612</v>
      </c>
    </row>
    <row r="6" spans="1:12">
      <c r="K6" s="96"/>
    </row>
    <row r="7" spans="1:12" ht="18.75">
      <c r="C7" s="333" t="s">
        <v>395</v>
      </c>
      <c r="D7" s="599" t="s">
        <v>855</v>
      </c>
      <c r="E7" s="597"/>
      <c r="F7" s="597"/>
      <c r="G7" s="597"/>
      <c r="H7" s="597"/>
      <c r="I7" s="597"/>
      <c r="J7" s="597"/>
      <c r="K7" s="598"/>
    </row>
    <row r="8" spans="1:12" ht="5.0999999999999996" customHeight="1">
      <c r="D8" s="182"/>
      <c r="E8" s="182"/>
      <c r="F8" s="182"/>
      <c r="G8" s="182"/>
      <c r="H8" s="182"/>
      <c r="I8" s="182"/>
      <c r="J8" s="182"/>
      <c r="K8" s="182"/>
    </row>
    <row r="9" spans="1:12" ht="18.75">
      <c r="C9" s="333" t="s">
        <v>399</v>
      </c>
      <c r="D9" s="599" t="s">
        <v>858</v>
      </c>
      <c r="E9" s="597"/>
      <c r="F9" s="597"/>
      <c r="G9" s="597"/>
      <c r="H9" s="597"/>
      <c r="I9" s="597"/>
      <c r="J9" s="597"/>
      <c r="K9" s="598"/>
    </row>
    <row r="10" spans="1:12" ht="24.95" customHeight="1">
      <c r="D10" s="260"/>
      <c r="E10" s="260"/>
      <c r="F10" s="260"/>
      <c r="G10" s="260"/>
      <c r="H10" s="260"/>
      <c r="I10" s="260"/>
      <c r="J10" s="260"/>
      <c r="K10" s="260"/>
    </row>
    <row r="11" spans="1:12" ht="18.75">
      <c r="C11" s="333" t="s">
        <v>396</v>
      </c>
      <c r="D11" s="596" t="s">
        <v>857</v>
      </c>
      <c r="E11" s="597"/>
      <c r="F11" s="597"/>
      <c r="G11" s="597"/>
      <c r="H11" s="597"/>
      <c r="I11" s="597"/>
      <c r="J11" s="597"/>
      <c r="K11" s="598"/>
    </row>
    <row r="12" spans="1:12" ht="5.0999999999999996" customHeight="1">
      <c r="D12" s="182"/>
      <c r="E12" s="182"/>
      <c r="F12" s="182"/>
      <c r="G12" s="182"/>
      <c r="H12" s="182"/>
      <c r="I12" s="182"/>
      <c r="J12" s="182"/>
      <c r="K12" s="182"/>
    </row>
    <row r="13" spans="1:12" ht="18.75">
      <c r="C13" s="333" t="s">
        <v>400</v>
      </c>
      <c r="D13" s="596" t="s">
        <v>859</v>
      </c>
      <c r="E13" s="597"/>
      <c r="F13" s="597"/>
      <c r="G13" s="597"/>
      <c r="H13" s="597"/>
      <c r="I13" s="597"/>
      <c r="J13" s="597"/>
      <c r="K13" s="598"/>
    </row>
    <row r="14" spans="1:12" ht="24.95" customHeight="1"/>
    <row r="15" spans="1:12" ht="18.75">
      <c r="C15" s="333" t="s">
        <v>397</v>
      </c>
      <c r="D15" s="596" t="s">
        <v>856</v>
      </c>
      <c r="E15" s="597"/>
      <c r="F15" s="597"/>
      <c r="G15" s="597"/>
      <c r="H15" s="597"/>
      <c r="I15" s="597"/>
      <c r="J15" s="597"/>
      <c r="K15" s="598"/>
    </row>
    <row r="16" spans="1:12" ht="5.0999999999999996" customHeight="1">
      <c r="D16" s="182"/>
      <c r="E16" s="182"/>
      <c r="F16" s="182"/>
      <c r="G16" s="182"/>
      <c r="H16" s="182"/>
      <c r="I16" s="182"/>
      <c r="J16" s="182"/>
      <c r="K16" s="182"/>
    </row>
    <row r="17" spans="3:11" ht="18.75">
      <c r="C17" s="333" t="s">
        <v>401</v>
      </c>
      <c r="D17" s="596" t="s">
        <v>860</v>
      </c>
      <c r="E17" s="597"/>
      <c r="F17" s="597"/>
      <c r="G17" s="597"/>
      <c r="H17" s="597"/>
      <c r="I17" s="597"/>
      <c r="J17" s="597"/>
      <c r="K17" s="598"/>
    </row>
    <row r="19" spans="3:11">
      <c r="K19" s="96" t="s">
        <v>612</v>
      </c>
    </row>
  </sheetData>
  <sheetProtection password="B106" sheet="1" objects="1" formatCells="0" formatColumns="0" formatRows="0" insertColumns="0" insertRows="0" insertHyperlinks="0" deleteColumns="0" deleteRows="0" sort="0" autoFilter="0" pivotTables="0"/>
  <mergeCells count="9">
    <mergeCell ref="D13:K13"/>
    <mergeCell ref="D15:K15"/>
    <mergeCell ref="D17:K17"/>
    <mergeCell ref="D1:K1"/>
    <mergeCell ref="D3:K3"/>
    <mergeCell ref="D7:K7"/>
    <mergeCell ref="D9:K9"/>
    <mergeCell ref="D11:K11"/>
    <mergeCell ref="F4:H4"/>
  </mergeCells>
  <hyperlinks>
    <hyperlink ref="A4" location="INSTRUCTIONS!A1" display="Instructions"/>
    <hyperlink ref="K19" location="'D6'!A1" display="Next &gt;&gt;&gt;"/>
    <hyperlink ref="K5" location="'D6'!A1" display="Next &gt;&gt;&gt;"/>
    <hyperlink ref="F4:G4" r:id="rId1" display="Watch the Video"/>
  </hyperlinks>
  <pageMargins left="0.7" right="0.7" top="0.75" bottom="0.75" header="0.3" footer="0.3"/>
  <drawing r:id="rId2"/>
</worksheet>
</file>

<file path=xl/worksheets/sheet25.xml><?xml version="1.0" encoding="utf-8"?>
<worksheet xmlns="http://schemas.openxmlformats.org/spreadsheetml/2006/main" xmlns:r="http://schemas.openxmlformats.org/officeDocument/2006/relationships">
  <sheetPr codeName="Sheet1"/>
  <dimension ref="A1:M40"/>
  <sheetViews>
    <sheetView showGridLines="0" workbookViewId="0">
      <selection sqref="A1:M1"/>
    </sheetView>
  </sheetViews>
  <sheetFormatPr defaultRowHeight="15"/>
  <cols>
    <col min="1" max="2" width="10.5703125" style="84" customWidth="1"/>
    <col min="3" max="3" width="9.140625" style="84"/>
    <col min="4" max="4" width="11.7109375" style="84" customWidth="1"/>
    <col min="5" max="10" width="9.140625" style="84"/>
    <col min="11" max="11" width="10.28515625" style="84" customWidth="1"/>
    <col min="12" max="12" width="11.28515625" style="84" customWidth="1"/>
    <col min="13" max="13" width="9.140625" style="84"/>
    <col min="14" max="14" width="10" style="84" bestFit="1" customWidth="1"/>
    <col min="15" max="15" width="11.140625" style="84" bestFit="1" customWidth="1"/>
    <col min="16" max="23" width="9.140625" style="84"/>
    <col min="24" max="27" width="16.7109375" style="84" customWidth="1"/>
    <col min="28" max="16384" width="9.140625" style="84"/>
  </cols>
  <sheetData>
    <row r="1" spans="1:13" ht="21">
      <c r="A1" s="385" t="s">
        <v>398</v>
      </c>
      <c r="B1" s="385"/>
      <c r="C1" s="385"/>
      <c r="D1" s="385"/>
      <c r="E1" s="385"/>
      <c r="F1" s="385"/>
      <c r="G1" s="385"/>
      <c r="H1" s="385"/>
      <c r="I1" s="385"/>
      <c r="J1" s="385"/>
      <c r="K1" s="385"/>
      <c r="L1" s="385"/>
      <c r="M1" s="385"/>
    </row>
    <row r="2" spans="1:13" ht="5.0999999999999996" customHeight="1">
      <c r="A2" s="164"/>
      <c r="B2" s="164"/>
      <c r="C2" s="164"/>
      <c r="D2" s="164"/>
      <c r="E2" s="164"/>
      <c r="F2" s="164"/>
      <c r="G2" s="164"/>
      <c r="H2" s="164"/>
      <c r="I2" s="164"/>
      <c r="J2" s="164"/>
      <c r="K2" s="164"/>
      <c r="L2" s="164"/>
      <c r="M2" s="164"/>
    </row>
    <row r="3" spans="1:13">
      <c r="A3" s="469" t="s">
        <v>394</v>
      </c>
      <c r="B3" s="469"/>
      <c r="C3" s="469"/>
      <c r="D3" s="469"/>
      <c r="E3" s="469"/>
      <c r="F3" s="469"/>
      <c r="G3" s="469"/>
      <c r="H3" s="469"/>
      <c r="I3" s="469"/>
      <c r="J3" s="469"/>
      <c r="K3" s="469"/>
      <c r="L3" s="469"/>
      <c r="M3" s="469"/>
    </row>
    <row r="4" spans="1:13">
      <c r="A4" s="94" t="s">
        <v>701</v>
      </c>
      <c r="B4" s="94"/>
      <c r="C4" s="164"/>
      <c r="D4" s="164"/>
      <c r="E4" s="164"/>
      <c r="F4" s="679" t="s">
        <v>862</v>
      </c>
      <c r="G4" s="679"/>
      <c r="H4" s="679"/>
      <c r="I4" s="164"/>
      <c r="J4" s="164"/>
      <c r="K4" s="164"/>
      <c r="L4" s="96" t="s">
        <v>612</v>
      </c>
      <c r="M4" s="164"/>
    </row>
    <row r="5" spans="1:13">
      <c r="A5" s="96"/>
      <c r="B5" s="96"/>
    </row>
    <row r="6" spans="1:13">
      <c r="A6" s="255" t="s">
        <v>329</v>
      </c>
      <c r="B6" s="255"/>
      <c r="J6" s="256" t="s">
        <v>330</v>
      </c>
    </row>
    <row r="7" spans="1:13">
      <c r="A7" s="160" t="s">
        <v>402</v>
      </c>
      <c r="B7" s="160"/>
      <c r="J7" s="88" t="s">
        <v>320</v>
      </c>
    </row>
    <row r="8" spans="1:13">
      <c r="A8" s="334" t="s">
        <v>240</v>
      </c>
      <c r="B8" s="334" t="str">
        <f>'D5'!D9:D9</f>
        <v>CA 1</v>
      </c>
      <c r="C8" s="179"/>
      <c r="D8" s="179"/>
      <c r="E8" s="179"/>
      <c r="F8" s="179"/>
      <c r="G8" s="179"/>
      <c r="J8" s="84" t="s">
        <v>317</v>
      </c>
    </row>
    <row r="9" spans="1:13">
      <c r="J9" s="160" t="s">
        <v>321</v>
      </c>
    </row>
    <row r="10" spans="1:13">
      <c r="A10" s="334" t="s">
        <v>241</v>
      </c>
      <c r="B10" s="334" t="str">
        <f>'D5'!D13:D13</f>
        <v>CA 2</v>
      </c>
      <c r="C10" s="179"/>
      <c r="D10" s="179"/>
      <c r="E10" s="179"/>
      <c r="F10" s="179"/>
      <c r="G10" s="179"/>
      <c r="J10" s="160" t="s">
        <v>318</v>
      </c>
    </row>
    <row r="11" spans="1:13">
      <c r="J11" s="160" t="s">
        <v>319</v>
      </c>
    </row>
    <row r="12" spans="1:13">
      <c r="A12" s="334" t="s">
        <v>242</v>
      </c>
      <c r="B12" s="334" t="str">
        <f>'D5'!D17:D17</f>
        <v>CA 3</v>
      </c>
      <c r="C12" s="179"/>
      <c r="D12" s="179"/>
      <c r="E12" s="179"/>
      <c r="F12" s="179"/>
      <c r="G12" s="179"/>
      <c r="J12" s="160" t="s">
        <v>322</v>
      </c>
    </row>
    <row r="13" spans="1:13">
      <c r="J13" s="160" t="s">
        <v>758</v>
      </c>
    </row>
    <row r="14" spans="1:13">
      <c r="A14" s="256" t="s">
        <v>331</v>
      </c>
      <c r="B14" s="256"/>
      <c r="J14" s="160" t="s">
        <v>757</v>
      </c>
    </row>
    <row r="15" spans="1:13">
      <c r="A15" s="189" t="s">
        <v>323</v>
      </c>
      <c r="B15" s="189"/>
      <c r="J15" s="160" t="s">
        <v>759</v>
      </c>
    </row>
    <row r="16" spans="1:13">
      <c r="A16" s="160" t="s">
        <v>620</v>
      </c>
      <c r="B16" s="160"/>
      <c r="J16" s="160" t="s">
        <v>835</v>
      </c>
    </row>
    <row r="17" spans="1:11">
      <c r="A17" s="160" t="s">
        <v>617</v>
      </c>
      <c r="B17" s="160"/>
    </row>
    <row r="18" spans="1:11">
      <c r="A18" s="160" t="s">
        <v>621</v>
      </c>
      <c r="B18" s="160"/>
      <c r="D18" s="256"/>
    </row>
    <row r="19" spans="1:11">
      <c r="A19" s="160" t="s">
        <v>618</v>
      </c>
      <c r="B19" s="160"/>
    </row>
    <row r="20" spans="1:11">
      <c r="A20" s="160" t="s">
        <v>619</v>
      </c>
      <c r="B20" s="160"/>
    </row>
    <row r="21" spans="1:11">
      <c r="A21" s="160" t="s">
        <v>691</v>
      </c>
      <c r="B21" s="160"/>
    </row>
    <row r="23" spans="1:11">
      <c r="A23" s="256" t="s">
        <v>332</v>
      </c>
      <c r="B23" s="256"/>
    </row>
    <row r="24" spans="1:11">
      <c r="A24" s="363" t="s">
        <v>861</v>
      </c>
      <c r="B24" s="164" t="s">
        <v>829</v>
      </c>
      <c r="C24" s="165" t="s">
        <v>324</v>
      </c>
      <c r="D24" s="164" t="s">
        <v>327</v>
      </c>
      <c r="E24" s="164"/>
    </row>
    <row r="25" spans="1:11">
      <c r="A25" s="165">
        <v>1</v>
      </c>
      <c r="B25" s="165">
        <v>1</v>
      </c>
      <c r="C25" s="23"/>
      <c r="D25" s="364" t="s">
        <v>326</v>
      </c>
      <c r="F25" s="160" t="s">
        <v>830</v>
      </c>
    </row>
    <row r="26" spans="1:11">
      <c r="A26" s="165">
        <v>1</v>
      </c>
      <c r="B26" s="165">
        <v>2</v>
      </c>
      <c r="C26" s="23"/>
      <c r="D26" s="364" t="s">
        <v>326</v>
      </c>
      <c r="F26" s="84" t="str">
        <f>"the number of consecutive "&amp;D25&amp;" units  ="</f>
        <v>the number of consecutive Bad units  =</v>
      </c>
      <c r="J26" s="23">
        <v>3</v>
      </c>
      <c r="K26" s="160" t="s">
        <v>833</v>
      </c>
    </row>
    <row r="27" spans="1:11">
      <c r="A27" s="165">
        <v>1</v>
      </c>
      <c r="B27" s="165">
        <v>3</v>
      </c>
      <c r="C27" s="23"/>
      <c r="D27" s="364" t="s">
        <v>326</v>
      </c>
      <c r="J27" s="335" t="str">
        <f>IF(J26&gt;8,"Maxiumum number is 8","")</f>
        <v/>
      </c>
    </row>
    <row r="28" spans="1:11">
      <c r="A28" s="165">
        <v>1</v>
      </c>
      <c r="B28" s="165">
        <v>4</v>
      </c>
      <c r="C28" s="23"/>
      <c r="D28" s="206" t="s">
        <v>325</v>
      </c>
    </row>
    <row r="29" spans="1:11">
      <c r="A29" s="165">
        <v>1</v>
      </c>
      <c r="B29" s="165">
        <v>5</v>
      </c>
      <c r="C29" s="23"/>
      <c r="D29" s="206" t="s">
        <v>325</v>
      </c>
      <c r="F29" s="160" t="s">
        <v>831</v>
      </c>
    </row>
    <row r="30" spans="1:11">
      <c r="A30" s="165">
        <v>1</v>
      </c>
      <c r="B30" s="165">
        <v>6</v>
      </c>
      <c r="C30" s="23"/>
      <c r="D30" s="206" t="s">
        <v>325</v>
      </c>
      <c r="F30" s="84" t="str">
        <f>"the number of consecutive "&amp;D40&amp;" units ="</f>
        <v>the number of consecutive Good units =</v>
      </c>
      <c r="J30" s="23">
        <v>7</v>
      </c>
      <c r="K30" s="160" t="s">
        <v>832</v>
      </c>
    </row>
    <row r="31" spans="1:11">
      <c r="A31" s="165">
        <v>1</v>
      </c>
      <c r="B31" s="165">
        <v>7</v>
      </c>
      <c r="C31" s="23"/>
      <c r="D31" s="206" t="s">
        <v>325</v>
      </c>
      <c r="J31" s="335" t="str">
        <f>IF(J30&gt;8,"Maxiumum number is 8","")</f>
        <v/>
      </c>
    </row>
    <row r="32" spans="1:11">
      <c r="A32" s="165">
        <v>1</v>
      </c>
      <c r="B32" s="165">
        <v>8</v>
      </c>
      <c r="C32" s="23"/>
      <c r="D32" s="206" t="s">
        <v>325</v>
      </c>
    </row>
    <row r="33" spans="1:11">
      <c r="A33" s="165">
        <v>2</v>
      </c>
      <c r="B33" s="165">
        <v>9</v>
      </c>
      <c r="C33" s="23"/>
      <c r="D33" s="364" t="s">
        <v>326</v>
      </c>
    </row>
    <row r="34" spans="1:11">
      <c r="A34" s="165">
        <v>2</v>
      </c>
      <c r="B34" s="165">
        <v>10</v>
      </c>
      <c r="C34" s="23"/>
      <c r="D34" s="206" t="s">
        <v>325</v>
      </c>
      <c r="F34" s="91" t="s">
        <v>328</v>
      </c>
      <c r="J34" s="204">
        <f>IF(D40=D25,0,(J30+J26))</f>
        <v>10</v>
      </c>
    </row>
    <row r="35" spans="1:11">
      <c r="A35" s="165">
        <v>2</v>
      </c>
      <c r="B35" s="165">
        <v>11</v>
      </c>
      <c r="C35" s="23"/>
      <c r="D35" s="206" t="s">
        <v>325</v>
      </c>
    </row>
    <row r="36" spans="1:11" ht="15.75" thickBot="1">
      <c r="A36" s="165">
        <v>2</v>
      </c>
      <c r="B36" s="165">
        <v>12</v>
      </c>
      <c r="C36" s="23"/>
      <c r="D36" s="206" t="s">
        <v>325</v>
      </c>
    </row>
    <row r="37" spans="1:11">
      <c r="A37" s="165">
        <v>2</v>
      </c>
      <c r="B37" s="165">
        <v>13</v>
      </c>
      <c r="C37" s="23"/>
      <c r="D37" s="206" t="s">
        <v>325</v>
      </c>
      <c r="F37" s="336" t="str">
        <f>IF(J26&gt;8,"Incorrect Entry",IF(J30&gt;8,"Incorrect Entry","Based on the Total 'End Count of "&amp;J34&amp;", there is "&amp;IF(J34&gt;=13,"99.9%",IF(J34&gt;=10,"99%",IF(J34&gt;=7,"95%",IF(J34&gt;=6,"90%","no"))))&amp;" confidence"))</f>
        <v>Based on the Total 'End Count of 10, there is 99% confidence</v>
      </c>
      <c r="G37" s="337"/>
      <c r="H37" s="337"/>
      <c r="I37" s="337"/>
      <c r="J37" s="337"/>
      <c r="K37" s="338"/>
    </row>
    <row r="38" spans="1:11" ht="15.75" thickBot="1">
      <c r="A38" s="165">
        <v>2</v>
      </c>
      <c r="B38" s="165">
        <v>14</v>
      </c>
      <c r="C38" s="23"/>
      <c r="D38" s="206" t="s">
        <v>325</v>
      </c>
      <c r="F38" s="339" t="str">
        <f>IF(F37="Incorrect Entry","","that the likely Root Cause is an actual Root Cause")</f>
        <v>that the likely Root Cause is an actual Root Cause</v>
      </c>
      <c r="G38" s="340"/>
      <c r="H38" s="340"/>
      <c r="I38" s="341"/>
      <c r="J38" s="342"/>
      <c r="K38" s="343"/>
    </row>
    <row r="39" spans="1:11">
      <c r="A39" s="165">
        <v>2</v>
      </c>
      <c r="B39" s="165">
        <v>15</v>
      </c>
      <c r="C39" s="23"/>
      <c r="D39" s="206" t="s">
        <v>325</v>
      </c>
    </row>
    <row r="40" spans="1:11">
      <c r="A40" s="165">
        <v>2</v>
      </c>
      <c r="B40" s="165">
        <v>16</v>
      </c>
      <c r="C40" s="23"/>
      <c r="D40" s="364" t="s">
        <v>325</v>
      </c>
      <c r="K40" s="96" t="s">
        <v>612</v>
      </c>
    </row>
  </sheetData>
  <sheetProtection password="B106" sheet="1" objects="1" formatCells="0" formatColumns="0" formatRows="0" insertColumns="0" insertRows="0" insertHyperlinks="0" deleteColumns="0" deleteRows="0" sort="0" autoFilter="0" pivotTables="0"/>
  <mergeCells count="3">
    <mergeCell ref="A1:M1"/>
    <mergeCell ref="A3:M3"/>
    <mergeCell ref="F4:H4"/>
  </mergeCells>
  <conditionalFormatting sqref="J26 J30">
    <cfRule type="cellIs" dxfId="3" priority="2" operator="greaterThan">
      <formula>8</formula>
    </cfRule>
  </conditionalFormatting>
  <dataValidations count="1">
    <dataValidation type="list" allowBlank="1" showInputMessage="1" showErrorMessage="1" sqref="D25:D40">
      <formula1>"Good, Bad"</formula1>
    </dataValidation>
  </dataValidations>
  <hyperlinks>
    <hyperlink ref="A4" location="INSTRUCTIONS!A1" display="Instructions"/>
    <hyperlink ref="K40" location="'D7'!A1" display="Next &gt;&gt;&gt;"/>
    <hyperlink ref="L4" location="'D7'!A1" display="Next &gt;&gt;&gt;"/>
    <hyperlink ref="F4:G4" r:id="rId1" display="Watch the Video"/>
  </hyperlinks>
  <pageMargins left="0.17" right="0.19" top="0.17" bottom="0.18" header="0.17" footer="0.18"/>
  <pageSetup orientation="portrait" r:id="rId2"/>
  <drawing r:id="rId3"/>
</worksheet>
</file>

<file path=xl/worksheets/sheet26.xml><?xml version="1.0" encoding="utf-8"?>
<worksheet xmlns="http://schemas.openxmlformats.org/spreadsheetml/2006/main" xmlns:r="http://schemas.openxmlformats.org/officeDocument/2006/relationships">
  <sheetPr codeName="Sheet22"/>
  <dimension ref="A1:R54"/>
  <sheetViews>
    <sheetView showGridLines="0" zoomScale="90" zoomScaleNormal="90" workbookViewId="0">
      <selection sqref="A1:R1"/>
    </sheetView>
  </sheetViews>
  <sheetFormatPr defaultRowHeight="15"/>
  <cols>
    <col min="1" max="9" width="9.140625" style="84"/>
    <col min="10" max="10" width="3.28515625" style="84" customWidth="1"/>
    <col min="11" max="14" width="9.140625" style="84"/>
    <col min="15" max="15" width="10.42578125" style="84" customWidth="1"/>
    <col min="16" max="16" width="9.140625" style="84"/>
    <col min="17" max="17" width="4.85546875" style="84" customWidth="1"/>
    <col min="18" max="18" width="34" style="84" bestFit="1" customWidth="1"/>
    <col min="19" max="16384" width="9.140625" style="84"/>
  </cols>
  <sheetData>
    <row r="1" spans="1:18" ht="21">
      <c r="A1" s="385" t="s">
        <v>316</v>
      </c>
      <c r="B1" s="385"/>
      <c r="C1" s="385"/>
      <c r="D1" s="385"/>
      <c r="E1" s="385"/>
      <c r="F1" s="385"/>
      <c r="G1" s="385"/>
      <c r="H1" s="385"/>
      <c r="I1" s="385"/>
      <c r="J1" s="385"/>
      <c r="K1" s="385"/>
      <c r="L1" s="385"/>
      <c r="M1" s="385"/>
      <c r="N1" s="385"/>
      <c r="O1" s="385"/>
      <c r="P1" s="385"/>
      <c r="Q1" s="385"/>
      <c r="R1" s="385"/>
    </row>
    <row r="2" spans="1:18" ht="5.0999999999999996" customHeight="1"/>
    <row r="3" spans="1:18">
      <c r="A3" s="402" t="s">
        <v>403</v>
      </c>
      <c r="B3" s="402"/>
      <c r="C3" s="402"/>
      <c r="D3" s="402"/>
      <c r="E3" s="402"/>
      <c r="F3" s="402"/>
      <c r="G3" s="402"/>
      <c r="H3" s="402"/>
      <c r="I3" s="402"/>
      <c r="J3" s="402"/>
      <c r="K3" s="402"/>
      <c r="L3" s="402"/>
      <c r="M3" s="402"/>
      <c r="N3" s="402"/>
      <c r="O3" s="402"/>
      <c r="P3" s="402"/>
      <c r="Q3" s="402"/>
      <c r="R3" s="402"/>
    </row>
    <row r="4" spans="1:18">
      <c r="A4" s="164"/>
      <c r="B4" s="164"/>
      <c r="C4" s="164"/>
      <c r="D4" s="164"/>
      <c r="E4" s="164"/>
      <c r="F4" s="164"/>
      <c r="G4" s="164"/>
      <c r="H4" s="164"/>
      <c r="I4" s="679" t="s">
        <v>862</v>
      </c>
      <c r="J4" s="679"/>
      <c r="K4" s="679"/>
      <c r="L4" s="164"/>
      <c r="M4" s="164"/>
      <c r="N4" s="164"/>
    </row>
    <row r="5" spans="1:18">
      <c r="A5" s="94" t="s">
        <v>701</v>
      </c>
    </row>
    <row r="6" spans="1:18">
      <c r="A6" s="344"/>
      <c r="B6" s="344"/>
      <c r="L6" s="344"/>
      <c r="M6" s="344"/>
      <c r="N6" s="344"/>
    </row>
    <row r="7" spans="1:18">
      <c r="A7" s="344"/>
      <c r="B7" s="344"/>
      <c r="D7" s="147"/>
      <c r="E7" s="147"/>
      <c r="G7" s="180" t="s">
        <v>405</v>
      </c>
      <c r="I7" s="147"/>
      <c r="J7" s="147"/>
      <c r="K7" s="147"/>
      <c r="L7" s="344"/>
      <c r="M7" s="344"/>
      <c r="N7" s="344"/>
    </row>
    <row r="8" spans="1:18">
      <c r="A8" s="344"/>
      <c r="B8" s="344"/>
      <c r="L8" s="344"/>
      <c r="M8" s="344"/>
      <c r="N8" s="344"/>
    </row>
    <row r="9" spans="1:18">
      <c r="A9" s="344"/>
      <c r="B9" s="344"/>
      <c r="L9" s="344"/>
      <c r="M9" s="344"/>
      <c r="N9" s="344"/>
    </row>
    <row r="10" spans="1:18">
      <c r="R10" s="345" t="s">
        <v>612</v>
      </c>
    </row>
    <row r="12" spans="1:18">
      <c r="A12" s="346"/>
      <c r="C12" s="611" t="s">
        <v>622</v>
      </c>
      <c r="D12" s="618"/>
      <c r="E12" s="618"/>
      <c r="F12" s="618"/>
      <c r="G12" s="618"/>
      <c r="H12" s="618"/>
      <c r="I12" s="619"/>
      <c r="K12" s="347"/>
      <c r="L12" s="347"/>
      <c r="M12" s="346"/>
      <c r="N12" s="346"/>
      <c r="O12" s="346"/>
      <c r="P12" s="611" t="s">
        <v>478</v>
      </c>
      <c r="Q12" s="497"/>
      <c r="R12" s="498"/>
    </row>
    <row r="13" spans="1:18">
      <c r="B13" s="346"/>
      <c r="C13" s="610" t="s">
        <v>406</v>
      </c>
      <c r="D13" s="610"/>
      <c r="E13" s="610"/>
      <c r="F13" s="627" t="s">
        <v>501</v>
      </c>
      <c r="G13" s="627"/>
      <c r="H13" s="627"/>
      <c r="I13" s="627"/>
      <c r="J13" s="348"/>
      <c r="K13" s="349"/>
      <c r="L13" s="350"/>
      <c r="M13" s="346"/>
      <c r="N13" s="346"/>
      <c r="O13" s="346"/>
      <c r="P13" s="608" t="s">
        <v>466</v>
      </c>
      <c r="Q13" s="351">
        <v>1</v>
      </c>
      <c r="R13" s="352" t="s">
        <v>436</v>
      </c>
    </row>
    <row r="14" spans="1:18" ht="15" customHeight="1">
      <c r="A14" s="626" t="s">
        <v>404</v>
      </c>
      <c r="B14" s="492"/>
      <c r="C14" s="613" t="s">
        <v>408</v>
      </c>
      <c r="D14" s="613"/>
      <c r="E14" s="613"/>
      <c r="F14" s="612" t="s">
        <v>462</v>
      </c>
      <c r="G14" s="612"/>
      <c r="H14" s="612"/>
      <c r="I14" s="612"/>
      <c r="J14" s="353"/>
      <c r="K14" s="88" t="s">
        <v>692</v>
      </c>
      <c r="L14" s="346"/>
      <c r="M14" s="346"/>
      <c r="N14" s="346"/>
      <c r="O14" s="346"/>
      <c r="P14" s="608"/>
      <c r="Q14" s="351">
        <v>2</v>
      </c>
      <c r="R14" s="354" t="s">
        <v>435</v>
      </c>
    </row>
    <row r="15" spans="1:18" ht="15" customHeight="1">
      <c r="A15" s="346"/>
      <c r="B15" s="355"/>
      <c r="C15" s="613" t="s">
        <v>485</v>
      </c>
      <c r="D15" s="613"/>
      <c r="E15" s="613"/>
      <c r="F15" s="612" t="s">
        <v>470</v>
      </c>
      <c r="G15" s="612"/>
      <c r="H15" s="612"/>
      <c r="I15" s="612"/>
      <c r="J15" s="353"/>
      <c r="K15" s="88"/>
      <c r="L15" s="346"/>
      <c r="M15" s="346"/>
      <c r="N15" s="346"/>
      <c r="O15" s="346"/>
      <c r="P15" s="608"/>
      <c r="Q15" s="351">
        <v>3</v>
      </c>
      <c r="R15" s="354" t="s">
        <v>448</v>
      </c>
    </row>
    <row r="16" spans="1:18">
      <c r="A16" s="346"/>
      <c r="B16" s="355"/>
      <c r="C16" s="613" t="s">
        <v>409</v>
      </c>
      <c r="D16" s="613"/>
      <c r="E16" s="613"/>
      <c r="F16" s="612" t="s">
        <v>471</v>
      </c>
      <c r="G16" s="612"/>
      <c r="H16" s="612"/>
      <c r="I16" s="612"/>
      <c r="J16" s="353"/>
      <c r="K16" s="88" t="s">
        <v>505</v>
      </c>
      <c r="L16" s="346"/>
      <c r="M16" s="346"/>
      <c r="N16" s="346"/>
      <c r="O16" s="346"/>
      <c r="P16" s="608"/>
      <c r="Q16" s="356">
        <v>4</v>
      </c>
      <c r="R16" s="357" t="s">
        <v>472</v>
      </c>
    </row>
    <row r="17" spans="1:18" ht="15" customHeight="1">
      <c r="A17" s="355"/>
      <c r="B17" s="346"/>
      <c r="C17" s="613" t="s">
        <v>410</v>
      </c>
      <c r="D17" s="613"/>
      <c r="E17" s="613"/>
      <c r="F17" s="612" t="s">
        <v>473</v>
      </c>
      <c r="G17" s="612"/>
      <c r="H17" s="612"/>
      <c r="I17" s="612"/>
      <c r="J17" s="353"/>
      <c r="K17" s="88" t="s">
        <v>506</v>
      </c>
      <c r="L17" s="346"/>
      <c r="M17" s="346"/>
      <c r="N17" s="346"/>
      <c r="O17" s="346"/>
      <c r="P17" s="608" t="s">
        <v>467</v>
      </c>
      <c r="Q17" s="351">
        <v>5</v>
      </c>
      <c r="R17" s="354" t="s">
        <v>432</v>
      </c>
    </row>
    <row r="18" spans="1:18">
      <c r="A18" s="346"/>
      <c r="B18" s="355"/>
      <c r="C18" s="613" t="s">
        <v>411</v>
      </c>
      <c r="D18" s="613"/>
      <c r="E18" s="613"/>
      <c r="F18" s="612" t="s">
        <v>475</v>
      </c>
      <c r="G18" s="612"/>
      <c r="H18" s="612"/>
      <c r="I18" s="612"/>
      <c r="J18" s="353"/>
      <c r="K18" s="91"/>
      <c r="L18" s="346"/>
      <c r="M18" s="346"/>
      <c r="N18" s="346"/>
      <c r="O18" s="346"/>
      <c r="P18" s="608"/>
      <c r="Q18" s="351">
        <v>6</v>
      </c>
      <c r="R18" s="354" t="s">
        <v>412</v>
      </c>
    </row>
    <row r="19" spans="1:18">
      <c r="A19" s="346"/>
      <c r="B19" s="355"/>
      <c r="C19" s="613" t="s">
        <v>413</v>
      </c>
      <c r="D19" s="613"/>
      <c r="E19" s="613"/>
      <c r="F19" s="612">
        <v>7</v>
      </c>
      <c r="G19" s="612"/>
      <c r="H19" s="612"/>
      <c r="I19" s="612"/>
      <c r="J19" s="353"/>
      <c r="K19" s="91" t="s">
        <v>502</v>
      </c>
      <c r="L19" s="346"/>
      <c r="M19" s="346"/>
      <c r="N19" s="346"/>
      <c r="O19" s="346"/>
      <c r="P19" s="608"/>
      <c r="Q19" s="356">
        <v>7</v>
      </c>
      <c r="R19" s="354" t="s">
        <v>433</v>
      </c>
    </row>
    <row r="20" spans="1:18">
      <c r="A20" s="346"/>
      <c r="B20" s="355"/>
      <c r="C20" s="613" t="s">
        <v>414</v>
      </c>
      <c r="D20" s="613"/>
      <c r="E20" s="613"/>
      <c r="F20" s="612" t="s">
        <v>476</v>
      </c>
      <c r="G20" s="612"/>
      <c r="H20" s="612"/>
      <c r="I20" s="612"/>
      <c r="J20" s="353"/>
      <c r="K20" s="88" t="s">
        <v>503</v>
      </c>
      <c r="L20" s="346"/>
      <c r="M20" s="346"/>
      <c r="N20" s="346"/>
      <c r="O20" s="346"/>
      <c r="P20" s="608"/>
      <c r="Q20" s="351">
        <v>8</v>
      </c>
      <c r="R20" s="354" t="s">
        <v>434</v>
      </c>
    </row>
    <row r="21" spans="1:18">
      <c r="A21" s="346"/>
      <c r="B21" s="355"/>
      <c r="C21" s="613" t="s">
        <v>464</v>
      </c>
      <c r="D21" s="613"/>
      <c r="E21" s="613"/>
      <c r="F21" s="612">
        <v>27</v>
      </c>
      <c r="G21" s="612"/>
      <c r="H21" s="612"/>
      <c r="I21" s="612"/>
      <c r="J21" s="353"/>
      <c r="K21" s="91"/>
      <c r="L21" s="346"/>
      <c r="M21" s="346"/>
      <c r="N21" s="346"/>
      <c r="O21" s="346"/>
      <c r="P21" s="608"/>
      <c r="Q21" s="351">
        <v>9</v>
      </c>
      <c r="R21" s="354" t="s">
        <v>455</v>
      </c>
    </row>
    <row r="22" spans="1:18">
      <c r="A22" s="346"/>
      <c r="B22" s="346"/>
      <c r="C22" s="613" t="s">
        <v>407</v>
      </c>
      <c r="D22" s="613"/>
      <c r="E22" s="613"/>
      <c r="F22" s="612" t="s">
        <v>477</v>
      </c>
      <c r="G22" s="612"/>
      <c r="H22" s="612"/>
      <c r="I22" s="612"/>
      <c r="J22" s="353"/>
      <c r="K22" s="91" t="s">
        <v>504</v>
      </c>
      <c r="L22" s="346"/>
      <c r="M22" s="346"/>
      <c r="N22" s="346"/>
      <c r="P22" s="608"/>
      <c r="Q22" s="356">
        <v>10</v>
      </c>
      <c r="R22" s="358" t="s">
        <v>486</v>
      </c>
    </row>
    <row r="23" spans="1:18">
      <c r="A23" s="346"/>
      <c r="B23" s="346"/>
      <c r="C23" s="617"/>
      <c r="D23" s="617"/>
      <c r="E23" s="617"/>
      <c r="F23" s="615"/>
      <c r="G23" s="615"/>
      <c r="H23" s="615"/>
      <c r="I23" s="615"/>
      <c r="J23" s="353"/>
      <c r="K23" s="88" t="s">
        <v>507</v>
      </c>
      <c r="L23" s="346"/>
      <c r="M23" s="346"/>
      <c r="N23" s="346"/>
      <c r="P23" s="608"/>
      <c r="Q23" s="351">
        <v>11</v>
      </c>
      <c r="R23" s="357" t="s">
        <v>489</v>
      </c>
    </row>
    <row r="24" spans="1:18">
      <c r="A24" s="626" t="s">
        <v>416</v>
      </c>
      <c r="B24" s="492"/>
      <c r="C24" s="613" t="s">
        <v>417</v>
      </c>
      <c r="D24" s="613"/>
      <c r="E24" s="613"/>
      <c r="F24" s="612">
        <v>31</v>
      </c>
      <c r="G24" s="612"/>
      <c r="H24" s="612"/>
      <c r="I24" s="612"/>
      <c r="J24" s="353"/>
      <c r="K24" s="346"/>
      <c r="L24" s="346"/>
      <c r="M24" s="346"/>
      <c r="N24" s="346"/>
      <c r="P24" s="608"/>
      <c r="Q24" s="351">
        <v>12</v>
      </c>
      <c r="R24" s="357" t="s">
        <v>495</v>
      </c>
    </row>
    <row r="25" spans="1:18">
      <c r="A25" s="346"/>
      <c r="B25" s="346"/>
      <c r="C25" s="613" t="s">
        <v>418</v>
      </c>
      <c r="D25" s="613"/>
      <c r="E25" s="613"/>
      <c r="F25" s="612">
        <v>30</v>
      </c>
      <c r="G25" s="612"/>
      <c r="H25" s="612"/>
      <c r="I25" s="612"/>
      <c r="J25" s="353"/>
      <c r="K25" s="88" t="s">
        <v>508</v>
      </c>
      <c r="L25" s="346"/>
      <c r="M25" s="346"/>
      <c r="N25" s="346"/>
      <c r="P25" s="623" t="s">
        <v>468</v>
      </c>
      <c r="Q25" s="356">
        <v>13</v>
      </c>
      <c r="R25" s="354" t="s">
        <v>437</v>
      </c>
    </row>
    <row r="26" spans="1:18">
      <c r="A26" s="346"/>
      <c r="B26" s="346"/>
      <c r="C26" s="613" t="s">
        <v>465</v>
      </c>
      <c r="D26" s="613"/>
      <c r="E26" s="613"/>
      <c r="F26" s="612" t="s">
        <v>483</v>
      </c>
      <c r="G26" s="612"/>
      <c r="H26" s="612"/>
      <c r="I26" s="612"/>
      <c r="J26" s="353"/>
      <c r="K26" s="88" t="s">
        <v>509</v>
      </c>
      <c r="L26" s="346"/>
      <c r="M26" s="346"/>
      <c r="N26" s="346"/>
      <c r="P26" s="624"/>
      <c r="Q26" s="351">
        <v>14</v>
      </c>
      <c r="R26" s="354" t="s">
        <v>438</v>
      </c>
    </row>
    <row r="27" spans="1:18">
      <c r="A27" s="346"/>
      <c r="B27" s="346"/>
      <c r="C27" s="613" t="s">
        <v>429</v>
      </c>
      <c r="D27" s="613"/>
      <c r="E27" s="613"/>
      <c r="F27" s="612">
        <v>30</v>
      </c>
      <c r="G27" s="612"/>
      <c r="H27" s="612"/>
      <c r="I27" s="612"/>
      <c r="J27" s="353"/>
      <c r="K27" s="88"/>
      <c r="L27" s="346"/>
      <c r="M27" s="346"/>
      <c r="N27" s="346"/>
      <c r="P27" s="624"/>
      <c r="Q27" s="351">
        <v>15</v>
      </c>
      <c r="R27" s="352" t="s">
        <v>439</v>
      </c>
    </row>
    <row r="28" spans="1:18">
      <c r="A28" s="346"/>
      <c r="B28" s="346"/>
      <c r="C28" s="613" t="s">
        <v>458</v>
      </c>
      <c r="D28" s="613"/>
      <c r="E28" s="613"/>
      <c r="F28" s="616" t="s">
        <v>517</v>
      </c>
      <c r="G28" s="612"/>
      <c r="H28" s="612"/>
      <c r="I28" s="612"/>
      <c r="J28" s="353"/>
      <c r="K28" s="173" t="s">
        <v>510</v>
      </c>
      <c r="L28" s="346"/>
      <c r="M28" s="346"/>
      <c r="N28" s="346"/>
      <c r="P28" s="624"/>
      <c r="Q28" s="356">
        <v>16</v>
      </c>
      <c r="R28" s="352" t="s">
        <v>440</v>
      </c>
    </row>
    <row r="29" spans="1:18">
      <c r="A29" s="346"/>
      <c r="B29" s="346"/>
      <c r="C29" s="613" t="s">
        <v>457</v>
      </c>
      <c r="D29" s="613"/>
      <c r="E29" s="613"/>
      <c r="F29" s="612" t="s">
        <v>484</v>
      </c>
      <c r="G29" s="612"/>
      <c r="H29" s="612"/>
      <c r="I29" s="612"/>
      <c r="J29" s="353"/>
      <c r="K29" s="88" t="s">
        <v>511</v>
      </c>
      <c r="L29" s="346"/>
      <c r="M29" s="346"/>
      <c r="N29" s="346"/>
      <c r="P29" s="624"/>
      <c r="Q29" s="351">
        <v>17</v>
      </c>
      <c r="R29" s="354" t="s">
        <v>444</v>
      </c>
    </row>
    <row r="30" spans="1:18">
      <c r="A30" s="346"/>
      <c r="B30" s="346"/>
      <c r="C30" s="613" t="s">
        <v>459</v>
      </c>
      <c r="D30" s="613"/>
      <c r="E30" s="613"/>
      <c r="F30" s="612" t="s">
        <v>487</v>
      </c>
      <c r="G30" s="612"/>
      <c r="H30" s="612"/>
      <c r="I30" s="612"/>
      <c r="J30" s="353"/>
      <c r="K30" s="346"/>
      <c r="L30" s="346"/>
      <c r="M30" s="346"/>
      <c r="N30" s="346"/>
      <c r="P30" s="624"/>
      <c r="Q30" s="351">
        <v>18</v>
      </c>
      <c r="R30" s="354" t="s">
        <v>445</v>
      </c>
    </row>
    <row r="31" spans="1:18">
      <c r="A31" s="346"/>
      <c r="B31" s="346"/>
      <c r="C31" s="613" t="s">
        <v>422</v>
      </c>
      <c r="D31" s="613"/>
      <c r="E31" s="613"/>
      <c r="F31" s="612" t="s">
        <v>488</v>
      </c>
      <c r="G31" s="612"/>
      <c r="H31" s="612"/>
      <c r="I31" s="612"/>
      <c r="J31" s="353"/>
      <c r="K31" s="346"/>
      <c r="L31" s="346"/>
      <c r="M31" s="346"/>
      <c r="N31" s="346"/>
      <c r="P31" s="624"/>
      <c r="Q31" s="356">
        <v>19</v>
      </c>
      <c r="R31" s="352" t="s">
        <v>446</v>
      </c>
    </row>
    <row r="32" spans="1:18">
      <c r="A32" s="346"/>
      <c r="B32" s="346"/>
      <c r="C32" s="613" t="s">
        <v>423</v>
      </c>
      <c r="D32" s="613"/>
      <c r="E32" s="613"/>
      <c r="F32" s="612" t="s">
        <v>488</v>
      </c>
      <c r="G32" s="612"/>
      <c r="H32" s="612"/>
      <c r="I32" s="612"/>
      <c r="J32" s="353"/>
      <c r="K32" s="88" t="s">
        <v>605</v>
      </c>
      <c r="L32" s="346"/>
      <c r="M32" s="346"/>
      <c r="N32" s="346"/>
      <c r="P32" s="624"/>
      <c r="Q32" s="351">
        <v>20</v>
      </c>
      <c r="R32" s="359" t="s">
        <v>447</v>
      </c>
    </row>
    <row r="33" spans="1:18">
      <c r="A33" s="346"/>
      <c r="B33" s="346"/>
      <c r="C33" s="613" t="s">
        <v>424</v>
      </c>
      <c r="D33" s="613"/>
      <c r="E33" s="613"/>
      <c r="F33" s="612">
        <v>25</v>
      </c>
      <c r="G33" s="612"/>
      <c r="H33" s="612"/>
      <c r="I33" s="612"/>
      <c r="J33" s="353"/>
      <c r="K33" s="447"/>
      <c r="L33" s="600"/>
      <c r="M33" s="600"/>
      <c r="N33" s="601"/>
      <c r="P33" s="624"/>
      <c r="Q33" s="351">
        <v>21</v>
      </c>
      <c r="R33" s="352" t="s">
        <v>456</v>
      </c>
    </row>
    <row r="34" spans="1:18" ht="15" customHeight="1">
      <c r="A34" s="346"/>
      <c r="B34" s="346"/>
      <c r="C34" s="613" t="s">
        <v>425</v>
      </c>
      <c r="D34" s="613"/>
      <c r="E34" s="613"/>
      <c r="F34" s="612">
        <v>11</v>
      </c>
      <c r="G34" s="612"/>
      <c r="H34" s="612"/>
      <c r="I34" s="612"/>
      <c r="J34" s="353"/>
      <c r="K34" s="602"/>
      <c r="L34" s="603"/>
      <c r="M34" s="603"/>
      <c r="N34" s="604"/>
      <c r="P34" s="624"/>
      <c r="Q34" s="356">
        <v>22</v>
      </c>
      <c r="R34" s="354" t="s">
        <v>449</v>
      </c>
    </row>
    <row r="35" spans="1:18" ht="15" customHeight="1">
      <c r="A35" s="346"/>
      <c r="B35" s="346"/>
      <c r="C35" s="628" t="s">
        <v>603</v>
      </c>
      <c r="D35" s="613"/>
      <c r="E35" s="613"/>
      <c r="F35" s="612">
        <v>5</v>
      </c>
      <c r="G35" s="612"/>
      <c r="H35" s="612"/>
      <c r="I35" s="612"/>
      <c r="J35" s="353"/>
      <c r="K35" s="602"/>
      <c r="L35" s="603"/>
      <c r="M35" s="603"/>
      <c r="N35" s="604"/>
      <c r="P35" s="625"/>
      <c r="Q35" s="351">
        <v>23</v>
      </c>
      <c r="R35" s="354" t="s">
        <v>454</v>
      </c>
    </row>
    <row r="36" spans="1:18" ht="15" customHeight="1">
      <c r="A36" s="346"/>
      <c r="B36" s="346"/>
      <c r="C36" s="613" t="s">
        <v>490</v>
      </c>
      <c r="D36" s="613"/>
      <c r="E36" s="613"/>
      <c r="F36" s="612" t="s">
        <v>491</v>
      </c>
      <c r="G36" s="612"/>
      <c r="H36" s="612"/>
      <c r="I36" s="612"/>
      <c r="J36" s="353"/>
      <c r="K36" s="602"/>
      <c r="L36" s="603"/>
      <c r="M36" s="603"/>
      <c r="N36" s="604"/>
      <c r="P36" s="609" t="s">
        <v>494</v>
      </c>
      <c r="Q36" s="351">
        <v>24</v>
      </c>
      <c r="R36" s="354" t="s">
        <v>441</v>
      </c>
    </row>
    <row r="37" spans="1:18">
      <c r="A37" s="346"/>
      <c r="B37" s="346"/>
      <c r="C37" s="613" t="s">
        <v>460</v>
      </c>
      <c r="D37" s="613"/>
      <c r="E37" s="613"/>
      <c r="F37" s="612" t="s">
        <v>836</v>
      </c>
      <c r="G37" s="612"/>
      <c r="H37" s="612"/>
      <c r="I37" s="612"/>
      <c r="J37" s="353"/>
      <c r="K37" s="602"/>
      <c r="L37" s="603"/>
      <c r="M37" s="603"/>
      <c r="N37" s="604"/>
      <c r="P37" s="609"/>
      <c r="Q37" s="356">
        <v>25</v>
      </c>
      <c r="R37" s="354" t="s">
        <v>442</v>
      </c>
    </row>
    <row r="38" spans="1:18">
      <c r="A38" s="346"/>
      <c r="B38" s="346"/>
      <c r="C38" s="613" t="s">
        <v>430</v>
      </c>
      <c r="D38" s="613"/>
      <c r="E38" s="613"/>
      <c r="F38" s="612" t="s">
        <v>492</v>
      </c>
      <c r="G38" s="612"/>
      <c r="H38" s="612"/>
      <c r="I38" s="612"/>
      <c r="J38" s="353"/>
      <c r="K38" s="602"/>
      <c r="L38" s="603"/>
      <c r="M38" s="603"/>
      <c r="N38" s="604"/>
      <c r="P38" s="609"/>
      <c r="Q38" s="351">
        <v>26</v>
      </c>
      <c r="R38" s="358" t="s">
        <v>493</v>
      </c>
    </row>
    <row r="39" spans="1:18" ht="15" customHeight="1">
      <c r="A39" s="346"/>
      <c r="B39" s="346"/>
      <c r="C39" s="613" t="s">
        <v>461</v>
      </c>
      <c r="D39" s="613"/>
      <c r="E39" s="613"/>
      <c r="F39" s="612">
        <v>12</v>
      </c>
      <c r="G39" s="612"/>
      <c r="H39" s="612"/>
      <c r="I39" s="612"/>
      <c r="J39" s="353"/>
      <c r="K39" s="602"/>
      <c r="L39" s="603"/>
      <c r="M39" s="603"/>
      <c r="N39" s="604"/>
      <c r="P39" s="620" t="s">
        <v>469</v>
      </c>
      <c r="Q39" s="351">
        <v>27</v>
      </c>
      <c r="R39" s="354" t="s">
        <v>443</v>
      </c>
    </row>
    <row r="40" spans="1:18">
      <c r="A40" s="346"/>
      <c r="B40" s="346"/>
      <c r="C40" s="617"/>
      <c r="D40" s="617"/>
      <c r="E40" s="617"/>
      <c r="F40" s="615"/>
      <c r="G40" s="615"/>
      <c r="H40" s="615"/>
      <c r="I40" s="615"/>
      <c r="J40" s="353"/>
      <c r="K40" s="602"/>
      <c r="L40" s="603"/>
      <c r="M40" s="603"/>
      <c r="N40" s="604"/>
      <c r="P40" s="621"/>
      <c r="Q40" s="356">
        <v>28</v>
      </c>
      <c r="R40" s="352" t="s">
        <v>450</v>
      </c>
    </row>
    <row r="41" spans="1:18">
      <c r="A41" s="626" t="s">
        <v>421</v>
      </c>
      <c r="B41" s="492"/>
      <c r="C41" s="613" t="s">
        <v>431</v>
      </c>
      <c r="D41" s="613"/>
      <c r="E41" s="613"/>
      <c r="F41" s="612" t="s">
        <v>518</v>
      </c>
      <c r="G41" s="612"/>
      <c r="H41" s="612"/>
      <c r="I41" s="612"/>
      <c r="J41" s="353"/>
      <c r="K41" s="602"/>
      <c r="L41" s="603"/>
      <c r="M41" s="603"/>
      <c r="N41" s="604"/>
      <c r="P41" s="621"/>
      <c r="Q41" s="351">
        <v>29</v>
      </c>
      <c r="R41" s="315" t="s">
        <v>702</v>
      </c>
    </row>
    <row r="42" spans="1:18" ht="15" customHeight="1">
      <c r="A42" s="346"/>
      <c r="B42" s="346"/>
      <c r="C42" s="613" t="s">
        <v>417</v>
      </c>
      <c r="D42" s="613"/>
      <c r="E42" s="613"/>
      <c r="F42" s="612">
        <v>35</v>
      </c>
      <c r="G42" s="612"/>
      <c r="H42" s="612"/>
      <c r="I42" s="612"/>
      <c r="J42" s="353"/>
      <c r="K42" s="602"/>
      <c r="L42" s="603"/>
      <c r="M42" s="603"/>
      <c r="N42" s="604"/>
      <c r="P42" s="621"/>
      <c r="Q42" s="351">
        <v>30</v>
      </c>
      <c r="R42" s="354" t="s">
        <v>451</v>
      </c>
    </row>
    <row r="43" spans="1:18">
      <c r="A43" s="346"/>
      <c r="B43" s="346"/>
      <c r="C43" s="613" t="s">
        <v>418</v>
      </c>
      <c r="D43" s="613"/>
      <c r="E43" s="613"/>
      <c r="F43" s="616" t="s">
        <v>703</v>
      </c>
      <c r="G43" s="612"/>
      <c r="H43" s="612"/>
      <c r="I43" s="612"/>
      <c r="J43" s="353"/>
      <c r="K43" s="602"/>
      <c r="L43" s="603"/>
      <c r="M43" s="603"/>
      <c r="N43" s="604"/>
      <c r="P43" s="621"/>
      <c r="Q43" s="356">
        <v>31</v>
      </c>
      <c r="R43" s="354" t="s">
        <v>452</v>
      </c>
    </row>
    <row r="44" spans="1:18">
      <c r="A44" s="346"/>
      <c r="B44" s="346"/>
      <c r="C44" s="613" t="s">
        <v>419</v>
      </c>
      <c r="D44" s="613"/>
      <c r="E44" s="613"/>
      <c r="F44" s="612" t="s">
        <v>496</v>
      </c>
      <c r="G44" s="612"/>
      <c r="H44" s="612"/>
      <c r="I44" s="612"/>
      <c r="J44" s="353"/>
      <c r="K44" s="602"/>
      <c r="L44" s="603"/>
      <c r="M44" s="603"/>
      <c r="N44" s="604"/>
      <c r="P44" s="621"/>
      <c r="Q44" s="351">
        <v>32</v>
      </c>
      <c r="R44" s="354" t="s">
        <v>453</v>
      </c>
    </row>
    <row r="45" spans="1:18">
      <c r="A45" s="346"/>
      <c r="B45" s="346"/>
      <c r="C45" s="613" t="s">
        <v>429</v>
      </c>
      <c r="D45" s="613"/>
      <c r="E45" s="613"/>
      <c r="F45" s="612" t="s">
        <v>497</v>
      </c>
      <c r="G45" s="612"/>
      <c r="H45" s="612"/>
      <c r="I45" s="612"/>
      <c r="J45" s="353"/>
      <c r="K45" s="602"/>
      <c r="L45" s="603"/>
      <c r="M45" s="603"/>
      <c r="N45" s="604"/>
      <c r="P45" s="622"/>
      <c r="Q45" s="351">
        <v>33</v>
      </c>
      <c r="R45" s="357" t="s">
        <v>474</v>
      </c>
    </row>
    <row r="46" spans="1:18" ht="15" customHeight="1">
      <c r="A46" s="346"/>
      <c r="B46" s="346"/>
      <c r="C46" s="613" t="s">
        <v>420</v>
      </c>
      <c r="D46" s="613"/>
      <c r="E46" s="613"/>
      <c r="F46" s="612" t="s">
        <v>496</v>
      </c>
      <c r="G46" s="612"/>
      <c r="H46" s="612"/>
      <c r="I46" s="612"/>
      <c r="J46" s="353"/>
      <c r="K46" s="602"/>
      <c r="L46" s="603"/>
      <c r="M46" s="603"/>
      <c r="N46" s="604"/>
      <c r="P46" s="614" t="s">
        <v>479</v>
      </c>
      <c r="Q46" s="356">
        <v>34</v>
      </c>
      <c r="R46" s="357" t="s">
        <v>480</v>
      </c>
    </row>
    <row r="47" spans="1:18">
      <c r="A47" s="346"/>
      <c r="B47" s="346"/>
      <c r="C47" s="613" t="s">
        <v>415</v>
      </c>
      <c r="D47" s="613"/>
      <c r="E47" s="613"/>
      <c r="F47" s="612">
        <v>1</v>
      </c>
      <c r="G47" s="612"/>
      <c r="H47" s="612"/>
      <c r="I47" s="612"/>
      <c r="J47" s="353"/>
      <c r="K47" s="602"/>
      <c r="L47" s="603"/>
      <c r="M47" s="603"/>
      <c r="N47" s="604"/>
      <c r="P47" s="614"/>
      <c r="Q47" s="351">
        <v>35</v>
      </c>
      <c r="R47" s="358" t="s">
        <v>482</v>
      </c>
    </row>
    <row r="48" spans="1:18">
      <c r="A48" s="346"/>
      <c r="B48" s="346"/>
      <c r="C48" s="613" t="s">
        <v>422</v>
      </c>
      <c r="D48" s="613"/>
      <c r="E48" s="613"/>
      <c r="F48" s="612" t="s">
        <v>704</v>
      </c>
      <c r="G48" s="612"/>
      <c r="H48" s="612"/>
      <c r="I48" s="612"/>
      <c r="J48" s="353"/>
      <c r="K48" s="602"/>
      <c r="L48" s="603"/>
      <c r="M48" s="603"/>
      <c r="N48" s="604"/>
      <c r="P48" s="614"/>
      <c r="Q48" s="351">
        <v>36</v>
      </c>
      <c r="R48" s="357" t="s">
        <v>481</v>
      </c>
    </row>
    <row r="49" spans="1:18">
      <c r="A49" s="346"/>
      <c r="B49" s="346"/>
      <c r="C49" s="613" t="s">
        <v>423</v>
      </c>
      <c r="D49" s="613"/>
      <c r="E49" s="613"/>
      <c r="F49" s="612" t="s">
        <v>498</v>
      </c>
      <c r="G49" s="612"/>
      <c r="H49" s="612"/>
      <c r="I49" s="612"/>
      <c r="J49" s="353"/>
      <c r="K49" s="602"/>
      <c r="L49" s="603"/>
      <c r="M49" s="603"/>
      <c r="N49" s="604"/>
      <c r="O49" s="346"/>
      <c r="P49" s="346"/>
      <c r="Q49" s="346"/>
      <c r="R49" s="346"/>
    </row>
    <row r="50" spans="1:18">
      <c r="A50" s="346"/>
      <c r="B50" s="346"/>
      <c r="C50" s="613" t="s">
        <v>426</v>
      </c>
      <c r="D50" s="613"/>
      <c r="E50" s="613"/>
      <c r="F50" s="612">
        <v>5</v>
      </c>
      <c r="G50" s="612"/>
      <c r="H50" s="612"/>
      <c r="I50" s="612"/>
      <c r="J50" s="353"/>
      <c r="K50" s="602"/>
      <c r="L50" s="603"/>
      <c r="M50" s="603"/>
      <c r="N50" s="604"/>
      <c r="O50" s="346"/>
      <c r="P50" s="346"/>
      <c r="Q50" s="346"/>
      <c r="R50" s="346"/>
    </row>
    <row r="51" spans="1:18">
      <c r="A51" s="346"/>
      <c r="B51" s="346"/>
      <c r="C51" s="613" t="s">
        <v>427</v>
      </c>
      <c r="D51" s="613"/>
      <c r="E51" s="613"/>
      <c r="F51" s="612" t="s">
        <v>499</v>
      </c>
      <c r="G51" s="612"/>
      <c r="H51" s="612"/>
      <c r="I51" s="612"/>
      <c r="J51" s="353"/>
      <c r="K51" s="602"/>
      <c r="L51" s="603"/>
      <c r="M51" s="603"/>
      <c r="N51" s="604"/>
      <c r="O51" s="346"/>
      <c r="P51" s="346"/>
      <c r="Q51" s="346"/>
      <c r="R51" s="346"/>
    </row>
    <row r="52" spans="1:18">
      <c r="A52" s="346"/>
      <c r="B52" s="346"/>
      <c r="C52" s="613" t="s">
        <v>428</v>
      </c>
      <c r="D52" s="613"/>
      <c r="E52" s="613"/>
      <c r="F52" s="612" t="s">
        <v>500</v>
      </c>
      <c r="G52" s="612"/>
      <c r="H52" s="612"/>
      <c r="I52" s="612"/>
      <c r="J52" s="353"/>
      <c r="K52" s="605"/>
      <c r="L52" s="606"/>
      <c r="M52" s="606"/>
      <c r="N52" s="607"/>
      <c r="O52" s="346"/>
      <c r="P52" s="96" t="s">
        <v>612</v>
      </c>
      <c r="Q52" s="346"/>
      <c r="R52" s="346"/>
    </row>
    <row r="53" spans="1:18">
      <c r="A53" s="346"/>
      <c r="B53" s="346"/>
      <c r="C53" s="360"/>
      <c r="D53" s="360"/>
      <c r="E53" s="360"/>
      <c r="F53" s="346"/>
      <c r="G53" s="346"/>
      <c r="H53" s="346"/>
      <c r="I53" s="346"/>
      <c r="J53" s="346"/>
      <c r="K53" s="346"/>
      <c r="L53" s="346"/>
      <c r="M53" s="346"/>
      <c r="N53" s="346"/>
      <c r="O53" s="346"/>
      <c r="P53" s="346"/>
      <c r="Q53" s="346"/>
      <c r="R53" s="346"/>
    </row>
    <row r="54" spans="1:18">
      <c r="A54" s="346"/>
      <c r="B54" s="346"/>
      <c r="C54" s="346"/>
      <c r="D54" s="346"/>
      <c r="E54" s="346"/>
      <c r="F54" s="346"/>
      <c r="G54" s="346"/>
      <c r="H54" s="346"/>
      <c r="I54" s="346"/>
      <c r="J54" s="346"/>
      <c r="K54" s="346"/>
      <c r="L54" s="346"/>
      <c r="M54" s="346"/>
      <c r="N54" s="346"/>
      <c r="O54" s="346"/>
      <c r="P54" s="346"/>
      <c r="Q54" s="346"/>
      <c r="R54" s="346"/>
    </row>
  </sheetData>
  <sheetProtection password="B106" sheet="1" objects="1" formatCells="0" formatColumns="0" formatRows="0" insertColumns="0" insertRows="0" insertHyperlinks="0" deleteColumns="0" deleteRows="0" sort="0" autoFilter="0" pivotTables="0"/>
  <mergeCells count="95">
    <mergeCell ref="I4:K4"/>
    <mergeCell ref="A41:B41"/>
    <mergeCell ref="A1:R1"/>
    <mergeCell ref="A3:R3"/>
    <mergeCell ref="F13:I13"/>
    <mergeCell ref="A14:B14"/>
    <mergeCell ref="A24:B24"/>
    <mergeCell ref="C37:E37"/>
    <mergeCell ref="C38:E38"/>
    <mergeCell ref="C39:E39"/>
    <mergeCell ref="C40:E40"/>
    <mergeCell ref="C31:E31"/>
    <mergeCell ref="C32:E32"/>
    <mergeCell ref="C33:E33"/>
    <mergeCell ref="C34:E34"/>
    <mergeCell ref="C35:E35"/>
    <mergeCell ref="C26:E26"/>
    <mergeCell ref="C51:E51"/>
    <mergeCell ref="C52:E52"/>
    <mergeCell ref="C12:I12"/>
    <mergeCell ref="P39:P45"/>
    <mergeCell ref="P25:P35"/>
    <mergeCell ref="C46:E46"/>
    <mergeCell ref="C47:E47"/>
    <mergeCell ref="C48:E48"/>
    <mergeCell ref="C49:E49"/>
    <mergeCell ref="C50:E50"/>
    <mergeCell ref="C41:E41"/>
    <mergeCell ref="C42:E42"/>
    <mergeCell ref="C43:E43"/>
    <mergeCell ref="C44:E44"/>
    <mergeCell ref="C45:E45"/>
    <mergeCell ref="C36:E36"/>
    <mergeCell ref="F44:I44"/>
    <mergeCell ref="C30:E30"/>
    <mergeCell ref="F49:I49"/>
    <mergeCell ref="F45:I45"/>
    <mergeCell ref="F46:I46"/>
    <mergeCell ref="F47:I47"/>
    <mergeCell ref="F48:I48"/>
    <mergeCell ref="F39:I39"/>
    <mergeCell ref="F40:I40"/>
    <mergeCell ref="F41:I41"/>
    <mergeCell ref="F42:I42"/>
    <mergeCell ref="F43:I43"/>
    <mergeCell ref="F34:I34"/>
    <mergeCell ref="F35:I35"/>
    <mergeCell ref="F28:I28"/>
    <mergeCell ref="F50:I50"/>
    <mergeCell ref="F51:I51"/>
    <mergeCell ref="F52:I52"/>
    <mergeCell ref="C14:E14"/>
    <mergeCell ref="C15:E15"/>
    <mergeCell ref="C16:E16"/>
    <mergeCell ref="C17:E17"/>
    <mergeCell ref="C18:E18"/>
    <mergeCell ref="C19:E19"/>
    <mergeCell ref="C20:E20"/>
    <mergeCell ref="C21:E21"/>
    <mergeCell ref="C22:E22"/>
    <mergeCell ref="C23:E23"/>
    <mergeCell ref="C24:E24"/>
    <mergeCell ref="C25:E25"/>
    <mergeCell ref="C29:E29"/>
    <mergeCell ref="P46:P48"/>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K33:N52"/>
    <mergeCell ref="P17:P24"/>
    <mergeCell ref="P36:P38"/>
    <mergeCell ref="C13:E13"/>
    <mergeCell ref="P12:R12"/>
    <mergeCell ref="P13:P16"/>
    <mergeCell ref="F36:I36"/>
    <mergeCell ref="F37:I37"/>
    <mergeCell ref="F38:I38"/>
    <mergeCell ref="F29:I29"/>
    <mergeCell ref="F30:I30"/>
    <mergeCell ref="F31:I31"/>
    <mergeCell ref="F32:I32"/>
    <mergeCell ref="F33:I33"/>
    <mergeCell ref="C27:E27"/>
    <mergeCell ref="C28:E28"/>
  </mergeCells>
  <hyperlinks>
    <hyperlink ref="A5" location="INSTRUCTIONS!A1" display="Instructions"/>
    <hyperlink ref="P52" location="'D8'!A1" display="Next &gt;&gt;&gt;"/>
    <hyperlink ref="R10" location="'D8'!A1" display="Next &gt;&gt;&gt;"/>
    <hyperlink ref="I4:J4" r:id="rId1" display="Watch the Video"/>
  </hyperlinks>
  <pageMargins left="0.7" right="0.7" top="0.75" bottom="0.75" header="0.3" footer="0.3"/>
  <pageSetup orientation="portrait" r:id="rId2"/>
  <drawing r:id="rId3"/>
</worksheet>
</file>

<file path=xl/worksheets/sheet27.xml><?xml version="1.0" encoding="utf-8"?>
<worksheet xmlns="http://schemas.openxmlformats.org/spreadsheetml/2006/main" xmlns:r="http://schemas.openxmlformats.org/officeDocument/2006/relationships">
  <sheetPr codeName="Sheet23"/>
  <dimension ref="A1:K22"/>
  <sheetViews>
    <sheetView showGridLines="0" workbookViewId="0">
      <selection sqref="A1:K1"/>
    </sheetView>
  </sheetViews>
  <sheetFormatPr defaultRowHeight="15"/>
  <cols>
    <col min="1" max="16384" width="9.140625" style="84"/>
  </cols>
  <sheetData>
    <row r="1" spans="1:11" ht="21">
      <c r="A1" s="385" t="s">
        <v>543</v>
      </c>
      <c r="B1" s="385"/>
      <c r="C1" s="385"/>
      <c r="D1" s="385"/>
      <c r="E1" s="385"/>
      <c r="F1" s="385"/>
      <c r="G1" s="385"/>
      <c r="H1" s="385"/>
      <c r="I1" s="385"/>
      <c r="J1" s="385"/>
      <c r="K1" s="385"/>
    </row>
    <row r="2" spans="1:11">
      <c r="E2" s="679" t="s">
        <v>862</v>
      </c>
      <c r="F2" s="679"/>
      <c r="G2" s="679"/>
    </row>
    <row r="4" spans="1:11">
      <c r="A4" s="94" t="s">
        <v>701</v>
      </c>
    </row>
    <row r="6" spans="1:11">
      <c r="A6" s="88" t="s">
        <v>512</v>
      </c>
    </row>
    <row r="7" spans="1:11">
      <c r="A7" s="91"/>
    </row>
    <row r="8" spans="1:11">
      <c r="A8" s="88" t="s">
        <v>513</v>
      </c>
    </row>
    <row r="10" spans="1:11">
      <c r="A10" s="88" t="s">
        <v>514</v>
      </c>
    </row>
    <row r="12" spans="1:11">
      <c r="A12" s="88" t="s">
        <v>515</v>
      </c>
    </row>
    <row r="15" spans="1:11">
      <c r="A15" s="91" t="s">
        <v>606</v>
      </c>
    </row>
    <row r="16" spans="1:11">
      <c r="A16" s="447"/>
      <c r="B16" s="448"/>
      <c r="C16" s="448"/>
      <c r="D16" s="448"/>
      <c r="E16" s="448"/>
      <c r="F16" s="448"/>
      <c r="G16" s="449"/>
    </row>
    <row r="17" spans="1:7">
      <c r="A17" s="450"/>
      <c r="B17" s="451"/>
      <c r="C17" s="451"/>
      <c r="D17" s="451"/>
      <c r="E17" s="451"/>
      <c r="F17" s="451"/>
      <c r="G17" s="452"/>
    </row>
    <row r="18" spans="1:7">
      <c r="A18" s="450"/>
      <c r="B18" s="451"/>
      <c r="C18" s="451"/>
      <c r="D18" s="451"/>
      <c r="E18" s="451"/>
      <c r="F18" s="451"/>
      <c r="G18" s="452"/>
    </row>
    <row r="19" spans="1:7">
      <c r="A19" s="450"/>
      <c r="B19" s="451"/>
      <c r="C19" s="451"/>
      <c r="D19" s="451"/>
      <c r="E19" s="451"/>
      <c r="F19" s="451"/>
      <c r="G19" s="452"/>
    </row>
    <row r="20" spans="1:7">
      <c r="A20" s="453"/>
      <c r="B20" s="454"/>
      <c r="C20" s="454"/>
      <c r="D20" s="454"/>
      <c r="E20" s="454"/>
      <c r="F20" s="454"/>
      <c r="G20" s="455"/>
    </row>
    <row r="22" spans="1:7">
      <c r="G22" s="96" t="s">
        <v>612</v>
      </c>
    </row>
  </sheetData>
  <sheetProtection password="B106" sheet="1" objects="1" formatCells="0" formatColumns="0" formatRows="0" insertColumns="0" insertRows="0" insertHyperlinks="0" deleteColumns="0" deleteRows="0" sort="0" autoFilter="0" pivotTables="0"/>
  <mergeCells count="3">
    <mergeCell ref="A1:K1"/>
    <mergeCell ref="A16:G20"/>
    <mergeCell ref="E2:G2"/>
  </mergeCells>
  <hyperlinks>
    <hyperlink ref="A4" location="INSTRUCTIONS!A1" display="Instructions"/>
    <hyperlink ref="G22" location="'8D Form'!A1" display="Next &gt;&gt;&gt;"/>
    <hyperlink ref="E2:F2" r:id="rId1" display="Watch the Video"/>
  </hyperlinks>
  <pageMargins left="0.7" right="0.7" top="0.75" bottom="0.75" header="0.3" footer="0.3"/>
  <drawing r:id="rId2"/>
</worksheet>
</file>

<file path=xl/worksheets/sheet28.xml><?xml version="1.0" encoding="utf-8"?>
<worksheet xmlns="http://schemas.openxmlformats.org/spreadsheetml/2006/main" xmlns:r="http://schemas.openxmlformats.org/officeDocument/2006/relationships">
  <sheetPr>
    <pageSetUpPr fitToPage="1"/>
  </sheetPr>
  <dimension ref="A1:K72"/>
  <sheetViews>
    <sheetView showGridLines="0" workbookViewId="0">
      <selection sqref="A1:H1"/>
    </sheetView>
  </sheetViews>
  <sheetFormatPr defaultRowHeight="12.75"/>
  <cols>
    <col min="1" max="1" width="14.85546875" style="30" customWidth="1"/>
    <col min="2" max="2" width="28" style="30" customWidth="1"/>
    <col min="3" max="3" width="29.28515625" style="30" customWidth="1"/>
    <col min="4" max="7" width="9.140625" style="30"/>
    <col min="8" max="8" width="9.7109375" style="30" customWidth="1"/>
    <col min="9" max="251" width="9.140625" style="30"/>
    <col min="252" max="252" width="14.85546875" style="30" customWidth="1"/>
    <col min="253" max="253" width="28" style="30" customWidth="1"/>
    <col min="254" max="254" width="20.28515625" style="30" customWidth="1"/>
    <col min="255" max="258" width="9.140625" style="30"/>
    <col min="259" max="259" width="9.7109375" style="30" customWidth="1"/>
    <col min="260" max="507" width="9.140625" style="30"/>
    <col min="508" max="508" width="14.85546875" style="30" customWidth="1"/>
    <col min="509" max="509" width="28" style="30" customWidth="1"/>
    <col min="510" max="510" width="20.28515625" style="30" customWidth="1"/>
    <col min="511" max="514" width="9.140625" style="30"/>
    <col min="515" max="515" width="9.7109375" style="30" customWidth="1"/>
    <col min="516" max="763" width="9.140625" style="30"/>
    <col min="764" max="764" width="14.85546875" style="30" customWidth="1"/>
    <col min="765" max="765" width="28" style="30" customWidth="1"/>
    <col min="766" max="766" width="20.28515625" style="30" customWidth="1"/>
    <col min="767" max="770" width="9.140625" style="30"/>
    <col min="771" max="771" width="9.7109375" style="30" customWidth="1"/>
    <col min="772" max="1019" width="9.140625" style="30"/>
    <col min="1020" max="1020" width="14.85546875" style="30" customWidth="1"/>
    <col min="1021" max="1021" width="28" style="30" customWidth="1"/>
    <col min="1022" max="1022" width="20.28515625" style="30" customWidth="1"/>
    <col min="1023" max="1026" width="9.140625" style="30"/>
    <col min="1027" max="1027" width="9.7109375" style="30" customWidth="1"/>
    <col min="1028" max="1275" width="9.140625" style="30"/>
    <col min="1276" max="1276" width="14.85546875" style="30" customWidth="1"/>
    <col min="1277" max="1277" width="28" style="30" customWidth="1"/>
    <col min="1278" max="1278" width="20.28515625" style="30" customWidth="1"/>
    <col min="1279" max="1282" width="9.140625" style="30"/>
    <col min="1283" max="1283" width="9.7109375" style="30" customWidth="1"/>
    <col min="1284" max="1531" width="9.140625" style="30"/>
    <col min="1532" max="1532" width="14.85546875" style="30" customWidth="1"/>
    <col min="1533" max="1533" width="28" style="30" customWidth="1"/>
    <col min="1534" max="1534" width="20.28515625" style="30" customWidth="1"/>
    <col min="1535" max="1538" width="9.140625" style="30"/>
    <col min="1539" max="1539" width="9.7109375" style="30" customWidth="1"/>
    <col min="1540" max="1787" width="9.140625" style="30"/>
    <col min="1788" max="1788" width="14.85546875" style="30" customWidth="1"/>
    <col min="1789" max="1789" width="28" style="30" customWidth="1"/>
    <col min="1790" max="1790" width="20.28515625" style="30" customWidth="1"/>
    <col min="1791" max="1794" width="9.140625" style="30"/>
    <col min="1795" max="1795" width="9.7109375" style="30" customWidth="1"/>
    <col min="1796" max="2043" width="9.140625" style="30"/>
    <col min="2044" max="2044" width="14.85546875" style="30" customWidth="1"/>
    <col min="2045" max="2045" width="28" style="30" customWidth="1"/>
    <col min="2046" max="2046" width="20.28515625" style="30" customWidth="1"/>
    <col min="2047" max="2050" width="9.140625" style="30"/>
    <col min="2051" max="2051" width="9.7109375" style="30" customWidth="1"/>
    <col min="2052" max="2299" width="9.140625" style="30"/>
    <col min="2300" max="2300" width="14.85546875" style="30" customWidth="1"/>
    <col min="2301" max="2301" width="28" style="30" customWidth="1"/>
    <col min="2302" max="2302" width="20.28515625" style="30" customWidth="1"/>
    <col min="2303" max="2306" width="9.140625" style="30"/>
    <col min="2307" max="2307" width="9.7109375" style="30" customWidth="1"/>
    <col min="2308" max="2555" width="9.140625" style="30"/>
    <col min="2556" max="2556" width="14.85546875" style="30" customWidth="1"/>
    <col min="2557" max="2557" width="28" style="30" customWidth="1"/>
    <col min="2558" max="2558" width="20.28515625" style="30" customWidth="1"/>
    <col min="2559" max="2562" width="9.140625" style="30"/>
    <col min="2563" max="2563" width="9.7109375" style="30" customWidth="1"/>
    <col min="2564" max="2811" width="9.140625" style="30"/>
    <col min="2812" max="2812" width="14.85546875" style="30" customWidth="1"/>
    <col min="2813" max="2813" width="28" style="30" customWidth="1"/>
    <col min="2814" max="2814" width="20.28515625" style="30" customWidth="1"/>
    <col min="2815" max="2818" width="9.140625" style="30"/>
    <col min="2819" max="2819" width="9.7109375" style="30" customWidth="1"/>
    <col min="2820" max="3067" width="9.140625" style="30"/>
    <col min="3068" max="3068" width="14.85546875" style="30" customWidth="1"/>
    <col min="3069" max="3069" width="28" style="30" customWidth="1"/>
    <col min="3070" max="3070" width="20.28515625" style="30" customWidth="1"/>
    <col min="3071" max="3074" width="9.140625" style="30"/>
    <col min="3075" max="3075" width="9.7109375" style="30" customWidth="1"/>
    <col min="3076" max="3323" width="9.140625" style="30"/>
    <col min="3324" max="3324" width="14.85546875" style="30" customWidth="1"/>
    <col min="3325" max="3325" width="28" style="30" customWidth="1"/>
    <col min="3326" max="3326" width="20.28515625" style="30" customWidth="1"/>
    <col min="3327" max="3330" width="9.140625" style="30"/>
    <col min="3331" max="3331" width="9.7109375" style="30" customWidth="1"/>
    <col min="3332" max="3579" width="9.140625" style="30"/>
    <col min="3580" max="3580" width="14.85546875" style="30" customWidth="1"/>
    <col min="3581" max="3581" width="28" style="30" customWidth="1"/>
    <col min="3582" max="3582" width="20.28515625" style="30" customWidth="1"/>
    <col min="3583" max="3586" width="9.140625" style="30"/>
    <col min="3587" max="3587" width="9.7109375" style="30" customWidth="1"/>
    <col min="3588" max="3835" width="9.140625" style="30"/>
    <col min="3836" max="3836" width="14.85546875" style="30" customWidth="1"/>
    <col min="3837" max="3837" width="28" style="30" customWidth="1"/>
    <col min="3838" max="3838" width="20.28515625" style="30" customWidth="1"/>
    <col min="3839" max="3842" width="9.140625" style="30"/>
    <col min="3843" max="3843" width="9.7109375" style="30" customWidth="1"/>
    <col min="3844" max="4091" width="9.140625" style="30"/>
    <col min="4092" max="4092" width="14.85546875" style="30" customWidth="1"/>
    <col min="4093" max="4093" width="28" style="30" customWidth="1"/>
    <col min="4094" max="4094" width="20.28515625" style="30" customWidth="1"/>
    <col min="4095" max="4098" width="9.140625" style="30"/>
    <col min="4099" max="4099" width="9.7109375" style="30" customWidth="1"/>
    <col min="4100" max="4347" width="9.140625" style="30"/>
    <col min="4348" max="4348" width="14.85546875" style="30" customWidth="1"/>
    <col min="4349" max="4349" width="28" style="30" customWidth="1"/>
    <col min="4350" max="4350" width="20.28515625" style="30" customWidth="1"/>
    <col min="4351" max="4354" width="9.140625" style="30"/>
    <col min="4355" max="4355" width="9.7109375" style="30" customWidth="1"/>
    <col min="4356" max="4603" width="9.140625" style="30"/>
    <col min="4604" max="4604" width="14.85546875" style="30" customWidth="1"/>
    <col min="4605" max="4605" width="28" style="30" customWidth="1"/>
    <col min="4606" max="4606" width="20.28515625" style="30" customWidth="1"/>
    <col min="4607" max="4610" width="9.140625" style="30"/>
    <col min="4611" max="4611" width="9.7109375" style="30" customWidth="1"/>
    <col min="4612" max="4859" width="9.140625" style="30"/>
    <col min="4860" max="4860" width="14.85546875" style="30" customWidth="1"/>
    <col min="4861" max="4861" width="28" style="30" customWidth="1"/>
    <col min="4862" max="4862" width="20.28515625" style="30" customWidth="1"/>
    <col min="4863" max="4866" width="9.140625" style="30"/>
    <col min="4867" max="4867" width="9.7109375" style="30" customWidth="1"/>
    <col min="4868" max="5115" width="9.140625" style="30"/>
    <col min="5116" max="5116" width="14.85546875" style="30" customWidth="1"/>
    <col min="5117" max="5117" width="28" style="30" customWidth="1"/>
    <col min="5118" max="5118" width="20.28515625" style="30" customWidth="1"/>
    <col min="5119" max="5122" width="9.140625" style="30"/>
    <col min="5123" max="5123" width="9.7109375" style="30" customWidth="1"/>
    <col min="5124" max="5371" width="9.140625" style="30"/>
    <col min="5372" max="5372" width="14.85546875" style="30" customWidth="1"/>
    <col min="5373" max="5373" width="28" style="30" customWidth="1"/>
    <col min="5374" max="5374" width="20.28515625" style="30" customWidth="1"/>
    <col min="5375" max="5378" width="9.140625" style="30"/>
    <col min="5379" max="5379" width="9.7109375" style="30" customWidth="1"/>
    <col min="5380" max="5627" width="9.140625" style="30"/>
    <col min="5628" max="5628" width="14.85546875" style="30" customWidth="1"/>
    <col min="5629" max="5629" width="28" style="30" customWidth="1"/>
    <col min="5630" max="5630" width="20.28515625" style="30" customWidth="1"/>
    <col min="5631" max="5634" width="9.140625" style="30"/>
    <col min="5635" max="5635" width="9.7109375" style="30" customWidth="1"/>
    <col min="5636" max="5883" width="9.140625" style="30"/>
    <col min="5884" max="5884" width="14.85546875" style="30" customWidth="1"/>
    <col min="5885" max="5885" width="28" style="30" customWidth="1"/>
    <col min="5886" max="5886" width="20.28515625" style="30" customWidth="1"/>
    <col min="5887" max="5890" width="9.140625" style="30"/>
    <col min="5891" max="5891" width="9.7109375" style="30" customWidth="1"/>
    <col min="5892" max="6139" width="9.140625" style="30"/>
    <col min="6140" max="6140" width="14.85546875" style="30" customWidth="1"/>
    <col min="6141" max="6141" width="28" style="30" customWidth="1"/>
    <col min="6142" max="6142" width="20.28515625" style="30" customWidth="1"/>
    <col min="6143" max="6146" width="9.140625" style="30"/>
    <col min="6147" max="6147" width="9.7109375" style="30" customWidth="1"/>
    <col min="6148" max="6395" width="9.140625" style="30"/>
    <col min="6396" max="6396" width="14.85546875" style="30" customWidth="1"/>
    <col min="6397" max="6397" width="28" style="30" customWidth="1"/>
    <col min="6398" max="6398" width="20.28515625" style="30" customWidth="1"/>
    <col min="6399" max="6402" width="9.140625" style="30"/>
    <col min="6403" max="6403" width="9.7109375" style="30" customWidth="1"/>
    <col min="6404" max="6651" width="9.140625" style="30"/>
    <col min="6652" max="6652" width="14.85546875" style="30" customWidth="1"/>
    <col min="6653" max="6653" width="28" style="30" customWidth="1"/>
    <col min="6654" max="6654" width="20.28515625" style="30" customWidth="1"/>
    <col min="6655" max="6658" width="9.140625" style="30"/>
    <col min="6659" max="6659" width="9.7109375" style="30" customWidth="1"/>
    <col min="6660" max="6907" width="9.140625" style="30"/>
    <col min="6908" max="6908" width="14.85546875" style="30" customWidth="1"/>
    <col min="6909" max="6909" width="28" style="30" customWidth="1"/>
    <col min="6910" max="6910" width="20.28515625" style="30" customWidth="1"/>
    <col min="6911" max="6914" width="9.140625" style="30"/>
    <col min="6915" max="6915" width="9.7109375" style="30" customWidth="1"/>
    <col min="6916" max="7163" width="9.140625" style="30"/>
    <col min="7164" max="7164" width="14.85546875" style="30" customWidth="1"/>
    <col min="7165" max="7165" width="28" style="30" customWidth="1"/>
    <col min="7166" max="7166" width="20.28515625" style="30" customWidth="1"/>
    <col min="7167" max="7170" width="9.140625" style="30"/>
    <col min="7171" max="7171" width="9.7109375" style="30" customWidth="1"/>
    <col min="7172" max="7419" width="9.140625" style="30"/>
    <col min="7420" max="7420" width="14.85546875" style="30" customWidth="1"/>
    <col min="7421" max="7421" width="28" style="30" customWidth="1"/>
    <col min="7422" max="7422" width="20.28515625" style="30" customWidth="1"/>
    <col min="7423" max="7426" width="9.140625" style="30"/>
    <col min="7427" max="7427" width="9.7109375" style="30" customWidth="1"/>
    <col min="7428" max="7675" width="9.140625" style="30"/>
    <col min="7676" max="7676" width="14.85546875" style="30" customWidth="1"/>
    <col min="7677" max="7677" width="28" style="30" customWidth="1"/>
    <col min="7678" max="7678" width="20.28515625" style="30" customWidth="1"/>
    <col min="7679" max="7682" width="9.140625" style="30"/>
    <col min="7683" max="7683" width="9.7109375" style="30" customWidth="1"/>
    <col min="7684" max="7931" width="9.140625" style="30"/>
    <col min="7932" max="7932" width="14.85546875" style="30" customWidth="1"/>
    <col min="7933" max="7933" width="28" style="30" customWidth="1"/>
    <col min="7934" max="7934" width="20.28515625" style="30" customWidth="1"/>
    <col min="7935" max="7938" width="9.140625" style="30"/>
    <col min="7939" max="7939" width="9.7109375" style="30" customWidth="1"/>
    <col min="7940" max="8187" width="9.140625" style="30"/>
    <col min="8188" max="8188" width="14.85546875" style="30" customWidth="1"/>
    <col min="8189" max="8189" width="28" style="30" customWidth="1"/>
    <col min="8190" max="8190" width="20.28515625" style="30" customWidth="1"/>
    <col min="8191" max="8194" width="9.140625" style="30"/>
    <col min="8195" max="8195" width="9.7109375" style="30" customWidth="1"/>
    <col min="8196" max="8443" width="9.140625" style="30"/>
    <col min="8444" max="8444" width="14.85546875" style="30" customWidth="1"/>
    <col min="8445" max="8445" width="28" style="30" customWidth="1"/>
    <col min="8446" max="8446" width="20.28515625" style="30" customWidth="1"/>
    <col min="8447" max="8450" width="9.140625" style="30"/>
    <col min="8451" max="8451" width="9.7109375" style="30" customWidth="1"/>
    <col min="8452" max="8699" width="9.140625" style="30"/>
    <col min="8700" max="8700" width="14.85546875" style="30" customWidth="1"/>
    <col min="8701" max="8701" width="28" style="30" customWidth="1"/>
    <col min="8702" max="8702" width="20.28515625" style="30" customWidth="1"/>
    <col min="8703" max="8706" width="9.140625" style="30"/>
    <col min="8707" max="8707" width="9.7109375" style="30" customWidth="1"/>
    <col min="8708" max="8955" width="9.140625" style="30"/>
    <col min="8956" max="8956" width="14.85546875" style="30" customWidth="1"/>
    <col min="8957" max="8957" width="28" style="30" customWidth="1"/>
    <col min="8958" max="8958" width="20.28515625" style="30" customWidth="1"/>
    <col min="8959" max="8962" width="9.140625" style="30"/>
    <col min="8963" max="8963" width="9.7109375" style="30" customWidth="1"/>
    <col min="8964" max="9211" width="9.140625" style="30"/>
    <col min="9212" max="9212" width="14.85546875" style="30" customWidth="1"/>
    <col min="9213" max="9213" width="28" style="30" customWidth="1"/>
    <col min="9214" max="9214" width="20.28515625" style="30" customWidth="1"/>
    <col min="9215" max="9218" width="9.140625" style="30"/>
    <col min="9219" max="9219" width="9.7109375" style="30" customWidth="1"/>
    <col min="9220" max="9467" width="9.140625" style="30"/>
    <col min="9468" max="9468" width="14.85546875" style="30" customWidth="1"/>
    <col min="9469" max="9469" width="28" style="30" customWidth="1"/>
    <col min="9470" max="9470" width="20.28515625" style="30" customWidth="1"/>
    <col min="9471" max="9474" width="9.140625" style="30"/>
    <col min="9475" max="9475" width="9.7109375" style="30" customWidth="1"/>
    <col min="9476" max="9723" width="9.140625" style="30"/>
    <col min="9724" max="9724" width="14.85546875" style="30" customWidth="1"/>
    <col min="9725" max="9725" width="28" style="30" customWidth="1"/>
    <col min="9726" max="9726" width="20.28515625" style="30" customWidth="1"/>
    <col min="9727" max="9730" width="9.140625" style="30"/>
    <col min="9731" max="9731" width="9.7109375" style="30" customWidth="1"/>
    <col min="9732" max="9979" width="9.140625" style="30"/>
    <col min="9980" max="9980" width="14.85546875" style="30" customWidth="1"/>
    <col min="9981" max="9981" width="28" style="30" customWidth="1"/>
    <col min="9982" max="9982" width="20.28515625" style="30" customWidth="1"/>
    <col min="9983" max="9986" width="9.140625" style="30"/>
    <col min="9987" max="9987" width="9.7109375" style="30" customWidth="1"/>
    <col min="9988" max="10235" width="9.140625" style="30"/>
    <col min="10236" max="10236" width="14.85546875" style="30" customWidth="1"/>
    <col min="10237" max="10237" width="28" style="30" customWidth="1"/>
    <col min="10238" max="10238" width="20.28515625" style="30" customWidth="1"/>
    <col min="10239" max="10242" width="9.140625" style="30"/>
    <col min="10243" max="10243" width="9.7109375" style="30" customWidth="1"/>
    <col min="10244" max="10491" width="9.140625" style="30"/>
    <col min="10492" max="10492" width="14.85546875" style="30" customWidth="1"/>
    <col min="10493" max="10493" width="28" style="30" customWidth="1"/>
    <col min="10494" max="10494" width="20.28515625" style="30" customWidth="1"/>
    <col min="10495" max="10498" width="9.140625" style="30"/>
    <col min="10499" max="10499" width="9.7109375" style="30" customWidth="1"/>
    <col min="10500" max="10747" width="9.140625" style="30"/>
    <col min="10748" max="10748" width="14.85546875" style="30" customWidth="1"/>
    <col min="10749" max="10749" width="28" style="30" customWidth="1"/>
    <col min="10750" max="10750" width="20.28515625" style="30" customWidth="1"/>
    <col min="10751" max="10754" width="9.140625" style="30"/>
    <col min="10755" max="10755" width="9.7109375" style="30" customWidth="1"/>
    <col min="10756" max="11003" width="9.140625" style="30"/>
    <col min="11004" max="11004" width="14.85546875" style="30" customWidth="1"/>
    <col min="11005" max="11005" width="28" style="30" customWidth="1"/>
    <col min="11006" max="11006" width="20.28515625" style="30" customWidth="1"/>
    <col min="11007" max="11010" width="9.140625" style="30"/>
    <col min="11011" max="11011" width="9.7109375" style="30" customWidth="1"/>
    <col min="11012" max="11259" width="9.140625" style="30"/>
    <col min="11260" max="11260" width="14.85546875" style="30" customWidth="1"/>
    <col min="11261" max="11261" width="28" style="30" customWidth="1"/>
    <col min="11262" max="11262" width="20.28515625" style="30" customWidth="1"/>
    <col min="11263" max="11266" width="9.140625" style="30"/>
    <col min="11267" max="11267" width="9.7109375" style="30" customWidth="1"/>
    <col min="11268" max="11515" width="9.140625" style="30"/>
    <col min="11516" max="11516" width="14.85546875" style="30" customWidth="1"/>
    <col min="11517" max="11517" width="28" style="30" customWidth="1"/>
    <col min="11518" max="11518" width="20.28515625" style="30" customWidth="1"/>
    <col min="11519" max="11522" width="9.140625" style="30"/>
    <col min="11523" max="11523" width="9.7109375" style="30" customWidth="1"/>
    <col min="11524" max="11771" width="9.140625" style="30"/>
    <col min="11772" max="11772" width="14.85546875" style="30" customWidth="1"/>
    <col min="11773" max="11773" width="28" style="30" customWidth="1"/>
    <col min="11774" max="11774" width="20.28515625" style="30" customWidth="1"/>
    <col min="11775" max="11778" width="9.140625" style="30"/>
    <col min="11779" max="11779" width="9.7109375" style="30" customWidth="1"/>
    <col min="11780" max="12027" width="9.140625" style="30"/>
    <col min="12028" max="12028" width="14.85546875" style="30" customWidth="1"/>
    <col min="12029" max="12029" width="28" style="30" customWidth="1"/>
    <col min="12030" max="12030" width="20.28515625" style="30" customWidth="1"/>
    <col min="12031" max="12034" width="9.140625" style="30"/>
    <col min="12035" max="12035" width="9.7109375" style="30" customWidth="1"/>
    <col min="12036" max="12283" width="9.140625" style="30"/>
    <col min="12284" max="12284" width="14.85546875" style="30" customWidth="1"/>
    <col min="12285" max="12285" width="28" style="30" customWidth="1"/>
    <col min="12286" max="12286" width="20.28515625" style="30" customWidth="1"/>
    <col min="12287" max="12290" width="9.140625" style="30"/>
    <col min="12291" max="12291" width="9.7109375" style="30" customWidth="1"/>
    <col min="12292" max="12539" width="9.140625" style="30"/>
    <col min="12540" max="12540" width="14.85546875" style="30" customWidth="1"/>
    <col min="12541" max="12541" width="28" style="30" customWidth="1"/>
    <col min="12542" max="12542" width="20.28515625" style="30" customWidth="1"/>
    <col min="12543" max="12546" width="9.140625" style="30"/>
    <col min="12547" max="12547" width="9.7109375" style="30" customWidth="1"/>
    <col min="12548" max="12795" width="9.140625" style="30"/>
    <col min="12796" max="12796" width="14.85546875" style="30" customWidth="1"/>
    <col min="12797" max="12797" width="28" style="30" customWidth="1"/>
    <col min="12798" max="12798" width="20.28515625" style="30" customWidth="1"/>
    <col min="12799" max="12802" width="9.140625" style="30"/>
    <col min="12803" max="12803" width="9.7109375" style="30" customWidth="1"/>
    <col min="12804" max="13051" width="9.140625" style="30"/>
    <col min="13052" max="13052" width="14.85546875" style="30" customWidth="1"/>
    <col min="13053" max="13053" width="28" style="30" customWidth="1"/>
    <col min="13054" max="13054" width="20.28515625" style="30" customWidth="1"/>
    <col min="13055" max="13058" width="9.140625" style="30"/>
    <col min="13059" max="13059" width="9.7109375" style="30" customWidth="1"/>
    <col min="13060" max="13307" width="9.140625" style="30"/>
    <col min="13308" max="13308" width="14.85546875" style="30" customWidth="1"/>
    <col min="13309" max="13309" width="28" style="30" customWidth="1"/>
    <col min="13310" max="13310" width="20.28515625" style="30" customWidth="1"/>
    <col min="13311" max="13314" width="9.140625" style="30"/>
    <col min="13315" max="13315" width="9.7109375" style="30" customWidth="1"/>
    <col min="13316" max="13563" width="9.140625" style="30"/>
    <col min="13564" max="13564" width="14.85546875" style="30" customWidth="1"/>
    <col min="13565" max="13565" width="28" style="30" customWidth="1"/>
    <col min="13566" max="13566" width="20.28515625" style="30" customWidth="1"/>
    <col min="13567" max="13570" width="9.140625" style="30"/>
    <col min="13571" max="13571" width="9.7109375" style="30" customWidth="1"/>
    <col min="13572" max="13819" width="9.140625" style="30"/>
    <col min="13820" max="13820" width="14.85546875" style="30" customWidth="1"/>
    <col min="13821" max="13821" width="28" style="30" customWidth="1"/>
    <col min="13822" max="13822" width="20.28515625" style="30" customWidth="1"/>
    <col min="13823" max="13826" width="9.140625" style="30"/>
    <col min="13827" max="13827" width="9.7109375" style="30" customWidth="1"/>
    <col min="13828" max="14075" width="9.140625" style="30"/>
    <col min="14076" max="14076" width="14.85546875" style="30" customWidth="1"/>
    <col min="14077" max="14077" width="28" style="30" customWidth="1"/>
    <col min="14078" max="14078" width="20.28515625" style="30" customWidth="1"/>
    <col min="14079" max="14082" width="9.140625" style="30"/>
    <col min="14083" max="14083" width="9.7109375" style="30" customWidth="1"/>
    <col min="14084" max="14331" width="9.140625" style="30"/>
    <col min="14332" max="14332" width="14.85546875" style="30" customWidth="1"/>
    <col min="14333" max="14333" width="28" style="30" customWidth="1"/>
    <col min="14334" max="14334" width="20.28515625" style="30" customWidth="1"/>
    <col min="14335" max="14338" width="9.140625" style="30"/>
    <col min="14339" max="14339" width="9.7109375" style="30" customWidth="1"/>
    <col min="14340" max="14587" width="9.140625" style="30"/>
    <col min="14588" max="14588" width="14.85546875" style="30" customWidth="1"/>
    <col min="14589" max="14589" width="28" style="30" customWidth="1"/>
    <col min="14590" max="14590" width="20.28515625" style="30" customWidth="1"/>
    <col min="14591" max="14594" width="9.140625" style="30"/>
    <col min="14595" max="14595" width="9.7109375" style="30" customWidth="1"/>
    <col min="14596" max="14843" width="9.140625" style="30"/>
    <col min="14844" max="14844" width="14.85546875" style="30" customWidth="1"/>
    <col min="14845" max="14845" width="28" style="30" customWidth="1"/>
    <col min="14846" max="14846" width="20.28515625" style="30" customWidth="1"/>
    <col min="14847" max="14850" width="9.140625" style="30"/>
    <col min="14851" max="14851" width="9.7109375" style="30" customWidth="1"/>
    <col min="14852" max="15099" width="9.140625" style="30"/>
    <col min="15100" max="15100" width="14.85546875" style="30" customWidth="1"/>
    <col min="15101" max="15101" width="28" style="30" customWidth="1"/>
    <col min="15102" max="15102" width="20.28515625" style="30" customWidth="1"/>
    <col min="15103" max="15106" width="9.140625" style="30"/>
    <col min="15107" max="15107" width="9.7109375" style="30" customWidth="1"/>
    <col min="15108" max="15355" width="9.140625" style="30"/>
    <col min="15356" max="15356" width="14.85546875" style="30" customWidth="1"/>
    <col min="15357" max="15357" width="28" style="30" customWidth="1"/>
    <col min="15358" max="15358" width="20.28515625" style="30" customWidth="1"/>
    <col min="15359" max="15362" width="9.140625" style="30"/>
    <col min="15363" max="15363" width="9.7109375" style="30" customWidth="1"/>
    <col min="15364" max="15611" width="9.140625" style="30"/>
    <col min="15612" max="15612" width="14.85546875" style="30" customWidth="1"/>
    <col min="15613" max="15613" width="28" style="30" customWidth="1"/>
    <col min="15614" max="15614" width="20.28515625" style="30" customWidth="1"/>
    <col min="15615" max="15618" width="9.140625" style="30"/>
    <col min="15619" max="15619" width="9.7109375" style="30" customWidth="1"/>
    <col min="15620" max="15867" width="9.140625" style="30"/>
    <col min="15868" max="15868" width="14.85546875" style="30" customWidth="1"/>
    <col min="15869" max="15869" width="28" style="30" customWidth="1"/>
    <col min="15870" max="15870" width="20.28515625" style="30" customWidth="1"/>
    <col min="15871" max="15874" width="9.140625" style="30"/>
    <col min="15875" max="15875" width="9.7109375" style="30" customWidth="1"/>
    <col min="15876" max="16123" width="9.140625" style="30"/>
    <col min="16124" max="16124" width="14.85546875" style="30" customWidth="1"/>
    <col min="16125" max="16125" width="28" style="30" customWidth="1"/>
    <col min="16126" max="16126" width="20.28515625" style="30" customWidth="1"/>
    <col min="16127" max="16130" width="9.140625" style="30"/>
    <col min="16131" max="16131" width="9.7109375" style="30" customWidth="1"/>
    <col min="16132" max="16384" width="9.140625" style="30"/>
  </cols>
  <sheetData>
    <row r="1" spans="1:9" ht="23.25" thickBot="1">
      <c r="A1" s="663" t="s">
        <v>582</v>
      </c>
      <c r="B1" s="664"/>
      <c r="C1" s="664"/>
      <c r="D1" s="664"/>
      <c r="E1" s="664"/>
      <c r="F1" s="664"/>
      <c r="G1" s="664"/>
      <c r="H1" s="664"/>
    </row>
    <row r="2" spans="1:9" ht="15" customHeight="1" thickBot="1">
      <c r="A2" s="635" t="s">
        <v>594</v>
      </c>
      <c r="B2" s="637"/>
      <c r="C2" s="41" t="s">
        <v>584</v>
      </c>
      <c r="D2" s="670">
        <f>D0!D20</f>
        <v>0</v>
      </c>
      <c r="E2" s="671"/>
      <c r="F2" s="671"/>
      <c r="G2" s="671"/>
      <c r="H2" s="672"/>
      <c r="I2" s="48" t="s">
        <v>701</v>
      </c>
    </row>
    <row r="3" spans="1:9">
      <c r="A3" s="43" t="s">
        <v>74</v>
      </c>
      <c r="B3" s="44">
        <f>D0!D6</f>
        <v>0</v>
      </c>
      <c r="C3" s="32" t="s">
        <v>586</v>
      </c>
      <c r="D3" s="665">
        <f>D0!D26</f>
        <v>0</v>
      </c>
      <c r="E3" s="666"/>
      <c r="F3" s="666"/>
      <c r="G3" s="666"/>
      <c r="H3" s="667"/>
    </row>
    <row r="4" spans="1:9" ht="12.75" customHeight="1">
      <c r="A4" s="31" t="s">
        <v>579</v>
      </c>
      <c r="B4" s="35">
        <f>D0!D8</f>
        <v>0</v>
      </c>
      <c r="C4" s="38" t="s">
        <v>592</v>
      </c>
      <c r="D4" s="665">
        <f>D0!D28</f>
        <v>0</v>
      </c>
      <c r="E4" s="666"/>
      <c r="F4" s="666"/>
      <c r="G4" s="666"/>
      <c r="H4" s="667"/>
    </row>
    <row r="5" spans="1:9" ht="12.75" customHeight="1">
      <c r="A5" s="37" t="s">
        <v>129</v>
      </c>
      <c r="B5" s="35">
        <f>D0!D10</f>
        <v>0</v>
      </c>
      <c r="C5" s="38" t="s">
        <v>291</v>
      </c>
      <c r="D5" s="665">
        <f>D0!D30</f>
        <v>0</v>
      </c>
      <c r="E5" s="666"/>
      <c r="F5" s="666"/>
      <c r="G5" s="666"/>
      <c r="H5" s="667"/>
    </row>
    <row r="6" spans="1:9" ht="12.75" customHeight="1">
      <c r="A6" s="37" t="s">
        <v>133</v>
      </c>
      <c r="B6" s="35">
        <f>D0!D12</f>
        <v>0</v>
      </c>
      <c r="C6" s="38" t="s">
        <v>593</v>
      </c>
      <c r="D6" s="665">
        <f>D0!D24</f>
        <v>0</v>
      </c>
      <c r="E6" s="666"/>
      <c r="F6" s="666"/>
      <c r="G6" s="666"/>
      <c r="H6" s="667"/>
    </row>
    <row r="7" spans="1:9" ht="12.75" customHeight="1">
      <c r="A7" s="37" t="s">
        <v>585</v>
      </c>
      <c r="B7" s="35">
        <f>D0!D14</f>
        <v>0</v>
      </c>
      <c r="C7" s="38" t="s">
        <v>608</v>
      </c>
      <c r="D7" s="668"/>
      <c r="E7" s="668"/>
      <c r="F7" s="668"/>
      <c r="G7" s="668"/>
      <c r="H7" s="669"/>
    </row>
    <row r="8" spans="1:9" ht="13.5" thickBot="1">
      <c r="A8" s="45" t="s">
        <v>132</v>
      </c>
      <c r="B8" s="46">
        <f>D0!D22</f>
        <v>0</v>
      </c>
      <c r="C8" s="32"/>
      <c r="D8" s="653"/>
      <c r="E8" s="653"/>
      <c r="F8" s="653"/>
      <c r="G8" s="653"/>
      <c r="H8" s="654"/>
    </row>
    <row r="9" spans="1:9" ht="13.5" thickBot="1">
      <c r="A9" s="635" t="s">
        <v>596</v>
      </c>
      <c r="B9" s="655"/>
      <c r="C9" s="635" t="s">
        <v>595</v>
      </c>
      <c r="D9" s="647"/>
      <c r="E9" s="647"/>
      <c r="F9" s="647"/>
      <c r="G9" s="647"/>
      <c r="H9" s="648"/>
    </row>
    <row r="10" spans="1:9" ht="12.75" customHeight="1">
      <c r="A10" s="33" t="s">
        <v>580</v>
      </c>
      <c r="B10" s="44">
        <f>'D1'!B7:D7</f>
        <v>0</v>
      </c>
      <c r="C10" s="656">
        <f>'D2'!B48</f>
        <v>0</v>
      </c>
      <c r="D10" s="657"/>
      <c r="E10" s="657"/>
      <c r="F10" s="657"/>
      <c r="G10" s="657"/>
      <c r="H10" s="658"/>
    </row>
    <row r="11" spans="1:9" ht="12.75" customHeight="1">
      <c r="A11" s="33" t="s">
        <v>581</v>
      </c>
      <c r="B11" s="35">
        <f>'D1'!B9:D9</f>
        <v>0</v>
      </c>
      <c r="C11" s="659"/>
      <c r="D11" s="660"/>
      <c r="E11" s="660"/>
      <c r="F11" s="660"/>
      <c r="G11" s="660"/>
      <c r="H11" s="661"/>
    </row>
    <row r="12" spans="1:9" ht="12.75" customHeight="1">
      <c r="A12" s="33" t="s">
        <v>587</v>
      </c>
      <c r="B12" s="40">
        <f>'D1'!B8:D8</f>
        <v>0</v>
      </c>
      <c r="C12" s="659"/>
      <c r="D12" s="660"/>
      <c r="E12" s="660"/>
      <c r="F12" s="660"/>
      <c r="G12" s="660"/>
      <c r="H12" s="661"/>
    </row>
    <row r="13" spans="1:9" ht="12.75" customHeight="1">
      <c r="A13" s="33" t="s">
        <v>588</v>
      </c>
      <c r="B13" s="40">
        <f>'D1'!B10:D10</f>
        <v>0</v>
      </c>
      <c r="C13" s="659"/>
      <c r="D13" s="660"/>
      <c r="E13" s="660"/>
      <c r="F13" s="660"/>
      <c r="G13" s="660"/>
      <c r="H13" s="661"/>
    </row>
    <row r="14" spans="1:9" ht="12.75" customHeight="1">
      <c r="A14" s="33" t="s">
        <v>74</v>
      </c>
      <c r="B14" s="40">
        <f>'D1'!B11:D11</f>
        <v>0</v>
      </c>
      <c r="C14" s="659"/>
      <c r="D14" s="660"/>
      <c r="E14" s="660"/>
      <c r="F14" s="660"/>
      <c r="G14" s="660"/>
      <c r="H14" s="661"/>
    </row>
    <row r="15" spans="1:9" ht="12.75" customHeight="1">
      <c r="A15" s="39" t="s">
        <v>591</v>
      </c>
      <c r="B15" s="40">
        <f>'D1'!B12:D12</f>
        <v>0</v>
      </c>
      <c r="C15" s="659"/>
      <c r="D15" s="660"/>
      <c r="E15" s="660"/>
      <c r="F15" s="660"/>
      <c r="G15" s="660"/>
      <c r="H15" s="661"/>
    </row>
    <row r="16" spans="1:9" ht="12.75" customHeight="1">
      <c r="A16" s="39" t="s">
        <v>590</v>
      </c>
      <c r="B16" s="40">
        <f>'D1'!B13:D13</f>
        <v>0</v>
      </c>
      <c r="C16" s="659"/>
      <c r="D16" s="660"/>
      <c r="E16" s="660"/>
      <c r="F16" s="660"/>
      <c r="G16" s="660"/>
      <c r="H16" s="661"/>
    </row>
    <row r="17" spans="1:11" ht="13.5" customHeight="1" thickBot="1">
      <c r="A17" s="33" t="s">
        <v>589</v>
      </c>
      <c r="B17" s="42">
        <f>'D1'!B14:D14</f>
        <v>0</v>
      </c>
      <c r="C17" s="659"/>
      <c r="D17" s="662"/>
      <c r="E17" s="662"/>
      <c r="F17" s="662"/>
      <c r="G17" s="662"/>
      <c r="H17" s="661"/>
    </row>
    <row r="18" spans="1:11" ht="13.5" customHeight="1" thickBot="1">
      <c r="A18" s="629" t="s">
        <v>623</v>
      </c>
      <c r="B18" s="630"/>
      <c r="C18" s="630"/>
      <c r="D18" s="630"/>
      <c r="E18" s="630"/>
      <c r="F18" s="630"/>
      <c r="G18" s="630"/>
      <c r="H18" s="631"/>
    </row>
    <row r="19" spans="1:11" ht="13.5" customHeight="1">
      <c r="A19" s="33"/>
      <c r="B19" s="66"/>
      <c r="C19" s="65"/>
      <c r="D19" s="65"/>
      <c r="E19" s="65"/>
      <c r="F19" s="65"/>
      <c r="G19" s="65"/>
      <c r="H19" s="64"/>
    </row>
    <row r="20" spans="1:11" ht="13.5" customHeight="1">
      <c r="A20" s="33"/>
      <c r="B20" s="66"/>
      <c r="C20" s="65"/>
      <c r="D20" s="65"/>
      <c r="E20" s="65"/>
      <c r="F20" s="65"/>
      <c r="G20" s="65"/>
      <c r="H20" s="64"/>
    </row>
    <row r="21" spans="1:11" ht="13.5" customHeight="1">
      <c r="A21" s="33"/>
      <c r="B21" s="66"/>
      <c r="C21" s="65"/>
      <c r="D21" s="65"/>
      <c r="E21" s="65"/>
      <c r="F21" s="65"/>
      <c r="G21" s="65"/>
      <c r="H21" s="64"/>
    </row>
    <row r="22" spans="1:11" ht="13.5" customHeight="1">
      <c r="A22" s="33"/>
      <c r="B22" s="66"/>
      <c r="C22" s="65"/>
      <c r="D22" s="65"/>
      <c r="E22" s="65"/>
      <c r="F22" s="65"/>
      <c r="G22" s="65"/>
      <c r="H22" s="64"/>
    </row>
    <row r="23" spans="1:11" ht="13.5" customHeight="1">
      <c r="A23" s="33"/>
      <c r="B23" s="66"/>
      <c r="C23" s="65"/>
      <c r="D23" s="65"/>
      <c r="E23" s="65"/>
      <c r="F23" s="65"/>
      <c r="G23" s="65"/>
      <c r="H23" s="64"/>
    </row>
    <row r="24" spans="1:11" ht="13.5" customHeight="1" thickBot="1">
      <c r="A24" s="33"/>
      <c r="B24" s="66"/>
      <c r="C24" s="65"/>
      <c r="D24" s="65"/>
      <c r="E24" s="65"/>
      <c r="F24" s="65"/>
      <c r="G24" s="65"/>
      <c r="H24" s="64"/>
    </row>
    <row r="25" spans="1:11" ht="15.75" customHeight="1" thickBot="1">
      <c r="A25" s="635" t="s">
        <v>597</v>
      </c>
      <c r="B25" s="636"/>
      <c r="C25" s="636"/>
      <c r="D25" s="636"/>
      <c r="E25" s="636"/>
      <c r="F25" s="636"/>
      <c r="G25" s="636"/>
      <c r="H25" s="637"/>
    </row>
    <row r="26" spans="1:11" ht="15" customHeight="1">
      <c r="A26" s="638">
        <f>'D3'!A37</f>
        <v>0</v>
      </c>
      <c r="B26" s="639"/>
      <c r="C26" s="639"/>
      <c r="D26" s="639"/>
      <c r="E26" s="639"/>
      <c r="F26" s="639"/>
      <c r="G26" s="639"/>
      <c r="H26" s="640"/>
    </row>
    <row r="27" spans="1:11" s="34" customFormat="1" ht="15" customHeight="1">
      <c r="A27" s="641"/>
      <c r="B27" s="642"/>
      <c r="C27" s="642"/>
      <c r="D27" s="642"/>
      <c r="E27" s="642"/>
      <c r="F27" s="642"/>
      <c r="G27" s="642"/>
      <c r="H27" s="643"/>
      <c r="I27" s="30"/>
      <c r="J27" s="30"/>
      <c r="K27" s="30"/>
    </row>
    <row r="28" spans="1:11" s="34" customFormat="1" ht="15" customHeight="1">
      <c r="A28" s="641"/>
      <c r="B28" s="642"/>
      <c r="C28" s="642"/>
      <c r="D28" s="642"/>
      <c r="E28" s="642"/>
      <c r="F28" s="642"/>
      <c r="G28" s="642"/>
      <c r="H28" s="643"/>
      <c r="I28" s="30"/>
      <c r="J28" s="30"/>
      <c r="K28" s="30"/>
    </row>
    <row r="29" spans="1:11" s="34" customFormat="1" ht="15" customHeight="1">
      <c r="A29" s="641"/>
      <c r="B29" s="642"/>
      <c r="C29" s="642"/>
      <c r="D29" s="642"/>
      <c r="E29" s="642"/>
      <c r="F29" s="642"/>
      <c r="G29" s="642"/>
      <c r="H29" s="643"/>
      <c r="I29" s="30"/>
      <c r="J29" s="30"/>
      <c r="K29" s="30"/>
    </row>
    <row r="30" spans="1:11" s="34" customFormat="1" ht="15" customHeight="1">
      <c r="A30" s="641"/>
      <c r="B30" s="642"/>
      <c r="C30" s="642"/>
      <c r="D30" s="642"/>
      <c r="E30" s="642"/>
      <c r="F30" s="642"/>
      <c r="G30" s="642"/>
      <c r="H30" s="643"/>
      <c r="I30" s="30"/>
      <c r="J30" s="30"/>
      <c r="K30" s="30"/>
    </row>
    <row r="31" spans="1:11" s="34" customFormat="1" ht="15" customHeight="1">
      <c r="A31" s="641"/>
      <c r="B31" s="642"/>
      <c r="C31" s="642"/>
      <c r="D31" s="642"/>
      <c r="E31" s="642"/>
      <c r="F31" s="642"/>
      <c r="G31" s="642"/>
      <c r="H31" s="643"/>
      <c r="I31" s="30"/>
      <c r="J31" s="30"/>
      <c r="K31" s="30"/>
    </row>
    <row r="32" spans="1:11" s="34" customFormat="1" ht="15.75" customHeight="1" thickBot="1">
      <c r="A32" s="644"/>
      <c r="B32" s="645"/>
      <c r="C32" s="645"/>
      <c r="D32" s="645"/>
      <c r="E32" s="645"/>
      <c r="F32" s="645"/>
      <c r="G32" s="645"/>
      <c r="H32" s="646"/>
      <c r="I32" s="30"/>
      <c r="J32" s="30"/>
      <c r="K32" s="30"/>
    </row>
    <row r="33" spans="1:11" s="34" customFormat="1" ht="15.75" customHeight="1" thickBot="1">
      <c r="A33" s="635" t="s">
        <v>598</v>
      </c>
      <c r="B33" s="636"/>
      <c r="C33" s="636"/>
      <c r="D33" s="636"/>
      <c r="E33" s="636"/>
      <c r="F33" s="636"/>
      <c r="G33" s="636"/>
      <c r="H33" s="637"/>
      <c r="I33" s="30"/>
      <c r="J33" s="30"/>
      <c r="K33" s="30"/>
    </row>
    <row r="34" spans="1:11" s="34" customFormat="1" ht="15" customHeight="1">
      <c r="A34" s="638" t="str">
        <f>'D5'!D7</f>
        <v>LRC 1</v>
      </c>
      <c r="B34" s="639"/>
      <c r="C34" s="639"/>
      <c r="D34" s="639"/>
      <c r="E34" s="639"/>
      <c r="F34" s="639"/>
      <c r="G34" s="639"/>
      <c r="H34" s="640"/>
      <c r="I34" s="30"/>
      <c r="J34" s="30"/>
      <c r="K34" s="30"/>
    </row>
    <row r="35" spans="1:11" s="34" customFormat="1">
      <c r="A35" s="641"/>
      <c r="B35" s="642"/>
      <c r="C35" s="642"/>
      <c r="D35" s="642"/>
      <c r="E35" s="642"/>
      <c r="F35" s="642"/>
      <c r="G35" s="642"/>
      <c r="H35" s="643"/>
      <c r="I35" s="30"/>
      <c r="J35" s="30"/>
      <c r="K35" s="30"/>
    </row>
    <row r="36" spans="1:11" s="34" customFormat="1">
      <c r="A36" s="641" t="str">
        <f>'D5'!D11</f>
        <v>LRC 2</v>
      </c>
      <c r="B36" s="642"/>
      <c r="C36" s="642"/>
      <c r="D36" s="642"/>
      <c r="E36" s="642"/>
      <c r="F36" s="642"/>
      <c r="G36" s="642"/>
      <c r="H36" s="643"/>
      <c r="I36" s="30"/>
      <c r="J36" s="30"/>
      <c r="K36" s="30"/>
    </row>
    <row r="37" spans="1:11" s="34" customFormat="1">
      <c r="A37" s="641"/>
      <c r="B37" s="642"/>
      <c r="C37" s="642"/>
      <c r="D37" s="642"/>
      <c r="E37" s="642"/>
      <c r="F37" s="642"/>
      <c r="G37" s="642"/>
      <c r="H37" s="643"/>
      <c r="I37" s="30"/>
      <c r="J37" s="30"/>
      <c r="K37" s="30"/>
    </row>
    <row r="38" spans="1:11" s="34" customFormat="1">
      <c r="A38" s="641" t="str">
        <f>'D5'!D15</f>
        <v>LRC 3</v>
      </c>
      <c r="B38" s="642"/>
      <c r="C38" s="642"/>
      <c r="D38" s="642"/>
      <c r="E38" s="642"/>
      <c r="F38" s="642"/>
      <c r="G38" s="642"/>
      <c r="H38" s="643"/>
      <c r="I38" s="30"/>
      <c r="J38" s="30"/>
      <c r="K38" s="30"/>
    </row>
    <row r="39" spans="1:11" s="34" customFormat="1" ht="13.5" thickBot="1">
      <c r="A39" s="641"/>
      <c r="B39" s="642"/>
      <c r="C39" s="642"/>
      <c r="D39" s="642"/>
      <c r="E39" s="642"/>
      <c r="F39" s="642"/>
      <c r="G39" s="642"/>
      <c r="H39" s="643"/>
      <c r="I39" s="30"/>
      <c r="J39" s="30"/>
      <c r="K39" s="30"/>
    </row>
    <row r="40" spans="1:11" s="34" customFormat="1" ht="15.75" customHeight="1" thickBot="1">
      <c r="A40" s="635" t="s">
        <v>599</v>
      </c>
      <c r="B40" s="636"/>
      <c r="C40" s="636"/>
      <c r="D40" s="636"/>
      <c r="E40" s="636"/>
      <c r="F40" s="636"/>
      <c r="G40" s="636"/>
      <c r="H40" s="637"/>
      <c r="I40" s="30"/>
      <c r="J40" s="30"/>
      <c r="K40" s="30"/>
    </row>
    <row r="41" spans="1:11" s="34" customFormat="1" ht="15" customHeight="1">
      <c r="A41" s="638" t="str">
        <f>'D5'!D9</f>
        <v>CA 1</v>
      </c>
      <c r="B41" s="639"/>
      <c r="C41" s="639"/>
      <c r="D41" s="639"/>
      <c r="E41" s="639"/>
      <c r="F41" s="639"/>
      <c r="G41" s="639"/>
      <c r="H41" s="640"/>
      <c r="I41" s="30"/>
      <c r="J41" s="30"/>
      <c r="K41" s="30"/>
    </row>
    <row r="42" spans="1:11" s="34" customFormat="1">
      <c r="A42" s="641"/>
      <c r="B42" s="642"/>
      <c r="C42" s="642"/>
      <c r="D42" s="642"/>
      <c r="E42" s="642"/>
      <c r="F42" s="642"/>
      <c r="G42" s="642"/>
      <c r="H42" s="643"/>
      <c r="I42" s="30"/>
      <c r="J42" s="30"/>
      <c r="K42" s="30"/>
    </row>
    <row r="43" spans="1:11" s="34" customFormat="1">
      <c r="A43" s="641" t="str">
        <f>'D5'!D13</f>
        <v>CA 2</v>
      </c>
      <c r="B43" s="642"/>
      <c r="C43" s="642"/>
      <c r="D43" s="642"/>
      <c r="E43" s="642"/>
      <c r="F43" s="642"/>
      <c r="G43" s="642"/>
      <c r="H43" s="643"/>
      <c r="I43" s="30"/>
      <c r="J43" s="30"/>
      <c r="K43" s="30"/>
    </row>
    <row r="44" spans="1:11" s="34" customFormat="1">
      <c r="A44" s="641"/>
      <c r="B44" s="642"/>
      <c r="C44" s="642"/>
      <c r="D44" s="642"/>
      <c r="E44" s="642"/>
      <c r="F44" s="642"/>
      <c r="G44" s="642"/>
      <c r="H44" s="643"/>
      <c r="I44" s="30"/>
      <c r="J44" s="30"/>
      <c r="K44" s="30"/>
    </row>
    <row r="45" spans="1:11" s="34" customFormat="1">
      <c r="A45" s="641" t="str">
        <f>'D5'!D17</f>
        <v>CA 3</v>
      </c>
      <c r="B45" s="642"/>
      <c r="C45" s="642"/>
      <c r="D45" s="642"/>
      <c r="E45" s="642"/>
      <c r="F45" s="642"/>
      <c r="G45" s="642"/>
      <c r="H45" s="643"/>
      <c r="I45" s="30"/>
      <c r="J45" s="30"/>
      <c r="K45" s="30"/>
    </row>
    <row r="46" spans="1:11" s="34" customFormat="1" ht="13.5" thickBot="1">
      <c r="A46" s="641"/>
      <c r="B46" s="642"/>
      <c r="C46" s="642"/>
      <c r="D46" s="642"/>
      <c r="E46" s="642"/>
      <c r="F46" s="642"/>
      <c r="G46" s="642"/>
      <c r="H46" s="643"/>
      <c r="I46" s="30"/>
      <c r="J46" s="30"/>
      <c r="K46" s="30"/>
    </row>
    <row r="47" spans="1:11" s="34" customFormat="1" ht="13.5" customHeight="1" thickBot="1">
      <c r="A47" s="674" t="s">
        <v>600</v>
      </c>
      <c r="B47" s="675"/>
      <c r="C47" s="675"/>
      <c r="D47" s="675"/>
      <c r="E47" s="675"/>
      <c r="F47" s="676"/>
      <c r="G47" s="49" t="s">
        <v>81</v>
      </c>
      <c r="H47" s="47" t="s">
        <v>601</v>
      </c>
      <c r="I47" s="30"/>
      <c r="J47" s="30"/>
      <c r="K47" s="30"/>
    </row>
    <row r="48" spans="1:11" s="34" customFormat="1" ht="15" customHeight="1">
      <c r="A48" s="638" t="str">
        <f>'D6'!A8</f>
        <v>1.</v>
      </c>
      <c r="B48" s="639"/>
      <c r="C48" s="639"/>
      <c r="D48" s="639"/>
      <c r="E48" s="639"/>
      <c r="F48" s="677"/>
      <c r="G48" s="650"/>
      <c r="H48" s="673" t="s">
        <v>602</v>
      </c>
      <c r="I48" s="30"/>
      <c r="J48" s="30"/>
      <c r="K48" s="30"/>
    </row>
    <row r="49" spans="1:11" s="34" customFormat="1">
      <c r="A49" s="641"/>
      <c r="B49" s="642"/>
      <c r="C49" s="642"/>
      <c r="D49" s="642"/>
      <c r="E49" s="642"/>
      <c r="F49" s="649"/>
      <c r="G49" s="651"/>
      <c r="H49" s="633"/>
      <c r="I49" s="30"/>
      <c r="J49" s="30"/>
      <c r="K49" s="30"/>
    </row>
    <row r="50" spans="1:11" s="34" customFormat="1">
      <c r="A50" s="641" t="str">
        <f>'D6'!A10</f>
        <v>2.</v>
      </c>
      <c r="B50" s="642"/>
      <c r="C50" s="642"/>
      <c r="D50" s="642"/>
      <c r="E50" s="642"/>
      <c r="F50" s="649"/>
      <c r="G50" s="651"/>
      <c r="H50" s="633" t="s">
        <v>602</v>
      </c>
      <c r="I50" s="30"/>
      <c r="J50" s="30"/>
      <c r="K50" s="30"/>
    </row>
    <row r="51" spans="1:11" s="34" customFormat="1">
      <c r="A51" s="641"/>
      <c r="B51" s="642"/>
      <c r="C51" s="642"/>
      <c r="D51" s="642"/>
      <c r="E51" s="642"/>
      <c r="F51" s="649"/>
      <c r="G51" s="651"/>
      <c r="H51" s="633"/>
      <c r="I51" s="30"/>
      <c r="J51" s="30"/>
      <c r="K51" s="30"/>
    </row>
    <row r="52" spans="1:11" s="34" customFormat="1">
      <c r="A52" s="641" t="str">
        <f>'D6'!A12</f>
        <v>3.</v>
      </c>
      <c r="B52" s="642"/>
      <c r="C52" s="642"/>
      <c r="D52" s="642"/>
      <c r="E52" s="642"/>
      <c r="F52" s="649"/>
      <c r="G52" s="651"/>
      <c r="H52" s="633" t="s">
        <v>602</v>
      </c>
      <c r="I52" s="30"/>
      <c r="J52" s="30"/>
      <c r="K52" s="30"/>
    </row>
    <row r="53" spans="1:11" s="34" customFormat="1" ht="15.75" customHeight="1" thickBot="1">
      <c r="A53" s="641"/>
      <c r="B53" s="642"/>
      <c r="C53" s="642"/>
      <c r="D53" s="642"/>
      <c r="E53" s="642"/>
      <c r="F53" s="649"/>
      <c r="G53" s="652"/>
      <c r="H53" s="634"/>
      <c r="I53" s="30"/>
      <c r="J53" s="30"/>
      <c r="K53" s="30"/>
    </row>
    <row r="54" spans="1:11" s="34" customFormat="1" ht="13.5" customHeight="1" thickBot="1">
      <c r="A54" s="635" t="s">
        <v>604</v>
      </c>
      <c r="B54" s="636"/>
      <c r="C54" s="636"/>
      <c r="D54" s="636"/>
      <c r="E54" s="636"/>
      <c r="F54" s="636"/>
      <c r="G54" s="636"/>
      <c r="H54" s="637"/>
      <c r="I54" s="30"/>
      <c r="J54" s="30"/>
      <c r="K54" s="30"/>
    </row>
    <row r="55" spans="1:11" s="34" customFormat="1" ht="15" customHeight="1">
      <c r="A55" s="638">
        <f>'D7'!K33</f>
        <v>0</v>
      </c>
      <c r="B55" s="639"/>
      <c r="C55" s="639"/>
      <c r="D55" s="639"/>
      <c r="E55" s="639"/>
      <c r="F55" s="639"/>
      <c r="G55" s="639"/>
      <c r="H55" s="640"/>
      <c r="I55" s="30"/>
      <c r="J55" s="30"/>
      <c r="K55" s="30"/>
    </row>
    <row r="56" spans="1:11" ht="15" customHeight="1">
      <c r="A56" s="641"/>
      <c r="B56" s="642"/>
      <c r="C56" s="642"/>
      <c r="D56" s="642"/>
      <c r="E56" s="642"/>
      <c r="F56" s="642"/>
      <c r="G56" s="642"/>
      <c r="H56" s="643"/>
    </row>
    <row r="57" spans="1:11" ht="15.75" customHeight="1" thickBot="1">
      <c r="A57" s="641"/>
      <c r="B57" s="642"/>
      <c r="C57" s="642"/>
      <c r="D57" s="642"/>
      <c r="E57" s="642"/>
      <c r="F57" s="642"/>
      <c r="G57" s="642"/>
      <c r="H57" s="643"/>
    </row>
    <row r="58" spans="1:11" ht="13.5" thickBot="1">
      <c r="A58" s="635" t="s">
        <v>607</v>
      </c>
      <c r="B58" s="647"/>
      <c r="C58" s="647"/>
      <c r="D58" s="647"/>
      <c r="E58" s="647"/>
      <c r="F58" s="647"/>
      <c r="G58" s="647"/>
      <c r="H58" s="648"/>
    </row>
    <row r="59" spans="1:11" ht="15" customHeight="1">
      <c r="A59" s="638">
        <f>'D8'!A16</f>
        <v>0</v>
      </c>
      <c r="B59" s="639"/>
      <c r="C59" s="639"/>
      <c r="D59" s="639"/>
      <c r="E59" s="639"/>
      <c r="F59" s="639"/>
      <c r="G59" s="639"/>
      <c r="H59" s="640"/>
    </row>
    <row r="60" spans="1:11" s="36" customFormat="1" ht="11.25" customHeight="1">
      <c r="A60" s="641"/>
      <c r="B60" s="642"/>
      <c r="C60" s="642"/>
      <c r="D60" s="642"/>
      <c r="E60" s="642"/>
      <c r="F60" s="642"/>
      <c r="G60" s="642"/>
      <c r="H60" s="643"/>
    </row>
    <row r="61" spans="1:11">
      <c r="A61" s="641"/>
      <c r="B61" s="642"/>
      <c r="C61" s="642"/>
      <c r="D61" s="642"/>
      <c r="E61" s="642"/>
      <c r="F61" s="642"/>
      <c r="G61" s="642"/>
      <c r="H61" s="643"/>
    </row>
    <row r="62" spans="1:11" ht="13.5" thickBot="1">
      <c r="A62" s="644"/>
      <c r="B62" s="645"/>
      <c r="C62" s="645"/>
      <c r="D62" s="645"/>
      <c r="E62" s="645"/>
      <c r="F62" s="645"/>
      <c r="G62" s="645"/>
      <c r="H62" s="646"/>
    </row>
    <row r="63" spans="1:11">
      <c r="A63" s="62" t="s">
        <v>615</v>
      </c>
      <c r="B63" s="63" t="s">
        <v>15</v>
      </c>
      <c r="C63" s="632" t="s">
        <v>614</v>
      </c>
      <c r="D63" s="632"/>
      <c r="E63" s="59"/>
      <c r="F63" s="59"/>
      <c r="G63" s="60" t="s">
        <v>81</v>
      </c>
      <c r="H63" s="61"/>
    </row>
    <row r="64" spans="1:11">
      <c r="A64" s="51"/>
      <c r="B64" s="52"/>
      <c r="C64" s="52"/>
      <c r="D64" s="52"/>
      <c r="E64" s="52"/>
      <c r="F64" s="52"/>
      <c r="G64" s="52"/>
      <c r="H64" s="53"/>
    </row>
    <row r="65" spans="1:8">
      <c r="A65" s="51"/>
      <c r="B65" s="52"/>
      <c r="C65" s="52"/>
      <c r="D65" s="52"/>
      <c r="E65" s="52"/>
      <c r="F65" s="52"/>
      <c r="G65" s="52"/>
      <c r="H65" s="53"/>
    </row>
    <row r="66" spans="1:8">
      <c r="A66" s="54"/>
      <c r="B66" s="50"/>
      <c r="C66" s="50"/>
      <c r="D66" s="50"/>
      <c r="E66" s="50"/>
      <c r="F66" s="50"/>
      <c r="G66" s="50"/>
      <c r="H66" s="55"/>
    </row>
    <row r="67" spans="1:8">
      <c r="A67" s="51"/>
      <c r="B67" s="52"/>
      <c r="C67" s="52"/>
      <c r="D67" s="52"/>
      <c r="E67" s="52"/>
      <c r="F67" s="52"/>
      <c r="G67" s="52"/>
      <c r="H67" s="53"/>
    </row>
    <row r="68" spans="1:8">
      <c r="A68" s="51"/>
      <c r="B68" s="52"/>
      <c r="C68" s="52"/>
      <c r="D68" s="52"/>
      <c r="E68" s="52"/>
      <c r="F68" s="52"/>
      <c r="G68" s="52"/>
      <c r="H68" s="53"/>
    </row>
    <row r="69" spans="1:8">
      <c r="A69" s="54"/>
      <c r="B69" s="50"/>
      <c r="C69" s="50"/>
      <c r="D69" s="50"/>
      <c r="E69" s="50"/>
      <c r="F69" s="50"/>
      <c r="G69" s="50"/>
      <c r="H69" s="55"/>
    </row>
    <row r="70" spans="1:8">
      <c r="A70" s="51"/>
      <c r="B70" s="52"/>
      <c r="C70" s="52"/>
      <c r="D70" s="52"/>
      <c r="E70" s="52"/>
      <c r="F70" s="52"/>
      <c r="G70" s="52"/>
      <c r="H70" s="53"/>
    </row>
    <row r="71" spans="1:8">
      <c r="A71" s="51"/>
      <c r="B71" s="52"/>
      <c r="C71" s="52"/>
      <c r="D71" s="52"/>
      <c r="E71" s="52"/>
      <c r="F71" s="52"/>
      <c r="G71" s="52"/>
      <c r="H71" s="53"/>
    </row>
    <row r="72" spans="1:8" ht="13.5" thickBot="1">
      <c r="A72" s="56"/>
      <c r="B72" s="57"/>
      <c r="C72" s="57"/>
      <c r="D72" s="57"/>
      <c r="E72" s="57"/>
      <c r="F72" s="57"/>
      <c r="G72" s="57"/>
      <c r="H72" s="58"/>
    </row>
  </sheetData>
  <mergeCells count="38">
    <mergeCell ref="A43:H44"/>
    <mergeCell ref="A45:H46"/>
    <mergeCell ref="H48:H49"/>
    <mergeCell ref="A47:F47"/>
    <mergeCell ref="A48:F49"/>
    <mergeCell ref="A36:H37"/>
    <mergeCell ref="A38:H39"/>
    <mergeCell ref="A33:H33"/>
    <mergeCell ref="A40:H40"/>
    <mergeCell ref="A41:H42"/>
    <mergeCell ref="D8:H8"/>
    <mergeCell ref="A9:B9"/>
    <mergeCell ref="C9:H9"/>
    <mergeCell ref="C10:H17"/>
    <mergeCell ref="A1:H1"/>
    <mergeCell ref="D4:H4"/>
    <mergeCell ref="D5:H5"/>
    <mergeCell ref="D6:H6"/>
    <mergeCell ref="D7:H7"/>
    <mergeCell ref="A2:B2"/>
    <mergeCell ref="D3:H3"/>
    <mergeCell ref="D2:H2"/>
    <mergeCell ref="A18:H18"/>
    <mergeCell ref="C63:D63"/>
    <mergeCell ref="H50:H51"/>
    <mergeCell ref="H52:H53"/>
    <mergeCell ref="A54:H54"/>
    <mergeCell ref="A55:H57"/>
    <mergeCell ref="A59:H62"/>
    <mergeCell ref="A58:H58"/>
    <mergeCell ref="A52:F53"/>
    <mergeCell ref="A50:F51"/>
    <mergeCell ref="G48:G49"/>
    <mergeCell ref="G50:G51"/>
    <mergeCell ref="G52:G53"/>
    <mergeCell ref="A25:H25"/>
    <mergeCell ref="A26:H32"/>
    <mergeCell ref="A34:H35"/>
  </mergeCells>
  <dataValidations disablePrompts="1" count="1">
    <dataValidation type="list" allowBlank="1" showInputMessage="1" showErrorMessage="1" sqref="H48:H53">
      <formula1>"Yes, No"</formula1>
    </dataValidation>
  </dataValidations>
  <hyperlinks>
    <hyperlink ref="I2" location="INSTRUCTIONS!A1" display="Instructions"/>
  </hyperlinks>
  <pageMargins left="0.25" right="0.2" top="0.17" bottom="0.18" header="0.2" footer="0.19"/>
  <pageSetup scale="86" fitToHeight="2" orientation="portrait" r:id="rId1"/>
  <headerFooter alignWithMargins="0"/>
</worksheet>
</file>

<file path=xl/worksheets/sheet3.xml><?xml version="1.0" encoding="utf-8"?>
<worksheet xmlns="http://schemas.openxmlformats.org/spreadsheetml/2006/main" xmlns:r="http://schemas.openxmlformats.org/officeDocument/2006/relationships">
  <sheetPr codeName="Sheet3">
    <pageSetUpPr fitToPage="1"/>
  </sheetPr>
  <dimension ref="A1:L34"/>
  <sheetViews>
    <sheetView showGridLines="0" zoomScaleNormal="100" workbookViewId="0">
      <selection sqref="A1:J1"/>
    </sheetView>
  </sheetViews>
  <sheetFormatPr defaultRowHeight="15"/>
  <cols>
    <col min="1" max="1" width="11.85546875" style="84" customWidth="1"/>
    <col min="2" max="4" width="15.7109375" style="84" customWidth="1"/>
    <col min="5" max="6" width="7.5703125" style="84" customWidth="1"/>
    <col min="7" max="11" width="9.140625" style="84"/>
    <col min="12" max="12" width="11.28515625" style="84" customWidth="1"/>
    <col min="13" max="16384" width="9.140625" style="84"/>
  </cols>
  <sheetData>
    <row r="1" spans="1:12" ht="21">
      <c r="A1" s="385" t="s">
        <v>630</v>
      </c>
      <c r="B1" s="385"/>
      <c r="C1" s="385"/>
      <c r="D1" s="385"/>
      <c r="E1" s="385"/>
      <c r="F1" s="385"/>
      <c r="G1" s="385"/>
      <c r="H1" s="385"/>
      <c r="I1" s="385"/>
      <c r="J1" s="385"/>
      <c r="K1" s="86"/>
      <c r="L1" s="86"/>
    </row>
    <row r="2" spans="1:12">
      <c r="D2" s="679" t="s">
        <v>862</v>
      </c>
      <c r="E2" s="679"/>
    </row>
    <row r="4" spans="1:12">
      <c r="A4" s="94" t="s">
        <v>701</v>
      </c>
    </row>
    <row r="5" spans="1:12">
      <c r="J5" s="94" t="s">
        <v>612</v>
      </c>
    </row>
    <row r="6" spans="1:12">
      <c r="A6" s="384" t="s">
        <v>74</v>
      </c>
      <c r="B6" s="376"/>
      <c r="C6" s="377"/>
      <c r="D6" s="378"/>
      <c r="E6" s="379"/>
      <c r="F6" s="379"/>
      <c r="G6" s="379"/>
      <c r="H6" s="379"/>
      <c r="I6" s="379"/>
      <c r="J6" s="380"/>
    </row>
    <row r="7" spans="1:12">
      <c r="C7" s="95"/>
    </row>
    <row r="8" spans="1:12">
      <c r="A8" s="375" t="s">
        <v>583</v>
      </c>
      <c r="B8" s="376"/>
      <c r="C8" s="377"/>
      <c r="D8" s="378"/>
      <c r="E8" s="379"/>
      <c r="F8" s="379"/>
      <c r="G8" s="379"/>
      <c r="H8" s="379"/>
      <c r="I8" s="379"/>
      <c r="J8" s="380"/>
    </row>
    <row r="9" spans="1:12">
      <c r="C9" s="95"/>
    </row>
    <row r="10" spans="1:12">
      <c r="A10" s="384" t="s">
        <v>129</v>
      </c>
      <c r="B10" s="376"/>
      <c r="C10" s="377"/>
      <c r="D10" s="386"/>
      <c r="E10" s="379"/>
      <c r="F10" s="379"/>
      <c r="G10" s="379"/>
      <c r="H10" s="379"/>
      <c r="I10" s="379"/>
      <c r="J10" s="380"/>
    </row>
    <row r="11" spans="1:12">
      <c r="C11" s="95"/>
    </row>
    <row r="12" spans="1:12">
      <c r="A12" s="375" t="s">
        <v>133</v>
      </c>
      <c r="B12" s="376"/>
      <c r="C12" s="377"/>
      <c r="D12" s="378"/>
      <c r="E12" s="379"/>
      <c r="F12" s="379"/>
      <c r="G12" s="379"/>
      <c r="H12" s="379"/>
      <c r="I12" s="379"/>
      <c r="J12" s="380"/>
    </row>
    <row r="13" spans="1:12">
      <c r="C13" s="95"/>
    </row>
    <row r="14" spans="1:12">
      <c r="A14" s="375" t="s">
        <v>609</v>
      </c>
      <c r="B14" s="376"/>
      <c r="C14" s="377"/>
      <c r="D14" s="378"/>
      <c r="E14" s="379"/>
      <c r="F14" s="379"/>
      <c r="G14" s="379"/>
      <c r="H14" s="379"/>
      <c r="I14" s="379"/>
      <c r="J14" s="380"/>
    </row>
    <row r="15" spans="1:12">
      <c r="C15" s="95"/>
    </row>
    <row r="16" spans="1:12">
      <c r="A16" s="375" t="s">
        <v>613</v>
      </c>
      <c r="B16" s="376"/>
      <c r="C16" s="377"/>
      <c r="D16" s="378"/>
      <c r="E16" s="379"/>
      <c r="F16" s="379"/>
      <c r="G16" s="379"/>
      <c r="H16" s="379"/>
      <c r="I16" s="379"/>
      <c r="J16" s="380"/>
    </row>
    <row r="17" spans="1:10">
      <c r="C17" s="95"/>
    </row>
    <row r="18" spans="1:10">
      <c r="A18" s="375" t="s">
        <v>79</v>
      </c>
      <c r="B18" s="376"/>
      <c r="C18" s="377"/>
      <c r="D18" s="382"/>
      <c r="E18" s="379"/>
      <c r="F18" s="379"/>
      <c r="G18" s="379"/>
      <c r="H18" s="379"/>
      <c r="I18" s="379"/>
      <c r="J18" s="380"/>
    </row>
    <row r="19" spans="1:10">
      <c r="C19" s="95"/>
    </row>
    <row r="20" spans="1:10">
      <c r="A20" s="375" t="s">
        <v>584</v>
      </c>
      <c r="B20" s="376"/>
      <c r="C20" s="377"/>
      <c r="D20" s="378"/>
      <c r="E20" s="379"/>
      <c r="F20" s="379"/>
      <c r="G20" s="379"/>
      <c r="H20" s="379"/>
      <c r="I20" s="379"/>
      <c r="J20" s="380"/>
    </row>
    <row r="21" spans="1:10">
      <c r="C21" s="95"/>
    </row>
    <row r="22" spans="1:10">
      <c r="A22" s="384" t="s">
        <v>132</v>
      </c>
      <c r="B22" s="376"/>
      <c r="C22" s="377"/>
      <c r="D22" s="378"/>
      <c r="E22" s="379"/>
      <c r="F22" s="379"/>
      <c r="G22" s="379"/>
      <c r="H22" s="379"/>
      <c r="I22" s="379"/>
      <c r="J22" s="380"/>
    </row>
    <row r="23" spans="1:10">
      <c r="C23" s="95"/>
    </row>
    <row r="24" spans="1:10">
      <c r="A24" s="384" t="s">
        <v>131</v>
      </c>
      <c r="B24" s="376"/>
      <c r="C24" s="377"/>
      <c r="D24" s="378"/>
      <c r="E24" s="379"/>
      <c r="F24" s="379"/>
      <c r="G24" s="379"/>
      <c r="H24" s="379"/>
      <c r="I24" s="379"/>
      <c r="J24" s="380"/>
    </row>
    <row r="25" spans="1:10">
      <c r="C25" s="95"/>
    </row>
    <row r="26" spans="1:10">
      <c r="A26" s="384" t="s">
        <v>130</v>
      </c>
      <c r="B26" s="376"/>
      <c r="C26" s="377"/>
      <c r="D26" s="378"/>
      <c r="E26" s="379"/>
      <c r="F26" s="379"/>
      <c r="G26" s="379"/>
      <c r="H26" s="379"/>
      <c r="I26" s="379"/>
      <c r="J26" s="380"/>
    </row>
    <row r="27" spans="1:10">
      <c r="C27" s="95"/>
    </row>
    <row r="28" spans="1:10">
      <c r="A28" s="375" t="s">
        <v>134</v>
      </c>
      <c r="B28" s="376"/>
      <c r="C28" s="377"/>
      <c r="D28" s="383"/>
      <c r="E28" s="379"/>
      <c r="F28" s="379"/>
      <c r="G28" s="379"/>
      <c r="H28" s="379"/>
      <c r="I28" s="379"/>
      <c r="J28" s="380"/>
    </row>
    <row r="30" spans="1:10">
      <c r="A30" s="375" t="s">
        <v>291</v>
      </c>
      <c r="B30" s="376"/>
      <c r="C30" s="377"/>
      <c r="D30" s="378"/>
      <c r="E30" s="379"/>
      <c r="F30" s="379"/>
      <c r="G30" s="379"/>
      <c r="H30" s="379"/>
      <c r="I30" s="379"/>
      <c r="J30" s="380"/>
    </row>
    <row r="32" spans="1:10">
      <c r="A32" s="375" t="s">
        <v>292</v>
      </c>
      <c r="B32" s="376"/>
      <c r="C32" s="377"/>
      <c r="D32" s="381"/>
      <c r="E32" s="379"/>
      <c r="F32" s="379"/>
      <c r="G32" s="379"/>
      <c r="H32" s="379"/>
      <c r="I32" s="379"/>
      <c r="J32" s="380"/>
    </row>
    <row r="34" spans="10:10">
      <c r="J34" s="94" t="s">
        <v>612</v>
      </c>
    </row>
  </sheetData>
  <sheetProtection password="B106" sheet="1" objects="1" formatCells="0" formatColumns="0" formatRows="0" insertColumns="0" insertRows="0" insertHyperlinks="0" deleteColumns="0" deleteRows="0" sort="0" autoFilter="0" pivotTables="0"/>
  <mergeCells count="30">
    <mergeCell ref="A1:J1"/>
    <mergeCell ref="D8:J8"/>
    <mergeCell ref="D20:J20"/>
    <mergeCell ref="A6:C6"/>
    <mergeCell ref="A10:C10"/>
    <mergeCell ref="A14:C14"/>
    <mergeCell ref="A8:C8"/>
    <mergeCell ref="A20:C20"/>
    <mergeCell ref="D6:J6"/>
    <mergeCell ref="D10:J10"/>
    <mergeCell ref="D14:J14"/>
    <mergeCell ref="D12:J12"/>
    <mergeCell ref="A12:C12"/>
    <mergeCell ref="D2:E2"/>
    <mergeCell ref="A30:C30"/>
    <mergeCell ref="D30:J30"/>
    <mergeCell ref="A32:C32"/>
    <mergeCell ref="D32:J32"/>
    <mergeCell ref="A16:C16"/>
    <mergeCell ref="D16:J16"/>
    <mergeCell ref="A18:C18"/>
    <mergeCell ref="D18:J18"/>
    <mergeCell ref="A28:C28"/>
    <mergeCell ref="D26:J26"/>
    <mergeCell ref="D28:J28"/>
    <mergeCell ref="A26:C26"/>
    <mergeCell ref="A24:C24"/>
    <mergeCell ref="D22:J22"/>
    <mergeCell ref="D24:J24"/>
    <mergeCell ref="A22:C22"/>
  </mergeCells>
  <hyperlinks>
    <hyperlink ref="A4" location="INSTRUCTIONS!A1" display="Instructions"/>
    <hyperlink ref="J34" location="'D1'!A1" display="Next &gt;&gt;&gt;"/>
    <hyperlink ref="J5" location="'D1'!A1" display="Next &gt;&gt;&gt;"/>
    <hyperlink ref="D2:E2" r:id="rId1" display="Watch the Video"/>
  </hyperlinks>
  <pageMargins left="0.17" right="0.19" top="0.75" bottom="0.75" header="0.3" footer="0.3"/>
  <pageSetup orientation="landscape" r:id="rId2"/>
  <drawing r:id="rId3"/>
</worksheet>
</file>

<file path=xl/worksheets/sheet4.xml><?xml version="1.0" encoding="utf-8"?>
<worksheet xmlns="http://schemas.openxmlformats.org/spreadsheetml/2006/main" xmlns:r="http://schemas.openxmlformats.org/officeDocument/2006/relationships">
  <sheetPr codeName="Sheet4">
    <pageSetUpPr fitToPage="1"/>
  </sheetPr>
  <dimension ref="A1:L16"/>
  <sheetViews>
    <sheetView showGridLines="0" workbookViewId="0">
      <selection sqref="A1:L1"/>
    </sheetView>
  </sheetViews>
  <sheetFormatPr defaultRowHeight="15"/>
  <cols>
    <col min="1" max="1" width="11.85546875" customWidth="1"/>
    <col min="2" max="4" width="15.7109375" customWidth="1"/>
    <col min="5" max="6" width="7.5703125" customWidth="1"/>
    <col min="12" max="12" width="11.28515625" customWidth="1"/>
  </cols>
  <sheetData>
    <row r="1" spans="1:12" ht="21">
      <c r="A1" s="392" t="s">
        <v>102</v>
      </c>
      <c r="B1" s="392"/>
      <c r="C1" s="392"/>
      <c r="D1" s="392"/>
      <c r="E1" s="392"/>
      <c r="F1" s="392"/>
      <c r="G1" s="392"/>
      <c r="H1" s="392"/>
      <c r="I1" s="392"/>
      <c r="J1" s="392"/>
      <c r="K1" s="392"/>
      <c r="L1" s="392"/>
    </row>
    <row r="2" spans="1:12">
      <c r="E2" s="679" t="s">
        <v>862</v>
      </c>
      <c r="F2" s="679"/>
    </row>
    <row r="4" spans="1:12">
      <c r="A4" s="48" t="s">
        <v>701</v>
      </c>
    </row>
    <row r="5" spans="1:12">
      <c r="L5" s="3" t="s">
        <v>612</v>
      </c>
    </row>
    <row r="6" spans="1:12">
      <c r="A6" s="2" t="s">
        <v>31</v>
      </c>
      <c r="B6" s="397" t="s">
        <v>15</v>
      </c>
      <c r="C6" s="397"/>
      <c r="D6" s="397"/>
      <c r="E6" s="397" t="s">
        <v>16</v>
      </c>
      <c r="F6" s="397"/>
      <c r="G6" s="398" t="s">
        <v>21</v>
      </c>
      <c r="H6" s="398"/>
      <c r="I6" s="398"/>
      <c r="J6" s="398"/>
      <c r="K6" s="398"/>
      <c r="L6" s="398"/>
    </row>
    <row r="7" spans="1:12" ht="30" customHeight="1">
      <c r="A7" s="1"/>
      <c r="B7" s="387"/>
      <c r="C7" s="387"/>
      <c r="D7" s="387"/>
      <c r="E7" s="393" t="s">
        <v>17</v>
      </c>
      <c r="F7" s="393"/>
      <c r="G7" s="399" t="s">
        <v>24</v>
      </c>
      <c r="H7" s="400"/>
      <c r="I7" s="400"/>
      <c r="J7" s="400"/>
      <c r="K7" s="400"/>
      <c r="L7" s="401"/>
    </row>
    <row r="8" spans="1:12" ht="30" customHeight="1">
      <c r="A8" s="1"/>
      <c r="B8" s="387"/>
      <c r="C8" s="387"/>
      <c r="D8" s="387"/>
      <c r="E8" s="388" t="s">
        <v>18</v>
      </c>
      <c r="F8" s="388"/>
      <c r="G8" s="389" t="s">
        <v>25</v>
      </c>
      <c r="H8" s="390"/>
      <c r="I8" s="390"/>
      <c r="J8" s="390"/>
      <c r="K8" s="390"/>
      <c r="L8" s="391"/>
    </row>
    <row r="9" spans="1:12" ht="30" customHeight="1">
      <c r="A9" s="1"/>
      <c r="B9" s="387"/>
      <c r="C9" s="387"/>
      <c r="D9" s="387"/>
      <c r="E9" s="388" t="s">
        <v>19</v>
      </c>
      <c r="F9" s="388"/>
      <c r="G9" s="389" t="s">
        <v>26</v>
      </c>
      <c r="H9" s="390"/>
      <c r="I9" s="390"/>
      <c r="J9" s="390"/>
      <c r="K9" s="390"/>
      <c r="L9" s="391"/>
    </row>
    <row r="10" spans="1:12" ht="30" customHeight="1">
      <c r="A10" s="1"/>
      <c r="B10" s="387"/>
      <c r="C10" s="387"/>
      <c r="D10" s="387"/>
      <c r="E10" s="395" t="s">
        <v>29</v>
      </c>
      <c r="F10" s="396"/>
      <c r="G10" s="394" t="s">
        <v>27</v>
      </c>
      <c r="H10" s="390"/>
      <c r="I10" s="390"/>
      <c r="J10" s="390"/>
      <c r="K10" s="390"/>
      <c r="L10" s="391"/>
    </row>
    <row r="11" spans="1:12" ht="30" customHeight="1">
      <c r="A11" s="1"/>
      <c r="B11" s="387"/>
      <c r="C11" s="387"/>
      <c r="D11" s="387"/>
      <c r="E11" s="395" t="s">
        <v>30</v>
      </c>
      <c r="F11" s="396"/>
      <c r="G11" s="394" t="s">
        <v>28</v>
      </c>
      <c r="H11" s="390"/>
      <c r="I11" s="390"/>
      <c r="J11" s="390"/>
      <c r="K11" s="390"/>
      <c r="L11" s="391"/>
    </row>
    <row r="12" spans="1:12" ht="30" customHeight="1">
      <c r="A12" s="1"/>
      <c r="B12" s="387"/>
      <c r="C12" s="387"/>
      <c r="D12" s="387"/>
      <c r="E12" s="388" t="s">
        <v>22</v>
      </c>
      <c r="F12" s="388"/>
      <c r="G12" s="389" t="s">
        <v>23</v>
      </c>
      <c r="H12" s="390"/>
      <c r="I12" s="390"/>
      <c r="J12" s="390"/>
      <c r="K12" s="390"/>
      <c r="L12" s="391"/>
    </row>
    <row r="13" spans="1:12" ht="30" customHeight="1">
      <c r="A13" s="1"/>
      <c r="B13" s="387"/>
      <c r="C13" s="387"/>
      <c r="D13" s="387"/>
      <c r="E13" s="393" t="s">
        <v>541</v>
      </c>
      <c r="F13" s="388"/>
      <c r="G13" s="394" t="s">
        <v>542</v>
      </c>
      <c r="H13" s="390"/>
      <c r="I13" s="390"/>
      <c r="J13" s="390"/>
      <c r="K13" s="390"/>
      <c r="L13" s="391"/>
    </row>
    <row r="14" spans="1:12" ht="30" customHeight="1">
      <c r="A14" s="1"/>
      <c r="B14" s="387"/>
      <c r="C14" s="387"/>
      <c r="D14" s="387"/>
      <c r="E14" s="388" t="s">
        <v>20</v>
      </c>
      <c r="F14" s="388"/>
      <c r="G14" s="389" t="s">
        <v>610</v>
      </c>
      <c r="H14" s="390"/>
      <c r="I14" s="390"/>
      <c r="J14" s="390"/>
      <c r="K14" s="390"/>
      <c r="L14" s="391"/>
    </row>
    <row r="16" spans="1:12">
      <c r="L16" s="3" t="s">
        <v>612</v>
      </c>
    </row>
  </sheetData>
  <mergeCells count="29">
    <mergeCell ref="E2:F2"/>
    <mergeCell ref="B6:D6"/>
    <mergeCell ref="E6:F6"/>
    <mergeCell ref="G6:L6"/>
    <mergeCell ref="B7:D7"/>
    <mergeCell ref="E7:F7"/>
    <mergeCell ref="G7:L7"/>
    <mergeCell ref="B8:D8"/>
    <mergeCell ref="E8:F8"/>
    <mergeCell ref="G8:L8"/>
    <mergeCell ref="B9:D9"/>
    <mergeCell ref="E9:F9"/>
    <mergeCell ref="G9:L9"/>
    <mergeCell ref="B14:D14"/>
    <mergeCell ref="E14:F14"/>
    <mergeCell ref="G14:L14"/>
    <mergeCell ref="A1:L1"/>
    <mergeCell ref="B12:D12"/>
    <mergeCell ref="E12:F12"/>
    <mergeCell ref="G12:L12"/>
    <mergeCell ref="B13:D13"/>
    <mergeCell ref="E13:F13"/>
    <mergeCell ref="G13:L13"/>
    <mergeCell ref="B10:D10"/>
    <mergeCell ref="E10:F10"/>
    <mergeCell ref="G10:L10"/>
    <mergeCell ref="B11:D11"/>
    <mergeCell ref="E11:F11"/>
    <mergeCell ref="G11:L11"/>
  </mergeCells>
  <hyperlinks>
    <hyperlink ref="A4" location="INSTRUCTIONS!A1" display="Instructions"/>
    <hyperlink ref="L16" location="'D2'!A1" display="Next &gt;&gt;&gt;"/>
    <hyperlink ref="L5" location="'D2'!A1" display="Next &gt;&gt;&gt;"/>
    <hyperlink ref="E2:F2" r:id="rId1" display="Watch the Video"/>
  </hyperlinks>
  <pageMargins left="0.17" right="0.19" top="0.75" bottom="0.75" header="0.3" footer="0.3"/>
  <pageSetup orientation="landscape" r:id="rId2"/>
  <drawing r:id="rId3"/>
  <legacyDrawing r:id="rId4"/>
</worksheet>
</file>

<file path=xl/worksheets/sheet5.xml><?xml version="1.0" encoding="utf-8"?>
<worksheet xmlns="http://schemas.openxmlformats.org/spreadsheetml/2006/main" xmlns:r="http://schemas.openxmlformats.org/officeDocument/2006/relationships">
  <sheetPr codeName="Sheet5"/>
  <dimension ref="A1:M55"/>
  <sheetViews>
    <sheetView showGridLines="0" workbookViewId="0">
      <selection sqref="A1:K1"/>
    </sheetView>
  </sheetViews>
  <sheetFormatPr defaultRowHeight="15"/>
  <cols>
    <col min="1" max="5" width="9.140625" style="84"/>
    <col min="6" max="6" width="10.140625" style="84" customWidth="1"/>
    <col min="7" max="10" width="9.140625" style="84"/>
    <col min="11" max="11" width="11.28515625" style="84" customWidth="1"/>
    <col min="12" max="12" width="1.7109375" style="84" customWidth="1"/>
    <col min="13" max="13" width="16.7109375" style="84" customWidth="1"/>
    <col min="14" max="16384" width="9.140625" style="84"/>
  </cols>
  <sheetData>
    <row r="1" spans="1:13" s="91" customFormat="1" ht="21">
      <c r="A1" s="385" t="s">
        <v>103</v>
      </c>
      <c r="B1" s="385"/>
      <c r="C1" s="385"/>
      <c r="D1" s="385"/>
      <c r="E1" s="385"/>
      <c r="F1" s="385"/>
      <c r="G1" s="385"/>
      <c r="H1" s="385"/>
      <c r="I1" s="385"/>
      <c r="J1" s="385"/>
      <c r="K1" s="385"/>
      <c r="L1" s="84"/>
      <c r="M1" s="410"/>
    </row>
    <row r="2" spans="1:13" s="91" customFormat="1" ht="21">
      <c r="A2" s="87"/>
      <c r="B2" s="87"/>
      <c r="C2" s="87"/>
      <c r="D2" s="87"/>
      <c r="E2" s="87"/>
      <c r="F2" s="679" t="s">
        <v>862</v>
      </c>
      <c r="G2" s="679"/>
      <c r="H2" s="87"/>
      <c r="I2" s="87"/>
      <c r="J2" s="87"/>
      <c r="K2" s="87"/>
      <c r="L2" s="84"/>
      <c r="M2" s="410"/>
    </row>
    <row r="3" spans="1:13" s="91" customFormat="1" ht="21">
      <c r="A3" s="87"/>
      <c r="B3" s="87"/>
      <c r="C3" s="87"/>
      <c r="D3" s="87"/>
      <c r="E3" s="87"/>
      <c r="F3" s="87"/>
      <c r="G3" s="87"/>
      <c r="H3" s="87"/>
      <c r="I3" s="87"/>
      <c r="J3" s="87"/>
      <c r="K3" s="87"/>
      <c r="L3" s="84"/>
      <c r="M3" s="410"/>
    </row>
    <row r="4" spans="1:13" s="91" customFormat="1" ht="15" customHeight="1">
      <c r="A4" s="94" t="s">
        <v>701</v>
      </c>
      <c r="B4" s="84"/>
      <c r="C4" s="84"/>
      <c r="D4" s="84"/>
      <c r="E4" s="84"/>
      <c r="F4" s="84"/>
      <c r="G4" s="84"/>
      <c r="H4" s="84"/>
      <c r="I4" s="84"/>
      <c r="J4" s="84"/>
      <c r="K4" s="96" t="s">
        <v>612</v>
      </c>
      <c r="L4" s="84"/>
      <c r="M4" s="410"/>
    </row>
    <row r="5" spans="1:13" s="91" customFormat="1">
      <c r="A5" s="402" t="s">
        <v>33</v>
      </c>
      <c r="B5" s="402"/>
      <c r="C5" s="402"/>
      <c r="D5" s="402"/>
      <c r="E5" s="402"/>
      <c r="F5" s="402"/>
      <c r="G5" s="402"/>
      <c r="H5" s="402"/>
      <c r="I5" s="402"/>
      <c r="J5" s="402"/>
      <c r="K5" s="402"/>
      <c r="L5" s="84"/>
      <c r="M5" s="410"/>
    </row>
    <row r="6" spans="1:13" s="91" customFormat="1" ht="5.0999999999999996" customHeight="1">
      <c r="A6" s="84"/>
      <c r="B6" s="84"/>
      <c r="C6" s="84"/>
      <c r="D6" s="84"/>
      <c r="E6" s="84"/>
      <c r="F6" s="84"/>
      <c r="G6" s="84"/>
      <c r="H6" s="84"/>
      <c r="I6" s="84"/>
      <c r="J6" s="84"/>
      <c r="K6" s="84"/>
      <c r="L6" s="84"/>
      <c r="M6" s="410"/>
    </row>
    <row r="7" spans="1:13" s="91" customFormat="1" ht="42" customHeight="1">
      <c r="A7" s="97"/>
      <c r="B7" s="403" t="s">
        <v>73</v>
      </c>
      <c r="C7" s="404"/>
      <c r="D7" s="404"/>
      <c r="E7" s="404"/>
      <c r="F7" s="405" t="s">
        <v>80</v>
      </c>
      <c r="G7" s="406"/>
      <c r="H7" s="406"/>
      <c r="I7" s="407"/>
      <c r="J7" s="408" t="s">
        <v>35</v>
      </c>
      <c r="K7" s="409"/>
      <c r="L7" s="84"/>
      <c r="M7" s="410"/>
    </row>
    <row r="8" spans="1:13" ht="15" customHeight="1">
      <c r="A8" s="411" t="s">
        <v>37</v>
      </c>
      <c r="B8" s="98" t="s">
        <v>38</v>
      </c>
      <c r="F8" s="99" t="s">
        <v>39</v>
      </c>
      <c r="J8" s="412"/>
      <c r="K8" s="413"/>
    </row>
    <row r="9" spans="1:13" ht="15" customHeight="1">
      <c r="A9" s="411"/>
      <c r="B9" s="416" t="s">
        <v>777</v>
      </c>
      <c r="C9" s="417"/>
      <c r="D9" s="417"/>
      <c r="E9" s="418"/>
      <c r="F9" s="416" t="s">
        <v>778</v>
      </c>
      <c r="G9" s="419"/>
      <c r="H9" s="419"/>
      <c r="I9" s="420"/>
      <c r="J9" s="414"/>
      <c r="K9" s="415"/>
    </row>
    <row r="10" spans="1:13" ht="15" customHeight="1">
      <c r="A10" s="411"/>
      <c r="B10" s="98" t="s">
        <v>34</v>
      </c>
      <c r="F10" s="100" t="s">
        <v>36</v>
      </c>
      <c r="J10" s="412"/>
      <c r="K10" s="413"/>
    </row>
    <row r="11" spans="1:13" ht="15" customHeight="1">
      <c r="A11" s="411"/>
      <c r="B11" s="421"/>
      <c r="C11" s="417"/>
      <c r="D11" s="417"/>
      <c r="E11" s="418"/>
      <c r="F11" s="416"/>
      <c r="G11" s="419"/>
      <c r="H11" s="419"/>
      <c r="I11" s="420"/>
      <c r="J11" s="414"/>
      <c r="K11" s="415"/>
    </row>
    <row r="12" spans="1:13" ht="15" customHeight="1">
      <c r="A12" s="411" t="s">
        <v>43</v>
      </c>
      <c r="B12" s="101" t="s">
        <v>40</v>
      </c>
      <c r="F12" s="100" t="s">
        <v>41</v>
      </c>
      <c r="J12" s="412"/>
      <c r="K12" s="413"/>
    </row>
    <row r="13" spans="1:13" ht="15" customHeight="1">
      <c r="A13" s="411"/>
      <c r="B13" s="416"/>
      <c r="C13" s="419"/>
      <c r="D13" s="419"/>
      <c r="E13" s="420"/>
      <c r="F13" s="416"/>
      <c r="G13" s="419"/>
      <c r="H13" s="419"/>
      <c r="I13" s="420"/>
      <c r="J13" s="414"/>
      <c r="K13" s="415"/>
    </row>
    <row r="14" spans="1:13" ht="15" customHeight="1">
      <c r="A14" s="411"/>
      <c r="B14" s="98" t="s">
        <v>49</v>
      </c>
      <c r="F14" s="99" t="s">
        <v>42</v>
      </c>
      <c r="J14" s="412"/>
      <c r="K14" s="413"/>
    </row>
    <row r="15" spans="1:13" ht="15" customHeight="1">
      <c r="A15" s="411"/>
      <c r="B15" s="421"/>
      <c r="C15" s="417"/>
      <c r="D15" s="417"/>
      <c r="E15" s="418"/>
      <c r="F15" s="416"/>
      <c r="G15" s="419"/>
      <c r="H15" s="419"/>
      <c r="I15" s="420"/>
      <c r="J15" s="414"/>
      <c r="K15" s="415"/>
    </row>
    <row r="16" spans="1:13" ht="15" customHeight="1">
      <c r="A16" s="411" t="s">
        <v>44</v>
      </c>
      <c r="B16" s="98" t="s">
        <v>46</v>
      </c>
      <c r="F16" s="100" t="s">
        <v>48</v>
      </c>
      <c r="J16" s="412"/>
      <c r="K16" s="413"/>
    </row>
    <row r="17" spans="1:11" ht="15" customHeight="1">
      <c r="A17" s="411"/>
      <c r="B17" s="421"/>
      <c r="C17" s="417"/>
      <c r="D17" s="417"/>
      <c r="E17" s="418"/>
      <c r="F17" s="416"/>
      <c r="G17" s="419"/>
      <c r="H17" s="419"/>
      <c r="I17" s="420"/>
      <c r="J17" s="414"/>
      <c r="K17" s="415"/>
    </row>
    <row r="18" spans="1:11" ht="15" customHeight="1">
      <c r="A18" s="411"/>
      <c r="B18" s="98" t="s">
        <v>45</v>
      </c>
      <c r="F18" s="99" t="s">
        <v>47</v>
      </c>
      <c r="J18" s="412"/>
      <c r="K18" s="413"/>
    </row>
    <row r="19" spans="1:11" ht="15" customHeight="1">
      <c r="A19" s="411"/>
      <c r="B19" s="416"/>
      <c r="C19" s="419"/>
      <c r="D19" s="419"/>
      <c r="E19" s="420"/>
      <c r="F19" s="416"/>
      <c r="G19" s="419"/>
      <c r="H19" s="419"/>
      <c r="I19" s="420"/>
      <c r="J19" s="414"/>
      <c r="K19" s="415"/>
    </row>
    <row r="20" spans="1:11" ht="15" customHeight="1">
      <c r="A20" s="411" t="s">
        <v>50</v>
      </c>
      <c r="B20" s="98" t="s">
        <v>51</v>
      </c>
      <c r="F20" s="100" t="s">
        <v>52</v>
      </c>
      <c r="J20" s="412"/>
      <c r="K20" s="413"/>
    </row>
    <row r="21" spans="1:11" ht="15" customHeight="1">
      <c r="A21" s="411"/>
      <c r="B21" s="421"/>
      <c r="C21" s="417"/>
      <c r="D21" s="417"/>
      <c r="E21" s="418"/>
      <c r="F21" s="416"/>
      <c r="G21" s="419"/>
      <c r="H21" s="419"/>
      <c r="I21" s="420"/>
      <c r="J21" s="414"/>
      <c r="K21" s="415"/>
    </row>
    <row r="22" spans="1:11" ht="15" customHeight="1">
      <c r="A22" s="411"/>
      <c r="B22" s="98" t="s">
        <v>53</v>
      </c>
      <c r="F22" s="99" t="s">
        <v>54</v>
      </c>
      <c r="J22" s="412"/>
      <c r="K22" s="413"/>
    </row>
    <row r="23" spans="1:11" ht="15" customHeight="1">
      <c r="A23" s="411"/>
      <c r="B23" s="416"/>
      <c r="C23" s="419"/>
      <c r="D23" s="419"/>
      <c r="E23" s="420"/>
      <c r="F23" s="416"/>
      <c r="G23" s="419"/>
      <c r="H23" s="419"/>
      <c r="I23" s="420"/>
      <c r="J23" s="414"/>
      <c r="K23" s="415"/>
    </row>
    <row r="24" spans="1:11" ht="15" customHeight="1">
      <c r="A24" s="411" t="s">
        <v>55</v>
      </c>
      <c r="B24" s="98" t="s">
        <v>56</v>
      </c>
      <c r="F24" s="100" t="s">
        <v>57</v>
      </c>
      <c r="J24" s="412"/>
      <c r="K24" s="413"/>
    </row>
    <row r="25" spans="1:11" ht="15" customHeight="1">
      <c r="A25" s="411"/>
      <c r="B25" s="421"/>
      <c r="C25" s="417"/>
      <c r="D25" s="417"/>
      <c r="E25" s="418"/>
      <c r="F25" s="416"/>
      <c r="G25" s="419"/>
      <c r="H25" s="419"/>
      <c r="I25" s="420"/>
      <c r="J25" s="414"/>
      <c r="K25" s="415"/>
    </row>
    <row r="26" spans="1:11" ht="15" customHeight="1">
      <c r="A26" s="411"/>
      <c r="B26" s="98" t="s">
        <v>59</v>
      </c>
      <c r="F26" s="102" t="s">
        <v>60</v>
      </c>
      <c r="J26" s="412"/>
      <c r="K26" s="413"/>
    </row>
    <row r="27" spans="1:11" ht="15" customHeight="1">
      <c r="A27" s="411"/>
      <c r="B27" s="421"/>
      <c r="C27" s="417"/>
      <c r="D27" s="417"/>
      <c r="E27" s="418"/>
      <c r="F27" s="416"/>
      <c r="G27" s="419"/>
      <c r="H27" s="419"/>
      <c r="I27" s="420"/>
      <c r="J27" s="414"/>
      <c r="K27" s="415"/>
    </row>
    <row r="28" spans="1:11" ht="15" customHeight="1">
      <c r="A28" s="411" t="s">
        <v>58</v>
      </c>
      <c r="B28" s="101" t="s">
        <v>61</v>
      </c>
      <c r="F28" s="103" t="s">
        <v>62</v>
      </c>
      <c r="J28" s="412"/>
      <c r="K28" s="413"/>
    </row>
    <row r="29" spans="1:11" ht="15" customHeight="1">
      <c r="A29" s="411"/>
      <c r="B29" s="421"/>
      <c r="C29" s="417"/>
      <c r="D29" s="417"/>
      <c r="E29" s="418"/>
      <c r="F29" s="416"/>
      <c r="G29" s="419"/>
      <c r="H29" s="419"/>
      <c r="I29" s="420"/>
      <c r="J29" s="414"/>
      <c r="K29" s="415"/>
    </row>
    <row r="30" spans="1:11" ht="15" customHeight="1">
      <c r="A30" s="411"/>
      <c r="B30" s="98" t="s">
        <v>65</v>
      </c>
      <c r="F30" s="102" t="s">
        <v>66</v>
      </c>
      <c r="J30" s="412"/>
      <c r="K30" s="413"/>
    </row>
    <row r="31" spans="1:11" ht="15" customHeight="1">
      <c r="A31" s="411"/>
      <c r="B31" s="421"/>
      <c r="C31" s="417"/>
      <c r="D31" s="417"/>
      <c r="E31" s="418"/>
      <c r="F31" s="416"/>
      <c r="G31" s="419"/>
      <c r="H31" s="419"/>
      <c r="I31" s="420"/>
      <c r="J31" s="414"/>
      <c r="K31" s="415"/>
    </row>
    <row r="32" spans="1:11" ht="15" customHeight="1">
      <c r="A32" s="411" t="s">
        <v>63</v>
      </c>
      <c r="B32" s="100" t="s">
        <v>67</v>
      </c>
      <c r="K32" s="104"/>
    </row>
    <row r="33" spans="1:11">
      <c r="A33" s="411"/>
      <c r="B33" s="422"/>
      <c r="C33" s="423"/>
      <c r="D33" s="423"/>
      <c r="E33" s="423"/>
      <c r="F33" s="423"/>
      <c r="G33" s="423"/>
      <c r="H33" s="423"/>
      <c r="I33" s="423"/>
      <c r="J33" s="423"/>
      <c r="K33" s="424"/>
    </row>
    <row r="34" spans="1:11">
      <c r="A34" s="411"/>
      <c r="B34" s="422"/>
      <c r="C34" s="423"/>
      <c r="D34" s="423"/>
      <c r="E34" s="423"/>
      <c r="F34" s="423"/>
      <c r="G34" s="423"/>
      <c r="H34" s="423"/>
      <c r="I34" s="423"/>
      <c r="J34" s="423"/>
      <c r="K34" s="424"/>
    </row>
    <row r="35" spans="1:11">
      <c r="A35" s="411"/>
      <c r="B35" s="422"/>
      <c r="C35" s="423"/>
      <c r="D35" s="423"/>
      <c r="E35" s="423"/>
      <c r="F35" s="423"/>
      <c r="G35" s="423"/>
      <c r="H35" s="423"/>
      <c r="I35" s="423"/>
      <c r="J35" s="423"/>
      <c r="K35" s="424"/>
    </row>
    <row r="36" spans="1:11">
      <c r="A36" s="411"/>
      <c r="B36" s="414"/>
      <c r="C36" s="425"/>
      <c r="D36" s="425"/>
      <c r="E36" s="425"/>
      <c r="F36" s="425"/>
      <c r="G36" s="425"/>
      <c r="H36" s="425"/>
      <c r="I36" s="425"/>
      <c r="J36" s="425"/>
      <c r="K36" s="415"/>
    </row>
    <row r="37" spans="1:11" ht="15" customHeight="1">
      <c r="A37" s="429" t="s">
        <v>69</v>
      </c>
      <c r="B37" s="101" t="s">
        <v>74</v>
      </c>
      <c r="C37" s="433">
        <f>D0!D6</f>
        <v>0</v>
      </c>
      <c r="D37" s="433"/>
      <c r="F37" s="105" t="s">
        <v>75</v>
      </c>
      <c r="G37" s="106">
        <f>D0!D10</f>
        <v>0</v>
      </c>
      <c r="I37" s="105" t="s">
        <v>76</v>
      </c>
      <c r="J37" s="433">
        <f>D0!D14</f>
        <v>0</v>
      </c>
      <c r="K37" s="434"/>
    </row>
    <row r="38" spans="1:11">
      <c r="A38" s="430"/>
      <c r="K38" s="107"/>
    </row>
    <row r="39" spans="1:11">
      <c r="A39" s="431"/>
      <c r="B39" s="99" t="s">
        <v>71</v>
      </c>
      <c r="C39" s="108"/>
      <c r="D39" s="108"/>
      <c r="E39" s="108"/>
      <c r="F39" s="108"/>
      <c r="G39" s="109" t="s">
        <v>70</v>
      </c>
      <c r="H39" s="108"/>
      <c r="I39" s="108"/>
      <c r="J39" s="108"/>
      <c r="K39" s="107"/>
    </row>
    <row r="40" spans="1:11">
      <c r="A40" s="431"/>
      <c r="B40" s="435"/>
      <c r="C40" s="436"/>
      <c r="D40" s="436"/>
      <c r="E40" s="436"/>
      <c r="F40" s="436"/>
      <c r="G40" s="437"/>
      <c r="H40" s="437"/>
      <c r="I40" s="437"/>
      <c r="J40" s="437"/>
      <c r="K40" s="438"/>
    </row>
    <row r="41" spans="1:11">
      <c r="A41" s="431"/>
      <c r="B41" s="102" t="s">
        <v>78</v>
      </c>
      <c r="C41" s="437">
        <f>D0!D16</f>
        <v>0</v>
      </c>
      <c r="D41" s="437"/>
      <c r="E41" s="437"/>
      <c r="F41" s="110" t="s">
        <v>77</v>
      </c>
      <c r="G41" s="108">
        <f>D0!D24</f>
        <v>0</v>
      </c>
      <c r="H41" s="108"/>
      <c r="I41" s="111" t="s">
        <v>79</v>
      </c>
      <c r="J41" s="439">
        <f>D0!D18</f>
        <v>0</v>
      </c>
      <c r="K41" s="438"/>
    </row>
    <row r="42" spans="1:11">
      <c r="A42" s="432"/>
      <c r="B42" s="112"/>
      <c r="C42" s="108"/>
      <c r="D42" s="108"/>
      <c r="E42" s="108"/>
      <c r="F42" s="108"/>
      <c r="G42" s="108"/>
      <c r="H42" s="108"/>
      <c r="I42" s="108"/>
      <c r="J42" s="108"/>
      <c r="K42" s="113"/>
    </row>
    <row r="43" spans="1:11">
      <c r="A43" s="411" t="s">
        <v>72</v>
      </c>
      <c r="B43" s="412"/>
      <c r="C43" s="427"/>
      <c r="D43" s="427"/>
      <c r="E43" s="427"/>
      <c r="F43" s="427"/>
      <c r="G43" s="427"/>
      <c r="H43" s="427"/>
      <c r="I43" s="427"/>
      <c r="J43" s="427"/>
      <c r="K43" s="413"/>
    </row>
    <row r="44" spans="1:11">
      <c r="A44" s="411"/>
      <c r="B44" s="422"/>
      <c r="C44" s="423"/>
      <c r="D44" s="423"/>
      <c r="E44" s="423"/>
      <c r="F44" s="423"/>
      <c r="G44" s="423"/>
      <c r="H44" s="423"/>
      <c r="I44" s="423"/>
      <c r="J44" s="423"/>
      <c r="K44" s="424"/>
    </row>
    <row r="45" spans="1:11">
      <c r="A45" s="411"/>
      <c r="B45" s="422"/>
      <c r="C45" s="423"/>
      <c r="D45" s="423"/>
      <c r="E45" s="423"/>
      <c r="F45" s="423"/>
      <c r="G45" s="423"/>
      <c r="H45" s="423"/>
      <c r="I45" s="423"/>
      <c r="J45" s="423"/>
      <c r="K45" s="424"/>
    </row>
    <row r="46" spans="1:11">
      <c r="A46" s="411"/>
      <c r="B46" s="414"/>
      <c r="C46" s="425"/>
      <c r="D46" s="425"/>
      <c r="E46" s="425"/>
      <c r="F46" s="425"/>
      <c r="G46" s="425"/>
      <c r="H46" s="425"/>
      <c r="I46" s="425"/>
      <c r="J46" s="425"/>
      <c r="K46" s="415"/>
    </row>
    <row r="47" spans="1:11" ht="15" customHeight="1">
      <c r="A47" s="426" t="s">
        <v>68</v>
      </c>
      <c r="B47" s="98" t="s">
        <v>64</v>
      </c>
      <c r="K47" s="107"/>
    </row>
    <row r="48" spans="1:11">
      <c r="A48" s="426"/>
      <c r="B48" s="422"/>
      <c r="C48" s="428"/>
      <c r="D48" s="428"/>
      <c r="E48" s="428"/>
      <c r="F48" s="428"/>
      <c r="G48" s="428"/>
      <c r="H48" s="428"/>
      <c r="I48" s="428"/>
      <c r="J48" s="428"/>
      <c r="K48" s="424"/>
    </row>
    <row r="49" spans="1:11">
      <c r="A49" s="426"/>
      <c r="B49" s="422"/>
      <c r="C49" s="428"/>
      <c r="D49" s="428"/>
      <c r="E49" s="428"/>
      <c r="F49" s="428"/>
      <c r="G49" s="428"/>
      <c r="H49" s="428"/>
      <c r="I49" s="428"/>
      <c r="J49" s="428"/>
      <c r="K49" s="424"/>
    </row>
    <row r="50" spans="1:11">
      <c r="A50" s="426"/>
      <c r="B50" s="422"/>
      <c r="C50" s="428"/>
      <c r="D50" s="428"/>
      <c r="E50" s="428"/>
      <c r="F50" s="428"/>
      <c r="G50" s="428"/>
      <c r="H50" s="428"/>
      <c r="I50" s="428"/>
      <c r="J50" s="428"/>
      <c r="K50" s="424"/>
    </row>
    <row r="51" spans="1:11">
      <c r="A51" s="426"/>
      <c r="B51" s="414"/>
      <c r="C51" s="425"/>
      <c r="D51" s="425"/>
      <c r="E51" s="425"/>
      <c r="F51" s="425"/>
      <c r="G51" s="425"/>
      <c r="H51" s="425"/>
      <c r="I51" s="425"/>
      <c r="J51" s="425"/>
      <c r="K51" s="415"/>
    </row>
    <row r="52" spans="1:11">
      <c r="A52" s="114" t="s">
        <v>624</v>
      </c>
      <c r="B52" s="115"/>
      <c r="C52" s="115"/>
      <c r="D52" s="115"/>
      <c r="E52" s="115"/>
      <c r="F52" s="115"/>
      <c r="G52" s="115"/>
      <c r="H52" s="115"/>
      <c r="I52" s="115"/>
      <c r="J52" s="115"/>
      <c r="K52" s="116"/>
    </row>
    <row r="53" spans="1:11">
      <c r="A53" s="117" t="s">
        <v>139</v>
      </c>
      <c r="B53" s="118"/>
      <c r="C53" s="118"/>
      <c r="D53" s="118"/>
      <c r="E53" s="118"/>
      <c r="F53" s="118"/>
      <c r="G53" s="118"/>
      <c r="H53" s="118"/>
      <c r="I53" s="118"/>
      <c r="J53" s="118"/>
      <c r="K53" s="119"/>
    </row>
    <row r="55" spans="1:11">
      <c r="K55" s="96" t="s">
        <v>612</v>
      </c>
    </row>
  </sheetData>
  <sheetProtection password="B106" sheet="1" objects="1" formatCells="0" formatColumns="0" formatRows="0" insertColumns="0" insertRows="0" insertHyperlinks="0" deleteColumns="0" deleteRows="0" sort="0" autoFilter="0" pivotTables="0"/>
  <mergeCells count="62">
    <mergeCell ref="A43:A46"/>
    <mergeCell ref="A47:A51"/>
    <mergeCell ref="B13:E13"/>
    <mergeCell ref="B19:E19"/>
    <mergeCell ref="B23:E23"/>
    <mergeCell ref="B43:K46"/>
    <mergeCell ref="B48:K51"/>
    <mergeCell ref="A37:A42"/>
    <mergeCell ref="C37:D37"/>
    <mergeCell ref="J37:K37"/>
    <mergeCell ref="B40:F40"/>
    <mergeCell ref="G40:K40"/>
    <mergeCell ref="C41:E41"/>
    <mergeCell ref="J41:K41"/>
    <mergeCell ref="B31:E31"/>
    <mergeCell ref="F31:I31"/>
    <mergeCell ref="A32:A36"/>
    <mergeCell ref="B33:K36"/>
    <mergeCell ref="A28:A31"/>
    <mergeCell ref="J28:K29"/>
    <mergeCell ref="B29:E29"/>
    <mergeCell ref="F29:I29"/>
    <mergeCell ref="J30:K31"/>
    <mergeCell ref="J18:K19"/>
    <mergeCell ref="F23:I23"/>
    <mergeCell ref="A16:A19"/>
    <mergeCell ref="J16:K17"/>
    <mergeCell ref="A24:A27"/>
    <mergeCell ref="J24:K25"/>
    <mergeCell ref="B21:E21"/>
    <mergeCell ref="F21:I21"/>
    <mergeCell ref="J22:K23"/>
    <mergeCell ref="B27:E27"/>
    <mergeCell ref="F27:I27"/>
    <mergeCell ref="B25:E25"/>
    <mergeCell ref="F25:I25"/>
    <mergeCell ref="J26:K27"/>
    <mergeCell ref="A20:A23"/>
    <mergeCell ref="J20:K21"/>
    <mergeCell ref="F19:I19"/>
    <mergeCell ref="B11:E11"/>
    <mergeCell ref="F11:I11"/>
    <mergeCell ref="B17:E17"/>
    <mergeCell ref="F17:I17"/>
    <mergeCell ref="A12:A15"/>
    <mergeCell ref="J12:K13"/>
    <mergeCell ref="A8:A11"/>
    <mergeCell ref="J8:K9"/>
    <mergeCell ref="B9:E9"/>
    <mergeCell ref="F9:I9"/>
    <mergeCell ref="J10:K11"/>
    <mergeCell ref="B15:E15"/>
    <mergeCell ref="F15:I15"/>
    <mergeCell ref="F13:I13"/>
    <mergeCell ref="J14:K15"/>
    <mergeCell ref="A5:K5"/>
    <mergeCell ref="B7:E7"/>
    <mergeCell ref="F7:I7"/>
    <mergeCell ref="J7:K7"/>
    <mergeCell ref="M1:M7"/>
    <mergeCell ref="A1:K1"/>
    <mergeCell ref="F2:G2"/>
  </mergeCells>
  <hyperlinks>
    <hyperlink ref="A4" location="INSTRUCTIONS!A1" display="Instructions"/>
    <hyperlink ref="K55" location="'D3'!A1" display="Next &gt;&gt;&gt;"/>
    <hyperlink ref="K4" location="'D3'!A1" display="Next &gt;&gt;&gt;"/>
    <hyperlink ref="F2:G2" r:id="rId1" display="Watch the Video"/>
  </hyperlinks>
  <pageMargins left="0.17" right="0.19" top="0.17" bottom="0.18" header="0.17" footer="0.18"/>
  <pageSetup orientation="portrait" r:id="rId2"/>
  <drawing r:id="rId3"/>
</worksheet>
</file>

<file path=xl/worksheets/sheet6.xml><?xml version="1.0" encoding="utf-8"?>
<worksheet xmlns="http://schemas.openxmlformats.org/spreadsheetml/2006/main" xmlns:r="http://schemas.openxmlformats.org/officeDocument/2006/relationships">
  <sheetPr codeName="Sheet6"/>
  <dimension ref="A1:O72"/>
  <sheetViews>
    <sheetView showGridLines="0" workbookViewId="0">
      <selection sqref="A1:N1"/>
    </sheetView>
  </sheetViews>
  <sheetFormatPr defaultRowHeight="15"/>
  <cols>
    <col min="1" max="4" width="9.140625" style="84" customWidth="1"/>
    <col min="5" max="10" width="9.85546875" style="84" customWidth="1"/>
    <col min="11" max="11" width="9.140625" style="84"/>
    <col min="12" max="12" width="9.85546875" style="84" customWidth="1"/>
    <col min="13" max="16384" width="9.140625" style="84"/>
  </cols>
  <sheetData>
    <row r="1" spans="1:14" ht="21">
      <c r="A1" s="385" t="s">
        <v>104</v>
      </c>
      <c r="B1" s="385"/>
      <c r="C1" s="385"/>
      <c r="D1" s="385"/>
      <c r="E1" s="385"/>
      <c r="F1" s="385"/>
      <c r="G1" s="385"/>
      <c r="H1" s="385"/>
      <c r="I1" s="385"/>
      <c r="J1" s="385"/>
      <c r="K1" s="385"/>
      <c r="L1" s="385"/>
      <c r="M1" s="385"/>
      <c r="N1" s="385"/>
    </row>
    <row r="2" spans="1:14" ht="5.0999999999999996" customHeight="1"/>
    <row r="3" spans="1:14">
      <c r="G3" s="679" t="s">
        <v>862</v>
      </c>
      <c r="H3" s="679"/>
    </row>
    <row r="4" spans="1:14">
      <c r="A4" s="469" t="s">
        <v>463</v>
      </c>
      <c r="B4" s="402"/>
      <c r="C4" s="402"/>
      <c r="D4" s="402"/>
      <c r="E4" s="402"/>
      <c r="F4" s="402"/>
      <c r="G4" s="402"/>
      <c r="H4" s="402"/>
      <c r="I4" s="402"/>
      <c r="J4" s="402"/>
      <c r="K4" s="402"/>
      <c r="L4" s="402"/>
      <c r="M4" s="402"/>
      <c r="N4" s="402"/>
    </row>
    <row r="5" spans="1:14">
      <c r="A5" s="469" t="s">
        <v>126</v>
      </c>
      <c r="B5" s="402"/>
      <c r="C5" s="402"/>
      <c r="D5" s="402"/>
      <c r="E5" s="402"/>
      <c r="F5" s="402"/>
      <c r="G5" s="402"/>
      <c r="H5" s="402"/>
      <c r="I5" s="402"/>
      <c r="J5" s="402"/>
      <c r="K5" s="402"/>
      <c r="L5" s="402"/>
      <c r="M5" s="402"/>
      <c r="N5" s="402"/>
    </row>
    <row r="6" spans="1:14">
      <c r="A6" s="94" t="s">
        <v>701</v>
      </c>
      <c r="B6" s="91"/>
      <c r="C6" s="91"/>
      <c r="D6" s="91"/>
    </row>
    <row r="7" spans="1:14" ht="21">
      <c r="A7" s="91"/>
      <c r="F7" s="470" t="s">
        <v>391</v>
      </c>
      <c r="G7" s="471"/>
      <c r="H7" s="471"/>
      <c r="I7" s="472"/>
    </row>
    <row r="8" spans="1:14">
      <c r="A8" s="91"/>
      <c r="F8" s="466" t="s">
        <v>32</v>
      </c>
      <c r="G8" s="465"/>
      <c r="H8" s="465"/>
      <c r="I8" s="467" t="s">
        <v>602</v>
      </c>
    </row>
    <row r="9" spans="1:14">
      <c r="A9" s="91"/>
      <c r="F9" s="465"/>
      <c r="G9" s="465"/>
      <c r="H9" s="465"/>
      <c r="I9" s="468"/>
    </row>
    <row r="10" spans="1:14">
      <c r="A10" s="91"/>
      <c r="F10" s="465" t="s">
        <v>9</v>
      </c>
      <c r="G10" s="465"/>
      <c r="H10" s="465"/>
      <c r="I10" s="467" t="s">
        <v>520</v>
      </c>
    </row>
    <row r="11" spans="1:14">
      <c r="A11" s="91"/>
      <c r="F11" s="465"/>
      <c r="G11" s="465"/>
      <c r="H11" s="465"/>
      <c r="I11" s="468"/>
    </row>
    <row r="12" spans="1:14">
      <c r="A12" s="91"/>
      <c r="F12" s="466" t="s">
        <v>392</v>
      </c>
      <c r="G12" s="465"/>
      <c r="H12" s="465"/>
      <c r="I12" s="467" t="s">
        <v>520</v>
      </c>
    </row>
    <row r="13" spans="1:14">
      <c r="A13" s="91"/>
      <c r="F13" s="465"/>
      <c r="G13" s="465"/>
      <c r="H13" s="465"/>
      <c r="I13" s="468"/>
    </row>
    <row r="14" spans="1:14">
      <c r="A14" s="91"/>
      <c r="F14" s="466" t="s">
        <v>147</v>
      </c>
      <c r="G14" s="465"/>
      <c r="H14" s="465"/>
      <c r="I14" s="467" t="s">
        <v>520</v>
      </c>
    </row>
    <row r="15" spans="1:14">
      <c r="A15" s="91"/>
      <c r="F15" s="465"/>
      <c r="G15" s="465"/>
      <c r="H15" s="465"/>
      <c r="I15" s="468"/>
    </row>
    <row r="16" spans="1:14">
      <c r="A16" s="91"/>
      <c r="F16" s="465" t="s">
        <v>125</v>
      </c>
      <c r="G16" s="465"/>
      <c r="H16" s="465"/>
      <c r="I16" s="467" t="s">
        <v>520</v>
      </c>
    </row>
    <row r="17" spans="1:14">
      <c r="F17" s="465"/>
      <c r="G17" s="465"/>
      <c r="H17" s="465"/>
      <c r="I17" s="468"/>
    </row>
    <row r="18" spans="1:14">
      <c r="F18" s="465" t="s">
        <v>124</v>
      </c>
      <c r="G18" s="465"/>
      <c r="H18" s="465"/>
      <c r="I18" s="467" t="s">
        <v>520</v>
      </c>
    </row>
    <row r="19" spans="1:14">
      <c r="F19" s="465"/>
      <c r="G19" s="465"/>
      <c r="H19" s="465"/>
      <c r="I19" s="468"/>
    </row>
    <row r="20" spans="1:14">
      <c r="F20" s="466" t="s">
        <v>114</v>
      </c>
      <c r="G20" s="466"/>
      <c r="H20" s="466"/>
      <c r="I20" s="467" t="s">
        <v>520</v>
      </c>
    </row>
    <row r="21" spans="1:14">
      <c r="F21" s="466"/>
      <c r="G21" s="466"/>
      <c r="H21" s="466"/>
      <c r="I21" s="468"/>
    </row>
    <row r="22" spans="1:14">
      <c r="N22" s="96" t="s">
        <v>612</v>
      </c>
    </row>
    <row r="23" spans="1:14">
      <c r="A23" s="490" t="s">
        <v>392</v>
      </c>
      <c r="B23" s="491"/>
      <c r="C23" s="492"/>
    </row>
    <row r="24" spans="1:14" ht="34.5" customHeight="1">
      <c r="A24" s="478" t="s">
        <v>109</v>
      </c>
      <c r="B24" s="479"/>
      <c r="C24" s="480"/>
      <c r="D24" s="120" t="s">
        <v>110</v>
      </c>
      <c r="E24" s="120" t="s">
        <v>111</v>
      </c>
      <c r="F24" s="121" t="s">
        <v>112</v>
      </c>
      <c r="G24" s="120" t="s">
        <v>113</v>
      </c>
      <c r="H24" s="481" t="s">
        <v>114</v>
      </c>
      <c r="I24" s="482"/>
      <c r="J24" s="483"/>
      <c r="K24" s="122" t="s">
        <v>148</v>
      </c>
      <c r="L24" s="122" t="s">
        <v>149</v>
      </c>
      <c r="M24" s="122" t="s">
        <v>150</v>
      </c>
      <c r="N24" s="122" t="s">
        <v>113</v>
      </c>
    </row>
    <row r="25" spans="1:14" ht="50.1" customHeight="1">
      <c r="A25" s="484"/>
      <c r="B25" s="485"/>
      <c r="C25" s="486"/>
      <c r="D25" s="123">
        <v>10</v>
      </c>
      <c r="E25" s="124">
        <v>10</v>
      </c>
      <c r="F25" s="125">
        <v>10</v>
      </c>
      <c r="G25" s="126">
        <f>F25*E25*D25</f>
        <v>1000</v>
      </c>
      <c r="H25" s="487"/>
      <c r="I25" s="488"/>
      <c r="J25" s="489"/>
      <c r="K25" s="127">
        <v>5</v>
      </c>
      <c r="L25" s="127">
        <v>5</v>
      </c>
      <c r="M25" s="125">
        <v>5</v>
      </c>
      <c r="N25" s="128">
        <f>M25*L25*K25</f>
        <v>125</v>
      </c>
    </row>
    <row r="27" spans="1:14">
      <c r="A27" s="473" t="s">
        <v>123</v>
      </c>
      <c r="B27" s="474"/>
      <c r="C27" s="474"/>
      <c r="D27" s="474">
        <v>1</v>
      </c>
      <c r="E27" s="474"/>
      <c r="F27" s="474"/>
      <c r="G27" s="474"/>
      <c r="H27" s="474">
        <v>5</v>
      </c>
      <c r="I27" s="474"/>
      <c r="J27" s="474"/>
      <c r="K27" s="474">
        <v>10</v>
      </c>
      <c r="L27" s="474"/>
      <c r="M27" s="474"/>
      <c r="N27" s="474"/>
    </row>
    <row r="28" spans="1:14">
      <c r="A28" s="477" t="s">
        <v>105</v>
      </c>
      <c r="B28" s="477"/>
      <c r="C28" s="477"/>
      <c r="D28" s="476" t="s">
        <v>121</v>
      </c>
      <c r="E28" s="476"/>
      <c r="F28" s="476"/>
      <c r="G28" s="476"/>
      <c r="H28" s="475" t="s">
        <v>108</v>
      </c>
      <c r="I28" s="475"/>
      <c r="J28" s="475"/>
      <c r="K28" s="475" t="s">
        <v>122</v>
      </c>
      <c r="L28" s="476"/>
      <c r="M28" s="476"/>
      <c r="N28" s="476"/>
    </row>
    <row r="29" spans="1:14">
      <c r="A29" s="477" t="s">
        <v>106</v>
      </c>
      <c r="B29" s="477"/>
      <c r="C29" s="477"/>
      <c r="D29" s="476" t="s">
        <v>115</v>
      </c>
      <c r="E29" s="476"/>
      <c r="F29" s="476"/>
      <c r="G29" s="476"/>
      <c r="H29" s="476" t="s">
        <v>117</v>
      </c>
      <c r="I29" s="476"/>
      <c r="J29" s="476"/>
      <c r="K29" s="476" t="s">
        <v>116</v>
      </c>
      <c r="L29" s="476"/>
      <c r="M29" s="476"/>
      <c r="N29" s="476"/>
    </row>
    <row r="30" spans="1:14">
      <c r="A30" s="477" t="s">
        <v>107</v>
      </c>
      <c r="B30" s="477"/>
      <c r="C30" s="477"/>
      <c r="D30" s="476" t="s">
        <v>119</v>
      </c>
      <c r="E30" s="476"/>
      <c r="F30" s="476"/>
      <c r="G30" s="476"/>
      <c r="H30" s="476" t="s">
        <v>120</v>
      </c>
      <c r="I30" s="476"/>
      <c r="J30" s="476"/>
      <c r="K30" s="476" t="s">
        <v>118</v>
      </c>
      <c r="L30" s="476"/>
      <c r="M30" s="476"/>
      <c r="N30" s="476"/>
    </row>
    <row r="36" spans="1:15">
      <c r="A36" s="129" t="s">
        <v>544</v>
      </c>
      <c r="B36" s="130"/>
      <c r="C36" s="130"/>
      <c r="D36" s="130"/>
      <c r="E36" s="131"/>
    </row>
    <row r="37" spans="1:15">
      <c r="A37" s="463"/>
      <c r="B37" s="448"/>
      <c r="C37" s="448"/>
      <c r="D37" s="448"/>
      <c r="E37" s="448"/>
      <c r="F37" s="448"/>
      <c r="G37" s="448"/>
      <c r="H37" s="448"/>
      <c r="I37" s="448"/>
      <c r="J37" s="448"/>
      <c r="K37" s="448"/>
      <c r="L37" s="448"/>
      <c r="M37" s="448"/>
      <c r="N37" s="449"/>
    </row>
    <row r="38" spans="1:15">
      <c r="A38" s="450"/>
      <c r="B38" s="451"/>
      <c r="C38" s="451"/>
      <c r="D38" s="451"/>
      <c r="E38" s="451"/>
      <c r="F38" s="451"/>
      <c r="G38" s="451"/>
      <c r="H38" s="451"/>
      <c r="I38" s="451"/>
      <c r="J38" s="451"/>
      <c r="K38" s="451"/>
      <c r="L38" s="451"/>
      <c r="M38" s="451"/>
      <c r="N38" s="452"/>
    </row>
    <row r="39" spans="1:15">
      <c r="A39" s="450"/>
      <c r="B39" s="451"/>
      <c r="C39" s="451"/>
      <c r="D39" s="451"/>
      <c r="E39" s="451"/>
      <c r="F39" s="451"/>
      <c r="G39" s="451"/>
      <c r="H39" s="451"/>
      <c r="I39" s="451"/>
      <c r="J39" s="451"/>
      <c r="K39" s="451"/>
      <c r="L39" s="451"/>
      <c r="M39" s="451"/>
      <c r="N39" s="452"/>
    </row>
    <row r="40" spans="1:15">
      <c r="A40" s="453"/>
      <c r="B40" s="454"/>
      <c r="C40" s="454"/>
      <c r="D40" s="454"/>
      <c r="E40" s="454"/>
      <c r="F40" s="454"/>
      <c r="G40" s="454"/>
      <c r="H40" s="454"/>
      <c r="I40" s="454"/>
      <c r="J40" s="454"/>
      <c r="K40" s="454"/>
      <c r="L40" s="454"/>
      <c r="M40" s="454"/>
      <c r="N40" s="455"/>
    </row>
    <row r="43" spans="1:15">
      <c r="A43" s="132" t="s">
        <v>125</v>
      </c>
      <c r="B43" s="130"/>
      <c r="C43" s="131"/>
    </row>
    <row r="44" spans="1:15" ht="32.25" customHeight="1">
      <c r="A44" s="464" t="s">
        <v>545</v>
      </c>
      <c r="B44" s="442"/>
      <c r="C44" s="464" t="s">
        <v>546</v>
      </c>
      <c r="D44" s="442"/>
      <c r="E44" s="456" t="s">
        <v>552</v>
      </c>
      <c r="F44" s="457"/>
      <c r="G44" s="464" t="s">
        <v>547</v>
      </c>
      <c r="H44" s="442"/>
      <c r="I44" s="440" t="s">
        <v>558</v>
      </c>
      <c r="J44" s="441"/>
      <c r="K44" s="441"/>
      <c r="L44" s="442"/>
      <c r="M44" s="133" t="s">
        <v>548</v>
      </c>
      <c r="N44" s="133" t="s">
        <v>549</v>
      </c>
      <c r="O44" s="133" t="s">
        <v>109</v>
      </c>
    </row>
    <row r="45" spans="1:15" ht="54">
      <c r="A45" s="461" t="s">
        <v>551</v>
      </c>
      <c r="B45" s="462"/>
      <c r="C45" s="461" t="s">
        <v>561</v>
      </c>
      <c r="D45" s="460"/>
      <c r="E45" s="461" t="s">
        <v>556</v>
      </c>
      <c r="F45" s="462"/>
      <c r="G45" s="459" t="s">
        <v>557</v>
      </c>
      <c r="H45" s="460"/>
      <c r="I45" s="134" t="s">
        <v>559</v>
      </c>
      <c r="J45" s="134" t="s">
        <v>553</v>
      </c>
      <c r="K45" s="134" t="s">
        <v>554</v>
      </c>
      <c r="L45" s="134" t="s">
        <v>560</v>
      </c>
      <c r="M45" s="134" t="s">
        <v>555</v>
      </c>
      <c r="N45" s="135" t="s">
        <v>550</v>
      </c>
    </row>
    <row r="46" spans="1:15" ht="39.950000000000003" customHeight="1">
      <c r="A46" s="444"/>
      <c r="B46" s="445"/>
      <c r="C46" s="446"/>
      <c r="D46" s="446"/>
      <c r="E46" s="446"/>
      <c r="F46" s="446"/>
      <c r="G46" s="446"/>
      <c r="H46" s="446"/>
      <c r="I46" s="136"/>
      <c r="J46" s="136"/>
      <c r="K46" s="136"/>
      <c r="L46" s="136"/>
      <c r="M46" s="136"/>
      <c r="N46" s="136"/>
    </row>
    <row r="47" spans="1:15" ht="39.950000000000003" customHeight="1">
      <c r="A47" s="444"/>
      <c r="B47" s="445"/>
      <c r="C47" s="446"/>
      <c r="D47" s="446"/>
      <c r="E47" s="446"/>
      <c r="F47" s="446"/>
      <c r="G47" s="446"/>
      <c r="H47" s="446"/>
      <c r="I47" s="136"/>
      <c r="J47" s="136"/>
      <c r="K47" s="136"/>
      <c r="L47" s="136"/>
      <c r="M47" s="136"/>
      <c r="N47" s="136"/>
    </row>
    <row r="48" spans="1:15" ht="39.950000000000003" customHeight="1">
      <c r="A48" s="444"/>
      <c r="B48" s="445"/>
      <c r="C48" s="446"/>
      <c r="D48" s="446"/>
      <c r="E48" s="446"/>
      <c r="F48" s="446"/>
      <c r="G48" s="446"/>
      <c r="H48" s="446"/>
      <c r="I48" s="136"/>
      <c r="J48" s="136"/>
      <c r="K48" s="136"/>
      <c r="L48" s="136"/>
      <c r="M48" s="136"/>
      <c r="N48" s="136"/>
    </row>
    <row r="49" spans="1:14" ht="39.950000000000003" customHeight="1">
      <c r="A49" s="444"/>
      <c r="B49" s="445"/>
      <c r="C49" s="446"/>
      <c r="D49" s="446"/>
      <c r="E49" s="446"/>
      <c r="F49" s="446"/>
      <c r="G49" s="446"/>
      <c r="H49" s="446"/>
      <c r="I49" s="136"/>
      <c r="J49" s="136"/>
      <c r="K49" s="136"/>
      <c r="L49" s="136"/>
      <c r="M49" s="136"/>
      <c r="N49" s="136"/>
    </row>
    <row r="50" spans="1:14" ht="39.950000000000003" customHeight="1">
      <c r="A50" s="444"/>
      <c r="B50" s="445"/>
      <c r="C50" s="446"/>
      <c r="D50" s="446"/>
      <c r="E50" s="446"/>
      <c r="F50" s="446"/>
      <c r="G50" s="446"/>
      <c r="H50" s="446"/>
      <c r="I50" s="136"/>
      <c r="J50" s="136"/>
      <c r="K50" s="136"/>
      <c r="L50" s="136"/>
      <c r="M50" s="136"/>
      <c r="N50" s="136"/>
    </row>
    <row r="54" spans="1:14">
      <c r="A54" s="129" t="s">
        <v>562</v>
      </c>
      <c r="B54" s="130"/>
      <c r="C54" s="130"/>
      <c r="D54" s="130"/>
      <c r="E54" s="130"/>
      <c r="F54" s="130"/>
      <c r="G54" s="130"/>
      <c r="H54" s="131"/>
    </row>
    <row r="55" spans="1:14">
      <c r="A55" s="447"/>
      <c r="B55" s="448"/>
      <c r="C55" s="448"/>
      <c r="D55" s="448"/>
      <c r="E55" s="448"/>
      <c r="F55" s="448"/>
      <c r="G55" s="448"/>
      <c r="H55" s="448"/>
      <c r="I55" s="448"/>
      <c r="J55" s="448"/>
      <c r="K55" s="448"/>
      <c r="L55" s="448"/>
      <c r="M55" s="448"/>
      <c r="N55" s="449"/>
    </row>
    <row r="56" spans="1:14">
      <c r="A56" s="450"/>
      <c r="B56" s="451"/>
      <c r="C56" s="451"/>
      <c r="D56" s="451"/>
      <c r="E56" s="451"/>
      <c r="F56" s="451"/>
      <c r="G56" s="451"/>
      <c r="H56" s="451"/>
      <c r="I56" s="451"/>
      <c r="J56" s="451"/>
      <c r="K56" s="451"/>
      <c r="L56" s="451"/>
      <c r="M56" s="451"/>
      <c r="N56" s="452"/>
    </row>
    <row r="57" spans="1:14">
      <c r="A57" s="450"/>
      <c r="B57" s="451"/>
      <c r="C57" s="451"/>
      <c r="D57" s="451"/>
      <c r="E57" s="451"/>
      <c r="F57" s="451"/>
      <c r="G57" s="451"/>
      <c r="H57" s="451"/>
      <c r="I57" s="451"/>
      <c r="J57" s="451"/>
      <c r="K57" s="451"/>
      <c r="L57" s="451"/>
      <c r="M57" s="451"/>
      <c r="N57" s="452"/>
    </row>
    <row r="58" spans="1:14">
      <c r="A58" s="453"/>
      <c r="B58" s="454"/>
      <c r="C58" s="454"/>
      <c r="D58" s="454"/>
      <c r="E58" s="454"/>
      <c r="F58" s="454"/>
      <c r="G58" s="454"/>
      <c r="H58" s="454"/>
      <c r="I58" s="454"/>
      <c r="J58" s="454"/>
      <c r="K58" s="454"/>
      <c r="L58" s="454"/>
      <c r="M58" s="454"/>
      <c r="N58" s="455"/>
    </row>
    <row r="61" spans="1:14">
      <c r="A61" s="132" t="s">
        <v>563</v>
      </c>
      <c r="B61" s="130"/>
      <c r="C61" s="131"/>
    </row>
    <row r="62" spans="1:14" ht="31.5" customHeight="1">
      <c r="A62" s="137" t="s">
        <v>564</v>
      </c>
      <c r="B62" s="456" t="s">
        <v>570</v>
      </c>
      <c r="C62" s="457"/>
      <c r="D62" s="464" t="s">
        <v>565</v>
      </c>
      <c r="E62" s="441"/>
      <c r="F62" s="442"/>
      <c r="G62" s="137" t="s">
        <v>81</v>
      </c>
      <c r="H62" s="138" t="s">
        <v>566</v>
      </c>
      <c r="I62" s="138" t="s">
        <v>567</v>
      </c>
      <c r="J62" s="138" t="s">
        <v>568</v>
      </c>
      <c r="K62" s="138" t="s">
        <v>569</v>
      </c>
      <c r="L62" s="440" t="s">
        <v>577</v>
      </c>
      <c r="M62" s="441"/>
      <c r="N62" s="442"/>
    </row>
    <row r="63" spans="1:14" ht="25.5">
      <c r="A63" s="139"/>
      <c r="B63" s="443" t="s">
        <v>571</v>
      </c>
      <c r="C63" s="443"/>
      <c r="D63" s="458" t="s">
        <v>572</v>
      </c>
      <c r="E63" s="458"/>
      <c r="F63" s="458"/>
      <c r="G63" s="140"/>
      <c r="H63" s="141" t="s">
        <v>576</v>
      </c>
      <c r="I63" s="142" t="s">
        <v>573</v>
      </c>
      <c r="J63" s="141" t="s">
        <v>575</v>
      </c>
      <c r="K63" s="142" t="s">
        <v>574</v>
      </c>
      <c r="L63" s="443"/>
      <c r="M63" s="443"/>
      <c r="N63" s="443"/>
    </row>
    <row r="64" spans="1:14">
      <c r="A64" s="143">
        <v>1</v>
      </c>
      <c r="B64" s="493"/>
      <c r="C64" s="493"/>
      <c r="D64" s="494"/>
      <c r="E64" s="494"/>
      <c r="F64" s="494"/>
      <c r="G64" s="144"/>
      <c r="H64" s="145"/>
      <c r="I64" s="145"/>
      <c r="J64" s="146"/>
      <c r="K64" s="146"/>
      <c r="L64" s="495"/>
      <c r="M64" s="495"/>
      <c r="N64" s="495"/>
    </row>
    <row r="65" spans="1:14">
      <c r="A65" s="143">
        <v>2</v>
      </c>
      <c r="B65" s="493"/>
      <c r="C65" s="493"/>
      <c r="D65" s="494"/>
      <c r="E65" s="494"/>
      <c r="F65" s="494"/>
      <c r="G65" s="144"/>
      <c r="H65" s="145"/>
      <c r="I65" s="145"/>
      <c r="J65" s="146"/>
      <c r="K65" s="146"/>
      <c r="L65" s="495"/>
      <c r="M65" s="495"/>
      <c r="N65" s="495"/>
    </row>
    <row r="66" spans="1:14">
      <c r="A66" s="143">
        <v>3</v>
      </c>
      <c r="B66" s="493"/>
      <c r="C66" s="493"/>
      <c r="D66" s="494"/>
      <c r="E66" s="494"/>
      <c r="F66" s="494"/>
      <c r="G66" s="144"/>
      <c r="H66" s="145"/>
      <c r="I66" s="145"/>
      <c r="J66" s="146"/>
      <c r="K66" s="146"/>
      <c r="L66" s="495"/>
      <c r="M66" s="495"/>
      <c r="N66" s="495"/>
    </row>
    <row r="67" spans="1:14">
      <c r="A67" s="143">
        <v>4</v>
      </c>
      <c r="B67" s="493"/>
      <c r="C67" s="493"/>
      <c r="D67" s="494"/>
      <c r="E67" s="494"/>
      <c r="F67" s="494"/>
      <c r="G67" s="144"/>
      <c r="H67" s="145"/>
      <c r="I67" s="145"/>
      <c r="J67" s="146"/>
      <c r="K67" s="146"/>
      <c r="L67" s="495"/>
      <c r="M67" s="495"/>
      <c r="N67" s="495"/>
    </row>
    <row r="68" spans="1:14">
      <c r="A68" s="143">
        <v>5</v>
      </c>
      <c r="B68" s="493"/>
      <c r="C68" s="493"/>
      <c r="D68" s="494"/>
      <c r="E68" s="494"/>
      <c r="F68" s="494"/>
      <c r="G68" s="144"/>
      <c r="H68" s="145"/>
      <c r="I68" s="145"/>
      <c r="J68" s="146"/>
      <c r="K68" s="146"/>
      <c r="L68" s="495"/>
      <c r="M68" s="495"/>
      <c r="N68" s="495"/>
    </row>
    <row r="69" spans="1:14">
      <c r="A69" s="143">
        <v>6</v>
      </c>
      <c r="B69" s="493"/>
      <c r="C69" s="493"/>
      <c r="D69" s="494"/>
      <c r="E69" s="494"/>
      <c r="F69" s="494"/>
      <c r="G69" s="144"/>
      <c r="H69" s="145"/>
      <c r="I69" s="145"/>
      <c r="J69" s="146"/>
      <c r="K69" s="146"/>
      <c r="L69" s="495"/>
      <c r="M69" s="495"/>
      <c r="N69" s="495"/>
    </row>
    <row r="70" spans="1:14">
      <c r="A70" s="143">
        <v>7</v>
      </c>
      <c r="B70" s="493"/>
      <c r="C70" s="493"/>
      <c r="D70" s="494"/>
      <c r="E70" s="494"/>
      <c r="F70" s="494"/>
      <c r="G70" s="144"/>
      <c r="H70" s="145"/>
      <c r="I70" s="145"/>
      <c r="J70" s="146"/>
      <c r="K70" s="146"/>
      <c r="L70" s="495"/>
      <c r="M70" s="495"/>
      <c r="N70" s="495"/>
    </row>
    <row r="72" spans="1:14">
      <c r="N72" s="96" t="s">
        <v>612</v>
      </c>
    </row>
  </sheetData>
  <sheetProtection password="B106" sheet="1" objects="1" formatCells="0" formatColumns="0" formatRows="0" insertColumns="0" insertRows="0" insertHyperlinks="0" deleteColumns="0" deleteRows="0" sort="0" autoFilter="0" pivotTables="0"/>
  <mergeCells count="98">
    <mergeCell ref="B70:C70"/>
    <mergeCell ref="D70:F70"/>
    <mergeCell ref="L70:N70"/>
    <mergeCell ref="D62:F62"/>
    <mergeCell ref="B68:C68"/>
    <mergeCell ref="D68:F68"/>
    <mergeCell ref="L68:N68"/>
    <mergeCell ref="B69:C69"/>
    <mergeCell ref="D69:F69"/>
    <mergeCell ref="L69:N69"/>
    <mergeCell ref="B66:C66"/>
    <mergeCell ref="D66:F66"/>
    <mergeCell ref="L66:N66"/>
    <mergeCell ref="B67:C67"/>
    <mergeCell ref="D67:F67"/>
    <mergeCell ref="L67:N67"/>
    <mergeCell ref="B64:C64"/>
    <mergeCell ref="D64:F64"/>
    <mergeCell ref="L64:N64"/>
    <mergeCell ref="B65:C65"/>
    <mergeCell ref="D65:F65"/>
    <mergeCell ref="L65:N65"/>
    <mergeCell ref="K27:N27"/>
    <mergeCell ref="K28:N28"/>
    <mergeCell ref="K29:N29"/>
    <mergeCell ref="K30:N30"/>
    <mergeCell ref="D27:G27"/>
    <mergeCell ref="D28:G28"/>
    <mergeCell ref="D29:G29"/>
    <mergeCell ref="D30:G30"/>
    <mergeCell ref="H27:J27"/>
    <mergeCell ref="A24:C24"/>
    <mergeCell ref="H24:J24"/>
    <mergeCell ref="A25:C25"/>
    <mergeCell ref="H25:J25"/>
    <mergeCell ref="I14:I15"/>
    <mergeCell ref="I16:I17"/>
    <mergeCell ref="I18:I19"/>
    <mergeCell ref="I20:I21"/>
    <mergeCell ref="F16:H17"/>
    <mergeCell ref="F18:H19"/>
    <mergeCell ref="F14:H15"/>
    <mergeCell ref="F20:H21"/>
    <mergeCell ref="A23:C23"/>
    <mergeCell ref="A27:C27"/>
    <mergeCell ref="H28:J28"/>
    <mergeCell ref="H29:J29"/>
    <mergeCell ref="H30:J30"/>
    <mergeCell ref="A28:C28"/>
    <mergeCell ref="A29:C29"/>
    <mergeCell ref="A30:C30"/>
    <mergeCell ref="A1:N1"/>
    <mergeCell ref="A4:N4"/>
    <mergeCell ref="F7:I7"/>
    <mergeCell ref="F8:H9"/>
    <mergeCell ref="A5:N5"/>
    <mergeCell ref="G3:H3"/>
    <mergeCell ref="F10:H11"/>
    <mergeCell ref="F12:H13"/>
    <mergeCell ref="I8:I9"/>
    <mergeCell ref="I10:I11"/>
    <mergeCell ref="I12:I13"/>
    <mergeCell ref="A37:N40"/>
    <mergeCell ref="A44:B44"/>
    <mergeCell ref="C44:D44"/>
    <mergeCell ref="E44:F44"/>
    <mergeCell ref="G44:H44"/>
    <mergeCell ref="G45:H45"/>
    <mergeCell ref="I44:L44"/>
    <mergeCell ref="A46:B46"/>
    <mergeCell ref="C46:D46"/>
    <mergeCell ref="E46:F46"/>
    <mergeCell ref="G46:H46"/>
    <mergeCell ref="A45:B45"/>
    <mergeCell ref="C45:D45"/>
    <mergeCell ref="E45:F45"/>
    <mergeCell ref="A47:B47"/>
    <mergeCell ref="C47:D47"/>
    <mergeCell ref="E47:F47"/>
    <mergeCell ref="G47:H47"/>
    <mergeCell ref="A48:B48"/>
    <mergeCell ref="C48:D48"/>
    <mergeCell ref="E48:F48"/>
    <mergeCell ref="G48:H48"/>
    <mergeCell ref="L62:N62"/>
    <mergeCell ref="L63:N63"/>
    <mergeCell ref="A49:B49"/>
    <mergeCell ref="C49:D49"/>
    <mergeCell ref="E49:F49"/>
    <mergeCell ref="G49:H49"/>
    <mergeCell ref="A50:B50"/>
    <mergeCell ref="C50:D50"/>
    <mergeCell ref="E50:F50"/>
    <mergeCell ref="G50:H50"/>
    <mergeCell ref="A55:N58"/>
    <mergeCell ref="B62:C62"/>
    <mergeCell ref="B63:C63"/>
    <mergeCell ref="D63:F63"/>
  </mergeCells>
  <conditionalFormatting sqref="I8:I21">
    <cfRule type="cellIs" dxfId="2" priority="9" operator="equal">
      <formula>"No"</formula>
    </cfRule>
    <cfRule type="cellIs" dxfId="1" priority="10" operator="equal">
      <formula>"Yes"</formula>
    </cfRule>
  </conditionalFormatting>
  <dataValidations count="1">
    <dataValidation type="list" allowBlank="1" showInputMessage="1" showErrorMessage="1" sqref="I8:I21">
      <formula1>"Yes, No"</formula1>
    </dataValidation>
  </dataValidations>
  <hyperlinks>
    <hyperlink ref="A6" location="INSTRUCTIONS!A1" display="Instructions"/>
    <hyperlink ref="F8:H9" location="'D2'!A1" display="Problem Definition"/>
    <hyperlink ref="F10:H11" location="'D1'!A1" display="Team selection"/>
    <hyperlink ref="F12:H13" location="Risk_Assessment" display="Risk Assessment"/>
    <hyperlink ref="F14:H15" location="Containment_Recommendation__Describe" display="Containment recommendation"/>
    <hyperlink ref="F16:H17" location="Communication_Plan" display="Communication Plan"/>
    <hyperlink ref="F18:H19" location="Containment_Agreement__Describe___Who__What__Where__When__Why__How" display="Containment agreement"/>
    <hyperlink ref="F20:H21" location="Containment_Action_Plan" display="Containment Action Taken"/>
    <hyperlink ref="N72" location="'D4-1'!A1" display="Next &gt;&gt;&gt;"/>
    <hyperlink ref="N22" location="'D4-1'!A1" display="Next &gt;&gt;&gt;"/>
    <hyperlink ref="G3:H3" r:id="rId1" display="Watch the Video"/>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sheetPr codeName="Sheet7"/>
  <dimension ref="A1:N28"/>
  <sheetViews>
    <sheetView showGridLines="0" zoomScaleNormal="100" workbookViewId="0">
      <pane ySplit="6" topLeftCell="A7" activePane="bottomLeft" state="frozen"/>
      <selection pane="bottomLeft" activeCell="A7" sqref="A7"/>
    </sheetView>
  </sheetViews>
  <sheetFormatPr defaultRowHeight="15"/>
  <cols>
    <col min="1" max="1" width="38.7109375" style="84" customWidth="1"/>
    <col min="2" max="8" width="9.140625" style="84"/>
    <col min="9" max="9" width="9.140625" style="84" customWidth="1"/>
    <col min="10" max="10" width="9.140625" style="84"/>
    <col min="11" max="11" width="11.28515625" style="84" customWidth="1"/>
    <col min="12" max="16384" width="9.140625" style="84"/>
  </cols>
  <sheetData>
    <row r="1" spans="1:14" s="91" customFormat="1" ht="21">
      <c r="A1" s="385" t="s">
        <v>213</v>
      </c>
      <c r="B1" s="385"/>
      <c r="C1" s="385"/>
      <c r="D1" s="385"/>
      <c r="E1" s="385"/>
      <c r="F1" s="385"/>
      <c r="G1" s="385"/>
      <c r="H1" s="385"/>
      <c r="I1" s="385"/>
      <c r="J1" s="385"/>
      <c r="K1" s="385"/>
    </row>
    <row r="2" spans="1:14" s="91" customFormat="1" ht="5.0999999999999996" customHeight="1">
      <c r="A2" s="84"/>
      <c r="B2" s="84"/>
      <c r="C2" s="84"/>
      <c r="D2" s="84"/>
      <c r="E2" s="84"/>
      <c r="F2" s="84"/>
      <c r="G2" s="84"/>
      <c r="H2" s="84"/>
      <c r="I2" s="84"/>
      <c r="J2" s="84"/>
      <c r="K2" s="84"/>
    </row>
    <row r="3" spans="1:14" s="91" customFormat="1">
      <c r="D3" s="679" t="s">
        <v>862</v>
      </c>
      <c r="E3" s="679"/>
      <c r="L3" s="147"/>
      <c r="M3" s="147"/>
      <c r="N3" s="147"/>
    </row>
    <row r="4" spans="1:14" s="91" customFormat="1">
      <c r="A4" s="402" t="s">
        <v>235</v>
      </c>
      <c r="B4" s="469"/>
      <c r="C4" s="469"/>
      <c r="D4" s="469"/>
      <c r="E4" s="469"/>
      <c r="F4" s="469"/>
      <c r="G4" s="469"/>
      <c r="H4" s="469"/>
      <c r="I4" s="469"/>
      <c r="J4" s="469"/>
      <c r="K4" s="469"/>
      <c r="L4" s="147"/>
      <c r="M4" s="147"/>
      <c r="N4" s="147"/>
    </row>
    <row r="5" spans="1:14" s="91" customFormat="1" ht="15" customHeight="1">
      <c r="A5" s="94" t="s">
        <v>701</v>
      </c>
      <c r="B5" s="84"/>
      <c r="C5" s="84"/>
      <c r="D5" s="84"/>
      <c r="E5" s="84"/>
      <c r="F5" s="84"/>
      <c r="G5" s="84"/>
      <c r="H5" s="84"/>
      <c r="I5" s="84"/>
      <c r="J5" s="84"/>
      <c r="K5" s="84"/>
    </row>
    <row r="6" spans="1:14" ht="79.5">
      <c r="A6" s="148" t="s">
        <v>284</v>
      </c>
      <c r="B6" s="149" t="s">
        <v>287</v>
      </c>
      <c r="C6" s="150" t="s">
        <v>286</v>
      </c>
      <c r="D6" s="151" t="s">
        <v>285</v>
      </c>
      <c r="E6" s="151" t="s">
        <v>283</v>
      </c>
      <c r="F6" s="149" t="s">
        <v>625</v>
      </c>
      <c r="G6" s="151" t="s">
        <v>348</v>
      </c>
      <c r="H6" s="151" t="s">
        <v>349</v>
      </c>
      <c r="I6" s="152"/>
    </row>
    <row r="7" spans="1:14" ht="20.100000000000001" customHeight="1">
      <c r="A7" s="153" t="s">
        <v>146</v>
      </c>
      <c r="B7" s="154" t="s">
        <v>256</v>
      </c>
      <c r="C7" s="154" t="s">
        <v>244</v>
      </c>
      <c r="D7" s="154" t="s">
        <v>244</v>
      </c>
      <c r="E7" s="154" t="s">
        <v>245</v>
      </c>
      <c r="F7" s="154" t="s">
        <v>256</v>
      </c>
      <c r="G7" s="154" t="s">
        <v>256</v>
      </c>
      <c r="H7" s="154" t="s">
        <v>256</v>
      </c>
    </row>
    <row r="8" spans="1:14" ht="20.100000000000001" customHeight="1">
      <c r="A8" s="153" t="s">
        <v>135</v>
      </c>
      <c r="B8" s="154" t="s">
        <v>256</v>
      </c>
      <c r="C8" s="154" t="s">
        <v>256</v>
      </c>
      <c r="D8" s="155" t="s">
        <v>244</v>
      </c>
      <c r="E8" s="155" t="s">
        <v>245</v>
      </c>
      <c r="F8" s="155" t="s">
        <v>245</v>
      </c>
      <c r="G8" s="155" t="s">
        <v>244</v>
      </c>
      <c r="H8" s="154" t="s">
        <v>256</v>
      </c>
    </row>
    <row r="9" spans="1:14" ht="20.100000000000001" customHeight="1">
      <c r="A9" s="153" t="s">
        <v>136</v>
      </c>
      <c r="B9" s="154" t="s">
        <v>245</v>
      </c>
      <c r="C9" s="154" t="s">
        <v>245</v>
      </c>
      <c r="D9" s="154" t="s">
        <v>245</v>
      </c>
      <c r="E9" s="154" t="s">
        <v>245</v>
      </c>
      <c r="F9" s="154" t="s">
        <v>244</v>
      </c>
      <c r="G9" s="154" t="s">
        <v>245</v>
      </c>
      <c r="H9" s="154" t="s">
        <v>245</v>
      </c>
    </row>
    <row r="10" spans="1:14" ht="20.100000000000001" customHeight="1">
      <c r="A10" s="153" t="s">
        <v>137</v>
      </c>
      <c r="B10" s="154" t="s">
        <v>245</v>
      </c>
      <c r="C10" s="154" t="s">
        <v>245</v>
      </c>
      <c r="D10" s="154" t="s">
        <v>256</v>
      </c>
      <c r="E10" s="154" t="s">
        <v>256</v>
      </c>
      <c r="F10" s="154" t="s">
        <v>244</v>
      </c>
      <c r="G10" s="154" t="s">
        <v>245</v>
      </c>
      <c r="H10" s="154" t="s">
        <v>245</v>
      </c>
    </row>
    <row r="11" spans="1:14" ht="20.100000000000001" customHeight="1">
      <c r="A11" s="153" t="s">
        <v>138</v>
      </c>
      <c r="B11" s="154" t="s">
        <v>244</v>
      </c>
      <c r="C11" s="154" t="s">
        <v>256</v>
      </c>
      <c r="D11" s="154" t="s">
        <v>244</v>
      </c>
      <c r="E11" s="154" t="s">
        <v>245</v>
      </c>
      <c r="F11" s="154" t="s">
        <v>245</v>
      </c>
      <c r="G11" s="154" t="s">
        <v>245</v>
      </c>
      <c r="H11" s="154" t="s">
        <v>256</v>
      </c>
    </row>
    <row r="12" spans="1:14" ht="20.100000000000001" customHeight="1">
      <c r="A12" s="153" t="s">
        <v>140</v>
      </c>
      <c r="B12" s="154" t="s">
        <v>256</v>
      </c>
      <c r="C12" s="154" t="s">
        <v>244</v>
      </c>
      <c r="D12" s="154" t="s">
        <v>256</v>
      </c>
      <c r="E12" s="154" t="s">
        <v>256</v>
      </c>
      <c r="F12" s="154" t="s">
        <v>256</v>
      </c>
      <c r="G12" s="154" t="s">
        <v>256</v>
      </c>
      <c r="H12" s="154" t="s">
        <v>244</v>
      </c>
    </row>
    <row r="13" spans="1:14" ht="20.100000000000001" customHeight="1">
      <c r="A13" s="153" t="s">
        <v>141</v>
      </c>
      <c r="B13" s="154" t="s">
        <v>245</v>
      </c>
      <c r="C13" s="154" t="s">
        <v>245</v>
      </c>
      <c r="D13" s="154" t="s">
        <v>245</v>
      </c>
      <c r="E13" s="154" t="s">
        <v>245</v>
      </c>
      <c r="F13" s="154" t="s">
        <v>244</v>
      </c>
      <c r="G13" s="154" t="s">
        <v>245</v>
      </c>
      <c r="H13" s="154" t="s">
        <v>244</v>
      </c>
    </row>
    <row r="14" spans="1:14" ht="20.100000000000001" customHeight="1">
      <c r="A14" s="153" t="s">
        <v>142</v>
      </c>
      <c r="B14" s="154" t="s">
        <v>245</v>
      </c>
      <c r="C14" s="154" t="s">
        <v>256</v>
      </c>
      <c r="D14" s="154" t="s">
        <v>245</v>
      </c>
      <c r="E14" s="154" t="s">
        <v>256</v>
      </c>
      <c r="F14" s="154" t="s">
        <v>244</v>
      </c>
      <c r="G14" s="154" t="s">
        <v>256</v>
      </c>
      <c r="H14" s="154" t="s">
        <v>256</v>
      </c>
    </row>
    <row r="15" spans="1:14" ht="20.100000000000001" customHeight="1">
      <c r="A15" s="153" t="s">
        <v>143</v>
      </c>
      <c r="B15" s="154" t="s">
        <v>256</v>
      </c>
      <c r="C15" s="154" t="s">
        <v>245</v>
      </c>
      <c r="D15" s="154" t="s">
        <v>244</v>
      </c>
      <c r="E15" s="154" t="s">
        <v>245</v>
      </c>
      <c r="F15" s="154" t="s">
        <v>256</v>
      </c>
      <c r="G15" s="154" t="s">
        <v>256</v>
      </c>
      <c r="H15" s="154" t="s">
        <v>244</v>
      </c>
    </row>
    <row r="16" spans="1:14" ht="20.100000000000001" customHeight="1">
      <c r="A16" s="153" t="s">
        <v>144</v>
      </c>
      <c r="B16" s="154" t="s">
        <v>256</v>
      </c>
      <c r="C16" s="154" t="s">
        <v>256</v>
      </c>
      <c r="D16" s="154" t="s">
        <v>256</v>
      </c>
      <c r="E16" s="154" t="s">
        <v>245</v>
      </c>
      <c r="F16" s="154" t="s">
        <v>245</v>
      </c>
      <c r="G16" s="154" t="s">
        <v>256</v>
      </c>
      <c r="H16" s="154" t="s">
        <v>245</v>
      </c>
    </row>
    <row r="17" spans="1:8" ht="20.100000000000001" customHeight="1">
      <c r="A17" s="153" t="s">
        <v>145</v>
      </c>
      <c r="B17" s="154" t="s">
        <v>245</v>
      </c>
      <c r="C17" s="154" t="s">
        <v>245</v>
      </c>
      <c r="D17" s="154" t="s">
        <v>244</v>
      </c>
      <c r="E17" s="154" t="s">
        <v>245</v>
      </c>
      <c r="F17" s="154" t="s">
        <v>256</v>
      </c>
      <c r="G17" s="154" t="s">
        <v>245</v>
      </c>
      <c r="H17" s="154" t="s">
        <v>245</v>
      </c>
    </row>
    <row r="18" spans="1:8" ht="20.100000000000001" customHeight="1">
      <c r="A18" s="153" t="s">
        <v>201</v>
      </c>
      <c r="B18" s="154" t="s">
        <v>245</v>
      </c>
      <c r="C18" s="154" t="s">
        <v>245</v>
      </c>
      <c r="D18" s="154" t="s">
        <v>245</v>
      </c>
      <c r="E18" s="154" t="s">
        <v>245</v>
      </c>
      <c r="F18" s="154" t="s">
        <v>244</v>
      </c>
      <c r="G18" s="154" t="s">
        <v>245</v>
      </c>
      <c r="H18" s="154" t="s">
        <v>245</v>
      </c>
    </row>
    <row r="19" spans="1:8" ht="20.100000000000001" customHeight="1">
      <c r="A19" s="156" t="s">
        <v>631</v>
      </c>
      <c r="B19" s="154" t="s">
        <v>244</v>
      </c>
      <c r="C19" s="154" t="s">
        <v>244</v>
      </c>
      <c r="D19" s="154" t="s">
        <v>244</v>
      </c>
      <c r="E19" s="154" t="s">
        <v>245</v>
      </c>
      <c r="F19" s="154" t="s">
        <v>245</v>
      </c>
      <c r="G19" s="154" t="s">
        <v>256</v>
      </c>
      <c r="H19" s="154" t="s">
        <v>245</v>
      </c>
    </row>
    <row r="20" spans="1:8" ht="20.100000000000001" customHeight="1">
      <c r="A20" s="157" t="s">
        <v>656</v>
      </c>
      <c r="B20" s="154" t="s">
        <v>245</v>
      </c>
      <c r="C20" s="154" t="s">
        <v>245</v>
      </c>
      <c r="D20" s="154" t="s">
        <v>245</v>
      </c>
      <c r="E20" s="154" t="s">
        <v>245</v>
      </c>
      <c r="F20" s="154" t="s">
        <v>244</v>
      </c>
      <c r="G20" s="154" t="s">
        <v>256</v>
      </c>
      <c r="H20" s="154" t="s">
        <v>244</v>
      </c>
    </row>
    <row r="21" spans="1:8" ht="20.100000000000001" customHeight="1">
      <c r="A21" s="157" t="s">
        <v>657</v>
      </c>
      <c r="B21" s="154" t="s">
        <v>245</v>
      </c>
      <c r="C21" s="154" t="s">
        <v>245</v>
      </c>
      <c r="D21" s="154" t="s">
        <v>245</v>
      </c>
      <c r="E21" s="154" t="s">
        <v>244</v>
      </c>
      <c r="F21" s="154" t="s">
        <v>244</v>
      </c>
      <c r="G21" s="154" t="s">
        <v>256</v>
      </c>
      <c r="H21" s="154" t="s">
        <v>245</v>
      </c>
    </row>
    <row r="22" spans="1:8" ht="20.100000000000001" customHeight="1">
      <c r="A22" s="157" t="s">
        <v>710</v>
      </c>
      <c r="B22" s="154" t="s">
        <v>245</v>
      </c>
      <c r="C22" s="154" t="s">
        <v>245</v>
      </c>
      <c r="D22" s="154" t="s">
        <v>244</v>
      </c>
      <c r="E22" s="154" t="s">
        <v>245</v>
      </c>
      <c r="F22" s="154" t="s">
        <v>244</v>
      </c>
      <c r="G22" s="154" t="s">
        <v>245</v>
      </c>
      <c r="H22" s="154" t="s">
        <v>245</v>
      </c>
    </row>
    <row r="23" spans="1:8" ht="20.100000000000001" customHeight="1">
      <c r="A23" s="158" t="s">
        <v>828</v>
      </c>
      <c r="B23" s="154" t="s">
        <v>244</v>
      </c>
      <c r="C23" s="154" t="s">
        <v>256</v>
      </c>
      <c r="D23" s="154" t="s">
        <v>244</v>
      </c>
      <c r="E23" s="154" t="s">
        <v>245</v>
      </c>
      <c r="F23" s="154" t="s">
        <v>245</v>
      </c>
      <c r="G23" s="154" t="s">
        <v>245</v>
      </c>
      <c r="H23" s="154" t="s">
        <v>244</v>
      </c>
    </row>
    <row r="24" spans="1:8" ht="20.100000000000001" customHeight="1">
      <c r="A24" s="159" t="s">
        <v>834</v>
      </c>
      <c r="B24" s="154" t="s">
        <v>245</v>
      </c>
      <c r="C24" s="154" t="s">
        <v>256</v>
      </c>
      <c r="D24" s="154" t="s">
        <v>244</v>
      </c>
      <c r="E24" s="154" t="s">
        <v>245</v>
      </c>
      <c r="F24" s="154" t="s">
        <v>244</v>
      </c>
      <c r="G24" s="154" t="s">
        <v>245</v>
      </c>
      <c r="H24" s="154" t="s">
        <v>244</v>
      </c>
    </row>
    <row r="25" spans="1:8" ht="20.100000000000001" customHeight="1">
      <c r="A25" s="156"/>
      <c r="B25" s="496" t="s">
        <v>333</v>
      </c>
      <c r="C25" s="497"/>
      <c r="D25" s="497"/>
      <c r="E25" s="497"/>
      <c r="F25" s="497"/>
      <c r="G25" s="497"/>
      <c r="H25" s="498"/>
    </row>
    <row r="27" spans="1:8">
      <c r="A27" s="160"/>
    </row>
    <row r="28" spans="1:8">
      <c r="A28" s="161"/>
    </row>
  </sheetData>
  <sheetProtection password="B106" sheet="1" objects="1" formatCells="0" formatColumns="0" formatRows="0" insertColumns="0" insertRows="0" insertHyperlinks="0" deleteColumns="0" deleteRows="0" sort="0" autoFilter="0" pivotTables="0"/>
  <mergeCells count="4">
    <mergeCell ref="A4:K4"/>
    <mergeCell ref="A1:K1"/>
    <mergeCell ref="B25:H25"/>
    <mergeCell ref="D3:E3"/>
  </mergeCells>
  <hyperlinks>
    <hyperlink ref="A7" location="'D4-2'!A1" display="IS / IS NOT"/>
    <hyperlink ref="A12" location="'D4-7'!A1" display="FMEA"/>
    <hyperlink ref="A13" location="'D4-8'!A1" display="Pareto"/>
    <hyperlink ref="A14" location="'D4-9'!A1" display="Fish Bone"/>
    <hyperlink ref="A17" location="'D4-12'!A1" display="Scatter Plots"/>
    <hyperlink ref="A18" location="'D4-13'!A1" display="Concentration Chart"/>
    <hyperlink ref="A10" location="'D4-5'!A1" display="5 Why's"/>
    <hyperlink ref="A9" location="'D4-4'!A1" display="Process Map"/>
    <hyperlink ref="A11" location="'D4-6'!A1" display="Multi Vari"/>
    <hyperlink ref="A8" location="'D4-3'!A1" display="Fault Tree"/>
    <hyperlink ref="A15" location="'D4-10'!A1" display="Inter-relationship Diagram"/>
    <hyperlink ref="A16" location="'D4-11'!A1" display="Current Reality Tree"/>
    <hyperlink ref="A5" location="INSTRUCTIONS!A1" display="Instructions"/>
    <hyperlink ref="A19" location="'D4-14'!A1" display="Design of Experiments"/>
    <hyperlink ref="A20" location="'D4-15'!A1" display="Tree Diagram"/>
    <hyperlink ref="A21" location="'D4-16'!A1" display="Brainstorming"/>
    <hyperlink ref="A22" location="'D4-17'!A1" display="Regression Analysis"/>
    <hyperlink ref="D3:E3" r:id="rId1" display="Watch the Video"/>
  </hyperlinks>
  <pageMargins left="0.17" right="0.19" top="0.17" bottom="0.18" header="0.17" footer="0.18"/>
  <pageSetup orientation="portrait" r:id="rId2"/>
  <drawing r:id="rId3"/>
</worksheet>
</file>

<file path=xl/worksheets/sheet8.xml><?xml version="1.0" encoding="utf-8"?>
<worksheet xmlns="http://schemas.openxmlformats.org/spreadsheetml/2006/main" xmlns:r="http://schemas.openxmlformats.org/officeDocument/2006/relationships">
  <sheetPr codeName="Sheet8"/>
  <dimension ref="A1:AV53"/>
  <sheetViews>
    <sheetView showGridLines="0" zoomScale="90" zoomScaleNormal="90" workbookViewId="0">
      <selection sqref="A1:K1"/>
    </sheetView>
  </sheetViews>
  <sheetFormatPr defaultRowHeight="15"/>
  <cols>
    <col min="1" max="10" width="9.140625" style="84"/>
    <col min="11" max="11" width="11.28515625" style="84" customWidth="1"/>
    <col min="12" max="12" width="1.7109375" style="84" customWidth="1"/>
    <col min="13" max="24" width="9.140625" style="84"/>
    <col min="25" max="36" width="14.7109375" style="84" customWidth="1"/>
    <col min="37" max="37" width="16.7109375" style="84" customWidth="1"/>
    <col min="38" max="39" width="16.7109375" style="84" hidden="1" customWidth="1"/>
    <col min="40" max="48" width="16.7109375" style="84" customWidth="1"/>
    <col min="49" max="16384" width="9.140625" style="84"/>
  </cols>
  <sheetData>
    <row r="1" spans="1:48" s="91" customFormat="1" ht="21">
      <c r="A1" s="385" t="s">
        <v>212</v>
      </c>
      <c r="B1" s="385"/>
      <c r="C1" s="385"/>
      <c r="D1" s="385"/>
      <c r="E1" s="385"/>
      <c r="F1" s="385"/>
      <c r="G1" s="385"/>
      <c r="H1" s="385"/>
      <c r="I1" s="385"/>
      <c r="J1" s="385"/>
      <c r="K1" s="385"/>
      <c r="L1" s="84"/>
      <c r="M1" s="84"/>
      <c r="N1" s="84"/>
      <c r="O1" s="84"/>
      <c r="P1" s="84"/>
      <c r="Q1" s="84"/>
      <c r="R1" s="84"/>
      <c r="S1" s="84"/>
      <c r="T1" s="84"/>
      <c r="U1" s="84"/>
      <c r="V1" s="84"/>
      <c r="W1" s="84"/>
      <c r="X1" s="84"/>
      <c r="Y1" s="162"/>
      <c r="Z1" s="499" t="s">
        <v>151</v>
      </c>
      <c r="AA1" s="499"/>
      <c r="AB1" s="499"/>
      <c r="AC1" s="499"/>
      <c r="AD1" s="499"/>
      <c r="AE1" s="499"/>
      <c r="AF1" s="499"/>
      <c r="AG1" s="499"/>
      <c r="AH1" s="499"/>
      <c r="AI1" s="499"/>
      <c r="AJ1" s="499"/>
      <c r="AK1" s="410"/>
      <c r="AL1" s="410"/>
      <c r="AM1" s="410"/>
      <c r="AN1" s="410"/>
      <c r="AO1" s="410"/>
      <c r="AP1" s="410"/>
      <c r="AQ1" s="410"/>
      <c r="AR1" s="410"/>
      <c r="AS1" s="410"/>
      <c r="AT1" s="410"/>
      <c r="AU1" s="410"/>
      <c r="AV1" s="410"/>
    </row>
    <row r="2" spans="1:48" s="91" customFormat="1" ht="21">
      <c r="A2" s="87"/>
      <c r="B2" s="87"/>
      <c r="C2" s="87"/>
      <c r="D2" s="87"/>
      <c r="E2" s="87"/>
      <c r="F2" s="679" t="s">
        <v>862</v>
      </c>
      <c r="G2" s="679"/>
      <c r="H2" s="87"/>
      <c r="I2" s="87"/>
      <c r="J2" s="87"/>
      <c r="K2" s="87"/>
      <c r="L2" s="84"/>
      <c r="M2" s="84"/>
      <c r="N2" s="84"/>
      <c r="O2" s="84"/>
      <c r="P2" s="84"/>
      <c r="Q2" s="84"/>
      <c r="R2" s="84"/>
      <c r="S2" s="84"/>
      <c r="T2" s="84"/>
      <c r="U2" s="84"/>
      <c r="V2" s="84"/>
      <c r="W2" s="84"/>
      <c r="X2" s="84"/>
      <c r="Y2" s="162"/>
      <c r="Z2" s="163"/>
      <c r="AA2" s="163"/>
      <c r="AB2" s="163"/>
      <c r="AC2" s="163"/>
      <c r="AD2" s="163"/>
      <c r="AE2" s="163"/>
      <c r="AF2" s="163"/>
      <c r="AG2" s="163"/>
      <c r="AH2" s="163"/>
      <c r="AI2" s="163"/>
      <c r="AJ2" s="163"/>
      <c r="AK2" s="410"/>
      <c r="AL2" s="410"/>
      <c r="AM2" s="410"/>
      <c r="AN2" s="410"/>
      <c r="AO2" s="410"/>
      <c r="AP2" s="410"/>
      <c r="AQ2" s="410"/>
      <c r="AR2" s="410"/>
      <c r="AS2" s="410"/>
      <c r="AT2" s="410"/>
      <c r="AU2" s="410"/>
      <c r="AV2" s="410"/>
    </row>
    <row r="3" spans="1:48" s="91" customFormat="1" ht="21">
      <c r="A3" s="87"/>
      <c r="B3" s="87"/>
      <c r="C3" s="87"/>
      <c r="D3" s="87"/>
      <c r="E3" s="87"/>
      <c r="F3" s="87"/>
      <c r="G3" s="87"/>
      <c r="H3" s="87"/>
      <c r="I3" s="87"/>
      <c r="J3" s="87"/>
      <c r="K3" s="87"/>
      <c r="L3" s="84"/>
      <c r="M3" s="84"/>
      <c r="N3" s="84"/>
      <c r="O3" s="84"/>
      <c r="P3" s="84"/>
      <c r="Q3" s="84"/>
      <c r="R3" s="84"/>
      <c r="S3" s="84"/>
      <c r="T3" s="84"/>
      <c r="U3" s="84"/>
      <c r="V3" s="84"/>
      <c r="W3" s="84"/>
      <c r="X3" s="84"/>
      <c r="Y3" s="162"/>
      <c r="Z3" s="163"/>
      <c r="AA3" s="163"/>
      <c r="AB3" s="163"/>
      <c r="AC3" s="163"/>
      <c r="AD3" s="163"/>
      <c r="AE3" s="163"/>
      <c r="AF3" s="163"/>
      <c r="AG3" s="163"/>
      <c r="AH3" s="163"/>
      <c r="AI3" s="163"/>
      <c r="AJ3" s="163"/>
      <c r="AK3" s="410"/>
      <c r="AL3" s="410"/>
      <c r="AM3" s="410"/>
      <c r="AN3" s="410"/>
      <c r="AO3" s="410"/>
      <c r="AP3" s="410"/>
      <c r="AQ3" s="410"/>
      <c r="AR3" s="410"/>
      <c r="AS3" s="410"/>
      <c r="AT3" s="410"/>
      <c r="AU3" s="410"/>
      <c r="AV3" s="410"/>
    </row>
    <row r="4" spans="1:48" s="91" customFormat="1" ht="5.0999999999999996" customHeight="1">
      <c r="A4" s="84"/>
      <c r="B4" s="84"/>
      <c r="C4" s="84"/>
      <c r="D4" s="84"/>
      <c r="E4" s="84"/>
      <c r="F4" s="84"/>
      <c r="G4" s="84"/>
      <c r="H4" s="84"/>
      <c r="I4" s="84"/>
      <c r="J4" s="84"/>
      <c r="K4" s="84"/>
      <c r="L4" s="84"/>
      <c r="M4" s="84"/>
      <c r="N4" s="84"/>
      <c r="O4" s="84"/>
      <c r="P4" s="84"/>
      <c r="Q4" s="84"/>
      <c r="R4" s="84"/>
      <c r="S4" s="84"/>
      <c r="T4" s="84"/>
      <c r="U4" s="84"/>
      <c r="V4" s="84"/>
      <c r="W4" s="84"/>
      <c r="X4" s="84"/>
      <c r="Y4" s="500" t="str">
        <f>$U$10</f>
        <v>New customer onboarding process</v>
      </c>
      <c r="Z4" s="500" t="str">
        <f>$U$12</f>
        <v>Possible Cause 2</v>
      </c>
      <c r="AA4" s="500" t="str">
        <f>$U$14</f>
        <v>Possible Cause 3</v>
      </c>
      <c r="AB4" s="500" t="str">
        <f>$U$16</f>
        <v>Possible Cause 4</v>
      </c>
      <c r="AC4" s="500" t="str">
        <f>$U$18</f>
        <v>Possible Cause 5</v>
      </c>
      <c r="AD4" s="500" t="str">
        <f>$U$20</f>
        <v>Possible Cause 6</v>
      </c>
      <c r="AE4" s="500" t="str">
        <f>$U$22</f>
        <v>Possible Cause 7</v>
      </c>
      <c r="AF4" s="500" t="str">
        <f>$U$24</f>
        <v>Possible Cause 8</v>
      </c>
      <c r="AG4" s="500" t="str">
        <f>$U$26</f>
        <v>Possible Cause 9</v>
      </c>
      <c r="AH4" s="500" t="str">
        <f>$U$28</f>
        <v>Possible Cause 10</v>
      </c>
      <c r="AI4" s="500" t="str">
        <f>$U$30</f>
        <v>Possible Cause 11</v>
      </c>
      <c r="AJ4" s="500" t="str">
        <f>$U$32</f>
        <v>Possible Cause 12</v>
      </c>
      <c r="AK4" s="410"/>
      <c r="AL4" s="410"/>
      <c r="AM4" s="410"/>
      <c r="AN4" s="410"/>
      <c r="AO4" s="410"/>
      <c r="AP4" s="410"/>
      <c r="AQ4" s="410"/>
      <c r="AR4" s="410"/>
      <c r="AS4" s="410"/>
      <c r="AT4" s="410"/>
      <c r="AU4" s="410"/>
      <c r="AV4" s="410"/>
    </row>
    <row r="5" spans="1:48" s="91" customFormat="1">
      <c r="A5" s="96" t="s">
        <v>282</v>
      </c>
      <c r="B5" s="147"/>
      <c r="C5" s="88"/>
      <c r="D5" s="147"/>
      <c r="E5" s="147"/>
      <c r="F5" s="164" t="s">
        <v>289</v>
      </c>
      <c r="G5" s="147"/>
      <c r="H5" s="147"/>
      <c r="I5" s="147"/>
      <c r="J5" s="147"/>
      <c r="K5" s="147"/>
      <c r="L5" s="84"/>
      <c r="M5" s="469" t="s">
        <v>84</v>
      </c>
      <c r="N5" s="402"/>
      <c r="O5" s="402"/>
      <c r="P5" s="402"/>
      <c r="Q5" s="402"/>
      <c r="R5" s="402"/>
      <c r="S5" s="402"/>
      <c r="T5" s="402"/>
      <c r="U5" s="402"/>
      <c r="V5" s="402"/>
      <c r="W5" s="402"/>
      <c r="X5" s="84"/>
      <c r="Y5" s="501"/>
      <c r="Z5" s="501"/>
      <c r="AA5" s="501"/>
      <c r="AB5" s="501"/>
      <c r="AC5" s="501"/>
      <c r="AD5" s="501"/>
      <c r="AE5" s="501"/>
      <c r="AF5" s="501"/>
      <c r="AG5" s="501"/>
      <c r="AH5" s="501"/>
      <c r="AI5" s="501"/>
      <c r="AJ5" s="501"/>
      <c r="AK5" s="410"/>
      <c r="AL5" s="410"/>
      <c r="AM5" s="410"/>
      <c r="AN5" s="410"/>
      <c r="AO5" s="410"/>
      <c r="AP5" s="410"/>
      <c r="AQ5" s="410"/>
      <c r="AR5" s="410"/>
      <c r="AS5" s="410"/>
      <c r="AT5" s="410"/>
      <c r="AU5" s="410"/>
      <c r="AV5" s="410"/>
    </row>
    <row r="6" spans="1:48" s="91" customFormat="1" ht="5.0999999999999996" customHeight="1">
      <c r="A6" s="96"/>
      <c r="B6" s="147"/>
      <c r="C6" s="88"/>
      <c r="D6" s="147"/>
      <c r="E6" s="147"/>
      <c r="F6" s="164"/>
      <c r="G6" s="147"/>
      <c r="H6" s="147"/>
      <c r="I6" s="147"/>
      <c r="J6" s="147"/>
      <c r="K6" s="147"/>
      <c r="L6" s="84"/>
      <c r="M6" s="164"/>
      <c r="N6" s="165"/>
      <c r="O6" s="165"/>
      <c r="P6" s="165"/>
      <c r="Q6" s="165"/>
      <c r="R6" s="165"/>
      <c r="S6" s="165"/>
      <c r="T6" s="165"/>
      <c r="U6" s="165"/>
      <c r="V6" s="165"/>
      <c r="W6" s="165"/>
      <c r="X6" s="84"/>
      <c r="Y6" s="501"/>
      <c r="Z6" s="501"/>
      <c r="AA6" s="501"/>
      <c r="AB6" s="501"/>
      <c r="AC6" s="501"/>
      <c r="AD6" s="501"/>
      <c r="AE6" s="501"/>
      <c r="AF6" s="501"/>
      <c r="AG6" s="501"/>
      <c r="AH6" s="501"/>
      <c r="AI6" s="501"/>
      <c r="AJ6" s="501"/>
      <c r="AK6" s="410"/>
      <c r="AL6" s="410"/>
      <c r="AM6" s="410"/>
      <c r="AN6" s="410"/>
      <c r="AO6" s="410"/>
      <c r="AP6" s="410"/>
      <c r="AQ6" s="410"/>
      <c r="AR6" s="410"/>
      <c r="AS6" s="410"/>
      <c r="AT6" s="410"/>
      <c r="AU6" s="410"/>
      <c r="AV6" s="410"/>
    </row>
    <row r="7" spans="1:48" s="91" customFormat="1">
      <c r="A7" s="94" t="s">
        <v>701</v>
      </c>
      <c r="B7" s="147"/>
      <c r="C7" s="88"/>
      <c r="D7" s="147"/>
      <c r="E7" s="147"/>
      <c r="F7" s="164"/>
      <c r="G7" s="147"/>
      <c r="H7" s="147"/>
      <c r="I7" s="147"/>
      <c r="J7" s="147"/>
      <c r="K7" s="147"/>
      <c r="L7" s="84"/>
      <c r="M7" s="164"/>
      <c r="N7" s="165"/>
      <c r="O7" s="165"/>
      <c r="P7" s="165"/>
      <c r="Q7" s="165"/>
      <c r="R7" s="165"/>
      <c r="S7" s="165"/>
      <c r="T7" s="165"/>
      <c r="U7" s="165"/>
      <c r="V7" s="165"/>
      <c r="W7" s="165"/>
      <c r="X7" s="84"/>
      <c r="Y7" s="501"/>
      <c r="Z7" s="501"/>
      <c r="AA7" s="501"/>
      <c r="AB7" s="501"/>
      <c r="AC7" s="501"/>
      <c r="AD7" s="501"/>
      <c r="AE7" s="501"/>
      <c r="AF7" s="501"/>
      <c r="AG7" s="501"/>
      <c r="AH7" s="501"/>
      <c r="AI7" s="501"/>
      <c r="AJ7" s="501"/>
      <c r="AK7" s="410"/>
      <c r="AL7" s="410"/>
      <c r="AM7" s="410"/>
      <c r="AN7" s="410"/>
      <c r="AO7" s="410"/>
      <c r="AP7" s="410"/>
      <c r="AQ7" s="410"/>
      <c r="AR7" s="410"/>
      <c r="AS7" s="410"/>
      <c r="AT7" s="410"/>
      <c r="AU7" s="410"/>
      <c r="AV7" s="410"/>
    </row>
    <row r="8" spans="1:48" s="91" customFormat="1" ht="5.0999999999999996" customHeight="1">
      <c r="A8" s="84"/>
      <c r="B8" s="84"/>
      <c r="C8" s="84"/>
      <c r="D8" s="84"/>
      <c r="E8" s="84"/>
      <c r="F8" s="84"/>
      <c r="G8" s="84"/>
      <c r="H8" s="84"/>
      <c r="I8" s="84"/>
      <c r="J8" s="84"/>
      <c r="K8" s="84"/>
      <c r="L8" s="84"/>
      <c r="M8" s="84"/>
      <c r="N8" s="84"/>
      <c r="O8" s="84"/>
      <c r="P8" s="84"/>
      <c r="Q8" s="84"/>
      <c r="R8" s="84"/>
      <c r="S8" s="84"/>
      <c r="T8" s="84"/>
      <c r="U8" s="84"/>
      <c r="V8" s="84"/>
      <c r="W8" s="84"/>
      <c r="X8" s="84"/>
      <c r="Y8" s="501"/>
      <c r="Z8" s="501"/>
      <c r="AA8" s="501"/>
      <c r="AB8" s="501"/>
      <c r="AC8" s="501"/>
      <c r="AD8" s="501"/>
      <c r="AE8" s="501"/>
      <c r="AF8" s="501"/>
      <c r="AG8" s="501"/>
      <c r="AH8" s="501"/>
      <c r="AI8" s="501"/>
      <c r="AJ8" s="501"/>
      <c r="AK8" s="410"/>
      <c r="AL8" s="410"/>
      <c r="AM8" s="410"/>
      <c r="AN8" s="410"/>
      <c r="AO8" s="410"/>
      <c r="AP8" s="410"/>
      <c r="AQ8" s="410"/>
      <c r="AR8" s="410"/>
      <c r="AS8" s="410"/>
      <c r="AT8" s="410"/>
      <c r="AU8" s="410"/>
      <c r="AV8" s="410"/>
    </row>
    <row r="9" spans="1:48" s="91" customFormat="1" ht="42" customHeight="1">
      <c r="A9" s="97"/>
      <c r="B9" s="503" t="s">
        <v>294</v>
      </c>
      <c r="C9" s="504"/>
      <c r="D9" s="504"/>
      <c r="E9" s="504"/>
      <c r="F9" s="505" t="s">
        <v>295</v>
      </c>
      <c r="G9" s="506"/>
      <c r="H9" s="506"/>
      <c r="I9" s="507"/>
      <c r="J9" s="408" t="s">
        <v>35</v>
      </c>
      <c r="K9" s="409"/>
      <c r="L9" s="84"/>
      <c r="M9" s="508" t="s">
        <v>293</v>
      </c>
      <c r="N9" s="509"/>
      <c r="O9" s="409"/>
      <c r="P9" s="408" t="s">
        <v>82</v>
      </c>
      <c r="Q9" s="509"/>
      <c r="R9" s="409"/>
      <c r="S9" s="510" t="s">
        <v>626</v>
      </c>
      <c r="T9" s="409"/>
      <c r="U9" s="408" t="s">
        <v>83</v>
      </c>
      <c r="V9" s="509"/>
      <c r="W9" s="409"/>
      <c r="X9" s="84"/>
      <c r="Y9" s="502"/>
      <c r="Z9" s="502"/>
      <c r="AA9" s="502"/>
      <c r="AB9" s="502"/>
      <c r="AC9" s="502"/>
      <c r="AD9" s="502"/>
      <c r="AE9" s="502"/>
      <c r="AF9" s="502"/>
      <c r="AG9" s="502"/>
      <c r="AH9" s="502"/>
      <c r="AI9" s="502"/>
      <c r="AJ9" s="502"/>
      <c r="AK9" s="410"/>
      <c r="AL9" s="410"/>
      <c r="AM9" s="410"/>
      <c r="AN9" s="410"/>
      <c r="AO9" s="410"/>
      <c r="AP9" s="410"/>
      <c r="AQ9" s="410"/>
      <c r="AR9" s="410"/>
      <c r="AS9" s="410"/>
      <c r="AT9" s="410"/>
      <c r="AU9" s="410"/>
      <c r="AV9" s="410"/>
    </row>
    <row r="10" spans="1:48" ht="15" customHeight="1">
      <c r="A10" s="411" t="s">
        <v>37</v>
      </c>
      <c r="B10" s="98" t="s">
        <v>38</v>
      </c>
      <c r="F10" s="99" t="s">
        <v>39</v>
      </c>
      <c r="J10" s="412">
        <f>'D2'!J8</f>
        <v>0</v>
      </c>
      <c r="K10" s="413"/>
      <c r="M10" s="520" t="s">
        <v>779</v>
      </c>
      <c r="N10" s="521"/>
      <c r="O10" s="522"/>
      <c r="P10" s="526" t="s">
        <v>780</v>
      </c>
      <c r="Q10" s="527"/>
      <c r="R10" s="528"/>
      <c r="S10" s="412" t="s">
        <v>781</v>
      </c>
      <c r="T10" s="413"/>
      <c r="U10" s="526" t="s">
        <v>782</v>
      </c>
      <c r="V10" s="527"/>
      <c r="W10" s="528"/>
      <c r="Y10" s="511" t="s">
        <v>783</v>
      </c>
      <c r="Z10" s="511"/>
      <c r="AA10" s="511"/>
      <c r="AB10" s="511"/>
      <c r="AC10" s="511"/>
      <c r="AD10" s="511"/>
      <c r="AE10" s="511"/>
      <c r="AF10" s="511"/>
      <c r="AG10" s="511"/>
      <c r="AH10" s="511"/>
      <c r="AI10" s="511"/>
      <c r="AJ10" s="511"/>
      <c r="AL10" s="84" t="str">
        <f>Y4</f>
        <v>New customer onboarding process</v>
      </c>
      <c r="AM10" s="84">
        <f>Y36</f>
        <v>1.0002399999999998</v>
      </c>
    </row>
    <row r="11" spans="1:48">
      <c r="A11" s="411"/>
      <c r="B11" s="421" t="str">
        <f>'D2'!B9:E9</f>
        <v>Customer A &amp; B</v>
      </c>
      <c r="C11" s="417"/>
      <c r="D11" s="417"/>
      <c r="E11" s="418"/>
      <c r="F11" s="421" t="str">
        <f>'D2'!F9:I9</f>
        <v>Customer C</v>
      </c>
      <c r="G11" s="417"/>
      <c r="H11" s="417"/>
      <c r="I11" s="418"/>
      <c r="J11" s="414"/>
      <c r="K11" s="415"/>
      <c r="M11" s="523"/>
      <c r="N11" s="524"/>
      <c r="O11" s="525"/>
      <c r="P11" s="529"/>
      <c r="Q11" s="530"/>
      <c r="R11" s="531"/>
      <c r="S11" s="414"/>
      <c r="T11" s="415"/>
      <c r="U11" s="529"/>
      <c r="V11" s="530"/>
      <c r="W11" s="531"/>
      <c r="Y11" s="512"/>
      <c r="Z11" s="512"/>
      <c r="AA11" s="512"/>
      <c r="AB11" s="512"/>
      <c r="AC11" s="512"/>
      <c r="AD11" s="512"/>
      <c r="AE11" s="512"/>
      <c r="AF11" s="512"/>
      <c r="AG11" s="512"/>
      <c r="AH11" s="512"/>
      <c r="AI11" s="512"/>
      <c r="AJ11" s="512"/>
      <c r="AL11" s="84" t="str">
        <f>Z4</f>
        <v>Possible Cause 2</v>
      </c>
      <c r="AM11" s="84">
        <f>Z36</f>
        <v>2.2000000000000001E-4</v>
      </c>
    </row>
    <row r="12" spans="1:48">
      <c r="A12" s="411"/>
      <c r="B12" s="98" t="s">
        <v>34</v>
      </c>
      <c r="F12" s="100" t="s">
        <v>36</v>
      </c>
      <c r="J12" s="412">
        <f>'D2'!J10</f>
        <v>0</v>
      </c>
      <c r="K12" s="413"/>
      <c r="M12" s="513"/>
      <c r="N12" s="514"/>
      <c r="O12" s="515"/>
      <c r="P12" s="412"/>
      <c r="Q12" s="427"/>
      <c r="R12" s="413"/>
      <c r="S12" s="412"/>
      <c r="T12" s="413"/>
      <c r="U12" s="519" t="s">
        <v>87</v>
      </c>
      <c r="V12" s="427"/>
      <c r="W12" s="413"/>
      <c r="Y12" s="511"/>
      <c r="Z12" s="511"/>
      <c r="AA12" s="511"/>
      <c r="AB12" s="511"/>
      <c r="AC12" s="511"/>
      <c r="AD12" s="511"/>
      <c r="AE12" s="511"/>
      <c r="AF12" s="511"/>
      <c r="AG12" s="511"/>
      <c r="AH12" s="511"/>
      <c r="AI12" s="511"/>
      <c r="AJ12" s="511"/>
      <c r="AL12" s="84" t="str">
        <f>AA4</f>
        <v>Possible Cause 3</v>
      </c>
      <c r="AM12" s="84">
        <f>AA36</f>
        <v>2.0000000000000001E-4</v>
      </c>
    </row>
    <row r="13" spans="1:48">
      <c r="A13" s="411"/>
      <c r="B13" s="421">
        <f>'D2'!B11</f>
        <v>0</v>
      </c>
      <c r="C13" s="417"/>
      <c r="D13" s="417"/>
      <c r="E13" s="418"/>
      <c r="F13" s="421">
        <f>'D2'!F11</f>
        <v>0</v>
      </c>
      <c r="G13" s="417"/>
      <c r="H13" s="417"/>
      <c r="I13" s="418"/>
      <c r="J13" s="414"/>
      <c r="K13" s="415"/>
      <c r="M13" s="516"/>
      <c r="N13" s="517"/>
      <c r="O13" s="518"/>
      <c r="P13" s="414"/>
      <c r="Q13" s="425"/>
      <c r="R13" s="415"/>
      <c r="S13" s="414"/>
      <c r="T13" s="415"/>
      <c r="U13" s="414"/>
      <c r="V13" s="425"/>
      <c r="W13" s="415"/>
      <c r="Y13" s="512"/>
      <c r="Z13" s="512"/>
      <c r="AA13" s="512"/>
      <c r="AB13" s="512"/>
      <c r="AC13" s="512"/>
      <c r="AD13" s="512"/>
      <c r="AE13" s="512"/>
      <c r="AF13" s="512"/>
      <c r="AG13" s="512"/>
      <c r="AH13" s="512"/>
      <c r="AI13" s="512"/>
      <c r="AJ13" s="512"/>
      <c r="AL13" s="84" t="str">
        <f>AB4</f>
        <v>Possible Cause 4</v>
      </c>
      <c r="AM13" s="84">
        <f>AB36</f>
        <v>1.8000000000000001E-4</v>
      </c>
    </row>
    <row r="14" spans="1:48">
      <c r="A14" s="411" t="s">
        <v>43</v>
      </c>
      <c r="B14" s="101" t="s">
        <v>40</v>
      </c>
      <c r="F14" s="100" t="s">
        <v>41</v>
      </c>
      <c r="J14" s="412">
        <f>'D2'!J12</f>
        <v>0</v>
      </c>
      <c r="K14" s="413"/>
      <c r="M14" s="513"/>
      <c r="N14" s="514"/>
      <c r="O14" s="515"/>
      <c r="P14" s="412"/>
      <c r="Q14" s="427"/>
      <c r="R14" s="413"/>
      <c r="S14" s="412"/>
      <c r="T14" s="413"/>
      <c r="U14" s="519" t="s">
        <v>88</v>
      </c>
      <c r="V14" s="427"/>
      <c r="W14" s="413"/>
      <c r="Y14" s="511"/>
      <c r="Z14" s="511"/>
      <c r="AA14" s="511"/>
      <c r="AB14" s="511"/>
      <c r="AC14" s="511"/>
      <c r="AD14" s="511"/>
      <c r="AE14" s="511"/>
      <c r="AF14" s="511"/>
      <c r="AG14" s="511"/>
      <c r="AH14" s="511"/>
      <c r="AI14" s="511"/>
      <c r="AJ14" s="511"/>
      <c r="AL14" s="84" t="str">
        <f>AC4</f>
        <v>Possible Cause 5</v>
      </c>
      <c r="AM14" s="84">
        <f>AC36</f>
        <v>1.6000000000000001E-4</v>
      </c>
    </row>
    <row r="15" spans="1:48">
      <c r="A15" s="411"/>
      <c r="B15" s="421">
        <f>'D2'!B13</f>
        <v>0</v>
      </c>
      <c r="C15" s="417"/>
      <c r="D15" s="417"/>
      <c r="E15" s="418"/>
      <c r="F15" s="421">
        <f>'D2'!F13</f>
        <v>0</v>
      </c>
      <c r="G15" s="417"/>
      <c r="H15" s="417"/>
      <c r="I15" s="418"/>
      <c r="J15" s="414"/>
      <c r="K15" s="415"/>
      <c r="M15" s="516"/>
      <c r="N15" s="517"/>
      <c r="O15" s="518"/>
      <c r="P15" s="414"/>
      <c r="Q15" s="425"/>
      <c r="R15" s="415"/>
      <c r="S15" s="414"/>
      <c r="T15" s="415"/>
      <c r="U15" s="414"/>
      <c r="V15" s="425"/>
      <c r="W15" s="415"/>
      <c r="Y15" s="512"/>
      <c r="Z15" s="512"/>
      <c r="AA15" s="512"/>
      <c r="AB15" s="512"/>
      <c r="AC15" s="512"/>
      <c r="AD15" s="512"/>
      <c r="AE15" s="512"/>
      <c r="AF15" s="512"/>
      <c r="AG15" s="512"/>
      <c r="AH15" s="512"/>
      <c r="AI15" s="512"/>
      <c r="AJ15" s="512"/>
      <c r="AL15" s="84" t="str">
        <f>AD4</f>
        <v>Possible Cause 6</v>
      </c>
      <c r="AM15" s="84">
        <f>AD36</f>
        <v>1.3999999999999999E-4</v>
      </c>
    </row>
    <row r="16" spans="1:48">
      <c r="A16" s="411"/>
      <c r="B16" s="98" t="s">
        <v>49</v>
      </c>
      <c r="F16" s="99" t="s">
        <v>42</v>
      </c>
      <c r="J16" s="412">
        <f>'D2'!J14</f>
        <v>0</v>
      </c>
      <c r="K16" s="413"/>
      <c r="M16" s="513"/>
      <c r="N16" s="514"/>
      <c r="O16" s="515"/>
      <c r="P16" s="412"/>
      <c r="Q16" s="427"/>
      <c r="R16" s="413"/>
      <c r="S16" s="412"/>
      <c r="T16" s="413"/>
      <c r="U16" s="519" t="s">
        <v>89</v>
      </c>
      <c r="V16" s="427"/>
      <c r="W16" s="413"/>
      <c r="Y16" s="511"/>
      <c r="Z16" s="511"/>
      <c r="AA16" s="511"/>
      <c r="AB16" s="511"/>
      <c r="AC16" s="511"/>
      <c r="AD16" s="511"/>
      <c r="AE16" s="511"/>
      <c r="AF16" s="511"/>
      <c r="AG16" s="511"/>
      <c r="AH16" s="511"/>
      <c r="AI16" s="511"/>
      <c r="AJ16" s="511"/>
      <c r="AL16" s="84" t="str">
        <f>AE4</f>
        <v>Possible Cause 7</v>
      </c>
      <c r="AM16" s="84">
        <f>AE36</f>
        <v>1.2E-4</v>
      </c>
    </row>
    <row r="17" spans="1:39">
      <c r="A17" s="411"/>
      <c r="B17" s="421">
        <f>'D2'!B15</f>
        <v>0</v>
      </c>
      <c r="C17" s="417"/>
      <c r="D17" s="417"/>
      <c r="E17" s="418"/>
      <c r="F17" s="421">
        <f>'D2'!F15</f>
        <v>0</v>
      </c>
      <c r="G17" s="417"/>
      <c r="H17" s="417"/>
      <c r="I17" s="418"/>
      <c r="J17" s="414"/>
      <c r="K17" s="415"/>
      <c r="M17" s="516"/>
      <c r="N17" s="517"/>
      <c r="O17" s="518"/>
      <c r="P17" s="414"/>
      <c r="Q17" s="425"/>
      <c r="R17" s="415"/>
      <c r="S17" s="414"/>
      <c r="T17" s="415"/>
      <c r="U17" s="414"/>
      <c r="V17" s="425"/>
      <c r="W17" s="415"/>
      <c r="Y17" s="512"/>
      <c r="Z17" s="512"/>
      <c r="AA17" s="512"/>
      <c r="AB17" s="512"/>
      <c r="AC17" s="512"/>
      <c r="AD17" s="512"/>
      <c r="AE17" s="512"/>
      <c r="AF17" s="512"/>
      <c r="AG17" s="512"/>
      <c r="AH17" s="512"/>
      <c r="AI17" s="512"/>
      <c r="AJ17" s="512"/>
      <c r="AL17" s="84" t="str">
        <f>AF4</f>
        <v>Possible Cause 8</v>
      </c>
      <c r="AM17" s="84">
        <f>AF36</f>
        <v>1E-4</v>
      </c>
    </row>
    <row r="18" spans="1:39">
      <c r="A18" s="411" t="s">
        <v>44</v>
      </c>
      <c r="B18" s="98" t="s">
        <v>46</v>
      </c>
      <c r="F18" s="100" t="s">
        <v>48</v>
      </c>
      <c r="J18" s="412">
        <f>'D2'!J16</f>
        <v>0</v>
      </c>
      <c r="K18" s="413"/>
      <c r="M18" s="513"/>
      <c r="N18" s="514"/>
      <c r="O18" s="515"/>
      <c r="P18" s="412"/>
      <c r="Q18" s="427"/>
      <c r="R18" s="413"/>
      <c r="S18" s="412"/>
      <c r="T18" s="413"/>
      <c r="U18" s="519" t="s">
        <v>90</v>
      </c>
      <c r="V18" s="427"/>
      <c r="W18" s="413"/>
      <c r="Y18" s="511"/>
      <c r="Z18" s="511"/>
      <c r="AA18" s="511"/>
      <c r="AB18" s="511"/>
      <c r="AC18" s="511"/>
      <c r="AD18" s="511"/>
      <c r="AE18" s="511"/>
      <c r="AF18" s="511"/>
      <c r="AG18" s="511"/>
      <c r="AH18" s="511"/>
      <c r="AI18" s="511"/>
      <c r="AJ18" s="511"/>
      <c r="AL18" s="84" t="str">
        <f>AG4</f>
        <v>Possible Cause 9</v>
      </c>
      <c r="AM18" s="84">
        <f>AG36</f>
        <v>8.0000000000000007E-5</v>
      </c>
    </row>
    <row r="19" spans="1:39">
      <c r="A19" s="411"/>
      <c r="B19" s="421">
        <f>'D2'!B17</f>
        <v>0</v>
      </c>
      <c r="C19" s="417"/>
      <c r="D19" s="417"/>
      <c r="E19" s="418"/>
      <c r="F19" s="421">
        <f>'D2'!F17</f>
        <v>0</v>
      </c>
      <c r="G19" s="417"/>
      <c r="H19" s="417"/>
      <c r="I19" s="418"/>
      <c r="J19" s="414"/>
      <c r="K19" s="415"/>
      <c r="M19" s="516"/>
      <c r="N19" s="517"/>
      <c r="O19" s="518"/>
      <c r="P19" s="414"/>
      <c r="Q19" s="425"/>
      <c r="R19" s="415"/>
      <c r="S19" s="414"/>
      <c r="T19" s="415"/>
      <c r="U19" s="414"/>
      <c r="V19" s="425"/>
      <c r="W19" s="415"/>
      <c r="Y19" s="512"/>
      <c r="Z19" s="512"/>
      <c r="AA19" s="512"/>
      <c r="AB19" s="512"/>
      <c r="AC19" s="512"/>
      <c r="AD19" s="512"/>
      <c r="AE19" s="512"/>
      <c r="AF19" s="512"/>
      <c r="AG19" s="512"/>
      <c r="AH19" s="512"/>
      <c r="AI19" s="512"/>
      <c r="AJ19" s="512"/>
      <c r="AL19" s="84" t="str">
        <f>AH4</f>
        <v>Possible Cause 10</v>
      </c>
      <c r="AM19" s="84">
        <f>AH36</f>
        <v>6.0000000000000002E-5</v>
      </c>
    </row>
    <row r="20" spans="1:39">
      <c r="A20" s="411"/>
      <c r="B20" s="98" t="s">
        <v>45</v>
      </c>
      <c r="F20" s="99" t="s">
        <v>47</v>
      </c>
      <c r="J20" s="412">
        <f>'D2'!J18</f>
        <v>0</v>
      </c>
      <c r="K20" s="413"/>
      <c r="M20" s="513"/>
      <c r="N20" s="514"/>
      <c r="O20" s="515"/>
      <c r="P20" s="412"/>
      <c r="Q20" s="427"/>
      <c r="R20" s="413"/>
      <c r="S20" s="412"/>
      <c r="T20" s="413"/>
      <c r="U20" s="519" t="s">
        <v>91</v>
      </c>
      <c r="V20" s="427"/>
      <c r="W20" s="413"/>
      <c r="Y20" s="511"/>
      <c r="Z20" s="511"/>
      <c r="AA20" s="511"/>
      <c r="AB20" s="511"/>
      <c r="AC20" s="511"/>
      <c r="AD20" s="511"/>
      <c r="AE20" s="511"/>
      <c r="AF20" s="511"/>
      <c r="AG20" s="511"/>
      <c r="AH20" s="511"/>
      <c r="AI20" s="511"/>
      <c r="AJ20" s="511"/>
      <c r="AL20" s="84" t="str">
        <f>AI4</f>
        <v>Possible Cause 11</v>
      </c>
      <c r="AM20" s="84">
        <f>AI36</f>
        <v>4.0000000000000003E-5</v>
      </c>
    </row>
    <row r="21" spans="1:39">
      <c r="A21" s="411"/>
      <c r="B21" s="421">
        <f>'D2'!B19</f>
        <v>0</v>
      </c>
      <c r="C21" s="417"/>
      <c r="D21" s="417"/>
      <c r="E21" s="418"/>
      <c r="F21" s="421">
        <f>'D2'!F19</f>
        <v>0</v>
      </c>
      <c r="G21" s="417"/>
      <c r="H21" s="417"/>
      <c r="I21" s="418"/>
      <c r="J21" s="414"/>
      <c r="K21" s="415"/>
      <c r="M21" s="516"/>
      <c r="N21" s="517"/>
      <c r="O21" s="518"/>
      <c r="P21" s="414"/>
      <c r="Q21" s="425"/>
      <c r="R21" s="415"/>
      <c r="S21" s="414"/>
      <c r="T21" s="415"/>
      <c r="U21" s="414"/>
      <c r="V21" s="425"/>
      <c r="W21" s="415"/>
      <c r="Y21" s="512"/>
      <c r="Z21" s="512"/>
      <c r="AA21" s="512"/>
      <c r="AB21" s="512"/>
      <c r="AC21" s="512"/>
      <c r="AD21" s="512"/>
      <c r="AE21" s="512"/>
      <c r="AF21" s="512"/>
      <c r="AG21" s="512"/>
      <c r="AH21" s="512"/>
      <c r="AI21" s="512"/>
      <c r="AJ21" s="512"/>
      <c r="AL21" s="84" t="str">
        <f>AJ4</f>
        <v>Possible Cause 12</v>
      </c>
      <c r="AM21" s="84">
        <f>AJ36</f>
        <v>2.0000000000000002E-5</v>
      </c>
    </row>
    <row r="22" spans="1:39">
      <c r="A22" s="411" t="s">
        <v>50</v>
      </c>
      <c r="B22" s="98" t="s">
        <v>51</v>
      </c>
      <c r="F22" s="100" t="s">
        <v>52</v>
      </c>
      <c r="J22" s="412">
        <f>'D2'!J20</f>
        <v>0</v>
      </c>
      <c r="K22" s="413"/>
      <c r="M22" s="513"/>
      <c r="N22" s="514"/>
      <c r="O22" s="515"/>
      <c r="P22" s="412"/>
      <c r="Q22" s="427"/>
      <c r="R22" s="413"/>
      <c r="S22" s="412"/>
      <c r="T22" s="413"/>
      <c r="U22" s="519" t="s">
        <v>92</v>
      </c>
      <c r="V22" s="427"/>
      <c r="W22" s="413"/>
      <c r="Y22" s="511"/>
      <c r="Z22" s="511"/>
      <c r="AA22" s="511"/>
      <c r="AB22" s="511"/>
      <c r="AC22" s="511"/>
      <c r="AD22" s="511"/>
      <c r="AE22" s="511"/>
      <c r="AF22" s="511"/>
      <c r="AG22" s="511"/>
      <c r="AH22" s="511"/>
      <c r="AI22" s="511"/>
      <c r="AJ22" s="511"/>
    </row>
    <row r="23" spans="1:39">
      <c r="A23" s="411"/>
      <c r="B23" s="421">
        <f>'D2'!B21</f>
        <v>0</v>
      </c>
      <c r="C23" s="417"/>
      <c r="D23" s="417"/>
      <c r="E23" s="418"/>
      <c r="F23" s="421">
        <f>'D2'!F21</f>
        <v>0</v>
      </c>
      <c r="G23" s="417"/>
      <c r="H23" s="417"/>
      <c r="I23" s="418"/>
      <c r="J23" s="414"/>
      <c r="K23" s="415"/>
      <c r="M23" s="516"/>
      <c r="N23" s="517"/>
      <c r="O23" s="518"/>
      <c r="P23" s="414"/>
      <c r="Q23" s="425"/>
      <c r="R23" s="415"/>
      <c r="S23" s="414"/>
      <c r="T23" s="415"/>
      <c r="U23" s="414"/>
      <c r="V23" s="425"/>
      <c r="W23" s="415"/>
      <c r="Y23" s="512"/>
      <c r="Z23" s="512"/>
      <c r="AA23" s="512"/>
      <c r="AB23" s="512"/>
      <c r="AC23" s="512"/>
      <c r="AD23" s="512"/>
      <c r="AE23" s="512"/>
      <c r="AF23" s="512"/>
      <c r="AG23" s="512"/>
      <c r="AH23" s="512"/>
      <c r="AI23" s="512"/>
      <c r="AJ23" s="512"/>
    </row>
    <row r="24" spans="1:39">
      <c r="A24" s="411"/>
      <c r="B24" s="98" t="s">
        <v>53</v>
      </c>
      <c r="F24" s="99" t="s">
        <v>54</v>
      </c>
      <c r="J24" s="412">
        <f>'D2'!J22</f>
        <v>0</v>
      </c>
      <c r="K24" s="413"/>
      <c r="M24" s="513"/>
      <c r="N24" s="514"/>
      <c r="O24" s="515"/>
      <c r="P24" s="412"/>
      <c r="Q24" s="427"/>
      <c r="R24" s="413"/>
      <c r="S24" s="412"/>
      <c r="T24" s="413"/>
      <c r="U24" s="519" t="s">
        <v>93</v>
      </c>
      <c r="V24" s="427"/>
      <c r="W24" s="413"/>
      <c r="Y24" s="511"/>
      <c r="Z24" s="511"/>
      <c r="AA24" s="511"/>
      <c r="AB24" s="511"/>
      <c r="AC24" s="511"/>
      <c r="AD24" s="511"/>
      <c r="AE24" s="511"/>
      <c r="AF24" s="511"/>
      <c r="AG24" s="511"/>
      <c r="AH24" s="511"/>
      <c r="AI24" s="511"/>
      <c r="AJ24" s="511"/>
    </row>
    <row r="25" spans="1:39">
      <c r="A25" s="411"/>
      <c r="B25" s="421">
        <f>'D2'!B23</f>
        <v>0</v>
      </c>
      <c r="C25" s="417"/>
      <c r="D25" s="417"/>
      <c r="E25" s="418"/>
      <c r="F25" s="421">
        <f>'D2'!F23</f>
        <v>0</v>
      </c>
      <c r="G25" s="417"/>
      <c r="H25" s="417"/>
      <c r="I25" s="418"/>
      <c r="J25" s="414"/>
      <c r="K25" s="415"/>
      <c r="M25" s="516"/>
      <c r="N25" s="517"/>
      <c r="O25" s="518"/>
      <c r="P25" s="414"/>
      <c r="Q25" s="425"/>
      <c r="R25" s="415"/>
      <c r="S25" s="414"/>
      <c r="T25" s="415"/>
      <c r="U25" s="414"/>
      <c r="V25" s="425"/>
      <c r="W25" s="415"/>
      <c r="Y25" s="512"/>
      <c r="Z25" s="512"/>
      <c r="AA25" s="512"/>
      <c r="AB25" s="512"/>
      <c r="AC25" s="512"/>
      <c r="AD25" s="512"/>
      <c r="AE25" s="512"/>
      <c r="AF25" s="512"/>
      <c r="AG25" s="512"/>
      <c r="AH25" s="512"/>
      <c r="AI25" s="512"/>
      <c r="AJ25" s="512"/>
    </row>
    <row r="26" spans="1:39">
      <c r="A26" s="411" t="s">
        <v>55</v>
      </c>
      <c r="B26" s="98" t="s">
        <v>56</v>
      </c>
      <c r="F26" s="100" t="s">
        <v>57</v>
      </c>
      <c r="J26" s="412">
        <f>'D2'!J24</f>
        <v>0</v>
      </c>
      <c r="K26" s="413"/>
      <c r="M26" s="513"/>
      <c r="N26" s="514"/>
      <c r="O26" s="515"/>
      <c r="P26" s="412"/>
      <c r="Q26" s="427"/>
      <c r="R26" s="413"/>
      <c r="S26" s="412"/>
      <c r="T26" s="413"/>
      <c r="U26" s="519" t="s">
        <v>94</v>
      </c>
      <c r="V26" s="427"/>
      <c r="W26" s="413"/>
      <c r="Y26" s="511"/>
      <c r="Z26" s="511"/>
      <c r="AA26" s="511"/>
      <c r="AB26" s="511"/>
      <c r="AC26" s="511"/>
      <c r="AD26" s="511"/>
      <c r="AE26" s="511"/>
      <c r="AF26" s="511"/>
      <c r="AG26" s="511"/>
      <c r="AH26" s="511"/>
      <c r="AI26" s="511"/>
      <c r="AJ26" s="511"/>
    </row>
    <row r="27" spans="1:39">
      <c r="A27" s="411"/>
      <c r="B27" s="421">
        <f>'D2'!B25</f>
        <v>0</v>
      </c>
      <c r="C27" s="417"/>
      <c r="D27" s="417"/>
      <c r="E27" s="418"/>
      <c r="F27" s="421">
        <f>'D2'!F25</f>
        <v>0</v>
      </c>
      <c r="G27" s="417"/>
      <c r="H27" s="417"/>
      <c r="I27" s="418"/>
      <c r="J27" s="414"/>
      <c r="K27" s="415"/>
      <c r="M27" s="516"/>
      <c r="N27" s="517"/>
      <c r="O27" s="518"/>
      <c r="P27" s="414"/>
      <c r="Q27" s="425"/>
      <c r="R27" s="415"/>
      <c r="S27" s="414"/>
      <c r="T27" s="415"/>
      <c r="U27" s="414"/>
      <c r="V27" s="425"/>
      <c r="W27" s="415"/>
      <c r="Y27" s="512"/>
      <c r="Z27" s="512"/>
      <c r="AA27" s="512"/>
      <c r="AB27" s="512"/>
      <c r="AC27" s="512"/>
      <c r="AD27" s="512"/>
      <c r="AE27" s="512"/>
      <c r="AF27" s="512"/>
      <c r="AG27" s="512"/>
      <c r="AH27" s="512"/>
      <c r="AI27" s="512"/>
      <c r="AJ27" s="512"/>
    </row>
    <row r="28" spans="1:39">
      <c r="A28" s="411"/>
      <c r="B28" s="98" t="s">
        <v>59</v>
      </c>
      <c r="F28" s="102" t="s">
        <v>60</v>
      </c>
      <c r="J28" s="412">
        <f>'D2'!J26</f>
        <v>0</v>
      </c>
      <c r="K28" s="413"/>
      <c r="M28" s="513"/>
      <c r="N28" s="514"/>
      <c r="O28" s="515"/>
      <c r="P28" s="412"/>
      <c r="Q28" s="427"/>
      <c r="R28" s="413"/>
      <c r="S28" s="412"/>
      <c r="T28" s="413"/>
      <c r="U28" s="519" t="s">
        <v>95</v>
      </c>
      <c r="V28" s="427"/>
      <c r="W28" s="413"/>
      <c r="Y28" s="511"/>
      <c r="Z28" s="511"/>
      <c r="AA28" s="511"/>
      <c r="AB28" s="511"/>
      <c r="AC28" s="511"/>
      <c r="AD28" s="511"/>
      <c r="AE28" s="511"/>
      <c r="AF28" s="511"/>
      <c r="AG28" s="511"/>
      <c r="AH28" s="511"/>
      <c r="AI28" s="511"/>
      <c r="AJ28" s="511"/>
    </row>
    <row r="29" spans="1:39">
      <c r="A29" s="411"/>
      <c r="B29" s="421">
        <f>'D2'!B27</f>
        <v>0</v>
      </c>
      <c r="C29" s="417"/>
      <c r="D29" s="417"/>
      <c r="E29" s="418"/>
      <c r="F29" s="421">
        <f>'D2'!F27</f>
        <v>0</v>
      </c>
      <c r="G29" s="417"/>
      <c r="H29" s="417"/>
      <c r="I29" s="418"/>
      <c r="J29" s="414"/>
      <c r="K29" s="415"/>
      <c r="M29" s="516"/>
      <c r="N29" s="517"/>
      <c r="O29" s="518"/>
      <c r="P29" s="414"/>
      <c r="Q29" s="425"/>
      <c r="R29" s="415"/>
      <c r="S29" s="414"/>
      <c r="T29" s="415"/>
      <c r="U29" s="414"/>
      <c r="V29" s="425"/>
      <c r="W29" s="415"/>
      <c r="Y29" s="512"/>
      <c r="Z29" s="512"/>
      <c r="AA29" s="512"/>
      <c r="AB29" s="512"/>
      <c r="AC29" s="512"/>
      <c r="AD29" s="512"/>
      <c r="AE29" s="512"/>
      <c r="AF29" s="512"/>
      <c r="AG29" s="512"/>
      <c r="AH29" s="512"/>
      <c r="AI29" s="512"/>
      <c r="AJ29" s="512"/>
    </row>
    <row r="30" spans="1:39">
      <c r="A30" s="411" t="s">
        <v>58</v>
      </c>
      <c r="B30" s="101" t="s">
        <v>61</v>
      </c>
      <c r="F30" s="103" t="s">
        <v>62</v>
      </c>
      <c r="J30" s="412">
        <f>'D2'!J28</f>
        <v>0</v>
      </c>
      <c r="K30" s="413"/>
      <c r="M30" s="513"/>
      <c r="N30" s="514"/>
      <c r="O30" s="515"/>
      <c r="P30" s="412"/>
      <c r="Q30" s="427"/>
      <c r="R30" s="413"/>
      <c r="S30" s="412"/>
      <c r="T30" s="413"/>
      <c r="U30" s="519" t="s">
        <v>96</v>
      </c>
      <c r="V30" s="427"/>
      <c r="W30" s="413"/>
      <c r="Y30" s="511"/>
      <c r="Z30" s="511"/>
      <c r="AA30" s="511"/>
      <c r="AB30" s="511"/>
      <c r="AC30" s="511"/>
      <c r="AD30" s="511"/>
      <c r="AE30" s="511"/>
      <c r="AF30" s="511"/>
      <c r="AG30" s="511"/>
      <c r="AH30" s="511"/>
      <c r="AI30" s="511"/>
      <c r="AJ30" s="511"/>
    </row>
    <row r="31" spans="1:39">
      <c r="A31" s="411"/>
      <c r="B31" s="421">
        <f>'D2'!B29</f>
        <v>0</v>
      </c>
      <c r="C31" s="417"/>
      <c r="D31" s="417"/>
      <c r="E31" s="418"/>
      <c r="F31" s="421">
        <f>'D2'!F29</f>
        <v>0</v>
      </c>
      <c r="G31" s="417"/>
      <c r="H31" s="417"/>
      <c r="I31" s="418"/>
      <c r="J31" s="414"/>
      <c r="K31" s="415"/>
      <c r="M31" s="516"/>
      <c r="N31" s="517"/>
      <c r="O31" s="518"/>
      <c r="P31" s="414"/>
      <c r="Q31" s="425"/>
      <c r="R31" s="415"/>
      <c r="S31" s="414"/>
      <c r="T31" s="415"/>
      <c r="U31" s="414"/>
      <c r="V31" s="425"/>
      <c r="W31" s="415"/>
      <c r="Y31" s="512"/>
      <c r="Z31" s="512"/>
      <c r="AA31" s="512"/>
      <c r="AB31" s="512"/>
      <c r="AC31" s="512"/>
      <c r="AD31" s="512"/>
      <c r="AE31" s="512"/>
      <c r="AF31" s="512"/>
      <c r="AG31" s="512"/>
      <c r="AH31" s="512"/>
      <c r="AI31" s="512"/>
      <c r="AJ31" s="512"/>
    </row>
    <row r="32" spans="1:39">
      <c r="A32" s="411"/>
      <c r="B32" s="98" t="s">
        <v>65</v>
      </c>
      <c r="F32" s="102" t="s">
        <v>66</v>
      </c>
      <c r="J32" s="412">
        <f>'D2'!J30</f>
        <v>0</v>
      </c>
      <c r="K32" s="413"/>
      <c r="M32" s="513"/>
      <c r="N32" s="514"/>
      <c r="O32" s="515"/>
      <c r="P32" s="412"/>
      <c r="Q32" s="427"/>
      <c r="R32" s="413"/>
      <c r="S32" s="412"/>
      <c r="T32" s="413"/>
      <c r="U32" s="519" t="s">
        <v>97</v>
      </c>
      <c r="V32" s="427"/>
      <c r="W32" s="413"/>
      <c r="Y32" s="511"/>
      <c r="Z32" s="511"/>
      <c r="AA32" s="511"/>
      <c r="AB32" s="511"/>
      <c r="AC32" s="511"/>
      <c r="AD32" s="511"/>
      <c r="AE32" s="511"/>
      <c r="AF32" s="511"/>
      <c r="AG32" s="511"/>
      <c r="AH32" s="511"/>
      <c r="AI32" s="511"/>
      <c r="AJ32" s="511"/>
    </row>
    <row r="33" spans="1:36">
      <c r="A33" s="411"/>
      <c r="B33" s="421">
        <f>'D2'!B31</f>
        <v>0</v>
      </c>
      <c r="C33" s="417"/>
      <c r="D33" s="417"/>
      <c r="E33" s="418"/>
      <c r="F33" s="421">
        <f>'D2'!F31</f>
        <v>0</v>
      </c>
      <c r="G33" s="417"/>
      <c r="H33" s="417"/>
      <c r="I33" s="418"/>
      <c r="J33" s="414"/>
      <c r="K33" s="415"/>
      <c r="M33" s="516"/>
      <c r="N33" s="517"/>
      <c r="O33" s="518"/>
      <c r="P33" s="414"/>
      <c r="Q33" s="425"/>
      <c r="R33" s="415"/>
      <c r="S33" s="414"/>
      <c r="T33" s="415"/>
      <c r="U33" s="414"/>
      <c r="V33" s="425"/>
      <c r="W33" s="415"/>
      <c r="Y33" s="512"/>
      <c r="Z33" s="512"/>
      <c r="AA33" s="512"/>
      <c r="AB33" s="512"/>
      <c r="AC33" s="512"/>
      <c r="AD33" s="512"/>
      <c r="AE33" s="512"/>
      <c r="AF33" s="512"/>
      <c r="AG33" s="512"/>
      <c r="AH33" s="512"/>
      <c r="AI33" s="512"/>
      <c r="AJ33" s="512"/>
    </row>
    <row r="34" spans="1:36" ht="15" customHeight="1">
      <c r="A34" s="411" t="s">
        <v>63</v>
      </c>
      <c r="B34" s="100" t="s">
        <v>67</v>
      </c>
      <c r="K34" s="104"/>
      <c r="X34" s="166" t="s">
        <v>85</v>
      </c>
      <c r="Y34" s="167">
        <f>COUNTIF(Y10:Y33,"+")+0.00012</f>
        <v>1.0001199999999999</v>
      </c>
      <c r="Z34" s="167">
        <f>COUNTIF(Z10:Z33,"+")+0.00011</f>
        <v>1.1E-4</v>
      </c>
      <c r="AA34" s="167">
        <f>COUNTIF(AA10:AA33,"+")+0.0001</f>
        <v>1E-4</v>
      </c>
      <c r="AB34" s="167">
        <f>COUNTIF(AB10:AB33,"+")+0.00009</f>
        <v>9.0000000000000006E-5</v>
      </c>
      <c r="AC34" s="167">
        <f>COUNTIF(AC10:AC33,"+")+0.00008</f>
        <v>8.0000000000000007E-5</v>
      </c>
      <c r="AD34" s="167">
        <f>COUNTIF(AD10:AD33,"+")+0.00007</f>
        <v>6.9999999999999994E-5</v>
      </c>
      <c r="AE34" s="167">
        <f>COUNTIF(AE10:AE33,"+")+0.00006</f>
        <v>6.0000000000000002E-5</v>
      </c>
      <c r="AF34" s="167">
        <f>COUNTIF(AF10:AF33,"+")+0.00005</f>
        <v>5.0000000000000002E-5</v>
      </c>
      <c r="AG34" s="167">
        <f>COUNTIF(AG10:AG33,"+")+0.00004</f>
        <v>4.0000000000000003E-5</v>
      </c>
      <c r="AH34" s="167">
        <f>COUNTIF(AH10:AH33,"+")+0.00003</f>
        <v>3.0000000000000001E-5</v>
      </c>
      <c r="AI34" s="167">
        <f>COUNTIF(AI10:AI33,"+")+0.00002</f>
        <v>2.0000000000000002E-5</v>
      </c>
      <c r="AJ34" s="167">
        <f>COUNTIF(AJ10:AJ33,"+")+0.00001</f>
        <v>1.0000000000000001E-5</v>
      </c>
    </row>
    <row r="35" spans="1:36">
      <c r="A35" s="411"/>
      <c r="B35" s="422">
        <f>'D2'!B33</f>
        <v>0</v>
      </c>
      <c r="C35" s="423"/>
      <c r="D35" s="423"/>
      <c r="E35" s="423"/>
      <c r="F35" s="423"/>
      <c r="G35" s="423"/>
      <c r="H35" s="423"/>
      <c r="I35" s="423"/>
      <c r="J35" s="423"/>
      <c r="K35" s="424"/>
      <c r="X35" s="166" t="s">
        <v>86</v>
      </c>
      <c r="Y35" s="167">
        <f>COUNTIF(Y10:Y33,"-")-0.00012</f>
        <v>-1.2E-4</v>
      </c>
      <c r="Z35" s="167">
        <f>COUNTIF(Z10:Z33,"-")-0.00011</f>
        <v>-1.1E-4</v>
      </c>
      <c r="AA35" s="167">
        <f>COUNTIF(AA10:AA33,"-")-0.0001</f>
        <v>-1E-4</v>
      </c>
      <c r="AB35" s="167">
        <f>COUNTIF(AB10:AB33,"-")-0.00009</f>
        <v>-9.0000000000000006E-5</v>
      </c>
      <c r="AC35" s="167">
        <f>COUNTIF(AC10:AC33,"-")-0.00008</f>
        <v>-8.0000000000000007E-5</v>
      </c>
      <c r="AD35" s="167">
        <f>COUNTIF(AD10:AD33,"-")-0.00007</f>
        <v>-6.9999999999999994E-5</v>
      </c>
      <c r="AE35" s="167">
        <f>COUNTIF(AE10:AE33,"-")-0.00006</f>
        <v>-6.0000000000000002E-5</v>
      </c>
      <c r="AF35" s="167">
        <f>COUNTIF(AF10:AF33,"-")-0.00005</f>
        <v>-5.0000000000000002E-5</v>
      </c>
      <c r="AG35" s="167">
        <f>COUNTIF(AG10:AG33,"-")-0.00004</f>
        <v>-4.0000000000000003E-5</v>
      </c>
      <c r="AH35" s="167">
        <f>COUNTIF(AH10:AH33,"-")-0.00003</f>
        <v>-3.0000000000000001E-5</v>
      </c>
      <c r="AI35" s="167">
        <f>COUNTIF(AI10:AI33,"-")-0.00002</f>
        <v>-2.0000000000000002E-5</v>
      </c>
      <c r="AJ35" s="167">
        <f>COUNTIF(AJ10:AJ33,"-")-0.00001</f>
        <v>-1.0000000000000001E-5</v>
      </c>
    </row>
    <row r="36" spans="1:36">
      <c r="A36" s="411"/>
      <c r="B36" s="422"/>
      <c r="C36" s="423"/>
      <c r="D36" s="423"/>
      <c r="E36" s="423"/>
      <c r="F36" s="423"/>
      <c r="G36" s="423"/>
      <c r="H36" s="423"/>
      <c r="I36" s="423"/>
      <c r="J36" s="423"/>
      <c r="K36" s="424"/>
      <c r="X36" s="164" t="s">
        <v>99</v>
      </c>
      <c r="Y36" s="168">
        <f>Y34-Y35</f>
        <v>1.0002399999999998</v>
      </c>
      <c r="Z36" s="168">
        <f t="shared" ref="Z36:AJ36" si="0">Z34-Z35</f>
        <v>2.2000000000000001E-4</v>
      </c>
      <c r="AA36" s="168">
        <f t="shared" si="0"/>
        <v>2.0000000000000001E-4</v>
      </c>
      <c r="AB36" s="168">
        <f t="shared" si="0"/>
        <v>1.8000000000000001E-4</v>
      </c>
      <c r="AC36" s="168">
        <f t="shared" si="0"/>
        <v>1.6000000000000001E-4</v>
      </c>
      <c r="AD36" s="168">
        <f t="shared" si="0"/>
        <v>1.3999999999999999E-4</v>
      </c>
      <c r="AE36" s="168">
        <f t="shared" si="0"/>
        <v>1.2E-4</v>
      </c>
      <c r="AF36" s="168">
        <f t="shared" si="0"/>
        <v>1E-4</v>
      </c>
      <c r="AG36" s="168">
        <f t="shared" si="0"/>
        <v>8.0000000000000007E-5</v>
      </c>
      <c r="AH36" s="168">
        <f t="shared" si="0"/>
        <v>6.0000000000000002E-5</v>
      </c>
      <c r="AI36" s="168">
        <f t="shared" si="0"/>
        <v>4.0000000000000003E-5</v>
      </c>
      <c r="AJ36" s="168">
        <f t="shared" si="0"/>
        <v>2.0000000000000002E-5</v>
      </c>
    </row>
    <row r="37" spans="1:36">
      <c r="A37" s="411"/>
      <c r="B37" s="422"/>
      <c r="C37" s="423"/>
      <c r="D37" s="423"/>
      <c r="E37" s="423"/>
      <c r="F37" s="423"/>
      <c r="G37" s="423"/>
      <c r="H37" s="423"/>
      <c r="I37" s="423"/>
      <c r="J37" s="423"/>
      <c r="K37" s="424"/>
    </row>
    <row r="38" spans="1:36">
      <c r="A38" s="411"/>
      <c r="B38" s="414"/>
      <c r="C38" s="425"/>
      <c r="D38" s="425"/>
      <c r="E38" s="425"/>
      <c r="F38" s="425"/>
      <c r="G38" s="425"/>
      <c r="H38" s="425"/>
      <c r="I38" s="425"/>
      <c r="J38" s="425"/>
      <c r="K38" s="415"/>
    </row>
    <row r="39" spans="1:36" ht="15" customHeight="1">
      <c r="A39" s="429" t="s">
        <v>69</v>
      </c>
      <c r="B39" s="101" t="s">
        <v>74</v>
      </c>
      <c r="C39" s="433">
        <f>'D2'!C37</f>
        <v>0</v>
      </c>
      <c r="D39" s="433"/>
      <c r="F39" s="105" t="s">
        <v>75</v>
      </c>
      <c r="G39" s="84">
        <f>'D2'!G37</f>
        <v>0</v>
      </c>
      <c r="I39" s="105" t="s">
        <v>76</v>
      </c>
      <c r="J39" s="433">
        <f>'D2'!J37</f>
        <v>0</v>
      </c>
      <c r="K39" s="434"/>
      <c r="Y39" s="169" t="s">
        <v>100</v>
      </c>
    </row>
    <row r="40" spans="1:36" ht="17.25">
      <c r="A40" s="430"/>
      <c r="K40" s="107"/>
      <c r="Y40" s="170" t="s">
        <v>101</v>
      </c>
    </row>
    <row r="41" spans="1:36">
      <c r="A41" s="431"/>
      <c r="B41" s="99" t="s">
        <v>71</v>
      </c>
      <c r="C41" s="108"/>
      <c r="D41" s="108"/>
      <c r="E41" s="108"/>
      <c r="F41" s="108"/>
      <c r="G41" s="109" t="s">
        <v>70</v>
      </c>
      <c r="H41" s="108"/>
      <c r="I41" s="108"/>
      <c r="J41" s="108"/>
      <c r="K41" s="107"/>
      <c r="Y41" s="171" t="s">
        <v>98</v>
      </c>
      <c r="Z41" s="172" t="s">
        <v>85</v>
      </c>
      <c r="AA41" s="532" t="s">
        <v>198</v>
      </c>
      <c r="AB41" s="532"/>
    </row>
    <row r="42" spans="1:36">
      <c r="A42" s="431"/>
      <c r="B42" s="533">
        <f>'D2'!B40</f>
        <v>0</v>
      </c>
      <c r="C42" s="534"/>
      <c r="D42" s="534"/>
      <c r="E42" s="534"/>
      <c r="F42" s="534"/>
      <c r="G42" s="534">
        <f>'D2'!G40</f>
        <v>0</v>
      </c>
      <c r="H42" s="534"/>
      <c r="I42" s="534"/>
      <c r="J42" s="534"/>
      <c r="K42" s="535"/>
      <c r="Y42" s="173">
        <v>1</v>
      </c>
      <c r="Z42" s="174">
        <f t="shared" ref="Z42:Z53" si="1">IF(ISBLANK(Y42),NA(),LARGE(Y$36:AJ$36,Y42))</f>
        <v>1.0002399999999998</v>
      </c>
      <c r="AA42" s="175" t="str">
        <f>INDEX($AL$10:$AM$21,MATCH(Z42,$AM$10:$AM$21,0),1)</f>
        <v>New customer onboarding process</v>
      </c>
    </row>
    <row r="43" spans="1:36">
      <c r="A43" s="431"/>
      <c r="B43" s="102" t="s">
        <v>78</v>
      </c>
      <c r="C43" s="437">
        <f>'D2'!C41</f>
        <v>0</v>
      </c>
      <c r="D43" s="437"/>
      <c r="E43" s="437"/>
      <c r="F43" s="110" t="s">
        <v>77</v>
      </c>
      <c r="G43" s="108">
        <f>'D2'!G41</f>
        <v>0</v>
      </c>
      <c r="H43" s="108"/>
      <c r="I43" s="111" t="s">
        <v>79</v>
      </c>
      <c r="J43" s="439">
        <f>'D2'!J41</f>
        <v>0</v>
      </c>
      <c r="K43" s="438"/>
      <c r="Y43" s="176">
        <v>2</v>
      </c>
      <c r="Z43" s="177">
        <f t="shared" si="1"/>
        <v>2.2000000000000001E-4</v>
      </c>
      <c r="AA43" s="178" t="str">
        <f t="shared" ref="AA43:AA53" si="2">INDEX($AL$10:$AM$21,MATCH(Z43,$AM$10:$AM$21,0),1)</f>
        <v>Possible Cause 2</v>
      </c>
      <c r="AB43" s="179"/>
    </row>
    <row r="44" spans="1:36">
      <c r="A44" s="432"/>
      <c r="B44" s="99"/>
      <c r="C44" s="108"/>
      <c r="D44" s="108"/>
      <c r="E44" s="108"/>
      <c r="F44" s="108"/>
      <c r="G44" s="108"/>
      <c r="H44" s="108"/>
      <c r="I44" s="108"/>
      <c r="J44" s="108"/>
      <c r="K44" s="113"/>
      <c r="Y44" s="173">
        <v>3</v>
      </c>
      <c r="Z44" s="174">
        <f t="shared" si="1"/>
        <v>2.0000000000000001E-4</v>
      </c>
      <c r="AA44" s="175" t="str">
        <f t="shared" si="2"/>
        <v>Possible Cause 3</v>
      </c>
    </row>
    <row r="45" spans="1:36">
      <c r="A45" s="411" t="s">
        <v>72</v>
      </c>
      <c r="B45" s="412">
        <f>'D2'!B43</f>
        <v>0</v>
      </c>
      <c r="C45" s="427"/>
      <c r="D45" s="427"/>
      <c r="E45" s="427"/>
      <c r="F45" s="427"/>
      <c r="G45" s="427"/>
      <c r="H45" s="427"/>
      <c r="I45" s="427"/>
      <c r="J45" s="427"/>
      <c r="K45" s="413"/>
      <c r="Y45" s="176">
        <v>4</v>
      </c>
      <c r="Z45" s="177">
        <f t="shared" si="1"/>
        <v>1.8000000000000001E-4</v>
      </c>
      <c r="AA45" s="178" t="str">
        <f t="shared" si="2"/>
        <v>Possible Cause 4</v>
      </c>
      <c r="AB45" s="179"/>
    </row>
    <row r="46" spans="1:36">
      <c r="A46" s="411"/>
      <c r="B46" s="422"/>
      <c r="C46" s="423"/>
      <c r="D46" s="423"/>
      <c r="E46" s="423"/>
      <c r="F46" s="423"/>
      <c r="G46" s="423"/>
      <c r="H46" s="423"/>
      <c r="I46" s="423"/>
      <c r="J46" s="423"/>
      <c r="K46" s="424"/>
      <c r="Y46" s="173">
        <v>5</v>
      </c>
      <c r="Z46" s="174">
        <f t="shared" si="1"/>
        <v>1.6000000000000001E-4</v>
      </c>
      <c r="AA46" s="175" t="str">
        <f t="shared" si="2"/>
        <v>Possible Cause 5</v>
      </c>
    </row>
    <row r="47" spans="1:36">
      <c r="A47" s="411"/>
      <c r="B47" s="422"/>
      <c r="C47" s="423"/>
      <c r="D47" s="423"/>
      <c r="E47" s="423"/>
      <c r="F47" s="423"/>
      <c r="G47" s="423"/>
      <c r="H47" s="423"/>
      <c r="I47" s="423"/>
      <c r="J47" s="423"/>
      <c r="K47" s="424"/>
      <c r="Y47" s="176">
        <v>6</v>
      </c>
      <c r="Z47" s="177">
        <f t="shared" si="1"/>
        <v>1.3999999999999999E-4</v>
      </c>
      <c r="AA47" s="178" t="str">
        <f t="shared" si="2"/>
        <v>Possible Cause 6</v>
      </c>
      <c r="AB47" s="179"/>
    </row>
    <row r="48" spans="1:36">
      <c r="A48" s="411"/>
      <c r="B48" s="414"/>
      <c r="C48" s="425"/>
      <c r="D48" s="425"/>
      <c r="E48" s="425"/>
      <c r="F48" s="425"/>
      <c r="G48" s="425"/>
      <c r="H48" s="425"/>
      <c r="I48" s="425"/>
      <c r="J48" s="425"/>
      <c r="K48" s="415"/>
      <c r="Y48" s="173">
        <v>7</v>
      </c>
      <c r="Z48" s="174">
        <f t="shared" si="1"/>
        <v>1.2E-4</v>
      </c>
      <c r="AA48" s="175" t="str">
        <f t="shared" si="2"/>
        <v>Possible Cause 7</v>
      </c>
    </row>
    <row r="49" spans="1:28" ht="15" customHeight="1">
      <c r="A49" s="426" t="s">
        <v>68</v>
      </c>
      <c r="B49" s="98" t="s">
        <v>64</v>
      </c>
      <c r="K49" s="107"/>
      <c r="Y49" s="176">
        <v>8</v>
      </c>
      <c r="Z49" s="177">
        <f t="shared" si="1"/>
        <v>1E-4</v>
      </c>
      <c r="AA49" s="178" t="str">
        <f t="shared" si="2"/>
        <v>Possible Cause 8</v>
      </c>
      <c r="AB49" s="179"/>
    </row>
    <row r="50" spans="1:28">
      <c r="A50" s="426"/>
      <c r="B50" s="422">
        <f>'D2'!B48</f>
        <v>0</v>
      </c>
      <c r="C50" s="428"/>
      <c r="D50" s="428"/>
      <c r="E50" s="428"/>
      <c r="F50" s="428"/>
      <c r="G50" s="428"/>
      <c r="H50" s="428"/>
      <c r="I50" s="428"/>
      <c r="J50" s="428"/>
      <c r="K50" s="424"/>
      <c r="Y50" s="173">
        <v>9</v>
      </c>
      <c r="Z50" s="174">
        <f t="shared" si="1"/>
        <v>8.0000000000000007E-5</v>
      </c>
      <c r="AA50" s="175" t="str">
        <f t="shared" si="2"/>
        <v>Possible Cause 9</v>
      </c>
    </row>
    <row r="51" spans="1:28">
      <c r="A51" s="426"/>
      <c r="B51" s="422"/>
      <c r="C51" s="428"/>
      <c r="D51" s="428"/>
      <c r="E51" s="428"/>
      <c r="F51" s="428"/>
      <c r="G51" s="428"/>
      <c r="H51" s="428"/>
      <c r="I51" s="428"/>
      <c r="J51" s="428"/>
      <c r="K51" s="424"/>
      <c r="Y51" s="176">
        <v>10</v>
      </c>
      <c r="Z51" s="177">
        <f t="shared" si="1"/>
        <v>6.0000000000000002E-5</v>
      </c>
      <c r="AA51" s="178" t="str">
        <f t="shared" si="2"/>
        <v>Possible Cause 10</v>
      </c>
      <c r="AB51" s="179"/>
    </row>
    <row r="52" spans="1:28">
      <c r="A52" s="426"/>
      <c r="B52" s="422"/>
      <c r="C52" s="428"/>
      <c r="D52" s="428"/>
      <c r="E52" s="428"/>
      <c r="F52" s="428"/>
      <c r="G52" s="428"/>
      <c r="H52" s="428"/>
      <c r="I52" s="428"/>
      <c r="J52" s="428"/>
      <c r="K52" s="424"/>
      <c r="Y52" s="173">
        <v>11</v>
      </c>
      <c r="Z52" s="174">
        <f t="shared" si="1"/>
        <v>4.0000000000000003E-5</v>
      </c>
      <c r="AA52" s="175" t="str">
        <f t="shared" si="2"/>
        <v>Possible Cause 11</v>
      </c>
    </row>
    <row r="53" spans="1:28">
      <c r="A53" s="426"/>
      <c r="B53" s="414"/>
      <c r="C53" s="425"/>
      <c r="D53" s="425"/>
      <c r="E53" s="425"/>
      <c r="F53" s="425"/>
      <c r="G53" s="425"/>
      <c r="H53" s="425"/>
      <c r="I53" s="425"/>
      <c r="J53" s="425"/>
      <c r="K53" s="415"/>
      <c r="Y53" s="176">
        <v>12</v>
      </c>
      <c r="Z53" s="177">
        <f t="shared" si="1"/>
        <v>2.0000000000000002E-5</v>
      </c>
      <c r="AA53" s="178" t="str">
        <f t="shared" si="2"/>
        <v>Possible Cause 12</v>
      </c>
      <c r="AB53" s="179"/>
    </row>
  </sheetData>
  <sheetProtection password="B106" sheet="1" objects="1" formatCells="0" formatColumns="0" formatRows="0" insertColumns="0" insertRows="0" insertHyperlinks="0" deleteColumns="0" deleteRows="0" sort="0" autoFilter="0" pivotTables="0"/>
  <mergeCells count="283">
    <mergeCell ref="AA41:AB41"/>
    <mergeCell ref="B42:F42"/>
    <mergeCell ref="G42:K42"/>
    <mergeCell ref="C43:E43"/>
    <mergeCell ref="J14:K15"/>
    <mergeCell ref="J16:K17"/>
    <mergeCell ref="J18:K19"/>
    <mergeCell ref="J20:K21"/>
    <mergeCell ref="J22:K23"/>
    <mergeCell ref="J24:K25"/>
    <mergeCell ref="F23:I23"/>
    <mergeCell ref="F25:I25"/>
    <mergeCell ref="F27:I27"/>
    <mergeCell ref="Y16:Y17"/>
    <mergeCell ref="Z16:Z17"/>
    <mergeCell ref="AA14:AA15"/>
    <mergeCell ref="AB14:AB15"/>
    <mergeCell ref="F11:I11"/>
    <mergeCell ref="F13:I13"/>
    <mergeCell ref="F15:I15"/>
    <mergeCell ref="F17:I17"/>
    <mergeCell ref="F19:I19"/>
    <mergeCell ref="F21:I21"/>
    <mergeCell ref="A45:A48"/>
    <mergeCell ref="A49:A53"/>
    <mergeCell ref="B11:E11"/>
    <mergeCell ref="B13:E13"/>
    <mergeCell ref="B17:E17"/>
    <mergeCell ref="B19:E19"/>
    <mergeCell ref="B23:E23"/>
    <mergeCell ref="B27:E27"/>
    <mergeCell ref="B29:E29"/>
    <mergeCell ref="B31:E31"/>
    <mergeCell ref="B45:K48"/>
    <mergeCell ref="B50:K53"/>
    <mergeCell ref="J26:K27"/>
    <mergeCell ref="J28:K29"/>
    <mergeCell ref="J30:K31"/>
    <mergeCell ref="J32:K33"/>
    <mergeCell ref="B15:E15"/>
    <mergeCell ref="B21:E21"/>
    <mergeCell ref="AG32:AG33"/>
    <mergeCell ref="AH32:AH33"/>
    <mergeCell ref="AI32:AI33"/>
    <mergeCell ref="AJ32:AJ33"/>
    <mergeCell ref="A34:A38"/>
    <mergeCell ref="A39:A44"/>
    <mergeCell ref="B33:E33"/>
    <mergeCell ref="B35:K38"/>
    <mergeCell ref="C39:D39"/>
    <mergeCell ref="J39:K39"/>
    <mergeCell ref="AA32:AA33"/>
    <mergeCell ref="AB32:AB33"/>
    <mergeCell ref="AC32:AC33"/>
    <mergeCell ref="AD32:AD33"/>
    <mergeCell ref="AE32:AE33"/>
    <mergeCell ref="AF32:AF33"/>
    <mergeCell ref="M32:O33"/>
    <mergeCell ref="P32:R33"/>
    <mergeCell ref="S32:T33"/>
    <mergeCell ref="U32:W33"/>
    <mergeCell ref="Y32:Y33"/>
    <mergeCell ref="Z32:Z33"/>
    <mergeCell ref="J43:K43"/>
    <mergeCell ref="F33:I33"/>
    <mergeCell ref="AE30:AE31"/>
    <mergeCell ref="AF30:AF31"/>
    <mergeCell ref="AG30:AG31"/>
    <mergeCell ref="AH30:AH31"/>
    <mergeCell ref="AI30:AI31"/>
    <mergeCell ref="AJ30:AJ31"/>
    <mergeCell ref="Y30:Y31"/>
    <mergeCell ref="Z30:Z31"/>
    <mergeCell ref="AA30:AA31"/>
    <mergeCell ref="AB30:AB31"/>
    <mergeCell ref="AC30:AC31"/>
    <mergeCell ref="AD30:AD31"/>
    <mergeCell ref="A30:A33"/>
    <mergeCell ref="M30:O31"/>
    <mergeCell ref="P30:R31"/>
    <mergeCell ref="S30:T31"/>
    <mergeCell ref="U30:W31"/>
    <mergeCell ref="Z28:Z29"/>
    <mergeCell ref="AA28:AA29"/>
    <mergeCell ref="AB28:AB29"/>
    <mergeCell ref="AC28:AC29"/>
    <mergeCell ref="F29:I29"/>
    <mergeCell ref="F31:I31"/>
    <mergeCell ref="AH26:AH27"/>
    <mergeCell ref="AI26:AI27"/>
    <mergeCell ref="AJ26:AJ27"/>
    <mergeCell ref="M28:O29"/>
    <mergeCell ref="P28:R29"/>
    <mergeCell ref="S28:T29"/>
    <mergeCell ref="U28:W29"/>
    <mergeCell ref="Y28:Y29"/>
    <mergeCell ref="Z26:Z27"/>
    <mergeCell ref="AA26:AA27"/>
    <mergeCell ref="AB26:AB27"/>
    <mergeCell ref="AC26:AC27"/>
    <mergeCell ref="AD26:AD27"/>
    <mergeCell ref="AE26:AE27"/>
    <mergeCell ref="AF28:AF29"/>
    <mergeCell ref="AG28:AG29"/>
    <mergeCell ref="AH28:AH29"/>
    <mergeCell ref="AI28:AI29"/>
    <mergeCell ref="AJ28:AJ29"/>
    <mergeCell ref="AD28:AD29"/>
    <mergeCell ref="AE28:AE29"/>
    <mergeCell ref="AG24:AG25"/>
    <mergeCell ref="AH24:AH25"/>
    <mergeCell ref="AI24:AI25"/>
    <mergeCell ref="AJ24:AJ25"/>
    <mergeCell ref="A26:A29"/>
    <mergeCell ref="M26:O27"/>
    <mergeCell ref="P26:R27"/>
    <mergeCell ref="S26:T27"/>
    <mergeCell ref="U26:W27"/>
    <mergeCell ref="Y26:Y27"/>
    <mergeCell ref="AA24:AA25"/>
    <mergeCell ref="AB24:AB25"/>
    <mergeCell ref="AC24:AC25"/>
    <mergeCell ref="AD24:AD25"/>
    <mergeCell ref="AE24:AE25"/>
    <mergeCell ref="AF24:AF25"/>
    <mergeCell ref="M24:O25"/>
    <mergeCell ref="P24:R25"/>
    <mergeCell ref="S24:T25"/>
    <mergeCell ref="U24:W25"/>
    <mergeCell ref="Y24:Y25"/>
    <mergeCell ref="Z24:Z25"/>
    <mergeCell ref="AF26:AF27"/>
    <mergeCell ref="AG26:AG27"/>
    <mergeCell ref="AE22:AE23"/>
    <mergeCell ref="AF22:AF23"/>
    <mergeCell ref="AG22:AG23"/>
    <mergeCell ref="AH22:AH23"/>
    <mergeCell ref="AI22:AI23"/>
    <mergeCell ref="AJ22:AJ23"/>
    <mergeCell ref="Y22:Y23"/>
    <mergeCell ref="Z22:Z23"/>
    <mergeCell ref="AA22:AA23"/>
    <mergeCell ref="AB22:AB23"/>
    <mergeCell ref="AC22:AC23"/>
    <mergeCell ref="AD22:AD23"/>
    <mergeCell ref="A22:A25"/>
    <mergeCell ref="M22:O23"/>
    <mergeCell ref="P22:R23"/>
    <mergeCell ref="S22:T23"/>
    <mergeCell ref="U22:W23"/>
    <mergeCell ref="Z20:Z21"/>
    <mergeCell ref="AA20:AA21"/>
    <mergeCell ref="AB20:AB21"/>
    <mergeCell ref="AC20:AC21"/>
    <mergeCell ref="B25:E25"/>
    <mergeCell ref="AH18:AH19"/>
    <mergeCell ref="AI18:AI19"/>
    <mergeCell ref="AJ18:AJ19"/>
    <mergeCell ref="M20:O21"/>
    <mergeCell ref="P20:R21"/>
    <mergeCell ref="S20:T21"/>
    <mergeCell ref="U20:W21"/>
    <mergeCell ref="Y20:Y21"/>
    <mergeCell ref="Z18:Z19"/>
    <mergeCell ref="AA18:AA19"/>
    <mergeCell ref="AB18:AB19"/>
    <mergeCell ref="AC18:AC19"/>
    <mergeCell ref="AD18:AD19"/>
    <mergeCell ref="AE18:AE19"/>
    <mergeCell ref="AF20:AF21"/>
    <mergeCell ref="AG20:AG21"/>
    <mergeCell ref="AH20:AH21"/>
    <mergeCell ref="AI20:AI21"/>
    <mergeCell ref="AJ20:AJ21"/>
    <mergeCell ref="AD20:AD21"/>
    <mergeCell ref="AE20:AE21"/>
    <mergeCell ref="AC14:AC15"/>
    <mergeCell ref="AD14:AD15"/>
    <mergeCell ref="AG16:AG17"/>
    <mergeCell ref="AH16:AH17"/>
    <mergeCell ref="AI16:AI17"/>
    <mergeCell ref="AJ16:AJ17"/>
    <mergeCell ref="A18:A21"/>
    <mergeCell ref="M18:O19"/>
    <mergeCell ref="P18:R19"/>
    <mergeCell ref="S18:T19"/>
    <mergeCell ref="U18:W19"/>
    <mergeCell ref="Y18:Y19"/>
    <mergeCell ref="AA16:AA17"/>
    <mergeCell ref="AB16:AB17"/>
    <mergeCell ref="AC16:AC17"/>
    <mergeCell ref="AD16:AD17"/>
    <mergeCell ref="AE16:AE17"/>
    <mergeCell ref="AF16:AF17"/>
    <mergeCell ref="M16:O17"/>
    <mergeCell ref="P16:R17"/>
    <mergeCell ref="S16:T17"/>
    <mergeCell ref="U16:W17"/>
    <mergeCell ref="AF18:AF19"/>
    <mergeCell ref="AG18:AG19"/>
    <mergeCell ref="AI12:AI13"/>
    <mergeCell ref="AJ12:AJ13"/>
    <mergeCell ref="A14:A17"/>
    <mergeCell ref="M14:O15"/>
    <mergeCell ref="P14:R15"/>
    <mergeCell ref="S14:T15"/>
    <mergeCell ref="U14:W15"/>
    <mergeCell ref="Z12:Z13"/>
    <mergeCell ref="AA12:AA13"/>
    <mergeCell ref="AB12:AB13"/>
    <mergeCell ref="AC12:AC13"/>
    <mergeCell ref="AD12:AD13"/>
    <mergeCell ref="AE12:AE13"/>
    <mergeCell ref="A10:A13"/>
    <mergeCell ref="J10:K11"/>
    <mergeCell ref="J12:K13"/>
    <mergeCell ref="AE14:AE15"/>
    <mergeCell ref="AF14:AF15"/>
    <mergeCell ref="AG14:AG15"/>
    <mergeCell ref="AH14:AH15"/>
    <mergeCell ref="AI14:AI15"/>
    <mergeCell ref="AJ14:AJ15"/>
    <mergeCell ref="Y14:Y15"/>
    <mergeCell ref="Z14:Z15"/>
    <mergeCell ref="AF10:AF11"/>
    <mergeCell ref="AG10:AG11"/>
    <mergeCell ref="AH10:AH11"/>
    <mergeCell ref="AI10:AI11"/>
    <mergeCell ref="AJ10:AJ11"/>
    <mergeCell ref="M12:O13"/>
    <mergeCell ref="P12:R13"/>
    <mergeCell ref="S12:T13"/>
    <mergeCell ref="U12:W13"/>
    <mergeCell ref="Y12:Y13"/>
    <mergeCell ref="Z10:Z11"/>
    <mergeCell ref="AA10:AA11"/>
    <mergeCell ref="AB10:AB11"/>
    <mergeCell ref="AC10:AC11"/>
    <mergeCell ref="AD10:AD11"/>
    <mergeCell ref="AE10:AE11"/>
    <mergeCell ref="M10:O11"/>
    <mergeCell ref="P10:R11"/>
    <mergeCell ref="S10:T11"/>
    <mergeCell ref="U10:W11"/>
    <mergeCell ref="Y10:Y11"/>
    <mergeCell ref="AF12:AF13"/>
    <mergeCell ref="AG12:AG13"/>
    <mergeCell ref="AH12:AH13"/>
    <mergeCell ref="AU1:AU9"/>
    <mergeCell ref="AV1:AV9"/>
    <mergeCell ref="Y4:Y9"/>
    <mergeCell ref="Z4:Z9"/>
    <mergeCell ref="AA4:AA9"/>
    <mergeCell ref="AB4:AB9"/>
    <mergeCell ref="AC4:AC9"/>
    <mergeCell ref="AD4:AD9"/>
    <mergeCell ref="AE4:AE9"/>
    <mergeCell ref="AF4:AF9"/>
    <mergeCell ref="AO1:AO9"/>
    <mergeCell ref="AP1:AP9"/>
    <mergeCell ref="AQ1:AQ9"/>
    <mergeCell ref="AR1:AR9"/>
    <mergeCell ref="AS1:AS9"/>
    <mergeCell ref="AT1:AT9"/>
    <mergeCell ref="A1:K1"/>
    <mergeCell ref="Z1:AJ1"/>
    <mergeCell ref="AK1:AK9"/>
    <mergeCell ref="AL1:AL9"/>
    <mergeCell ref="AM1:AM9"/>
    <mergeCell ref="AN1:AN9"/>
    <mergeCell ref="AG4:AG9"/>
    <mergeCell ref="AH4:AH9"/>
    <mergeCell ref="AI4:AI9"/>
    <mergeCell ref="AJ4:AJ9"/>
    <mergeCell ref="M5:W5"/>
    <mergeCell ref="B9:E9"/>
    <mergeCell ref="F9:I9"/>
    <mergeCell ref="J9:K9"/>
    <mergeCell ref="M9:O9"/>
    <mergeCell ref="P9:R9"/>
    <mergeCell ref="S9:T9"/>
    <mergeCell ref="U9:W9"/>
    <mergeCell ref="F2:G2"/>
  </mergeCells>
  <conditionalFormatting sqref="Z42:Z53">
    <cfRule type="expression" dxfId="4" priority="1" stopIfTrue="1">
      <formula>ISERROR(Z42)</formula>
    </cfRule>
  </conditionalFormatting>
  <dataValidations count="1">
    <dataValidation type="list" allowBlank="1" showInputMessage="1" showErrorMessage="1" sqref="Y10:AJ33">
      <formula1>"+,-,?"</formula1>
    </dataValidation>
  </dataValidations>
  <hyperlinks>
    <hyperlink ref="A5" location="'D4-1'!A1" display="Root Cause List"/>
    <hyperlink ref="A7" location="INSTRUCTIONS!A1" display="Instructions"/>
    <hyperlink ref="F2:G2" r:id="rId1" display="Watch the Video"/>
  </hyperlinks>
  <pageMargins left="0.17" right="0.19" top="0.17" bottom="0.18" header="0.17" footer="0.18"/>
  <pageSetup orientation="portrait" r:id="rId2"/>
  <drawing r:id="rId3"/>
  <legacyDrawing r:id="rId4"/>
</worksheet>
</file>

<file path=xl/worksheets/sheet9.xml><?xml version="1.0" encoding="utf-8"?>
<worksheet xmlns="http://schemas.openxmlformats.org/spreadsheetml/2006/main" xmlns:r="http://schemas.openxmlformats.org/officeDocument/2006/relationships">
  <sheetPr codeName="Sheet9"/>
  <dimension ref="A1:Z32"/>
  <sheetViews>
    <sheetView showGridLines="0" zoomScale="90" zoomScaleNormal="90" workbookViewId="0">
      <selection sqref="A1:O1"/>
    </sheetView>
  </sheetViews>
  <sheetFormatPr defaultRowHeight="15"/>
  <cols>
    <col min="1" max="10" width="9.140625" style="84"/>
    <col min="11" max="11" width="11.28515625" style="84" customWidth="1"/>
    <col min="12" max="22" width="9.140625" style="84"/>
    <col min="23" max="26" width="16.7109375" style="84" customWidth="1"/>
    <col min="27" max="16384" width="9.140625" style="84"/>
  </cols>
  <sheetData>
    <row r="1" spans="1:26" s="91" customFormat="1" ht="21">
      <c r="A1" s="385" t="s">
        <v>211</v>
      </c>
      <c r="B1" s="385"/>
      <c r="C1" s="385"/>
      <c r="D1" s="385"/>
      <c r="E1" s="385"/>
      <c r="F1" s="385"/>
      <c r="G1" s="385"/>
      <c r="H1" s="385"/>
      <c r="I1" s="385"/>
      <c r="J1" s="385"/>
      <c r="K1" s="385"/>
      <c r="L1" s="385"/>
      <c r="M1" s="385"/>
      <c r="N1" s="385"/>
      <c r="O1" s="385"/>
      <c r="P1" s="84"/>
      <c r="Q1" s="84"/>
      <c r="R1" s="84"/>
      <c r="S1" s="84"/>
      <c r="T1" s="84"/>
      <c r="U1" s="84"/>
      <c r="V1" s="84"/>
      <c r="W1" s="410"/>
      <c r="X1" s="410"/>
      <c r="Y1" s="410"/>
      <c r="Z1" s="410"/>
    </row>
    <row r="2" spans="1:26" s="91" customFormat="1" ht="21">
      <c r="A2" s="87"/>
      <c r="B2" s="87"/>
      <c r="C2" s="87"/>
      <c r="D2" s="87"/>
      <c r="E2" s="87"/>
      <c r="F2" s="87"/>
      <c r="G2" s="87"/>
      <c r="H2" s="679" t="s">
        <v>862</v>
      </c>
      <c r="I2" s="679"/>
      <c r="J2" s="87"/>
      <c r="K2" s="87"/>
      <c r="L2" s="87"/>
      <c r="M2" s="87"/>
      <c r="N2" s="87"/>
      <c r="O2" s="87"/>
      <c r="P2" s="84"/>
      <c r="Q2" s="84"/>
      <c r="R2" s="84"/>
      <c r="S2" s="84"/>
      <c r="T2" s="84"/>
      <c r="U2" s="84"/>
      <c r="V2" s="84"/>
      <c r="W2" s="410"/>
      <c r="X2" s="410"/>
      <c r="Y2" s="410"/>
      <c r="Z2" s="410"/>
    </row>
    <row r="3" spans="1:26" s="91" customFormat="1" ht="5.0999999999999996" customHeight="1">
      <c r="A3" s="84"/>
      <c r="B3" s="84"/>
      <c r="C3" s="84"/>
      <c r="D3" s="84"/>
      <c r="E3" s="84"/>
      <c r="F3" s="84"/>
      <c r="G3" s="84"/>
      <c r="H3" s="84"/>
      <c r="I3" s="84"/>
      <c r="J3" s="84"/>
      <c r="K3" s="84"/>
      <c r="L3" s="84"/>
      <c r="M3" s="84"/>
      <c r="N3" s="84"/>
      <c r="O3" s="84"/>
      <c r="P3" s="84"/>
      <c r="Q3" s="84"/>
      <c r="R3" s="84"/>
      <c r="S3" s="84"/>
      <c r="T3" s="84"/>
      <c r="U3" s="84"/>
      <c r="V3" s="84"/>
      <c r="W3" s="410"/>
      <c r="X3" s="410"/>
      <c r="Y3" s="410"/>
      <c r="Z3" s="410"/>
    </row>
    <row r="4" spans="1:26" s="91" customFormat="1">
      <c r="A4" s="96" t="s">
        <v>282</v>
      </c>
      <c r="B4" s="147"/>
      <c r="C4" s="147"/>
      <c r="D4" s="469" t="s">
        <v>628</v>
      </c>
      <c r="E4" s="469"/>
      <c r="F4" s="469"/>
      <c r="G4" s="469"/>
      <c r="H4" s="469"/>
      <c r="I4" s="469"/>
      <c r="J4" s="469"/>
      <c r="K4" s="469"/>
      <c r="L4" s="469"/>
      <c r="M4" s="147"/>
      <c r="N4" s="147"/>
      <c r="O4" s="147"/>
      <c r="P4" s="147"/>
      <c r="Q4" s="147"/>
      <c r="R4" s="147"/>
      <c r="S4" s="147"/>
      <c r="T4" s="180"/>
      <c r="U4" s="180"/>
      <c r="V4" s="180"/>
      <c r="W4" s="410"/>
      <c r="X4" s="410"/>
      <c r="Y4" s="410"/>
      <c r="Z4" s="410"/>
    </row>
    <row r="5" spans="1:26" s="91" customFormat="1" ht="5.0999999999999996" customHeight="1">
      <c r="A5" s="84"/>
      <c r="B5" s="84"/>
      <c r="C5" s="84"/>
      <c r="D5" s="84"/>
      <c r="E5" s="84"/>
      <c r="F5" s="84"/>
      <c r="G5" s="84"/>
      <c r="H5" s="84"/>
      <c r="I5" s="84"/>
      <c r="J5" s="84"/>
      <c r="K5" s="84"/>
      <c r="L5" s="84"/>
      <c r="M5" s="84"/>
      <c r="N5" s="84"/>
      <c r="O5" s="84"/>
      <c r="P5" s="84"/>
      <c r="Q5" s="84"/>
      <c r="R5" s="84"/>
      <c r="S5" s="84"/>
      <c r="T5" s="84"/>
      <c r="U5" s="84"/>
      <c r="V5" s="84"/>
      <c r="W5" s="410"/>
      <c r="X5" s="410"/>
      <c r="Y5" s="410"/>
      <c r="Z5" s="410"/>
    </row>
    <row r="6" spans="1:26" ht="18.75">
      <c r="A6" s="94" t="s">
        <v>701</v>
      </c>
      <c r="N6" s="540" t="s">
        <v>334</v>
      </c>
      <c r="O6" s="540"/>
      <c r="P6" s="540"/>
      <c r="Q6" s="540"/>
    </row>
    <row r="7" spans="1:26" ht="15" customHeight="1">
      <c r="C7" s="538" t="s">
        <v>239</v>
      </c>
      <c r="D7" s="539"/>
      <c r="E7" s="181"/>
      <c r="F7" s="182"/>
      <c r="G7" s="182"/>
      <c r="H7" s="182"/>
      <c r="I7" s="182"/>
      <c r="J7" s="182"/>
      <c r="K7" s="182"/>
      <c r="N7" s="183"/>
    </row>
    <row r="8" spans="1:26" ht="15" customHeight="1">
      <c r="C8" s="184"/>
      <c r="D8" s="185"/>
      <c r="E8" s="182"/>
      <c r="F8" s="182"/>
      <c r="G8" s="182"/>
      <c r="H8" s="182"/>
      <c r="I8" s="182"/>
      <c r="J8" s="182"/>
      <c r="K8" s="182"/>
      <c r="N8" s="186" t="s">
        <v>336</v>
      </c>
    </row>
    <row r="9" spans="1:26">
      <c r="C9" s="183"/>
      <c r="N9" s="187"/>
    </row>
    <row r="10" spans="1:26">
      <c r="A10" s="469" t="s">
        <v>761</v>
      </c>
      <c r="B10" s="536"/>
      <c r="C10" s="183"/>
      <c r="N10" s="186" t="s">
        <v>337</v>
      </c>
    </row>
    <row r="11" spans="1:26">
      <c r="C11" s="183"/>
      <c r="N11" s="187"/>
    </row>
    <row r="12" spans="1:26">
      <c r="C12" s="183"/>
      <c r="N12" s="186" t="s">
        <v>338</v>
      </c>
    </row>
    <row r="13" spans="1:26">
      <c r="C13" s="183"/>
      <c r="N13" s="187"/>
    </row>
    <row r="14" spans="1:26">
      <c r="A14" s="469" t="s">
        <v>524</v>
      </c>
      <c r="B14" s="536"/>
      <c r="C14" s="183"/>
      <c r="N14" s="186" t="s">
        <v>339</v>
      </c>
    </row>
    <row r="15" spans="1:26">
      <c r="C15" s="183"/>
      <c r="N15" s="187"/>
    </row>
    <row r="16" spans="1:26">
      <c r="C16" s="183"/>
      <c r="N16" s="186" t="s">
        <v>340</v>
      </c>
    </row>
    <row r="17" spans="1:14">
      <c r="C17" s="183"/>
      <c r="N17" s="186" t="s">
        <v>341</v>
      </c>
    </row>
    <row r="18" spans="1:14">
      <c r="A18" s="469" t="s">
        <v>525</v>
      </c>
      <c r="B18" s="537"/>
      <c r="C18" s="183"/>
      <c r="N18" s="187"/>
    </row>
    <row r="19" spans="1:14">
      <c r="C19" s="183"/>
      <c r="N19" s="186" t="s">
        <v>342</v>
      </c>
    </row>
    <row r="20" spans="1:14">
      <c r="C20" s="183"/>
      <c r="N20" s="186" t="s">
        <v>343</v>
      </c>
    </row>
    <row r="21" spans="1:14">
      <c r="C21" s="183"/>
      <c r="N21" s="187"/>
    </row>
    <row r="22" spans="1:14">
      <c r="C22" s="183"/>
      <c r="N22" s="186" t="s">
        <v>344</v>
      </c>
    </row>
    <row r="23" spans="1:14">
      <c r="A23" s="402" t="s">
        <v>335</v>
      </c>
      <c r="B23" s="536"/>
      <c r="C23" s="183"/>
      <c r="N23" s="183"/>
    </row>
    <row r="24" spans="1:14">
      <c r="C24" s="183"/>
      <c r="N24" s="183"/>
    </row>
    <row r="25" spans="1:14">
      <c r="C25" s="183"/>
      <c r="N25" s="183"/>
    </row>
    <row r="26" spans="1:14">
      <c r="C26" s="183"/>
      <c r="N26" s="183"/>
    </row>
    <row r="27" spans="1:14">
      <c r="A27" s="402" t="s">
        <v>288</v>
      </c>
      <c r="B27" s="402"/>
    </row>
    <row r="29" spans="1:14">
      <c r="A29" s="88" t="s">
        <v>627</v>
      </c>
    </row>
    <row r="30" spans="1:14">
      <c r="A30" s="88" t="s">
        <v>346</v>
      </c>
    </row>
    <row r="31" spans="1:14">
      <c r="A31" s="88" t="s">
        <v>345</v>
      </c>
    </row>
    <row r="32" spans="1:14">
      <c r="A32" s="88" t="s">
        <v>347</v>
      </c>
    </row>
  </sheetData>
  <sheetProtection password="B106" sheet="1" objects="1" formatCells="0" formatColumns="0" formatRows="0" insertColumns="0" insertRows="0" insertHyperlinks="0" deleteColumns="0" deleteRows="0" sort="0" autoFilter="0" pivotTables="0"/>
  <mergeCells count="14">
    <mergeCell ref="C7:D7"/>
    <mergeCell ref="A1:O1"/>
    <mergeCell ref="N6:Q6"/>
    <mergeCell ref="Y1:Y5"/>
    <mergeCell ref="Z1:Z5"/>
    <mergeCell ref="W1:W5"/>
    <mergeCell ref="X1:X5"/>
    <mergeCell ref="D4:L4"/>
    <mergeCell ref="H2:I2"/>
    <mergeCell ref="A27:B27"/>
    <mergeCell ref="A10:B10"/>
    <mergeCell ref="A14:B14"/>
    <mergeCell ref="A18:B18"/>
    <mergeCell ref="A23:B23"/>
  </mergeCells>
  <hyperlinks>
    <hyperlink ref="A4" location="'D4-1'!A1" display="Root Cause List"/>
    <hyperlink ref="A6" location="INSTRUCTIONS!A1" display="Instructions"/>
    <hyperlink ref="H2:I2" r:id="rId1" display="Watch the Video"/>
  </hyperlinks>
  <pageMargins left="0.17" right="0.19" top="0.17" bottom="0.18" header="0.17" footer="0.18"/>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9</vt:i4>
      </vt:variant>
    </vt:vector>
  </HeadingPairs>
  <TitlesOfParts>
    <vt:vector size="37" baseType="lpstr">
      <vt:lpstr>Sheet1</vt:lpstr>
      <vt:lpstr>INSTRUCTIONS</vt:lpstr>
      <vt:lpstr>D0</vt:lpstr>
      <vt:lpstr>D1</vt:lpstr>
      <vt:lpstr>D2</vt:lpstr>
      <vt:lpstr>D3</vt:lpstr>
      <vt:lpstr>D4-1</vt:lpstr>
      <vt:lpstr>D4-2</vt:lpstr>
      <vt:lpstr>D4-3</vt:lpstr>
      <vt:lpstr>D4-4</vt:lpstr>
      <vt:lpstr>D4-5</vt:lpstr>
      <vt:lpstr>D4-6</vt:lpstr>
      <vt:lpstr>D4-7</vt:lpstr>
      <vt:lpstr>D4-8</vt:lpstr>
      <vt:lpstr>D4-9</vt:lpstr>
      <vt:lpstr>D4-10</vt:lpstr>
      <vt:lpstr>D4-11</vt:lpstr>
      <vt:lpstr>D4-12</vt:lpstr>
      <vt:lpstr>D4-13</vt:lpstr>
      <vt:lpstr>D4-14</vt:lpstr>
      <vt:lpstr>D4-15</vt:lpstr>
      <vt:lpstr>D4-16</vt:lpstr>
      <vt:lpstr>D4-17</vt:lpstr>
      <vt:lpstr>D5</vt:lpstr>
      <vt:lpstr>D6</vt:lpstr>
      <vt:lpstr>D7</vt:lpstr>
      <vt:lpstr>D8</vt:lpstr>
      <vt:lpstr>8D Form</vt:lpstr>
      <vt:lpstr>Communication_Plan</vt:lpstr>
      <vt:lpstr>Containment_Action_Plan</vt:lpstr>
      <vt:lpstr>Containment_Agreement__Describe___Who__What__Where__When__Why__How</vt:lpstr>
      <vt:lpstr>Containment_Recommendation__Describe</vt:lpstr>
      <vt:lpstr>'8D Form'!Print_Area</vt:lpstr>
      <vt:lpstr>D0!Print_Area</vt:lpstr>
      <vt:lpstr>'D1'!Print_Area</vt:lpstr>
      <vt:lpstr>Risk_Assessment</vt:lpstr>
      <vt:lpstr>scores3_18</vt:lpstr>
    </vt:vector>
  </TitlesOfParts>
  <Company>KPMG LLP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Carter</dc:creator>
  <cp:lastModifiedBy>6ixSigma.org</cp:lastModifiedBy>
  <cp:lastPrinted>2011-05-17T17:44:27Z</cp:lastPrinted>
  <dcterms:created xsi:type="dcterms:W3CDTF">2011-02-15T18:45:12Z</dcterms:created>
  <dcterms:modified xsi:type="dcterms:W3CDTF">2012-05-24T03:42:52Z</dcterms:modified>
</cp:coreProperties>
</file>