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Ditte\aauRepo\esd7\3Dprinter-BLDC-control\simulations\"/>
    </mc:Choice>
  </mc:AlternateContent>
  <xr:revisionPtr revIDLastSave="0" documentId="13_ncr:1_{240AB953-539C-4908-A90E-C3085ECBF25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psætning" sheetId="2" r:id="rId1"/>
    <sheet name="Måling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1" l="1"/>
  <c r="C13" i="1"/>
  <c r="B22" i="1"/>
  <c r="G60" i="1"/>
  <c r="J60" i="1" s="1"/>
  <c r="G57" i="1"/>
  <c r="G36" i="1"/>
  <c r="O36" i="1" s="1"/>
  <c r="G56" i="1"/>
  <c r="G58" i="1"/>
  <c r="J58" i="1" s="1"/>
  <c r="G59" i="1"/>
  <c r="G61" i="1"/>
  <c r="J61" i="1" s="1"/>
  <c r="G62" i="1"/>
  <c r="J62" i="1" s="1"/>
  <c r="G63" i="1"/>
  <c r="J63" i="1" s="1"/>
  <c r="G64" i="1"/>
  <c r="G65" i="1"/>
  <c r="J65" i="1" s="1"/>
  <c r="H41" i="1"/>
  <c r="H42" i="1"/>
  <c r="H43" i="1"/>
  <c r="H44" i="1"/>
  <c r="H45" i="1"/>
  <c r="H46" i="1"/>
  <c r="H47" i="1"/>
  <c r="H48" i="1"/>
  <c r="H49" i="1"/>
  <c r="H40" i="1"/>
  <c r="I64" i="1"/>
  <c r="J64" i="1" s="1"/>
  <c r="J27" i="1"/>
  <c r="I57" i="1"/>
  <c r="I58" i="1"/>
  <c r="I59" i="1"/>
  <c r="I60" i="1"/>
  <c r="I61" i="1"/>
  <c r="I62" i="1"/>
  <c r="I63" i="1"/>
  <c r="I65" i="1"/>
  <c r="I56" i="1"/>
  <c r="B28" i="1"/>
  <c r="B27" i="1"/>
  <c r="G41" i="1"/>
  <c r="G42" i="1"/>
  <c r="G43" i="1"/>
  <c r="G44" i="1"/>
  <c r="G45" i="1"/>
  <c r="G46" i="1"/>
  <c r="G47" i="1"/>
  <c r="G48" i="1"/>
  <c r="G49" i="1"/>
  <c r="G40" i="1"/>
  <c r="F41" i="1"/>
  <c r="F42" i="1"/>
  <c r="F43" i="1"/>
  <c r="F44" i="1"/>
  <c r="F45" i="1"/>
  <c r="F46" i="1"/>
  <c r="F47" i="1"/>
  <c r="F48" i="1"/>
  <c r="F49" i="1"/>
  <c r="F40" i="1"/>
  <c r="N28" i="1"/>
  <c r="N29" i="1"/>
  <c r="N30" i="1"/>
  <c r="N31" i="1"/>
  <c r="N32" i="1"/>
  <c r="N33" i="1"/>
  <c r="N34" i="1"/>
  <c r="N35" i="1"/>
  <c r="N36" i="1"/>
  <c r="N27" i="1"/>
  <c r="J28" i="1"/>
  <c r="J29" i="1"/>
  <c r="J30" i="1"/>
  <c r="J31" i="1"/>
  <c r="J32" i="1"/>
  <c r="J33" i="1"/>
  <c r="J34" i="1"/>
  <c r="J35" i="1"/>
  <c r="J36" i="1"/>
  <c r="I13" i="1"/>
  <c r="H13" i="1"/>
  <c r="I40" i="1"/>
  <c r="I25" i="1"/>
  <c r="I28" i="1" s="1"/>
  <c r="I27" i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B8" i="1"/>
  <c r="B9" i="1" s="1"/>
  <c r="J57" i="1" l="1"/>
  <c r="J59" i="1"/>
  <c r="K56" i="1"/>
  <c r="B14" i="1"/>
  <c r="B15" i="1" s="1"/>
  <c r="G27" i="1"/>
  <c r="K27" i="1" s="1"/>
  <c r="G28" i="1"/>
  <c r="O28" i="1" s="1"/>
  <c r="G29" i="1"/>
  <c r="G30" i="1"/>
  <c r="O30" i="1" s="1"/>
  <c r="G31" i="1"/>
  <c r="O31" i="1" s="1"/>
  <c r="G32" i="1"/>
  <c r="O32" i="1" s="1"/>
  <c r="G33" i="1"/>
  <c r="O33" i="1" s="1"/>
  <c r="G34" i="1"/>
  <c r="O34" i="1" s="1"/>
  <c r="G35" i="1"/>
  <c r="O35" i="1" s="1"/>
  <c r="I29" i="1"/>
  <c r="I36" i="1"/>
  <c r="I35" i="1"/>
  <c r="I34" i="1"/>
  <c r="I33" i="1"/>
  <c r="I32" i="1"/>
  <c r="I31" i="1"/>
  <c r="I30" i="1"/>
  <c r="I47" i="1"/>
  <c r="I49" i="1"/>
  <c r="I48" i="1"/>
  <c r="I46" i="1"/>
  <c r="I45" i="1"/>
  <c r="I43" i="1"/>
  <c r="I44" i="1"/>
  <c r="I42" i="1"/>
  <c r="I41" i="1"/>
  <c r="K13" i="1"/>
  <c r="K29" i="1" l="1"/>
  <c r="O29" i="1"/>
  <c r="O27" i="1"/>
  <c r="J13" i="1"/>
  <c r="K36" i="1"/>
  <c r="K35" i="1"/>
  <c r="K34" i="1"/>
  <c r="K33" i="1"/>
  <c r="K32" i="1"/>
  <c r="K31" i="1"/>
  <c r="K30" i="1"/>
  <c r="K28" i="1"/>
  <c r="P27" i="1" l="1"/>
  <c r="L27" i="1" a="1"/>
  <c r="L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<sst xmlns="http://schemas.openxmlformats.org/spreadsheetml/2006/main" count="87" uniqueCount="82">
  <si>
    <t>From data sheet:</t>
  </si>
  <si>
    <t>current_idle</t>
  </si>
  <si>
    <t>current_noLoad</t>
  </si>
  <si>
    <t>current_stall</t>
  </si>
  <si>
    <t>peak_stall_torque</t>
  </si>
  <si>
    <t>2.5*0.09807</t>
  </si>
  <si>
    <t>Kt</t>
  </si>
  <si>
    <t>peak_stall_torque/current_stall</t>
  </si>
  <si>
    <t>arm length</t>
  </si>
  <si>
    <t>cm</t>
  </si>
  <si>
    <t>U (V)</t>
  </si>
  <si>
    <t>I (A)</t>
  </si>
  <si>
    <t>N</t>
  </si>
  <si>
    <t>Nm</t>
  </si>
  <si>
    <t>kt (Nm/A)</t>
  </si>
  <si>
    <t>gearing ratio</t>
  </si>
  <si>
    <t>R (ohm)</t>
  </si>
  <si>
    <t>RPM_gear</t>
  </si>
  <si>
    <t>RPM_TRUE</t>
  </si>
  <si>
    <t>Measuremnt for B</t>
  </si>
  <si>
    <t>avg Kt</t>
  </si>
  <si>
    <t>better Kt</t>
  </si>
  <si>
    <t>Measurement 1 for K_e</t>
  </si>
  <si>
    <t>Measurement 1 for K_t</t>
  </si>
  <si>
    <t>avg K_e_TRUE</t>
  </si>
  <si>
    <t>avgK_e_gear</t>
  </si>
  <si>
    <t>rad/s_TRUE</t>
  </si>
  <si>
    <t xml:space="preserve">K_e_TRUE = (V-R*I)/rad </t>
  </si>
  <si>
    <t>rad/_s_gear</t>
  </si>
  <si>
    <t>rad/s_GEAR</t>
  </si>
  <si>
    <t>tids konstant</t>
  </si>
  <si>
    <t>R</t>
  </si>
  <si>
    <t>L</t>
  </si>
  <si>
    <t>måling af R</t>
  </si>
  <si>
    <t>V</t>
  </si>
  <si>
    <t>I</t>
  </si>
  <si>
    <t>estimate R</t>
  </si>
  <si>
    <t>B</t>
  </si>
  <si>
    <t>Måling af J</t>
  </si>
  <si>
    <t>Tidskonstant</t>
  </si>
  <si>
    <t>Estimeret J</t>
  </si>
  <si>
    <t>MÅLT R</t>
  </si>
  <si>
    <t>Measurements 2 for K_e</t>
  </si>
  <si>
    <t>I(A)</t>
  </si>
  <si>
    <t>RPM</t>
  </si>
  <si>
    <t>Rad/s</t>
  </si>
  <si>
    <t>K_e</t>
  </si>
  <si>
    <t>avg_K_e</t>
  </si>
  <si>
    <t>R(ohms)</t>
  </si>
  <si>
    <t>rad/s_extruder</t>
  </si>
  <si>
    <t>Mål Nm</t>
  </si>
  <si>
    <t>spænd 9cm lang arm på motor</t>
  </si>
  <si>
    <t>sæt newton meter fast på armen så når armen drejer rundt at fjerende bliver strukket ud</t>
  </si>
  <si>
    <t>spænd/hold motoren fast</t>
  </si>
  <si>
    <t>for spændinger 0.5-5V</t>
  </si>
  <si>
    <t>start power supply:</t>
  </si>
  <si>
    <t>når motoren er på et stead state notere I og nm fra metert</t>
  </si>
  <si>
    <t>Forsæt til alle punkter er målt.</t>
  </si>
  <si>
    <t>Udregn K_t</t>
  </si>
  <si>
    <t>Kt = (Nm/I)</t>
  </si>
  <si>
    <t>Husk at gang nm med længden af armen (9cm = 0.09)</t>
  </si>
  <si>
    <t>Udregn K_e</t>
  </si>
  <si>
    <t>Fra 0.5-5V</t>
  </si>
  <si>
    <t>lad motoren køre og noter RPM og I</t>
  </si>
  <si>
    <t>omregn RPM til rad/s (2*pi*RPM/60)</t>
  </si>
  <si>
    <t>Mål R</t>
  </si>
  <si>
    <t>enten ved multimeter eller LAV volatge findes R på motorens indgange</t>
  </si>
  <si>
    <t>Mål L</t>
  </si>
  <si>
    <t>Forbind prober til motoren til et scope og et power suply</t>
  </si>
  <si>
    <t>sæt powersuply til en værdi, og tænd men SÆT IKKE STIKKET I</t>
  </si>
  <si>
    <t>sæt scope til trigger based.</t>
  </si>
  <si>
    <t>L = t*R</t>
  </si>
  <si>
    <t>sæt banana stik I powersuply og se hvornår I er på 63% af den endelige værdi = t</t>
  </si>
  <si>
    <t>k_e = (V-R*I)/rad_per_second</t>
  </si>
  <si>
    <t>Mål B og K_B</t>
  </si>
  <si>
    <t>Lav et plot af nm op af y-aksen, rad_per_second af x-aksen</t>
  </si>
  <si>
    <t>B = hældning på linjen</t>
  </si>
  <si>
    <t>K_B = hvor linjen skære y-aksen og er den konstant mængde der skal til for at overkomme</t>
  </si>
  <si>
    <t>Notes:</t>
  </si>
  <si>
    <t>Der er pt, 3 K_e mållinger da gearkassen påvirker vores system rigtig meget!</t>
  </si>
  <si>
    <t>Den med extruderen på, som på mange måder skal ses som den officielle</t>
  </si>
  <si>
    <t>Dette er måling 2 for K_e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</si>
</sst>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0" borderId="2" xfId="0" applyNumberFormat="1" applyBorder="1"/>
    <xf numFmtId="164" fontId="0" fillId="0" borderId="1" xfId="0" applyNumberFormat="1" applyBorder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0" fillId="0" borderId="3" xfId="0" applyBorder="1"/>
    <xf numFmtId="0" fontId="0" fillId="0" borderId="4" xfId="0" applyBorder="1"/>
    <xf numFmtId="165" fontId="0" fillId="0" borderId="0" xfId="0" applyNumberFormat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B_rad/s_TRUE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7.7265999644781244E-2"/>
          <c:y val="0.16708333333333336"/>
          <c:w val="0.87802222090659721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972904702701637"/>
                  <c:y val="-0.14056284631087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Målinger!$F$40:$F$49</c:f>
              <c:numCache>
                <c:formatCode>General</c:formatCode>
                <c:ptCount val="10"/>
                <c:pt idx="0">
                  <c:v>9.1851649617667661</c:v>
                </c:pt>
                <c:pt idx="1">
                  <c:v>21.432051577455791</c:v>
                </c:pt>
                <c:pt idx="2">
                  <c:v>38.78180761634858</c:v>
                </c:pt>
                <c:pt idx="3">
                  <c:v>51.028694232037601</c:v>
                </c:pt>
                <c:pt idx="4">
                  <c:v>62.255006963085876</c:v>
                </c:pt>
                <c:pt idx="5">
                  <c:v>78.5841891173379</c:v>
                </c:pt>
                <c:pt idx="6">
                  <c:v>84.707632425182425</c:v>
                </c:pt>
                <c:pt idx="7">
                  <c:v>97.975092925512186</c:v>
                </c:pt>
                <c:pt idx="8">
                  <c:v>116.34542284904572</c:v>
                </c:pt>
                <c:pt idx="9">
                  <c:v>120.42771838760873</c:v>
                </c:pt>
              </c:numCache>
            </c:numRef>
          </c:xVal>
          <c:yVal>
            <c:numRef>
              <c:f>Målinger!$I$40:$I$49</c:f>
              <c:numCache>
                <c:formatCode>0.000</c:formatCode>
                <c:ptCount val="10"/>
                <c:pt idx="0">
                  <c:v>3.5999999999999997E-2</c:v>
                </c:pt>
                <c:pt idx="1">
                  <c:v>8.5499999999999993E-2</c:v>
                </c:pt>
                <c:pt idx="2">
                  <c:v>0.11249999999999999</c:v>
                </c:pt>
                <c:pt idx="3">
                  <c:v>0.13500000000000001</c:v>
                </c:pt>
                <c:pt idx="4">
                  <c:v>0.1575</c:v>
                </c:pt>
                <c:pt idx="5">
                  <c:v>0.18449999999999997</c:v>
                </c:pt>
                <c:pt idx="6">
                  <c:v>0.20249999999999999</c:v>
                </c:pt>
                <c:pt idx="7">
                  <c:v>0.2475</c:v>
                </c:pt>
                <c:pt idx="8">
                  <c:v>0.25650000000000001</c:v>
                </c:pt>
                <c:pt idx="9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1-4995-83BC-A766420C3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319616"/>
        <c:axId val="1317322976"/>
      </c:scatterChart>
      <c:valAx>
        <c:axId val="131731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317322976"/>
        <c:crosses val="autoZero"/>
        <c:crossBetween val="midCat"/>
      </c:valAx>
      <c:valAx>
        <c:axId val="131732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31731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B_rad/s_GEAR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Målinger!$I$39</c:f>
              <c:strCache>
                <c:ptCount val="1"/>
                <c:pt idx="0">
                  <c:v>Nm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224846894138232E-2"/>
                  <c:y val="-0.126673957421988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Målinger!$G$40:$G$49</c:f>
              <c:numCache>
                <c:formatCode>General</c:formatCode>
                <c:ptCount val="10"/>
                <c:pt idx="0">
                  <c:v>0.94247779607693793</c:v>
                </c:pt>
                <c:pt idx="1">
                  <c:v>2.1991148575128552</c:v>
                </c:pt>
                <c:pt idx="2">
                  <c:v>3.9793506945470711</c:v>
                </c:pt>
                <c:pt idx="3">
                  <c:v>5.2359877559829888</c:v>
                </c:pt>
                <c:pt idx="4">
                  <c:v>6.3879050622992457</c:v>
                </c:pt>
                <c:pt idx="5">
                  <c:v>8.0634211442138017</c:v>
                </c:pt>
                <c:pt idx="6">
                  <c:v>8.6917396749317621</c:v>
                </c:pt>
                <c:pt idx="7">
                  <c:v>10.053096491487338</c:v>
                </c:pt>
                <c:pt idx="8">
                  <c:v>11.938052083641214</c:v>
                </c:pt>
                <c:pt idx="9">
                  <c:v>12.356931104119854</c:v>
                </c:pt>
              </c:numCache>
            </c:numRef>
          </c:xVal>
          <c:yVal>
            <c:numRef>
              <c:f>Målinger!$I$40:$I$49</c:f>
              <c:numCache>
                <c:formatCode>0.000</c:formatCode>
                <c:ptCount val="10"/>
                <c:pt idx="0">
                  <c:v>3.5999999999999997E-2</c:v>
                </c:pt>
                <c:pt idx="1">
                  <c:v>8.5499999999999993E-2</c:v>
                </c:pt>
                <c:pt idx="2">
                  <c:v>0.11249999999999999</c:v>
                </c:pt>
                <c:pt idx="3">
                  <c:v>0.13500000000000001</c:v>
                </c:pt>
                <c:pt idx="4">
                  <c:v>0.1575</c:v>
                </c:pt>
                <c:pt idx="5">
                  <c:v>0.18449999999999997</c:v>
                </c:pt>
                <c:pt idx="6">
                  <c:v>0.20249999999999999</c:v>
                </c:pt>
                <c:pt idx="7">
                  <c:v>0.2475</c:v>
                </c:pt>
                <c:pt idx="8">
                  <c:v>0.25650000000000001</c:v>
                </c:pt>
                <c:pt idx="9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3-4DDB-ADD8-D97AB3971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903535"/>
        <c:axId val="1225045151"/>
      </c:scatterChart>
      <c:valAx>
        <c:axId val="111590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225045151"/>
        <c:crosses val="autoZero"/>
        <c:crossBetween val="midCat"/>
      </c:valAx>
      <c:valAx>
        <c:axId val="122504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1590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Plot</a:t>
            </a:r>
            <a:r>
              <a:rPr lang="da-DK" baseline="0"/>
              <a:t> of rad/s / Nm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239873140857392"/>
                  <c:y val="-0.1531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xVal>
            <c:numRef>
              <c:f>Målinger!$H$40:$H$49</c:f>
              <c:numCache>
                <c:formatCode>0.000</c:formatCode>
                <c:ptCount val="10"/>
                <c:pt idx="0">
                  <c:v>0.18325957145940461</c:v>
                </c:pt>
                <c:pt idx="1">
                  <c:v>0.40317105721069013</c:v>
                </c:pt>
                <c:pt idx="2">
                  <c:v>0.60213859193804364</c:v>
                </c:pt>
                <c:pt idx="3">
                  <c:v>0.79587013890941427</c:v>
                </c:pt>
                <c:pt idx="4">
                  <c:v>1.0053096491487339</c:v>
                </c:pt>
                <c:pt idx="5">
                  <c:v>1.2409290981679681</c:v>
                </c:pt>
                <c:pt idx="6">
                  <c:v>1.4241886696273729</c:v>
                </c:pt>
                <c:pt idx="7">
                  <c:v>1.7383479349863522</c:v>
                </c:pt>
                <c:pt idx="8">
                  <c:v>1.858775653373961</c:v>
                </c:pt>
                <c:pt idx="9">
                  <c:v>1.9896753472735356</c:v>
                </c:pt>
              </c:numCache>
            </c:numRef>
          </c:xVal>
          <c:yVal>
            <c:numRef>
              <c:f>Målinger!$I$40:$I$49</c:f>
              <c:numCache>
                <c:formatCode>0.000</c:formatCode>
                <c:ptCount val="10"/>
                <c:pt idx="0">
                  <c:v>3.5999999999999997E-2</c:v>
                </c:pt>
                <c:pt idx="1">
                  <c:v>8.5499999999999993E-2</c:v>
                </c:pt>
                <c:pt idx="2">
                  <c:v>0.11249999999999999</c:v>
                </c:pt>
                <c:pt idx="3">
                  <c:v>0.13500000000000001</c:v>
                </c:pt>
                <c:pt idx="4">
                  <c:v>0.1575</c:v>
                </c:pt>
                <c:pt idx="5">
                  <c:v>0.18449999999999997</c:v>
                </c:pt>
                <c:pt idx="6">
                  <c:v>0.20249999999999999</c:v>
                </c:pt>
                <c:pt idx="7">
                  <c:v>0.2475</c:v>
                </c:pt>
                <c:pt idx="8">
                  <c:v>0.25650000000000001</c:v>
                </c:pt>
                <c:pt idx="9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47-4587-BFBC-388AE6C47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640431"/>
        <c:axId val="868217407"/>
      </c:scatterChart>
      <c:valAx>
        <c:axId val="88064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rad/s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68217407"/>
        <c:crosses val="autoZero"/>
        <c:crossBetween val="midCat"/>
      </c:valAx>
      <c:valAx>
        <c:axId val="86821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8064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95250</xdr:rowOff>
    </xdr:from>
    <xdr:to>
      <xdr:col>6</xdr:col>
      <xdr:colOff>704850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553DC3-9D8C-7EE2-E676-543C9D909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95250"/>
          <a:ext cx="4572000" cy="419100"/>
        </a:xfrm>
        <a:prstGeom prst="rect">
          <a:avLst/>
        </a:prstGeom>
      </xdr:spPr>
    </xdr:pic>
    <xdr:clientData/>
  </xdr:twoCellAnchor>
  <xdr:twoCellAnchor>
    <xdr:from>
      <xdr:col>9</xdr:col>
      <xdr:colOff>577195</xdr:colOff>
      <xdr:row>37</xdr:row>
      <xdr:rowOff>48582</xdr:rowOff>
    </xdr:from>
    <xdr:to>
      <xdr:col>14</xdr:col>
      <xdr:colOff>669270</xdr:colOff>
      <xdr:row>49</xdr:row>
      <xdr:rowOff>48581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72268ED-84BB-EF73-0F38-5CB1F23D1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473075</xdr:colOff>
      <xdr:row>38</xdr:row>
      <xdr:rowOff>181427</xdr:rowOff>
    </xdr:from>
    <xdr:to>
      <xdr:col>20</xdr:col>
      <xdr:colOff>299358</xdr:colOff>
      <xdr:row>51</xdr:row>
      <xdr:rowOff>12699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2C8F2-51C0-3000-C794-48E974EC1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307975</xdr:colOff>
      <xdr:row>54</xdr:row>
      <xdr:rowOff>133350</xdr:rowOff>
    </xdr:from>
    <xdr:to>
      <xdr:col>18</xdr:col>
      <xdr:colOff>447675</xdr:colOff>
      <xdr:row>69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1CA543-5087-B77A-873A-3F59EE6F1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C76E-4E7A-4C6C-8D44-6367F519FAF9}">
  <dimension ref="B2:D34"/>
  <sheetViews>
    <sheetView workbookViewId="0">
      <selection activeCell="D7" sqref="D7"/>
    </sheetView>
  </sheetViews>
  <sheetFormatPr defaultRowHeight="14.5" x14ac:dyDescent="0.35"/>
  <cols>
    <col min="2" max="2" width="71.7265625" bestFit="1" customWidth="1"/>
    <col min="4" max="4" width="62" bestFit="1" customWidth="1"/>
  </cols>
  <sheetData>
    <row r="2" spans="2:4" x14ac:dyDescent="0.35">
      <c r="B2" s="5" t="s">
        <v>65</v>
      </c>
    </row>
    <row r="3" spans="2:4" x14ac:dyDescent="0.35">
      <c r="B3" t="s">
        <v>66</v>
      </c>
      <c r="D3" s="5" t="s">
        <v>78</v>
      </c>
    </row>
    <row r="4" spans="2:4" x14ac:dyDescent="0.35">
      <c r="D4" t="s">
        <v>79</v>
      </c>
    </row>
    <row r="5" spans="2:4" x14ac:dyDescent="0.35">
      <c r="B5" s="5" t="s">
        <v>67</v>
      </c>
      <c r="D5" t="s">
        <v>80</v>
      </c>
    </row>
    <row r="6" spans="2:4" x14ac:dyDescent="0.35">
      <c r="B6" t="s">
        <v>68</v>
      </c>
      <c r="D6" t="s">
        <v>81</v>
      </c>
    </row>
    <row r="7" spans="2:4" x14ac:dyDescent="0.35">
      <c r="B7" t="s">
        <v>69</v>
      </c>
    </row>
    <row r="8" spans="2:4" x14ac:dyDescent="0.35">
      <c r="B8" t="s">
        <v>70</v>
      </c>
    </row>
    <row r="9" spans="2:4" x14ac:dyDescent="0.35">
      <c r="B9" t="s">
        <v>72</v>
      </c>
    </row>
    <row r="10" spans="2:4" x14ac:dyDescent="0.35">
      <c r="B10" t="s">
        <v>71</v>
      </c>
    </row>
    <row r="12" spans="2:4" x14ac:dyDescent="0.35">
      <c r="B12" s="5" t="s">
        <v>50</v>
      </c>
    </row>
    <row r="13" spans="2:4" x14ac:dyDescent="0.35">
      <c r="B13" t="s">
        <v>51</v>
      </c>
    </row>
    <row r="14" spans="2:4" x14ac:dyDescent="0.35">
      <c r="B14" t="s">
        <v>52</v>
      </c>
    </row>
    <row r="15" spans="2:4" x14ac:dyDescent="0.35">
      <c r="B15" t="s">
        <v>53</v>
      </c>
    </row>
    <row r="16" spans="2:4" x14ac:dyDescent="0.35">
      <c r="B16" t="s">
        <v>54</v>
      </c>
    </row>
    <row r="17" spans="2:2" x14ac:dyDescent="0.35">
      <c r="B17" t="s">
        <v>55</v>
      </c>
    </row>
    <row r="18" spans="2:2" x14ac:dyDescent="0.35">
      <c r="B18" t="s">
        <v>56</v>
      </c>
    </row>
    <row r="19" spans="2:2" x14ac:dyDescent="0.35">
      <c r="B19" t="s">
        <v>57</v>
      </c>
    </row>
    <row r="20" spans="2:2" x14ac:dyDescent="0.35">
      <c r="B20" t="s">
        <v>60</v>
      </c>
    </row>
    <row r="22" spans="2:2" x14ac:dyDescent="0.35">
      <c r="B22" s="5" t="s">
        <v>58</v>
      </c>
    </row>
    <row r="23" spans="2:2" x14ac:dyDescent="0.35">
      <c r="B23" t="s">
        <v>59</v>
      </c>
    </row>
    <row r="25" spans="2:2" x14ac:dyDescent="0.35">
      <c r="B25" s="5" t="s">
        <v>61</v>
      </c>
    </row>
    <row r="26" spans="2:2" x14ac:dyDescent="0.35">
      <c r="B26" t="s">
        <v>62</v>
      </c>
    </row>
    <row r="27" spans="2:2" x14ac:dyDescent="0.35">
      <c r="B27" t="s">
        <v>63</v>
      </c>
    </row>
    <row r="28" spans="2:2" x14ac:dyDescent="0.35">
      <c r="B28" t="s">
        <v>64</v>
      </c>
    </row>
    <row r="29" spans="2:2" x14ac:dyDescent="0.35">
      <c r="B29" t="s">
        <v>73</v>
      </c>
    </row>
    <row r="31" spans="2:2" x14ac:dyDescent="0.35">
      <c r="B31" s="5" t="s">
        <v>74</v>
      </c>
    </row>
    <row r="32" spans="2:2" x14ac:dyDescent="0.35">
      <c r="B32" t="s">
        <v>75</v>
      </c>
    </row>
    <row r="33" spans="2:2" x14ac:dyDescent="0.35">
      <c r="B33" t="s">
        <v>76</v>
      </c>
    </row>
    <row r="34" spans="2:2" x14ac:dyDescent="0.35">
      <c r="B3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topLeftCell="C31" zoomScale="71" zoomScaleNormal="90" workbookViewId="0">
      <selection activeCell="T64" sqref="T64"/>
    </sheetView>
  </sheetViews>
  <sheetFormatPr defaultRowHeight="14.5" x14ac:dyDescent="0.35"/>
  <cols>
    <col min="1" max="1" width="17.1796875" bestFit="1" customWidth="1"/>
    <col min="2" max="2" width="12.453125" customWidth="1"/>
    <col min="3" max="3" width="28.453125" bestFit="1" customWidth="1"/>
    <col min="4" max="4" width="9.26953125" bestFit="1" customWidth="1"/>
    <col min="6" max="6" width="12.7265625" customWidth="1"/>
    <col min="7" max="7" width="12.54296875" customWidth="1"/>
    <col min="8" max="9" width="12.54296875" bestFit="1" customWidth="1"/>
    <col min="10" max="11" width="16" bestFit="1" customWidth="1"/>
    <col min="12" max="12" width="11.81640625" bestFit="1" customWidth="1"/>
    <col min="13" max="13" width="1.81640625" bestFit="1" customWidth="1"/>
    <col min="14" max="15" width="11.81640625" bestFit="1" customWidth="1"/>
  </cols>
  <sheetData>
    <row r="1" spans="1:14" x14ac:dyDescent="0.35">
      <c r="A1" t="s">
        <v>0</v>
      </c>
    </row>
    <row r="4" spans="1:14" x14ac:dyDescent="0.35">
      <c r="A4" t="s">
        <v>1</v>
      </c>
      <c r="B4" s="2">
        <v>1.4999999999999999E-2</v>
      </c>
      <c r="D4" s="1"/>
    </row>
    <row r="5" spans="1:14" x14ac:dyDescent="0.35">
      <c r="A5" t="s">
        <v>2</v>
      </c>
      <c r="B5" s="2">
        <v>0.15</v>
      </c>
    </row>
    <row r="6" spans="1:14" x14ac:dyDescent="0.35">
      <c r="A6" t="s">
        <v>3</v>
      </c>
      <c r="B6" s="2">
        <v>1.2</v>
      </c>
      <c r="C6" s="1"/>
    </row>
    <row r="7" spans="1:14" x14ac:dyDescent="0.35">
      <c r="B7" s="2"/>
    </row>
    <row r="8" spans="1:14" x14ac:dyDescent="0.35">
      <c r="A8" s="1" t="s">
        <v>4</v>
      </c>
      <c r="B8" s="3">
        <f>2.5*0.098</f>
        <v>0.245</v>
      </c>
      <c r="C8" t="s">
        <v>5</v>
      </c>
    </row>
    <row r="9" spans="1:14" x14ac:dyDescent="0.35">
      <c r="A9" t="s">
        <v>6</v>
      </c>
      <c r="B9" s="4">
        <f>B8/B6</f>
        <v>0.20416666666666666</v>
      </c>
      <c r="C9" t="s">
        <v>7</v>
      </c>
    </row>
    <row r="11" spans="1:14" x14ac:dyDescent="0.35">
      <c r="E11" t="s">
        <v>23</v>
      </c>
      <c r="I11">
        <v>0.09</v>
      </c>
      <c r="L11" t="s">
        <v>8</v>
      </c>
      <c r="M11">
        <v>9</v>
      </c>
      <c r="N11" t="s">
        <v>9</v>
      </c>
    </row>
    <row r="12" spans="1:14" x14ac:dyDescent="0.35"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20</v>
      </c>
      <c r="K12" t="s">
        <v>21</v>
      </c>
    </row>
    <row r="13" spans="1:14" x14ac:dyDescent="0.35">
      <c r="A13" t="s">
        <v>30</v>
      </c>
      <c r="B13" s="1">
        <v>3.9999999999999998E-7</v>
      </c>
      <c r="C13" s="1">
        <f>0.4*10^-6</f>
        <v>3.9999999999999998E-7</v>
      </c>
      <c r="E13">
        <v>0.5</v>
      </c>
      <c r="F13">
        <v>0.20300000000000001</v>
      </c>
      <c r="G13">
        <v>0.4</v>
      </c>
      <c r="H13" s="13">
        <f>G13*$I$11</f>
        <v>3.5999999999999997E-2</v>
      </c>
      <c r="I13" s="13">
        <f>H13/F13</f>
        <v>0.17733990147783249</v>
      </c>
      <c r="J13" s="5">
        <f>AVERAGE(I13:I22)</f>
        <v>0.22058002850880359</v>
      </c>
      <c r="K13" s="5">
        <f>AVERAGE(I14:I21)</f>
        <v>0.22420972186431889</v>
      </c>
    </row>
    <row r="14" spans="1:14" x14ac:dyDescent="0.35">
      <c r="A14" t="s">
        <v>31</v>
      </c>
      <c r="B14" s="2">
        <f>G25</f>
        <v>2.8</v>
      </c>
      <c r="E14">
        <v>1</v>
      </c>
      <c r="F14">
        <v>0.35199999999999998</v>
      </c>
      <c r="G14">
        <v>0.95</v>
      </c>
      <c r="H14" s="13">
        <f t="shared" ref="H14:H22" si="0">G14*$I$11</f>
        <v>8.5499999999999993E-2</v>
      </c>
      <c r="I14" s="13">
        <f t="shared" ref="I14:I22" si="1">H14/F14</f>
        <v>0.24289772727272727</v>
      </c>
    </row>
    <row r="15" spans="1:14" x14ac:dyDescent="0.35">
      <c r="A15" t="s">
        <v>32</v>
      </c>
      <c r="B15" s="6">
        <f>B13*B14</f>
        <v>1.1199999999999999E-6</v>
      </c>
      <c r="E15">
        <v>1.5</v>
      </c>
      <c r="F15">
        <v>0.503</v>
      </c>
      <c r="G15">
        <v>1.25</v>
      </c>
      <c r="H15" s="13">
        <f t="shared" si="0"/>
        <v>0.11249999999999999</v>
      </c>
      <c r="I15" s="13">
        <f t="shared" si="1"/>
        <v>0.2236580516898608</v>
      </c>
    </row>
    <row r="16" spans="1:14" x14ac:dyDescent="0.35">
      <c r="E16">
        <v>2</v>
      </c>
      <c r="F16">
        <v>0.64300000000000002</v>
      </c>
      <c r="G16">
        <v>1.5</v>
      </c>
      <c r="H16" s="13">
        <f t="shared" si="0"/>
        <v>0.13500000000000001</v>
      </c>
      <c r="I16" s="13">
        <f t="shared" si="1"/>
        <v>0.2099533437013997</v>
      </c>
    </row>
    <row r="17" spans="1:16" x14ac:dyDescent="0.35">
      <c r="E17">
        <v>2.5</v>
      </c>
      <c r="F17">
        <v>0.76</v>
      </c>
      <c r="G17">
        <v>1.75</v>
      </c>
      <c r="H17" s="13">
        <f t="shared" si="0"/>
        <v>0.1575</v>
      </c>
      <c r="I17" s="13">
        <f t="shared" si="1"/>
        <v>0.20723684210526316</v>
      </c>
    </row>
    <row r="18" spans="1:16" x14ac:dyDescent="0.35">
      <c r="A18" t="s">
        <v>33</v>
      </c>
      <c r="E18">
        <v>3</v>
      </c>
      <c r="F18">
        <v>0.88</v>
      </c>
      <c r="G18">
        <v>2.0499999999999998</v>
      </c>
      <c r="H18" s="13">
        <f t="shared" si="0"/>
        <v>0.18449999999999997</v>
      </c>
      <c r="I18" s="13">
        <f t="shared" si="1"/>
        <v>0.20965909090909088</v>
      </c>
    </row>
    <row r="19" spans="1:16" x14ac:dyDescent="0.35">
      <c r="A19" t="s">
        <v>34</v>
      </c>
      <c r="B19">
        <v>0.1</v>
      </c>
      <c r="E19">
        <v>3.5</v>
      </c>
      <c r="F19">
        <v>0.96</v>
      </c>
      <c r="G19">
        <v>2.25</v>
      </c>
      <c r="H19" s="13">
        <f t="shared" si="0"/>
        <v>0.20249999999999999</v>
      </c>
      <c r="I19" s="13">
        <f t="shared" si="1"/>
        <v>0.2109375</v>
      </c>
    </row>
    <row r="20" spans="1:16" x14ac:dyDescent="0.35">
      <c r="A20" t="s">
        <v>35</v>
      </c>
      <c r="B20">
        <v>2.8000000000000001E-2</v>
      </c>
      <c r="E20">
        <v>4</v>
      </c>
      <c r="F20">
        <v>1.01</v>
      </c>
      <c r="G20">
        <v>2.75</v>
      </c>
      <c r="H20" s="13">
        <f t="shared" si="0"/>
        <v>0.2475</v>
      </c>
      <c r="I20" s="13">
        <f t="shared" si="1"/>
        <v>0.24504950495049505</v>
      </c>
    </row>
    <row r="21" spans="1:16" x14ac:dyDescent="0.35">
      <c r="A21" t="s">
        <v>41</v>
      </c>
      <c r="B21" s="5">
        <v>2.8</v>
      </c>
      <c r="E21">
        <v>4.5</v>
      </c>
      <c r="F21">
        <v>1.05</v>
      </c>
      <c r="G21">
        <v>2.85</v>
      </c>
      <c r="H21" s="13">
        <f t="shared" si="0"/>
        <v>0.25650000000000001</v>
      </c>
      <c r="I21" s="13">
        <f t="shared" si="1"/>
        <v>0.24428571428571427</v>
      </c>
    </row>
    <row r="22" spans="1:16" x14ac:dyDescent="0.35">
      <c r="A22" t="s">
        <v>36</v>
      </c>
      <c r="B22" s="7">
        <f>B19/B20</f>
        <v>3.5714285714285716</v>
      </c>
      <c r="E22">
        <v>5</v>
      </c>
      <c r="F22">
        <v>1.1499999999999999</v>
      </c>
      <c r="G22">
        <v>3</v>
      </c>
      <c r="H22" s="13">
        <f t="shared" si="0"/>
        <v>0.27</v>
      </c>
      <c r="I22" s="13">
        <f t="shared" si="1"/>
        <v>0.23478260869565221</v>
      </c>
    </row>
    <row r="25" spans="1:16" x14ac:dyDescent="0.35">
      <c r="A25" t="s">
        <v>38</v>
      </c>
      <c r="E25" s="7" t="s">
        <v>22</v>
      </c>
      <c r="F25" s="7"/>
      <c r="G25" s="8">
        <v>2.8</v>
      </c>
      <c r="H25" s="7" t="s">
        <v>15</v>
      </c>
      <c r="I25" s="7">
        <f>J25/H36</f>
        <v>9.7457627118644066</v>
      </c>
      <c r="J25" s="7">
        <v>1150</v>
      </c>
      <c r="K25" s="7"/>
      <c r="L25" s="7"/>
      <c r="M25" s="7"/>
      <c r="N25" s="7"/>
      <c r="O25" s="7"/>
      <c r="P25" s="7"/>
    </row>
    <row r="26" spans="1:16" x14ac:dyDescent="0.35">
      <c r="A26" t="s">
        <v>37</v>
      </c>
      <c r="B26">
        <v>0.123</v>
      </c>
      <c r="E26" s="7" t="s">
        <v>10</v>
      </c>
      <c r="F26" s="7" t="s">
        <v>11</v>
      </c>
      <c r="G26" s="7" t="s">
        <v>16</v>
      </c>
      <c r="H26" s="7" t="s">
        <v>17</v>
      </c>
      <c r="I26" s="7" t="s">
        <v>18</v>
      </c>
      <c r="J26" s="7" t="s">
        <v>26</v>
      </c>
      <c r="K26" s="7" t="s">
        <v>27</v>
      </c>
      <c r="L26" s="7" t="s">
        <v>24</v>
      </c>
      <c r="M26" s="7"/>
      <c r="N26" s="7" t="s">
        <v>28</v>
      </c>
      <c r="O26" s="7" t="s">
        <v>25</v>
      </c>
      <c r="P26" s="7"/>
    </row>
    <row r="27" spans="1:16" x14ac:dyDescent="0.35">
      <c r="A27" t="s">
        <v>39</v>
      </c>
      <c r="B27" s="1">
        <f>B13</f>
        <v>3.9999999999999998E-7</v>
      </c>
      <c r="E27" s="7">
        <v>0.5</v>
      </c>
      <c r="F27" s="7">
        <v>5.3999999999999999E-2</v>
      </c>
      <c r="G27" s="7">
        <f>$G$25</f>
        <v>2.8</v>
      </c>
      <c r="H27" s="7">
        <v>9</v>
      </c>
      <c r="I27" s="7">
        <f>H27*($I$25)</f>
        <v>87.711864406779654</v>
      </c>
      <c r="J27" s="7">
        <f>(I27*2*PI())/60</f>
        <v>9.1851649617667661</v>
      </c>
      <c r="K27" s="8">
        <f>(E27-G27*F27)/J27</f>
        <v>3.7974277157991114E-2</v>
      </c>
      <c r="L27" s="9" cm="1">
        <f t="array" ref="L27">AVERAGE(K28+K32:K33)</f>
        <v>7.5958921866733753E-2</v>
      </c>
      <c r="M27" s="7"/>
      <c r="N27" s="7">
        <f>H27*2*PI()/60</f>
        <v>0.94247779607693793</v>
      </c>
      <c r="O27" s="7">
        <f>(E27-G27*F27)/N27</f>
        <v>0.37008829433635398</v>
      </c>
      <c r="P27" s="10">
        <f>AVERAGE(O27:O362)</f>
        <v>0.35992952585541321</v>
      </c>
    </row>
    <row r="28" spans="1:16" x14ac:dyDescent="0.35">
      <c r="A28" t="s">
        <v>40</v>
      </c>
      <c r="B28" s="5">
        <f>B26*B27</f>
        <v>4.9199999999999997E-8</v>
      </c>
      <c r="E28" s="7">
        <v>1</v>
      </c>
      <c r="F28" s="7">
        <v>5.7000000000000002E-2</v>
      </c>
      <c r="G28" s="7">
        <f t="shared" ref="G28:G36" si="2">$G$25</f>
        <v>2.8</v>
      </c>
      <c r="H28" s="7">
        <v>21</v>
      </c>
      <c r="I28" s="7">
        <f t="shared" ref="I28:I36" si="3">H28*($I$25)</f>
        <v>204.66101694915253</v>
      </c>
      <c r="J28" s="7">
        <f t="shared" ref="J28:J36" si="4">(I28*2*PI())/60</f>
        <v>21.432051577455791</v>
      </c>
      <c r="K28" s="8">
        <f t="shared" ref="K28:K36" si="5">(E28-G28*F28)/J28</f>
        <v>3.9212298316975418E-2</v>
      </c>
      <c r="L28" s="7"/>
      <c r="M28" s="7"/>
      <c r="N28" s="7">
        <f t="shared" ref="N28:N36" si="6">H28*2*PI()/60</f>
        <v>2.1991148575128552</v>
      </c>
      <c r="O28" s="7">
        <f t="shared" ref="O28:O36" si="7">(E28-G28*F28)/N28</f>
        <v>0.38215375478408242</v>
      </c>
      <c r="P28" s="7"/>
    </row>
    <row r="29" spans="1:16" x14ac:dyDescent="0.35">
      <c r="E29" s="7">
        <v>1.5</v>
      </c>
      <c r="F29" s="7">
        <v>6.3E-2</v>
      </c>
      <c r="G29" s="7">
        <f t="shared" si="2"/>
        <v>2.8</v>
      </c>
      <c r="H29" s="7">
        <v>38</v>
      </c>
      <c r="I29" s="7">
        <f t="shared" si="3"/>
        <v>370.33898305084745</v>
      </c>
      <c r="J29" s="7">
        <f t="shared" si="4"/>
        <v>38.78180761634858</v>
      </c>
      <c r="K29" s="8">
        <f>(E29-G29*F29)/J29</f>
        <v>3.4129404515998697E-2</v>
      </c>
      <c r="L29" s="7"/>
      <c r="M29" s="7"/>
      <c r="N29" s="7">
        <f t="shared" si="6"/>
        <v>3.9793506945470711</v>
      </c>
      <c r="O29" s="7">
        <f t="shared" si="7"/>
        <v>0.33261707791015682</v>
      </c>
      <c r="P29" s="7"/>
    </row>
    <row r="30" spans="1:16" x14ac:dyDescent="0.35">
      <c r="E30" s="7">
        <v>2</v>
      </c>
      <c r="F30" s="7">
        <v>6.7000000000000004E-2</v>
      </c>
      <c r="G30" s="7">
        <f t="shared" si="2"/>
        <v>2.8</v>
      </c>
      <c r="H30" s="7">
        <v>50</v>
      </c>
      <c r="I30" s="7">
        <f t="shared" si="3"/>
        <v>487.28813559322032</v>
      </c>
      <c r="J30" s="7">
        <f t="shared" si="4"/>
        <v>51.028694232037601</v>
      </c>
      <c r="K30" s="8">
        <f t="shared" si="5"/>
        <v>3.551727174829631E-2</v>
      </c>
      <c r="L30" s="7"/>
      <c r="M30" s="7"/>
      <c r="N30" s="7">
        <f t="shared" si="6"/>
        <v>5.2359877559829888</v>
      </c>
      <c r="O30" s="7">
        <f t="shared" si="7"/>
        <v>0.34614290263170133</v>
      </c>
      <c r="P30" s="7"/>
    </row>
    <row r="31" spans="1:16" x14ac:dyDescent="0.35">
      <c r="E31" s="7">
        <v>2.5</v>
      </c>
      <c r="F31" s="7">
        <v>7.4999999999999997E-2</v>
      </c>
      <c r="G31" s="7">
        <f t="shared" si="2"/>
        <v>2.8</v>
      </c>
      <c r="H31" s="7">
        <v>61</v>
      </c>
      <c r="I31" s="7">
        <f t="shared" si="3"/>
        <v>594.49152542372883</v>
      </c>
      <c r="J31" s="7">
        <f t="shared" si="4"/>
        <v>62.255006963085876</v>
      </c>
      <c r="K31" s="8">
        <f t="shared" si="5"/>
        <v>3.6784189926407945E-2</v>
      </c>
      <c r="L31" s="7"/>
      <c r="M31" s="7"/>
      <c r="N31" s="7">
        <f t="shared" si="6"/>
        <v>6.3879050622992457</v>
      </c>
      <c r="O31" s="7">
        <f t="shared" si="7"/>
        <v>0.35848998657092496</v>
      </c>
      <c r="P31" s="7"/>
    </row>
    <row r="32" spans="1:16" x14ac:dyDescent="0.35">
      <c r="E32" s="7">
        <v>3</v>
      </c>
      <c r="F32" s="7">
        <v>8.4000000000000005E-2</v>
      </c>
      <c r="G32" s="7">
        <f t="shared" si="2"/>
        <v>2.8</v>
      </c>
      <c r="H32" s="7">
        <v>77</v>
      </c>
      <c r="I32" s="7">
        <f t="shared" si="3"/>
        <v>750.42372881355925</v>
      </c>
      <c r="J32" s="7">
        <f t="shared" si="4"/>
        <v>78.5841891173379</v>
      </c>
      <c r="K32" s="8">
        <f t="shared" si="5"/>
        <v>3.5182649729600723E-2</v>
      </c>
      <c r="L32" s="7"/>
      <c r="M32" s="7"/>
      <c r="N32" s="7">
        <f t="shared" si="6"/>
        <v>8.0634211442138017</v>
      </c>
      <c r="O32" s="7">
        <f t="shared" si="7"/>
        <v>0.34288175583932906</v>
      </c>
      <c r="P32" s="7"/>
    </row>
    <row r="33" spans="5:16" x14ac:dyDescent="0.35">
      <c r="E33" s="7">
        <v>3.5</v>
      </c>
      <c r="F33" s="7">
        <v>9.0999999999999998E-2</v>
      </c>
      <c r="G33" s="7">
        <f t="shared" si="2"/>
        <v>2.8</v>
      </c>
      <c r="H33" s="7">
        <v>83</v>
      </c>
      <c r="I33" s="7">
        <f t="shared" si="3"/>
        <v>808.89830508474574</v>
      </c>
      <c r="J33" s="7">
        <f t="shared" si="4"/>
        <v>84.707632425182425</v>
      </c>
      <c r="K33" s="8">
        <f t="shared" si="5"/>
        <v>3.831059736991594E-2</v>
      </c>
      <c r="L33" s="7"/>
      <c r="M33" s="7"/>
      <c r="N33" s="7">
        <f t="shared" si="6"/>
        <v>8.6917396749317621</v>
      </c>
      <c r="O33" s="7">
        <f t="shared" si="7"/>
        <v>0.3733659913169774</v>
      </c>
      <c r="P33" s="7"/>
    </row>
    <row r="34" spans="5:16" x14ac:dyDescent="0.35">
      <c r="E34" s="7">
        <v>4</v>
      </c>
      <c r="F34" s="7">
        <v>0.105</v>
      </c>
      <c r="G34" s="7">
        <f t="shared" si="2"/>
        <v>2.8</v>
      </c>
      <c r="H34" s="7">
        <v>96</v>
      </c>
      <c r="I34" s="7">
        <f t="shared" si="3"/>
        <v>935.59322033898297</v>
      </c>
      <c r="J34" s="7">
        <f t="shared" si="4"/>
        <v>97.975092925512186</v>
      </c>
      <c r="K34" s="8">
        <f t="shared" si="5"/>
        <v>3.7825940137842705E-2</v>
      </c>
      <c r="L34" s="7"/>
      <c r="M34" s="7"/>
      <c r="N34" s="7">
        <f t="shared" si="6"/>
        <v>10.053096491487338</v>
      </c>
      <c r="O34" s="7">
        <f t="shared" si="7"/>
        <v>0.3686426369366026</v>
      </c>
      <c r="P34" s="7"/>
    </row>
    <row r="35" spans="5:16" x14ac:dyDescent="0.35">
      <c r="E35" s="7">
        <v>4.5</v>
      </c>
      <c r="F35" s="7">
        <v>0.11600000000000001</v>
      </c>
      <c r="G35" s="7">
        <f t="shared" si="2"/>
        <v>2.8</v>
      </c>
      <c r="H35" s="7">
        <v>114</v>
      </c>
      <c r="I35" s="7">
        <f t="shared" si="3"/>
        <v>1111.0169491525423</v>
      </c>
      <c r="J35" s="7">
        <f t="shared" si="4"/>
        <v>116.34542284904572</v>
      </c>
      <c r="K35" s="8">
        <f t="shared" si="5"/>
        <v>3.5886242000402392E-2</v>
      </c>
      <c r="L35" s="7"/>
      <c r="M35" s="7"/>
      <c r="N35" s="7">
        <f t="shared" si="6"/>
        <v>11.938052083641214</v>
      </c>
      <c r="O35" s="7">
        <f t="shared" si="7"/>
        <v>0.34973879915646394</v>
      </c>
      <c r="P35" s="7"/>
    </row>
    <row r="36" spans="5:16" x14ac:dyDescent="0.35">
      <c r="E36" s="7">
        <v>5</v>
      </c>
      <c r="F36" s="7">
        <v>0.13</v>
      </c>
      <c r="G36" s="7">
        <f t="shared" si="2"/>
        <v>2.8</v>
      </c>
      <c r="H36" s="7">
        <v>118</v>
      </c>
      <c r="I36" s="7">
        <f t="shared" si="3"/>
        <v>1150</v>
      </c>
      <c r="J36" s="7">
        <f t="shared" si="4"/>
        <v>120.42771838760873</v>
      </c>
      <c r="K36" s="8">
        <f t="shared" si="5"/>
        <v>3.8496120843862267E-2</v>
      </c>
      <c r="L36" s="7"/>
      <c r="M36" s="7"/>
      <c r="N36" s="7">
        <f t="shared" si="6"/>
        <v>12.356931104119854</v>
      </c>
      <c r="O36" s="7">
        <f t="shared" si="7"/>
        <v>0.37517405907153906</v>
      </c>
      <c r="P36" s="7"/>
    </row>
    <row r="38" spans="5:16" x14ac:dyDescent="0.35">
      <c r="E38" t="s">
        <v>19</v>
      </c>
    </row>
    <row r="39" spans="5:16" x14ac:dyDescent="0.35">
      <c r="F39" s="7" t="s">
        <v>26</v>
      </c>
      <c r="G39" s="7" t="s">
        <v>29</v>
      </c>
      <c r="H39" s="11" t="s">
        <v>49</v>
      </c>
      <c r="I39" s="12" t="s">
        <v>13</v>
      </c>
    </row>
    <row r="40" spans="5:16" x14ac:dyDescent="0.35">
      <c r="F40" s="7">
        <f>J27</f>
        <v>9.1851649617667661</v>
      </c>
      <c r="G40" s="7">
        <f>N27</f>
        <v>0.94247779607693793</v>
      </c>
      <c r="H40" s="14">
        <f>I56</f>
        <v>0.18325957145940461</v>
      </c>
      <c r="I40" s="15">
        <f t="shared" ref="I40:I49" si="8">H13</f>
        <v>3.5999999999999997E-2</v>
      </c>
    </row>
    <row r="41" spans="5:16" x14ac:dyDescent="0.35">
      <c r="F41" s="7">
        <f t="shared" ref="F41:F49" si="9">J28</f>
        <v>21.432051577455791</v>
      </c>
      <c r="G41" s="7">
        <f t="shared" ref="G41:G49" si="10">N28</f>
        <v>2.1991148575128552</v>
      </c>
      <c r="H41" s="14">
        <f t="shared" ref="H41:H49" si="11">I57</f>
        <v>0.40317105721069013</v>
      </c>
      <c r="I41" s="15">
        <f t="shared" si="8"/>
        <v>8.5499999999999993E-2</v>
      </c>
    </row>
    <row r="42" spans="5:16" x14ac:dyDescent="0.35">
      <c r="F42" s="7">
        <f t="shared" si="9"/>
        <v>38.78180761634858</v>
      </c>
      <c r="G42" s="7">
        <f t="shared" si="10"/>
        <v>3.9793506945470711</v>
      </c>
      <c r="H42" s="14">
        <f t="shared" si="11"/>
        <v>0.60213859193804364</v>
      </c>
      <c r="I42" s="15">
        <f t="shared" si="8"/>
        <v>0.11249999999999999</v>
      </c>
    </row>
    <row r="43" spans="5:16" x14ac:dyDescent="0.35">
      <c r="F43" s="7">
        <f t="shared" si="9"/>
        <v>51.028694232037601</v>
      </c>
      <c r="G43" s="7">
        <f t="shared" si="10"/>
        <v>5.2359877559829888</v>
      </c>
      <c r="H43" s="14">
        <f t="shared" si="11"/>
        <v>0.79587013890941427</v>
      </c>
      <c r="I43" s="15">
        <f t="shared" si="8"/>
        <v>0.13500000000000001</v>
      </c>
    </row>
    <row r="44" spans="5:16" x14ac:dyDescent="0.35">
      <c r="F44" s="7">
        <f t="shared" si="9"/>
        <v>62.255006963085876</v>
      </c>
      <c r="G44" s="7">
        <f t="shared" si="10"/>
        <v>6.3879050622992457</v>
      </c>
      <c r="H44" s="14">
        <f t="shared" si="11"/>
        <v>1.0053096491487339</v>
      </c>
      <c r="I44" s="15">
        <f t="shared" si="8"/>
        <v>0.1575</v>
      </c>
    </row>
    <row r="45" spans="5:16" x14ac:dyDescent="0.35">
      <c r="F45" s="7">
        <f t="shared" si="9"/>
        <v>78.5841891173379</v>
      </c>
      <c r="G45" s="7">
        <f t="shared" si="10"/>
        <v>8.0634211442138017</v>
      </c>
      <c r="H45" s="14">
        <f t="shared" si="11"/>
        <v>1.2409290981679681</v>
      </c>
      <c r="I45" s="15">
        <f t="shared" si="8"/>
        <v>0.18449999999999997</v>
      </c>
    </row>
    <row r="46" spans="5:16" x14ac:dyDescent="0.35">
      <c r="F46" s="7">
        <f t="shared" si="9"/>
        <v>84.707632425182425</v>
      </c>
      <c r="G46" s="7">
        <f t="shared" si="10"/>
        <v>8.6917396749317621</v>
      </c>
      <c r="H46" s="14">
        <f t="shared" si="11"/>
        <v>1.4241886696273729</v>
      </c>
      <c r="I46" s="15">
        <f t="shared" si="8"/>
        <v>0.20249999999999999</v>
      </c>
    </row>
    <row r="47" spans="5:16" x14ac:dyDescent="0.35">
      <c r="F47" s="7">
        <f t="shared" si="9"/>
        <v>97.975092925512186</v>
      </c>
      <c r="G47" s="7">
        <f t="shared" si="10"/>
        <v>10.053096491487338</v>
      </c>
      <c r="H47" s="14">
        <f t="shared" si="11"/>
        <v>1.7383479349863522</v>
      </c>
      <c r="I47" s="15">
        <f t="shared" si="8"/>
        <v>0.2475</v>
      </c>
    </row>
    <row r="48" spans="5:16" x14ac:dyDescent="0.35">
      <c r="F48" s="7">
        <f t="shared" si="9"/>
        <v>116.34542284904572</v>
      </c>
      <c r="G48" s="7">
        <f t="shared" si="10"/>
        <v>11.938052083641214</v>
      </c>
      <c r="H48" s="14">
        <f t="shared" si="11"/>
        <v>1.858775653373961</v>
      </c>
      <c r="I48" s="15">
        <f t="shared" si="8"/>
        <v>0.25650000000000001</v>
      </c>
    </row>
    <row r="49" spans="5:19" x14ac:dyDescent="0.35">
      <c r="F49" s="7">
        <f t="shared" si="9"/>
        <v>120.42771838760873</v>
      </c>
      <c r="G49" s="7">
        <f t="shared" si="10"/>
        <v>12.356931104119854</v>
      </c>
      <c r="H49" s="16">
        <f t="shared" si="11"/>
        <v>1.9896753472735356</v>
      </c>
      <c r="I49" s="17">
        <f t="shared" si="8"/>
        <v>0.27</v>
      </c>
    </row>
    <row r="54" spans="5:19" x14ac:dyDescent="0.35">
      <c r="E54" t="s">
        <v>42</v>
      </c>
    </row>
    <row r="55" spans="5:19" x14ac:dyDescent="0.35">
      <c r="E55" t="s">
        <v>10</v>
      </c>
      <c r="F55" t="s">
        <v>43</v>
      </c>
      <c r="G55" t="s">
        <v>48</v>
      </c>
      <c r="H55" t="s">
        <v>44</v>
      </c>
      <c r="I55" t="s">
        <v>45</v>
      </c>
      <c r="J55" t="s">
        <v>46</v>
      </c>
      <c r="K55" t="s">
        <v>47</v>
      </c>
      <c r="L55" s="18"/>
      <c r="M55" s="18"/>
      <c r="N55" s="18"/>
      <c r="O55" s="18"/>
      <c r="P55" s="18"/>
      <c r="Q55" s="18"/>
      <c r="R55" s="18"/>
      <c r="S55" s="18"/>
    </row>
    <row r="56" spans="5:19" x14ac:dyDescent="0.35">
      <c r="E56">
        <v>0.5</v>
      </c>
      <c r="F56">
        <v>0.04</v>
      </c>
      <c r="G56">
        <f t="shared" ref="G56:G65" si="12">$B$21</f>
        <v>2.8</v>
      </c>
      <c r="H56">
        <v>1.75</v>
      </c>
      <c r="I56">
        <f>(H56*2*PI())/60</f>
        <v>0.18325957145940461</v>
      </c>
      <c r="J56">
        <f>(E56-G56*F56)/I56</f>
        <v>2.1172154715310421</v>
      </c>
      <c r="K56">
        <f>AVERAGE(J56:J65)</f>
        <v>2.2576395387322665</v>
      </c>
      <c r="L56" s="18"/>
      <c r="M56" s="18"/>
      <c r="N56" s="18"/>
      <c r="O56" s="18"/>
      <c r="P56" s="18"/>
      <c r="Q56" s="18"/>
      <c r="R56" s="18"/>
      <c r="S56" s="18"/>
    </row>
    <row r="57" spans="5:19" x14ac:dyDescent="0.35">
      <c r="E57">
        <v>1</v>
      </c>
      <c r="F57">
        <v>4.7E-2</v>
      </c>
      <c r="G57">
        <f t="shared" si="12"/>
        <v>2.8</v>
      </c>
      <c r="H57">
        <v>3.85</v>
      </c>
      <c r="I57">
        <f t="shared" ref="I57:I65" si="13">(H57*2*PI())/60</f>
        <v>0.40317105721069013</v>
      </c>
      <c r="J57">
        <f t="shared" ref="J57:J65" si="14">(E57-G57*F57)/I57</f>
        <v>2.1539244558078221</v>
      </c>
      <c r="L57" s="18"/>
      <c r="M57" s="18"/>
      <c r="N57" s="18"/>
      <c r="O57" s="18"/>
      <c r="P57" s="18"/>
      <c r="Q57" s="18"/>
      <c r="R57" s="18"/>
      <c r="S57" s="18"/>
    </row>
    <row r="58" spans="5:19" x14ac:dyDescent="0.35">
      <c r="E58">
        <v>1.5</v>
      </c>
      <c r="F58">
        <v>0.05</v>
      </c>
      <c r="G58">
        <f t="shared" si="12"/>
        <v>2.8</v>
      </c>
      <c r="H58">
        <v>5.75</v>
      </c>
      <c r="I58">
        <f t="shared" si="13"/>
        <v>0.60213859193804364</v>
      </c>
      <c r="J58">
        <f t="shared" si="14"/>
        <v>2.2586162358780282</v>
      </c>
      <c r="L58" s="18"/>
      <c r="M58" s="18"/>
      <c r="N58" s="18"/>
      <c r="O58" s="18"/>
      <c r="P58" s="18"/>
      <c r="Q58" s="18"/>
      <c r="R58" s="18"/>
      <c r="S58" s="18"/>
    </row>
    <row r="59" spans="5:19" x14ac:dyDescent="0.35">
      <c r="E59">
        <v>2</v>
      </c>
      <c r="F59">
        <v>5.5E-2</v>
      </c>
      <c r="G59">
        <f t="shared" si="12"/>
        <v>2.8</v>
      </c>
      <c r="H59">
        <v>7.6</v>
      </c>
      <c r="I59">
        <f t="shared" si="13"/>
        <v>0.79587013890941427</v>
      </c>
      <c r="J59">
        <f t="shared" si="14"/>
        <v>2.3194738811655697</v>
      </c>
      <c r="L59" s="18"/>
      <c r="M59" s="18"/>
      <c r="N59" s="18"/>
      <c r="O59" s="18"/>
      <c r="P59" s="18"/>
      <c r="Q59" s="18"/>
      <c r="R59" s="18"/>
      <c r="S59" s="18"/>
    </row>
    <row r="60" spans="5:19" x14ac:dyDescent="0.35">
      <c r="E60">
        <v>2.5</v>
      </c>
      <c r="F60">
        <v>0.06</v>
      </c>
      <c r="G60">
        <f t="shared" si="12"/>
        <v>2.8</v>
      </c>
      <c r="H60">
        <v>9.6</v>
      </c>
      <c r="I60">
        <f t="shared" si="13"/>
        <v>1.0053096491487339</v>
      </c>
      <c r="J60">
        <f t="shared" si="14"/>
        <v>2.3196832955643742</v>
      </c>
      <c r="L60" s="18"/>
      <c r="M60" s="18"/>
      <c r="N60" s="18"/>
      <c r="O60" s="18"/>
      <c r="P60" s="18"/>
      <c r="Q60" s="18"/>
      <c r="R60" s="18"/>
      <c r="S60" s="18"/>
    </row>
    <row r="61" spans="5:19" x14ac:dyDescent="0.35">
      <c r="E61">
        <v>3</v>
      </c>
      <c r="F61">
        <v>6.5000000000000002E-2</v>
      </c>
      <c r="G61">
        <f t="shared" si="12"/>
        <v>2.8</v>
      </c>
      <c r="H61">
        <v>11.85</v>
      </c>
      <c r="I61">
        <f t="shared" si="13"/>
        <v>1.2409290981679681</v>
      </c>
      <c r="J61">
        <f t="shared" si="14"/>
        <v>2.2708791373820816</v>
      </c>
      <c r="L61" s="18"/>
      <c r="M61" s="18"/>
      <c r="N61" s="18"/>
      <c r="O61" s="18"/>
      <c r="P61" s="18"/>
      <c r="Q61" s="18"/>
      <c r="R61" s="18"/>
      <c r="S61" s="18"/>
    </row>
    <row r="62" spans="5:19" x14ac:dyDescent="0.35">
      <c r="E62">
        <v>3.5</v>
      </c>
      <c r="F62">
        <v>6.9000000000000006E-2</v>
      </c>
      <c r="G62">
        <f t="shared" si="12"/>
        <v>2.8</v>
      </c>
      <c r="H62">
        <v>13.6</v>
      </c>
      <c r="I62">
        <f t="shared" si="13"/>
        <v>1.4241886696273729</v>
      </c>
      <c r="J62">
        <f t="shared" si="14"/>
        <v>2.3218833786012332</v>
      </c>
      <c r="L62" s="18"/>
      <c r="M62" s="18"/>
      <c r="N62" s="18"/>
      <c r="O62" s="18"/>
      <c r="P62" s="18"/>
      <c r="Q62" s="18"/>
      <c r="R62" s="18"/>
      <c r="S62" s="18"/>
    </row>
    <row r="63" spans="5:19" x14ac:dyDescent="0.35">
      <c r="E63">
        <v>4</v>
      </c>
      <c r="F63">
        <v>8.3000000000000004E-2</v>
      </c>
      <c r="G63">
        <f t="shared" si="12"/>
        <v>2.8</v>
      </c>
      <c r="H63">
        <v>16.600000000000001</v>
      </c>
      <c r="I63">
        <f t="shared" si="13"/>
        <v>1.7383479349863522</v>
      </c>
      <c r="J63">
        <f t="shared" si="14"/>
        <v>2.167345169613343</v>
      </c>
      <c r="L63" s="18"/>
      <c r="M63" s="18"/>
      <c r="N63" s="18"/>
      <c r="O63" s="18"/>
      <c r="P63" s="18"/>
      <c r="Q63" s="18"/>
      <c r="R63" s="18"/>
      <c r="S63" s="18"/>
    </row>
    <row r="64" spans="5:19" x14ac:dyDescent="0.35">
      <c r="E64">
        <v>4.5</v>
      </c>
      <c r="F64">
        <v>9.4E-2</v>
      </c>
      <c r="G64">
        <f t="shared" si="12"/>
        <v>2.8</v>
      </c>
      <c r="H64">
        <v>17.75</v>
      </c>
      <c r="I64">
        <f t="shared" si="13"/>
        <v>1.858775653373961</v>
      </c>
      <c r="J64">
        <f t="shared" si="14"/>
        <v>2.2793498463946213</v>
      </c>
      <c r="L64" s="18"/>
      <c r="M64" s="18"/>
      <c r="N64" s="18"/>
      <c r="O64" s="18"/>
      <c r="P64" s="18"/>
      <c r="Q64" s="18"/>
      <c r="R64" s="18"/>
      <c r="S64" s="18"/>
    </row>
    <row r="65" spans="5:19" x14ac:dyDescent="0.35">
      <c r="E65">
        <v>5</v>
      </c>
      <c r="F65">
        <v>0.10299999999999999</v>
      </c>
      <c r="G65">
        <f t="shared" si="12"/>
        <v>2.8</v>
      </c>
      <c r="H65">
        <v>19</v>
      </c>
      <c r="I65">
        <f t="shared" si="13"/>
        <v>1.9896753472735356</v>
      </c>
      <c r="J65">
        <f t="shared" si="14"/>
        <v>2.3680245153845498</v>
      </c>
      <c r="L65" s="18"/>
      <c r="M65" s="18"/>
      <c r="N65" s="18"/>
      <c r="O65" s="18"/>
      <c r="P65" s="18"/>
      <c r="Q65" s="18"/>
      <c r="R65" s="18"/>
      <c r="S65" s="18"/>
    </row>
    <row r="66" spans="5:19" x14ac:dyDescent="0.35">
      <c r="L66" s="18"/>
      <c r="M66" s="18"/>
      <c r="N66" s="18"/>
      <c r="O66" s="18"/>
      <c r="P66" s="18"/>
      <c r="Q66" s="18"/>
      <c r="R66" s="18"/>
      <c r="S66" s="18"/>
    </row>
    <row r="67" spans="5:19" x14ac:dyDescent="0.35">
      <c r="L67" s="18"/>
      <c r="M67" s="18"/>
      <c r="N67" s="18"/>
      <c r="O67" s="18"/>
      <c r="P67" s="18"/>
      <c r="Q67" s="18"/>
      <c r="R67" s="18"/>
      <c r="S67" s="18"/>
    </row>
    <row r="68" spans="5:19" x14ac:dyDescent="0.35">
      <c r="L68" s="18"/>
      <c r="M68" s="18"/>
      <c r="N68" s="18"/>
      <c r="O68" s="18"/>
      <c r="P68" s="18"/>
      <c r="Q68" s="18"/>
      <c r="R68" s="18"/>
      <c r="S68" s="18"/>
    </row>
    <row r="69" spans="5:19" x14ac:dyDescent="0.35">
      <c r="L69" s="18"/>
      <c r="M69" s="18"/>
      <c r="N69" s="18"/>
      <c r="O69" s="18"/>
      <c r="P69" s="18"/>
      <c r="Q69" s="18"/>
      <c r="R69" s="18"/>
      <c r="S69" s="18"/>
    </row>
    <row r="70" spans="5:19" x14ac:dyDescent="0.35">
      <c r="L70" s="18"/>
      <c r="M70" s="18"/>
      <c r="N70" s="18"/>
      <c r="O70" s="18"/>
      <c r="P70" s="18"/>
      <c r="Q70" s="18"/>
      <c r="R70" s="18"/>
      <c r="S70" s="18"/>
    </row>
    <row r="71" spans="5:19" x14ac:dyDescent="0.35">
      <c r="L71" s="18"/>
      <c r="M71" s="18"/>
      <c r="N71" s="18"/>
      <c r="O71" s="18"/>
      <c r="P71" s="18"/>
      <c r="Q71" s="18"/>
      <c r="R71" s="18"/>
      <c r="S71" s="18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Opsætning</vt:lpstr>
      <vt:lpstr>Målinger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Ditte Theilgaard</dc:creator>
  <cp:keywords/>
  <dc:description/>
  <cp:lastModifiedBy>Ditte Filskov Theilgaard</cp:lastModifiedBy>
  <cp:revision/>
  <dcterms:created xsi:type="dcterms:W3CDTF">2025-10-08T08:33:28Z</dcterms:created>
  <dcterms:modified xsi:type="dcterms:W3CDTF">2025-10-14T14:25:56Z</dcterms:modified>
  <cp:category/>
  <cp:contentStatus/>
</cp:coreProperties>
</file>