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_UC" sheetId="1" r:id="rId4"/>
    <sheet state="visible" name="Calculo_UCP" sheetId="2" r:id="rId5"/>
  </sheets>
  <definedNames/>
  <calcPr/>
  <extLst>
    <ext uri="GoogleSheetsCustomDataVersion1">
      <go:sheetsCustomData xmlns:go="http://customooxmlschemas.google.com/" r:id="rId6" roundtripDataSignature="AMtx7miEKOeD+kSssB7+Sp/rcTfBeYUBs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2">
      <text>
        <t xml:space="preserve">======
ID#AAAARonLBHs
    (2021-11-08 23:04:40)
1-2: agrega valor
3-4: É necessário
5   : É crítico para o sistema</t>
      </text>
    </comment>
    <comment authorId="0" ref="F52">
      <text>
        <t xml:space="preserve">======
ID#AAAARonLBHo
    (2021-11-08 23:04:40)
0 - baixa
3 - média
5 - alta</t>
      </text>
    </comment>
    <comment authorId="0" ref="F58">
      <text>
        <t xml:space="preserve">======
ID#AAAARonLBHk
    (2021-11-08 23:04:40)
0 - bom conhecimento da tecnologia e ambiente bem configurado
3 - domínio razoável da tecnologia possibilitando uma configuração do satisfatótia do ambiente
5 - não tem qualquer conhecimento da tecnologia e não existe experiência para configuração adequada do ambiente</t>
      </text>
    </comment>
    <comment authorId="0" ref="F37">
      <text>
        <t xml:space="preserve">======
ID#AAAARomvrU0
    (2021-11-08 23:04:40)
1-3: uso em duas plataformas
4-5: uso em três ou mais plataformas
A variação dentro ods intervalos leva em conta se a portabilidade é só em termos de cliente ou também do servidor</t>
      </text>
    </comment>
    <comment authorId="0" ref="G21">
      <text>
        <t xml:space="preserve">======
ID#AAAARomvrUw
    (2021-11-08 23:04:40)
Quantidade de casos de uso complexos.</t>
      </text>
    </comment>
    <comment authorId="0" ref="F38">
      <text>
        <t xml:space="preserve">======
ID#AAAARomvrUo
    (2021-11-08 23:04:40)
1-2: facilidade de alteração agrega valor
3-4: facilidade de alteração é necessário
5   : facilidade de alteração é crítico para o sistema</t>
      </text>
    </comment>
    <comment authorId="0" ref="G19">
      <text>
        <t xml:space="preserve">======
ID#AAAARomvrUs
    (2021-11-08 23:04:40)
Quantidade de casos de uso simples.</t>
      </text>
    </comment>
    <comment authorId="0" ref="D12">
      <text>
        <t xml:space="preserve">======
ID#AAAARomvrUk
    (2021-11-08 23:04:40)
Utilização de algum protocolo de comunicação entre o ator e o sistema
ou interface em modo texto com um
usuário.</t>
      </text>
    </comment>
    <comment authorId="0" ref="F55">
      <text>
        <t xml:space="preserve">======
ID#AAAARomvrUg
    (2021-11-08 23:04:40)
0 - sem motivação
3 - motivação média
5 - motivação alta</t>
      </text>
    </comment>
    <comment authorId="0" ref="G20">
      <text>
        <t xml:space="preserve">======
ID#AAAARomvrUc
    (2021-11-08 23:04:40)
Quantidade de casos de uso médio</t>
      </text>
    </comment>
    <comment authorId="0" ref="G11">
      <text>
        <t xml:space="preserve">======
ID#AAAARomvrUY
    (2021-11-08 23:04:40)
Número total de atores simples com os quais o sistema interage.</t>
      </text>
    </comment>
    <comment authorId="0" ref="F31">
      <text>
        <t xml:space="preserve">======
ID#AAAARomvrUU
    (2021-11-08 23:04:40)
1-2: performance agrega valor
3-4: performance é necessário
5: performance é crítico para o sistema</t>
      </text>
    </comment>
    <comment authorId="0" ref="F40">
      <text>
        <t xml:space="preserve">======
ID#AAAARomvrUQ
    (2021-11-08 23:04:40)
1-2: segurança agrega valor
3-4: segurança é necessário
5   : segurança é crítico para o sistema</t>
      </text>
    </comment>
    <comment authorId="0" ref="F51">
      <text>
        <t xml:space="preserve">======
ID#AAAARomvrUM
    (2021-11-08 23:04:40)
0 - nenhuma experiência no assunto
3 - conhecimento médio
5 - especialista no assunto</t>
      </text>
    </comment>
    <comment authorId="0" ref="F50">
      <text>
        <t xml:space="preserve">======
ID#AAAARomvrUI
Gilberto Müller    (2021-11-08 23:04:40)
Pontue cada um dos fatores da tabela ao lado de 0 a 5.
Para os fatores F1 a F4, 0 significa que a equipe não tem nenhuma experiência no assunto; 5 significa que a equipe é especialista no assunto; 3 significa conhecimento médio.
Para o fator F5, 0 significa que a equipe não está motivada com o projeto; 5 significa alta motivação com o projeto; 3 significa média motivação com o projeto.
Para o fator F6, 0 significa que os requisitos são extremamente instáveis; 5 significa que os requisitos não irão mudar; 3 significa instabilidade média dos requisitos.
Para o fator F7, 0 significa que nenhum membro da equipe está trabalhando em regime de dedicação parcial ao projeto; 5 significa que todos os membros da equipe trabalham em regime de dedicação parcial; 3 significa que aproximadamente metade da equipe trabalha em regime de dedicação parcial.
Para o fator F8, 0 siginifica que a equipe detém um bom conhecimento da tecnologia e o ambiente está bem configurado; 5 siginifica que a equipe não tem qualquer conhecimento da tecnologia e não existe experiência para configuração adequada do ambiente; 3 siginifica que há um domínio razoável da tecnologia possibilitando uma configuração do satisfatótia do ambiente.</t>
      </text>
    </comment>
    <comment authorId="0" ref="D13">
      <text>
        <t xml:space="preserve">======
ID#AAAARomvrUE
    (2021-11-08 23:04:40)
O ator interage com o sistema através de uma interface gráfica, mesmo que a comunicação entre a interface e os demais componentes do sistema seja via algum protocolo de comunicação.</t>
      </text>
    </comment>
    <comment authorId="0" ref="F29">
      <text>
        <t xml:space="preserve">======
ID#AAAARomvrUA
Gilberto Müller    (2021-11-08 23:04:40)
Pontue cada um dos fatores da tabela ao lado de 0 a 5.
0 significa que o fator é irrelevante para o projeto; 5 significa que o fator é essencial para o projeto.</t>
      </text>
    </comment>
    <comment authorId="0" ref="F54">
      <text>
        <t xml:space="preserve">======
ID#AAAARomvrT8
    (2021-11-08 23:04:40)
0 - nenhuma experiência no assunto
3 - conhecimento médio
5 - especialista no assunto</t>
      </text>
    </comment>
    <comment authorId="0" ref="D18">
      <text>
        <t xml:space="preserve">======
ID#AAAARomvrT4
    (2021-11-08 23:04:40)
Deve-se decidir se o critério adotado será com base no número de transações ou na quantidade de casos de análise</t>
      </text>
    </comment>
    <comment authorId="0" ref="D11">
      <text>
        <t xml:space="preserve">======
ID#AAAARomvrT0
    (2021-11-08 23:04:40)
A comunicação é feita através de uma interface entre o ator e o sistema onde essa interface não é implementada através de um protocolo de comunicação, mas uma chamada direta a um método da fachada.</t>
      </text>
    </comment>
    <comment authorId="0" ref="F35">
      <text>
        <t xml:space="preserve">======
ID#AAAARomvrTw
    (2021-11-08 23:04:40)
1-2: facilidade agrega valor
3-4: facilidade é necessário
5: facilidade é crítico para o sistema</t>
      </text>
    </comment>
    <comment authorId="0" ref="C76">
      <text>
        <t xml:space="preserve">======
ID#AAAARomvrTs
    (2021-11-08 23:04:40)
Considerando-se um mês com 4 semanas e cada semana com 40h de trabalho.</t>
      </text>
    </comment>
    <comment authorId="0" ref="G13">
      <text>
        <t xml:space="preserve">======
ID#AAAARomvrTo
    (2021-11-08 23:04:40)
Número total de atores complexos com os quais o sistema interage.</t>
      </text>
    </comment>
    <comment authorId="0" ref="F57">
      <text>
        <t xml:space="preserve">======
ID#AAAARomvrTk
    (2021-11-08 23:04:40)
0 - ninguém em dedicação parcial ao projeto
3 - metade em dedicação parcial
5 - todos em regime de dedicação parcial</t>
      </text>
    </comment>
    <comment authorId="0" ref="E68">
      <text>
        <t xml:space="preserve">======
ID#AAAARomvrTg
    (2021-11-08 23:04:40)
O criador da estimativa, Karner, sugere a utilização de
20 pessoas-hora/PCU. Schneider e Winters sugerem
o refinamento abaixo. Sejam
X = total de ítens de F1 a F6 com pontuação abaixo de 3
Y = total de ítens de F7 a F8 com pontuação acima de 3
Se X + Y &lt;= 2, então use 20 como unidade de homens/hora
Se X + Y = 3 ou X + Y = 4, então use 28 como unidade de homens/hora
Se X + Y &gt;= 5, tente modificar o seu projeto de forma a baixar o número, pois o risco de insucesso é relativamente alto</t>
      </text>
    </comment>
    <comment authorId="0" ref="G12">
      <text>
        <t xml:space="preserve">======
ID#AAAARomvrTc
    (2021-11-08 23:04:40)
Número total de atores de complexidade média com os quais o sistema interage.</t>
      </text>
    </comment>
    <comment authorId="0" ref="F53">
      <text>
        <t xml:space="preserve">======
ID#AAAARomvrTU
    (2021-11-08 23:04:40)
0 - nenhuma experiência no assunto
3 - conhecimento médio
5 - especialista no assunto</t>
      </text>
    </comment>
    <comment authorId="0" ref="F30">
      <text>
        <t xml:space="preserve">======
ID#AAAARomvrTY
    (2021-11-08 23:04:40)
0-2: 1 a 3 subsistemas
2-4: 3 a 5 susbsistemas
5: mais que 5 subsistemas</t>
      </text>
    </comment>
    <comment authorId="0" ref="F56">
      <text>
        <t xml:space="preserve">======
ID#AAAARomvrTQ
    (2021-11-08 23:04:40)
0 - requisitos extremamente instáveis
3 - instabilidade média dos requisitos
5 - requisitos não irão mudar</t>
      </text>
    </comment>
    <comment authorId="0" ref="F36">
      <text>
        <t xml:space="preserve">======
ID#AAAARomvrTM
    (2021-11-08 23:04:40)
1-2: uso fácil agrega valor
3-4: uso fácil é necessário
5   : uso fácil é crítico para o sistema</t>
      </text>
    </comment>
    <comment authorId="0" ref="F32">
      <text>
        <t xml:space="preserve">======
ID#AAAARomvrTI
    (2021-11-08 23:04:40)
5   : Sistema on line 24hs sem cair
3-4: Sistema on line horário comercial
1-3: Sistema on line periodicamente ou no horário comercial onde quedas são admissíveis</t>
      </text>
    </comment>
    <comment authorId="0" ref="F39">
      <text>
        <t xml:space="preserve">======
ID#AAAARomvrTE
    (2021-11-08 23:04:40)
1-2: até 100 acessos simultâneos
2-4: até 500 acessos simultâneos
5: Mais de 500 acessos simultâneos</t>
      </text>
    </comment>
  </commentList>
  <extLst>
    <ext uri="GoogleSheetsCustomDataVersion1">
      <go:sheetsCustomData xmlns:go="http://customooxmlschemas.google.com/" r:id="rId1" roundtripDataSignature="AMtx7mgGl3jiTDxuHjzJHaGAxhH2vtHBTA=="/>
    </ext>
  </extLst>
</comments>
</file>

<file path=xl/sharedStrings.xml><?xml version="1.0" encoding="utf-8"?>
<sst xmlns="http://schemas.openxmlformats.org/spreadsheetml/2006/main" count="143" uniqueCount="116">
  <si>
    <t>Estimativa de esforço baseado em pontos de casos de uso</t>
  </si>
  <si>
    <t>Referências</t>
  </si>
  <si>
    <r>
      <rPr>
        <rFont val="Arial"/>
        <i/>
        <color theme="1"/>
        <sz val="10.0"/>
      </rPr>
      <t>Resource Estimation for Objectory Projects</t>
    </r>
    <r>
      <rPr>
        <rFont val="Arial"/>
        <i val="0"/>
        <color theme="1"/>
        <sz val="10.0"/>
      </rPr>
      <t xml:space="preserve"> de Gustav Karner (artigo)</t>
    </r>
  </si>
  <si>
    <t xml:space="preserve"> </t>
  </si>
  <si>
    <r>
      <rPr>
        <rFont val="Arial"/>
        <i/>
        <color theme="1"/>
        <sz val="10.0"/>
      </rPr>
      <t xml:space="preserve">Applying Use Cases - A Pratical Guide </t>
    </r>
    <r>
      <rPr>
        <rFont val="Arial"/>
        <i val="0"/>
        <color theme="1"/>
        <sz val="10.0"/>
      </rPr>
      <t>de Geri Schneider e Jason P. Winters (livro)</t>
    </r>
  </si>
  <si>
    <t>Caso de Uso</t>
  </si>
  <si>
    <t>Número transações</t>
  </si>
  <si>
    <t>Complexidade</t>
  </si>
  <si>
    <t>Totais por complexidade</t>
  </si>
  <si>
    <t>CDU 000: Autenticar no sistema</t>
  </si>
  <si>
    <t>Simples</t>
  </si>
  <si>
    <t>CDU 001: Gerenciar atividades e avaliações feitas pelos professores</t>
  </si>
  <si>
    <t>Médio</t>
  </si>
  <si>
    <t>CDU 002: Monitorar assiduidade de cliente</t>
  </si>
  <si>
    <t>Complexo</t>
  </si>
  <si>
    <t>CDU 003: Agendar atividade para cliente</t>
  </si>
  <si>
    <t>Total</t>
  </si>
  <si>
    <t>CDU 004: Gerenciar restrições/cuidados especiais dos alunos</t>
  </si>
  <si>
    <t>CDU 005: Gerenciar matrículas</t>
  </si>
  <si>
    <t>CDU 006: Gerar relatório de desempenho para aluno</t>
  </si>
  <si>
    <t>CDU 007: Visualizar agenda de atividades do aluno</t>
  </si>
  <si>
    <t>CDU 008: Gerenciar funcionários</t>
  </si>
  <si>
    <t>CDU 009: Gerenciar clientes</t>
  </si>
  <si>
    <t xml:space="preserve">CDU 010: Gerenciar unidades operacionais </t>
  </si>
  <si>
    <t>CDU 011: Gerenciar perfil pessoal</t>
  </si>
  <si>
    <t>CDU 012: Gerar relatório de desempenho próprio</t>
  </si>
  <si>
    <t>CDU 013: Cancelar/inscrever para atividade</t>
  </si>
  <si>
    <t>CDU 014: Visualizar agenda de atividades próprias</t>
  </si>
  <si>
    <t>CDU 015: Acessar o chat e enviar mensagens</t>
  </si>
  <si>
    <t>CDU 016: Registrar horário de entrada e saída</t>
  </si>
  <si>
    <t>CDU 017: Gerenciar atividades e avaliações de alunos</t>
  </si>
  <si>
    <t>CDU 018: Processar pagamento e reembolso de cliente</t>
  </si>
  <si>
    <r>
      <rPr>
        <rFont val="Arial"/>
        <i/>
        <color theme="1"/>
        <sz val="10.0"/>
      </rPr>
      <t>Resource Estimation for Objectory Projects</t>
    </r>
    <r>
      <rPr>
        <rFont val="Arial"/>
        <i val="0"/>
        <color theme="1"/>
        <sz val="10.0"/>
      </rPr>
      <t xml:space="preserve"> de Gustav Karner (artigo)</t>
    </r>
  </si>
  <si>
    <r>
      <rPr>
        <rFont val="Arial"/>
        <i/>
        <color theme="1"/>
        <sz val="10.0"/>
      </rPr>
      <t xml:space="preserve">Applying Use Cases - A Pratical Guide </t>
    </r>
    <r>
      <rPr>
        <rFont val="Arial"/>
        <i val="0"/>
        <color theme="1"/>
        <sz val="10.0"/>
      </rPr>
      <t>de Geri Schneider e Jason P. Winters (livro)</t>
    </r>
  </si>
  <si>
    <t>1.0. Mensurando Complexidade dos Atores</t>
  </si>
  <si>
    <t>Ator</t>
  </si>
  <si>
    <t>Interface</t>
  </si>
  <si>
    <t>Peso</t>
  </si>
  <si>
    <t>Qtd. Atores</t>
  </si>
  <si>
    <t>Valor</t>
  </si>
  <si>
    <t>Interface de programa (API)</t>
  </si>
  <si>
    <t>Protocolo (Ex.:TCP/IP) ou interface em modo texto</t>
  </si>
  <si>
    <t>Interface gráfica</t>
  </si>
  <si>
    <t>2.0. Mensurando Complexidade dos Use Cases</t>
  </si>
  <si>
    <t>Descrição</t>
  </si>
  <si>
    <t>Qtd. Casos de Uso</t>
  </si>
  <si>
    <t>&lt; 3 transações ou &lt; 5 classes de análise</t>
  </si>
  <si>
    <t>4-7 transações ou  5 a 10 classes de análise</t>
  </si>
  <si>
    <t>&gt; 7 transações ou &gt; 10 classes  de análise</t>
  </si>
  <si>
    <t>PCUNA</t>
  </si>
  <si>
    <t>PCUNA = Pontos de Casos de Uso Não Ajustados</t>
  </si>
  <si>
    <t>3.0. Considerando Fatores Técnicos do Projeto</t>
  </si>
  <si>
    <t>Fator</t>
  </si>
  <si>
    <t>Atribuído</t>
  </si>
  <si>
    <t>T1</t>
  </si>
  <si>
    <t>Sistema distribuído</t>
  </si>
  <si>
    <t>T2</t>
  </si>
  <si>
    <t>Objetivos de performance</t>
  </si>
  <si>
    <t>T3</t>
  </si>
  <si>
    <t>Eficiênca on-line</t>
  </si>
  <si>
    <t>T4</t>
  </si>
  <si>
    <t>Complexidade de processamento</t>
  </si>
  <si>
    <t>T5</t>
  </si>
  <si>
    <t>Código reusável em outras aplicações</t>
  </si>
  <si>
    <t>T6</t>
  </si>
  <si>
    <t>Facilidade de instalação</t>
  </si>
  <si>
    <t>T7</t>
  </si>
  <si>
    <t>Facilidade de uso</t>
  </si>
  <si>
    <t>T8</t>
  </si>
  <si>
    <t>Portabilidade</t>
  </si>
  <si>
    <t>T9</t>
  </si>
  <si>
    <r>
      <rPr>
        <rFont val="Arial"/>
        <color theme="1"/>
        <sz val="10.0"/>
      </rPr>
      <t>Facilidade de alterações (</t>
    </r>
    <r>
      <rPr>
        <rFont val="Arial"/>
        <i/>
        <color theme="1"/>
        <sz val="10.0"/>
      </rPr>
      <t>changeability</t>
    </r>
    <r>
      <rPr>
        <rFont val="Arial"/>
        <color theme="1"/>
        <sz val="10.0"/>
      </rPr>
      <t>)</t>
    </r>
  </si>
  <si>
    <t>T10</t>
  </si>
  <si>
    <t>Concorrência</t>
  </si>
  <si>
    <t>T11</t>
  </si>
  <si>
    <t>Segurança</t>
  </si>
  <si>
    <t>T12</t>
  </si>
  <si>
    <t>Acesso direto a terceiros</t>
  </si>
  <si>
    <t>T13</t>
  </si>
  <si>
    <t>Necessidade de facilidades especiais de treinamento para usuários</t>
  </si>
  <si>
    <t>FatorT</t>
  </si>
  <si>
    <t>FCT</t>
  </si>
  <si>
    <t>FCT = Fator de Complexidade Técnica</t>
  </si>
  <si>
    <t>4.0. Considerando Fatores Ambientais</t>
  </si>
  <si>
    <t>F1</t>
  </si>
  <si>
    <t>Familiaridade da equipe com RUP</t>
  </si>
  <si>
    <t>F2</t>
  </si>
  <si>
    <t>Experiência da equipe</t>
  </si>
  <si>
    <t>F3</t>
  </si>
  <si>
    <t>Experiência da equipe em OO</t>
  </si>
  <si>
    <t>F4</t>
  </si>
  <si>
    <t>Capacidade dos analistas da equipe</t>
  </si>
  <si>
    <t>F5</t>
  </si>
  <si>
    <t>Motivação</t>
  </si>
  <si>
    <t>F6</t>
  </si>
  <si>
    <t>Estabilidade dos requisitos</t>
  </si>
  <si>
    <t>F7</t>
  </si>
  <si>
    <t>Estagiários ou funcionários em tempo parcial</t>
  </si>
  <si>
    <t>F8</t>
  </si>
  <si>
    <t>Domínio da tecnologia e configuração do ambiente</t>
  </si>
  <si>
    <t>FatorA</t>
  </si>
  <si>
    <t>FA</t>
  </si>
  <si>
    <t>FA = Fator Ambiental</t>
  </si>
  <si>
    <t>5.0. Pontos de Caso de Uso</t>
  </si>
  <si>
    <t>PCU</t>
  </si>
  <si>
    <t>PCUNA *FCT*FA</t>
  </si>
  <si>
    <t>Pessoa-hora por unidade de PCU</t>
  </si>
  <si>
    <t>pessoa-hora/PCU</t>
  </si>
  <si>
    <t>Estimativa em pessoa-hora</t>
  </si>
  <si>
    <t>Tamanho da equipe</t>
  </si>
  <si>
    <t>pessoas</t>
  </si>
  <si>
    <t>3dev + 1tester + 1analista +1PO +1SM</t>
  </si>
  <si>
    <t>Estimativa em horas</t>
  </si>
  <si>
    <t>horas</t>
  </si>
  <si>
    <t xml:space="preserve">Estimativa em meses </t>
  </si>
  <si>
    <t>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</si>
</sst>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20.0"/>
      <color theme="1"/>
      <name val="Arial"/>
    </font>
    <font>
      <b/>
      <sz val="10.0"/>
      <color theme="1"/>
      <name val="Arial"/>
    </font>
    <font>
      <i/>
      <sz val="10.0"/>
      <color theme="1"/>
      <name val="Arial"/>
    </font>
    <font>
      <color theme="1"/>
      <name val="Calibri"/>
    </font>
    <font/>
    <font>
      <sz val="10.0"/>
      <color theme="1"/>
      <name val="Arial"/>
    </font>
    <font>
      <color theme="1"/>
      <name val="Arial"/>
    </font>
    <font>
      <sz val="11.0"/>
      <color rgb="FF000000"/>
      <name val="Inconsolata"/>
    </font>
    <font>
      <sz val="10.0"/>
      <name val="Arial"/>
    </font>
    <font>
      <sz val="10.0"/>
      <color rgb="FF0000FF"/>
      <name val="Arial"/>
    </font>
    <font>
      <u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7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2" fontId="2" numFmtId="0" xfId="0" applyAlignment="1" applyBorder="1" applyFill="1" applyFont="1">
      <alignment horizontal="left" shrinkToFit="0" vertical="center" wrapText="0"/>
    </xf>
    <xf borderId="2" fillId="0" fontId="5" numFmtId="0" xfId="0" applyBorder="1" applyFont="1"/>
    <xf borderId="3" fillId="0" fontId="5" numFmtId="0" xfId="0" applyBorder="1" applyFont="1"/>
    <xf borderId="4" fillId="2" fontId="2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left" readingOrder="0" shrinkToFit="0" vertical="center" wrapText="0"/>
    </xf>
    <xf borderId="4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/>
    </xf>
    <xf borderId="4" fillId="0" fontId="6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readingOrder="0"/>
    </xf>
    <xf borderId="4" fillId="0" fontId="6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3" fontId="8" numFmtId="0" xfId="0" applyFill="1" applyFont="1"/>
    <xf borderId="4" fillId="0" fontId="6" numFmtId="0" xfId="0" applyAlignment="1" applyBorder="1" applyFont="1">
      <alignment horizontal="left" readingOrder="0" shrinkToFit="0" vertical="center" wrapText="0"/>
    </xf>
    <xf borderId="4" fillId="0" fontId="9" numFmtId="0" xfId="0" applyAlignment="1" applyBorder="1" applyFont="1">
      <alignment horizontal="left" readingOrder="0" shrinkToFit="0" vertical="center" wrapText="0"/>
    </xf>
    <xf borderId="4" fillId="0" fontId="9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5" fillId="4" fontId="2" numFmtId="0" xfId="0" applyAlignment="1" applyBorder="1" applyFill="1" applyFont="1">
      <alignment shrinkToFit="0" vertical="bottom" wrapText="0"/>
    </xf>
    <xf borderId="6" fillId="4" fontId="2" numFmtId="0" xfId="0" applyAlignment="1" applyBorder="1" applyFont="1">
      <alignment shrinkToFit="0" vertical="bottom" wrapText="0"/>
    </xf>
    <xf borderId="7" fillId="4" fontId="2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11" fillId="0" fontId="10" numFmtId="0" xfId="0" applyAlignment="1" applyBorder="1" applyFont="1">
      <alignment horizontal="right" readingOrder="0" shrinkToFit="0" vertical="bottom" wrapText="0"/>
    </xf>
    <xf borderId="12" fillId="0" fontId="6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horizontal="right" readingOrder="0" shrinkToFit="0" vertical="bottom" wrapText="0"/>
    </xf>
    <xf borderId="13" fillId="0" fontId="6" numFmtId="0" xfId="0" applyAlignment="1" applyBorder="1" applyFont="1">
      <alignment shrinkToFit="0" vertical="bottom" wrapText="0"/>
    </xf>
    <xf borderId="14" fillId="0" fontId="6" numFmtId="0" xfId="0" applyAlignment="1" applyBorder="1" applyFont="1">
      <alignment shrinkToFit="0" vertical="bottom" wrapText="0"/>
    </xf>
    <xf borderId="15" fillId="0" fontId="6" numFmtId="0" xfId="0" applyAlignment="1" applyBorder="1" applyFont="1">
      <alignment shrinkToFit="0" vertical="bottom" wrapText="0"/>
    </xf>
    <xf borderId="7" fillId="4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6" fillId="3" fontId="6" numFmtId="0" xfId="0" applyAlignment="1" applyBorder="1" applyFont="1">
      <alignment shrinkToFit="0" vertical="bottom" wrapText="0"/>
    </xf>
    <xf borderId="6" fillId="4" fontId="6" numFmtId="0" xfId="0" applyAlignment="1" applyBorder="1" applyFont="1">
      <alignment shrinkToFit="0" vertical="bottom" wrapText="0"/>
    </xf>
    <xf borderId="7" fillId="0" fontId="6" numFmtId="2" xfId="0" applyAlignment="1" applyBorder="1" applyFont="1" applyNumberFormat="1">
      <alignment shrinkToFit="0" vertical="bottom" wrapText="0"/>
    </xf>
    <xf borderId="5" fillId="4" fontId="6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8.0"/>
    <col customWidth="1" min="3" max="3" width="57.43"/>
    <col customWidth="1" min="4" max="4" width="19.43"/>
    <col customWidth="1" min="5" max="5" width="15.0"/>
    <col customWidth="1" min="6" max="6" width="10.86"/>
    <col customWidth="1" min="7" max="7" width="13.71"/>
    <col customWidth="1" min="8" max="26" width="8.0"/>
  </cols>
  <sheetData>
    <row r="1" ht="26.25" customHeight="1">
      <c r="A1" s="1" t="s">
        <v>0</v>
      </c>
    </row>
    <row r="2" ht="12.75" customHeight="1"/>
    <row r="3" ht="12.75" customHeight="1">
      <c r="B3" s="2" t="s">
        <v>1</v>
      </c>
    </row>
    <row r="4" ht="12.75" customHeight="1">
      <c r="C4" s="3" t="s">
        <v>2</v>
      </c>
      <c r="I4" s="4" t="s">
        <v>3</v>
      </c>
    </row>
    <row r="5" ht="12.75" customHeight="1">
      <c r="C5" s="3" t="s">
        <v>4</v>
      </c>
    </row>
    <row r="6" ht="12.75" customHeight="1">
      <c r="C6" s="3"/>
    </row>
    <row r="7" ht="14.25" customHeight="1">
      <c r="A7" s="5" t="s">
        <v>5</v>
      </c>
      <c r="B7" s="6"/>
      <c r="C7" s="7"/>
      <c r="D7" s="8" t="s">
        <v>6</v>
      </c>
      <c r="E7" s="8" t="s">
        <v>7</v>
      </c>
      <c r="G7" s="5" t="s">
        <v>8</v>
      </c>
      <c r="H7" s="7"/>
    </row>
    <row r="8" ht="14.25" customHeight="1">
      <c r="A8" s="9" t="s">
        <v>9</v>
      </c>
      <c r="B8" s="6"/>
      <c r="C8" s="7"/>
      <c r="D8" s="10">
        <v>3.0</v>
      </c>
      <c r="E8" s="11" t="str">
        <f t="shared" ref="E8:E26" si="1">IF(D8&lt;4,"Simples",IF(D8&lt;8,"Médio","Complexo"))</f>
        <v>Simples</v>
      </c>
      <c r="F8" s="12"/>
      <c r="G8" s="11" t="s">
        <v>10</v>
      </c>
      <c r="H8" s="13">
        <f t="shared" ref="H8:H10" si="2">COUNTIF($E$8:$E$85,G8)</f>
        <v>5</v>
      </c>
    </row>
    <row r="9" ht="14.25" customHeight="1">
      <c r="A9" s="9" t="s">
        <v>11</v>
      </c>
      <c r="B9" s="6"/>
      <c r="C9" s="7"/>
      <c r="D9" s="10">
        <v>9.0</v>
      </c>
      <c r="E9" s="11" t="str">
        <f t="shared" si="1"/>
        <v>Complexo</v>
      </c>
      <c r="G9" s="11" t="s">
        <v>12</v>
      </c>
      <c r="H9" s="13">
        <f t="shared" si="2"/>
        <v>11</v>
      </c>
    </row>
    <row r="10" ht="14.25" customHeight="1">
      <c r="A10" s="14" t="s">
        <v>13</v>
      </c>
      <c r="D10" s="10">
        <v>3.0</v>
      </c>
      <c r="E10" s="11" t="str">
        <f t="shared" si="1"/>
        <v>Simples</v>
      </c>
      <c r="G10" s="11" t="s">
        <v>14</v>
      </c>
      <c r="H10" s="13">
        <f t="shared" si="2"/>
        <v>3</v>
      </c>
    </row>
    <row r="11" ht="14.25" customHeight="1">
      <c r="A11" s="9" t="s">
        <v>15</v>
      </c>
      <c r="B11" s="6"/>
      <c r="C11" s="7"/>
      <c r="D11" s="10">
        <v>6.0</v>
      </c>
      <c r="E11" s="11" t="str">
        <f t="shared" si="1"/>
        <v>Médio</v>
      </c>
      <c r="F11" s="12"/>
      <c r="G11" s="10" t="s">
        <v>16</v>
      </c>
      <c r="H11" s="15">
        <v>18.0</v>
      </c>
    </row>
    <row r="12" ht="14.25" customHeight="1">
      <c r="A12" s="9" t="s">
        <v>17</v>
      </c>
      <c r="B12" s="6"/>
      <c r="C12" s="7"/>
      <c r="D12" s="10">
        <v>5.0</v>
      </c>
      <c r="E12" s="11" t="str">
        <f t="shared" si="1"/>
        <v>Médio</v>
      </c>
      <c r="F12" s="12"/>
    </row>
    <row r="13" ht="14.25" customHeight="1">
      <c r="A13" s="9" t="s">
        <v>18</v>
      </c>
      <c r="B13" s="6"/>
      <c r="C13" s="7"/>
      <c r="D13" s="10">
        <v>7.0</v>
      </c>
      <c r="E13" s="11" t="str">
        <f t="shared" si="1"/>
        <v>Médio</v>
      </c>
      <c r="F13" s="12"/>
    </row>
    <row r="14" ht="14.25" customHeight="1">
      <c r="A14" s="9" t="s">
        <v>19</v>
      </c>
      <c r="B14" s="6"/>
      <c r="C14" s="7"/>
      <c r="D14" s="10">
        <v>3.0</v>
      </c>
      <c r="E14" s="11" t="str">
        <f t="shared" si="1"/>
        <v>Simples</v>
      </c>
    </row>
    <row r="15" ht="14.25" customHeight="1">
      <c r="A15" s="9" t="s">
        <v>20</v>
      </c>
      <c r="B15" s="6"/>
      <c r="C15" s="7"/>
      <c r="D15" s="10">
        <v>5.0</v>
      </c>
      <c r="E15" s="11" t="str">
        <f t="shared" si="1"/>
        <v>Médio</v>
      </c>
      <c r="F15" s="16"/>
    </row>
    <row r="16" ht="14.25" customHeight="1">
      <c r="A16" s="9" t="s">
        <v>21</v>
      </c>
      <c r="B16" s="6"/>
      <c r="C16" s="7"/>
      <c r="D16" s="10">
        <v>5.0</v>
      </c>
      <c r="E16" s="11" t="str">
        <f t="shared" si="1"/>
        <v>Médio</v>
      </c>
      <c r="F16" s="12"/>
      <c r="H16" s="17"/>
      <c r="J16" s="17"/>
    </row>
    <row r="17" ht="14.25" customHeight="1">
      <c r="A17" s="18" t="s">
        <v>22</v>
      </c>
      <c r="B17" s="18"/>
      <c r="C17" s="18"/>
      <c r="D17" s="10">
        <v>5.0</v>
      </c>
      <c r="E17" s="11" t="str">
        <f t="shared" si="1"/>
        <v>Médio</v>
      </c>
      <c r="F17" s="12"/>
    </row>
    <row r="18" ht="14.25" customHeight="1">
      <c r="A18" s="18" t="s">
        <v>23</v>
      </c>
      <c r="B18" s="18"/>
      <c r="C18" s="18"/>
      <c r="D18" s="10">
        <v>5.0</v>
      </c>
      <c r="E18" s="11" t="str">
        <f t="shared" si="1"/>
        <v>Médio</v>
      </c>
      <c r="F18" s="12"/>
    </row>
    <row r="19" ht="14.25" customHeight="1">
      <c r="A19" s="18" t="s">
        <v>24</v>
      </c>
      <c r="B19" s="18"/>
      <c r="C19" s="18"/>
      <c r="D19" s="10">
        <v>5.0</v>
      </c>
      <c r="E19" s="11" t="str">
        <f t="shared" si="1"/>
        <v>Médio</v>
      </c>
    </row>
    <row r="20" ht="14.25" customHeight="1">
      <c r="A20" s="9" t="s">
        <v>25</v>
      </c>
      <c r="B20" s="6"/>
      <c r="C20" s="7"/>
      <c r="D20" s="10">
        <v>3.0</v>
      </c>
      <c r="E20" s="11" t="str">
        <f t="shared" si="1"/>
        <v>Simples</v>
      </c>
    </row>
    <row r="21" ht="14.25" customHeight="1">
      <c r="A21" s="9" t="s">
        <v>26</v>
      </c>
      <c r="B21" s="6"/>
      <c r="C21" s="7"/>
      <c r="D21" s="10">
        <v>9.0</v>
      </c>
      <c r="E21" s="11" t="str">
        <f t="shared" si="1"/>
        <v>Complexo</v>
      </c>
      <c r="F21" s="16"/>
    </row>
    <row r="22" ht="14.25" customHeight="1">
      <c r="A22" s="9" t="s">
        <v>27</v>
      </c>
      <c r="B22" s="6"/>
      <c r="C22" s="7"/>
      <c r="D22" s="10">
        <v>5.0</v>
      </c>
      <c r="E22" s="11" t="str">
        <f t="shared" si="1"/>
        <v>Médio</v>
      </c>
      <c r="F22" s="16"/>
    </row>
    <row r="23" ht="14.25" customHeight="1">
      <c r="A23" s="9" t="s">
        <v>28</v>
      </c>
      <c r="B23" s="6"/>
      <c r="C23" s="7"/>
      <c r="D23" s="10">
        <v>6.0</v>
      </c>
      <c r="E23" s="11" t="str">
        <f t="shared" si="1"/>
        <v>Médio</v>
      </c>
    </row>
    <row r="24" ht="14.25" customHeight="1">
      <c r="A24" s="19" t="s">
        <v>29</v>
      </c>
      <c r="B24" s="18"/>
      <c r="C24" s="18"/>
      <c r="D24" s="20">
        <v>2.0</v>
      </c>
      <c r="E24" s="11" t="str">
        <f t="shared" si="1"/>
        <v>Simples</v>
      </c>
      <c r="F24" s="16"/>
    </row>
    <row r="25" ht="14.25" customHeight="1">
      <c r="A25" s="9" t="s">
        <v>30</v>
      </c>
      <c r="B25" s="6"/>
      <c r="C25" s="7"/>
      <c r="D25" s="20">
        <v>5.0</v>
      </c>
      <c r="E25" s="11" t="str">
        <f t="shared" si="1"/>
        <v>Médio</v>
      </c>
      <c r="F25" s="16"/>
    </row>
    <row r="26" ht="14.25" customHeight="1">
      <c r="A26" s="9" t="s">
        <v>31</v>
      </c>
      <c r="B26" s="6"/>
      <c r="C26" s="7"/>
      <c r="D26" s="10">
        <v>9.0</v>
      </c>
      <c r="E26" s="11" t="str">
        <f t="shared" si="1"/>
        <v>Complexo</v>
      </c>
      <c r="F26" s="16"/>
    </row>
    <row r="27" ht="14.25" customHeight="1">
      <c r="B27" s="21"/>
      <c r="C27" s="21"/>
      <c r="D27" s="22"/>
      <c r="E27" s="2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mergeCells count="16">
    <mergeCell ref="A7:C7"/>
    <mergeCell ref="G7:H7"/>
    <mergeCell ref="A8:C8"/>
    <mergeCell ref="A9:C9"/>
    <mergeCell ref="A11:C11"/>
    <mergeCell ref="A12:C12"/>
    <mergeCell ref="A13:C13"/>
    <mergeCell ref="A14:C14"/>
    <mergeCell ref="A15:C15"/>
    <mergeCell ref="A16:C16"/>
    <mergeCell ref="A20:C20"/>
    <mergeCell ref="A21:C21"/>
    <mergeCell ref="A22:C22"/>
    <mergeCell ref="A23:C23"/>
    <mergeCell ref="A25:C25"/>
    <mergeCell ref="A26:C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8.0"/>
    <col customWidth="1" min="3" max="3" width="57.43"/>
    <col customWidth="1" min="4" max="4" width="6.71"/>
    <col customWidth="1" min="5" max="5" width="8.0"/>
    <col customWidth="1" min="6" max="6" width="10.86"/>
    <col customWidth="1" min="7" max="7" width="17.86"/>
    <col customWidth="1" min="8" max="26" width="8.0"/>
  </cols>
  <sheetData>
    <row r="1" ht="26.25" customHeight="1">
      <c r="A1" s="1" t="s">
        <v>0</v>
      </c>
    </row>
    <row r="2" ht="12.75" customHeight="1"/>
    <row r="3" ht="12.75" customHeight="1">
      <c r="B3" s="2" t="s">
        <v>1</v>
      </c>
    </row>
    <row r="4" ht="12.75" customHeight="1">
      <c r="C4" s="3" t="s">
        <v>32</v>
      </c>
      <c r="I4" s="4" t="s">
        <v>3</v>
      </c>
    </row>
    <row r="5" ht="12.75" customHeight="1">
      <c r="C5" s="3" t="s">
        <v>33</v>
      </c>
    </row>
    <row r="6" ht="12.75" customHeight="1">
      <c r="C6" s="3"/>
    </row>
    <row r="7" ht="12.75" customHeight="1"/>
    <row r="8" ht="12.75" customHeight="1">
      <c r="A8" s="2" t="s">
        <v>34</v>
      </c>
      <c r="B8" s="2"/>
    </row>
    <row r="9" ht="12.75" customHeight="1"/>
    <row r="10" ht="12.75" customHeight="1">
      <c r="B10" s="24" t="s">
        <v>35</v>
      </c>
      <c r="C10" s="25" t="s">
        <v>36</v>
      </c>
      <c r="D10" s="26" t="s">
        <v>37</v>
      </c>
      <c r="G10" s="26" t="s">
        <v>38</v>
      </c>
      <c r="H10" s="25" t="s">
        <v>39</v>
      </c>
    </row>
    <row r="11" ht="12.75" customHeight="1">
      <c r="B11" s="27" t="s">
        <v>10</v>
      </c>
      <c r="C11" s="28" t="s">
        <v>40</v>
      </c>
      <c r="D11" s="29">
        <v>1.0</v>
      </c>
      <c r="G11" s="30">
        <v>4.0</v>
      </c>
      <c r="H11" s="31">
        <f t="shared" ref="H11:H13" si="1">D11*G11</f>
        <v>4</v>
      </c>
    </row>
    <row r="12" ht="12.75" customHeight="1">
      <c r="B12" s="27" t="s">
        <v>12</v>
      </c>
      <c r="C12" s="28" t="s">
        <v>41</v>
      </c>
      <c r="D12" s="29">
        <v>2.0</v>
      </c>
      <c r="G12" s="32">
        <v>3.0</v>
      </c>
      <c r="H12" s="28">
        <f t="shared" si="1"/>
        <v>6</v>
      </c>
    </row>
    <row r="13" ht="12.75" customHeight="1">
      <c r="B13" s="33" t="s">
        <v>14</v>
      </c>
      <c r="C13" s="34" t="s">
        <v>42</v>
      </c>
      <c r="D13" s="35">
        <v>3.0</v>
      </c>
      <c r="G13" s="32">
        <v>4.0</v>
      </c>
      <c r="H13" s="28">
        <f t="shared" si="1"/>
        <v>12</v>
      </c>
    </row>
    <row r="14" ht="12.75" customHeight="1">
      <c r="F14" s="36" t="s">
        <v>16</v>
      </c>
      <c r="G14" s="37">
        <f t="shared" ref="G14:H14" si="2">SUM(G11:G13)</f>
        <v>11</v>
      </c>
      <c r="H14" s="38">
        <f t="shared" si="2"/>
        <v>22</v>
      </c>
    </row>
    <row r="15" ht="12.75" customHeight="1"/>
    <row r="16" ht="12.75" customHeight="1">
      <c r="A16" s="2" t="s">
        <v>43</v>
      </c>
      <c r="B16" s="2"/>
      <c r="E16" s="23"/>
    </row>
    <row r="17" ht="12.75" customHeight="1"/>
    <row r="18" ht="12.75" customHeight="1">
      <c r="B18" s="24" t="s">
        <v>5</v>
      </c>
      <c r="C18" s="25" t="s">
        <v>44</v>
      </c>
      <c r="D18" s="26" t="s">
        <v>37</v>
      </c>
      <c r="G18" s="26" t="s">
        <v>45</v>
      </c>
      <c r="H18" s="25" t="s">
        <v>39</v>
      </c>
    </row>
    <row r="19" ht="12.75" customHeight="1">
      <c r="B19" s="27" t="s">
        <v>10</v>
      </c>
      <c r="C19" s="28" t="s">
        <v>46</v>
      </c>
      <c r="D19" s="29">
        <v>5.0</v>
      </c>
      <c r="G19" s="30">
        <v>5.0</v>
      </c>
      <c r="H19" s="31">
        <f t="shared" ref="H19:H21" si="3">D19*G19</f>
        <v>25</v>
      </c>
    </row>
    <row r="20" ht="12.75" customHeight="1">
      <c r="B20" s="27" t="s">
        <v>12</v>
      </c>
      <c r="C20" s="28" t="s">
        <v>47</v>
      </c>
      <c r="D20" s="29">
        <v>10.0</v>
      </c>
      <c r="G20" s="32">
        <v>11.0</v>
      </c>
      <c r="H20" s="28">
        <f t="shared" si="3"/>
        <v>110</v>
      </c>
    </row>
    <row r="21" ht="12.75" customHeight="1">
      <c r="B21" s="33" t="s">
        <v>14</v>
      </c>
      <c r="C21" s="34" t="s">
        <v>48</v>
      </c>
      <c r="D21" s="35">
        <v>15.0</v>
      </c>
      <c r="G21" s="32">
        <v>3.0</v>
      </c>
      <c r="H21" s="28">
        <f t="shared" si="3"/>
        <v>45</v>
      </c>
    </row>
    <row r="22" ht="12.75" customHeight="1">
      <c r="F22" s="36" t="s">
        <v>16</v>
      </c>
      <c r="G22" s="38">
        <f t="shared" ref="G22:H22" si="4">SUM(G19:G21)</f>
        <v>19</v>
      </c>
      <c r="H22" s="37">
        <f t="shared" si="4"/>
        <v>180</v>
      </c>
    </row>
    <row r="23" ht="12.75" customHeight="1">
      <c r="F23" s="23"/>
      <c r="G23" s="23"/>
    </row>
    <row r="24" ht="12.75" customHeight="1">
      <c r="F24" s="36" t="s">
        <v>49</v>
      </c>
      <c r="G24" s="39">
        <f>H22+H14</f>
        <v>202</v>
      </c>
    </row>
    <row r="25" ht="12.75" customHeight="1">
      <c r="F25" s="4" t="s">
        <v>50</v>
      </c>
      <c r="G25" s="23"/>
    </row>
    <row r="26" ht="12.75" customHeight="1"/>
    <row r="27" ht="12.75" customHeight="1">
      <c r="A27" s="2" t="s">
        <v>51</v>
      </c>
      <c r="B27" s="2"/>
      <c r="C27" s="2"/>
    </row>
    <row r="28" ht="12.75" customHeight="1"/>
    <row r="29" ht="12.75" customHeight="1">
      <c r="B29" s="24" t="s">
        <v>52</v>
      </c>
      <c r="C29" s="26" t="s">
        <v>44</v>
      </c>
      <c r="D29" s="25" t="s">
        <v>37</v>
      </c>
      <c r="F29" s="26" t="s">
        <v>53</v>
      </c>
      <c r="G29" s="25" t="s">
        <v>39</v>
      </c>
    </row>
    <row r="30" ht="12.75" customHeight="1">
      <c r="B30" s="37" t="s">
        <v>54</v>
      </c>
      <c r="C30" s="37" t="s">
        <v>55</v>
      </c>
      <c r="D30" s="37">
        <v>2.0</v>
      </c>
      <c r="F30" s="30">
        <v>3.0</v>
      </c>
      <c r="G30" s="31">
        <f t="shared" ref="G30:G42" si="5">D30*F30</f>
        <v>6</v>
      </c>
    </row>
    <row r="31" ht="12.75" customHeight="1">
      <c r="B31" s="37" t="s">
        <v>56</v>
      </c>
      <c r="C31" s="37" t="s">
        <v>57</v>
      </c>
      <c r="D31" s="37">
        <v>1.0</v>
      </c>
      <c r="F31" s="30">
        <v>2.0</v>
      </c>
      <c r="G31" s="28">
        <f t="shared" si="5"/>
        <v>2</v>
      </c>
    </row>
    <row r="32" ht="12.75" customHeight="1">
      <c r="B32" s="37" t="s">
        <v>58</v>
      </c>
      <c r="C32" s="37" t="s">
        <v>59</v>
      </c>
      <c r="D32" s="37">
        <v>1.0</v>
      </c>
      <c r="F32" s="30">
        <v>3.0</v>
      </c>
      <c r="G32" s="28">
        <f t="shared" si="5"/>
        <v>3</v>
      </c>
    </row>
    <row r="33" ht="12.75" customHeight="1">
      <c r="B33" s="37" t="s">
        <v>60</v>
      </c>
      <c r="C33" s="37" t="s">
        <v>61</v>
      </c>
      <c r="D33" s="37">
        <v>1.0</v>
      </c>
      <c r="F33" s="30">
        <v>2.0</v>
      </c>
      <c r="G33" s="28">
        <f t="shared" si="5"/>
        <v>2</v>
      </c>
    </row>
    <row r="34" ht="12.75" customHeight="1">
      <c r="B34" s="37" t="s">
        <v>62</v>
      </c>
      <c r="C34" s="37" t="s">
        <v>63</v>
      </c>
      <c r="D34" s="37">
        <v>1.0</v>
      </c>
      <c r="F34" s="30">
        <v>2.0</v>
      </c>
      <c r="G34" s="28">
        <f t="shared" si="5"/>
        <v>2</v>
      </c>
    </row>
    <row r="35" ht="12.75" customHeight="1">
      <c r="B35" s="37" t="s">
        <v>64</v>
      </c>
      <c r="C35" s="37" t="s">
        <v>65</v>
      </c>
      <c r="D35" s="37">
        <v>0.5</v>
      </c>
      <c r="F35" s="30">
        <v>3.0</v>
      </c>
      <c r="G35" s="28">
        <f t="shared" si="5"/>
        <v>1.5</v>
      </c>
    </row>
    <row r="36" ht="12.75" customHeight="1">
      <c r="B36" s="37" t="s">
        <v>66</v>
      </c>
      <c r="C36" s="37" t="s">
        <v>67</v>
      </c>
      <c r="D36" s="37">
        <v>0.5</v>
      </c>
      <c r="F36" s="30">
        <v>4.0</v>
      </c>
      <c r="G36" s="28">
        <f t="shared" si="5"/>
        <v>2</v>
      </c>
    </row>
    <row r="37" ht="12.75" customHeight="1">
      <c r="B37" s="37" t="s">
        <v>68</v>
      </c>
      <c r="C37" s="37" t="s">
        <v>69</v>
      </c>
      <c r="D37" s="37">
        <v>2.0</v>
      </c>
      <c r="F37" s="30">
        <v>2.0</v>
      </c>
      <c r="G37" s="28">
        <f t="shared" si="5"/>
        <v>4</v>
      </c>
    </row>
    <row r="38" ht="12.75" customHeight="1">
      <c r="B38" s="37" t="s">
        <v>70</v>
      </c>
      <c r="C38" s="37" t="s">
        <v>71</v>
      </c>
      <c r="D38" s="37">
        <v>1.0</v>
      </c>
      <c r="F38" s="30">
        <v>2.0</v>
      </c>
      <c r="G38" s="28">
        <f t="shared" si="5"/>
        <v>2</v>
      </c>
    </row>
    <row r="39" ht="12.75" customHeight="1">
      <c r="B39" s="37" t="s">
        <v>72</v>
      </c>
      <c r="C39" s="37" t="s">
        <v>73</v>
      </c>
      <c r="D39" s="37">
        <v>1.0</v>
      </c>
      <c r="F39" s="30">
        <v>5.0</v>
      </c>
      <c r="G39" s="28">
        <f t="shared" si="5"/>
        <v>5</v>
      </c>
    </row>
    <row r="40" ht="12.75" customHeight="1">
      <c r="B40" s="37" t="s">
        <v>74</v>
      </c>
      <c r="C40" s="37" t="s">
        <v>75</v>
      </c>
      <c r="D40" s="37">
        <v>1.0</v>
      </c>
      <c r="F40" s="30">
        <v>2.0</v>
      </c>
      <c r="G40" s="28">
        <f t="shared" si="5"/>
        <v>2</v>
      </c>
    </row>
    <row r="41" ht="12.75" customHeight="1">
      <c r="B41" s="37" t="s">
        <v>76</v>
      </c>
      <c r="C41" s="37" t="s">
        <v>77</v>
      </c>
      <c r="D41" s="37">
        <v>1.0</v>
      </c>
      <c r="F41" s="30">
        <v>1.0</v>
      </c>
      <c r="G41" s="28">
        <f t="shared" si="5"/>
        <v>1</v>
      </c>
    </row>
    <row r="42" ht="12.75" customHeight="1">
      <c r="B42" s="37" t="s">
        <v>78</v>
      </c>
      <c r="C42" s="37" t="s">
        <v>79</v>
      </c>
      <c r="D42" s="37">
        <v>1.0</v>
      </c>
      <c r="F42" s="30">
        <v>4.0</v>
      </c>
      <c r="G42" s="34">
        <f t="shared" si="5"/>
        <v>4</v>
      </c>
    </row>
    <row r="43" ht="12.75" customHeight="1">
      <c r="F43" s="36" t="s">
        <v>80</v>
      </c>
      <c r="G43" s="38">
        <f>SUM(G30:G42)</f>
        <v>36.5</v>
      </c>
    </row>
    <row r="44" ht="12.75" customHeight="1"/>
    <row r="45" ht="12.75" customHeight="1">
      <c r="F45" s="36" t="s">
        <v>81</v>
      </c>
      <c r="G45" s="37">
        <f>0.6+(0.01*G43)</f>
        <v>0.965</v>
      </c>
    </row>
    <row r="46" ht="12.75" customHeight="1">
      <c r="F46" s="4" t="s">
        <v>82</v>
      </c>
    </row>
    <row r="47" ht="12.75" customHeight="1"/>
    <row r="48" ht="12.75" customHeight="1">
      <c r="A48" s="2" t="s">
        <v>83</v>
      </c>
      <c r="B48" s="2"/>
      <c r="C48" s="2"/>
    </row>
    <row r="49" ht="12.75" customHeight="1"/>
    <row r="50" ht="12.75" customHeight="1">
      <c r="B50" s="24" t="s">
        <v>52</v>
      </c>
      <c r="C50" s="26" t="s">
        <v>44</v>
      </c>
      <c r="D50" s="25" t="s">
        <v>37</v>
      </c>
      <c r="F50" s="26" t="s">
        <v>53</v>
      </c>
      <c r="G50" s="25" t="s">
        <v>39</v>
      </c>
    </row>
    <row r="51" ht="12.75" customHeight="1">
      <c r="B51" s="37" t="s">
        <v>84</v>
      </c>
      <c r="C51" s="37" t="s">
        <v>85</v>
      </c>
      <c r="D51" s="37">
        <v>1.5</v>
      </c>
      <c r="F51" s="30">
        <v>1.0</v>
      </c>
      <c r="G51" s="31">
        <f t="shared" ref="G51:G58" si="6">D51*F51</f>
        <v>1.5</v>
      </c>
    </row>
    <row r="52" ht="12.75" customHeight="1">
      <c r="B52" s="37" t="s">
        <v>86</v>
      </c>
      <c r="C52" s="37" t="s">
        <v>87</v>
      </c>
      <c r="D52" s="37">
        <v>0.5</v>
      </c>
      <c r="F52" s="30">
        <v>2.0</v>
      </c>
      <c r="G52" s="28">
        <f t="shared" si="6"/>
        <v>1</v>
      </c>
    </row>
    <row r="53" ht="12.75" customHeight="1">
      <c r="B53" s="37" t="s">
        <v>88</v>
      </c>
      <c r="C53" s="37" t="s">
        <v>89</v>
      </c>
      <c r="D53" s="37">
        <v>1.0</v>
      </c>
      <c r="F53" s="30">
        <v>5.0</v>
      </c>
      <c r="G53" s="28">
        <f t="shared" si="6"/>
        <v>5</v>
      </c>
      <c r="I53" s="23"/>
      <c r="J53" s="23"/>
    </row>
    <row r="54" ht="12.75" customHeight="1">
      <c r="B54" s="37" t="s">
        <v>90</v>
      </c>
      <c r="C54" s="37" t="s">
        <v>91</v>
      </c>
      <c r="D54" s="37">
        <v>0.5</v>
      </c>
      <c r="F54" s="30">
        <v>5.0</v>
      </c>
      <c r="G54" s="28">
        <f t="shared" si="6"/>
        <v>2.5</v>
      </c>
    </row>
    <row r="55" ht="12.75" customHeight="1">
      <c r="B55" s="37" t="s">
        <v>92</v>
      </c>
      <c r="C55" s="37" t="s">
        <v>93</v>
      </c>
      <c r="D55" s="37">
        <v>1.0</v>
      </c>
      <c r="F55" s="30">
        <v>4.0</v>
      </c>
      <c r="G55" s="28">
        <f t="shared" si="6"/>
        <v>4</v>
      </c>
    </row>
    <row r="56" ht="12.75" customHeight="1">
      <c r="B56" s="37" t="s">
        <v>94</v>
      </c>
      <c r="C56" s="37" t="s">
        <v>95</v>
      </c>
      <c r="D56" s="37">
        <v>2.0</v>
      </c>
      <c r="F56" s="30">
        <v>3.0</v>
      </c>
      <c r="G56" s="28">
        <f t="shared" si="6"/>
        <v>6</v>
      </c>
    </row>
    <row r="57" ht="12.75" customHeight="1">
      <c r="B57" s="37" t="s">
        <v>96</v>
      </c>
      <c r="C57" s="37" t="s">
        <v>97</v>
      </c>
      <c r="D57" s="37">
        <v>-1.0</v>
      </c>
      <c r="F57" s="30">
        <v>3.0</v>
      </c>
      <c r="G57" s="28">
        <f t="shared" si="6"/>
        <v>-3</v>
      </c>
    </row>
    <row r="58" ht="12.75" customHeight="1">
      <c r="B58" s="37" t="s">
        <v>98</v>
      </c>
      <c r="C58" s="37" t="s">
        <v>99</v>
      </c>
      <c r="D58" s="37">
        <v>-1.5</v>
      </c>
      <c r="F58" s="30">
        <v>3.0</v>
      </c>
      <c r="G58" s="28">
        <f t="shared" si="6"/>
        <v>-4.5</v>
      </c>
    </row>
    <row r="59" ht="12.75" customHeight="1">
      <c r="B59" s="23"/>
      <c r="C59" s="23"/>
      <c r="D59" s="23"/>
      <c r="F59" s="36" t="s">
        <v>100</v>
      </c>
      <c r="G59" s="38">
        <f>SUM(G46:G58)</f>
        <v>12.5</v>
      </c>
    </row>
    <row r="60" ht="12.75" customHeight="1">
      <c r="B60" s="23"/>
      <c r="C60" s="23"/>
      <c r="D60" s="23"/>
    </row>
    <row r="61" ht="12.75" customHeight="1">
      <c r="B61" s="23"/>
      <c r="C61" s="23"/>
      <c r="D61" s="23"/>
      <c r="F61" s="36" t="s">
        <v>101</v>
      </c>
      <c r="G61" s="37">
        <f>1.4+(-0.03*G59)</f>
        <v>1.025</v>
      </c>
    </row>
    <row r="62" ht="12.75" customHeight="1">
      <c r="B62" s="23"/>
      <c r="C62" s="23"/>
      <c r="D62" s="23"/>
      <c r="F62" s="4" t="s">
        <v>102</v>
      </c>
      <c r="G62" s="23"/>
    </row>
    <row r="63" ht="12.75" customHeight="1"/>
    <row r="64" ht="12.75" customHeight="1">
      <c r="A64" s="2" t="s">
        <v>103</v>
      </c>
      <c r="B64" s="2"/>
    </row>
    <row r="65" ht="12.75" customHeight="1"/>
    <row r="66" ht="12.75" customHeight="1">
      <c r="B66" s="36" t="s">
        <v>104</v>
      </c>
      <c r="C66" s="40" t="s">
        <v>105</v>
      </c>
      <c r="E66" s="41">
        <f>G61*G45*G24</f>
        <v>199.80325</v>
      </c>
    </row>
    <row r="67" ht="12.75" customHeight="1"/>
    <row r="68" ht="12.75" customHeight="1">
      <c r="B68" s="42" t="s">
        <v>106</v>
      </c>
      <c r="C68" s="36"/>
      <c r="E68" s="43">
        <v>20.0</v>
      </c>
      <c r="F68" s="23" t="s">
        <v>107</v>
      </c>
      <c r="G68" s="23"/>
    </row>
    <row r="69" ht="12.75" customHeight="1"/>
    <row r="70" ht="12.75" customHeight="1">
      <c r="B70" s="42" t="s">
        <v>108</v>
      </c>
      <c r="C70" s="40"/>
      <c r="E70" s="41">
        <f>E66*E68</f>
        <v>3996.065</v>
      </c>
      <c r="G70" s="4" t="s">
        <v>3</v>
      </c>
    </row>
    <row r="71" ht="12.75" customHeight="1">
      <c r="F71" s="44"/>
    </row>
    <row r="72" ht="12.75" customHeight="1">
      <c r="B72" s="42" t="s">
        <v>109</v>
      </c>
      <c r="C72" s="40"/>
      <c r="E72" s="43">
        <v>7.0</v>
      </c>
      <c r="F72" s="4" t="s">
        <v>110</v>
      </c>
      <c r="G72" s="45" t="s">
        <v>111</v>
      </c>
    </row>
    <row r="73" ht="12.75" customHeight="1"/>
    <row r="74" ht="12.75" customHeight="1">
      <c r="B74" s="42" t="s">
        <v>112</v>
      </c>
      <c r="C74" s="40"/>
      <c r="E74" s="41">
        <f>IF(E72&lt;&gt;0,E70/E72,0)</f>
        <v>570.8664286</v>
      </c>
      <c r="F74" s="4" t="s">
        <v>113</v>
      </c>
      <c r="G74" s="23" t="s">
        <v>3</v>
      </c>
      <c r="H74" s="4" t="s">
        <v>3</v>
      </c>
    </row>
    <row r="75" ht="12.75" customHeight="1">
      <c r="G75" s="4" t="s">
        <v>3</v>
      </c>
    </row>
    <row r="76" ht="12.75" customHeight="1">
      <c r="B76" s="42" t="s">
        <v>114</v>
      </c>
      <c r="C76" s="40"/>
      <c r="E76" s="41">
        <f>E74/160</f>
        <v>3.567915179</v>
      </c>
      <c r="F76" s="4" t="s">
        <v>115</v>
      </c>
      <c r="G76" s="4" t="s">
        <v>3</v>
      </c>
    </row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1999-12-06T12:24:29Z</dcterms:created>
  <dc:creator>cesar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