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reddieugo/Documents/GitHub/Conservation_Repo/Decision_Science/"/>
    </mc:Choice>
  </mc:AlternateContent>
  <xr:revisionPtr revIDLastSave="0" documentId="13_ncr:1_{10E67E28-E3BE-9747-A1B7-8EE7938144DD}" xr6:coauthVersionLast="47" xr6:coauthVersionMax="47" xr10:uidLastSave="{00000000-0000-0000-0000-000000000000}"/>
  <bookViews>
    <workbookView xWindow="0" yWindow="0" windowWidth="28800" windowHeight="18000" xr2:uid="{B48AA9B6-7A0F-4528-9BEB-FD0629B926D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E16" i="1"/>
  <c r="F16" i="1"/>
  <c r="G16" i="1"/>
  <c r="H16" i="1"/>
  <c r="I16" i="1"/>
  <c r="D16" i="1"/>
  <c r="E12" i="1"/>
  <c r="F12" i="1"/>
  <c r="G12" i="1"/>
  <c r="H12" i="1"/>
  <c r="I12" i="1"/>
  <c r="D12" i="1"/>
  <c r="E11" i="1"/>
  <c r="F11" i="1"/>
  <c r="G11" i="1"/>
  <c r="H11" i="1"/>
  <c r="I11" i="1"/>
  <c r="D11" i="1"/>
  <c r="E14" i="1"/>
  <c r="E22" i="1" s="1"/>
  <c r="F14" i="1"/>
  <c r="F22" i="1" s="1"/>
  <c r="G14" i="1"/>
  <c r="G22" i="1" s="1"/>
  <c r="H14" i="1"/>
  <c r="H22" i="1" s="1"/>
  <c r="I14" i="1"/>
  <c r="I22" i="1" s="1"/>
  <c r="D14" i="1"/>
  <c r="D22" i="1" s="1"/>
  <c r="D24" i="1" s="1"/>
  <c r="I24" i="1" l="1"/>
  <c r="H24" i="1"/>
  <c r="G24" i="1"/>
  <c r="F24" i="1"/>
  <c r="E24" i="1"/>
  <c r="K22" i="1"/>
  <c r="J22" i="1"/>
  <c r="K11" i="1"/>
  <c r="J11" i="1"/>
  <c r="K12" i="1"/>
  <c r="J12" i="1"/>
  <c r="E23" i="1"/>
  <c r="F23" i="1"/>
  <c r="G23" i="1"/>
  <c r="H23" i="1"/>
  <c r="I23" i="1"/>
  <c r="D23" i="1"/>
  <c r="D17" i="1"/>
  <c r="K14" i="1"/>
  <c r="D15" i="1" s="1"/>
  <c r="J14" i="1"/>
  <c r="I17" i="1"/>
  <c r="I15" i="1"/>
  <c r="H17" i="1"/>
  <c r="H15" i="1"/>
  <c r="G17" i="1"/>
  <c r="G15" i="1"/>
  <c r="F17" i="1"/>
  <c r="F15" i="1"/>
  <c r="E17" i="1"/>
  <c r="E19" i="1" s="1"/>
  <c r="E15" i="1"/>
  <c r="E25" i="1" l="1"/>
  <c r="D25" i="1"/>
  <c r="F25" i="1"/>
  <c r="G25" i="1"/>
  <c r="H25" i="1"/>
  <c r="I25" i="1"/>
  <c r="F19" i="1"/>
  <c r="G19" i="1"/>
  <c r="H19" i="1"/>
  <c r="I19" i="1"/>
  <c r="D19" i="1"/>
  <c r="K17" i="1"/>
  <c r="J17" i="1"/>
  <c r="D20" i="1" l="1"/>
  <c r="E20" i="1"/>
  <c r="I20" i="1"/>
  <c r="H20" i="1"/>
  <c r="G20" i="1"/>
  <c r="F20" i="1"/>
  <c r="E18" i="1"/>
  <c r="F18" i="1"/>
  <c r="G18" i="1"/>
  <c r="H18" i="1"/>
  <c r="I18" i="1"/>
  <c r="D18" i="1"/>
</calcChain>
</file>

<file path=xl/sharedStrings.xml><?xml version="1.0" encoding="utf-8"?>
<sst xmlns="http://schemas.openxmlformats.org/spreadsheetml/2006/main" count="44" uniqueCount="34">
  <si>
    <t>Information on the data</t>
  </si>
  <si>
    <t>Here we have a multiple action conservation prioritisation problem. A large donor has provided $5 million to a large conservation organisation to protect biodiversity in Australia. 
Question: How should we spend this money on each conservation action to maximise the biodiversity we protect? 
The donor has agreed that the money can be spent on two priority ecosystems for the conservation organisation: the Eyre and York mallee and the Mount Lofty Woodlands in Australia.
The three conservation actions to pick between are: invasive predator control, management of cinnamon fungus, and revegetation.
The table describes the number of biodiversity assets estimated to be protected by the action (i.e., the number of species sensitive to the threats that each action will abate) and the cost of investing in each action, along with estimates of the area already receiving the action and the additional area requiring the action.
Hint: Think about how you will compare the actions and the data from the table you need to do this.</t>
  </si>
  <si>
    <t>SUM</t>
  </si>
  <si>
    <t>MEAN</t>
  </si>
  <si>
    <t>Notes:</t>
  </si>
  <si>
    <t>Conservation action and ecoregion</t>
  </si>
  <si>
    <t>Invasive predator control</t>
  </si>
  <si>
    <r>
      <rPr>
        <b/>
        <sz val="12"/>
        <color rgb="FF000000"/>
        <rFont val="Arial"/>
        <family val="2"/>
      </rPr>
      <t>Management of cinnamon fungus 
(</t>
    </r>
    <r>
      <rPr>
        <b/>
        <i/>
        <sz val="12"/>
        <color rgb="FF000000"/>
        <rFont val="Arial"/>
        <family val="2"/>
      </rPr>
      <t>Phytophthora cinnamomi</t>
    </r>
    <r>
      <rPr>
        <b/>
        <sz val="12"/>
        <color rgb="FF000000"/>
        <rFont val="Arial"/>
        <family val="2"/>
      </rPr>
      <t>)</t>
    </r>
  </si>
  <si>
    <t>Revegetation</t>
  </si>
  <si>
    <t>Says nothing of probability of success.</t>
  </si>
  <si>
    <t>Eyre and York mallee</t>
  </si>
  <si>
    <t>Mount Lofty woodlands</t>
  </si>
  <si>
    <t>Number of assets protected</t>
  </si>
  <si>
    <t>Limitation: sensitive to threats does not show
 extent to which the threat. will threaten them. Also, assuming each species has equal value/. no way of delineating it.</t>
  </si>
  <si>
    <t>Cost of the action (US$/km2)</t>
  </si>
  <si>
    <t>Total area of the ecoregion (km2)</t>
  </si>
  <si>
    <t>Unsure whetheer total area could be 
used to show how much area would be protected if we do the action, or whether a better use is to say hoow much of hte ecoregion are we not even covering if we only do the action where it is required. Will look at the lectures tohelp inform.</t>
  </si>
  <si>
    <t>Area where this action is already implemented (km2)</t>
  </si>
  <si>
    <t>Already implemented not considered in
the budget. I am guessing that it is useful to see that the effectiveness of fungi management is untested in both ecosystems which is a limitation.</t>
  </si>
  <si>
    <t>Area requiring action (km2)</t>
  </si>
  <si>
    <t>Cost for requiring action</t>
  </si>
  <si>
    <t>Cost for already implemented</t>
  </si>
  <si>
    <t>Mean</t>
  </si>
  <si>
    <t>Benefit/Cost Area 
requiring</t>
  </si>
  <si>
    <t>Mean weighted</t>
  </si>
  <si>
    <t>Rank</t>
  </si>
  <si>
    <t>Multiplied by total area</t>
  </si>
  <si>
    <t>This assumes action helps whole 
ecoregion, so increases based on area helped. Would work in case of spread e.g.</t>
  </si>
  <si>
    <t>Normalised</t>
  </si>
  <si>
    <t>multiplied by proportion
of total area it covers</t>
  </si>
  <si>
    <t>This assumes actiion only helps 
area helped, so larger size reduces value as benefit is minimised for whole ecoregion</t>
  </si>
  <si>
    <t>Could say do A,B,F and part of D as D 
has not been tested and also will benefiit a great amount of the eco region. Also worth mentioning that A does bad if you consider total area of eco region not directly helped, but better to consider total area as a multiplier as invasive predators can spread.</t>
  </si>
  <si>
    <t>NOTE: WANT TO DO PROPORTION 
F (ACTION AREA+ CURRENT AREA)/ TOTAL AREA</t>
  </si>
  <si>
    <t>ONLY NEED DATA ON SPREADSHEET. USE EXTRA READING JUST FOR 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</si>
</sst>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Arial"/>
      <family val="2"/>
    </font>
    <font>
      <b/>
      <sz val="12"/>
      <color rgb="FF000000"/>
      <name val="Arial"/>
      <family val="2"/>
    </font>
    <font>
      <b/>
      <u/>
      <sz val="14"/>
      <color rgb="FF000000"/>
      <name val="Calibri"/>
      <family val="2"/>
      <scheme val="minor"/>
    </font>
    <font>
      <sz val="11"/>
      <color rgb="FF000000"/>
      <name val="Arial"/>
      <family val="2"/>
    </font>
    <font>
      <b/>
      <i/>
      <sz val="12"/>
      <color rgb="FF000000"/>
      <name val="Arial"/>
      <family val="2"/>
    </font>
    <font>
      <sz val="11"/>
      <color rgb="FFFF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43">
    <xf numFmtId="0" fontId="0" fillId="0" borderId="0" xfId="0"/>
    <xf numFmtId="0" fontId="1" fillId="2" borderId="0" xfId="0" applyFont="1" applyFill="1" applyAlignment="1">
      <alignment vertical="top" wrapText="1"/>
    </xf>
    <xf numFmtId="0" fontId="1" fillId="2" borderId="4" xfId="0" applyFont="1" applyFill="1" applyBorder="1" applyAlignment="1">
      <alignment horizontal="center" vertical="top" wrapText="1"/>
    </xf>
    <xf numFmtId="3" fontId="1" fillId="2" borderId="4" xfId="0" applyNumberFormat="1" applyFont="1" applyFill="1" applyBorder="1" applyAlignment="1">
      <alignment horizontal="center" vertical="top" wrapText="1"/>
    </xf>
    <xf numFmtId="3" fontId="1" fillId="2" borderId="6" xfId="0" applyNumberFormat="1" applyFont="1" applyFill="1" applyBorder="1" applyAlignment="1">
      <alignment horizontal="center" vertical="top" wrapText="1"/>
    </xf>
    <xf numFmtId="0" fontId="1" fillId="2" borderId="3" xfId="0" applyFont="1" applyFill="1" applyBorder="1" applyAlignment="1">
      <alignment horizontal="center" vertical="top" wrapText="1"/>
    </xf>
    <xf numFmtId="3" fontId="1" fillId="2" borderId="3" xfId="0" applyNumberFormat="1" applyFont="1" applyFill="1" applyBorder="1" applyAlignment="1">
      <alignment horizontal="center" vertical="top" wrapText="1"/>
    </xf>
    <xf numFmtId="3" fontId="1" fillId="2" borderId="5" xfId="0" applyNumberFormat="1"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2" borderId="3" xfId="0" applyFont="1" applyFill="1" applyBorder="1" applyAlignment="1">
      <alignment horizontal="left" vertical="top" wrapText="1"/>
    </xf>
    <xf numFmtId="0" fontId="2" fillId="2" borderId="5" xfId="0" applyFont="1" applyFill="1" applyBorder="1" applyAlignment="1">
      <alignment horizontal="left" vertical="top" wrapText="1"/>
    </xf>
    <xf numFmtId="0" fontId="0" fillId="0" borderId="0" xfId="0" applyAlignment="1">
      <alignment wrapText="1"/>
    </xf>
    <xf numFmtId="0" fontId="0" fillId="0" borderId="13" xfId="0" applyBorder="1"/>
    <xf numFmtId="0" fontId="6" fillId="0" borderId="13" xfId="0" applyFont="1" applyBorder="1"/>
    <xf numFmtId="0" fontId="2" fillId="2" borderId="0" xfId="0" applyFont="1" applyFill="1" applyAlignment="1">
      <alignment horizontal="left" vertical="top" wrapText="1"/>
    </xf>
    <xf numFmtId="3" fontId="1" fillId="2" borderId="0" xfId="0" applyNumberFormat="1" applyFont="1" applyFill="1" applyAlignment="1">
      <alignment horizontal="center" vertical="top" wrapText="1"/>
    </xf>
    <xf numFmtId="0" fontId="2" fillId="2" borderId="13" xfId="0" applyFont="1" applyFill="1" applyBorder="1" applyAlignment="1">
      <alignment horizontal="left" vertical="top" wrapText="1"/>
    </xf>
    <xf numFmtId="3" fontId="1" fillId="2" borderId="13" xfId="0" applyNumberFormat="1" applyFont="1" applyFill="1" applyBorder="1" applyAlignment="1">
      <alignment horizontal="center" vertical="top" wrapText="1"/>
    </xf>
    <xf numFmtId="3" fontId="0" fillId="0" borderId="13" xfId="0" applyNumberFormat="1" applyBorder="1"/>
    <xf numFmtId="0" fontId="6" fillId="0" borderId="0" xfId="0" applyFont="1" applyAlignment="1">
      <alignment wrapText="1"/>
    </xf>
    <xf numFmtId="3" fontId="1" fillId="6" borderId="0" xfId="0" applyNumberFormat="1" applyFont="1" applyFill="1" applyAlignment="1">
      <alignment horizontal="center" vertical="top" wrapText="1"/>
    </xf>
    <xf numFmtId="0" fontId="0" fillId="0" borderId="13" xfId="0" applyBorder="1" applyAlignment="1">
      <alignment horizontal="center"/>
    </xf>
    <xf numFmtId="3" fontId="0" fillId="0" borderId="0" xfId="0" applyNumberFormat="1"/>
    <xf numFmtId="0" fontId="6" fillId="0" borderId="0" xfId="0" applyFont="1"/>
    <xf numFmtId="0" fontId="0" fillId="0" borderId="0" xfId="0" applyAlignment="1">
      <alignment horizontal="center"/>
    </xf>
    <xf numFmtId="0" fontId="7" fillId="0" borderId="0" xfId="0" applyFont="1"/>
    <xf numFmtId="0" fontId="0" fillId="0" borderId="13" xfId="0" applyBorder="1" applyAlignment="1">
      <alignment wrapText="1"/>
    </xf>
    <xf numFmtId="0" fontId="0" fillId="0" borderId="14" xfId="0" applyBorder="1" applyAlignment="1">
      <alignment horizontal="center" wrapText="1"/>
    </xf>
    <xf numFmtId="0" fontId="0" fillId="0" borderId="13" xfId="0" applyBorder="1" applyAlignment="1">
      <alignment horizontal="center"/>
    </xf>
    <xf numFmtId="0" fontId="3"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4" fillId="5" borderId="10" xfId="0" applyFont="1" applyFill="1" applyBorder="1" applyAlignment="1">
      <alignment horizontal="center" vertical="top" wrapText="1"/>
    </xf>
    <xf numFmtId="0" fontId="4" fillId="5" borderId="11" xfId="0" applyFont="1" applyFill="1" applyBorder="1" applyAlignment="1">
      <alignment horizontal="center" vertical="top" wrapText="1"/>
    </xf>
    <xf numFmtId="0" fontId="4" fillId="5" borderId="12" xfId="0" applyFont="1" applyFill="1" applyBorder="1" applyAlignment="1">
      <alignment horizontal="center" vertical="top" wrapText="1"/>
    </xf>
    <xf numFmtId="0" fontId="1" fillId="2" borderId="0" xfId="0" applyFont="1" applyFill="1" applyAlignment="1">
      <alignment horizontal="center" vertical="top" wrapText="1"/>
    </xf>
    <xf numFmtId="0" fontId="2" fillId="3" borderId="1"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0C87-7151-48A3-9A40-D7AA3062EAE9}">
  <dimension ref="A1:T27"/>
  <sheetViews>
    <sheetView tabSelected="1" workbookViewId="0">
      <selection activeCell="J3" sqref="J3"/>
    </sheetView>
  </sheetViews>
  <sheetFormatPr baseColWidth="10" defaultColWidth="8.83203125" defaultRowHeight="15" x14ac:dyDescent="0.2"/>
  <cols>
    <col min="1" max="1" width="4.5" customWidth="1"/>
    <col min="2" max="2" width="3.6640625" customWidth="1"/>
    <col min="3" max="3" width="21.6640625" bestFit="1" customWidth="1"/>
    <col min="4" max="4" width="13.5" customWidth="1"/>
    <col min="5" max="5" width="16.33203125" customWidth="1"/>
    <col min="6" max="6" width="13.6640625" customWidth="1"/>
    <col min="7" max="7" width="13.5" customWidth="1"/>
    <col min="8" max="8" width="12.83203125" customWidth="1"/>
    <col min="9" max="9" width="13.33203125" customWidth="1"/>
    <col min="10" max="10" width="25.1640625" customWidth="1"/>
    <col min="11" max="11" width="21.5" customWidth="1"/>
    <col min="12" max="12" width="35.5" customWidth="1"/>
    <col min="13" max="13" width="20.33203125" customWidth="1"/>
    <col min="14" max="14" width="13" customWidth="1"/>
    <col min="15" max="15" width="13.5" customWidth="1"/>
    <col min="16" max="16" width="18.1640625" customWidth="1"/>
    <col min="17" max="17" width="14.1640625" customWidth="1"/>
  </cols>
  <sheetData>
    <row r="1" spans="1:20" ht="19" x14ac:dyDescent="0.2">
      <c r="C1" s="30" t="s">
        <v>0</v>
      </c>
      <c r="D1" s="31"/>
      <c r="E1" s="31"/>
      <c r="F1" s="31"/>
      <c r="G1" s="31"/>
      <c r="H1" s="31"/>
      <c r="I1" s="32"/>
    </row>
    <row r="2" spans="1:20" ht="229.5" customHeight="1" x14ac:dyDescent="0.2">
      <c r="A2" s="1"/>
      <c r="B2" s="1"/>
      <c r="C2" s="33" t="s">
        <v>1</v>
      </c>
      <c r="D2" s="34"/>
      <c r="E2" s="34"/>
      <c r="F2" s="34"/>
      <c r="G2" s="34"/>
      <c r="H2" s="34"/>
      <c r="I2" s="35"/>
      <c r="J2" s="36" t="s">
        <v>33</v>
      </c>
      <c r="K2" s="36"/>
      <c r="L2" s="36"/>
      <c r="M2" s="36"/>
      <c r="N2" s="36"/>
      <c r="O2" s="36"/>
      <c r="P2" s="36"/>
      <c r="Q2" s="36"/>
      <c r="R2" s="36"/>
      <c r="S2" s="36"/>
      <c r="T2" s="36"/>
    </row>
    <row r="3" spans="1:20" x14ac:dyDescent="0.2">
      <c r="J3" t="s">
        <v>2</v>
      </c>
      <c r="K3" t="s">
        <v>3</v>
      </c>
      <c r="L3" t="s">
        <v>4</v>
      </c>
    </row>
    <row r="4" spans="1:20" ht="64.5" customHeight="1" x14ac:dyDescent="0.2">
      <c r="C4" s="37" t="s">
        <v>5</v>
      </c>
      <c r="D4" s="39" t="s">
        <v>6</v>
      </c>
      <c r="E4" s="40"/>
      <c r="F4" s="41" t="s">
        <v>7</v>
      </c>
      <c r="G4" s="42"/>
      <c r="H4" s="39" t="s">
        <v>8</v>
      </c>
      <c r="I4" s="40"/>
      <c r="L4" t="s">
        <v>9</v>
      </c>
    </row>
    <row r="5" spans="1:20" ht="34" x14ac:dyDescent="0.2">
      <c r="C5" s="38"/>
      <c r="D5" s="8" t="s">
        <v>10</v>
      </c>
      <c r="E5" s="9" t="s">
        <v>11</v>
      </c>
      <c r="F5" s="8" t="s">
        <v>10</v>
      </c>
      <c r="G5" s="9" t="s">
        <v>11</v>
      </c>
      <c r="H5" s="8" t="s">
        <v>10</v>
      </c>
      <c r="I5" s="9" t="s">
        <v>11</v>
      </c>
    </row>
    <row r="6" spans="1:20" ht="99" customHeight="1" x14ac:dyDescent="0.2">
      <c r="C6" s="10" t="s">
        <v>12</v>
      </c>
      <c r="D6" s="5">
        <v>514</v>
      </c>
      <c r="E6" s="2">
        <v>517</v>
      </c>
      <c r="F6" s="5">
        <v>251</v>
      </c>
      <c r="G6" s="2">
        <v>255</v>
      </c>
      <c r="H6" s="5">
        <v>153</v>
      </c>
      <c r="I6" s="2">
        <v>157</v>
      </c>
      <c r="L6" s="12" t="s">
        <v>13</v>
      </c>
    </row>
    <row r="7" spans="1:20" ht="34" x14ac:dyDescent="0.2">
      <c r="C7" s="10" t="s">
        <v>14</v>
      </c>
      <c r="D7" s="6">
        <v>3011</v>
      </c>
      <c r="E7" s="3">
        <v>3010</v>
      </c>
      <c r="F7" s="6">
        <v>5145</v>
      </c>
      <c r="G7" s="3">
        <v>5144</v>
      </c>
      <c r="H7" s="6">
        <v>709</v>
      </c>
      <c r="I7" s="3">
        <v>694</v>
      </c>
    </row>
    <row r="8" spans="1:20" ht="112" x14ac:dyDescent="0.2">
      <c r="C8" s="10" t="s">
        <v>15</v>
      </c>
      <c r="D8" s="6">
        <v>6089</v>
      </c>
      <c r="E8" s="3">
        <v>2378</v>
      </c>
      <c r="F8" s="6">
        <v>6089</v>
      </c>
      <c r="G8" s="3">
        <v>2378</v>
      </c>
      <c r="H8" s="6">
        <v>6089</v>
      </c>
      <c r="I8" s="3">
        <v>2378</v>
      </c>
      <c r="L8" s="20" t="s">
        <v>16</v>
      </c>
    </row>
    <row r="9" spans="1:20" ht="80" x14ac:dyDescent="0.2">
      <c r="C9" s="10" t="s">
        <v>17</v>
      </c>
      <c r="D9" s="6">
        <v>189</v>
      </c>
      <c r="E9" s="3">
        <v>475</v>
      </c>
      <c r="F9" s="5">
        <v>0</v>
      </c>
      <c r="G9" s="2">
        <v>0</v>
      </c>
      <c r="H9" s="5">
        <v>416</v>
      </c>
      <c r="I9" s="3">
        <v>122</v>
      </c>
      <c r="L9" s="12" t="s">
        <v>18</v>
      </c>
    </row>
    <row r="10" spans="1:20" ht="34" x14ac:dyDescent="0.2">
      <c r="C10" s="11" t="s">
        <v>19</v>
      </c>
      <c r="D10" s="7">
        <v>629</v>
      </c>
      <c r="E10" s="4">
        <v>285</v>
      </c>
      <c r="F10" s="7">
        <v>1279</v>
      </c>
      <c r="G10" s="4">
        <v>419</v>
      </c>
      <c r="H10" s="7">
        <v>1851</v>
      </c>
      <c r="I10" s="4">
        <v>353</v>
      </c>
      <c r="J10" s="23">
        <f>SUM(I11+H11+E11+D11)</f>
        <v>4309110</v>
      </c>
    </row>
    <row r="11" spans="1:20" ht="34" x14ac:dyDescent="0.2">
      <c r="C11" s="15" t="s">
        <v>20</v>
      </c>
      <c r="D11" s="16">
        <f>D10*D7</f>
        <v>1893919</v>
      </c>
      <c r="E11" s="16">
        <f t="shared" ref="E11:I11" si="0">E10*E7</f>
        <v>857850</v>
      </c>
      <c r="F11" s="21">
        <f t="shared" si="0"/>
        <v>6580455</v>
      </c>
      <c r="G11" s="16">
        <f t="shared" si="0"/>
        <v>2155336</v>
      </c>
      <c r="H11" s="16">
        <f t="shared" si="0"/>
        <v>1312359</v>
      </c>
      <c r="I11" s="16">
        <f t="shared" si="0"/>
        <v>244982</v>
      </c>
      <c r="J11" s="19">
        <f>SUM(D11:I11)</f>
        <v>13044901</v>
      </c>
      <c r="K11" s="19">
        <f>AVERAGE(D11:I11)</f>
        <v>2174150.1666666665</v>
      </c>
      <c r="L11" s="23"/>
    </row>
    <row r="12" spans="1:20" s="13" customFormat="1" ht="34" x14ac:dyDescent="0.2">
      <c r="C12" s="17" t="s">
        <v>21</v>
      </c>
      <c r="D12" s="18">
        <f>D9*D8</f>
        <v>1150821</v>
      </c>
      <c r="E12" s="18">
        <f t="shared" ref="E12:I12" si="1">E9*E8</f>
        <v>1129550</v>
      </c>
      <c r="F12" s="18">
        <f t="shared" si="1"/>
        <v>0</v>
      </c>
      <c r="G12" s="18">
        <f t="shared" si="1"/>
        <v>0</v>
      </c>
      <c r="H12" s="18">
        <f t="shared" si="1"/>
        <v>2533024</v>
      </c>
      <c r="I12" s="18">
        <f t="shared" si="1"/>
        <v>290116</v>
      </c>
      <c r="J12" s="19">
        <f>SUM(D12:I12)</f>
        <v>5103511</v>
      </c>
      <c r="K12" s="19">
        <f>AVERAGE(D12:I12)</f>
        <v>850585.16666666663</v>
      </c>
    </row>
    <row r="13" spans="1:20" ht="16" x14ac:dyDescent="0.2">
      <c r="C13" s="15"/>
      <c r="D13" s="16"/>
      <c r="E13" s="16"/>
      <c r="F13" s="16"/>
      <c r="G13" s="16"/>
      <c r="H13" s="16"/>
      <c r="I13" s="16"/>
      <c r="J13" t="s">
        <v>2</v>
      </c>
      <c r="K13" t="s">
        <v>22</v>
      </c>
    </row>
    <row r="14" spans="1:20" ht="32" x14ac:dyDescent="0.2">
      <c r="C14" s="12" t="s">
        <v>23</v>
      </c>
      <c r="D14">
        <f t="shared" ref="D14:I14" si="2">D6/(D10*D7)</f>
        <v>2.7139492238052417E-4</v>
      </c>
      <c r="E14">
        <f t="shared" si="2"/>
        <v>6.0266946435857081E-4</v>
      </c>
      <c r="F14">
        <f t="shared" si="2"/>
        <v>3.8143259090746765E-5</v>
      </c>
      <c r="G14">
        <f t="shared" si="2"/>
        <v>1.1831101972035915E-4</v>
      </c>
      <c r="H14">
        <f t="shared" si="2"/>
        <v>1.1658395301895289E-4</v>
      </c>
      <c r="I14">
        <f t="shared" si="2"/>
        <v>6.4086341037300704E-4</v>
      </c>
      <c r="J14">
        <f>SUM(D14:I14)</f>
        <v>1.7879660289421609E-3</v>
      </c>
      <c r="K14">
        <f>AVERAGE(D14:I14)</f>
        <v>2.9799433815702684E-4</v>
      </c>
    </row>
    <row r="15" spans="1:20" ht="16.25" customHeight="1" x14ac:dyDescent="0.2">
      <c r="C15" t="s">
        <v>24</v>
      </c>
      <c r="D15">
        <f t="shared" ref="D15:I15" si="3">D14/$K14</f>
        <v>0.9107385195939991</v>
      </c>
      <c r="E15" s="24">
        <f t="shared" si="3"/>
        <v>2.0224191777798031</v>
      </c>
      <c r="F15">
        <f t="shared" si="3"/>
        <v>0.12799994565885792</v>
      </c>
      <c r="G15">
        <f t="shared" si="3"/>
        <v>0.39702438795335654</v>
      </c>
      <c r="H15">
        <f t="shared" si="3"/>
        <v>0.39122875199568213</v>
      </c>
      <c r="I15" s="24">
        <f t="shared" si="3"/>
        <v>2.1505892170183007</v>
      </c>
    </row>
    <row r="16" spans="1:20" s="13" customFormat="1" ht="16" x14ac:dyDescent="0.2">
      <c r="C16" s="27" t="s">
        <v>25</v>
      </c>
      <c r="D16" s="13">
        <f>RANK(D15,$D15:$I15)</f>
        <v>3</v>
      </c>
      <c r="E16" s="13">
        <f t="shared" ref="E16:I16" si="4">RANK(E15,$D15:$I15)</f>
        <v>2</v>
      </c>
      <c r="F16" s="13">
        <f t="shared" si="4"/>
        <v>6</v>
      </c>
      <c r="G16" s="13">
        <f t="shared" si="4"/>
        <v>4</v>
      </c>
      <c r="H16" s="13">
        <f t="shared" si="4"/>
        <v>5</v>
      </c>
      <c r="I16" s="13">
        <f t="shared" si="4"/>
        <v>1</v>
      </c>
    </row>
    <row r="17" spans="3:13" ht="14.25" customHeight="1" x14ac:dyDescent="0.2">
      <c r="C17" t="s">
        <v>26</v>
      </c>
      <c r="D17">
        <f>D14*D8</f>
        <v>1.6525236823750116</v>
      </c>
      <c r="E17">
        <f t="shared" ref="E17:I17" si="5">E14*E8</f>
        <v>1.4331479862446814</v>
      </c>
      <c r="F17">
        <f t="shared" si="5"/>
        <v>0.23225430460355706</v>
      </c>
      <c r="G17">
        <f t="shared" si="5"/>
        <v>0.28134360489501403</v>
      </c>
      <c r="H17">
        <f t="shared" si="5"/>
        <v>0.70987968993240413</v>
      </c>
      <c r="I17">
        <f t="shared" si="5"/>
        <v>1.5239731898670108</v>
      </c>
      <c r="J17">
        <f>SUM(D17:I17)</f>
        <v>5.8331224579176792</v>
      </c>
      <c r="K17">
        <f>AVERAGE(D17:I17)</f>
        <v>0.97218707631961321</v>
      </c>
      <c r="L17" s="28" t="s">
        <v>27</v>
      </c>
    </row>
    <row r="18" spans="3:13" ht="48" customHeight="1" x14ac:dyDescent="0.2">
      <c r="C18" t="s">
        <v>24</v>
      </c>
      <c r="D18" s="24">
        <f>D17/$K17</f>
        <v>1.699800092623051</v>
      </c>
      <c r="E18" s="24">
        <f t="shared" ref="E18:I18" si="6">E17/$K17</f>
        <v>1.4741483621342897</v>
      </c>
      <c r="F18">
        <f t="shared" si="6"/>
        <v>0.23889877808579493</v>
      </c>
      <c r="G18">
        <f t="shared" si="6"/>
        <v>0.289392455164175</v>
      </c>
      <c r="H18">
        <f t="shared" si="6"/>
        <v>0.73018836314897306</v>
      </c>
      <c r="I18" s="24">
        <f t="shared" si="6"/>
        <v>1.5675719488437163</v>
      </c>
      <c r="L18" s="29"/>
    </row>
    <row r="19" spans="3:13" ht="48" customHeight="1" x14ac:dyDescent="0.2">
      <c r="C19" t="s">
        <v>28</v>
      </c>
      <c r="D19" s="24">
        <f t="shared" ref="D19:I19" si="7">D17/MAX($D17:$I17)</f>
        <v>1</v>
      </c>
      <c r="E19" s="24">
        <f t="shared" si="7"/>
        <v>0.86724807730740483</v>
      </c>
      <c r="F19" s="26">
        <f t="shared" si="7"/>
        <v>0.14054522006593004</v>
      </c>
      <c r="G19" s="26">
        <f t="shared" si="7"/>
        <v>0.17025087621780174</v>
      </c>
      <c r="H19" s="26">
        <f t="shared" si="7"/>
        <v>0.42957308116284487</v>
      </c>
      <c r="I19" s="24">
        <f t="shared" si="7"/>
        <v>0.92220959137889769</v>
      </c>
      <c r="L19" s="25"/>
    </row>
    <row r="20" spans="3:13" ht="48" customHeight="1" x14ac:dyDescent="0.2">
      <c r="C20" t="s">
        <v>25</v>
      </c>
      <c r="D20" s="26">
        <f>RANK(D19,$D19:$I19,0)</f>
        <v>1</v>
      </c>
      <c r="E20" s="26">
        <f t="shared" ref="E20:I20" si="8">RANK(E19,$D19:$I19,0)</f>
        <v>3</v>
      </c>
      <c r="F20" s="26">
        <f t="shared" si="8"/>
        <v>6</v>
      </c>
      <c r="G20" s="26">
        <f t="shared" si="8"/>
        <v>5</v>
      </c>
      <c r="H20" s="26">
        <f t="shared" si="8"/>
        <v>4</v>
      </c>
      <c r="I20" s="26">
        <f t="shared" si="8"/>
        <v>2</v>
      </c>
      <c r="L20" s="25"/>
    </row>
    <row r="21" spans="3:13" s="13" customFormat="1" ht="48" customHeight="1" x14ac:dyDescent="0.2">
      <c r="D21" s="14"/>
      <c r="E21" s="14"/>
      <c r="I21" s="14"/>
      <c r="L21" s="22"/>
    </row>
    <row r="22" spans="3:13" ht="92" customHeight="1" x14ac:dyDescent="0.2">
      <c r="C22" s="12" t="s">
        <v>29</v>
      </c>
      <c r="D22">
        <f>D14*(D10/D8)</f>
        <v>2.8035376281384413E-5</v>
      </c>
      <c r="E22">
        <f t="shared" ref="E22:I22" si="9">E14*(E10/E8)</f>
        <v>7.2229098966439321E-5</v>
      </c>
      <c r="F22">
        <f t="shared" si="9"/>
        <v>8.0120263388183797E-6</v>
      </c>
      <c r="G22">
        <f t="shared" si="9"/>
        <v>2.0846222566371102E-5</v>
      </c>
      <c r="H22">
        <f t="shared" si="9"/>
        <v>3.544044950535093E-5</v>
      </c>
      <c r="I22">
        <f t="shared" si="9"/>
        <v>9.5132373364874469E-5</v>
      </c>
      <c r="J22">
        <f>SUM(D22:I22)</f>
        <v>2.5969554702323861E-4</v>
      </c>
      <c r="K22">
        <f>AVERAGE(D22:I22)</f>
        <v>4.328259117053977E-5</v>
      </c>
      <c r="L22" s="28" t="s">
        <v>30</v>
      </c>
      <c r="M22" s="12" t="s">
        <v>32</v>
      </c>
    </row>
    <row r="23" spans="3:13" x14ac:dyDescent="0.2">
      <c r="C23" t="s">
        <v>24</v>
      </c>
      <c r="D23" s="26">
        <f>D22/$K22</f>
        <v>0.64772869468283245</v>
      </c>
      <c r="E23" s="24">
        <f t="shared" ref="E23:I23" si="10">E22/$K22</f>
        <v>1.6687794564296314</v>
      </c>
      <c r="F23">
        <f t="shared" si="10"/>
        <v>0.1851096739391091</v>
      </c>
      <c r="G23" s="26">
        <f t="shared" si="10"/>
        <v>0.48163065109096453</v>
      </c>
      <c r="H23">
        <f t="shared" si="10"/>
        <v>0.81881533768878001</v>
      </c>
      <c r="I23" s="24">
        <f t="shared" si="10"/>
        <v>2.1979361861686826</v>
      </c>
      <c r="L23" s="29"/>
    </row>
    <row r="24" spans="3:13" x14ac:dyDescent="0.2">
      <c r="C24" t="s">
        <v>28</v>
      </c>
      <c r="D24" s="26">
        <f t="shared" ref="D24:I24" si="11">D22/MAX($D22:$I22)</f>
        <v>0.29469858986757769</v>
      </c>
      <c r="E24" s="24">
        <f t="shared" si="11"/>
        <v>0.75924836532153972</v>
      </c>
      <c r="F24" s="26">
        <f t="shared" si="11"/>
        <v>8.4219767208884161E-2</v>
      </c>
      <c r="G24" s="26">
        <f t="shared" si="11"/>
        <v>0.21912858713633343</v>
      </c>
      <c r="H24" s="26">
        <f t="shared" si="11"/>
        <v>0.37253826696219622</v>
      </c>
      <c r="I24" s="24">
        <f t="shared" si="11"/>
        <v>1</v>
      </c>
      <c r="L24" s="25"/>
    </row>
    <row r="25" spans="3:13" x14ac:dyDescent="0.2">
      <c r="C25" t="s">
        <v>25</v>
      </c>
      <c r="D25" s="26">
        <f>RANK(D24,$D24:$I24,0)</f>
        <v>4</v>
      </c>
      <c r="E25" s="26">
        <f t="shared" ref="E25:I25" si="12">RANK(E24,$D24:$I24,0)</f>
        <v>2</v>
      </c>
      <c r="F25" s="26">
        <f t="shared" si="12"/>
        <v>6</v>
      </c>
      <c r="G25" s="26">
        <f t="shared" si="12"/>
        <v>5</v>
      </c>
      <c r="H25" s="26">
        <f t="shared" si="12"/>
        <v>3</v>
      </c>
      <c r="I25" s="26">
        <f t="shared" si="12"/>
        <v>1</v>
      </c>
      <c r="L25" s="25"/>
    </row>
    <row r="27" spans="3:13" ht="112" x14ac:dyDescent="0.2">
      <c r="L27" s="12" t="s">
        <v>31</v>
      </c>
    </row>
  </sheetData>
  <mergeCells count="9">
    <mergeCell ref="L17:L18"/>
    <mergeCell ref="L22:L23"/>
    <mergeCell ref="C1:I1"/>
    <mergeCell ref="C2:I2"/>
    <mergeCell ref="J2:T2"/>
    <mergeCell ref="C4:C5"/>
    <mergeCell ref="D4:E4"/>
    <mergeCell ref="F4:G4"/>
    <mergeCell ref="H4:I4"/>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fc57203-6a88-448e-ad65-d9026c026bbd">
      <Terms xmlns="http://schemas.microsoft.com/office/infopath/2007/PartnerControls"/>
    </lcf76f155ced4ddcb4097134ff3c332f>
    <TaxCatchAll xmlns="0b1db0e7-37ee-4a62-b99b-e67908a5100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823B975CC5EC41B7C348A8AA2D3A06" ma:contentTypeVersion="12" ma:contentTypeDescription="Create a new document." ma:contentTypeScope="" ma:versionID="0d1d7e16feec3158b2ae1a92b7a99868">
  <xsd:schema xmlns:xsd="http://www.w3.org/2001/XMLSchema" xmlns:xs="http://www.w3.org/2001/XMLSchema" xmlns:p="http://schemas.microsoft.com/office/2006/metadata/properties" xmlns:ns2="6fc57203-6a88-448e-ad65-d9026c026bbd" xmlns:ns3="0b1db0e7-37ee-4a62-b99b-e67908a51002" targetNamespace="http://schemas.microsoft.com/office/2006/metadata/properties" ma:root="true" ma:fieldsID="ee991b5f3b4c336311abdbfd85232a5c" ns2:_="" ns3:_="">
    <xsd:import namespace="6fc57203-6a88-448e-ad65-d9026c026bbd"/>
    <xsd:import namespace="0b1db0e7-37ee-4a62-b99b-e67908a5100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c57203-6a88-448e-ad65-d9026c026b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1db0e7-37ee-4a62-b99b-e67908a5100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97c77eb-f0d8-48d5-b192-1e39650038d6}" ma:internalName="TaxCatchAll" ma:showField="CatchAllData" ma:web="0b1db0e7-37ee-4a62-b99b-e67908a5100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BE1923-2455-4D53-B45B-3C8649701897}">
  <ds:schemaRefs>
    <ds:schemaRef ds:uri="http://schemas.microsoft.com/sharepoint/v3/contenttype/forms"/>
  </ds:schemaRefs>
</ds:datastoreItem>
</file>

<file path=customXml/itemProps2.xml><?xml version="1.0" encoding="utf-8"?>
<ds:datastoreItem xmlns:ds="http://schemas.openxmlformats.org/officeDocument/2006/customXml" ds:itemID="{129A4ACA-3D42-4E14-8940-242FF1B0EF2D}">
  <ds:schemaRefs>
    <ds:schemaRef ds:uri="http://schemas.microsoft.com/office/2006/metadata/properties"/>
    <ds:schemaRef ds:uri="http://schemas.microsoft.com/office/infopath/2007/PartnerControls"/>
    <ds:schemaRef ds:uri="6fc57203-6a88-448e-ad65-d9026c026bbd"/>
    <ds:schemaRef ds:uri="0b1db0e7-37ee-4a62-b99b-e67908a51002"/>
  </ds:schemaRefs>
</ds:datastoreItem>
</file>

<file path=customXml/itemProps3.xml><?xml version="1.0" encoding="utf-8"?>
<ds:datastoreItem xmlns:ds="http://schemas.openxmlformats.org/officeDocument/2006/customXml" ds:itemID="{1AA9C84B-E8EA-4A2E-BFE8-2886719B4F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c57203-6a88-448e-ad65-d9026c026bbd"/>
    <ds:schemaRef ds:uri="0b1db0e7-37ee-4a62-b99b-e67908a510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Alec Christie</dc:creator>
  <cp:keywords/>
  <dc:description/>
  <cp:lastModifiedBy>Freddie Ugo</cp:lastModifiedBy>
  <cp:revision/>
  <dcterms:created xsi:type="dcterms:W3CDTF">2023-12-08T13:50:20Z</dcterms:created>
  <dcterms:modified xsi:type="dcterms:W3CDTF">2024-02-02T12:22:41Z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0x010100B7823B975CC5EC41B7C348A8AA2D3A06</vt:lpwstr>
  </property>
  <property fmtid="{D5CDD505-2E9C-101B-9397-08002B2CF9AE}" pid="3" name="MediaServiceImageTags">
    <vt:lpwstr/>
  </property>
</Properties>
</file>