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diebermingham/Downloads/"/>
    </mc:Choice>
  </mc:AlternateContent>
  <xr:revisionPtr revIDLastSave="0" documentId="8_{52A2FAA3-F9AB-5340-AB86-9804A7BA6AEA}" xr6:coauthVersionLast="45" xr6:coauthVersionMax="45" xr10:uidLastSave="{00000000-0000-0000-0000-000000000000}"/>
  <bookViews>
    <workbookView xWindow="960" yWindow="1180" windowWidth="27260" windowHeight="15900" xr2:uid="{B0213478-7FA2-9B4C-BBF4-78FC094A3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1" l="1"/>
  <c r="I24" i="1"/>
  <c r="I7" i="1"/>
  <c r="I10" i="1"/>
  <c r="I11" i="1"/>
  <c r="I12" i="1"/>
  <c r="I13" i="1"/>
  <c r="I14" i="1"/>
  <c r="I15" i="1"/>
  <c r="I16" i="1"/>
  <c r="I6" i="1"/>
  <c r="J39" i="1"/>
  <c r="J24" i="1"/>
  <c r="J7" i="1"/>
  <c r="J10" i="1"/>
  <c r="J11" i="1"/>
  <c r="J12" i="1"/>
  <c r="J13" i="1"/>
  <c r="J14" i="1"/>
  <c r="J15" i="1"/>
  <c r="J16" i="1"/>
  <c r="J6" i="1"/>
  <c r="G44" i="1"/>
  <c r="G28" i="1"/>
  <c r="G29" i="1"/>
  <c r="G48" i="1" l="1"/>
  <c r="G32" i="1"/>
  <c r="G46" i="1"/>
  <c r="G30" i="1"/>
  <c r="G45" i="1"/>
  <c r="G43" i="1"/>
  <c r="G27" i="1"/>
  <c r="G42" i="1"/>
  <c r="G26" i="1"/>
  <c r="G47" i="1"/>
  <c r="G31" i="1"/>
  <c r="F48" i="1"/>
  <c r="F32" i="1"/>
  <c r="F46" i="1"/>
  <c r="F30" i="1"/>
  <c r="F45" i="1"/>
  <c r="F29" i="1"/>
  <c r="F42" i="1"/>
  <c r="F43" i="1"/>
  <c r="F27" i="1"/>
  <c r="F26" i="1"/>
  <c r="C42" i="1"/>
  <c r="C26" i="1"/>
  <c r="D42" i="1"/>
  <c r="D26" i="1"/>
  <c r="E26" i="1"/>
  <c r="C27" i="1"/>
  <c r="C43" i="1"/>
  <c r="E42" i="1"/>
  <c r="E45" i="1"/>
  <c r="E29" i="1"/>
  <c r="F28" i="1"/>
  <c r="F44" i="1"/>
  <c r="F47" i="1"/>
  <c r="F31" i="1"/>
  <c r="I42" i="1" l="1"/>
  <c r="J42" i="1"/>
  <c r="I26" i="1"/>
  <c r="J26" i="1"/>
  <c r="E44" i="1"/>
  <c r="E28" i="1"/>
  <c r="D43" i="1"/>
  <c r="D27" i="1"/>
  <c r="E47" i="1"/>
  <c r="E31" i="1"/>
  <c r="E48" i="1"/>
  <c r="E32" i="1"/>
  <c r="E46" i="1"/>
  <c r="E30" i="1"/>
  <c r="E43" i="1"/>
  <c r="E27" i="1"/>
  <c r="D46" i="1"/>
  <c r="D30" i="1"/>
  <c r="D45" i="1"/>
  <c r="D29" i="1"/>
  <c r="C47" i="1"/>
  <c r="D47" i="1"/>
  <c r="D31" i="1"/>
  <c r="C46" i="1"/>
  <c r="C30" i="1"/>
  <c r="C45" i="1"/>
  <c r="C29" i="1"/>
  <c r="D44" i="1"/>
  <c r="D28" i="1"/>
  <c r="C28" i="1"/>
  <c r="C44" i="1"/>
  <c r="D48" i="1"/>
  <c r="D32" i="1"/>
  <c r="C31" i="1"/>
  <c r="C32" i="1"/>
  <c r="C48" i="1"/>
  <c r="J43" i="1" l="1"/>
  <c r="I43" i="1"/>
  <c r="I30" i="1"/>
  <c r="J47" i="1"/>
  <c r="I47" i="1"/>
  <c r="J48" i="1"/>
  <c r="I48" i="1"/>
  <c r="I46" i="1"/>
  <c r="J46" i="1"/>
  <c r="J27" i="1"/>
  <c r="I32" i="1"/>
  <c r="J44" i="1"/>
  <c r="I44" i="1"/>
  <c r="I29" i="1"/>
  <c r="J31" i="1"/>
  <c r="I31" i="1"/>
  <c r="I28" i="1"/>
  <c r="I45" i="1"/>
  <c r="J45" i="1"/>
  <c r="I27" i="1"/>
  <c r="J28" i="1"/>
  <c r="J30" i="1"/>
  <c r="J32" i="1"/>
  <c r="J29" i="1"/>
</calcChain>
</file>

<file path=xl/sharedStrings.xml><?xml version="1.0" encoding="utf-8"?>
<sst xmlns="http://schemas.openxmlformats.org/spreadsheetml/2006/main" count="491" uniqueCount="53">
  <si>
    <t>FACE</t>
  </si>
  <si>
    <t>WORD</t>
  </si>
  <si>
    <t>SHARED</t>
  </si>
  <si>
    <t>TOTALS</t>
  </si>
  <si>
    <t>FACES</t>
  </si>
  <si>
    <t>WORDS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</si>
  <si>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</si>
  <si>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</si>
  <si>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</si>
  <si>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</si>
  <si>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</si>
  <si>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</si>
  <si>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</si>
  <si>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</si>
  <si>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</si>
  <si>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</si>
  <si>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</si>
  <si>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FACE v ALL</t>
  </si>
  <si>
    <t>TOTALS - SHARE V BRANCHES</t>
  </si>
  <si>
    <t>FACES- SHARED V BRANCHES</t>
  </si>
  <si>
    <t>WORD V ALL</t>
  </si>
  <si>
    <t>WORDS - SHARED V BRANCHES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</si>
  <si>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</si>
  <si>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</si>
  <si>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</si>
  <si>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</si>
  <si>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</si>
  <si>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</si>
  <si>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</si>
  <si>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</si>
  <si>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</si>
  <si>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</si>
  <si>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</si>
  <si>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</si>
  <si>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</si>
  <si>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</si>
  <si>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</si>
  <si>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</si>
  <si>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Face</t>
  </si>
  <si>
    <t>Word</t>
  </si>
  <si>
    <t>Shared</t>
  </si>
  <si>
    <t>Mean Classification (%)</t>
  </si>
  <si>
    <t>Branch 2</t>
  </si>
  <si>
    <t>Branch 3</t>
  </si>
  <si>
    <t>Branch 4</t>
  </si>
  <si>
    <t>Branch 5</t>
  </si>
  <si>
    <t>Branch 6</t>
  </si>
  <si>
    <t>Branch 1</t>
  </si>
  <si>
    <t>Fully Shared</t>
  </si>
  <si>
    <t>Anova: Single Factor (Faces)</t>
  </si>
  <si>
    <t>Anova: Single Factor (Words)</t>
  </si>
  <si>
    <t>Branch 5 (fc1)</t>
  </si>
  <si>
    <t>Branch 6 (fc2)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</si>
</sst>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Fill="1"/>
    <xf numFmtId="10" fontId="0" fillId="0" borderId="0" xfId="1" applyNumberFormat="1" applyFont="1"/>
    <xf numFmtId="0" fontId="0" fillId="0" borderId="0" xfId="0" applyFill="1"/>
    <xf numFmtId="0" fontId="0" fillId="2" borderId="0" xfId="0" applyFill="1"/>
    <xf numFmtId="0" fontId="2" fillId="2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3" borderId="0" xfId="0" applyFill="1"/>
    <xf numFmtId="0" fontId="2" fillId="3" borderId="2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1" xfId="0" applyFill="1" applyBorder="1" applyAlignme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Testing</a:t>
            </a:r>
            <a:r>
              <a:rPr lang="en-GB" sz="2000" baseline="0"/>
              <a:t> on Words &amp; Faces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Shared Networks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Sheet1!$J$10:$J$16</c:f>
                <c:numCache>
                  <c:formatCode>General</c:formatCode>
                  <c:ptCount val="7"/>
                  <c:pt idx="0">
                    <c:v>1.8708429383569309</c:v>
                  </c:pt>
                  <c:pt idx="1">
                    <c:v>0.58367114028363476</c:v>
                  </c:pt>
                  <c:pt idx="2">
                    <c:v>1.0137031123558817</c:v>
                  </c:pt>
                  <c:pt idx="3">
                    <c:v>1.0045972824968228</c:v>
                  </c:pt>
                  <c:pt idx="4">
                    <c:v>0.93144726098689989</c:v>
                  </c:pt>
                  <c:pt idx="5">
                    <c:v>0.54905036198877011</c:v>
                  </c:pt>
                  <c:pt idx="6">
                    <c:v>0.99381849449484527</c:v>
                  </c:pt>
                </c:numCache>
              </c:numRef>
            </c:plus>
            <c:minus>
              <c:numRef>
                <c:f>Sheet1!$J$10:$J$16</c:f>
                <c:numCache>
                  <c:formatCode>General</c:formatCode>
                  <c:ptCount val="7"/>
                  <c:pt idx="0">
                    <c:v>1.8708429383569309</c:v>
                  </c:pt>
                  <c:pt idx="1">
                    <c:v>0.58367114028363476</c:v>
                  </c:pt>
                  <c:pt idx="2">
                    <c:v>1.0137031123558817</c:v>
                  </c:pt>
                  <c:pt idx="3">
                    <c:v>1.0045972824968228</c:v>
                  </c:pt>
                  <c:pt idx="4">
                    <c:v>0.93144726098689989</c:v>
                  </c:pt>
                  <c:pt idx="5">
                    <c:v>0.54905036198877011</c:v>
                  </c:pt>
                  <c:pt idx="6">
                    <c:v>0.99381849449484527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Sheet1!$B$10:$B$16</c:f>
              <c:strCache>
                <c:ptCount val="7"/>
                <c:pt idx="0">
                  <c:v>Fully Shared</c:v>
                </c:pt>
                <c:pt idx="1">
                  <c:v>Branch 1</c:v>
                </c:pt>
                <c:pt idx="2">
                  <c:v>Branch 2</c:v>
                </c:pt>
                <c:pt idx="3">
                  <c:v>Branch 3</c:v>
                </c:pt>
                <c:pt idx="4">
                  <c:v>Branch 4</c:v>
                </c:pt>
                <c:pt idx="5">
                  <c:v>Branch 5</c:v>
                </c:pt>
                <c:pt idx="6">
                  <c:v>Branch 6</c:v>
                </c:pt>
              </c:strCache>
            </c:strRef>
          </c:cat>
          <c:val>
            <c:numRef>
              <c:f>Sheet1!$I$10:$I$16</c:f>
              <c:numCache>
                <c:formatCode>0.00</c:formatCode>
                <c:ptCount val="7"/>
                <c:pt idx="0">
                  <c:v>95.287599999999998</c:v>
                </c:pt>
                <c:pt idx="1">
                  <c:v>95.4</c:v>
                </c:pt>
                <c:pt idx="2">
                  <c:v>95.125</c:v>
                </c:pt>
                <c:pt idx="3">
                  <c:v>95.287199999999999</c:v>
                </c:pt>
                <c:pt idx="4">
                  <c:v>95.8</c:v>
                </c:pt>
                <c:pt idx="5">
                  <c:v>94.8626</c:v>
                </c:pt>
                <c:pt idx="6">
                  <c:v>94.900200000000012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7-2E4B-9442-C03E07917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59744431"/>
        <c:axId val="714252911"/>
      </c:barChart>
      <c:catAx>
        <c:axId val="55974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52911"/>
        <c:crosses val="autoZero"/>
        <c:auto val="1"/>
        <c:lblAlgn val="ctr"/>
        <c:lblOffset val="100"/>
        <c:noMultiLvlLbl val="0"/>
      </c:catAx>
      <c:valAx>
        <c:axId val="7142529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Classification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Testing on Faces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Shared Networks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Sheet1!$J$26:$J$32</c:f>
                <c:numCache>
                  <c:formatCode>General</c:formatCode>
                  <c:ptCount val="7"/>
                  <c:pt idx="0">
                    <c:v>3.6767852806493879</c:v>
                  </c:pt>
                  <c:pt idx="1">
                    <c:v>1.5145131230860958</c:v>
                  </c:pt>
                  <c:pt idx="2">
                    <c:v>2.3561753966969436</c:v>
                  </c:pt>
                  <c:pt idx="3">
                    <c:v>1.5103807466993215</c:v>
                  </c:pt>
                  <c:pt idx="4">
                    <c:v>1.3375584099395434</c:v>
                  </c:pt>
                  <c:pt idx="5">
                    <c:v>1.3823666300949251</c:v>
                  </c:pt>
                  <c:pt idx="6">
                    <c:v>1.4869221566712898</c:v>
                  </c:pt>
                </c:numCache>
              </c:numRef>
            </c:plus>
            <c:minus>
              <c:numRef>
                <c:f>Sheet1!$J$26:$J$32</c:f>
                <c:numCache>
                  <c:formatCode>General</c:formatCode>
                  <c:ptCount val="7"/>
                  <c:pt idx="0">
                    <c:v>3.6767852806493879</c:v>
                  </c:pt>
                  <c:pt idx="1">
                    <c:v>1.5145131230860958</c:v>
                  </c:pt>
                  <c:pt idx="2">
                    <c:v>2.3561753966969436</c:v>
                  </c:pt>
                  <c:pt idx="3">
                    <c:v>1.5103807466993215</c:v>
                  </c:pt>
                  <c:pt idx="4">
                    <c:v>1.3375584099395434</c:v>
                  </c:pt>
                  <c:pt idx="5">
                    <c:v>1.3823666300949251</c:v>
                  </c:pt>
                  <c:pt idx="6">
                    <c:v>1.4869221566712898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Sheet1!$B$26:$B$32</c:f>
              <c:strCache>
                <c:ptCount val="7"/>
                <c:pt idx="0">
                  <c:v>Fully Shared</c:v>
                </c:pt>
                <c:pt idx="1">
                  <c:v>Branch 1</c:v>
                </c:pt>
                <c:pt idx="2">
                  <c:v>Branch 2</c:v>
                </c:pt>
                <c:pt idx="3">
                  <c:v>Branch 3</c:v>
                </c:pt>
                <c:pt idx="4">
                  <c:v>Branch 4</c:v>
                </c:pt>
                <c:pt idx="5">
                  <c:v>Branch 5 (fc1)</c:v>
                </c:pt>
                <c:pt idx="6">
                  <c:v>Branch 6 (fc2)</c:v>
                </c:pt>
              </c:strCache>
            </c:strRef>
          </c:cat>
          <c:val>
            <c:numRef>
              <c:f>Sheet1!$I$26:$I$32</c:f>
              <c:numCache>
                <c:formatCode>0.00</c:formatCode>
                <c:ptCount val="7"/>
                <c:pt idx="0">
                  <c:v>91.224999999999994</c:v>
                </c:pt>
                <c:pt idx="1">
                  <c:v>91.2</c:v>
                </c:pt>
                <c:pt idx="2">
                  <c:v>91.424999999999997</c:v>
                </c:pt>
                <c:pt idx="3">
                  <c:v>91.375</c:v>
                </c:pt>
                <c:pt idx="4">
                  <c:v>92.375</c:v>
                </c:pt>
                <c:pt idx="5">
                  <c:v>89.924999999999997</c:v>
                </c:pt>
                <c:pt idx="6">
                  <c:v>90.875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E-6C48-AE7E-5D67DF964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axId val="720712847"/>
        <c:axId val="721008527"/>
      </c:barChart>
      <c:lineChart>
        <c:grouping val="standard"/>
        <c:varyColors val="0"/>
        <c:ser>
          <c:idx val="1"/>
          <c:order val="1"/>
          <c:tx>
            <c:v>Seperate Network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Sheet1!$B$10:$B$16</c:f>
              <c:strCache>
                <c:ptCount val="7"/>
                <c:pt idx="0">
                  <c:v>Fully Shared</c:v>
                </c:pt>
                <c:pt idx="1">
                  <c:v>Branch 1</c:v>
                </c:pt>
                <c:pt idx="2">
                  <c:v>Branch 2</c:v>
                </c:pt>
                <c:pt idx="3">
                  <c:v>Branch 3</c:v>
                </c:pt>
                <c:pt idx="4">
                  <c:v>Branch 4</c:v>
                </c:pt>
                <c:pt idx="5">
                  <c:v>Branch 5</c:v>
                </c:pt>
                <c:pt idx="6">
                  <c:v>Branch 6</c:v>
                </c:pt>
              </c:strCache>
            </c:strRef>
          </c:cat>
          <c:val>
            <c:numRef>
              <c:f>Sheet1!$H$26:$H$32</c:f>
              <c:numCache>
                <c:formatCode>General</c:formatCode>
                <c:ptCount val="7"/>
                <c:pt idx="0">
                  <c:v>91.65</c:v>
                </c:pt>
                <c:pt idx="1">
                  <c:v>91.65</c:v>
                </c:pt>
                <c:pt idx="2">
                  <c:v>91.65</c:v>
                </c:pt>
                <c:pt idx="3">
                  <c:v>91.65</c:v>
                </c:pt>
                <c:pt idx="4">
                  <c:v>91.65</c:v>
                </c:pt>
                <c:pt idx="5">
                  <c:v>91.65</c:v>
                </c:pt>
                <c:pt idx="6">
                  <c:v>91.65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33-E643-8943-99C3F8972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568368"/>
        <c:axId val="437637984"/>
      </c:lineChart>
      <c:catAx>
        <c:axId val="72071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1008527"/>
        <c:crosses val="autoZero"/>
        <c:auto val="1"/>
        <c:lblAlgn val="ctr"/>
        <c:lblOffset val="100"/>
        <c:noMultiLvlLbl val="0"/>
      </c:catAx>
      <c:valAx>
        <c:axId val="72100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Classification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0712847"/>
        <c:crosses val="autoZero"/>
        <c:crossBetween val="between"/>
      </c:valAx>
      <c:valAx>
        <c:axId val="43763798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37568368"/>
        <c:crosses val="max"/>
        <c:crossBetween val="midCat"/>
      </c:valAx>
      <c:catAx>
        <c:axId val="43756836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763798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Testing on 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Shared Networks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Sheet1!$J$42:$J$48</c:f>
                <c:numCache>
                  <c:formatCode>General</c:formatCode>
                  <c:ptCount val="7"/>
                  <c:pt idx="0">
                    <c:v>0.48733971724044817</c:v>
                  </c:pt>
                  <c:pt idx="1">
                    <c:v>0.2270737765573119</c:v>
                  </c:pt>
                  <c:pt idx="2">
                    <c:v>0.86331483249160035</c:v>
                  </c:pt>
                  <c:pt idx="3">
                    <c:v>0.62249497989943658</c:v>
                  </c:pt>
                  <c:pt idx="4">
                    <c:v>1.0193441518937556</c:v>
                  </c:pt>
                  <c:pt idx="5">
                    <c:v>0.34910600109422352</c:v>
                  </c:pt>
                  <c:pt idx="6">
                    <c:v>0.57689903796071629</c:v>
                  </c:pt>
                </c:numCache>
              </c:numRef>
            </c:plus>
            <c:minus>
              <c:numRef>
                <c:f>Sheet1!$J$42:$J$48</c:f>
                <c:numCache>
                  <c:formatCode>General</c:formatCode>
                  <c:ptCount val="7"/>
                  <c:pt idx="0">
                    <c:v>0.48733971724044817</c:v>
                  </c:pt>
                  <c:pt idx="1">
                    <c:v>0.2270737765573119</c:v>
                  </c:pt>
                  <c:pt idx="2">
                    <c:v>0.86331483249160035</c:v>
                  </c:pt>
                  <c:pt idx="3">
                    <c:v>0.62249497989943658</c:v>
                  </c:pt>
                  <c:pt idx="4">
                    <c:v>1.0193441518937556</c:v>
                  </c:pt>
                  <c:pt idx="5">
                    <c:v>0.34910600109422352</c:v>
                  </c:pt>
                  <c:pt idx="6">
                    <c:v>0.57689903796071629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Sheet1!$B$42:$B$48</c:f>
              <c:strCache>
                <c:ptCount val="7"/>
                <c:pt idx="0">
                  <c:v>Fully Shared</c:v>
                </c:pt>
                <c:pt idx="1">
                  <c:v>Branch 1</c:v>
                </c:pt>
                <c:pt idx="2">
                  <c:v>Branch 2</c:v>
                </c:pt>
                <c:pt idx="3">
                  <c:v>Branch 3</c:v>
                </c:pt>
                <c:pt idx="4">
                  <c:v>Branch 4</c:v>
                </c:pt>
                <c:pt idx="5">
                  <c:v>Branch 5 (fc1)</c:v>
                </c:pt>
                <c:pt idx="6">
                  <c:v>Branch 6 (fc2)</c:v>
                </c:pt>
              </c:strCache>
            </c:strRef>
          </c:cat>
          <c:val>
            <c:numRef>
              <c:f>Sheet1!$I$42:$I$48</c:f>
              <c:numCache>
                <c:formatCode>0.00</c:formatCode>
                <c:ptCount val="7"/>
                <c:pt idx="0">
                  <c:v>99.35</c:v>
                </c:pt>
                <c:pt idx="1">
                  <c:v>99.45</c:v>
                </c:pt>
                <c:pt idx="2">
                  <c:v>98.85</c:v>
                </c:pt>
                <c:pt idx="3">
                  <c:v>99.2</c:v>
                </c:pt>
                <c:pt idx="4">
                  <c:v>98.875</c:v>
                </c:pt>
                <c:pt idx="5">
                  <c:v>99.05</c:v>
                </c:pt>
                <c:pt idx="6">
                  <c:v>98.924999999999997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7-F14A-B107-04630F940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27020336"/>
        <c:axId val="427351104"/>
      </c:barChart>
      <c:lineChart>
        <c:grouping val="standard"/>
        <c:varyColors val="0"/>
        <c:ser>
          <c:idx val="0"/>
          <c:order val="1"/>
          <c:tx>
            <c:v>Seperate Network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Sheet1!$B$42:$B$48</c:f>
              <c:strCache>
                <c:ptCount val="7"/>
                <c:pt idx="0">
                  <c:v>Fully Shared</c:v>
                </c:pt>
                <c:pt idx="1">
                  <c:v>Branch 1</c:v>
                </c:pt>
                <c:pt idx="2">
                  <c:v>Branch 2</c:v>
                </c:pt>
                <c:pt idx="3">
                  <c:v>Branch 3</c:v>
                </c:pt>
                <c:pt idx="4">
                  <c:v>Branch 4</c:v>
                </c:pt>
                <c:pt idx="5">
                  <c:v>Branch 5 (fc1)</c:v>
                </c:pt>
                <c:pt idx="6">
                  <c:v>Branch 6 (fc2)</c:v>
                </c:pt>
              </c:strCache>
            </c:strRef>
          </c:cat>
          <c:val>
            <c:numRef>
              <c:f>Sheet1!$H$42:$H$48</c:f>
              <c:numCache>
                <c:formatCode>General</c:formatCode>
                <c:ptCount val="7"/>
                <c:pt idx="0">
                  <c:v>99.6</c:v>
                </c:pt>
                <c:pt idx="1">
                  <c:v>99.6</c:v>
                </c:pt>
                <c:pt idx="2">
                  <c:v>99.6</c:v>
                </c:pt>
                <c:pt idx="3">
                  <c:v>99.6</c:v>
                </c:pt>
                <c:pt idx="4">
                  <c:v>99.6</c:v>
                </c:pt>
                <c:pt idx="5">
                  <c:v>99.6</c:v>
                </c:pt>
                <c:pt idx="6">
                  <c:v>99.6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77-F14A-B107-04630F940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113952"/>
        <c:axId val="427698720"/>
      </c:lineChart>
      <c:catAx>
        <c:axId val="42702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7351104"/>
        <c:crosses val="autoZero"/>
        <c:auto val="1"/>
        <c:lblAlgn val="ctr"/>
        <c:lblOffset val="100"/>
        <c:noMultiLvlLbl val="0"/>
      </c:catAx>
      <c:valAx>
        <c:axId val="427351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Classification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7020336"/>
        <c:crosses val="autoZero"/>
        <c:crossBetween val="between"/>
      </c:valAx>
      <c:valAx>
        <c:axId val="42769872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71113952"/>
        <c:crosses val="max"/>
        <c:crossBetween val="midCat"/>
      </c:valAx>
      <c:catAx>
        <c:axId val="47111395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769872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49</xdr:row>
      <xdr:rowOff>0</xdr:rowOff>
    </xdr:from>
    <xdr:to>
      <xdr:col>11</xdr:col>
      <xdr:colOff>457200</xdr:colOff>
      <xdr:row>78</xdr:row>
      <xdr:rowOff>103717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62382A-8096-CE48-ACF8-A8367AF50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152399</xdr:colOff>
      <xdr:row>89</xdr:row>
      <xdr:rowOff>95249</xdr:rowOff>
    </xdr:from>
    <xdr:to>
      <xdr:col>11</xdr:col>
      <xdr:colOff>3234266</xdr:colOff>
      <xdr:row>130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04188C-E598-2C40-9A1D-1B01D5E0C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152398</xdr:colOff>
      <xdr:row>130</xdr:row>
      <xdr:rowOff>186266</xdr:rowOff>
    </xdr:from>
    <xdr:to>
      <xdr:col>12</xdr:col>
      <xdr:colOff>135465</xdr:colOff>
      <xdr:row>167</xdr:row>
      <xdr:rowOff>186265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65E900-7E7F-8C40-8F16-C0B1CCB77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50320-E7EB-7E46-9BA3-47E0DDB276B2}">
  <dimension ref="B2:AO101"/>
  <sheetViews>
    <sheetView tabSelected="1" topLeftCell="A8" zoomScale="66" zoomScaleNormal="65" workbookViewId="0">
      <selection activeCell="J31" sqref="J31"/>
    </sheetView>
  </sheetViews>
  <sheetFormatPr baseColWidth="10" defaultRowHeight="16" x14ac:dyDescent="0.2"/>
  <cols>
    <col min="5" max="5" width="11.83203125" bestFit="1" customWidth="1"/>
    <col min="6" max="6" width="20.6640625" bestFit="1" customWidth="1"/>
    <col min="10" max="10" width="10.83203125" style="4"/>
    <col min="12" max="12" width="42.6640625" bestFit="1" customWidth="1"/>
    <col min="16" max="16" width="42.6640625" bestFit="1" customWidth="1"/>
    <col min="20" max="20" width="42.6640625" bestFit="1" customWidth="1"/>
    <col min="25" max="25" width="42.6640625" bestFit="1" customWidth="1"/>
    <col min="29" max="29" width="42.6640625" bestFit="1" customWidth="1"/>
    <col min="33" max="33" width="18" bestFit="1" customWidth="1"/>
  </cols>
  <sheetData>
    <row r="2" spans="2:37" x14ac:dyDescent="0.2">
      <c r="B2" t="s">
        <v>3</v>
      </c>
      <c r="L2" t="s">
        <v>18</v>
      </c>
      <c r="P2" t="s">
        <v>17</v>
      </c>
      <c r="T2" t="s">
        <v>19</v>
      </c>
      <c r="Y2" t="s">
        <v>20</v>
      </c>
      <c r="AC2" t="s">
        <v>21</v>
      </c>
    </row>
    <row r="4" spans="2:37" x14ac:dyDescent="0.2">
      <c r="C4">
        <v>1</v>
      </c>
      <c r="D4">
        <v>2</v>
      </c>
      <c r="E4">
        <v>3</v>
      </c>
      <c r="F4">
        <v>4</v>
      </c>
      <c r="G4">
        <v>5</v>
      </c>
    </row>
    <row r="5" spans="2:37" x14ac:dyDescent="0.2">
      <c r="L5" t="s">
        <v>6</v>
      </c>
      <c r="P5" s="7" t="s">
        <v>6</v>
      </c>
      <c r="Q5" s="7"/>
      <c r="R5" s="7"/>
      <c r="T5" t="s">
        <v>6</v>
      </c>
      <c r="Y5" s="7" t="s">
        <v>6</v>
      </c>
      <c r="Z5" s="7"/>
      <c r="AA5" s="7"/>
      <c r="AC5" t="s">
        <v>6</v>
      </c>
    </row>
    <row r="6" spans="2:37" ht="17" thickBot="1" x14ac:dyDescent="0.25">
      <c r="B6" t="s">
        <v>0</v>
      </c>
      <c r="C6" s="4">
        <v>90.125</v>
      </c>
      <c r="D6" s="4">
        <v>89.875</v>
      </c>
      <c r="E6" s="4">
        <v>94.5</v>
      </c>
      <c r="F6" s="4">
        <v>91.375</v>
      </c>
      <c r="G6" s="4">
        <v>92.375</v>
      </c>
      <c r="I6" s="4">
        <f>AVERAGE(C6:G6)</f>
        <v>91.65</v>
      </c>
      <c r="J6" s="4">
        <f>_xlfn.STDEV.S(C6:G6)</f>
        <v>1.8841443681416772</v>
      </c>
      <c r="P6" s="7"/>
      <c r="Q6" s="7"/>
      <c r="R6" s="7"/>
      <c r="Y6" s="7"/>
      <c r="Z6" s="7"/>
      <c r="AA6" s="7"/>
      <c r="AG6" t="s">
        <v>22</v>
      </c>
    </row>
    <row r="7" spans="2:37" x14ac:dyDescent="0.2">
      <c r="B7" t="s">
        <v>1</v>
      </c>
      <c r="C7" s="4">
        <v>99.75</v>
      </c>
      <c r="D7" s="4">
        <v>99.501000000000005</v>
      </c>
      <c r="E7" s="4">
        <v>99.376999999999995</v>
      </c>
      <c r="F7" s="4">
        <v>99.626000000000005</v>
      </c>
      <c r="G7" s="4">
        <v>99.751000000000005</v>
      </c>
      <c r="I7" s="4">
        <f>AVERAGE(C7:G7)</f>
        <v>99.600999999999999</v>
      </c>
      <c r="J7" s="4">
        <f>_xlfn.STDEV.S(C7:G7)</f>
        <v>0.16240535705450326</v>
      </c>
      <c r="L7" s="3"/>
      <c r="M7" s="3" t="s">
        <v>2</v>
      </c>
      <c r="N7" s="3">
        <v>1</v>
      </c>
      <c r="P7" s="3"/>
      <c r="Q7" s="3" t="s">
        <v>0</v>
      </c>
      <c r="R7" s="3" t="s">
        <v>2</v>
      </c>
      <c r="T7" s="3"/>
      <c r="U7" s="3" t="s">
        <v>2</v>
      </c>
      <c r="V7" s="3">
        <v>1</v>
      </c>
      <c r="Y7" s="3"/>
      <c r="Z7" s="3" t="s">
        <v>1</v>
      </c>
      <c r="AA7" s="3" t="s">
        <v>2</v>
      </c>
      <c r="AC7" s="3"/>
      <c r="AD7" s="3" t="s">
        <v>2</v>
      </c>
      <c r="AE7" s="3">
        <v>1</v>
      </c>
    </row>
    <row r="8" spans="2:37" ht="17" thickBot="1" x14ac:dyDescent="0.25">
      <c r="C8" s="4"/>
      <c r="D8" s="4"/>
      <c r="E8" s="4"/>
      <c r="F8" s="4"/>
      <c r="G8" s="4"/>
      <c r="I8" s="4"/>
      <c r="L8" s="1" t="s">
        <v>7</v>
      </c>
      <c r="M8" s="1">
        <v>95.287599999999998</v>
      </c>
      <c r="N8" s="1">
        <v>95.4</v>
      </c>
      <c r="P8" s="1" t="s">
        <v>7</v>
      </c>
      <c r="Q8" s="1">
        <v>91.65</v>
      </c>
      <c r="R8" s="1">
        <v>91.224999999999994</v>
      </c>
      <c r="T8" s="1" t="s">
        <v>7</v>
      </c>
      <c r="U8" s="1">
        <v>91.224999999999994</v>
      </c>
      <c r="V8" s="1">
        <v>91.2</v>
      </c>
      <c r="Y8" s="1" t="s">
        <v>7</v>
      </c>
      <c r="Z8" s="1">
        <v>99.600999999999999</v>
      </c>
      <c r="AA8" s="1">
        <v>99.35</v>
      </c>
      <c r="AC8" s="1" t="s">
        <v>7</v>
      </c>
      <c r="AD8" s="1">
        <v>99.35</v>
      </c>
      <c r="AE8" s="1">
        <v>99.45</v>
      </c>
      <c r="AG8" t="s">
        <v>23</v>
      </c>
    </row>
    <row r="9" spans="2:37" x14ac:dyDescent="0.2">
      <c r="L9" s="1" t="s">
        <v>8</v>
      </c>
      <c r="M9" s="1">
        <v>3.5000532999999949</v>
      </c>
      <c r="N9" s="1">
        <v>0.34067199999999842</v>
      </c>
      <c r="P9" s="1" t="s">
        <v>8</v>
      </c>
      <c r="Q9" s="1">
        <v>3.55</v>
      </c>
      <c r="R9" s="1">
        <v>13.518749999999999</v>
      </c>
      <c r="T9" s="1" t="s">
        <v>8</v>
      </c>
      <c r="U9" s="1">
        <v>13.518749999999999</v>
      </c>
      <c r="V9" s="1">
        <v>2.2937499999999997</v>
      </c>
      <c r="Y9" s="1" t="s">
        <v>8</v>
      </c>
      <c r="Z9" s="1">
        <v>2.6375500000000697E-2</v>
      </c>
      <c r="AA9" s="1">
        <v>0.23749999999999999</v>
      </c>
      <c r="AC9" s="1" t="s">
        <v>8</v>
      </c>
      <c r="AD9" s="1">
        <v>0.23749999999999999</v>
      </c>
      <c r="AE9" s="1">
        <v>5.1562500000000004E-2</v>
      </c>
      <c r="AG9" s="3" t="s">
        <v>24</v>
      </c>
      <c r="AH9" s="3" t="s">
        <v>25</v>
      </c>
      <c r="AI9" s="3" t="s">
        <v>26</v>
      </c>
      <c r="AJ9" s="3" t="s">
        <v>27</v>
      </c>
      <c r="AK9" s="3" t="s">
        <v>8</v>
      </c>
    </row>
    <row r="10" spans="2:37" x14ac:dyDescent="0.2">
      <c r="B10" t="s">
        <v>48</v>
      </c>
      <c r="C10" s="4">
        <v>93.625</v>
      </c>
      <c r="D10" s="4">
        <v>96.875</v>
      </c>
      <c r="E10" s="4">
        <v>94.938000000000002</v>
      </c>
      <c r="F10" s="4">
        <v>97.561999999999998</v>
      </c>
      <c r="G10" s="4">
        <v>93.438000000000002</v>
      </c>
      <c r="I10" s="4">
        <f t="shared" ref="I10:I16" si="0">AVERAGE(C10:G10)</f>
        <v>95.287599999999998</v>
      </c>
      <c r="J10" s="4">
        <f t="shared" ref="J10:J16" si="1">_xlfn.STDEV.S(C10:G10)</f>
        <v>1.8708429383569309</v>
      </c>
      <c r="L10" s="1" t="s">
        <v>9</v>
      </c>
      <c r="M10" s="1">
        <v>5</v>
      </c>
      <c r="N10" s="1">
        <v>5</v>
      </c>
      <c r="P10" s="1" t="s">
        <v>9</v>
      </c>
      <c r="Q10" s="1">
        <v>5</v>
      </c>
      <c r="R10" s="1">
        <v>5</v>
      </c>
      <c r="T10" s="1" t="s">
        <v>9</v>
      </c>
      <c r="U10" s="1">
        <v>5</v>
      </c>
      <c r="V10" s="1">
        <v>5</v>
      </c>
      <c r="Y10" s="1" t="s">
        <v>9</v>
      </c>
      <c r="Z10" s="1">
        <v>5</v>
      </c>
      <c r="AA10" s="1">
        <v>5</v>
      </c>
      <c r="AC10" s="1" t="s">
        <v>9</v>
      </c>
      <c r="AD10" s="1">
        <v>5</v>
      </c>
      <c r="AE10" s="1">
        <v>5</v>
      </c>
      <c r="AG10" s="1">
        <v>1</v>
      </c>
      <c r="AH10" s="1">
        <v>5</v>
      </c>
      <c r="AI10" s="1">
        <v>477</v>
      </c>
      <c r="AJ10" s="1">
        <v>95.4</v>
      </c>
      <c r="AK10" s="1">
        <v>0.34067199999999842</v>
      </c>
    </row>
    <row r="11" spans="2:37" x14ac:dyDescent="0.2">
      <c r="B11" t="s">
        <v>47</v>
      </c>
      <c r="C11" s="4">
        <v>95.75</v>
      </c>
      <c r="D11" s="4">
        <v>95.75</v>
      </c>
      <c r="E11" s="4">
        <v>95.25</v>
      </c>
      <c r="F11" s="4">
        <v>94.438000000000002</v>
      </c>
      <c r="G11" s="4">
        <v>95.811999999999998</v>
      </c>
      <c r="I11" s="4">
        <f t="shared" si="0"/>
        <v>95.4</v>
      </c>
      <c r="J11" s="4">
        <f t="shared" si="1"/>
        <v>0.58367114028363476</v>
      </c>
      <c r="L11" s="1" t="s">
        <v>10</v>
      </c>
      <c r="M11" s="1">
        <v>0</v>
      </c>
      <c r="N11" s="1"/>
      <c r="P11" s="1" t="s">
        <v>10</v>
      </c>
      <c r="Q11" s="1">
        <v>0</v>
      </c>
      <c r="R11" s="1"/>
      <c r="T11" s="1" t="s">
        <v>10</v>
      </c>
      <c r="U11" s="1">
        <v>0</v>
      </c>
      <c r="V11" s="1"/>
      <c r="Y11" s="1" t="s">
        <v>10</v>
      </c>
      <c r="Z11" s="1">
        <v>0</v>
      </c>
      <c r="AA11" s="1"/>
      <c r="AC11" s="1" t="s">
        <v>10</v>
      </c>
      <c r="AD11" s="1">
        <v>0</v>
      </c>
      <c r="AE11" s="1"/>
      <c r="AG11" s="1">
        <v>2</v>
      </c>
      <c r="AH11" s="1">
        <v>5</v>
      </c>
      <c r="AI11" s="1">
        <v>475.625</v>
      </c>
      <c r="AJ11" s="1">
        <v>95.125</v>
      </c>
      <c r="AK11" s="1">
        <v>1.0275940000000012</v>
      </c>
    </row>
    <row r="12" spans="2:37" x14ac:dyDescent="0.2">
      <c r="B12" t="s">
        <v>42</v>
      </c>
      <c r="C12" s="4">
        <v>93.811999999999998</v>
      </c>
      <c r="D12" s="4">
        <v>96.311999999999998</v>
      </c>
      <c r="E12" s="4">
        <v>94.375</v>
      </c>
      <c r="F12" s="4">
        <v>95.688000000000002</v>
      </c>
      <c r="G12" s="5">
        <v>95.438000000000002</v>
      </c>
      <c r="I12" s="4">
        <f t="shared" si="0"/>
        <v>95.125</v>
      </c>
      <c r="J12" s="4">
        <f t="shared" si="1"/>
        <v>1.0137031123558817</v>
      </c>
      <c r="L12" s="1" t="s">
        <v>11</v>
      </c>
      <c r="M12" s="1">
        <v>5</v>
      </c>
      <c r="N12" s="1"/>
      <c r="P12" s="1" t="s">
        <v>11</v>
      </c>
      <c r="Q12" s="1">
        <v>6</v>
      </c>
      <c r="R12" s="1"/>
      <c r="T12" s="1" t="s">
        <v>11</v>
      </c>
      <c r="U12" s="1">
        <v>5</v>
      </c>
      <c r="V12" s="1"/>
      <c r="Y12" s="1" t="s">
        <v>11</v>
      </c>
      <c r="Z12" s="1">
        <v>5</v>
      </c>
      <c r="AA12" s="1"/>
      <c r="AC12" s="1" t="s">
        <v>11</v>
      </c>
      <c r="AD12" s="1">
        <v>6</v>
      </c>
      <c r="AE12" s="1"/>
      <c r="AG12" s="1">
        <v>3</v>
      </c>
      <c r="AH12" s="1">
        <v>5</v>
      </c>
      <c r="AI12" s="1">
        <v>476.43599999999998</v>
      </c>
      <c r="AJ12" s="1">
        <v>95.287199999999999</v>
      </c>
      <c r="AK12" s="1">
        <v>1.0092157000000013</v>
      </c>
    </row>
    <row r="13" spans="2:37" x14ac:dyDescent="0.2">
      <c r="B13" t="s">
        <v>43</v>
      </c>
      <c r="C13" s="4">
        <v>95.811999999999998</v>
      </c>
      <c r="D13" s="4">
        <v>93.561999999999998</v>
      </c>
      <c r="E13" s="4">
        <v>95.561999999999998</v>
      </c>
      <c r="F13" s="4">
        <v>95.375</v>
      </c>
      <c r="G13" s="4">
        <v>96.125</v>
      </c>
      <c r="I13" s="4">
        <f t="shared" si="0"/>
        <v>95.287199999999999</v>
      </c>
      <c r="J13" s="4">
        <f t="shared" si="1"/>
        <v>1.0045972824968228</v>
      </c>
      <c r="L13" s="1" t="s">
        <v>12</v>
      </c>
      <c r="M13" s="1">
        <v>-0.12824625453135466</v>
      </c>
      <c r="N13" s="1"/>
      <c r="P13" s="1" t="s">
        <v>12</v>
      </c>
      <c r="Q13" s="1">
        <v>0.23002395876041035</v>
      </c>
      <c r="R13" s="1"/>
      <c r="T13" s="1" t="s">
        <v>12</v>
      </c>
      <c r="U13" s="1">
        <v>1.4058038927883537E-2</v>
      </c>
      <c r="V13" s="1"/>
      <c r="Y13" s="1" t="s">
        <v>12</v>
      </c>
      <c r="Z13" s="1">
        <v>1.0925949504260217</v>
      </c>
      <c r="AA13" s="1"/>
      <c r="AC13" s="1" t="s">
        <v>12</v>
      </c>
      <c r="AD13" s="1">
        <v>-0.41590019592806454</v>
      </c>
      <c r="AE13" s="1"/>
      <c r="AG13" s="1">
        <v>4</v>
      </c>
      <c r="AH13" s="1">
        <v>5</v>
      </c>
      <c r="AI13" s="1">
        <v>479</v>
      </c>
      <c r="AJ13" s="1">
        <v>95.8</v>
      </c>
      <c r="AK13" s="1">
        <v>0.86759399999999809</v>
      </c>
    </row>
    <row r="14" spans="2:37" x14ac:dyDescent="0.2">
      <c r="B14" t="s">
        <v>44</v>
      </c>
      <c r="C14" s="4">
        <v>95.311999999999998</v>
      </c>
      <c r="D14" s="4">
        <v>96.811999999999998</v>
      </c>
      <c r="E14" s="4">
        <v>96.25</v>
      </c>
      <c r="F14" s="4">
        <v>94.438000000000002</v>
      </c>
      <c r="G14" s="4">
        <v>96.188000000000002</v>
      </c>
      <c r="I14" s="4">
        <f t="shared" si="0"/>
        <v>95.8</v>
      </c>
      <c r="J14" s="4">
        <f t="shared" si="1"/>
        <v>0.93144726098689989</v>
      </c>
      <c r="L14" s="1" t="s">
        <v>13</v>
      </c>
      <c r="M14" s="1">
        <v>0.45147637348185299</v>
      </c>
      <c r="N14" s="1"/>
      <c r="P14" s="1" t="s">
        <v>13</v>
      </c>
      <c r="Q14" s="1">
        <v>0.41285738704176361</v>
      </c>
      <c r="R14" s="1"/>
      <c r="T14" s="1" t="s">
        <v>13</v>
      </c>
      <c r="U14" s="1">
        <v>0.49466368529705274</v>
      </c>
      <c r="V14" s="1"/>
      <c r="Y14" s="1" t="s">
        <v>13</v>
      </c>
      <c r="Z14" s="1">
        <v>0.16219841739589658</v>
      </c>
      <c r="AA14" s="1"/>
      <c r="AC14" s="1" t="s">
        <v>13</v>
      </c>
      <c r="AD14" s="1">
        <v>0.34597434780209457</v>
      </c>
      <c r="AE14" s="1"/>
      <c r="AG14" s="1">
        <v>5</v>
      </c>
      <c r="AH14" s="1">
        <v>5</v>
      </c>
      <c r="AI14" s="1">
        <v>474.31299999999999</v>
      </c>
      <c r="AJ14" s="1">
        <v>94.8626</v>
      </c>
      <c r="AK14" s="1">
        <v>0.30145629999999951</v>
      </c>
    </row>
    <row r="15" spans="2:37" ht="17" thickBot="1" x14ac:dyDescent="0.25">
      <c r="B15" t="s">
        <v>45</v>
      </c>
      <c r="C15" s="4">
        <v>95.125</v>
      </c>
      <c r="D15" s="4">
        <v>94.125</v>
      </c>
      <c r="E15" s="4">
        <v>95.25</v>
      </c>
      <c r="F15" s="4">
        <v>95.375</v>
      </c>
      <c r="G15" s="4">
        <v>94.438000000000002</v>
      </c>
      <c r="I15" s="4">
        <f t="shared" si="0"/>
        <v>94.8626</v>
      </c>
      <c r="J15" s="4">
        <f t="shared" si="1"/>
        <v>0.54905036198877011</v>
      </c>
      <c r="L15" s="1" t="s">
        <v>14</v>
      </c>
      <c r="M15" s="1">
        <v>2.0150483733330233</v>
      </c>
      <c r="N15" s="1"/>
      <c r="P15" s="1" t="s">
        <v>14</v>
      </c>
      <c r="Q15" s="1">
        <v>1.9431802805153031</v>
      </c>
      <c r="R15" s="1"/>
      <c r="T15" s="1" t="s">
        <v>14</v>
      </c>
      <c r="U15" s="1">
        <v>2.0150483733330233</v>
      </c>
      <c r="V15" s="1"/>
      <c r="Y15" s="1" t="s">
        <v>14</v>
      </c>
      <c r="Z15" s="1">
        <v>2.0150483733330233</v>
      </c>
      <c r="AA15" s="1"/>
      <c r="AC15" s="1" t="s">
        <v>14</v>
      </c>
      <c r="AD15" s="1">
        <v>1.9431802805153031</v>
      </c>
      <c r="AE15" s="1"/>
      <c r="AG15" s="2">
        <v>6</v>
      </c>
      <c r="AH15" s="2">
        <v>5</v>
      </c>
      <c r="AI15" s="2">
        <v>474.50100000000003</v>
      </c>
      <c r="AJ15" s="2">
        <v>94.900200000000012</v>
      </c>
      <c r="AK15" s="2">
        <v>0.98767520000000075</v>
      </c>
    </row>
    <row r="16" spans="2:37" x14ac:dyDescent="0.2">
      <c r="B16" t="s">
        <v>46</v>
      </c>
      <c r="C16" s="4">
        <v>95.188000000000002</v>
      </c>
      <c r="D16" s="4">
        <v>94.188000000000002</v>
      </c>
      <c r="E16" s="4">
        <v>94.938000000000002</v>
      </c>
      <c r="F16" s="4">
        <v>93.811999999999998</v>
      </c>
      <c r="G16" s="4">
        <v>96.375</v>
      </c>
      <c r="I16" s="4">
        <f t="shared" si="0"/>
        <v>94.900200000000012</v>
      </c>
      <c r="J16" s="4">
        <f t="shared" si="1"/>
        <v>0.99381849449484527</v>
      </c>
      <c r="L16" s="1" t="s">
        <v>15</v>
      </c>
      <c r="M16" s="1">
        <v>0.90295274696370598</v>
      </c>
      <c r="N16" s="1"/>
      <c r="P16" s="1" t="s">
        <v>15</v>
      </c>
      <c r="Q16" s="1">
        <v>0.82571477408352723</v>
      </c>
      <c r="R16" s="1"/>
      <c r="T16" s="1" t="s">
        <v>15</v>
      </c>
      <c r="U16" s="1">
        <v>0.98932737059410547</v>
      </c>
      <c r="V16" s="1"/>
      <c r="Y16" s="1" t="s">
        <v>15</v>
      </c>
      <c r="Z16" s="1">
        <v>0.32439683479179315</v>
      </c>
      <c r="AA16" s="1"/>
      <c r="AC16" s="1" t="s">
        <v>15</v>
      </c>
      <c r="AD16" s="1">
        <v>0.69194869560418915</v>
      </c>
      <c r="AE16" s="1"/>
    </row>
    <row r="17" spans="2:41" ht="17" thickBot="1" x14ac:dyDescent="0.25">
      <c r="I17" s="4"/>
      <c r="L17" s="2" t="s">
        <v>16</v>
      </c>
      <c r="M17" s="2">
        <v>2.570581835636315</v>
      </c>
      <c r="N17" s="2"/>
      <c r="P17" s="2" t="s">
        <v>16</v>
      </c>
      <c r="Q17" s="2">
        <v>2.4469118511449697</v>
      </c>
      <c r="R17" s="2"/>
      <c r="T17" s="2" t="s">
        <v>16</v>
      </c>
      <c r="U17" s="2">
        <v>2.570581835636315</v>
      </c>
      <c r="V17" s="2"/>
      <c r="Y17" s="2" t="s">
        <v>16</v>
      </c>
      <c r="Z17" s="2">
        <v>2.570581835636315</v>
      </c>
      <c r="AA17" s="2"/>
      <c r="AC17" s="2" t="s">
        <v>16</v>
      </c>
      <c r="AD17" s="2">
        <v>2.4469118511449697</v>
      </c>
      <c r="AE17" s="2"/>
    </row>
    <row r="18" spans="2:41" ht="17" thickBot="1" x14ac:dyDescent="0.25">
      <c r="I18" s="4"/>
      <c r="P18" s="8"/>
      <c r="Q18" s="8"/>
      <c r="R18" s="8"/>
      <c r="AG18" t="s">
        <v>28</v>
      </c>
    </row>
    <row r="19" spans="2:41" x14ac:dyDescent="0.2">
      <c r="B19" t="s">
        <v>4</v>
      </c>
      <c r="I19" s="4"/>
      <c r="L19" t="s">
        <v>6</v>
      </c>
      <c r="P19" s="8" t="s">
        <v>6</v>
      </c>
      <c r="Q19" s="8"/>
      <c r="R19" s="8"/>
      <c r="T19" t="s">
        <v>6</v>
      </c>
      <c r="Y19" s="8" t="s">
        <v>6</v>
      </c>
      <c r="Z19" s="8"/>
      <c r="AA19" s="8"/>
      <c r="AC19" t="s">
        <v>6</v>
      </c>
      <c r="AG19" s="3" t="s">
        <v>29</v>
      </c>
      <c r="AH19" s="3" t="s">
        <v>30</v>
      </c>
      <c r="AI19" s="3" t="s">
        <v>11</v>
      </c>
      <c r="AJ19" s="3" t="s">
        <v>31</v>
      </c>
      <c r="AK19" s="3" t="s">
        <v>32</v>
      </c>
      <c r="AL19" s="3" t="s">
        <v>33</v>
      </c>
      <c r="AM19" s="3" t="s">
        <v>34</v>
      </c>
    </row>
    <row r="20" spans="2:41" ht="17" thickBot="1" x14ac:dyDescent="0.25">
      <c r="I20" s="4"/>
      <c r="P20" s="8"/>
      <c r="Q20" s="8"/>
      <c r="R20" s="8"/>
      <c r="Y20" s="8"/>
      <c r="Z20" s="8"/>
      <c r="AA20" s="8"/>
      <c r="AG20" s="1" t="s">
        <v>35</v>
      </c>
      <c r="AH20" s="1">
        <v>3.0592173666666618</v>
      </c>
      <c r="AI20" s="1">
        <v>5</v>
      </c>
      <c r="AJ20" s="1">
        <v>0.61184347333333233</v>
      </c>
      <c r="AK20" s="1">
        <v>0.80963676296045639</v>
      </c>
      <c r="AL20" s="1">
        <v>0.55427840751823765</v>
      </c>
      <c r="AM20" s="1">
        <v>2.6206541478628855</v>
      </c>
    </row>
    <row r="21" spans="2:41" x14ac:dyDescent="0.2">
      <c r="C21">
        <v>1</v>
      </c>
      <c r="D21">
        <v>2</v>
      </c>
      <c r="E21">
        <v>3</v>
      </c>
      <c r="F21">
        <v>4</v>
      </c>
      <c r="G21">
        <v>5</v>
      </c>
      <c r="I21" s="4"/>
      <c r="L21" s="3"/>
      <c r="M21" s="3" t="s">
        <v>2</v>
      </c>
      <c r="N21" s="3">
        <v>2</v>
      </c>
      <c r="P21" s="9"/>
      <c r="Q21" s="9" t="s">
        <v>0</v>
      </c>
      <c r="R21" s="9">
        <v>1</v>
      </c>
      <c r="T21" s="3"/>
      <c r="U21" s="3" t="s">
        <v>2</v>
      </c>
      <c r="V21" s="3">
        <v>2</v>
      </c>
      <c r="Y21" s="9"/>
      <c r="Z21" s="9" t="s">
        <v>1</v>
      </c>
      <c r="AA21" s="9">
        <v>1</v>
      </c>
      <c r="AC21" s="3"/>
      <c r="AD21" s="3" t="s">
        <v>2</v>
      </c>
      <c r="AE21" s="3">
        <v>2</v>
      </c>
      <c r="AG21" s="1" t="s">
        <v>36</v>
      </c>
      <c r="AH21" s="1">
        <v>18.136828799999996</v>
      </c>
      <c r="AI21" s="1">
        <v>24</v>
      </c>
      <c r="AJ21" s="1">
        <v>0.75570119999999985</v>
      </c>
      <c r="AK21" s="1"/>
      <c r="AL21" s="1"/>
      <c r="AM21" s="1"/>
    </row>
    <row r="22" spans="2:41" x14ac:dyDescent="0.2">
      <c r="I22" s="4"/>
      <c r="L22" s="1" t="s">
        <v>7</v>
      </c>
      <c r="M22" s="1">
        <v>95.287599999999998</v>
      </c>
      <c r="N22" s="1">
        <v>95.125</v>
      </c>
      <c r="P22" s="10" t="s">
        <v>7</v>
      </c>
      <c r="Q22" s="10">
        <v>91.65</v>
      </c>
      <c r="R22" s="10">
        <v>91.2</v>
      </c>
      <c r="T22" s="1" t="s">
        <v>7</v>
      </c>
      <c r="U22" s="1">
        <v>91.224999999999994</v>
      </c>
      <c r="V22" s="1">
        <v>91.424999999999997</v>
      </c>
      <c r="Y22" s="10" t="s">
        <v>7</v>
      </c>
      <c r="Z22" s="10">
        <v>99.600999999999999</v>
      </c>
      <c r="AA22" s="10">
        <v>99.45</v>
      </c>
      <c r="AC22" s="1" t="s">
        <v>7</v>
      </c>
      <c r="AD22" s="1">
        <v>99.35</v>
      </c>
      <c r="AE22" s="1">
        <v>98.85</v>
      </c>
      <c r="AG22" s="1"/>
      <c r="AH22" s="1"/>
      <c r="AI22" s="1"/>
      <c r="AJ22" s="1"/>
      <c r="AK22" s="1"/>
      <c r="AL22" s="1"/>
      <c r="AM22" s="1"/>
    </row>
    <row r="23" spans="2:41" ht="17" thickBot="1" x14ac:dyDescent="0.25">
      <c r="L23" s="1" t="s">
        <v>8</v>
      </c>
      <c r="M23" s="1">
        <v>3.5000532999999949</v>
      </c>
      <c r="N23" s="1">
        <v>1.0275940000000012</v>
      </c>
      <c r="P23" s="10" t="s">
        <v>8</v>
      </c>
      <c r="Q23" s="10">
        <v>3.55</v>
      </c>
      <c r="R23" s="10">
        <v>2.2937499999999997</v>
      </c>
      <c r="T23" s="1" t="s">
        <v>8</v>
      </c>
      <c r="U23" s="1">
        <v>13.518749999999999</v>
      </c>
      <c r="V23" s="1">
        <v>5.5515624999999993</v>
      </c>
      <c r="Y23" s="10" t="s">
        <v>8</v>
      </c>
      <c r="Z23" s="10">
        <v>2.6375500000000697E-2</v>
      </c>
      <c r="AA23" s="10">
        <v>5.1562500000000004E-2</v>
      </c>
      <c r="AC23" s="1" t="s">
        <v>8</v>
      </c>
      <c r="AD23" s="1">
        <v>0.23749999999999999</v>
      </c>
      <c r="AE23" s="1">
        <v>0.74531250000000004</v>
      </c>
      <c r="AG23" s="2" t="s">
        <v>37</v>
      </c>
      <c r="AH23" s="2">
        <v>21.196046166666658</v>
      </c>
      <c r="AI23" s="2">
        <v>29</v>
      </c>
      <c r="AJ23" s="2"/>
      <c r="AK23" s="2"/>
      <c r="AL23" s="2"/>
      <c r="AM23" s="2"/>
    </row>
    <row r="24" spans="2:41" x14ac:dyDescent="0.2">
      <c r="B24" t="s">
        <v>0</v>
      </c>
      <c r="C24" s="4">
        <v>90.125</v>
      </c>
      <c r="D24" s="4">
        <v>89.875</v>
      </c>
      <c r="E24" s="4">
        <v>94.5</v>
      </c>
      <c r="F24" s="4">
        <v>91.375</v>
      </c>
      <c r="G24" s="4">
        <v>92.375</v>
      </c>
      <c r="I24" s="4">
        <f>AVERAGE(C24:G24)</f>
        <v>91.65</v>
      </c>
      <c r="J24" s="4">
        <f>_xlfn.STDEV.S(C24:G24)</f>
        <v>1.8841443681416772</v>
      </c>
      <c r="L24" s="1" t="s">
        <v>9</v>
      </c>
      <c r="M24" s="1">
        <v>5</v>
      </c>
      <c r="N24" s="1">
        <v>5</v>
      </c>
      <c r="P24" s="10" t="s">
        <v>9</v>
      </c>
      <c r="Q24" s="10">
        <v>5</v>
      </c>
      <c r="R24" s="10">
        <v>5</v>
      </c>
      <c r="T24" s="1" t="s">
        <v>9</v>
      </c>
      <c r="U24" s="1">
        <v>5</v>
      </c>
      <c r="V24" s="1">
        <v>5</v>
      </c>
      <c r="Y24" s="10" t="s">
        <v>9</v>
      </c>
      <c r="Z24" s="10">
        <v>5</v>
      </c>
      <c r="AA24" s="10">
        <v>5</v>
      </c>
      <c r="AC24" s="1" t="s">
        <v>9</v>
      </c>
      <c r="AD24" s="1">
        <v>5</v>
      </c>
      <c r="AE24" s="1">
        <v>5</v>
      </c>
    </row>
    <row r="25" spans="2:41" x14ac:dyDescent="0.2">
      <c r="L25" s="1" t="s">
        <v>10</v>
      </c>
      <c r="M25" s="1">
        <v>0</v>
      </c>
      <c r="N25" s="1"/>
      <c r="P25" s="10" t="s">
        <v>10</v>
      </c>
      <c r="Q25" s="10">
        <v>0</v>
      </c>
      <c r="R25" s="10"/>
      <c r="T25" s="1" t="s">
        <v>10</v>
      </c>
      <c r="U25" s="1">
        <v>0</v>
      </c>
      <c r="V25" s="1"/>
      <c r="Y25" s="10" t="s">
        <v>10</v>
      </c>
      <c r="Z25" s="10">
        <v>0</v>
      </c>
      <c r="AA25" s="10"/>
      <c r="AC25" s="1" t="s">
        <v>10</v>
      </c>
      <c r="AD25" s="1">
        <v>0</v>
      </c>
      <c r="AE25" s="1"/>
    </row>
    <row r="26" spans="2:41" x14ac:dyDescent="0.2">
      <c r="B26" t="s">
        <v>48</v>
      </c>
      <c r="C26" s="4">
        <f>(699/800)*100</f>
        <v>87.375</v>
      </c>
      <c r="D26" s="4">
        <f>(758/800)*100</f>
        <v>94.75</v>
      </c>
      <c r="E26" s="4">
        <f>(726/800)*100</f>
        <v>90.75</v>
      </c>
      <c r="F26" s="4">
        <f>(762/800)*100</f>
        <v>95.25</v>
      </c>
      <c r="G26" s="4">
        <f>(704/800)*100</f>
        <v>88</v>
      </c>
      <c r="H26">
        <v>91.65</v>
      </c>
      <c r="I26" s="4">
        <f>AVERAGE(C26:G26)</f>
        <v>91.224999999999994</v>
      </c>
      <c r="J26" s="4">
        <f>_xlfn.STDEV.S(C26:G26)</f>
        <v>3.6767852806493879</v>
      </c>
      <c r="L26" s="1" t="s">
        <v>11</v>
      </c>
      <c r="M26" s="1">
        <v>6</v>
      </c>
      <c r="N26" s="1"/>
      <c r="P26" s="10" t="s">
        <v>11</v>
      </c>
      <c r="Q26" s="10">
        <v>8</v>
      </c>
      <c r="R26" s="10"/>
      <c r="T26" s="1" t="s">
        <v>11</v>
      </c>
      <c r="U26" s="1">
        <v>7</v>
      </c>
      <c r="V26" s="1"/>
      <c r="Y26" s="10" t="s">
        <v>11</v>
      </c>
      <c r="Z26" s="10">
        <v>7</v>
      </c>
      <c r="AA26" s="10"/>
      <c r="AC26" s="1" t="s">
        <v>11</v>
      </c>
      <c r="AD26" s="1">
        <v>6</v>
      </c>
      <c r="AE26" s="1"/>
    </row>
    <row r="27" spans="2:41" x14ac:dyDescent="0.2">
      <c r="B27" t="s">
        <v>47</v>
      </c>
      <c r="C27" s="4">
        <f>(800-66)/800*100</f>
        <v>91.75</v>
      </c>
      <c r="D27" s="4">
        <f>(739/800)*100</f>
        <v>92.375</v>
      </c>
      <c r="E27" s="4">
        <f>(729/800)*100</f>
        <v>91.125</v>
      </c>
      <c r="F27" s="4">
        <f>(709/800)*100</f>
        <v>88.625</v>
      </c>
      <c r="G27" s="4">
        <f>(737/800)*100</f>
        <v>92.125</v>
      </c>
      <c r="H27">
        <v>91.65</v>
      </c>
      <c r="I27" s="4">
        <f t="shared" ref="I27:I32" si="2">AVERAGE(C27:G27)</f>
        <v>91.2</v>
      </c>
      <c r="J27" s="4">
        <f t="shared" ref="J27:J32" si="3">_xlfn.STDEV.S(C27:G27)</f>
        <v>1.5145131230860958</v>
      </c>
      <c r="L27" s="1" t="s">
        <v>12</v>
      </c>
      <c r="M27" s="1">
        <v>0.17087134944975363</v>
      </c>
      <c r="N27" s="1"/>
      <c r="P27" s="10" t="s">
        <v>12</v>
      </c>
      <c r="Q27" s="10">
        <v>0.41624756105659488</v>
      </c>
      <c r="R27" s="10"/>
      <c r="T27" s="1" t="s">
        <v>12</v>
      </c>
      <c r="U27" s="1">
        <v>-0.10240852074340498</v>
      </c>
      <c r="V27" s="1"/>
      <c r="Y27" s="10" t="s">
        <v>12</v>
      </c>
      <c r="Z27" s="10">
        <v>1.2094483349701481</v>
      </c>
      <c r="AA27" s="10"/>
      <c r="AC27" s="1" t="s">
        <v>12</v>
      </c>
      <c r="AD27" s="1">
        <v>1.1277677488692017</v>
      </c>
      <c r="AE27" s="1"/>
    </row>
    <row r="28" spans="2:41" x14ac:dyDescent="0.2">
      <c r="B28" t="s">
        <v>42</v>
      </c>
      <c r="C28" s="4">
        <f>(709/800)*100</f>
        <v>88.625</v>
      </c>
      <c r="D28" s="4">
        <f>(749/800)*100</f>
        <v>93.625</v>
      </c>
      <c r="E28" s="4">
        <f>(714/800)*100</f>
        <v>89.25</v>
      </c>
      <c r="F28" s="4">
        <f>(737/800)*100</f>
        <v>92.125</v>
      </c>
      <c r="G28" s="5">
        <f>(748/800)*100</f>
        <v>93.5</v>
      </c>
      <c r="H28">
        <v>91.65</v>
      </c>
      <c r="I28" s="4">
        <f t="shared" si="2"/>
        <v>91.424999999999997</v>
      </c>
      <c r="J28" s="4">
        <f t="shared" si="3"/>
        <v>2.3561753966969436</v>
      </c>
      <c r="L28" s="1" t="s">
        <v>13</v>
      </c>
      <c r="M28" s="1">
        <v>0.43497078888103202</v>
      </c>
      <c r="N28" s="1"/>
      <c r="P28" s="10" t="s">
        <v>13</v>
      </c>
      <c r="Q28" s="10">
        <v>0.34408581257867421</v>
      </c>
      <c r="R28" s="10"/>
      <c r="T28" s="1" t="s">
        <v>13</v>
      </c>
      <c r="U28" s="1">
        <v>0.46065217737866671</v>
      </c>
      <c r="V28" s="1"/>
      <c r="Y28" s="10" t="s">
        <v>13</v>
      </c>
      <c r="Z28" s="10">
        <v>0.13287401023057357</v>
      </c>
      <c r="AA28" s="10"/>
      <c r="AC28" s="1" t="s">
        <v>13</v>
      </c>
      <c r="AD28" s="1">
        <v>0.15124337988552786</v>
      </c>
      <c r="AE28" s="1"/>
    </row>
    <row r="29" spans="2:41" x14ac:dyDescent="0.2">
      <c r="B29" t="s">
        <v>43</v>
      </c>
      <c r="C29" s="4">
        <f>(734/800)*100</f>
        <v>91.75</v>
      </c>
      <c r="D29" s="4">
        <f>(710/800)*100</f>
        <v>88.75</v>
      </c>
      <c r="E29" s="4">
        <f>(738/800)*100</f>
        <v>92.25</v>
      </c>
      <c r="F29" s="4">
        <f>(733/800)*100</f>
        <v>91.625</v>
      </c>
      <c r="G29" s="4">
        <f>(740/800)*100</f>
        <v>92.5</v>
      </c>
      <c r="H29">
        <v>91.65</v>
      </c>
      <c r="I29" s="4">
        <f t="shared" si="2"/>
        <v>91.375</v>
      </c>
      <c r="J29" s="4">
        <f t="shared" si="3"/>
        <v>1.5103807466993215</v>
      </c>
      <c r="L29" s="1" t="s">
        <v>14</v>
      </c>
      <c r="M29" s="1">
        <v>1.9431802805153031</v>
      </c>
      <c r="N29" s="1"/>
      <c r="P29" s="10" t="s">
        <v>14</v>
      </c>
      <c r="Q29" s="10">
        <v>1.8595480375308981</v>
      </c>
      <c r="R29" s="10"/>
      <c r="T29" s="1" t="s">
        <v>14</v>
      </c>
      <c r="U29" s="1">
        <v>1.8945786050900073</v>
      </c>
      <c r="V29" s="1"/>
      <c r="Y29" s="10" t="s">
        <v>14</v>
      </c>
      <c r="Z29" s="10">
        <v>1.8945786050900073</v>
      </c>
      <c r="AA29" s="10"/>
      <c r="AC29" s="1" t="s">
        <v>14</v>
      </c>
      <c r="AD29" s="1">
        <v>1.9431802805153031</v>
      </c>
      <c r="AE29" s="1"/>
    </row>
    <row r="30" spans="2:41" x14ac:dyDescent="0.2">
      <c r="B30" t="s">
        <v>44</v>
      </c>
      <c r="C30" s="4">
        <f>(731/800)*100</f>
        <v>91.375</v>
      </c>
      <c r="D30" s="4">
        <f>(752/800)*100</f>
        <v>94</v>
      </c>
      <c r="E30" s="4">
        <f>(749/800)*100</f>
        <v>93.625</v>
      </c>
      <c r="F30" s="4">
        <f>(734/800)*100</f>
        <v>91.75</v>
      </c>
      <c r="G30" s="4">
        <f>(729/800)*100</f>
        <v>91.125</v>
      </c>
      <c r="H30">
        <v>91.65</v>
      </c>
      <c r="I30" s="4">
        <f t="shared" si="2"/>
        <v>92.375</v>
      </c>
      <c r="J30" s="4">
        <f t="shared" si="3"/>
        <v>1.3375584099395434</v>
      </c>
      <c r="L30" s="1" t="s">
        <v>15</v>
      </c>
      <c r="M30" s="1">
        <v>0.86994157776206404</v>
      </c>
      <c r="N30" s="1"/>
      <c r="P30" s="10" t="s">
        <v>15</v>
      </c>
      <c r="Q30" s="10">
        <v>0.68817162515734842</v>
      </c>
      <c r="R30" s="10"/>
      <c r="T30" s="1" t="s">
        <v>15</v>
      </c>
      <c r="U30" s="1">
        <v>0.92130435475733341</v>
      </c>
      <c r="V30" s="1"/>
      <c r="Y30" s="10" t="s">
        <v>15</v>
      </c>
      <c r="Z30" s="10">
        <v>0.26574802046114715</v>
      </c>
      <c r="AA30" s="10"/>
      <c r="AC30" s="1" t="s">
        <v>15</v>
      </c>
      <c r="AD30" s="1">
        <v>0.30248675977105571</v>
      </c>
      <c r="AE30" s="1"/>
      <c r="AG30" s="7" t="s">
        <v>49</v>
      </c>
      <c r="AH30" s="7"/>
      <c r="AI30" s="7"/>
      <c r="AJ30" s="7"/>
      <c r="AK30" s="7"/>
      <c r="AL30" s="7"/>
      <c r="AM30" s="7"/>
      <c r="AN30" s="7"/>
      <c r="AO30" s="7"/>
    </row>
    <row r="31" spans="2:41" ht="17" thickBot="1" x14ac:dyDescent="0.25">
      <c r="B31" t="s">
        <v>51</v>
      </c>
      <c r="C31" s="4">
        <f>732/800*100</f>
        <v>91.5</v>
      </c>
      <c r="D31" s="4">
        <f>(711/800)*100</f>
        <v>88.875</v>
      </c>
      <c r="E31" s="4">
        <f>(731/800)*100</f>
        <v>91.375</v>
      </c>
      <c r="F31" s="4">
        <f>(711/800)*100</f>
        <v>88.875</v>
      </c>
      <c r="G31" s="4">
        <f>(712/800)*100</f>
        <v>89</v>
      </c>
      <c r="H31">
        <v>91.65</v>
      </c>
      <c r="I31" s="4">
        <f t="shared" si="2"/>
        <v>89.924999999999997</v>
      </c>
      <c r="J31" s="4">
        <f t="shared" si="3"/>
        <v>1.3823666300949251</v>
      </c>
      <c r="L31" s="2" t="s">
        <v>16</v>
      </c>
      <c r="M31" s="2">
        <v>2.4469118511449697</v>
      </c>
      <c r="N31" s="2"/>
      <c r="P31" s="11" t="s">
        <v>16</v>
      </c>
      <c r="Q31" s="11">
        <v>2.3060041352041671</v>
      </c>
      <c r="R31" s="11"/>
      <c r="T31" s="2" t="s">
        <v>16</v>
      </c>
      <c r="U31" s="2">
        <v>2.3646242515927849</v>
      </c>
      <c r="V31" s="2"/>
      <c r="Y31" s="11" t="s">
        <v>16</v>
      </c>
      <c r="Z31" s="11">
        <v>2.3646242515927849</v>
      </c>
      <c r="AA31" s="11"/>
      <c r="AC31" s="2" t="s">
        <v>16</v>
      </c>
      <c r="AD31" s="2">
        <v>2.4469118511449697</v>
      </c>
      <c r="AE31" s="2"/>
      <c r="AG31" s="7"/>
      <c r="AH31" s="7"/>
      <c r="AI31" s="7"/>
      <c r="AJ31" s="7"/>
      <c r="AK31" s="7"/>
      <c r="AL31" s="7"/>
      <c r="AM31" s="7"/>
      <c r="AN31" s="7"/>
      <c r="AO31" s="7"/>
    </row>
    <row r="32" spans="2:41" ht="17" thickBot="1" x14ac:dyDescent="0.25">
      <c r="B32" t="s">
        <v>52</v>
      </c>
      <c r="C32" s="4">
        <f>(733/800)*100</f>
        <v>91.625</v>
      </c>
      <c r="D32" s="4">
        <f>(720/800)*100</f>
        <v>90</v>
      </c>
      <c r="E32" s="4">
        <f>(727/800)*100</f>
        <v>90.875</v>
      </c>
      <c r="F32" s="4">
        <f>(712/800)*100</f>
        <v>89</v>
      </c>
      <c r="G32" s="4">
        <f>(743/800)*100</f>
        <v>92.875</v>
      </c>
      <c r="H32">
        <v>91.65</v>
      </c>
      <c r="I32" s="4">
        <f t="shared" si="2"/>
        <v>90.875</v>
      </c>
      <c r="J32" s="4">
        <f t="shared" si="3"/>
        <v>1.4869221566712898</v>
      </c>
      <c r="L32" t="s">
        <v>6</v>
      </c>
      <c r="P32" s="8" t="s">
        <v>6</v>
      </c>
      <c r="Q32" s="8"/>
      <c r="R32" s="8"/>
      <c r="Y32" s="8"/>
      <c r="Z32" s="8"/>
      <c r="AA32" s="8"/>
      <c r="AG32" s="7" t="s">
        <v>23</v>
      </c>
      <c r="AH32" s="7"/>
      <c r="AI32" s="7"/>
      <c r="AJ32" s="7"/>
      <c r="AK32" s="7"/>
      <c r="AL32" s="7"/>
      <c r="AM32" s="7"/>
      <c r="AN32" s="7"/>
      <c r="AO32" s="7"/>
    </row>
    <row r="33" spans="2:41" ht="17" thickBot="1" x14ac:dyDescent="0.25">
      <c r="I33" s="4"/>
      <c r="P33" s="8"/>
      <c r="Q33" s="8"/>
      <c r="R33" s="8"/>
      <c r="T33" t="s">
        <v>6</v>
      </c>
      <c r="Y33" s="8" t="s">
        <v>6</v>
      </c>
      <c r="Z33" s="8"/>
      <c r="AA33" s="8"/>
      <c r="AC33" t="s">
        <v>6</v>
      </c>
      <c r="AG33" s="3" t="s">
        <v>24</v>
      </c>
      <c r="AH33" s="3" t="s">
        <v>25</v>
      </c>
      <c r="AI33" s="3" t="s">
        <v>26</v>
      </c>
      <c r="AJ33" s="3" t="s">
        <v>27</v>
      </c>
      <c r="AK33" s="3" t="s">
        <v>8</v>
      </c>
      <c r="AL33" s="7"/>
      <c r="AM33" s="7"/>
      <c r="AN33" s="7"/>
      <c r="AO33" s="7"/>
    </row>
    <row r="34" spans="2:41" ht="17" thickBot="1" x14ac:dyDescent="0.25">
      <c r="I34" s="4"/>
      <c r="L34" s="3"/>
      <c r="M34" s="3" t="s">
        <v>2</v>
      </c>
      <c r="N34" s="3">
        <v>3</v>
      </c>
      <c r="P34" s="9"/>
      <c r="Q34" s="9" t="s">
        <v>0</v>
      </c>
      <c r="R34" s="9">
        <v>2</v>
      </c>
      <c r="Y34" s="8"/>
      <c r="Z34" s="8"/>
      <c r="AA34" s="8"/>
      <c r="AG34" s="1" t="s">
        <v>48</v>
      </c>
      <c r="AH34" s="1">
        <v>5</v>
      </c>
      <c r="AI34" s="1">
        <v>456.125</v>
      </c>
      <c r="AJ34" s="1">
        <v>91.224999999999994</v>
      </c>
      <c r="AK34" s="1">
        <v>13.518749999999999</v>
      </c>
      <c r="AL34" s="7"/>
      <c r="AM34" s="7"/>
      <c r="AN34" s="7"/>
      <c r="AO34" s="7"/>
    </row>
    <row r="35" spans="2:41" x14ac:dyDescent="0.2">
      <c r="B35" t="s">
        <v>5</v>
      </c>
      <c r="I35" s="4"/>
      <c r="L35" s="1" t="s">
        <v>7</v>
      </c>
      <c r="M35" s="1">
        <v>95.287599999999998</v>
      </c>
      <c r="N35" s="1">
        <v>95.287199999999999</v>
      </c>
      <c r="P35" s="10" t="s">
        <v>7</v>
      </c>
      <c r="Q35" s="10">
        <v>91.65</v>
      </c>
      <c r="R35" s="10">
        <v>91.424999999999997</v>
      </c>
      <c r="T35" s="3"/>
      <c r="U35" s="3" t="s">
        <v>2</v>
      </c>
      <c r="V35" s="3">
        <v>3</v>
      </c>
      <c r="Y35" s="9"/>
      <c r="Z35" s="9" t="s">
        <v>1</v>
      </c>
      <c r="AA35" s="9">
        <v>2</v>
      </c>
      <c r="AC35" s="3"/>
      <c r="AD35" s="3" t="s">
        <v>2</v>
      </c>
      <c r="AE35" s="3">
        <v>3</v>
      </c>
      <c r="AG35" s="1" t="s">
        <v>47</v>
      </c>
      <c r="AH35" s="1">
        <v>5</v>
      </c>
      <c r="AI35" s="1">
        <v>456</v>
      </c>
      <c r="AJ35" s="1">
        <v>91.2</v>
      </c>
      <c r="AK35" s="1">
        <v>2.2937499999999997</v>
      </c>
      <c r="AL35" s="7"/>
      <c r="AM35" s="7"/>
      <c r="AN35" s="7"/>
      <c r="AO35" s="7"/>
    </row>
    <row r="36" spans="2:41" x14ac:dyDescent="0.2">
      <c r="I36" s="4"/>
      <c r="L36" s="1" t="s">
        <v>8</v>
      </c>
      <c r="M36" s="1">
        <v>3.5000532999999949</v>
      </c>
      <c r="N36" s="1">
        <v>1.0092157000000013</v>
      </c>
      <c r="P36" s="10" t="s">
        <v>8</v>
      </c>
      <c r="Q36" s="10">
        <v>3.55</v>
      </c>
      <c r="R36" s="10">
        <v>5.5515624999999993</v>
      </c>
      <c r="T36" s="1" t="s">
        <v>7</v>
      </c>
      <c r="U36" s="1">
        <v>91.224999999999994</v>
      </c>
      <c r="V36" s="1">
        <v>91.375</v>
      </c>
      <c r="Y36" s="10" t="s">
        <v>7</v>
      </c>
      <c r="Z36" s="10">
        <v>99.600999999999999</v>
      </c>
      <c r="AA36" s="10">
        <v>98.85</v>
      </c>
      <c r="AC36" s="1" t="s">
        <v>7</v>
      </c>
      <c r="AD36" s="1">
        <v>99.35</v>
      </c>
      <c r="AE36" s="1">
        <v>99.2</v>
      </c>
      <c r="AG36" s="1" t="s">
        <v>42</v>
      </c>
      <c r="AH36" s="1">
        <v>5</v>
      </c>
      <c r="AI36" s="1">
        <v>457.125</v>
      </c>
      <c r="AJ36" s="1">
        <v>91.424999999999997</v>
      </c>
      <c r="AK36" s="1">
        <v>5.5515624999999993</v>
      </c>
      <c r="AL36" s="7"/>
      <c r="AM36" s="7"/>
      <c r="AN36" s="7"/>
      <c r="AO36" s="7"/>
    </row>
    <row r="37" spans="2:41" x14ac:dyDescent="0.2">
      <c r="C37">
        <v>1</v>
      </c>
      <c r="D37">
        <v>2</v>
      </c>
      <c r="E37">
        <v>3</v>
      </c>
      <c r="F37">
        <v>4</v>
      </c>
      <c r="G37">
        <v>5</v>
      </c>
      <c r="I37" s="4"/>
      <c r="L37" s="1" t="s">
        <v>9</v>
      </c>
      <c r="M37" s="1">
        <v>5</v>
      </c>
      <c r="N37" s="1">
        <v>5</v>
      </c>
      <c r="P37" s="10" t="s">
        <v>9</v>
      </c>
      <c r="Q37" s="10">
        <v>5</v>
      </c>
      <c r="R37" s="10">
        <v>5</v>
      </c>
      <c r="T37" s="1" t="s">
        <v>8</v>
      </c>
      <c r="U37" s="1">
        <v>13.518749999999999</v>
      </c>
      <c r="V37" s="1">
        <v>2.28125</v>
      </c>
      <c r="Y37" s="10" t="s">
        <v>8</v>
      </c>
      <c r="Z37" s="10">
        <v>2.6375500000000697E-2</v>
      </c>
      <c r="AA37" s="10">
        <v>0.74531250000000004</v>
      </c>
      <c r="AC37" s="1" t="s">
        <v>8</v>
      </c>
      <c r="AD37" s="1">
        <v>0.23749999999999999</v>
      </c>
      <c r="AE37" s="1">
        <v>0.38750000000000001</v>
      </c>
      <c r="AG37" s="1" t="s">
        <v>43</v>
      </c>
      <c r="AH37" s="1">
        <v>5</v>
      </c>
      <c r="AI37" s="1">
        <v>456.875</v>
      </c>
      <c r="AJ37" s="1">
        <v>91.375</v>
      </c>
      <c r="AK37" s="1">
        <v>2.28125</v>
      </c>
      <c r="AL37" s="7"/>
      <c r="AM37" s="7"/>
      <c r="AN37" s="7"/>
      <c r="AO37" s="7"/>
    </row>
    <row r="38" spans="2:41" x14ac:dyDescent="0.2">
      <c r="I38" s="4"/>
      <c r="L38" s="1" t="s">
        <v>10</v>
      </c>
      <c r="M38" s="1">
        <v>0</v>
      </c>
      <c r="N38" s="1"/>
      <c r="P38" s="10" t="s">
        <v>10</v>
      </c>
      <c r="Q38" s="10">
        <v>0</v>
      </c>
      <c r="R38" s="10"/>
      <c r="T38" s="1" t="s">
        <v>9</v>
      </c>
      <c r="U38" s="1">
        <v>5</v>
      </c>
      <c r="V38" s="1">
        <v>5</v>
      </c>
      <c r="Y38" s="10" t="s">
        <v>9</v>
      </c>
      <c r="Z38" s="10">
        <v>5</v>
      </c>
      <c r="AA38" s="10">
        <v>5</v>
      </c>
      <c r="AC38" s="1" t="s">
        <v>9</v>
      </c>
      <c r="AD38" s="1">
        <v>5</v>
      </c>
      <c r="AE38" s="1">
        <v>5</v>
      </c>
      <c r="AG38" s="1" t="s">
        <v>44</v>
      </c>
      <c r="AH38" s="1">
        <v>5</v>
      </c>
      <c r="AI38" s="1">
        <v>461.875</v>
      </c>
      <c r="AJ38" s="1">
        <v>92.375</v>
      </c>
      <c r="AK38" s="1">
        <v>1.7890625</v>
      </c>
      <c r="AL38" s="7"/>
      <c r="AM38" s="7"/>
      <c r="AN38" s="7"/>
      <c r="AO38" s="7"/>
    </row>
    <row r="39" spans="2:41" x14ac:dyDescent="0.2">
      <c r="B39" t="s">
        <v>1</v>
      </c>
      <c r="C39" s="4">
        <v>99.75</v>
      </c>
      <c r="D39" s="4">
        <v>99.501000000000005</v>
      </c>
      <c r="E39" s="4">
        <v>99.376999999999995</v>
      </c>
      <c r="F39" s="4">
        <v>99.626000000000005</v>
      </c>
      <c r="G39" s="4">
        <v>99.751000000000005</v>
      </c>
      <c r="I39" s="4">
        <f>AVERAGE(C39:G39)</f>
        <v>99.600999999999999</v>
      </c>
      <c r="J39" s="4">
        <f>_xlfn.STDEV.S(C39:G39)</f>
        <v>0.16240535705450326</v>
      </c>
      <c r="L39" s="1" t="s">
        <v>11</v>
      </c>
      <c r="M39" s="1">
        <v>6</v>
      </c>
      <c r="N39" s="1"/>
      <c r="P39" s="10" t="s">
        <v>11</v>
      </c>
      <c r="Q39" s="10">
        <v>8</v>
      </c>
      <c r="R39" s="10"/>
      <c r="T39" s="1" t="s">
        <v>10</v>
      </c>
      <c r="U39" s="1">
        <v>0</v>
      </c>
      <c r="V39" s="1"/>
      <c r="Y39" s="10" t="s">
        <v>10</v>
      </c>
      <c r="Z39" s="10">
        <v>0</v>
      </c>
      <c r="AA39" s="10"/>
      <c r="AC39" s="1" t="s">
        <v>10</v>
      </c>
      <c r="AD39" s="1">
        <v>0</v>
      </c>
      <c r="AE39" s="1"/>
      <c r="AG39" s="1" t="s">
        <v>45</v>
      </c>
      <c r="AH39" s="1">
        <v>5</v>
      </c>
      <c r="AI39" s="1">
        <v>449.625</v>
      </c>
      <c r="AJ39" s="1">
        <v>89.924999999999997</v>
      </c>
      <c r="AK39" s="1">
        <v>1.9109374999999997</v>
      </c>
      <c r="AL39" s="7"/>
      <c r="AM39" s="7"/>
      <c r="AN39" s="7"/>
      <c r="AO39" s="7"/>
    </row>
    <row r="40" spans="2:41" ht="17" thickBot="1" x14ac:dyDescent="0.25">
      <c r="C40" s="4"/>
      <c r="D40" s="4"/>
      <c r="E40" s="4"/>
      <c r="F40" s="4"/>
      <c r="G40" s="4"/>
      <c r="I40" s="4"/>
      <c r="L40" s="1" t="s">
        <v>12</v>
      </c>
      <c r="M40" s="1">
        <v>4.2120345174929236E-4</v>
      </c>
      <c r="N40" s="1"/>
      <c r="P40" s="10" t="s">
        <v>12</v>
      </c>
      <c r="Q40" s="10">
        <v>0.16676677966035494</v>
      </c>
      <c r="R40" s="10"/>
      <c r="T40" s="1" t="s">
        <v>11</v>
      </c>
      <c r="U40" s="1">
        <v>5</v>
      </c>
      <c r="V40" s="1"/>
      <c r="Y40" s="10" t="s">
        <v>11</v>
      </c>
      <c r="Z40" s="10">
        <v>4</v>
      </c>
      <c r="AA40" s="10"/>
      <c r="AC40" s="1" t="s">
        <v>11</v>
      </c>
      <c r="AD40" s="1">
        <v>8</v>
      </c>
      <c r="AE40" s="1"/>
      <c r="AG40" s="2" t="s">
        <v>46</v>
      </c>
      <c r="AH40" s="2">
        <v>5</v>
      </c>
      <c r="AI40" s="2">
        <v>454.375</v>
      </c>
      <c r="AJ40" s="2">
        <v>90.875</v>
      </c>
      <c r="AK40" s="2">
        <v>2.2109375</v>
      </c>
      <c r="AL40" s="7"/>
      <c r="AM40" s="7"/>
      <c r="AN40" s="7"/>
      <c r="AO40" s="7"/>
    </row>
    <row r="41" spans="2:41" x14ac:dyDescent="0.2">
      <c r="L41" s="1" t="s">
        <v>13</v>
      </c>
      <c r="M41" s="1">
        <v>0.49983879164076672</v>
      </c>
      <c r="N41" s="1"/>
      <c r="P41" s="10" t="s">
        <v>13</v>
      </c>
      <c r="Q41" s="10">
        <v>0.4358458124708478</v>
      </c>
      <c r="R41" s="10"/>
      <c r="T41" s="1" t="s">
        <v>12</v>
      </c>
      <c r="U41" s="1">
        <v>-8.4381592569455002E-2</v>
      </c>
      <c r="V41" s="1"/>
      <c r="Y41" s="10" t="s">
        <v>12</v>
      </c>
      <c r="Z41" s="10">
        <v>1.9116310047576315</v>
      </c>
      <c r="AA41" s="10"/>
      <c r="AC41" s="1" t="s">
        <v>12</v>
      </c>
      <c r="AD41" s="1">
        <v>0.42426406871190436</v>
      </c>
      <c r="AE41" s="1"/>
      <c r="AG41" s="7"/>
      <c r="AH41" s="7"/>
      <c r="AI41" s="7"/>
      <c r="AJ41" s="7"/>
      <c r="AK41" s="7"/>
      <c r="AL41" s="7"/>
      <c r="AM41" s="7"/>
      <c r="AN41" s="7"/>
      <c r="AO41" s="7"/>
    </row>
    <row r="42" spans="2:41" x14ac:dyDescent="0.2">
      <c r="B42" t="s">
        <v>48</v>
      </c>
      <c r="C42" s="4">
        <f>(799/800)*100</f>
        <v>99.875</v>
      </c>
      <c r="D42" s="4">
        <f>(792/800)*100</f>
        <v>99</v>
      </c>
      <c r="E42" s="4">
        <f>(793/800)*100</f>
        <v>99.125</v>
      </c>
      <c r="F42" s="4">
        <f>(799/800)*100</f>
        <v>99.875</v>
      </c>
      <c r="G42" s="4">
        <f>(791/800)*100</f>
        <v>98.875</v>
      </c>
      <c r="H42">
        <v>99.6</v>
      </c>
      <c r="I42" s="4">
        <f>AVERAGE(C42:G42)</f>
        <v>99.35</v>
      </c>
      <c r="J42" s="4">
        <f>_xlfn.STDEV.S(C42:G42)</f>
        <v>0.48733971724044817</v>
      </c>
      <c r="L42" s="1" t="s">
        <v>14</v>
      </c>
      <c r="M42" s="1">
        <v>1.9431802805153031</v>
      </c>
      <c r="N42" s="1"/>
      <c r="P42" s="10" t="s">
        <v>14</v>
      </c>
      <c r="Q42" s="10">
        <v>1.8595480375308981</v>
      </c>
      <c r="R42" s="10"/>
      <c r="T42" s="1" t="s">
        <v>13</v>
      </c>
      <c r="U42" s="1">
        <v>0.4680137200744498</v>
      </c>
      <c r="V42" s="1"/>
      <c r="Y42" s="10" t="s">
        <v>13</v>
      </c>
      <c r="Z42" s="10">
        <v>6.4252090360152378E-2</v>
      </c>
      <c r="AA42" s="10"/>
      <c r="AC42" s="1" t="s">
        <v>13</v>
      </c>
      <c r="AD42" s="1">
        <v>0.34127597452382608</v>
      </c>
      <c r="AE42" s="1"/>
      <c r="AG42" s="7"/>
      <c r="AH42" s="7"/>
      <c r="AI42" s="7"/>
      <c r="AJ42" s="7"/>
      <c r="AK42" s="7"/>
      <c r="AL42" s="7"/>
      <c r="AM42" s="7"/>
      <c r="AN42" s="7"/>
      <c r="AO42" s="7"/>
    </row>
    <row r="43" spans="2:41" ht="17" thickBot="1" x14ac:dyDescent="0.25">
      <c r="B43" t="s">
        <v>47</v>
      </c>
      <c r="C43" s="4">
        <f>(798/800)*100</f>
        <v>99.75</v>
      </c>
      <c r="D43" s="4">
        <f>(793/800)*100</f>
        <v>99.125</v>
      </c>
      <c r="E43" s="4">
        <f>(795/800)*100</f>
        <v>99.375</v>
      </c>
      <c r="F43" s="4">
        <f>(796/800)*100</f>
        <v>99.5</v>
      </c>
      <c r="G43" s="4">
        <f>(796/800)*100</f>
        <v>99.5</v>
      </c>
      <c r="H43">
        <v>99.6</v>
      </c>
      <c r="I43" s="4">
        <f t="shared" ref="I43:I48" si="4">AVERAGE(C43:G43)</f>
        <v>99.45</v>
      </c>
      <c r="J43" s="4">
        <f t="shared" ref="J43:J48" si="5">_xlfn.STDEV.S(C43:G43)</f>
        <v>0.2270737765573119</v>
      </c>
      <c r="L43" s="1" t="s">
        <v>15</v>
      </c>
      <c r="M43" s="1">
        <v>0.99967758328153344</v>
      </c>
      <c r="N43" s="1"/>
      <c r="P43" s="10" t="s">
        <v>15</v>
      </c>
      <c r="Q43" s="10">
        <v>0.87169162494169561</v>
      </c>
      <c r="R43" s="10"/>
      <c r="T43" s="1" t="s">
        <v>14</v>
      </c>
      <c r="U43" s="1">
        <v>2.0150483733330233</v>
      </c>
      <c r="V43" s="1"/>
      <c r="Y43" s="10" t="s">
        <v>14</v>
      </c>
      <c r="Z43" s="10">
        <v>2.1318467863266499</v>
      </c>
      <c r="AA43" s="10"/>
      <c r="AC43" s="1" t="s">
        <v>14</v>
      </c>
      <c r="AD43" s="1">
        <v>1.8595480375308981</v>
      </c>
      <c r="AE43" s="1"/>
      <c r="AG43" s="7" t="s">
        <v>28</v>
      </c>
      <c r="AH43" s="7"/>
      <c r="AI43" s="7"/>
      <c r="AJ43" s="7"/>
      <c r="AK43" s="7"/>
      <c r="AL43" s="7"/>
      <c r="AM43" s="7"/>
      <c r="AN43" s="7"/>
      <c r="AO43" s="7"/>
    </row>
    <row r="44" spans="2:41" ht="17" thickBot="1" x14ac:dyDescent="0.25">
      <c r="B44" t="s">
        <v>42</v>
      </c>
      <c r="C44" s="4">
        <f>(792/800)*100</f>
        <v>99</v>
      </c>
      <c r="D44" s="4">
        <f>(792/800)*100</f>
        <v>99</v>
      </c>
      <c r="E44" s="4">
        <f>(797/800)*100</f>
        <v>99.625</v>
      </c>
      <c r="F44" s="4">
        <f>(794/800)*100</f>
        <v>99.25</v>
      </c>
      <c r="G44" s="5">
        <f>(779/800)*100</f>
        <v>97.375</v>
      </c>
      <c r="H44">
        <v>99.6</v>
      </c>
      <c r="I44" s="4">
        <f t="shared" si="4"/>
        <v>98.85</v>
      </c>
      <c r="J44" s="4">
        <f t="shared" si="5"/>
        <v>0.86331483249160035</v>
      </c>
      <c r="L44" s="2" t="s">
        <v>16</v>
      </c>
      <c r="M44" s="2">
        <v>2.4469118511449697</v>
      </c>
      <c r="N44" s="2"/>
      <c r="P44" s="11" t="s">
        <v>16</v>
      </c>
      <c r="Q44" s="11">
        <v>2.3060041352041671</v>
      </c>
      <c r="R44" s="11"/>
      <c r="T44" s="1" t="s">
        <v>15</v>
      </c>
      <c r="U44" s="1">
        <v>0.9360274401488996</v>
      </c>
      <c r="V44" s="1"/>
      <c r="Y44" s="10" t="s">
        <v>15</v>
      </c>
      <c r="Z44" s="10">
        <v>0.12850418072030476</v>
      </c>
      <c r="AA44" s="10"/>
      <c r="AC44" s="1" t="s">
        <v>15</v>
      </c>
      <c r="AD44" s="1">
        <v>0.68255194904765215</v>
      </c>
      <c r="AE44" s="1"/>
      <c r="AG44" s="3" t="s">
        <v>29</v>
      </c>
      <c r="AH44" s="3" t="s">
        <v>30</v>
      </c>
      <c r="AI44" s="3" t="s">
        <v>11</v>
      </c>
      <c r="AJ44" s="3" t="s">
        <v>31</v>
      </c>
      <c r="AK44" s="3" t="s">
        <v>32</v>
      </c>
      <c r="AL44" s="3" t="s">
        <v>33</v>
      </c>
      <c r="AM44" s="3" t="s">
        <v>34</v>
      </c>
      <c r="AN44" s="7"/>
      <c r="AO44" s="7"/>
    </row>
    <row r="45" spans="2:41" ht="17" thickBot="1" x14ac:dyDescent="0.25">
      <c r="B45" t="s">
        <v>43</v>
      </c>
      <c r="C45" s="4">
        <f>(799/800)*100</f>
        <v>99.875</v>
      </c>
      <c r="D45" s="4">
        <f>(787/800)*100</f>
        <v>98.375</v>
      </c>
      <c r="E45" s="4">
        <f>(791/800)*100</f>
        <v>98.875</v>
      </c>
      <c r="F45" s="4">
        <f>(793/800)*100</f>
        <v>99.125</v>
      </c>
      <c r="G45" s="4">
        <f>(798/800)*100</f>
        <v>99.75</v>
      </c>
      <c r="H45">
        <v>99.6</v>
      </c>
      <c r="I45" s="4">
        <f t="shared" si="4"/>
        <v>99.2</v>
      </c>
      <c r="J45" s="4">
        <f t="shared" si="5"/>
        <v>0.62249497989943658</v>
      </c>
      <c r="P45" s="8"/>
      <c r="Q45" s="8"/>
      <c r="R45" s="8"/>
      <c r="T45" s="2" t="s">
        <v>16</v>
      </c>
      <c r="U45" s="2">
        <v>2.570581835636315</v>
      </c>
      <c r="V45" s="2"/>
      <c r="Y45" s="11" t="s">
        <v>16</v>
      </c>
      <c r="Z45" s="11">
        <v>2.7764451051977934</v>
      </c>
      <c r="AA45" s="11"/>
      <c r="AC45" s="2" t="s">
        <v>16</v>
      </c>
      <c r="AD45" s="2">
        <v>2.3060041352041671</v>
      </c>
      <c r="AE45" s="2"/>
      <c r="AG45" s="1" t="s">
        <v>35</v>
      </c>
      <c r="AH45" s="1">
        <v>15.968750000000014</v>
      </c>
      <c r="AI45" s="1">
        <v>6</v>
      </c>
      <c r="AJ45" s="1">
        <v>2.6614583333333357</v>
      </c>
      <c r="AK45" s="1">
        <v>0.63033058433777467</v>
      </c>
      <c r="AL45" s="1">
        <v>0.70472740258953981</v>
      </c>
      <c r="AM45" s="1">
        <v>2.4452593950893835</v>
      </c>
      <c r="AN45" s="7"/>
      <c r="AO45" s="7"/>
    </row>
    <row r="46" spans="2:41" x14ac:dyDescent="0.2">
      <c r="B46" t="s">
        <v>44</v>
      </c>
      <c r="C46" s="4">
        <f>(794/800)*100</f>
        <v>99.25</v>
      </c>
      <c r="D46" s="4">
        <f>(797/800)*100</f>
        <v>99.625</v>
      </c>
      <c r="E46" s="4">
        <f>(791/800)*100</f>
        <v>98.875</v>
      </c>
      <c r="F46" s="4">
        <f>(777/800)*100</f>
        <v>97.125</v>
      </c>
      <c r="G46" s="4">
        <f>(796/800)*100</f>
        <v>99.5</v>
      </c>
      <c r="H46">
        <v>99.6</v>
      </c>
      <c r="I46" s="4">
        <f t="shared" si="4"/>
        <v>98.875</v>
      </c>
      <c r="J46" s="4">
        <f t="shared" si="5"/>
        <v>1.0193441518937556</v>
      </c>
      <c r="L46" t="s">
        <v>6</v>
      </c>
      <c r="P46" s="8" t="s">
        <v>6</v>
      </c>
      <c r="Q46" s="8"/>
      <c r="R46" s="8"/>
      <c r="Y46" s="8"/>
      <c r="Z46" s="8"/>
      <c r="AA46" s="8"/>
      <c r="AG46" s="1" t="s">
        <v>36</v>
      </c>
      <c r="AH46" s="1">
        <v>118.22499999999998</v>
      </c>
      <c r="AI46" s="1">
        <v>28</v>
      </c>
      <c r="AJ46" s="1">
        <v>4.2223214285714281</v>
      </c>
      <c r="AK46" s="1"/>
      <c r="AL46" s="1"/>
      <c r="AM46" s="1"/>
      <c r="AN46" s="7"/>
      <c r="AO46" s="7"/>
    </row>
    <row r="47" spans="2:41" ht="17" thickBot="1" x14ac:dyDescent="0.25">
      <c r="B47" t="s">
        <v>51</v>
      </c>
      <c r="C47" s="4">
        <f>(790/800)*100</f>
        <v>98.75</v>
      </c>
      <c r="D47" s="4">
        <f>(795/800)*100</f>
        <v>99.375</v>
      </c>
      <c r="E47" s="4">
        <f>(793/800)*100</f>
        <v>99.125</v>
      </c>
      <c r="F47" s="4">
        <f>(795/800)*100</f>
        <v>99.375</v>
      </c>
      <c r="G47" s="4">
        <f>(789/800)*100</f>
        <v>98.625</v>
      </c>
      <c r="H47">
        <v>99.6</v>
      </c>
      <c r="I47" s="4">
        <f t="shared" si="4"/>
        <v>99.05</v>
      </c>
      <c r="J47" s="4">
        <f t="shared" si="5"/>
        <v>0.34910600109422352</v>
      </c>
      <c r="P47" s="8"/>
      <c r="Q47" s="8"/>
      <c r="R47" s="8"/>
      <c r="T47" t="s">
        <v>6</v>
      </c>
      <c r="Y47" s="8" t="s">
        <v>6</v>
      </c>
      <c r="Z47" s="8"/>
      <c r="AA47" s="8"/>
      <c r="AC47" t="s">
        <v>6</v>
      </c>
      <c r="AG47" s="1"/>
      <c r="AH47" s="1"/>
      <c r="AI47" s="1"/>
      <c r="AJ47" s="1"/>
      <c r="AK47" s="1"/>
      <c r="AL47" s="1"/>
      <c r="AM47" s="1"/>
      <c r="AN47" s="7"/>
      <c r="AO47" s="7"/>
    </row>
    <row r="48" spans="2:41" ht="17" thickBot="1" x14ac:dyDescent="0.25">
      <c r="B48" t="s">
        <v>52</v>
      </c>
      <c r="C48" s="4">
        <f>790/800*100</f>
        <v>98.75</v>
      </c>
      <c r="D48" s="4">
        <f>(787/800)*100</f>
        <v>98.375</v>
      </c>
      <c r="E48" s="4">
        <f>(792/800)*100</f>
        <v>99</v>
      </c>
      <c r="F48" s="4">
        <f>(789/800)*100</f>
        <v>98.625</v>
      </c>
      <c r="G48" s="4">
        <f>(799/800)*100</f>
        <v>99.875</v>
      </c>
      <c r="H48">
        <v>99.6</v>
      </c>
      <c r="I48" s="4">
        <f t="shared" si="4"/>
        <v>98.924999999999997</v>
      </c>
      <c r="J48" s="4">
        <f t="shared" si="5"/>
        <v>0.57689903796071629</v>
      </c>
      <c r="L48" s="3"/>
      <c r="M48" s="3" t="s">
        <v>2</v>
      </c>
      <c r="N48" s="3">
        <v>4</v>
      </c>
      <c r="P48" s="9"/>
      <c r="Q48" s="9" t="s">
        <v>0</v>
      </c>
      <c r="R48" s="9">
        <v>3</v>
      </c>
      <c r="Y48" s="8"/>
      <c r="Z48" s="8"/>
      <c r="AA48" s="8"/>
      <c r="AG48" s="2" t="s">
        <v>37</v>
      </c>
      <c r="AH48" s="2">
        <v>134.19374999999999</v>
      </c>
      <c r="AI48" s="2">
        <v>34</v>
      </c>
      <c r="AJ48" s="2"/>
      <c r="AK48" s="2"/>
      <c r="AL48" s="2"/>
      <c r="AM48" s="2"/>
      <c r="AN48" s="7"/>
      <c r="AO48" s="7"/>
    </row>
    <row r="49" spans="5:41" x14ac:dyDescent="0.2">
      <c r="L49" s="1" t="s">
        <v>7</v>
      </c>
      <c r="M49" s="1">
        <v>95.287599999999998</v>
      </c>
      <c r="N49" s="1">
        <v>95.8</v>
      </c>
      <c r="P49" s="10" t="s">
        <v>7</v>
      </c>
      <c r="Q49" s="10">
        <v>91.65</v>
      </c>
      <c r="R49" s="10">
        <v>91.375</v>
      </c>
      <c r="T49" s="3"/>
      <c r="U49" s="3" t="s">
        <v>2</v>
      </c>
      <c r="V49" s="3">
        <v>4</v>
      </c>
      <c r="Y49" s="9"/>
      <c r="Z49" s="9" t="s">
        <v>1</v>
      </c>
      <c r="AA49" s="9">
        <v>3</v>
      </c>
      <c r="AC49" s="3"/>
      <c r="AD49" s="3" t="s">
        <v>2</v>
      </c>
      <c r="AE49" s="3">
        <v>4</v>
      </c>
      <c r="AG49" s="7"/>
      <c r="AH49" s="7"/>
      <c r="AI49" s="7"/>
      <c r="AJ49" s="7"/>
      <c r="AK49" s="7"/>
      <c r="AL49" s="7"/>
      <c r="AM49" s="7"/>
      <c r="AN49" s="7"/>
      <c r="AO49" s="7"/>
    </row>
    <row r="50" spans="5:41" x14ac:dyDescent="0.2">
      <c r="L50" s="1" t="s">
        <v>8</v>
      </c>
      <c r="M50" s="1">
        <v>3.5000532999999949</v>
      </c>
      <c r="N50" s="1">
        <v>0.86759399999999809</v>
      </c>
      <c r="P50" s="10" t="s">
        <v>8</v>
      </c>
      <c r="Q50" s="10">
        <v>3.55</v>
      </c>
      <c r="R50" s="10">
        <v>2.28125</v>
      </c>
      <c r="T50" s="1" t="s">
        <v>7</v>
      </c>
      <c r="U50" s="1">
        <v>91.224999999999994</v>
      </c>
      <c r="V50" s="1">
        <v>92.375</v>
      </c>
      <c r="Y50" s="10" t="s">
        <v>7</v>
      </c>
      <c r="Z50" s="10">
        <v>99.600999999999999</v>
      </c>
      <c r="AA50" s="10">
        <v>99.2</v>
      </c>
      <c r="AC50" s="1" t="s">
        <v>7</v>
      </c>
      <c r="AD50" s="1">
        <v>99.35</v>
      </c>
      <c r="AE50" s="1">
        <v>98.875</v>
      </c>
      <c r="AG50" s="7"/>
      <c r="AH50" s="7"/>
      <c r="AI50" s="7"/>
      <c r="AJ50" s="7"/>
      <c r="AK50" s="7"/>
      <c r="AL50" s="7"/>
      <c r="AM50" s="7"/>
      <c r="AN50" s="7"/>
      <c r="AO50" s="7"/>
    </row>
    <row r="51" spans="5:41" x14ac:dyDescent="0.2">
      <c r="L51" s="1" t="s">
        <v>9</v>
      </c>
      <c r="M51" s="1">
        <v>5</v>
      </c>
      <c r="N51" s="1">
        <v>5</v>
      </c>
      <c r="P51" s="10" t="s">
        <v>9</v>
      </c>
      <c r="Q51" s="10">
        <v>5</v>
      </c>
      <c r="R51" s="10">
        <v>5</v>
      </c>
      <c r="T51" s="1" t="s">
        <v>8</v>
      </c>
      <c r="U51" s="1">
        <v>13.518749999999999</v>
      </c>
      <c r="V51" s="1">
        <v>1.7890625</v>
      </c>
      <c r="Y51" s="10" t="s">
        <v>8</v>
      </c>
      <c r="Z51" s="10">
        <v>2.6375500000000697E-2</v>
      </c>
      <c r="AA51" s="10">
        <v>0.38750000000000001</v>
      </c>
      <c r="AC51" s="1" t="s">
        <v>8</v>
      </c>
      <c r="AD51" s="1">
        <v>0.23749999999999999</v>
      </c>
      <c r="AE51" s="1">
        <v>1.0390625</v>
      </c>
      <c r="AG51" s="7"/>
      <c r="AH51" s="7"/>
      <c r="AI51" s="7"/>
      <c r="AJ51" s="7"/>
      <c r="AK51" s="7"/>
      <c r="AL51" s="7"/>
      <c r="AM51" s="7"/>
      <c r="AN51" s="7"/>
      <c r="AO51" s="7"/>
    </row>
    <row r="52" spans="5:41" x14ac:dyDescent="0.2">
      <c r="L52" s="1" t="s">
        <v>10</v>
      </c>
      <c r="M52" s="1">
        <v>0</v>
      </c>
      <c r="N52" s="1"/>
      <c r="P52" s="10" t="s">
        <v>10</v>
      </c>
      <c r="Q52" s="10">
        <v>0</v>
      </c>
      <c r="R52" s="10"/>
      <c r="T52" s="1" t="s">
        <v>9</v>
      </c>
      <c r="U52" s="1">
        <v>5</v>
      </c>
      <c r="V52" s="1">
        <v>5</v>
      </c>
      <c r="Y52" s="10" t="s">
        <v>9</v>
      </c>
      <c r="Z52" s="10">
        <v>5</v>
      </c>
      <c r="AA52" s="10">
        <v>5</v>
      </c>
      <c r="AC52" s="1" t="s">
        <v>9</v>
      </c>
      <c r="AD52" s="1">
        <v>5</v>
      </c>
      <c r="AE52" s="1">
        <v>5</v>
      </c>
      <c r="AG52" s="7"/>
      <c r="AH52" s="7"/>
      <c r="AI52" s="7"/>
      <c r="AJ52" s="7"/>
      <c r="AK52" s="7"/>
      <c r="AL52" s="7"/>
      <c r="AM52" s="7"/>
      <c r="AN52" s="7"/>
      <c r="AO52" s="7"/>
    </row>
    <row r="53" spans="5:41" x14ac:dyDescent="0.2">
      <c r="L53" s="1" t="s">
        <v>11</v>
      </c>
      <c r="M53" s="1">
        <v>6</v>
      </c>
      <c r="N53" s="1"/>
      <c r="P53" s="10" t="s">
        <v>11</v>
      </c>
      <c r="Q53" s="10">
        <v>8</v>
      </c>
      <c r="R53" s="10"/>
      <c r="T53" s="1" t="s">
        <v>10</v>
      </c>
      <c r="U53" s="1">
        <v>0</v>
      </c>
      <c r="V53" s="1"/>
      <c r="Y53" s="10" t="s">
        <v>10</v>
      </c>
      <c r="Z53" s="10">
        <v>0</v>
      </c>
      <c r="AA53" s="10"/>
      <c r="AC53" s="1" t="s">
        <v>10</v>
      </c>
      <c r="AD53" s="1">
        <v>0</v>
      </c>
      <c r="AE53" s="1"/>
      <c r="AG53" s="7" t="s">
        <v>50</v>
      </c>
      <c r="AH53" s="7"/>
      <c r="AI53" s="7"/>
      <c r="AJ53" s="7"/>
      <c r="AK53" s="7"/>
      <c r="AL53" s="7"/>
      <c r="AM53" s="7"/>
      <c r="AN53" s="7"/>
      <c r="AO53" s="7"/>
    </row>
    <row r="54" spans="5:41" x14ac:dyDescent="0.2">
      <c r="L54" s="1" t="s">
        <v>12</v>
      </c>
      <c r="M54" s="1">
        <v>-0.54823952552005184</v>
      </c>
      <c r="N54" s="1"/>
      <c r="P54" s="10" t="s">
        <v>12</v>
      </c>
      <c r="Q54" s="10">
        <v>0.25464600399894088</v>
      </c>
      <c r="R54" s="10"/>
      <c r="T54" s="1" t="s">
        <v>11</v>
      </c>
      <c r="U54" s="1">
        <v>5</v>
      </c>
      <c r="V54" s="1"/>
      <c r="Y54" s="10" t="s">
        <v>11</v>
      </c>
      <c r="Z54" s="10">
        <v>5</v>
      </c>
      <c r="AA54" s="10"/>
      <c r="AC54" s="1" t="s">
        <v>11</v>
      </c>
      <c r="AD54" s="1">
        <v>6</v>
      </c>
      <c r="AE54" s="1"/>
      <c r="AG54" s="7"/>
      <c r="AH54" s="7"/>
      <c r="AI54" s="7"/>
      <c r="AJ54" s="7"/>
      <c r="AK54" s="7"/>
      <c r="AL54" s="7"/>
      <c r="AM54" s="7"/>
      <c r="AN54" s="7"/>
      <c r="AO54" s="7"/>
    </row>
    <row r="55" spans="5:41" ht="17" thickBot="1" x14ac:dyDescent="0.25">
      <c r="L55" s="1" t="s">
        <v>13</v>
      </c>
      <c r="M55" s="1">
        <v>0.30165575421770885</v>
      </c>
      <c r="N55" s="1"/>
      <c r="P55" s="10" t="s">
        <v>13</v>
      </c>
      <c r="Q55" s="10">
        <v>0.40271007607997822</v>
      </c>
      <c r="R55" s="10"/>
      <c r="T55" s="1" t="s">
        <v>12</v>
      </c>
      <c r="U55" s="1">
        <v>-0.65724346333218853</v>
      </c>
      <c r="V55" s="1"/>
      <c r="Y55" s="10" t="s">
        <v>12</v>
      </c>
      <c r="Z55" s="10">
        <v>1.3937809218377106</v>
      </c>
      <c r="AA55" s="10"/>
      <c r="AC55" s="1" t="s">
        <v>12</v>
      </c>
      <c r="AD55" s="1">
        <v>0.94006432239104631</v>
      </c>
      <c r="AE55" s="1"/>
      <c r="AG55" s="7" t="s">
        <v>23</v>
      </c>
      <c r="AH55" s="7"/>
      <c r="AI55" s="7"/>
      <c r="AJ55" s="7"/>
      <c r="AK55" s="7"/>
      <c r="AL55" s="7"/>
      <c r="AM55" s="7"/>
      <c r="AN55" s="7"/>
      <c r="AO55" s="7"/>
    </row>
    <row r="56" spans="5:41" x14ac:dyDescent="0.2">
      <c r="F56" t="s">
        <v>41</v>
      </c>
      <c r="L56" s="1" t="s">
        <v>14</v>
      </c>
      <c r="M56" s="1">
        <v>1.9431802805153031</v>
      </c>
      <c r="N56" s="1"/>
      <c r="P56" s="10" t="s">
        <v>14</v>
      </c>
      <c r="Q56" s="10">
        <v>1.8595480375308981</v>
      </c>
      <c r="R56" s="10"/>
      <c r="T56" s="1" t="s">
        <v>13</v>
      </c>
      <c r="U56" s="1">
        <v>0.27003483957914376</v>
      </c>
      <c r="V56" s="1"/>
      <c r="Y56" s="10" t="s">
        <v>13</v>
      </c>
      <c r="Z56" s="10">
        <v>0.11108050109983669</v>
      </c>
      <c r="AA56" s="10"/>
      <c r="AC56" s="1" t="s">
        <v>13</v>
      </c>
      <c r="AD56" s="1">
        <v>0.19173588264325839</v>
      </c>
      <c r="AE56" s="1"/>
      <c r="AG56" s="3" t="s">
        <v>24</v>
      </c>
      <c r="AH56" s="3" t="s">
        <v>25</v>
      </c>
      <c r="AI56" s="3" t="s">
        <v>26</v>
      </c>
      <c r="AJ56" s="3" t="s">
        <v>27</v>
      </c>
      <c r="AK56" s="3" t="s">
        <v>8</v>
      </c>
      <c r="AL56" s="7"/>
      <c r="AM56" s="7"/>
      <c r="AN56" s="7"/>
      <c r="AO56" s="7"/>
    </row>
    <row r="57" spans="5:41" x14ac:dyDescent="0.2">
      <c r="E57" t="s">
        <v>38</v>
      </c>
      <c r="F57" s="6">
        <v>0.91649999999999998</v>
      </c>
      <c r="L57" s="1" t="s">
        <v>15</v>
      </c>
      <c r="M57" s="1">
        <v>0.6033115084354177</v>
      </c>
      <c r="N57" s="1"/>
      <c r="P57" s="10" t="s">
        <v>15</v>
      </c>
      <c r="Q57" s="10">
        <v>0.80542015215995644</v>
      </c>
      <c r="R57" s="10"/>
      <c r="T57" s="1" t="s">
        <v>14</v>
      </c>
      <c r="U57" s="1">
        <v>2.0150483733330233</v>
      </c>
      <c r="V57" s="1"/>
      <c r="Y57" s="10" t="s">
        <v>14</v>
      </c>
      <c r="Z57" s="10">
        <v>2.0150483733330233</v>
      </c>
      <c r="AA57" s="10"/>
      <c r="AC57" s="1" t="s">
        <v>14</v>
      </c>
      <c r="AD57" s="1">
        <v>1.9431802805153031</v>
      </c>
      <c r="AE57" s="1"/>
      <c r="AG57" s="1" t="s">
        <v>48</v>
      </c>
      <c r="AH57" s="1">
        <v>5</v>
      </c>
      <c r="AI57" s="1">
        <v>496.75</v>
      </c>
      <c r="AJ57" s="1">
        <v>99.35</v>
      </c>
      <c r="AK57" s="1">
        <v>0.23749999999999999</v>
      </c>
      <c r="AL57" s="7"/>
      <c r="AM57" s="7"/>
      <c r="AN57" s="7"/>
      <c r="AO57" s="7"/>
    </row>
    <row r="58" spans="5:41" ht="17" thickBot="1" x14ac:dyDescent="0.25">
      <c r="E58" t="s">
        <v>39</v>
      </c>
      <c r="F58" s="6">
        <v>0.996</v>
      </c>
      <c r="L58" s="2" t="s">
        <v>16</v>
      </c>
      <c r="M58" s="2">
        <v>2.4469118511449697</v>
      </c>
      <c r="N58" s="2"/>
      <c r="P58" s="11" t="s">
        <v>16</v>
      </c>
      <c r="Q58" s="11">
        <v>2.3060041352041671</v>
      </c>
      <c r="R58" s="11"/>
      <c r="T58" s="1" t="s">
        <v>15</v>
      </c>
      <c r="U58" s="1">
        <v>0.54006967915828752</v>
      </c>
      <c r="V58" s="1"/>
      <c r="Y58" s="10" t="s">
        <v>15</v>
      </c>
      <c r="Z58" s="10">
        <v>0.22216100219967339</v>
      </c>
      <c r="AA58" s="10"/>
      <c r="AC58" s="1" t="s">
        <v>15</v>
      </c>
      <c r="AD58" s="1">
        <v>0.38347176528651677</v>
      </c>
      <c r="AE58" s="1"/>
      <c r="AG58" s="1" t="s">
        <v>47</v>
      </c>
      <c r="AH58" s="1">
        <v>5</v>
      </c>
      <c r="AI58" s="1">
        <v>497.25</v>
      </c>
      <c r="AJ58" s="1">
        <v>99.45</v>
      </c>
      <c r="AK58" s="1">
        <v>5.1562500000000004E-2</v>
      </c>
      <c r="AL58" s="7"/>
      <c r="AM58" s="7"/>
      <c r="AN58" s="7"/>
      <c r="AO58" s="7"/>
    </row>
    <row r="59" spans="5:41" ht="17" thickBot="1" x14ac:dyDescent="0.25">
      <c r="E59" t="s">
        <v>40</v>
      </c>
      <c r="F59" s="6">
        <v>0.95289999999999997</v>
      </c>
      <c r="P59" s="8"/>
      <c r="Q59" s="8"/>
      <c r="R59" s="8"/>
      <c r="T59" s="2" t="s">
        <v>16</v>
      </c>
      <c r="U59" s="2">
        <v>2.570581835636315</v>
      </c>
      <c r="V59" s="2"/>
      <c r="Y59" s="11" t="s">
        <v>16</v>
      </c>
      <c r="Z59" s="11">
        <v>2.570581835636315</v>
      </c>
      <c r="AA59" s="11"/>
      <c r="AC59" s="2" t="s">
        <v>16</v>
      </c>
      <c r="AD59" s="2">
        <v>2.4469118511449697</v>
      </c>
      <c r="AE59" s="2"/>
      <c r="AG59" s="1" t="s">
        <v>42</v>
      </c>
      <c r="AH59" s="1">
        <v>5</v>
      </c>
      <c r="AI59" s="1">
        <v>494.25</v>
      </c>
      <c r="AJ59" s="1">
        <v>98.85</v>
      </c>
      <c r="AK59" s="1">
        <v>0.74531250000000004</v>
      </c>
      <c r="AL59" s="7"/>
      <c r="AM59" s="7"/>
      <c r="AN59" s="7"/>
      <c r="AO59" s="7"/>
    </row>
    <row r="60" spans="5:41" x14ac:dyDescent="0.2">
      <c r="E60">
        <v>1</v>
      </c>
      <c r="F60" s="6">
        <v>0.95399999999999996</v>
      </c>
      <c r="L60" t="s">
        <v>6</v>
      </c>
      <c r="P60" s="12" t="s">
        <v>6</v>
      </c>
      <c r="Q60" s="12"/>
      <c r="R60" s="12"/>
      <c r="Y60" s="8"/>
      <c r="Z60" s="8"/>
      <c r="AA60" s="8"/>
      <c r="AG60" s="1" t="s">
        <v>43</v>
      </c>
      <c r="AH60" s="1">
        <v>5</v>
      </c>
      <c r="AI60" s="1">
        <v>496</v>
      </c>
      <c r="AJ60" s="1">
        <v>99.2</v>
      </c>
      <c r="AK60" s="1">
        <v>0.38750000000000001</v>
      </c>
      <c r="AL60" s="7"/>
      <c r="AM60" s="7"/>
      <c r="AN60" s="7"/>
      <c r="AO60" s="7"/>
    </row>
    <row r="61" spans="5:41" ht="17" thickBot="1" x14ac:dyDescent="0.25">
      <c r="E61">
        <v>2</v>
      </c>
      <c r="F61" s="6">
        <v>0.95130000000000003</v>
      </c>
      <c r="P61" s="12"/>
      <c r="Q61" s="12"/>
      <c r="R61" s="12"/>
      <c r="T61" t="s">
        <v>6</v>
      </c>
      <c r="Y61" s="8" t="s">
        <v>6</v>
      </c>
      <c r="Z61" s="8"/>
      <c r="AA61" s="8"/>
      <c r="AC61" t="s">
        <v>6</v>
      </c>
      <c r="AG61" s="1" t="s">
        <v>44</v>
      </c>
      <c r="AH61" s="1">
        <v>5</v>
      </c>
      <c r="AI61" s="1">
        <v>494.375</v>
      </c>
      <c r="AJ61" s="1">
        <v>98.875</v>
      </c>
      <c r="AK61" s="1">
        <v>1.0390625</v>
      </c>
      <c r="AL61" s="7"/>
      <c r="AM61" s="7"/>
      <c r="AN61" s="7"/>
      <c r="AO61" s="7"/>
    </row>
    <row r="62" spans="5:41" ht="17" thickBot="1" x14ac:dyDescent="0.25">
      <c r="E62">
        <v>3</v>
      </c>
      <c r="F62" s="6">
        <v>0.95289999999999997</v>
      </c>
      <c r="L62" s="3"/>
      <c r="M62" s="3" t="s">
        <v>2</v>
      </c>
      <c r="N62" s="3">
        <v>5</v>
      </c>
      <c r="P62" s="13"/>
      <c r="Q62" s="13" t="s">
        <v>0</v>
      </c>
      <c r="R62" s="13">
        <v>4</v>
      </c>
      <c r="Y62" s="8"/>
      <c r="Z62" s="8"/>
      <c r="AA62" s="8"/>
      <c r="AG62" s="1" t="s">
        <v>45</v>
      </c>
      <c r="AH62" s="1">
        <v>5</v>
      </c>
      <c r="AI62" s="1">
        <v>495.25</v>
      </c>
      <c r="AJ62" s="1">
        <v>99.05</v>
      </c>
      <c r="AK62" s="1">
        <v>0.121875</v>
      </c>
      <c r="AL62" s="7"/>
      <c r="AM62" s="7"/>
      <c r="AN62" s="7"/>
      <c r="AO62" s="7"/>
    </row>
    <row r="63" spans="5:41" ht="17" thickBot="1" x14ac:dyDescent="0.25">
      <c r="E63">
        <v>4</v>
      </c>
      <c r="F63" s="6">
        <v>0.95799999999999996</v>
      </c>
      <c r="L63" s="1" t="s">
        <v>7</v>
      </c>
      <c r="M63" s="1">
        <v>95.287599999999998</v>
      </c>
      <c r="N63" s="1">
        <v>94.8626</v>
      </c>
      <c r="P63" s="14" t="s">
        <v>7</v>
      </c>
      <c r="Q63" s="14">
        <v>91.65</v>
      </c>
      <c r="R63" s="14">
        <v>92.375</v>
      </c>
      <c r="T63" s="3"/>
      <c r="U63" s="3" t="s">
        <v>2</v>
      </c>
      <c r="V63" s="3">
        <v>5</v>
      </c>
      <c r="Y63" s="9"/>
      <c r="Z63" s="9" t="s">
        <v>1</v>
      </c>
      <c r="AA63" s="9">
        <v>4</v>
      </c>
      <c r="AC63" s="3"/>
      <c r="AD63" s="3" t="s">
        <v>2</v>
      </c>
      <c r="AE63" s="3">
        <v>5</v>
      </c>
      <c r="AG63" s="2" t="s">
        <v>46</v>
      </c>
      <c r="AH63" s="2">
        <v>5</v>
      </c>
      <c r="AI63" s="2">
        <v>494.625</v>
      </c>
      <c r="AJ63" s="2">
        <v>98.924999999999997</v>
      </c>
      <c r="AK63" s="2">
        <v>0.33281250000000001</v>
      </c>
      <c r="AL63" s="7"/>
      <c r="AM63" s="7"/>
      <c r="AN63" s="7"/>
      <c r="AO63" s="7"/>
    </row>
    <row r="64" spans="5:41" x14ac:dyDescent="0.2">
      <c r="E64">
        <v>5</v>
      </c>
      <c r="F64" s="6">
        <v>0.9486</v>
      </c>
      <c r="L64" s="1" t="s">
        <v>8</v>
      </c>
      <c r="M64" s="1">
        <v>3.5000532999999949</v>
      </c>
      <c r="N64" s="1">
        <v>0.30145629999999951</v>
      </c>
      <c r="P64" s="14" t="s">
        <v>8</v>
      </c>
      <c r="Q64" s="14">
        <v>3.55</v>
      </c>
      <c r="R64" s="14">
        <v>1.7890625</v>
      </c>
      <c r="T64" s="1" t="s">
        <v>7</v>
      </c>
      <c r="U64" s="1">
        <v>91.224999999999994</v>
      </c>
      <c r="V64" s="1">
        <v>89.924999999999997</v>
      </c>
      <c r="Y64" s="10" t="s">
        <v>7</v>
      </c>
      <c r="Z64" s="10">
        <v>99.600999999999999</v>
      </c>
      <c r="AA64" s="10">
        <v>98.875</v>
      </c>
      <c r="AC64" s="1" t="s">
        <v>7</v>
      </c>
      <c r="AD64" s="1">
        <v>99.35</v>
      </c>
      <c r="AE64" s="1">
        <v>99.05</v>
      </c>
      <c r="AG64" s="7"/>
      <c r="AH64" s="7"/>
      <c r="AI64" s="7"/>
      <c r="AJ64" s="7"/>
      <c r="AK64" s="7"/>
      <c r="AL64" s="7"/>
      <c r="AM64" s="7"/>
      <c r="AN64" s="7"/>
      <c r="AO64" s="7"/>
    </row>
    <row r="65" spans="5:41" x14ac:dyDescent="0.2">
      <c r="E65">
        <v>6</v>
      </c>
      <c r="F65" s="6">
        <v>0.94899999999999995</v>
      </c>
      <c r="L65" s="1" t="s">
        <v>9</v>
      </c>
      <c r="M65" s="1">
        <v>5</v>
      </c>
      <c r="N65" s="1">
        <v>5</v>
      </c>
      <c r="P65" s="14" t="s">
        <v>9</v>
      </c>
      <c r="Q65" s="14">
        <v>5</v>
      </c>
      <c r="R65" s="14">
        <v>5</v>
      </c>
      <c r="T65" s="1" t="s">
        <v>8</v>
      </c>
      <c r="U65" s="1">
        <v>13.518749999999999</v>
      </c>
      <c r="V65" s="1">
        <v>1.9109374999999997</v>
      </c>
      <c r="Y65" s="10" t="s">
        <v>8</v>
      </c>
      <c r="Z65" s="10">
        <v>2.6375500000000697E-2</v>
      </c>
      <c r="AA65" s="10">
        <v>1.0390625</v>
      </c>
      <c r="AC65" s="1" t="s">
        <v>8</v>
      </c>
      <c r="AD65" s="1">
        <v>0.23749999999999999</v>
      </c>
      <c r="AE65" s="1">
        <v>0.121875</v>
      </c>
      <c r="AG65" s="7"/>
      <c r="AH65" s="7"/>
      <c r="AI65" s="7"/>
      <c r="AJ65" s="7"/>
      <c r="AK65" s="7"/>
      <c r="AL65" s="7"/>
      <c r="AM65" s="7"/>
      <c r="AN65" s="7"/>
      <c r="AO65" s="7"/>
    </row>
    <row r="66" spans="5:41" ht="17" thickBot="1" x14ac:dyDescent="0.25">
      <c r="L66" s="1" t="s">
        <v>10</v>
      </c>
      <c r="M66" s="1">
        <v>0</v>
      </c>
      <c r="N66" s="1"/>
      <c r="P66" s="14" t="s">
        <v>10</v>
      </c>
      <c r="Q66" s="14">
        <v>0</v>
      </c>
      <c r="R66" s="14"/>
      <c r="T66" s="1" t="s">
        <v>9</v>
      </c>
      <c r="U66" s="1">
        <v>5</v>
      </c>
      <c r="V66" s="1">
        <v>5</v>
      </c>
      <c r="Y66" s="10" t="s">
        <v>9</v>
      </c>
      <c r="Z66" s="10">
        <v>5</v>
      </c>
      <c r="AA66" s="10">
        <v>5</v>
      </c>
      <c r="AC66" s="1" t="s">
        <v>9</v>
      </c>
      <c r="AD66" s="1">
        <v>5</v>
      </c>
      <c r="AE66" s="1">
        <v>5</v>
      </c>
      <c r="AG66" s="7" t="s">
        <v>28</v>
      </c>
      <c r="AH66" s="7"/>
      <c r="AI66" s="7"/>
      <c r="AJ66" s="7"/>
      <c r="AK66" s="7"/>
      <c r="AL66" s="7"/>
      <c r="AM66" s="7"/>
      <c r="AN66" s="7"/>
      <c r="AO66" s="7"/>
    </row>
    <row r="67" spans="5:41" x14ac:dyDescent="0.2">
      <c r="L67" s="1" t="s">
        <v>11</v>
      </c>
      <c r="M67" s="1">
        <v>5</v>
      </c>
      <c r="N67" s="1"/>
      <c r="P67" s="14" t="s">
        <v>11</v>
      </c>
      <c r="Q67" s="14">
        <v>7</v>
      </c>
      <c r="R67" s="14"/>
      <c r="T67" s="1" t="s">
        <v>10</v>
      </c>
      <c r="U67" s="1">
        <v>0</v>
      </c>
      <c r="V67" s="1"/>
      <c r="Y67" s="10" t="s">
        <v>10</v>
      </c>
      <c r="Z67" s="10">
        <v>0</v>
      </c>
      <c r="AA67" s="10"/>
      <c r="AC67" s="1" t="s">
        <v>10</v>
      </c>
      <c r="AD67" s="1">
        <v>0</v>
      </c>
      <c r="AE67" s="1"/>
      <c r="AG67" s="3" t="s">
        <v>29</v>
      </c>
      <c r="AH67" s="3" t="s">
        <v>30</v>
      </c>
      <c r="AI67" s="3" t="s">
        <v>11</v>
      </c>
      <c r="AJ67" s="3" t="s">
        <v>31</v>
      </c>
      <c r="AK67" s="3" t="s">
        <v>32</v>
      </c>
      <c r="AL67" s="3" t="s">
        <v>33</v>
      </c>
      <c r="AM67" s="3" t="s">
        <v>34</v>
      </c>
      <c r="AN67" s="7"/>
      <c r="AO67" s="7"/>
    </row>
    <row r="68" spans="5:41" x14ac:dyDescent="0.2">
      <c r="L68" s="1" t="s">
        <v>12</v>
      </c>
      <c r="M68" s="1">
        <v>0.48741162874690813</v>
      </c>
      <c r="N68" s="1"/>
      <c r="P68" s="14" t="s">
        <v>12</v>
      </c>
      <c r="Q68" s="14">
        <v>-0.70160149590607701</v>
      </c>
      <c r="R68" s="14"/>
      <c r="T68" s="1" t="s">
        <v>11</v>
      </c>
      <c r="U68" s="1">
        <v>5</v>
      </c>
      <c r="V68" s="1"/>
      <c r="Y68" s="10" t="s">
        <v>11</v>
      </c>
      <c r="Z68" s="10">
        <v>4</v>
      </c>
      <c r="AA68" s="10"/>
      <c r="AC68" s="1" t="s">
        <v>11</v>
      </c>
      <c r="AD68" s="1">
        <v>7</v>
      </c>
      <c r="AE68" s="1"/>
      <c r="AG68" s="1" t="s">
        <v>35</v>
      </c>
      <c r="AH68" s="1">
        <v>1.7062499999999901</v>
      </c>
      <c r="AI68" s="1">
        <v>6</v>
      </c>
      <c r="AJ68" s="1">
        <v>0.28437499999999832</v>
      </c>
      <c r="AK68" s="1">
        <v>0.6827438370846689</v>
      </c>
      <c r="AL68" s="1">
        <v>0.66489637789875355</v>
      </c>
      <c r="AM68" s="1">
        <v>2.4452593950893835</v>
      </c>
      <c r="AN68" s="7"/>
      <c r="AO68" s="7"/>
    </row>
    <row r="69" spans="5:41" x14ac:dyDescent="0.2">
      <c r="L69" s="1" t="s">
        <v>13</v>
      </c>
      <c r="M69" s="1">
        <v>0.32329216508893788</v>
      </c>
      <c r="N69" s="1"/>
      <c r="P69" s="14" t="s">
        <v>13</v>
      </c>
      <c r="Q69" s="14">
        <v>0.25278868540413491</v>
      </c>
      <c r="R69" s="14"/>
      <c r="T69" s="1" t="s">
        <v>12</v>
      </c>
      <c r="U69" s="1">
        <v>0.74003078964341118</v>
      </c>
      <c r="V69" s="1"/>
      <c r="Y69" s="10" t="s">
        <v>12</v>
      </c>
      <c r="Z69" s="10">
        <v>1.5727421700550943</v>
      </c>
      <c r="AA69" s="10"/>
      <c r="AC69" s="1" t="s">
        <v>12</v>
      </c>
      <c r="AD69" s="1">
        <v>1.119005769888366</v>
      </c>
      <c r="AE69" s="1"/>
      <c r="AG69" s="1" t="s">
        <v>36</v>
      </c>
      <c r="AH69" s="1">
        <v>11.662500000000001</v>
      </c>
      <c r="AI69" s="1">
        <v>28</v>
      </c>
      <c r="AJ69" s="1">
        <v>0.41651785714285722</v>
      </c>
      <c r="AK69" s="1"/>
      <c r="AL69" s="1"/>
      <c r="AM69" s="1"/>
      <c r="AN69" s="7"/>
      <c r="AO69" s="7"/>
    </row>
    <row r="70" spans="5:41" x14ac:dyDescent="0.2">
      <c r="L70" s="1" t="s">
        <v>14</v>
      </c>
      <c r="M70" s="1">
        <v>2.0150483733330233</v>
      </c>
      <c r="N70" s="1"/>
      <c r="P70" s="14" t="s">
        <v>14</v>
      </c>
      <c r="Q70" s="14">
        <v>1.8945786050900073</v>
      </c>
      <c r="R70" s="14"/>
      <c r="T70" s="1" t="s">
        <v>13</v>
      </c>
      <c r="U70" s="1">
        <v>0.24627169016788347</v>
      </c>
      <c r="V70" s="1"/>
      <c r="Y70" s="10" t="s">
        <v>13</v>
      </c>
      <c r="Z70" s="10">
        <v>9.5442035229389946E-2</v>
      </c>
      <c r="AA70" s="10"/>
      <c r="AC70" s="1" t="s">
        <v>13</v>
      </c>
      <c r="AD70" s="1">
        <v>0.15003056619691671</v>
      </c>
      <c r="AE70" s="1"/>
      <c r="AG70" s="1"/>
      <c r="AH70" s="1"/>
      <c r="AI70" s="1"/>
      <c r="AJ70" s="1"/>
      <c r="AK70" s="1"/>
      <c r="AL70" s="1"/>
      <c r="AM70" s="1"/>
      <c r="AN70" s="7"/>
      <c r="AO70" s="7"/>
    </row>
    <row r="71" spans="5:41" ht="17" thickBot="1" x14ac:dyDescent="0.25">
      <c r="L71" s="1" t="s">
        <v>15</v>
      </c>
      <c r="M71" s="1">
        <v>0.64658433017787575</v>
      </c>
      <c r="N71" s="1"/>
      <c r="P71" s="14" t="s">
        <v>15</v>
      </c>
      <c r="Q71" s="14">
        <v>0.50557737080826981</v>
      </c>
      <c r="R71" s="14"/>
      <c r="T71" s="1" t="s">
        <v>14</v>
      </c>
      <c r="U71" s="1">
        <v>2.0150483733330233</v>
      </c>
      <c r="V71" s="1"/>
      <c r="Y71" s="10" t="s">
        <v>14</v>
      </c>
      <c r="Z71" s="10">
        <v>2.1318467863266499</v>
      </c>
      <c r="AA71" s="10"/>
      <c r="AC71" s="1" t="s">
        <v>14</v>
      </c>
      <c r="AD71" s="1">
        <v>1.8945786050900073</v>
      </c>
      <c r="AE71" s="1"/>
      <c r="AG71" s="2" t="s">
        <v>37</v>
      </c>
      <c r="AH71" s="2">
        <v>13.368749999999991</v>
      </c>
      <c r="AI71" s="2">
        <v>34</v>
      </c>
      <c r="AJ71" s="2"/>
      <c r="AK71" s="2"/>
      <c r="AL71" s="2"/>
      <c r="AM71" s="2"/>
      <c r="AN71" s="7"/>
      <c r="AO71" s="7"/>
    </row>
    <row r="72" spans="5:41" ht="17" thickBot="1" x14ac:dyDescent="0.25">
      <c r="L72" s="2" t="s">
        <v>16</v>
      </c>
      <c r="M72" s="2">
        <v>2.570581835636315</v>
      </c>
      <c r="N72" s="2"/>
      <c r="P72" s="15" t="s">
        <v>16</v>
      </c>
      <c r="Q72" s="15">
        <v>2.3646242515927849</v>
      </c>
      <c r="R72" s="15"/>
      <c r="T72" s="1" t="s">
        <v>15</v>
      </c>
      <c r="U72" s="1">
        <v>0.49254338033576694</v>
      </c>
      <c r="V72" s="1"/>
      <c r="Y72" s="10" t="s">
        <v>15</v>
      </c>
      <c r="Z72" s="10">
        <v>0.19088407045877989</v>
      </c>
      <c r="AA72" s="10"/>
      <c r="AC72" s="1" t="s">
        <v>15</v>
      </c>
      <c r="AD72" s="1">
        <v>0.30006113239383342</v>
      </c>
      <c r="AE72" s="1"/>
    </row>
    <row r="73" spans="5:41" ht="17" thickBot="1" x14ac:dyDescent="0.25">
      <c r="P73" s="8"/>
      <c r="Q73" s="8"/>
      <c r="R73" s="8"/>
      <c r="T73" s="2" t="s">
        <v>16</v>
      </c>
      <c r="U73" s="2">
        <v>2.570581835636315</v>
      </c>
      <c r="V73" s="2"/>
      <c r="Y73" s="11" t="s">
        <v>16</v>
      </c>
      <c r="Z73" s="11">
        <v>2.7764451051977934</v>
      </c>
      <c r="AA73" s="11"/>
      <c r="AC73" s="2" t="s">
        <v>16</v>
      </c>
      <c r="AD73" s="2">
        <v>2.3646242515927849</v>
      </c>
      <c r="AE73" s="2"/>
    </row>
    <row r="74" spans="5:41" x14ac:dyDescent="0.2">
      <c r="L74" t="s">
        <v>6</v>
      </c>
      <c r="P74" s="8" t="s">
        <v>6</v>
      </c>
      <c r="Q74" s="8"/>
      <c r="R74" s="8"/>
      <c r="Y74" s="8"/>
      <c r="Z74" s="8"/>
      <c r="AA74" s="8"/>
    </row>
    <row r="75" spans="5:41" ht="17" thickBot="1" x14ac:dyDescent="0.25">
      <c r="P75" s="8"/>
      <c r="Q75" s="8"/>
      <c r="R75" s="8"/>
      <c r="T75" t="s">
        <v>6</v>
      </c>
      <c r="Y75" s="12" t="s">
        <v>6</v>
      </c>
      <c r="Z75" s="12"/>
      <c r="AA75" s="12"/>
      <c r="AC75" t="s">
        <v>6</v>
      </c>
    </row>
    <row r="76" spans="5:41" ht="17" thickBot="1" x14ac:dyDescent="0.25">
      <c r="E76" s="4"/>
      <c r="L76" s="3"/>
      <c r="M76" s="3" t="s">
        <v>2</v>
      </c>
      <c r="N76" s="3">
        <v>6</v>
      </c>
      <c r="P76" s="9"/>
      <c r="Q76" s="9" t="s">
        <v>0</v>
      </c>
      <c r="R76" s="9">
        <v>5</v>
      </c>
      <c r="Y76" s="12"/>
      <c r="Z76" s="12"/>
      <c r="AA76" s="12"/>
    </row>
    <row r="77" spans="5:41" x14ac:dyDescent="0.2">
      <c r="E77" s="4"/>
      <c r="L77" s="1" t="s">
        <v>7</v>
      </c>
      <c r="M77" s="1">
        <v>95.287599999999998</v>
      </c>
      <c r="N77" s="1">
        <v>94.900200000000012</v>
      </c>
      <c r="P77" s="10" t="s">
        <v>7</v>
      </c>
      <c r="Q77" s="10">
        <v>91.65</v>
      </c>
      <c r="R77" s="10">
        <v>89.924999999999997</v>
      </c>
      <c r="T77" s="3"/>
      <c r="U77" s="3" t="s">
        <v>2</v>
      </c>
      <c r="V77" s="3">
        <v>6</v>
      </c>
      <c r="Y77" s="13"/>
      <c r="Z77" s="13" t="s">
        <v>1</v>
      </c>
      <c r="AA77" s="13">
        <v>5</v>
      </c>
      <c r="AC77" s="3"/>
      <c r="AD77" s="3" t="s">
        <v>2</v>
      </c>
      <c r="AE77" s="3">
        <v>6</v>
      </c>
    </row>
    <row r="78" spans="5:41" x14ac:dyDescent="0.2">
      <c r="E78" s="4"/>
      <c r="L78" s="1" t="s">
        <v>8</v>
      </c>
      <c r="M78" s="1">
        <v>3.5000532999999949</v>
      </c>
      <c r="N78" s="1">
        <v>0.98767520000000075</v>
      </c>
      <c r="P78" s="10" t="s">
        <v>8</v>
      </c>
      <c r="Q78" s="10">
        <v>3.55</v>
      </c>
      <c r="R78" s="10">
        <v>1.9109374999999997</v>
      </c>
      <c r="T78" s="1" t="s">
        <v>7</v>
      </c>
      <c r="U78" s="1">
        <v>91.224999999999994</v>
      </c>
      <c r="V78" s="1">
        <v>90.875</v>
      </c>
      <c r="Y78" s="14" t="s">
        <v>7</v>
      </c>
      <c r="Z78" s="14">
        <v>99.600999999999999</v>
      </c>
      <c r="AA78" s="14">
        <v>99.05</v>
      </c>
      <c r="AC78" s="1" t="s">
        <v>7</v>
      </c>
      <c r="AD78" s="1">
        <v>99.35</v>
      </c>
      <c r="AE78" s="1">
        <v>98.924999999999997</v>
      </c>
    </row>
    <row r="79" spans="5:41" x14ac:dyDescent="0.2">
      <c r="E79" s="4"/>
      <c r="L79" s="1" t="s">
        <v>9</v>
      </c>
      <c r="M79" s="1">
        <v>5</v>
      </c>
      <c r="N79" s="1">
        <v>5</v>
      </c>
      <c r="P79" s="10" t="s">
        <v>9</v>
      </c>
      <c r="Q79" s="10">
        <v>5</v>
      </c>
      <c r="R79" s="10">
        <v>5</v>
      </c>
      <c r="T79" s="1" t="s">
        <v>8</v>
      </c>
      <c r="U79" s="1">
        <v>13.518749999999999</v>
      </c>
      <c r="V79" s="1">
        <v>2.2109375</v>
      </c>
      <c r="Y79" s="14" t="s">
        <v>8</v>
      </c>
      <c r="Z79" s="14">
        <v>2.6375500000000697E-2</v>
      </c>
      <c r="AA79" s="14">
        <v>0.121875</v>
      </c>
      <c r="AC79" s="1" t="s">
        <v>8</v>
      </c>
      <c r="AD79" s="1">
        <v>0.23749999999999999</v>
      </c>
      <c r="AE79" s="1">
        <v>0.33281250000000001</v>
      </c>
    </row>
    <row r="80" spans="5:41" x14ac:dyDescent="0.2">
      <c r="E80" s="4"/>
      <c r="L80" s="1" t="s">
        <v>10</v>
      </c>
      <c r="M80" s="1">
        <v>0</v>
      </c>
      <c r="N80" s="1"/>
      <c r="P80" s="10" t="s">
        <v>10</v>
      </c>
      <c r="Q80" s="10">
        <v>0</v>
      </c>
      <c r="R80" s="10"/>
      <c r="T80" s="1" t="s">
        <v>9</v>
      </c>
      <c r="U80" s="1">
        <v>5</v>
      </c>
      <c r="V80" s="1">
        <v>5</v>
      </c>
      <c r="Y80" s="14" t="s">
        <v>9</v>
      </c>
      <c r="Z80" s="14">
        <v>5</v>
      </c>
      <c r="AA80" s="14">
        <v>5</v>
      </c>
      <c r="AC80" s="1" t="s">
        <v>9</v>
      </c>
      <c r="AD80" s="1">
        <v>5</v>
      </c>
      <c r="AE80" s="1">
        <v>5</v>
      </c>
    </row>
    <row r="81" spans="5:31" x14ac:dyDescent="0.2">
      <c r="E81" s="4"/>
      <c r="L81" s="1" t="s">
        <v>11</v>
      </c>
      <c r="M81" s="1">
        <v>6</v>
      </c>
      <c r="N81" s="1"/>
      <c r="P81" s="10" t="s">
        <v>11</v>
      </c>
      <c r="Q81" s="10">
        <v>7</v>
      </c>
      <c r="R81" s="10"/>
      <c r="T81" s="1" t="s">
        <v>10</v>
      </c>
      <c r="U81" s="1">
        <v>0</v>
      </c>
      <c r="V81" s="1"/>
      <c r="Y81" s="14" t="s">
        <v>10</v>
      </c>
      <c r="Z81" s="14">
        <v>0</v>
      </c>
      <c r="AA81" s="14"/>
      <c r="AC81" s="1" t="s">
        <v>10</v>
      </c>
      <c r="AD81" s="1">
        <v>0</v>
      </c>
      <c r="AE81" s="1"/>
    </row>
    <row r="82" spans="5:31" x14ac:dyDescent="0.2">
      <c r="E82" s="4"/>
      <c r="L82" s="1" t="s">
        <v>12</v>
      </c>
      <c r="M82" s="1">
        <v>0.40891338922046605</v>
      </c>
      <c r="N82" s="1"/>
      <c r="P82" s="10" t="s">
        <v>12</v>
      </c>
      <c r="Q82" s="10">
        <v>1.6505948986087811</v>
      </c>
      <c r="R82" s="10"/>
      <c r="T82" s="1" t="s">
        <v>11</v>
      </c>
      <c r="U82" s="1">
        <v>5</v>
      </c>
      <c r="V82" s="1"/>
      <c r="Y82" s="14" t="s">
        <v>11</v>
      </c>
      <c r="Z82" s="14">
        <v>6</v>
      </c>
      <c r="AA82" s="14"/>
      <c r="AC82" s="1" t="s">
        <v>11</v>
      </c>
      <c r="AD82" s="1">
        <v>8</v>
      </c>
      <c r="AE82" s="1"/>
    </row>
    <row r="83" spans="5:31" x14ac:dyDescent="0.2">
      <c r="E83" s="4"/>
      <c r="L83" s="1" t="s">
        <v>13</v>
      </c>
      <c r="M83" s="1">
        <v>0.34839920058476315</v>
      </c>
      <c r="N83" s="1"/>
      <c r="P83" s="10" t="s">
        <v>13</v>
      </c>
      <c r="Q83" s="10">
        <v>7.1403055302157695E-2</v>
      </c>
      <c r="R83" s="10"/>
      <c r="T83" s="1" t="s">
        <v>12</v>
      </c>
      <c r="U83" s="1">
        <v>0.19732994698361372</v>
      </c>
      <c r="V83" s="1"/>
      <c r="Y83" s="14" t="s">
        <v>12</v>
      </c>
      <c r="Z83" s="14">
        <v>3.1999155556630203</v>
      </c>
      <c r="AA83" s="14"/>
      <c r="AC83" s="1" t="s">
        <v>12</v>
      </c>
      <c r="AD83" s="1">
        <v>1.2583964573359205</v>
      </c>
      <c r="AE83" s="1"/>
    </row>
    <row r="84" spans="5:31" x14ac:dyDescent="0.2">
      <c r="E84" s="4"/>
      <c r="L84" s="1" t="s">
        <v>14</v>
      </c>
      <c r="M84" s="1">
        <v>1.9431802805153031</v>
      </c>
      <c r="N84" s="1"/>
      <c r="P84" s="10" t="s">
        <v>14</v>
      </c>
      <c r="Q84" s="10">
        <v>1.8945786050900073</v>
      </c>
      <c r="R84" s="10"/>
      <c r="T84" s="1" t="s">
        <v>13</v>
      </c>
      <c r="U84" s="1">
        <v>0.42567019864326705</v>
      </c>
      <c r="V84" s="1"/>
      <c r="Y84" s="14" t="s">
        <v>13</v>
      </c>
      <c r="Z84" s="14">
        <v>9.3010202753825329E-3</v>
      </c>
      <c r="AA84" s="14"/>
      <c r="AC84" s="1" t="s">
        <v>13</v>
      </c>
      <c r="AD84" s="1">
        <v>0.12186531199362347</v>
      </c>
      <c r="AE84" s="1"/>
    </row>
    <row r="85" spans="5:31" x14ac:dyDescent="0.2">
      <c r="E85" s="4"/>
      <c r="L85" s="1" t="s">
        <v>15</v>
      </c>
      <c r="M85" s="1">
        <v>0.69679840116952629</v>
      </c>
      <c r="N85" s="1"/>
      <c r="P85" s="10" t="s">
        <v>15</v>
      </c>
      <c r="Q85" s="10">
        <v>0.14280611060431539</v>
      </c>
      <c r="R85" s="10"/>
      <c r="T85" s="1" t="s">
        <v>14</v>
      </c>
      <c r="U85" s="1">
        <v>2.0150483733330233</v>
      </c>
      <c r="V85" s="1"/>
      <c r="Y85" s="14" t="s">
        <v>14</v>
      </c>
      <c r="Z85" s="14">
        <v>1.9431802805153031</v>
      </c>
      <c r="AA85" s="14"/>
      <c r="AC85" s="1" t="s">
        <v>14</v>
      </c>
      <c r="AD85" s="1">
        <v>1.8595480375308981</v>
      </c>
      <c r="AE85" s="1"/>
    </row>
    <row r="86" spans="5:31" ht="17" thickBot="1" x14ac:dyDescent="0.25">
      <c r="E86" s="4"/>
      <c r="L86" s="2" t="s">
        <v>16</v>
      </c>
      <c r="M86" s="2">
        <v>2.4469118511449697</v>
      </c>
      <c r="N86" s="2"/>
      <c r="P86" s="11" t="s">
        <v>16</v>
      </c>
      <c r="Q86" s="11">
        <v>2.3646242515927849</v>
      </c>
      <c r="R86" s="11"/>
      <c r="T86" s="1" t="s">
        <v>15</v>
      </c>
      <c r="U86" s="1">
        <v>0.8513403972865341</v>
      </c>
      <c r="V86" s="1"/>
      <c r="Y86" s="14" t="s">
        <v>15</v>
      </c>
      <c r="Z86" s="14">
        <v>1.8602040550765066E-2</v>
      </c>
      <c r="AA86" s="14"/>
      <c r="AC86" s="1" t="s">
        <v>15</v>
      </c>
      <c r="AD86" s="1">
        <v>0.24373062398724693</v>
      </c>
      <c r="AE86" s="1"/>
    </row>
    <row r="87" spans="5:31" ht="17" thickBot="1" x14ac:dyDescent="0.25">
      <c r="P87" s="8"/>
      <c r="Q87" s="8"/>
      <c r="R87" s="8"/>
      <c r="T87" s="2" t="s">
        <v>16</v>
      </c>
      <c r="U87" s="2">
        <v>2.570581835636315</v>
      </c>
      <c r="V87" s="2"/>
      <c r="Y87" s="15" t="s">
        <v>16</v>
      </c>
      <c r="Z87" s="15">
        <v>2.4469118511449697</v>
      </c>
      <c r="AA87" s="15"/>
      <c r="AC87" s="2" t="s">
        <v>16</v>
      </c>
      <c r="AD87" s="2">
        <v>2.3060041352041671</v>
      </c>
      <c r="AE87" s="2"/>
    </row>
    <row r="88" spans="5:31" x14ac:dyDescent="0.2">
      <c r="P88" s="8" t="s">
        <v>6</v>
      </c>
      <c r="Q88" s="8"/>
      <c r="R88" s="8"/>
      <c r="Y88" s="12"/>
      <c r="Z88" s="12"/>
      <c r="AA88" s="12"/>
    </row>
    <row r="89" spans="5:31" ht="17" thickBot="1" x14ac:dyDescent="0.25">
      <c r="P89" s="8"/>
      <c r="Q89" s="8"/>
      <c r="R89" s="8"/>
      <c r="Y89" s="12" t="s">
        <v>6</v>
      </c>
      <c r="Z89" s="12"/>
      <c r="AA89" s="12"/>
    </row>
    <row r="90" spans="5:31" ht="17" thickBot="1" x14ac:dyDescent="0.25">
      <c r="P90" s="9"/>
      <c r="Q90" s="9" t="s">
        <v>0</v>
      </c>
      <c r="R90" s="9">
        <v>6</v>
      </c>
      <c r="Y90" s="12"/>
      <c r="Z90" s="12"/>
      <c r="AA90" s="12"/>
    </row>
    <row r="91" spans="5:31" x14ac:dyDescent="0.2">
      <c r="P91" s="10" t="s">
        <v>7</v>
      </c>
      <c r="Q91" s="10">
        <v>91.65</v>
      </c>
      <c r="R91" s="10">
        <v>90.875</v>
      </c>
      <c r="Y91" s="13"/>
      <c r="Z91" s="13" t="s">
        <v>1</v>
      </c>
      <c r="AA91" s="13">
        <v>6</v>
      </c>
    </row>
    <row r="92" spans="5:31" x14ac:dyDescent="0.2">
      <c r="P92" s="10" t="s">
        <v>8</v>
      </c>
      <c r="Q92" s="10">
        <v>3.55</v>
      </c>
      <c r="R92" s="10">
        <v>2.2109375</v>
      </c>
      <c r="Y92" s="14" t="s">
        <v>7</v>
      </c>
      <c r="Z92" s="14">
        <v>99.600999999999999</v>
      </c>
      <c r="AA92" s="14">
        <v>98.924999999999997</v>
      </c>
    </row>
    <row r="93" spans="5:31" x14ac:dyDescent="0.2">
      <c r="P93" s="10" t="s">
        <v>9</v>
      </c>
      <c r="Q93" s="10">
        <v>5</v>
      </c>
      <c r="R93" s="10">
        <v>5</v>
      </c>
      <c r="Y93" s="14" t="s">
        <v>8</v>
      </c>
      <c r="Z93" s="14">
        <v>2.6375500000000697E-2</v>
      </c>
      <c r="AA93" s="14">
        <v>0.33281250000000001</v>
      </c>
    </row>
    <row r="94" spans="5:31" x14ac:dyDescent="0.2">
      <c r="P94" s="10" t="s">
        <v>10</v>
      </c>
      <c r="Q94" s="10">
        <v>0</v>
      </c>
      <c r="R94" s="10"/>
      <c r="Y94" s="14" t="s">
        <v>9</v>
      </c>
      <c r="Z94" s="14">
        <v>5</v>
      </c>
      <c r="AA94" s="14">
        <v>5</v>
      </c>
    </row>
    <row r="95" spans="5:31" x14ac:dyDescent="0.2">
      <c r="P95" s="10" t="s">
        <v>11</v>
      </c>
      <c r="Q95" s="10">
        <v>8</v>
      </c>
      <c r="R95" s="10"/>
      <c r="Y95" s="14" t="s">
        <v>10</v>
      </c>
      <c r="Z95" s="14">
        <v>0</v>
      </c>
      <c r="AA95" s="14"/>
    </row>
    <row r="96" spans="5:31" x14ac:dyDescent="0.2">
      <c r="P96" s="10" t="s">
        <v>12</v>
      </c>
      <c r="Q96" s="10">
        <v>0.72200486321875612</v>
      </c>
      <c r="R96" s="10"/>
      <c r="Y96" s="14" t="s">
        <v>11</v>
      </c>
      <c r="Z96" s="14">
        <v>5</v>
      </c>
      <c r="AA96" s="14"/>
    </row>
    <row r="97" spans="16:27" x14ac:dyDescent="0.2">
      <c r="P97" s="10" t="s">
        <v>13</v>
      </c>
      <c r="Q97" s="10">
        <v>0.24542692378969599</v>
      </c>
      <c r="R97" s="10"/>
      <c r="Y97" s="14" t="s">
        <v>12</v>
      </c>
      <c r="Z97" s="14">
        <v>2.5221492843153386</v>
      </c>
      <c r="AA97" s="14"/>
    </row>
    <row r="98" spans="16:27" x14ac:dyDescent="0.2">
      <c r="P98" s="10" t="s">
        <v>14</v>
      </c>
      <c r="Q98" s="10">
        <v>1.8595480375308981</v>
      </c>
      <c r="R98" s="10"/>
      <c r="Y98" s="14" t="s">
        <v>13</v>
      </c>
      <c r="Z98" s="14">
        <v>2.6517686959721384E-2</v>
      </c>
      <c r="AA98" s="14"/>
    </row>
    <row r="99" spans="16:27" x14ac:dyDescent="0.2">
      <c r="P99" s="10" t="s">
        <v>15</v>
      </c>
      <c r="Q99" s="10">
        <v>0.49085384757939199</v>
      </c>
      <c r="R99" s="10"/>
      <c r="Y99" s="14" t="s">
        <v>14</v>
      </c>
      <c r="Z99" s="14">
        <v>2.0150483733330233</v>
      </c>
      <c r="AA99" s="14"/>
    </row>
    <row r="100" spans="16:27" ht="17" thickBot="1" x14ac:dyDescent="0.25">
      <c r="P100" s="11" t="s">
        <v>16</v>
      </c>
      <c r="Q100" s="11">
        <v>2.3060041352041671</v>
      </c>
      <c r="R100" s="11"/>
      <c r="Y100" s="14" t="s">
        <v>15</v>
      </c>
      <c r="Z100" s="14">
        <v>5.0353739194428003E-2</v>
      </c>
      <c r="AA100" s="14"/>
    </row>
    <row r="101" spans="16:27" ht="17" thickBot="1" x14ac:dyDescent="0.25">
      <c r="P101" s="8"/>
      <c r="Q101" s="8"/>
      <c r="R101" s="8"/>
      <c r="Y101" s="15" t="s">
        <v>16</v>
      </c>
      <c r="Z101" s="15">
        <v>2.570581835636315</v>
      </c>
      <c r="AA101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Freddie Bermingham</dc:creator>
  <cp:lastModifiedBy>Freddie Bermingham</cp:lastModifiedBy>
  <dcterms:created xsi:type="dcterms:W3CDTF">2021-05-17T19:01:18Z</dcterms:created>
  <dcterms:modified xsi:type="dcterms:W3CDTF">2021-08-03T11:45:40Z</dcterms:modified>
</cp:coreProperties>
</file>