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Usuario\Desktop\Universidad\Tesis\"/>
    </mc:Choice>
  </mc:AlternateContent>
  <xr:revisionPtr revIDLastSave="0" documentId="8_{02BD2260-57FB-409C-8548-8D7AA3854570}" xr6:coauthVersionLast="47" xr6:coauthVersionMax="47" xr10:uidLastSave="{00000000-0000-0000-0000-000000000000}"/>
  <bookViews>
    <workbookView xWindow="-120" yWindow="-120" windowWidth="20640" windowHeight="11040" xr2:uid="{90C4BC35-FD42-4BAB-9CF4-9105B76D12DF}"/>
  </bookViews>
  <sheets>
    <sheet name="Escenario1" sheetId="1" r:id="rId1"/>
    <sheet name="Escenario2" sheetId="2" r:id="rId2"/>
    <sheet name="Escenario3" sheetId="3" r:id="rId3"/>
    <sheet name="Hoja1" sheetId="4" state="hidden" r:id="rId4"/>
  </sheets>
  <definedNames>
    <definedName name="_Toc199761959" localSheetId="0">Escenario1!$H$22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2" l="1"/>
  <c r="L44" i="1"/>
  <c r="J44" i="1"/>
  <c r="K44" i="1"/>
  <c r="D33" i="1"/>
  <c r="D49" i="1"/>
  <c r="J86" i="1"/>
  <c r="D86" i="1"/>
  <c r="D103" i="1"/>
  <c r="K98" i="1"/>
  <c r="L12" i="3"/>
  <c r="J12" i="3"/>
  <c r="M103" i="1"/>
  <c r="L98" i="1"/>
  <c r="L103" i="1" s="1"/>
  <c r="J98" i="1"/>
  <c r="K12" i="3"/>
  <c r="E95" i="3"/>
  <c r="D95" i="3"/>
  <c r="C95" i="3"/>
  <c r="E80" i="3"/>
  <c r="D80" i="3"/>
  <c r="C80" i="3"/>
  <c r="E65" i="3"/>
  <c r="D65" i="3"/>
  <c r="C65" i="3"/>
  <c r="E48" i="3"/>
  <c r="D48" i="3"/>
  <c r="C48" i="3"/>
  <c r="D32" i="3"/>
  <c r="E32" i="3"/>
  <c r="C32" i="3"/>
  <c r="C17" i="3"/>
  <c r="E17" i="3"/>
  <c r="D17" i="3"/>
  <c r="H40" i="2"/>
  <c r="G40" i="2"/>
  <c r="F40" i="2"/>
  <c r="H39" i="2"/>
  <c r="G39" i="2"/>
  <c r="F39" i="2"/>
  <c r="H38" i="2"/>
  <c r="G38" i="2"/>
  <c r="F38" i="2"/>
  <c r="G37" i="2"/>
  <c r="G41" i="2" s="1"/>
  <c r="F37" i="2"/>
  <c r="C103" i="1"/>
  <c r="B103" i="1"/>
  <c r="I86" i="1"/>
  <c r="H86" i="1"/>
  <c r="B86" i="1"/>
  <c r="H33" i="1"/>
  <c r="B49" i="1"/>
  <c r="J33" i="1"/>
  <c r="I33" i="1"/>
  <c r="B33" i="1"/>
  <c r="K17" i="1"/>
  <c r="J17" i="1"/>
  <c r="I17" i="1"/>
  <c r="H17" i="1"/>
  <c r="E17" i="1"/>
  <c r="D17" i="1"/>
  <c r="C17" i="1"/>
  <c r="B17" i="1"/>
  <c r="C102" i="1"/>
  <c r="C101" i="1"/>
  <c r="C100" i="1"/>
  <c r="C99" i="1"/>
  <c r="C98" i="1"/>
  <c r="C97" i="1"/>
  <c r="C96" i="1"/>
  <c r="C95" i="1"/>
  <c r="C94" i="1"/>
  <c r="C93" i="1"/>
  <c r="I80" i="1"/>
  <c r="C83" i="1"/>
  <c r="C82" i="1"/>
  <c r="C78" i="1"/>
  <c r="C77" i="1"/>
  <c r="C76" i="1"/>
  <c r="C86" i="1" s="1"/>
  <c r="C48" i="1"/>
  <c r="C47" i="1"/>
  <c r="C46" i="1"/>
  <c r="C45" i="1"/>
  <c r="C44" i="1"/>
  <c r="C43" i="1"/>
  <c r="C42" i="1"/>
  <c r="C41" i="1"/>
  <c r="C40" i="1"/>
  <c r="C39" i="1"/>
  <c r="I31" i="1"/>
  <c r="I24" i="1"/>
  <c r="I23" i="1"/>
  <c r="C30" i="1"/>
  <c r="C29" i="1"/>
  <c r="C23" i="1"/>
  <c r="C33" i="1" s="1"/>
  <c r="F41" i="2" l="1"/>
  <c r="H41" i="2"/>
  <c r="K103" i="1"/>
  <c r="H42" i="2"/>
  <c r="J103" i="1"/>
  <c r="C49" i="1"/>
</calcChain>
</file>

<file path=xl/sharedStrings.xml><?xml version="1.0" encoding="utf-8"?>
<sst xmlns="http://schemas.openxmlformats.org/spreadsheetml/2006/main" count="554" uniqueCount="54">
  <si>
    <t xml:space="preserve">ENTRENAMIENTO FRONTAL </t>
  </si>
  <si>
    <t xml:space="preserve">Perfil Izquierdo </t>
  </si>
  <si>
    <t xml:space="preserve">Perfil Derecho </t>
  </si>
  <si>
    <t>Reconocido</t>
  </si>
  <si>
    <t xml:space="preserve">Tiempo de deteccion </t>
  </si>
  <si>
    <t xml:space="preserve">Tiempo Comparacion </t>
  </si>
  <si>
    <t>Falsos Negativos</t>
  </si>
  <si>
    <t>Tiempo de reconocimiento</t>
  </si>
  <si>
    <t>Tiempo Comparacion</t>
  </si>
  <si>
    <t>Inclinacion Hacia Arriba</t>
  </si>
  <si>
    <t>Inclinacion Hacia Abajo</t>
  </si>
  <si>
    <t>Si</t>
  </si>
  <si>
    <t>No</t>
  </si>
  <si>
    <t xml:space="preserve">No </t>
  </si>
  <si>
    <t>-</t>
  </si>
  <si>
    <t>n/a</t>
  </si>
  <si>
    <t>Rotación Diagonal</t>
  </si>
  <si>
    <t>Tiempo de Reconocimiento</t>
  </si>
  <si>
    <t xml:space="preserve">Tiempo de Comparación </t>
  </si>
  <si>
    <t>Tipo de Prueba</t>
  </si>
  <si>
    <t>Tasa de Reconocimiento (%)</t>
  </si>
  <si>
    <t>Tiempo Promedio de Detección (s)</t>
  </si>
  <si>
    <t>Tiempo Promedio de Comparación (s)</t>
  </si>
  <si>
    <t>Tasa de Falsos Negativos (%)</t>
  </si>
  <si>
    <t>Perfil Izquierdo</t>
  </si>
  <si>
    <t>Perfil Derecho</t>
  </si>
  <si>
    <t>Inclinación hacia Arriba</t>
  </si>
  <si>
    <t>Inclinación hacia Abajo</t>
  </si>
  <si>
    <t>Tasa de Aciertos</t>
  </si>
  <si>
    <t xml:space="preserve">Poca Luz </t>
  </si>
  <si>
    <t xml:space="preserve">Lateral </t>
  </si>
  <si>
    <t xml:space="preserve">Exceso de Luz </t>
  </si>
  <si>
    <t>Directa</t>
  </si>
  <si>
    <t>Baja Iluminación</t>
  </si>
  <si>
    <t>Exceso de Luz</t>
  </si>
  <si>
    <t>Iluminación Lateral</t>
  </si>
  <si>
    <t>Iluminación Artifical Directa</t>
  </si>
  <si>
    <t>Gorra</t>
  </si>
  <si>
    <t>Uso de Gorra</t>
  </si>
  <si>
    <t>Uso de Mascarilla</t>
  </si>
  <si>
    <t xml:space="preserve">Uso de Gafas de Sol </t>
  </si>
  <si>
    <t>Sonrisa</t>
  </si>
  <si>
    <t xml:space="preserve">Fruncido </t>
  </si>
  <si>
    <t xml:space="preserve">Ojo cerrado </t>
  </si>
  <si>
    <t>Mascarilla</t>
  </si>
  <si>
    <t xml:space="preserve">Gafas de Sol </t>
  </si>
  <si>
    <t>Fruncido</t>
  </si>
  <si>
    <t xml:space="preserve">Ojo Cerrado </t>
  </si>
  <si>
    <t>ENTRENAMIENTO FRONTAL Y LATERAL (DATASET VARIADO)</t>
  </si>
  <si>
    <t>ESCENARIO 2: CONDICIONES VARIADAS DE ILUMINACIÓN</t>
  </si>
  <si>
    <t>ESCENARIO 3: USO DE ACCESORIOS Y EXPRESIONES FACIALES</t>
  </si>
  <si>
    <t>Promedio</t>
  </si>
  <si>
    <t xml:space="preserve">PROMEDIO </t>
  </si>
  <si>
    <t xml:space="preserve">Promedio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</si>
</sst>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E+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quotePrefix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1CAB0-870A-4540-91CF-0F7A7CB77F37}">
  <dimension ref="A2:M103"/>
  <sheetViews>
    <sheetView tabSelected="1" topLeftCell="A67" workbookViewId="0">
      <selection activeCell="I93" sqref="I93"/>
    </sheetView>
  </sheetViews>
  <sheetFormatPr baseColWidth="10" defaultColWidth="11.42578125" defaultRowHeight="15" x14ac:dyDescent="0.25"/>
  <cols>
    <col min="2" max="2" width="18.42578125" bestFit="1" customWidth="1"/>
    <col min="3" max="3" width="24.7109375" bestFit="1" customWidth="1"/>
    <col min="4" max="4" width="24.7109375" customWidth="1"/>
    <col min="5" max="5" width="16.140625" bestFit="1" customWidth="1"/>
    <col min="6" max="6" width="16.140625" customWidth="1"/>
    <col min="8" max="8" width="15.42578125" bestFit="1" customWidth="1"/>
    <col min="9" max="9" width="24.7109375" bestFit="1" customWidth="1"/>
    <col min="10" max="10" width="24.7109375" customWidth="1"/>
    <col min="11" max="11" width="28.5703125" bestFit="1" customWidth="1"/>
    <col min="12" max="12" width="31.28515625" bestFit="1" customWidth="1"/>
    <col min="13" max="13" width="24.140625" bestFit="1" customWidth="1"/>
  </cols>
  <sheetData>
    <row r="2" spans="1:11" x14ac:dyDescent="0.25">
      <c r="B2" s="2" t="s">
        <v>0</v>
      </c>
    </row>
    <row r="4" spans="1:11" x14ac:dyDescent="0.25">
      <c r="B4" s="2" t="s">
        <v>1</v>
      </c>
      <c r="H4" s="2" t="s">
        <v>2</v>
      </c>
    </row>
    <row r="6" spans="1:11" x14ac:dyDescent="0.25">
      <c r="B6" t="s">
        <v>3</v>
      </c>
      <c r="C6" t="s">
        <v>4</v>
      </c>
      <c r="D6" t="s">
        <v>5</v>
      </c>
      <c r="E6" t="s">
        <v>6</v>
      </c>
      <c r="H6" t="s">
        <v>3</v>
      </c>
      <c r="I6" t="s">
        <v>7</v>
      </c>
      <c r="J6" t="s">
        <v>8</v>
      </c>
      <c r="K6" t="s">
        <v>6</v>
      </c>
    </row>
    <row r="7" spans="1:11" x14ac:dyDescent="0.25">
      <c r="A7">
        <v>1</v>
      </c>
      <c r="B7">
        <v>0</v>
      </c>
      <c r="C7">
        <v>0</v>
      </c>
      <c r="D7">
        <v>0</v>
      </c>
      <c r="E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>
        <v>2</v>
      </c>
      <c r="B8">
        <v>0</v>
      </c>
      <c r="C8">
        <v>0</v>
      </c>
      <c r="D8">
        <v>0</v>
      </c>
      <c r="E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>
        <v>3</v>
      </c>
      <c r="B9">
        <v>0</v>
      </c>
      <c r="C9">
        <v>0</v>
      </c>
      <c r="D9">
        <v>0</v>
      </c>
      <c r="E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>
        <v>4</v>
      </c>
      <c r="B10">
        <v>0</v>
      </c>
      <c r="C10">
        <v>0</v>
      </c>
      <c r="D10">
        <v>0</v>
      </c>
      <c r="E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>
        <v>5</v>
      </c>
      <c r="B11">
        <v>0</v>
      </c>
      <c r="C11">
        <v>0</v>
      </c>
      <c r="D11">
        <v>0</v>
      </c>
      <c r="E11">
        <v>0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>
        <v>6</v>
      </c>
      <c r="B12">
        <v>0</v>
      </c>
      <c r="C12">
        <v>0</v>
      </c>
      <c r="D12">
        <v>0</v>
      </c>
      <c r="E12">
        <v>0</v>
      </c>
      <c r="H12">
        <v>0</v>
      </c>
      <c r="I12">
        <v>0</v>
      </c>
      <c r="J12">
        <v>0</v>
      </c>
      <c r="K12">
        <v>0</v>
      </c>
    </row>
    <row r="13" spans="1:11" x14ac:dyDescent="0.25">
      <c r="A13">
        <v>7</v>
      </c>
      <c r="B13">
        <v>0</v>
      </c>
      <c r="C13">
        <v>0</v>
      </c>
      <c r="D13">
        <v>0</v>
      </c>
      <c r="E13">
        <v>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>
        <v>8</v>
      </c>
      <c r="B14">
        <v>0</v>
      </c>
      <c r="C14">
        <v>0</v>
      </c>
      <c r="D14">
        <v>0</v>
      </c>
      <c r="E14">
        <v>0</v>
      </c>
      <c r="H14">
        <v>0</v>
      </c>
      <c r="I14">
        <v>0</v>
      </c>
      <c r="J14">
        <v>0</v>
      </c>
      <c r="K14">
        <v>0</v>
      </c>
    </row>
    <row r="15" spans="1:11" x14ac:dyDescent="0.25">
      <c r="A15">
        <v>9</v>
      </c>
      <c r="B15">
        <v>0</v>
      </c>
      <c r="C15">
        <v>0</v>
      </c>
      <c r="D15">
        <v>0</v>
      </c>
      <c r="E15">
        <v>0</v>
      </c>
      <c r="H15">
        <v>0</v>
      </c>
      <c r="I15">
        <v>0</v>
      </c>
      <c r="J15">
        <v>0</v>
      </c>
      <c r="K15">
        <v>0</v>
      </c>
    </row>
    <row r="16" spans="1:11" x14ac:dyDescent="0.25">
      <c r="A16">
        <v>10</v>
      </c>
      <c r="B16">
        <v>0</v>
      </c>
      <c r="C16">
        <v>0</v>
      </c>
      <c r="D16">
        <v>0</v>
      </c>
      <c r="E16">
        <v>0</v>
      </c>
      <c r="H16">
        <v>0</v>
      </c>
      <c r="I16">
        <v>0</v>
      </c>
      <c r="J16">
        <v>0</v>
      </c>
      <c r="K16">
        <v>0</v>
      </c>
    </row>
    <row r="17" spans="1:11" x14ac:dyDescent="0.25">
      <c r="B17">
        <f>AVERAGE(B7:B16)</f>
        <v>0</v>
      </c>
      <c r="C17">
        <f>AVERAGE(C7:C16)</f>
        <v>0</v>
      </c>
      <c r="D17">
        <f>AVERAGE(D7:D16)</f>
        <v>0</v>
      </c>
      <c r="E17">
        <f>AVERAGE(E7:E16)</f>
        <v>0</v>
      </c>
      <c r="H17">
        <f>AVERAGE(H7:H16)</f>
        <v>0</v>
      </c>
      <c r="I17">
        <f>AVERAGE(I7:I16)</f>
        <v>0</v>
      </c>
      <c r="J17">
        <f>AVERAGE(J7:J16)</f>
        <v>0</v>
      </c>
      <c r="K17">
        <f>AVERAGE(K7:K16)</f>
        <v>0</v>
      </c>
    </row>
    <row r="20" spans="1:11" x14ac:dyDescent="0.25">
      <c r="B20" s="2" t="s">
        <v>9</v>
      </c>
      <c r="H20" s="2" t="s">
        <v>10</v>
      </c>
    </row>
    <row r="22" spans="1:11" x14ac:dyDescent="0.25">
      <c r="B22" t="s">
        <v>3</v>
      </c>
      <c r="C22" t="s">
        <v>7</v>
      </c>
      <c r="D22" t="s">
        <v>5</v>
      </c>
      <c r="E22" t="s">
        <v>6</v>
      </c>
      <c r="H22" t="s">
        <v>3</v>
      </c>
      <c r="I22" t="s">
        <v>7</v>
      </c>
      <c r="J22" t="s">
        <v>5</v>
      </c>
      <c r="K22" t="s">
        <v>6</v>
      </c>
    </row>
    <row r="23" spans="1:11" x14ac:dyDescent="0.25">
      <c r="A23">
        <v>1</v>
      </c>
      <c r="B23" t="s">
        <v>11</v>
      </c>
      <c r="C23">
        <f>0.3071</f>
        <v>0.30709999999999998</v>
      </c>
      <c r="D23">
        <v>2.0000000000000001E-4</v>
      </c>
      <c r="E23" t="s">
        <v>12</v>
      </c>
      <c r="H23" t="s">
        <v>11</v>
      </c>
      <c r="I23">
        <f>0.4264</f>
        <v>0.4264</v>
      </c>
      <c r="J23">
        <v>1E-4</v>
      </c>
      <c r="K23" t="s">
        <v>13</v>
      </c>
    </row>
    <row r="24" spans="1:11" x14ac:dyDescent="0.25">
      <c r="A24">
        <v>2</v>
      </c>
      <c r="B24" t="s">
        <v>12</v>
      </c>
      <c r="C24" s="3" t="s">
        <v>14</v>
      </c>
      <c r="D24" s="3" t="s">
        <v>14</v>
      </c>
      <c r="E24" t="s">
        <v>15</v>
      </c>
      <c r="H24" t="s">
        <v>11</v>
      </c>
      <c r="I24">
        <f>0.2507</f>
        <v>0.25069999999999998</v>
      </c>
      <c r="J24">
        <v>1E-4</v>
      </c>
      <c r="K24" t="s">
        <v>13</v>
      </c>
    </row>
    <row r="25" spans="1:11" x14ac:dyDescent="0.25">
      <c r="A25">
        <v>3</v>
      </c>
      <c r="B25" t="s">
        <v>12</v>
      </c>
      <c r="C25" s="3" t="s">
        <v>14</v>
      </c>
      <c r="D25" s="3" t="s">
        <v>14</v>
      </c>
      <c r="E25" t="s">
        <v>15</v>
      </c>
      <c r="H25" t="s">
        <v>12</v>
      </c>
      <c r="I25" s="3" t="s">
        <v>14</v>
      </c>
      <c r="J25" s="3" t="s">
        <v>14</v>
      </c>
      <c r="K25" t="s">
        <v>15</v>
      </c>
    </row>
    <row r="26" spans="1:11" x14ac:dyDescent="0.25">
      <c r="A26">
        <v>4</v>
      </c>
      <c r="B26" t="s">
        <v>12</v>
      </c>
      <c r="C26" s="3" t="s">
        <v>14</v>
      </c>
      <c r="D26" s="3" t="s">
        <v>14</v>
      </c>
      <c r="E26" t="s">
        <v>15</v>
      </c>
      <c r="H26" t="s">
        <v>12</v>
      </c>
      <c r="I26" s="3" t="s">
        <v>14</v>
      </c>
      <c r="J26" s="3" t="s">
        <v>14</v>
      </c>
      <c r="K26" t="s">
        <v>15</v>
      </c>
    </row>
    <row r="27" spans="1:11" x14ac:dyDescent="0.25">
      <c r="A27">
        <v>5</v>
      </c>
      <c r="B27" t="s">
        <v>12</v>
      </c>
      <c r="C27" s="3" t="s">
        <v>14</v>
      </c>
      <c r="D27" s="3" t="s">
        <v>14</v>
      </c>
      <c r="E27" t="s">
        <v>15</v>
      </c>
      <c r="H27" t="s">
        <v>12</v>
      </c>
      <c r="I27" s="3" t="s">
        <v>14</v>
      </c>
      <c r="J27" s="3" t="s">
        <v>14</v>
      </c>
      <c r="K27" t="s">
        <v>15</v>
      </c>
    </row>
    <row r="28" spans="1:11" x14ac:dyDescent="0.25">
      <c r="A28">
        <v>6</v>
      </c>
      <c r="B28" t="s">
        <v>12</v>
      </c>
      <c r="C28" s="3" t="s">
        <v>14</v>
      </c>
      <c r="D28" s="3" t="s">
        <v>14</v>
      </c>
      <c r="E28" t="s">
        <v>15</v>
      </c>
      <c r="H28" t="s">
        <v>12</v>
      </c>
      <c r="I28" s="3" t="s">
        <v>14</v>
      </c>
      <c r="J28" s="3" t="s">
        <v>14</v>
      </c>
      <c r="K28" t="s">
        <v>15</v>
      </c>
    </row>
    <row r="29" spans="1:11" x14ac:dyDescent="0.25">
      <c r="A29">
        <v>7</v>
      </c>
      <c r="B29" t="s">
        <v>11</v>
      </c>
      <c r="C29">
        <f>0.3055</f>
        <v>0.30549999999999999</v>
      </c>
      <c r="D29">
        <v>1E-4</v>
      </c>
      <c r="E29" t="s">
        <v>12</v>
      </c>
      <c r="H29" t="s">
        <v>12</v>
      </c>
      <c r="I29" s="3" t="s">
        <v>14</v>
      </c>
      <c r="J29" s="3" t="s">
        <v>14</v>
      </c>
      <c r="K29" t="s">
        <v>15</v>
      </c>
    </row>
    <row r="30" spans="1:11" x14ac:dyDescent="0.25">
      <c r="A30">
        <v>8</v>
      </c>
      <c r="B30" t="s">
        <v>11</v>
      </c>
      <c r="C30">
        <f>0.2811</f>
        <v>0.28110000000000002</v>
      </c>
      <c r="D30">
        <v>1E-4</v>
      </c>
      <c r="E30" t="s">
        <v>12</v>
      </c>
      <c r="H30" t="s">
        <v>12</v>
      </c>
      <c r="I30" s="3" t="s">
        <v>14</v>
      </c>
      <c r="J30" s="3" t="s">
        <v>14</v>
      </c>
      <c r="K30" t="s">
        <v>15</v>
      </c>
    </row>
    <row r="31" spans="1:11" x14ac:dyDescent="0.25">
      <c r="A31">
        <v>9</v>
      </c>
      <c r="B31" t="s">
        <v>12</v>
      </c>
      <c r="C31" s="3" t="s">
        <v>14</v>
      </c>
      <c r="D31" s="3" t="s">
        <v>14</v>
      </c>
      <c r="E31" t="s">
        <v>15</v>
      </c>
      <c r="H31" t="s">
        <v>11</v>
      </c>
      <c r="I31">
        <f>0.2365</f>
        <v>0.23649999999999999</v>
      </c>
      <c r="J31">
        <v>2.0000000000000001E-4</v>
      </c>
      <c r="K31" t="s">
        <v>13</v>
      </c>
    </row>
    <row r="32" spans="1:11" x14ac:dyDescent="0.25">
      <c r="A32">
        <v>10</v>
      </c>
      <c r="B32" t="s">
        <v>12</v>
      </c>
      <c r="C32" s="3" t="s">
        <v>14</v>
      </c>
      <c r="D32" s="3" t="s">
        <v>14</v>
      </c>
      <c r="E32" t="s">
        <v>15</v>
      </c>
      <c r="H32" t="s">
        <v>12</v>
      </c>
      <c r="I32" s="3" t="s">
        <v>14</v>
      </c>
      <c r="J32" s="3" t="s">
        <v>14</v>
      </c>
      <c r="K32" t="s">
        <v>15</v>
      </c>
    </row>
    <row r="33" spans="1:13" x14ac:dyDescent="0.25">
      <c r="B33">
        <f>(COUNTIF(B23:B32, "Si") / COUNTA(B23:B32))*100</f>
        <v>30</v>
      </c>
      <c r="C33">
        <f>AVERAGE(C23:C32)</f>
        <v>0.2979</v>
      </c>
      <c r="D33">
        <f>AVERAGE(D23:D32)</f>
        <v>1.3333333333333334E-4</v>
      </c>
      <c r="E33">
        <v>0</v>
      </c>
      <c r="H33">
        <f>(COUNTIF(H23:H32,"Si") / COUNTA(H23:H32))*100</f>
        <v>30</v>
      </c>
      <c r="I33">
        <f>AVERAGE(I23:I32)</f>
        <v>0.30453333333333332</v>
      </c>
      <c r="J33">
        <f>AVERAGE(J23:J32)</f>
        <v>1.3333333333333334E-4</v>
      </c>
      <c r="K33">
        <v>0</v>
      </c>
    </row>
    <row r="36" spans="1:13" x14ac:dyDescent="0.25">
      <c r="B36" s="2" t="s">
        <v>16</v>
      </c>
      <c r="H36" s="2" t="s">
        <v>53</v>
      </c>
    </row>
    <row r="38" spans="1:13" x14ac:dyDescent="0.25">
      <c r="B38" t="s">
        <v>3</v>
      </c>
      <c r="C38" t="s">
        <v>17</v>
      </c>
      <c r="D38" t="s">
        <v>18</v>
      </c>
      <c r="E38" t="s">
        <v>6</v>
      </c>
      <c r="I38" t="s">
        <v>19</v>
      </c>
      <c r="J38" t="s">
        <v>20</v>
      </c>
      <c r="K38" t="s">
        <v>21</v>
      </c>
      <c r="L38" t="s">
        <v>22</v>
      </c>
      <c r="M38" t="s">
        <v>23</v>
      </c>
    </row>
    <row r="39" spans="1:13" x14ac:dyDescent="0.25">
      <c r="A39">
        <v>1</v>
      </c>
      <c r="B39" t="s">
        <v>11</v>
      </c>
      <c r="C39">
        <f>0.2522</f>
        <v>0.25219999999999998</v>
      </c>
      <c r="D39">
        <v>2.0000000000000001E-4</v>
      </c>
      <c r="E39" t="s">
        <v>13</v>
      </c>
      <c r="I39" t="s">
        <v>24</v>
      </c>
      <c r="J39">
        <v>0</v>
      </c>
      <c r="K39">
        <v>0</v>
      </c>
      <c r="L39">
        <v>0</v>
      </c>
      <c r="M39">
        <v>0</v>
      </c>
    </row>
    <row r="40" spans="1:13" x14ac:dyDescent="0.25">
      <c r="A40">
        <v>2</v>
      </c>
      <c r="B40" t="s">
        <v>11</v>
      </c>
      <c r="C40" s="1">
        <f>0.278</f>
        <v>0.27800000000000002</v>
      </c>
      <c r="D40" s="1">
        <v>1E-4</v>
      </c>
      <c r="E40" t="s">
        <v>13</v>
      </c>
      <c r="I40" t="s">
        <v>25</v>
      </c>
      <c r="J40">
        <v>0</v>
      </c>
      <c r="K40">
        <v>0</v>
      </c>
      <c r="L40">
        <v>0</v>
      </c>
      <c r="M40">
        <v>0</v>
      </c>
    </row>
    <row r="41" spans="1:13" x14ac:dyDescent="0.25">
      <c r="A41">
        <v>3</v>
      </c>
      <c r="B41" t="s">
        <v>11</v>
      </c>
      <c r="C41">
        <f>0.2772</f>
        <v>0.2772</v>
      </c>
      <c r="D41">
        <v>2.0000000000000001E-4</v>
      </c>
      <c r="E41" t="s">
        <v>13</v>
      </c>
      <c r="I41" t="s">
        <v>26</v>
      </c>
      <c r="J41">
        <v>30</v>
      </c>
      <c r="K41">
        <v>0.2979</v>
      </c>
      <c r="L41">
        <v>1E-4</v>
      </c>
      <c r="M41">
        <v>0</v>
      </c>
    </row>
    <row r="42" spans="1:13" x14ac:dyDescent="0.25">
      <c r="A42">
        <v>4</v>
      </c>
      <c r="B42" t="s">
        <v>11</v>
      </c>
      <c r="C42">
        <f>0.2569</f>
        <v>0.25690000000000002</v>
      </c>
      <c r="D42">
        <v>2.0000000000000001E-4</v>
      </c>
      <c r="E42" t="s">
        <v>13</v>
      </c>
      <c r="I42" t="s">
        <v>27</v>
      </c>
      <c r="J42">
        <v>30</v>
      </c>
      <c r="K42" s="1">
        <v>0.30453333333333332</v>
      </c>
      <c r="L42">
        <v>1E-4</v>
      </c>
      <c r="M42">
        <v>0</v>
      </c>
    </row>
    <row r="43" spans="1:13" x14ac:dyDescent="0.25">
      <c r="A43">
        <v>5</v>
      </c>
      <c r="B43" t="s">
        <v>11</v>
      </c>
      <c r="C43" s="1">
        <f>0.2676</f>
        <v>0.2676</v>
      </c>
      <c r="D43" s="1">
        <v>2.0000000000000001E-4</v>
      </c>
      <c r="E43" t="s">
        <v>13</v>
      </c>
      <c r="I43" t="s">
        <v>16</v>
      </c>
      <c r="J43">
        <v>100</v>
      </c>
      <c r="K43">
        <v>0.26522000000000001</v>
      </c>
      <c r="L43" s="1">
        <v>1.7000000000000004E-4</v>
      </c>
      <c r="M43">
        <v>0</v>
      </c>
    </row>
    <row r="44" spans="1:13" x14ac:dyDescent="0.25">
      <c r="A44">
        <v>6</v>
      </c>
      <c r="B44" t="s">
        <v>11</v>
      </c>
      <c r="C44">
        <f>0.2567</f>
        <v>0.25669999999999998</v>
      </c>
      <c r="D44">
        <v>1E-4</v>
      </c>
      <c r="E44" t="s">
        <v>13</v>
      </c>
      <c r="J44">
        <f>AVERAGE(J39:J43)</f>
        <v>32</v>
      </c>
      <c r="K44">
        <f>AVERAGE(K41:K43)</f>
        <v>0.2892177777777778</v>
      </c>
      <c r="L44" s="4">
        <f>AVERAGE(L39:L43)</f>
        <v>7.400000000000001E-5</v>
      </c>
      <c r="M44">
        <v>0</v>
      </c>
    </row>
    <row r="45" spans="1:13" x14ac:dyDescent="0.25">
      <c r="A45">
        <v>7</v>
      </c>
      <c r="B45" t="s">
        <v>11</v>
      </c>
      <c r="C45">
        <f>0.2761</f>
        <v>0.27610000000000001</v>
      </c>
      <c r="D45">
        <v>2.0000000000000001E-4</v>
      </c>
      <c r="E45" t="s">
        <v>13</v>
      </c>
    </row>
    <row r="46" spans="1:13" x14ac:dyDescent="0.25">
      <c r="A46">
        <v>8</v>
      </c>
      <c r="B46" t="s">
        <v>11</v>
      </c>
      <c r="C46">
        <f>0.2499</f>
        <v>0.24990000000000001</v>
      </c>
      <c r="D46">
        <v>2.0000000000000001E-4</v>
      </c>
      <c r="E46" t="s">
        <v>13</v>
      </c>
    </row>
    <row r="47" spans="1:13" x14ac:dyDescent="0.25">
      <c r="A47">
        <v>9</v>
      </c>
      <c r="B47" t="s">
        <v>11</v>
      </c>
      <c r="C47">
        <f>0.2882</f>
        <v>0.28820000000000001</v>
      </c>
      <c r="D47">
        <v>2.0000000000000001E-4</v>
      </c>
      <c r="E47" t="s">
        <v>13</v>
      </c>
    </row>
    <row r="48" spans="1:13" x14ac:dyDescent="0.25">
      <c r="A48">
        <v>10</v>
      </c>
      <c r="B48" t="s">
        <v>11</v>
      </c>
      <c r="C48">
        <f>0.2494</f>
        <v>0.24940000000000001</v>
      </c>
      <c r="D48">
        <v>1E-4</v>
      </c>
      <c r="E48" t="s">
        <v>13</v>
      </c>
    </row>
    <row r="49" spans="1:11" x14ac:dyDescent="0.25">
      <c r="B49">
        <f>(COUNTIF(B39:B48,"Si") / COUNTA(B39:B48))*100</f>
        <v>100</v>
      </c>
      <c r="C49">
        <f>AVERAGE(C39:C48)</f>
        <v>0.26522000000000001</v>
      </c>
      <c r="D49" s="1">
        <f>AVERAGE(D39:D48)</f>
        <v>1.7000000000000004E-4</v>
      </c>
      <c r="E49">
        <v>0</v>
      </c>
    </row>
    <row r="54" spans="1:11" x14ac:dyDescent="0.25">
      <c r="B54" s="2" t="s">
        <v>48</v>
      </c>
    </row>
    <row r="56" spans="1:11" x14ac:dyDescent="0.25">
      <c r="B56" s="2" t="s">
        <v>1</v>
      </c>
      <c r="H56" s="2" t="s">
        <v>2</v>
      </c>
    </row>
    <row r="58" spans="1:11" x14ac:dyDescent="0.25">
      <c r="B58" t="s">
        <v>28</v>
      </c>
      <c r="C58" t="s">
        <v>7</v>
      </c>
      <c r="D58" t="s">
        <v>5</v>
      </c>
      <c r="E58" t="s">
        <v>6</v>
      </c>
      <c r="H58" t="s">
        <v>28</v>
      </c>
      <c r="I58" t="s">
        <v>7</v>
      </c>
      <c r="J58" t="s">
        <v>5</v>
      </c>
      <c r="K58" t="s">
        <v>6</v>
      </c>
    </row>
    <row r="59" spans="1:11" x14ac:dyDescent="0.25">
      <c r="A59">
        <v>1</v>
      </c>
      <c r="B59">
        <v>0</v>
      </c>
      <c r="C59">
        <v>0</v>
      </c>
      <c r="D59">
        <v>0</v>
      </c>
      <c r="E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>
        <v>2</v>
      </c>
      <c r="B60">
        <v>0</v>
      </c>
      <c r="C60">
        <v>0</v>
      </c>
      <c r="D60">
        <v>0</v>
      </c>
      <c r="E60">
        <v>0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>
        <v>3</v>
      </c>
      <c r="B61">
        <v>0</v>
      </c>
      <c r="C61">
        <v>0</v>
      </c>
      <c r="D61">
        <v>0</v>
      </c>
      <c r="E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>
        <v>4</v>
      </c>
      <c r="B62">
        <v>0</v>
      </c>
      <c r="C62">
        <v>0</v>
      </c>
      <c r="D62">
        <v>0</v>
      </c>
      <c r="E62">
        <v>0</v>
      </c>
      <c r="H62">
        <v>0</v>
      </c>
      <c r="I62">
        <v>0</v>
      </c>
      <c r="J62">
        <v>0</v>
      </c>
      <c r="K62">
        <v>0</v>
      </c>
    </row>
    <row r="63" spans="1:11" x14ac:dyDescent="0.25">
      <c r="A63">
        <v>5</v>
      </c>
      <c r="B63">
        <v>0</v>
      </c>
      <c r="C63">
        <v>0</v>
      </c>
      <c r="D63">
        <v>0</v>
      </c>
      <c r="E63">
        <v>0</v>
      </c>
      <c r="H63">
        <v>0</v>
      </c>
      <c r="I63">
        <v>0</v>
      </c>
      <c r="J63">
        <v>0</v>
      </c>
      <c r="K63">
        <v>0</v>
      </c>
    </row>
    <row r="64" spans="1:11" x14ac:dyDescent="0.25">
      <c r="A64">
        <v>6</v>
      </c>
      <c r="B64">
        <v>0</v>
      </c>
      <c r="C64">
        <v>0</v>
      </c>
      <c r="D64">
        <v>0</v>
      </c>
      <c r="E64">
        <v>0</v>
      </c>
      <c r="H64">
        <v>0</v>
      </c>
      <c r="I64">
        <v>0</v>
      </c>
      <c r="J64">
        <v>0</v>
      </c>
      <c r="K64">
        <v>0</v>
      </c>
    </row>
    <row r="65" spans="1:11" x14ac:dyDescent="0.25">
      <c r="A65">
        <v>7</v>
      </c>
      <c r="B65">
        <v>0</v>
      </c>
      <c r="C65">
        <v>0</v>
      </c>
      <c r="D65">
        <v>0</v>
      </c>
      <c r="E65">
        <v>0</v>
      </c>
      <c r="H65">
        <v>0</v>
      </c>
      <c r="I65">
        <v>0</v>
      </c>
      <c r="J65">
        <v>0</v>
      </c>
      <c r="K65">
        <v>0</v>
      </c>
    </row>
    <row r="66" spans="1:11" x14ac:dyDescent="0.25">
      <c r="A66">
        <v>8</v>
      </c>
      <c r="B66">
        <v>0</v>
      </c>
      <c r="C66">
        <v>0</v>
      </c>
      <c r="D66">
        <v>0</v>
      </c>
      <c r="E66">
        <v>0</v>
      </c>
      <c r="H66">
        <v>0</v>
      </c>
      <c r="I66">
        <v>0</v>
      </c>
      <c r="J66">
        <v>0</v>
      </c>
      <c r="K66">
        <v>0</v>
      </c>
    </row>
    <row r="67" spans="1:11" x14ac:dyDescent="0.25">
      <c r="A67">
        <v>9</v>
      </c>
      <c r="B67">
        <v>0</v>
      </c>
      <c r="C67">
        <v>0</v>
      </c>
      <c r="D67">
        <v>0</v>
      </c>
      <c r="E67">
        <v>0</v>
      </c>
      <c r="H67">
        <v>0</v>
      </c>
      <c r="I67">
        <v>0</v>
      </c>
      <c r="J67">
        <v>0</v>
      </c>
      <c r="K67">
        <v>0</v>
      </c>
    </row>
    <row r="68" spans="1:11" x14ac:dyDescent="0.25">
      <c r="A68">
        <v>10</v>
      </c>
      <c r="B68">
        <v>0</v>
      </c>
      <c r="C68">
        <v>0</v>
      </c>
      <c r="D68">
        <v>0</v>
      </c>
      <c r="E68">
        <v>0</v>
      </c>
      <c r="H68">
        <v>0</v>
      </c>
      <c r="I68">
        <v>0</v>
      </c>
      <c r="J68">
        <v>0</v>
      </c>
      <c r="K68">
        <v>0</v>
      </c>
    </row>
    <row r="73" spans="1:11" x14ac:dyDescent="0.25">
      <c r="B73" s="2" t="s">
        <v>9</v>
      </c>
      <c r="H73" s="2" t="s">
        <v>10</v>
      </c>
    </row>
    <row r="75" spans="1:11" x14ac:dyDescent="0.25">
      <c r="B75" t="s">
        <v>3</v>
      </c>
      <c r="C75" t="s">
        <v>7</v>
      </c>
      <c r="D75" t="s">
        <v>5</v>
      </c>
      <c r="E75" t="s">
        <v>6</v>
      </c>
      <c r="H75" t="s">
        <v>3</v>
      </c>
      <c r="I75" t="s">
        <v>7</v>
      </c>
      <c r="J75" t="s">
        <v>5</v>
      </c>
      <c r="K75" t="s">
        <v>6</v>
      </c>
    </row>
    <row r="76" spans="1:11" x14ac:dyDescent="0.25">
      <c r="A76">
        <v>1</v>
      </c>
      <c r="B76" t="s">
        <v>11</v>
      </c>
      <c r="C76">
        <f>0.2714</f>
        <v>0.27139999999999997</v>
      </c>
      <c r="D76">
        <v>2.0000000000000001E-4</v>
      </c>
      <c r="E76" t="s">
        <v>12</v>
      </c>
      <c r="H76" t="s">
        <v>12</v>
      </c>
      <c r="I76" s="3" t="s">
        <v>14</v>
      </c>
      <c r="J76" s="3" t="s">
        <v>14</v>
      </c>
      <c r="K76" t="s">
        <v>15</v>
      </c>
    </row>
    <row r="77" spans="1:11" x14ac:dyDescent="0.25">
      <c r="A77">
        <v>2</v>
      </c>
      <c r="B77" t="s">
        <v>11</v>
      </c>
      <c r="C77" s="1">
        <f>0.261</f>
        <v>0.26100000000000001</v>
      </c>
      <c r="D77" s="1">
        <v>2.0000000000000001E-4</v>
      </c>
      <c r="E77" t="s">
        <v>12</v>
      </c>
      <c r="H77" t="s">
        <v>12</v>
      </c>
      <c r="I77" s="3" t="s">
        <v>14</v>
      </c>
      <c r="J77" s="3" t="s">
        <v>14</v>
      </c>
      <c r="K77" t="s">
        <v>15</v>
      </c>
    </row>
    <row r="78" spans="1:11" x14ac:dyDescent="0.25">
      <c r="A78">
        <v>3</v>
      </c>
      <c r="B78" t="s">
        <v>11</v>
      </c>
      <c r="C78">
        <f>0.2643</f>
        <v>0.26429999999999998</v>
      </c>
      <c r="D78">
        <v>2.0000000000000001E-4</v>
      </c>
      <c r="E78" t="s">
        <v>13</v>
      </c>
      <c r="H78" t="s">
        <v>12</v>
      </c>
      <c r="I78" s="3" t="s">
        <v>14</v>
      </c>
      <c r="J78" s="3" t="s">
        <v>14</v>
      </c>
      <c r="K78" t="s">
        <v>15</v>
      </c>
    </row>
    <row r="79" spans="1:11" x14ac:dyDescent="0.25">
      <c r="A79">
        <v>4</v>
      </c>
      <c r="B79" t="s">
        <v>12</v>
      </c>
      <c r="C79" s="3" t="s">
        <v>14</v>
      </c>
      <c r="D79" s="3" t="s">
        <v>14</v>
      </c>
      <c r="E79" t="s">
        <v>15</v>
      </c>
      <c r="H79" t="s">
        <v>12</v>
      </c>
      <c r="I79" s="3" t="s">
        <v>14</v>
      </c>
      <c r="J79" s="3" t="s">
        <v>14</v>
      </c>
      <c r="K79" t="s">
        <v>15</v>
      </c>
    </row>
    <row r="80" spans="1:11" x14ac:dyDescent="0.25">
      <c r="A80">
        <v>5</v>
      </c>
      <c r="B80" t="s">
        <v>12</v>
      </c>
      <c r="C80" s="3" t="s">
        <v>14</v>
      </c>
      <c r="D80" s="3" t="s">
        <v>14</v>
      </c>
      <c r="E80" t="s">
        <v>15</v>
      </c>
      <c r="H80" t="s">
        <v>11</v>
      </c>
      <c r="I80">
        <f>0.2728</f>
        <v>0.27279999999999999</v>
      </c>
      <c r="J80">
        <v>2.0000000000000001E-4</v>
      </c>
      <c r="K80" t="s">
        <v>12</v>
      </c>
    </row>
    <row r="81" spans="1:13" x14ac:dyDescent="0.25">
      <c r="A81">
        <v>6</v>
      </c>
      <c r="B81" t="s">
        <v>12</v>
      </c>
      <c r="C81" s="3" t="s">
        <v>14</v>
      </c>
      <c r="D81" s="3" t="s">
        <v>14</v>
      </c>
      <c r="E81" t="s">
        <v>15</v>
      </c>
      <c r="H81" t="s">
        <v>12</v>
      </c>
      <c r="I81" s="3" t="s">
        <v>14</v>
      </c>
      <c r="J81" s="3" t="s">
        <v>14</v>
      </c>
      <c r="K81" t="s">
        <v>15</v>
      </c>
    </row>
    <row r="82" spans="1:13" x14ac:dyDescent="0.25">
      <c r="A82">
        <v>7</v>
      </c>
      <c r="B82" t="s">
        <v>11</v>
      </c>
      <c r="C82">
        <f>0.2795</f>
        <v>0.27950000000000003</v>
      </c>
      <c r="D82">
        <v>2.0000000000000001E-4</v>
      </c>
      <c r="E82" t="s">
        <v>12</v>
      </c>
      <c r="H82" t="s">
        <v>12</v>
      </c>
      <c r="I82" s="3" t="s">
        <v>14</v>
      </c>
      <c r="J82" s="3" t="s">
        <v>14</v>
      </c>
      <c r="K82" t="s">
        <v>15</v>
      </c>
    </row>
    <row r="83" spans="1:13" x14ac:dyDescent="0.25">
      <c r="A83">
        <v>8</v>
      </c>
      <c r="B83" t="s">
        <v>11</v>
      </c>
      <c r="C83">
        <f>0.2966</f>
        <v>0.29659999999999997</v>
      </c>
      <c r="D83">
        <v>1E-4</v>
      </c>
      <c r="E83" t="s">
        <v>12</v>
      </c>
      <c r="H83" t="s">
        <v>12</v>
      </c>
      <c r="I83" s="3" t="s">
        <v>14</v>
      </c>
      <c r="J83" s="3" t="s">
        <v>14</v>
      </c>
      <c r="K83" t="s">
        <v>15</v>
      </c>
    </row>
    <row r="84" spans="1:13" x14ac:dyDescent="0.25">
      <c r="A84">
        <v>9</v>
      </c>
      <c r="B84" t="s">
        <v>12</v>
      </c>
      <c r="C84" s="3" t="s">
        <v>14</v>
      </c>
      <c r="D84" s="3" t="s">
        <v>14</v>
      </c>
      <c r="E84" t="s">
        <v>15</v>
      </c>
      <c r="H84" t="s">
        <v>12</v>
      </c>
      <c r="I84" s="3" t="s">
        <v>14</v>
      </c>
      <c r="J84" s="3" t="s">
        <v>14</v>
      </c>
      <c r="K84" t="s">
        <v>15</v>
      </c>
    </row>
    <row r="85" spans="1:13" x14ac:dyDescent="0.25">
      <c r="A85">
        <v>10</v>
      </c>
      <c r="B85" t="s">
        <v>12</v>
      </c>
      <c r="C85" s="3" t="s">
        <v>14</v>
      </c>
      <c r="D85" s="3" t="s">
        <v>14</v>
      </c>
      <c r="E85" t="s">
        <v>15</v>
      </c>
      <c r="H85" t="s">
        <v>12</v>
      </c>
      <c r="I85" s="3" t="s">
        <v>14</v>
      </c>
      <c r="J85" s="3" t="s">
        <v>14</v>
      </c>
      <c r="K85" t="s">
        <v>15</v>
      </c>
    </row>
    <row r="86" spans="1:13" x14ac:dyDescent="0.25">
      <c r="B86">
        <f>(COUNTIF(B76:B85,"Si") / COUNTA(B76:B85))*100</f>
        <v>50</v>
      </c>
      <c r="C86">
        <f>AVERAGE(C76:C85)</f>
        <v>0.27456000000000003</v>
      </c>
      <c r="D86" s="1">
        <f>AVERAGE(D76:D85)</f>
        <v>1.8000000000000001E-4</v>
      </c>
      <c r="E86">
        <v>0</v>
      </c>
      <c r="H86">
        <f>(COUNTIF(H76:H85,"Si") / COUNTA(H76:H85))*100</f>
        <v>10</v>
      </c>
      <c r="I86">
        <f>AVERAGE(I76:I85)</f>
        <v>0.27279999999999999</v>
      </c>
      <c r="J86" s="1">
        <f>AVERAGE(J76:J85)</f>
        <v>2.0000000000000001E-4</v>
      </c>
      <c r="K86">
        <v>0</v>
      </c>
    </row>
    <row r="87" spans="1:13" x14ac:dyDescent="0.25">
      <c r="C87" s="3"/>
      <c r="D87" s="3"/>
      <c r="I87" s="3"/>
      <c r="J87" s="3"/>
    </row>
    <row r="90" spans="1:13" x14ac:dyDescent="0.25">
      <c r="B90" s="2" t="s">
        <v>16</v>
      </c>
      <c r="H90" s="2" t="s">
        <v>53</v>
      </c>
    </row>
    <row r="92" spans="1:13" x14ac:dyDescent="0.25">
      <c r="B92" t="s">
        <v>3</v>
      </c>
      <c r="C92" t="s">
        <v>7</v>
      </c>
      <c r="D92" t="s">
        <v>5</v>
      </c>
      <c r="E92" t="s">
        <v>6</v>
      </c>
      <c r="I92" t="s">
        <v>19</v>
      </c>
      <c r="J92" t="s">
        <v>20</v>
      </c>
      <c r="K92" t="s">
        <v>21</v>
      </c>
      <c r="L92" t="s">
        <v>22</v>
      </c>
      <c r="M92" t="s">
        <v>23</v>
      </c>
    </row>
    <row r="93" spans="1:13" x14ac:dyDescent="0.25">
      <c r="A93">
        <v>1</v>
      </c>
      <c r="B93" t="s">
        <v>11</v>
      </c>
      <c r="C93">
        <f>0.2566</f>
        <v>0.25659999999999999</v>
      </c>
      <c r="D93">
        <v>2.0000000000000001E-4</v>
      </c>
      <c r="E93" t="s">
        <v>13</v>
      </c>
      <c r="I93" t="s">
        <v>24</v>
      </c>
      <c r="J93">
        <v>0</v>
      </c>
      <c r="K93">
        <v>0</v>
      </c>
      <c r="L93">
        <v>0</v>
      </c>
      <c r="M93">
        <v>0</v>
      </c>
    </row>
    <row r="94" spans="1:13" x14ac:dyDescent="0.25">
      <c r="A94">
        <v>2</v>
      </c>
      <c r="B94" t="s">
        <v>11</v>
      </c>
      <c r="C94" s="1">
        <f>0.245</f>
        <v>0.245</v>
      </c>
      <c r="D94">
        <v>2.0000000000000001E-4</v>
      </c>
      <c r="E94" t="s">
        <v>13</v>
      </c>
      <c r="I94" t="s">
        <v>25</v>
      </c>
      <c r="J94">
        <v>0</v>
      </c>
      <c r="K94">
        <v>0</v>
      </c>
      <c r="L94">
        <v>0</v>
      </c>
      <c r="M94">
        <v>0</v>
      </c>
    </row>
    <row r="95" spans="1:13" x14ac:dyDescent="0.25">
      <c r="A95">
        <v>3</v>
      </c>
      <c r="B95" t="s">
        <v>11</v>
      </c>
      <c r="C95">
        <f>0.2754</f>
        <v>0.27539999999999998</v>
      </c>
      <c r="D95">
        <v>2.0000000000000001E-4</v>
      </c>
      <c r="E95" t="s">
        <v>13</v>
      </c>
      <c r="I95" t="s">
        <v>26</v>
      </c>
      <c r="J95">
        <v>50</v>
      </c>
      <c r="K95">
        <v>0.27456000000000003</v>
      </c>
      <c r="L95" s="1">
        <v>1.8000000000000001E-4</v>
      </c>
      <c r="M95">
        <v>0</v>
      </c>
    </row>
    <row r="96" spans="1:13" x14ac:dyDescent="0.25">
      <c r="A96">
        <v>4</v>
      </c>
      <c r="B96" t="s">
        <v>11</v>
      </c>
      <c r="C96">
        <f>0.2611</f>
        <v>0.2611</v>
      </c>
      <c r="D96">
        <v>2.0000000000000001E-4</v>
      </c>
      <c r="E96" t="s">
        <v>13</v>
      </c>
      <c r="I96" t="s">
        <v>27</v>
      </c>
      <c r="J96">
        <v>10</v>
      </c>
      <c r="K96" s="1">
        <v>0.27279999999999999</v>
      </c>
      <c r="L96" s="1">
        <v>2.0000000000000001E-4</v>
      </c>
      <c r="M96">
        <v>0</v>
      </c>
    </row>
    <row r="97" spans="1:13" x14ac:dyDescent="0.25">
      <c r="A97">
        <v>5</v>
      </c>
      <c r="B97" t="s">
        <v>11</v>
      </c>
      <c r="C97" s="1">
        <f>0.263</f>
        <v>0.26300000000000001</v>
      </c>
      <c r="D97">
        <v>2.0000000000000001E-4</v>
      </c>
      <c r="E97" t="s">
        <v>13</v>
      </c>
      <c r="I97" t="s">
        <v>16</v>
      </c>
      <c r="J97">
        <v>100</v>
      </c>
      <c r="K97">
        <v>0.26047999999999999</v>
      </c>
      <c r="L97" s="1">
        <v>2.0000000000000004E-4</v>
      </c>
      <c r="M97">
        <v>0</v>
      </c>
    </row>
    <row r="98" spans="1:13" x14ac:dyDescent="0.25">
      <c r="A98">
        <v>6</v>
      </c>
      <c r="B98" t="s">
        <v>11</v>
      </c>
      <c r="C98">
        <f>0.2684</f>
        <v>0.26840000000000003</v>
      </c>
      <c r="D98">
        <v>2.0000000000000001E-4</v>
      </c>
      <c r="E98" t="s">
        <v>13</v>
      </c>
      <c r="J98">
        <f>AVERAGE(J93:J97)</f>
        <v>32</v>
      </c>
      <c r="K98">
        <f>AVERAGE(K93:K97)</f>
        <v>0.16156800000000002</v>
      </c>
      <c r="L98">
        <f>AVERAGE(L93:L97)</f>
        <v>1.16E-4</v>
      </c>
      <c r="M98">
        <v>0</v>
      </c>
    </row>
    <row r="99" spans="1:13" x14ac:dyDescent="0.25">
      <c r="A99">
        <v>7</v>
      </c>
      <c r="B99" t="s">
        <v>11</v>
      </c>
      <c r="C99">
        <f>0.2761</f>
        <v>0.27610000000000001</v>
      </c>
      <c r="D99">
        <v>2.0000000000000001E-4</v>
      </c>
      <c r="E99" t="s">
        <v>13</v>
      </c>
    </row>
    <row r="100" spans="1:13" x14ac:dyDescent="0.25">
      <c r="A100">
        <v>8</v>
      </c>
      <c r="B100" t="s">
        <v>11</v>
      </c>
      <c r="C100">
        <f>0.2533</f>
        <v>0.25330000000000003</v>
      </c>
      <c r="D100">
        <v>2.0000000000000001E-4</v>
      </c>
      <c r="E100" t="s">
        <v>13</v>
      </c>
    </row>
    <row r="101" spans="1:13" x14ac:dyDescent="0.25">
      <c r="A101">
        <v>9</v>
      </c>
      <c r="B101" t="s">
        <v>11</v>
      </c>
      <c r="C101">
        <f>0.2477</f>
        <v>0.2477</v>
      </c>
      <c r="D101">
        <v>2.0000000000000001E-4</v>
      </c>
      <c r="E101" t="s">
        <v>13</v>
      </c>
    </row>
    <row r="102" spans="1:13" x14ac:dyDescent="0.25">
      <c r="A102">
        <v>10</v>
      </c>
      <c r="B102" t="s">
        <v>11</v>
      </c>
      <c r="C102">
        <f>0.2582</f>
        <v>0.25819999999999999</v>
      </c>
      <c r="D102">
        <v>2.0000000000000001E-4</v>
      </c>
      <c r="E102" t="s">
        <v>13</v>
      </c>
    </row>
    <row r="103" spans="1:13" x14ac:dyDescent="0.25">
      <c r="B103">
        <f>(COUNTIF(B93:B102,"Si") / COUNTA(B93:B102))*100</f>
        <v>100</v>
      </c>
      <c r="C103">
        <f>AVERAGE(C93:C102)</f>
        <v>0.26047999999999999</v>
      </c>
      <c r="D103" s="1">
        <f>AVERAGE(D93:D102)</f>
        <v>2.0000000000000004E-4</v>
      </c>
      <c r="E103">
        <v>0</v>
      </c>
      <c r="J103">
        <f>(J98+J44)/2</f>
        <v>32</v>
      </c>
      <c r="K103">
        <f>(K98+K44)/2</f>
        <v>0.22539288888888892</v>
      </c>
      <c r="L103" s="4">
        <f>(L98+L44)/2</f>
        <v>9.5000000000000005E-5</v>
      </c>
      <c r="M103">
        <f>(M98+M44)/2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D324B-A2BD-47D6-B7A8-48B7DC34531F}">
  <dimension ref="B2:M42"/>
  <sheetViews>
    <sheetView workbookViewId="0">
      <selection activeCell="B18" sqref="B18"/>
    </sheetView>
  </sheetViews>
  <sheetFormatPr baseColWidth="10" defaultColWidth="11.42578125" defaultRowHeight="15" x14ac:dyDescent="0.25"/>
  <cols>
    <col min="4" max="4" width="24.7109375" bestFit="1" customWidth="1"/>
    <col min="5" max="5" width="23.28515625" bestFit="1" customWidth="1"/>
    <col min="6" max="6" width="23.7109375" bestFit="1" customWidth="1"/>
    <col min="7" max="7" width="31.7109375" bestFit="1" customWidth="1"/>
    <col min="8" max="8" width="35" bestFit="1" customWidth="1"/>
    <col min="9" max="9" width="27.140625" bestFit="1" customWidth="1"/>
    <col min="11" max="11" width="24.7109375" bestFit="1" customWidth="1"/>
    <col min="12" max="12" width="20.5703125" bestFit="1" customWidth="1"/>
    <col min="13" max="13" width="16.140625" bestFit="1" customWidth="1"/>
  </cols>
  <sheetData>
    <row r="2" spans="2:13" x14ac:dyDescent="0.25">
      <c r="B2" s="2" t="s">
        <v>49</v>
      </c>
    </row>
    <row r="4" spans="2:13" x14ac:dyDescent="0.25">
      <c r="B4" s="2" t="s">
        <v>29</v>
      </c>
      <c r="I4" s="2" t="s">
        <v>30</v>
      </c>
    </row>
    <row r="6" spans="2:13" x14ac:dyDescent="0.25">
      <c r="C6" t="s">
        <v>3</v>
      </c>
      <c r="D6" t="s">
        <v>7</v>
      </c>
      <c r="E6" t="s">
        <v>5</v>
      </c>
      <c r="F6" t="s">
        <v>6</v>
      </c>
      <c r="J6" t="s">
        <v>3</v>
      </c>
      <c r="K6" t="s">
        <v>7</v>
      </c>
      <c r="L6" t="s">
        <v>5</v>
      </c>
      <c r="M6" t="s">
        <v>6</v>
      </c>
    </row>
    <row r="7" spans="2:13" x14ac:dyDescent="0.25">
      <c r="B7">
        <v>1</v>
      </c>
      <c r="C7" t="s">
        <v>11</v>
      </c>
      <c r="D7">
        <v>0.26479999999999998</v>
      </c>
      <c r="E7">
        <v>4.0000000000000002E-4</v>
      </c>
      <c r="F7" t="s">
        <v>12</v>
      </c>
      <c r="I7">
        <v>1</v>
      </c>
      <c r="J7" t="s">
        <v>12</v>
      </c>
      <c r="K7" t="s">
        <v>14</v>
      </c>
      <c r="L7" t="s">
        <v>14</v>
      </c>
      <c r="M7" t="s">
        <v>15</v>
      </c>
    </row>
    <row r="8" spans="2:13" x14ac:dyDescent="0.25">
      <c r="B8">
        <v>2</v>
      </c>
      <c r="C8" t="s">
        <v>11</v>
      </c>
      <c r="D8" s="1">
        <v>0.26550000000000001</v>
      </c>
      <c r="E8">
        <v>2.0000000000000001E-4</v>
      </c>
      <c r="F8" t="s">
        <v>12</v>
      </c>
      <c r="I8">
        <v>2</v>
      </c>
      <c r="J8" t="s">
        <v>11</v>
      </c>
      <c r="K8" s="1">
        <v>0.27610000000000001</v>
      </c>
      <c r="L8">
        <v>2.0000000000000001E-4</v>
      </c>
      <c r="M8" t="s">
        <v>12</v>
      </c>
    </row>
    <row r="9" spans="2:13" x14ac:dyDescent="0.25">
      <c r="B9">
        <v>3</v>
      </c>
      <c r="C9" t="s">
        <v>11</v>
      </c>
      <c r="D9">
        <v>0.28739999999999999</v>
      </c>
      <c r="E9">
        <v>2.0000000000000001E-4</v>
      </c>
      <c r="F9" t="s">
        <v>12</v>
      </c>
      <c r="I9">
        <v>3</v>
      </c>
      <c r="J9" t="s">
        <v>11</v>
      </c>
      <c r="K9">
        <v>0.29949999999999999</v>
      </c>
      <c r="L9">
        <v>2.0000000000000001E-4</v>
      </c>
      <c r="M9" t="s">
        <v>13</v>
      </c>
    </row>
    <row r="10" spans="2:13" x14ac:dyDescent="0.25">
      <c r="B10">
        <v>4</v>
      </c>
      <c r="C10" t="s">
        <v>11</v>
      </c>
      <c r="D10">
        <v>0.26379999999999998</v>
      </c>
      <c r="E10">
        <v>2.0000000000000001E-4</v>
      </c>
      <c r="F10" t="s">
        <v>12</v>
      </c>
      <c r="I10">
        <v>4</v>
      </c>
      <c r="J10" t="s">
        <v>12</v>
      </c>
      <c r="K10" t="s">
        <v>14</v>
      </c>
      <c r="L10" t="s">
        <v>14</v>
      </c>
      <c r="M10" t="s">
        <v>15</v>
      </c>
    </row>
    <row r="11" spans="2:13" x14ac:dyDescent="0.25">
      <c r="B11">
        <v>5</v>
      </c>
      <c r="C11" t="s">
        <v>11</v>
      </c>
      <c r="D11" s="1">
        <v>0.25319999999999998</v>
      </c>
      <c r="E11">
        <v>2.0000000000000001E-4</v>
      </c>
      <c r="F11" t="s">
        <v>12</v>
      </c>
      <c r="I11">
        <v>5</v>
      </c>
      <c r="J11" t="s">
        <v>12</v>
      </c>
      <c r="K11" t="s">
        <v>14</v>
      </c>
      <c r="L11" t="s">
        <v>14</v>
      </c>
      <c r="M11" t="s">
        <v>15</v>
      </c>
    </row>
    <row r="12" spans="2:13" x14ac:dyDescent="0.25">
      <c r="B12">
        <v>6</v>
      </c>
      <c r="C12" t="s">
        <v>11</v>
      </c>
      <c r="D12">
        <v>0.29570000000000002</v>
      </c>
      <c r="E12">
        <v>2.0000000000000001E-4</v>
      </c>
      <c r="F12" t="s">
        <v>12</v>
      </c>
      <c r="I12">
        <v>6</v>
      </c>
      <c r="J12" t="s">
        <v>12</v>
      </c>
      <c r="K12" t="s">
        <v>14</v>
      </c>
      <c r="L12" t="s">
        <v>14</v>
      </c>
      <c r="M12" t="s">
        <v>15</v>
      </c>
    </row>
    <row r="13" spans="2:13" x14ac:dyDescent="0.25">
      <c r="B13">
        <v>7</v>
      </c>
      <c r="C13" t="s">
        <v>11</v>
      </c>
      <c r="D13">
        <v>0.28860000000000002</v>
      </c>
      <c r="E13">
        <v>2.0000000000000001E-4</v>
      </c>
      <c r="F13" t="s">
        <v>12</v>
      </c>
      <c r="I13">
        <v>7</v>
      </c>
      <c r="J13" t="s">
        <v>11</v>
      </c>
      <c r="K13">
        <v>0.30520000000000003</v>
      </c>
      <c r="L13">
        <v>2.0000000000000001E-4</v>
      </c>
      <c r="M13" t="s">
        <v>12</v>
      </c>
    </row>
    <row r="14" spans="2:13" x14ac:dyDescent="0.25">
      <c r="B14">
        <v>8</v>
      </c>
      <c r="C14" t="s">
        <v>11</v>
      </c>
      <c r="D14">
        <v>0.25869999999999999</v>
      </c>
      <c r="E14">
        <v>2.0000000000000001E-4</v>
      </c>
      <c r="F14" t="s">
        <v>12</v>
      </c>
      <c r="I14">
        <v>8</v>
      </c>
      <c r="J14" t="s">
        <v>12</v>
      </c>
      <c r="K14" t="s">
        <v>14</v>
      </c>
      <c r="L14" t="s">
        <v>14</v>
      </c>
      <c r="M14" t="s">
        <v>15</v>
      </c>
    </row>
    <row r="15" spans="2:13" x14ac:dyDescent="0.25">
      <c r="B15">
        <v>9</v>
      </c>
      <c r="C15" t="s">
        <v>11</v>
      </c>
      <c r="D15">
        <v>0.29270000000000002</v>
      </c>
      <c r="E15">
        <v>2.0000000000000001E-4</v>
      </c>
      <c r="F15" t="s">
        <v>12</v>
      </c>
      <c r="I15">
        <v>9</v>
      </c>
      <c r="J15" t="s">
        <v>12</v>
      </c>
      <c r="K15" t="s">
        <v>14</v>
      </c>
      <c r="L15" t="s">
        <v>14</v>
      </c>
      <c r="M15" t="s">
        <v>15</v>
      </c>
    </row>
    <row r="16" spans="2:13" x14ac:dyDescent="0.25">
      <c r="B16">
        <v>10</v>
      </c>
      <c r="C16" t="s">
        <v>11</v>
      </c>
      <c r="D16">
        <v>0.29449999999999998</v>
      </c>
      <c r="E16">
        <v>2.0000000000000001E-4</v>
      </c>
      <c r="F16" t="s">
        <v>12</v>
      </c>
      <c r="I16">
        <v>10</v>
      </c>
      <c r="J16" t="s">
        <v>12</v>
      </c>
      <c r="K16" t="s">
        <v>14</v>
      </c>
      <c r="L16" t="s">
        <v>14</v>
      </c>
      <c r="M16" t="s">
        <v>15</v>
      </c>
    </row>
    <row r="18" spans="2:13" x14ac:dyDescent="0.25">
      <c r="B18" s="2" t="s">
        <v>31</v>
      </c>
    </row>
    <row r="19" spans="2:13" x14ac:dyDescent="0.25">
      <c r="I19" s="2" t="s">
        <v>32</v>
      </c>
    </row>
    <row r="20" spans="2:13" x14ac:dyDescent="0.25">
      <c r="C20" t="s">
        <v>3</v>
      </c>
      <c r="D20" t="s">
        <v>7</v>
      </c>
      <c r="E20" t="s">
        <v>5</v>
      </c>
      <c r="F20" t="s">
        <v>6</v>
      </c>
    </row>
    <row r="21" spans="2:13" x14ac:dyDescent="0.25">
      <c r="B21">
        <v>1</v>
      </c>
      <c r="C21" t="s">
        <v>11</v>
      </c>
      <c r="D21">
        <v>0.25230000000000002</v>
      </c>
      <c r="E21">
        <v>2.0000000000000001E-4</v>
      </c>
      <c r="F21" t="s">
        <v>12</v>
      </c>
      <c r="J21" t="s">
        <v>3</v>
      </c>
      <c r="K21" t="s">
        <v>7</v>
      </c>
      <c r="L21" t="s">
        <v>5</v>
      </c>
      <c r="M21" t="s">
        <v>6</v>
      </c>
    </row>
    <row r="22" spans="2:13" x14ac:dyDescent="0.25">
      <c r="B22">
        <v>2</v>
      </c>
      <c r="C22" t="s">
        <v>11</v>
      </c>
      <c r="D22" s="1">
        <v>0.27879999999999999</v>
      </c>
      <c r="E22">
        <v>2.0000000000000001E-4</v>
      </c>
      <c r="F22" t="s">
        <v>12</v>
      </c>
      <c r="I22">
        <v>1</v>
      </c>
      <c r="J22" t="s">
        <v>11</v>
      </c>
      <c r="K22">
        <v>0.26900000000000002</v>
      </c>
      <c r="L22">
        <v>2.0000000000000001E-4</v>
      </c>
      <c r="M22" t="s">
        <v>12</v>
      </c>
    </row>
    <row r="23" spans="2:13" x14ac:dyDescent="0.25">
      <c r="B23">
        <v>3</v>
      </c>
      <c r="C23" t="s">
        <v>12</v>
      </c>
      <c r="D23" t="s">
        <v>14</v>
      </c>
      <c r="E23" t="s">
        <v>14</v>
      </c>
      <c r="F23" t="s">
        <v>15</v>
      </c>
      <c r="I23">
        <v>2</v>
      </c>
      <c r="J23" t="s">
        <v>11</v>
      </c>
      <c r="K23" s="1">
        <v>0.29149999999999998</v>
      </c>
      <c r="L23">
        <v>2.0000000000000001E-4</v>
      </c>
      <c r="M23" t="s">
        <v>12</v>
      </c>
    </row>
    <row r="24" spans="2:13" x14ac:dyDescent="0.25">
      <c r="B24">
        <v>4</v>
      </c>
      <c r="C24" t="s">
        <v>11</v>
      </c>
      <c r="D24">
        <v>0.27529999999999999</v>
      </c>
      <c r="E24">
        <v>2.0000000000000001E-4</v>
      </c>
      <c r="F24" t="s">
        <v>12</v>
      </c>
      <c r="I24">
        <v>3</v>
      </c>
      <c r="J24" t="s">
        <v>11</v>
      </c>
      <c r="K24">
        <v>0.27479999999999999</v>
      </c>
      <c r="L24">
        <v>2.0000000000000001E-4</v>
      </c>
      <c r="M24" t="s">
        <v>12</v>
      </c>
    </row>
    <row r="25" spans="2:13" x14ac:dyDescent="0.25">
      <c r="B25">
        <v>5</v>
      </c>
      <c r="C25" t="s">
        <v>12</v>
      </c>
      <c r="D25" t="s">
        <v>14</v>
      </c>
      <c r="E25" t="s">
        <v>14</v>
      </c>
      <c r="F25" t="s">
        <v>15</v>
      </c>
      <c r="I25">
        <v>4</v>
      </c>
      <c r="J25" t="s">
        <v>11</v>
      </c>
      <c r="K25">
        <v>0.2908</v>
      </c>
      <c r="L25">
        <v>2.0000000000000001E-4</v>
      </c>
      <c r="M25" t="s">
        <v>12</v>
      </c>
    </row>
    <row r="26" spans="2:13" x14ac:dyDescent="0.25">
      <c r="B26">
        <v>6</v>
      </c>
      <c r="C26" t="s">
        <v>11</v>
      </c>
      <c r="D26">
        <v>0.28199999999999997</v>
      </c>
      <c r="E26">
        <v>2.0000000000000001E-4</v>
      </c>
      <c r="F26" t="s">
        <v>12</v>
      </c>
      <c r="I26">
        <v>5</v>
      </c>
      <c r="J26" t="s">
        <v>11</v>
      </c>
      <c r="K26">
        <v>0.27200000000000002</v>
      </c>
      <c r="L26">
        <v>2.0000000000000001E-4</v>
      </c>
      <c r="M26" t="s">
        <v>12</v>
      </c>
    </row>
    <row r="27" spans="2:13" x14ac:dyDescent="0.25">
      <c r="B27">
        <v>7</v>
      </c>
      <c r="C27" t="s">
        <v>11</v>
      </c>
      <c r="D27">
        <v>0.26090000000000002</v>
      </c>
      <c r="E27">
        <v>2.0000000000000001E-4</v>
      </c>
      <c r="F27" t="s">
        <v>12</v>
      </c>
      <c r="I27">
        <v>6</v>
      </c>
      <c r="J27" t="s">
        <v>11</v>
      </c>
      <c r="K27">
        <v>0.29330000000000001</v>
      </c>
      <c r="L27">
        <v>2.0000000000000001E-4</v>
      </c>
      <c r="M27" t="s">
        <v>12</v>
      </c>
    </row>
    <row r="28" spans="2:13" x14ac:dyDescent="0.25">
      <c r="B28">
        <v>8</v>
      </c>
      <c r="C28" t="s">
        <v>12</v>
      </c>
      <c r="D28" t="s">
        <v>14</v>
      </c>
      <c r="E28" t="s">
        <v>14</v>
      </c>
      <c r="F28" t="s">
        <v>15</v>
      </c>
      <c r="I28">
        <v>7</v>
      </c>
      <c r="J28" t="s">
        <v>11</v>
      </c>
      <c r="K28">
        <v>0.28039999999999998</v>
      </c>
      <c r="L28">
        <v>2.0000000000000001E-4</v>
      </c>
      <c r="M28" t="s">
        <v>12</v>
      </c>
    </row>
    <row r="29" spans="2:13" x14ac:dyDescent="0.25">
      <c r="B29">
        <v>9</v>
      </c>
      <c r="C29" t="s">
        <v>12</v>
      </c>
      <c r="D29" t="s">
        <v>14</v>
      </c>
      <c r="E29" t="s">
        <v>14</v>
      </c>
      <c r="F29" t="s">
        <v>15</v>
      </c>
      <c r="I29">
        <v>8</v>
      </c>
      <c r="J29" t="s">
        <v>11</v>
      </c>
      <c r="K29">
        <v>0.28920000000000001</v>
      </c>
      <c r="L29">
        <v>2.0000000000000001E-4</v>
      </c>
      <c r="M29" t="s">
        <v>12</v>
      </c>
    </row>
    <row r="30" spans="2:13" x14ac:dyDescent="0.25">
      <c r="B30">
        <v>10</v>
      </c>
      <c r="C30" t="s">
        <v>11</v>
      </c>
      <c r="D30">
        <v>0.25430000000000003</v>
      </c>
      <c r="E30">
        <v>2.0000000000000001E-4</v>
      </c>
      <c r="F30" t="s">
        <v>12</v>
      </c>
      <c r="I30">
        <v>9</v>
      </c>
      <c r="J30" t="s">
        <v>11</v>
      </c>
      <c r="K30">
        <v>0.27689999999999998</v>
      </c>
      <c r="L30">
        <v>2.0000000000000001E-4</v>
      </c>
      <c r="M30" t="s">
        <v>12</v>
      </c>
    </row>
    <row r="31" spans="2:13" x14ac:dyDescent="0.25">
      <c r="I31">
        <v>10</v>
      </c>
      <c r="J31" t="s">
        <v>11</v>
      </c>
      <c r="K31">
        <v>0.28699999999999998</v>
      </c>
      <c r="L31">
        <v>2.0000000000000001E-4</v>
      </c>
      <c r="M31" t="s">
        <v>12</v>
      </c>
    </row>
    <row r="34" spans="4:9" x14ac:dyDescent="0.25">
      <c r="D34" s="2" t="s">
        <v>52</v>
      </c>
    </row>
    <row r="36" spans="4:9" x14ac:dyDescent="0.25">
      <c r="E36" t="s">
        <v>19</v>
      </c>
      <c r="F36" t="s">
        <v>20</v>
      </c>
      <c r="G36" t="s">
        <v>21</v>
      </c>
      <c r="H36" t="s">
        <v>22</v>
      </c>
      <c r="I36" t="s">
        <v>23</v>
      </c>
    </row>
    <row r="37" spans="4:9" x14ac:dyDescent="0.25">
      <c r="E37" t="s">
        <v>33</v>
      </c>
      <c r="F37">
        <f xml:space="preserve"> ( COUNTIF(C7:C16, "Si") / COUNTA(C7:C16))*100</f>
        <v>100</v>
      </c>
      <c r="G37">
        <f>AVERAGE(D7:D16)</f>
        <v>0.27649000000000001</v>
      </c>
      <c r="H37">
        <f>AVERAGE(E7:E16)</f>
        <v>2.2000000000000006E-4</v>
      </c>
      <c r="I37">
        <v>0</v>
      </c>
    </row>
    <row r="38" spans="4:9" x14ac:dyDescent="0.25">
      <c r="E38" t="s">
        <v>34</v>
      </c>
      <c r="F38">
        <f>( COUNTIF(C21:C30, "Si") / COUNTA(C21:C30))*100</f>
        <v>60</v>
      </c>
      <c r="G38">
        <f>AVERAGE(D21:D30)</f>
        <v>0.26726666666666665</v>
      </c>
      <c r="H38">
        <f>AVERAGE(E21:E30)</f>
        <v>2.0000000000000001E-4</v>
      </c>
      <c r="I38">
        <v>0</v>
      </c>
    </row>
    <row r="39" spans="4:9" x14ac:dyDescent="0.25">
      <c r="E39" t="s">
        <v>35</v>
      </c>
      <c r="F39">
        <f>( COUNTIF(J7:J16, "Si") / COUNTA(J7:J16))*100</f>
        <v>30</v>
      </c>
      <c r="G39">
        <f>AVERAGE(K7:K16)</f>
        <v>0.29360000000000003</v>
      </c>
      <c r="H39">
        <f>AVERAGE(L7:L16)</f>
        <v>2.0000000000000001E-4</v>
      </c>
      <c r="I39">
        <v>0</v>
      </c>
    </row>
    <row r="40" spans="4:9" x14ac:dyDescent="0.25">
      <c r="E40" t="s">
        <v>36</v>
      </c>
      <c r="F40">
        <f>( COUNTIF(J22:J31, "Si") / COUNTA(J22:J31))*100</f>
        <v>100</v>
      </c>
      <c r="G40">
        <f>AVERAGE(K22:K31)</f>
        <v>0.28248999999999996</v>
      </c>
      <c r="H40">
        <f>AVERAGE(L22:L31)</f>
        <v>2.0000000000000004E-4</v>
      </c>
      <c r="I40">
        <v>0</v>
      </c>
    </row>
    <row r="41" spans="4:9" x14ac:dyDescent="0.25">
      <c r="F41">
        <f>AVERAGE(F37:F40)</f>
        <v>72.5</v>
      </c>
      <c r="G41">
        <f>AVERAGE(G37:G40)</f>
        <v>0.27996166666666666</v>
      </c>
      <c r="H41" s="1">
        <f>AVERAGE(H37:H40)</f>
        <v>2.0500000000000005E-4</v>
      </c>
      <c r="I41">
        <v>0</v>
      </c>
    </row>
    <row r="42" spans="4:9" x14ac:dyDescent="0.25">
      <c r="H42">
        <f>AVERAGE(H37:H41)</f>
        <v>2.0500000000000005E-4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C6CAB-F196-4468-A5C7-DE156C3B61D2}">
  <dimension ref="B2:M95"/>
  <sheetViews>
    <sheetView workbookViewId="0">
      <selection activeCell="I9" sqref="I9"/>
    </sheetView>
  </sheetViews>
  <sheetFormatPr baseColWidth="10" defaultColWidth="11.42578125" defaultRowHeight="15" x14ac:dyDescent="0.25"/>
  <cols>
    <col min="4" max="4" width="24.7109375" bestFit="1" customWidth="1"/>
    <col min="5" max="5" width="20.5703125" bestFit="1" customWidth="1"/>
    <col min="6" max="6" width="16.140625" bestFit="1" customWidth="1"/>
    <col min="9" max="9" width="26" bestFit="1" customWidth="1"/>
    <col min="10" max="10" width="26.42578125" bestFit="1" customWidth="1"/>
    <col min="11" max="11" width="31.7109375" bestFit="1" customWidth="1"/>
    <col min="12" max="12" width="35" bestFit="1" customWidth="1"/>
    <col min="13" max="13" width="27.140625" bestFit="1" customWidth="1"/>
  </cols>
  <sheetData>
    <row r="2" spans="2:13" x14ac:dyDescent="0.25">
      <c r="B2" s="2" t="s">
        <v>50</v>
      </c>
    </row>
    <row r="3" spans="2:13" x14ac:dyDescent="0.25">
      <c r="H3" s="2" t="s">
        <v>51</v>
      </c>
    </row>
    <row r="4" spans="2:13" x14ac:dyDescent="0.25">
      <c r="B4" s="2" t="s">
        <v>37</v>
      </c>
    </row>
    <row r="5" spans="2:13" x14ac:dyDescent="0.25">
      <c r="I5" t="s">
        <v>19</v>
      </c>
      <c r="J5" t="s">
        <v>20</v>
      </c>
      <c r="K5" t="s">
        <v>21</v>
      </c>
      <c r="L5" t="s">
        <v>22</v>
      </c>
      <c r="M5" t="s">
        <v>23</v>
      </c>
    </row>
    <row r="6" spans="2:13" x14ac:dyDescent="0.25">
      <c r="C6" t="s">
        <v>3</v>
      </c>
      <c r="D6" t="s">
        <v>7</v>
      </c>
      <c r="E6" t="s">
        <v>5</v>
      </c>
      <c r="F6" t="s">
        <v>6</v>
      </c>
      <c r="I6" t="s">
        <v>38</v>
      </c>
      <c r="J6">
        <v>100</v>
      </c>
      <c r="K6">
        <v>0.29925999999999997</v>
      </c>
      <c r="L6">
        <v>2.0000000000000004E-4</v>
      </c>
      <c r="M6">
        <v>0</v>
      </c>
    </row>
    <row r="7" spans="2:13" x14ac:dyDescent="0.25">
      <c r="B7">
        <v>1</v>
      </c>
      <c r="C7" t="s">
        <v>11</v>
      </c>
      <c r="D7">
        <v>0.2923</v>
      </c>
      <c r="E7">
        <v>2.0000000000000001E-4</v>
      </c>
      <c r="F7" t="s">
        <v>12</v>
      </c>
      <c r="I7" t="s">
        <v>39</v>
      </c>
      <c r="J7">
        <v>80</v>
      </c>
      <c r="K7">
        <v>0.31078749999999999</v>
      </c>
      <c r="L7">
        <v>2.0000000000000004E-4</v>
      </c>
      <c r="M7">
        <v>0</v>
      </c>
    </row>
    <row r="8" spans="2:13" x14ac:dyDescent="0.25">
      <c r="B8">
        <v>2</v>
      </c>
      <c r="C8" t="s">
        <v>11</v>
      </c>
      <c r="D8" s="1">
        <v>0.31090000000000001</v>
      </c>
      <c r="E8">
        <v>2.0000000000000001E-4</v>
      </c>
      <c r="F8" t="s">
        <v>12</v>
      </c>
      <c r="I8" t="s">
        <v>40</v>
      </c>
      <c r="J8">
        <v>80</v>
      </c>
      <c r="K8">
        <v>0.32034999999999997</v>
      </c>
      <c r="L8">
        <v>2.0000000000000004E-4</v>
      </c>
      <c r="M8">
        <v>0</v>
      </c>
    </row>
    <row r="9" spans="2:13" x14ac:dyDescent="0.25">
      <c r="B9">
        <v>3</v>
      </c>
      <c r="C9" t="s">
        <v>11</v>
      </c>
      <c r="D9">
        <v>0.31900000000000001</v>
      </c>
      <c r="E9">
        <v>2.0000000000000001E-4</v>
      </c>
      <c r="F9" t="s">
        <v>12</v>
      </c>
      <c r="I9" t="s">
        <v>41</v>
      </c>
      <c r="J9">
        <v>100</v>
      </c>
      <c r="K9">
        <v>0.28941000000000006</v>
      </c>
      <c r="L9">
        <v>2.0000000000000004E-4</v>
      </c>
      <c r="M9">
        <v>0</v>
      </c>
    </row>
    <row r="10" spans="2:13" x14ac:dyDescent="0.25">
      <c r="B10">
        <v>4</v>
      </c>
      <c r="C10" t="s">
        <v>11</v>
      </c>
      <c r="D10">
        <v>0.2913</v>
      </c>
      <c r="E10">
        <v>2.0000000000000001E-4</v>
      </c>
      <c r="F10" t="s">
        <v>12</v>
      </c>
      <c r="I10" t="s">
        <v>42</v>
      </c>
      <c r="J10">
        <v>100</v>
      </c>
      <c r="K10">
        <v>0.28355999999999998</v>
      </c>
      <c r="L10">
        <v>2.0000000000000004E-4</v>
      </c>
      <c r="M10">
        <v>0</v>
      </c>
    </row>
    <row r="11" spans="2:13" x14ac:dyDescent="0.25">
      <c r="B11">
        <v>5</v>
      </c>
      <c r="C11" t="s">
        <v>11</v>
      </c>
      <c r="D11" s="1">
        <v>0.29920000000000002</v>
      </c>
      <c r="E11">
        <v>2.0000000000000001E-4</v>
      </c>
      <c r="F11" t="s">
        <v>12</v>
      </c>
      <c r="I11" t="s">
        <v>43</v>
      </c>
      <c r="J11">
        <v>100</v>
      </c>
      <c r="K11">
        <v>0.28782999999999992</v>
      </c>
      <c r="L11">
        <v>2.0000000000000004E-4</v>
      </c>
      <c r="M11">
        <v>0</v>
      </c>
    </row>
    <row r="12" spans="2:13" x14ac:dyDescent="0.25">
      <c r="B12">
        <v>6</v>
      </c>
      <c r="C12" t="s">
        <v>11</v>
      </c>
      <c r="D12">
        <v>0.27679999999999999</v>
      </c>
      <c r="E12">
        <v>2.0000000000000001E-4</v>
      </c>
      <c r="F12" t="s">
        <v>12</v>
      </c>
      <c r="J12">
        <f>AVERAGE(J6:J11)</f>
        <v>93.333333333333329</v>
      </c>
      <c r="K12">
        <f>AVERAGE(K6:K11)</f>
        <v>0.29853291666666665</v>
      </c>
      <c r="L12">
        <f>AVERAGE(L6:L11)</f>
        <v>2.0000000000000006E-4</v>
      </c>
    </row>
    <row r="13" spans="2:13" x14ac:dyDescent="0.25">
      <c r="B13">
        <v>7</v>
      </c>
      <c r="C13" t="s">
        <v>11</v>
      </c>
      <c r="D13">
        <v>0.2883</v>
      </c>
      <c r="E13">
        <v>2.0000000000000001E-4</v>
      </c>
      <c r="F13" t="s">
        <v>12</v>
      </c>
    </row>
    <row r="14" spans="2:13" x14ac:dyDescent="0.25">
      <c r="B14">
        <v>8</v>
      </c>
      <c r="C14" t="s">
        <v>11</v>
      </c>
      <c r="D14">
        <v>0.29380000000000001</v>
      </c>
      <c r="E14">
        <v>2.0000000000000001E-4</v>
      </c>
      <c r="F14" t="s">
        <v>12</v>
      </c>
    </row>
    <row r="15" spans="2:13" x14ac:dyDescent="0.25">
      <c r="B15">
        <v>9</v>
      </c>
      <c r="C15" t="s">
        <v>11</v>
      </c>
      <c r="D15">
        <v>0.32790000000000002</v>
      </c>
      <c r="E15">
        <v>2.0000000000000001E-4</v>
      </c>
      <c r="F15" t="s">
        <v>12</v>
      </c>
    </row>
    <row r="16" spans="2:13" x14ac:dyDescent="0.25">
      <c r="B16">
        <v>10</v>
      </c>
      <c r="C16" t="s">
        <v>11</v>
      </c>
      <c r="D16">
        <v>0.29310000000000003</v>
      </c>
      <c r="E16">
        <v>2.0000000000000001E-4</v>
      </c>
      <c r="F16" t="s">
        <v>12</v>
      </c>
    </row>
    <row r="17" spans="2:6" x14ac:dyDescent="0.25">
      <c r="C17">
        <f>(COUNTIF(C7:C16, "Si") / COUNTA(C7:C16))* 100</f>
        <v>100</v>
      </c>
      <c r="D17">
        <f>AVERAGE(D7:D16)</f>
        <v>0.29925999999999997</v>
      </c>
      <c r="E17">
        <f>AVERAGE(E7:E16)</f>
        <v>2.0000000000000004E-4</v>
      </c>
      <c r="F17">
        <v>0</v>
      </c>
    </row>
    <row r="19" spans="2:6" x14ac:dyDescent="0.25">
      <c r="B19" s="2" t="s">
        <v>44</v>
      </c>
    </row>
    <row r="21" spans="2:6" x14ac:dyDescent="0.25">
      <c r="C21" t="s">
        <v>3</v>
      </c>
      <c r="D21" t="s">
        <v>7</v>
      </c>
      <c r="E21" t="s">
        <v>5</v>
      </c>
      <c r="F21" t="s">
        <v>6</v>
      </c>
    </row>
    <row r="22" spans="2:6" x14ac:dyDescent="0.25">
      <c r="B22">
        <v>1</v>
      </c>
      <c r="C22" t="s">
        <v>12</v>
      </c>
      <c r="D22" t="s">
        <v>14</v>
      </c>
      <c r="E22" t="s">
        <v>14</v>
      </c>
      <c r="F22" t="s">
        <v>15</v>
      </c>
    </row>
    <row r="23" spans="2:6" x14ac:dyDescent="0.25">
      <c r="B23">
        <v>2</v>
      </c>
      <c r="C23" t="s">
        <v>11</v>
      </c>
      <c r="D23" s="1">
        <v>0.29970000000000002</v>
      </c>
      <c r="E23">
        <v>2.0000000000000001E-4</v>
      </c>
      <c r="F23" t="s">
        <v>13</v>
      </c>
    </row>
    <row r="24" spans="2:6" x14ac:dyDescent="0.25">
      <c r="B24">
        <v>3</v>
      </c>
      <c r="C24" t="s">
        <v>11</v>
      </c>
      <c r="D24">
        <v>0.30270000000000002</v>
      </c>
      <c r="E24">
        <v>2.0000000000000001E-4</v>
      </c>
      <c r="F24" t="s">
        <v>13</v>
      </c>
    </row>
    <row r="25" spans="2:6" x14ac:dyDescent="0.25">
      <c r="B25">
        <v>4</v>
      </c>
      <c r="C25" t="s">
        <v>11</v>
      </c>
      <c r="D25">
        <v>0.29730000000000001</v>
      </c>
      <c r="E25">
        <v>2.0000000000000001E-4</v>
      </c>
      <c r="F25" t="s">
        <v>13</v>
      </c>
    </row>
    <row r="26" spans="2:6" x14ac:dyDescent="0.25">
      <c r="B26">
        <v>5</v>
      </c>
      <c r="C26" t="s">
        <v>11</v>
      </c>
      <c r="D26" s="1">
        <v>0.31759999999999999</v>
      </c>
      <c r="E26">
        <v>2.0000000000000001E-4</v>
      </c>
      <c r="F26" t="s">
        <v>13</v>
      </c>
    </row>
    <row r="27" spans="2:6" x14ac:dyDescent="0.25">
      <c r="B27">
        <v>6</v>
      </c>
      <c r="C27" t="s">
        <v>11</v>
      </c>
      <c r="D27">
        <v>0.33129999999999998</v>
      </c>
      <c r="E27">
        <v>2.0000000000000001E-4</v>
      </c>
      <c r="F27" t="s">
        <v>13</v>
      </c>
    </row>
    <row r="28" spans="2:6" x14ac:dyDescent="0.25">
      <c r="B28">
        <v>7</v>
      </c>
      <c r="C28" t="s">
        <v>11</v>
      </c>
      <c r="D28">
        <v>0.30470000000000003</v>
      </c>
      <c r="E28">
        <v>2.0000000000000001E-4</v>
      </c>
      <c r="F28" t="s">
        <v>13</v>
      </c>
    </row>
    <row r="29" spans="2:6" x14ac:dyDescent="0.25">
      <c r="B29">
        <v>8</v>
      </c>
      <c r="C29" t="s">
        <v>11</v>
      </c>
      <c r="D29">
        <v>0.31090000000000001</v>
      </c>
      <c r="E29">
        <v>2.0000000000000001E-4</v>
      </c>
      <c r="F29" t="s">
        <v>13</v>
      </c>
    </row>
    <row r="30" spans="2:6" x14ac:dyDescent="0.25">
      <c r="B30">
        <v>9</v>
      </c>
      <c r="C30" t="s">
        <v>11</v>
      </c>
      <c r="D30">
        <v>0.3221</v>
      </c>
      <c r="E30">
        <v>2.0000000000000001E-4</v>
      </c>
      <c r="F30" t="s">
        <v>13</v>
      </c>
    </row>
    <row r="31" spans="2:6" x14ac:dyDescent="0.25">
      <c r="B31">
        <v>10</v>
      </c>
      <c r="C31" t="s">
        <v>12</v>
      </c>
      <c r="D31" t="s">
        <v>14</v>
      </c>
      <c r="E31" t="s">
        <v>14</v>
      </c>
      <c r="F31" t="s">
        <v>15</v>
      </c>
    </row>
    <row r="32" spans="2:6" x14ac:dyDescent="0.25">
      <c r="C32">
        <f>(COUNTIF(C22:C31, "Si") / COUNTA(C22:C31))* 100</f>
        <v>80</v>
      </c>
      <c r="D32">
        <f>AVERAGE(D22:D31)</f>
        <v>0.31078749999999999</v>
      </c>
      <c r="E32">
        <f>AVERAGE(E22:E31)</f>
        <v>2.0000000000000004E-4</v>
      </c>
      <c r="F32">
        <v>0</v>
      </c>
    </row>
    <row r="35" spans="2:6" x14ac:dyDescent="0.25">
      <c r="B35" s="2" t="s">
        <v>45</v>
      </c>
    </row>
    <row r="37" spans="2:6" x14ac:dyDescent="0.25">
      <c r="C37" t="s">
        <v>3</v>
      </c>
      <c r="D37" t="s">
        <v>7</v>
      </c>
      <c r="E37" t="s">
        <v>5</v>
      </c>
      <c r="F37" t="s">
        <v>6</v>
      </c>
    </row>
    <row r="38" spans="2:6" x14ac:dyDescent="0.25">
      <c r="B38">
        <v>1</v>
      </c>
      <c r="C38" t="s">
        <v>12</v>
      </c>
      <c r="D38" t="s">
        <v>14</v>
      </c>
      <c r="E38" t="s">
        <v>14</v>
      </c>
      <c r="F38" t="s">
        <v>15</v>
      </c>
    </row>
    <row r="39" spans="2:6" x14ac:dyDescent="0.25">
      <c r="B39">
        <v>2</v>
      </c>
      <c r="C39" t="s">
        <v>11</v>
      </c>
      <c r="D39" s="1">
        <v>0.35310000000000002</v>
      </c>
      <c r="E39">
        <v>2.0000000000000001E-4</v>
      </c>
      <c r="F39" t="s">
        <v>12</v>
      </c>
    </row>
    <row r="40" spans="2:6" x14ac:dyDescent="0.25">
      <c r="B40">
        <v>3</v>
      </c>
      <c r="C40" t="s">
        <v>11</v>
      </c>
      <c r="D40">
        <v>0.30080000000000001</v>
      </c>
      <c r="E40">
        <v>2.0000000000000001E-4</v>
      </c>
      <c r="F40" t="s">
        <v>12</v>
      </c>
    </row>
    <row r="41" spans="2:6" x14ac:dyDescent="0.25">
      <c r="B41">
        <v>4</v>
      </c>
      <c r="C41" t="s">
        <v>13</v>
      </c>
      <c r="D41" t="s">
        <v>14</v>
      </c>
      <c r="E41" t="s">
        <v>14</v>
      </c>
      <c r="F41" t="s">
        <v>15</v>
      </c>
    </row>
    <row r="42" spans="2:6" x14ac:dyDescent="0.25">
      <c r="B42">
        <v>5</v>
      </c>
      <c r="C42" t="s">
        <v>11</v>
      </c>
      <c r="D42" s="1">
        <v>0.30499999999999999</v>
      </c>
      <c r="E42">
        <v>2.0000000000000001E-4</v>
      </c>
      <c r="F42" t="s">
        <v>12</v>
      </c>
    </row>
    <row r="43" spans="2:6" x14ac:dyDescent="0.25">
      <c r="B43">
        <v>6</v>
      </c>
      <c r="C43" t="s">
        <v>11</v>
      </c>
      <c r="D43">
        <v>0.30509999999999998</v>
      </c>
      <c r="E43">
        <v>2.0000000000000001E-4</v>
      </c>
      <c r="F43" t="s">
        <v>12</v>
      </c>
    </row>
    <row r="44" spans="2:6" x14ac:dyDescent="0.25">
      <c r="B44">
        <v>7</v>
      </c>
      <c r="C44" t="s">
        <v>11</v>
      </c>
      <c r="D44">
        <v>0.31069999999999998</v>
      </c>
      <c r="E44">
        <v>2.0000000000000001E-4</v>
      </c>
      <c r="F44" t="s">
        <v>12</v>
      </c>
    </row>
    <row r="45" spans="2:6" x14ac:dyDescent="0.25">
      <c r="B45">
        <v>8</v>
      </c>
      <c r="C45" t="s">
        <v>11</v>
      </c>
      <c r="D45">
        <v>0.31540000000000001</v>
      </c>
      <c r="E45">
        <v>2.0000000000000001E-4</v>
      </c>
      <c r="F45" t="s">
        <v>12</v>
      </c>
    </row>
    <row r="46" spans="2:6" x14ac:dyDescent="0.25">
      <c r="B46">
        <v>9</v>
      </c>
      <c r="C46" t="s">
        <v>11</v>
      </c>
      <c r="D46">
        <v>0.35830000000000001</v>
      </c>
      <c r="E46">
        <v>2.0000000000000001E-4</v>
      </c>
      <c r="F46" t="s">
        <v>12</v>
      </c>
    </row>
    <row r="47" spans="2:6" x14ac:dyDescent="0.25">
      <c r="B47">
        <v>10</v>
      </c>
      <c r="C47" t="s">
        <v>11</v>
      </c>
      <c r="D47">
        <v>0.31440000000000001</v>
      </c>
      <c r="E47">
        <v>2.0000000000000001E-4</v>
      </c>
      <c r="F47" t="s">
        <v>12</v>
      </c>
    </row>
    <row r="48" spans="2:6" x14ac:dyDescent="0.25">
      <c r="C48">
        <f>(COUNTIF(C38:C47, "Si") / COUNTA(C38:C47))* 100</f>
        <v>80</v>
      </c>
      <c r="D48">
        <f>AVERAGE(D38:D47)</f>
        <v>0.32034999999999997</v>
      </c>
      <c r="E48">
        <f>AVERAGE(E38:E47)</f>
        <v>2.0000000000000004E-4</v>
      </c>
      <c r="F48">
        <v>0</v>
      </c>
    </row>
    <row r="52" spans="2:6" x14ac:dyDescent="0.25">
      <c r="B52" s="2" t="s">
        <v>41</v>
      </c>
    </row>
    <row r="54" spans="2:6" x14ac:dyDescent="0.25">
      <c r="C54" t="s">
        <v>3</v>
      </c>
      <c r="D54" t="s">
        <v>7</v>
      </c>
      <c r="E54" t="s">
        <v>5</v>
      </c>
      <c r="F54" t="s">
        <v>6</v>
      </c>
    </row>
    <row r="55" spans="2:6" x14ac:dyDescent="0.25">
      <c r="B55">
        <v>1</v>
      </c>
      <c r="C55" t="s">
        <v>11</v>
      </c>
      <c r="D55">
        <v>0.2878</v>
      </c>
      <c r="E55">
        <v>2.0000000000000001E-4</v>
      </c>
      <c r="F55" t="s">
        <v>13</v>
      </c>
    </row>
    <row r="56" spans="2:6" x14ac:dyDescent="0.25">
      <c r="B56">
        <v>2</v>
      </c>
      <c r="C56" t="s">
        <v>11</v>
      </c>
      <c r="D56" s="1">
        <v>0.30380000000000001</v>
      </c>
      <c r="E56">
        <v>2.0000000000000001E-4</v>
      </c>
      <c r="F56" t="s">
        <v>13</v>
      </c>
    </row>
    <row r="57" spans="2:6" x14ac:dyDescent="0.25">
      <c r="B57">
        <v>3</v>
      </c>
      <c r="C57" t="s">
        <v>11</v>
      </c>
      <c r="D57">
        <v>0.31190000000000001</v>
      </c>
      <c r="E57">
        <v>2.0000000000000001E-4</v>
      </c>
      <c r="F57" t="s">
        <v>13</v>
      </c>
    </row>
    <row r="58" spans="2:6" x14ac:dyDescent="0.25">
      <c r="B58">
        <v>4</v>
      </c>
      <c r="C58" t="s">
        <v>11</v>
      </c>
      <c r="D58">
        <v>0.27639999999999998</v>
      </c>
      <c r="E58">
        <v>2.0000000000000001E-4</v>
      </c>
      <c r="F58" t="s">
        <v>13</v>
      </c>
    </row>
    <row r="59" spans="2:6" x14ac:dyDescent="0.25">
      <c r="B59">
        <v>5</v>
      </c>
      <c r="C59" t="s">
        <v>11</v>
      </c>
      <c r="D59" s="1">
        <v>0.27360000000000001</v>
      </c>
      <c r="E59">
        <v>2.0000000000000001E-4</v>
      </c>
      <c r="F59" t="s">
        <v>13</v>
      </c>
    </row>
    <row r="60" spans="2:6" x14ac:dyDescent="0.25">
      <c r="B60">
        <v>6</v>
      </c>
      <c r="C60" t="s">
        <v>11</v>
      </c>
      <c r="D60">
        <v>0.28360000000000002</v>
      </c>
      <c r="E60">
        <v>2.0000000000000001E-4</v>
      </c>
      <c r="F60" t="s">
        <v>13</v>
      </c>
    </row>
    <row r="61" spans="2:6" x14ac:dyDescent="0.25">
      <c r="B61">
        <v>7</v>
      </c>
      <c r="C61" t="s">
        <v>11</v>
      </c>
      <c r="D61">
        <v>0.29389999999999999</v>
      </c>
      <c r="E61">
        <v>2.0000000000000001E-4</v>
      </c>
      <c r="F61" t="s">
        <v>13</v>
      </c>
    </row>
    <row r="62" spans="2:6" x14ac:dyDescent="0.25">
      <c r="B62">
        <v>8</v>
      </c>
      <c r="C62" t="s">
        <v>11</v>
      </c>
      <c r="D62">
        <v>0.27850000000000003</v>
      </c>
      <c r="E62">
        <v>2.0000000000000001E-4</v>
      </c>
      <c r="F62" t="s">
        <v>13</v>
      </c>
    </row>
    <row r="63" spans="2:6" x14ac:dyDescent="0.25">
      <c r="B63">
        <v>9</v>
      </c>
      <c r="C63" t="s">
        <v>11</v>
      </c>
      <c r="D63">
        <v>0.28639999999999999</v>
      </c>
      <c r="E63">
        <v>2.0000000000000001E-4</v>
      </c>
      <c r="F63" t="s">
        <v>13</v>
      </c>
    </row>
    <row r="64" spans="2:6" x14ac:dyDescent="0.25">
      <c r="B64">
        <v>10</v>
      </c>
      <c r="C64" t="s">
        <v>11</v>
      </c>
      <c r="D64">
        <v>0.29820000000000002</v>
      </c>
      <c r="E64">
        <v>2.0000000000000001E-4</v>
      </c>
      <c r="F64" t="s">
        <v>13</v>
      </c>
    </row>
    <row r="65" spans="2:6" x14ac:dyDescent="0.25">
      <c r="C65">
        <f>(COUNTIF(C55:C64, "Si") / COUNTA(C55:C64))* 100</f>
        <v>100</v>
      </c>
      <c r="D65">
        <f>AVERAGE(D55:D64)</f>
        <v>0.28941000000000006</v>
      </c>
      <c r="E65">
        <f>AVERAGE(E55:E64)</f>
        <v>2.0000000000000004E-4</v>
      </c>
      <c r="F65">
        <v>0</v>
      </c>
    </row>
    <row r="67" spans="2:6" x14ac:dyDescent="0.25">
      <c r="B67" s="2" t="s">
        <v>46</v>
      </c>
    </row>
    <row r="69" spans="2:6" x14ac:dyDescent="0.25">
      <c r="C69" t="s">
        <v>3</v>
      </c>
      <c r="D69" t="s">
        <v>7</v>
      </c>
      <c r="E69" t="s">
        <v>5</v>
      </c>
      <c r="F69" t="s">
        <v>6</v>
      </c>
    </row>
    <row r="70" spans="2:6" x14ac:dyDescent="0.25">
      <c r="B70">
        <v>1</v>
      </c>
      <c r="C70" t="s">
        <v>11</v>
      </c>
      <c r="D70">
        <v>0.2777</v>
      </c>
      <c r="E70">
        <v>2.0000000000000001E-4</v>
      </c>
      <c r="F70" t="s">
        <v>13</v>
      </c>
    </row>
    <row r="71" spans="2:6" x14ac:dyDescent="0.25">
      <c r="B71">
        <v>2</v>
      </c>
      <c r="C71" t="s">
        <v>11</v>
      </c>
      <c r="D71" s="1">
        <v>0.28920000000000001</v>
      </c>
      <c r="E71">
        <v>2.0000000000000001E-4</v>
      </c>
      <c r="F71" t="s">
        <v>13</v>
      </c>
    </row>
    <row r="72" spans="2:6" x14ac:dyDescent="0.25">
      <c r="B72">
        <v>3</v>
      </c>
      <c r="C72" t="s">
        <v>11</v>
      </c>
      <c r="D72">
        <v>0.29370000000000002</v>
      </c>
      <c r="E72">
        <v>2.0000000000000001E-4</v>
      </c>
      <c r="F72" t="s">
        <v>13</v>
      </c>
    </row>
    <row r="73" spans="2:6" x14ac:dyDescent="0.25">
      <c r="B73">
        <v>4</v>
      </c>
      <c r="C73" t="s">
        <v>11</v>
      </c>
      <c r="D73">
        <v>0.28029999999999999</v>
      </c>
      <c r="E73">
        <v>2.0000000000000001E-4</v>
      </c>
      <c r="F73" t="s">
        <v>13</v>
      </c>
    </row>
    <row r="74" spans="2:6" x14ac:dyDescent="0.25">
      <c r="B74">
        <v>5</v>
      </c>
      <c r="C74" t="s">
        <v>11</v>
      </c>
      <c r="D74" s="1">
        <v>0.2959</v>
      </c>
      <c r="E74">
        <v>2.0000000000000001E-4</v>
      </c>
      <c r="F74" t="s">
        <v>13</v>
      </c>
    </row>
    <row r="75" spans="2:6" x14ac:dyDescent="0.25">
      <c r="B75">
        <v>6</v>
      </c>
      <c r="C75" t="s">
        <v>11</v>
      </c>
      <c r="D75">
        <v>0.29470000000000002</v>
      </c>
      <c r="E75">
        <v>2.0000000000000001E-4</v>
      </c>
      <c r="F75" t="s">
        <v>13</v>
      </c>
    </row>
    <row r="76" spans="2:6" x14ac:dyDescent="0.25">
      <c r="B76">
        <v>7</v>
      </c>
      <c r="C76" t="s">
        <v>11</v>
      </c>
      <c r="D76">
        <v>0.26369999999999999</v>
      </c>
      <c r="E76">
        <v>2.0000000000000001E-4</v>
      </c>
      <c r="F76" t="s">
        <v>13</v>
      </c>
    </row>
    <row r="77" spans="2:6" x14ac:dyDescent="0.25">
      <c r="B77">
        <v>8</v>
      </c>
      <c r="C77" t="s">
        <v>11</v>
      </c>
      <c r="D77">
        <v>0.27789999999999998</v>
      </c>
      <c r="E77">
        <v>2.0000000000000001E-4</v>
      </c>
      <c r="F77" t="s">
        <v>13</v>
      </c>
    </row>
    <row r="78" spans="2:6" x14ac:dyDescent="0.25">
      <c r="B78">
        <v>9</v>
      </c>
      <c r="C78" t="s">
        <v>11</v>
      </c>
      <c r="D78">
        <v>0.26750000000000002</v>
      </c>
      <c r="E78">
        <v>2.0000000000000001E-4</v>
      </c>
      <c r="F78" t="s">
        <v>13</v>
      </c>
    </row>
    <row r="79" spans="2:6" x14ac:dyDescent="0.25">
      <c r="B79">
        <v>10</v>
      </c>
      <c r="C79" t="s">
        <v>11</v>
      </c>
      <c r="D79">
        <v>0.29499999999999998</v>
      </c>
      <c r="E79">
        <v>2.0000000000000001E-4</v>
      </c>
      <c r="F79" t="s">
        <v>13</v>
      </c>
    </row>
    <row r="80" spans="2:6" x14ac:dyDescent="0.25">
      <c r="C80">
        <f>(COUNTIF(C70:C79, "Si") / COUNTA(C70:C79))* 100</f>
        <v>100</v>
      </c>
      <c r="D80">
        <f>AVERAGE(D70:D79)</f>
        <v>0.28355999999999998</v>
      </c>
      <c r="E80">
        <f>AVERAGE(E70:E79)</f>
        <v>2.0000000000000004E-4</v>
      </c>
      <c r="F80">
        <v>0</v>
      </c>
    </row>
    <row r="82" spans="2:6" x14ac:dyDescent="0.25">
      <c r="B82" s="2" t="s">
        <v>47</v>
      </c>
    </row>
    <row r="84" spans="2:6" x14ac:dyDescent="0.25">
      <c r="C84" t="s">
        <v>3</v>
      </c>
      <c r="D84" t="s">
        <v>7</v>
      </c>
      <c r="E84" t="s">
        <v>5</v>
      </c>
      <c r="F84" t="s">
        <v>6</v>
      </c>
    </row>
    <row r="85" spans="2:6" x14ac:dyDescent="0.25">
      <c r="B85">
        <v>1</v>
      </c>
      <c r="C85" t="s">
        <v>11</v>
      </c>
      <c r="D85">
        <v>0.2954</v>
      </c>
      <c r="E85">
        <v>2.0000000000000001E-4</v>
      </c>
      <c r="F85" t="s">
        <v>13</v>
      </c>
    </row>
    <row r="86" spans="2:6" x14ac:dyDescent="0.25">
      <c r="B86">
        <v>2</v>
      </c>
      <c r="C86" t="s">
        <v>11</v>
      </c>
      <c r="D86" s="1">
        <v>0.31059999999999999</v>
      </c>
      <c r="E86">
        <v>2.0000000000000001E-4</v>
      </c>
      <c r="F86" t="s">
        <v>13</v>
      </c>
    </row>
    <row r="87" spans="2:6" x14ac:dyDescent="0.25">
      <c r="B87">
        <v>3</v>
      </c>
      <c r="C87" t="s">
        <v>11</v>
      </c>
      <c r="D87">
        <v>0.312</v>
      </c>
      <c r="E87">
        <v>2.0000000000000001E-4</v>
      </c>
      <c r="F87" t="s">
        <v>13</v>
      </c>
    </row>
    <row r="88" spans="2:6" x14ac:dyDescent="0.25">
      <c r="B88">
        <v>4</v>
      </c>
      <c r="C88" t="s">
        <v>11</v>
      </c>
      <c r="D88">
        <v>0.27289999999999998</v>
      </c>
      <c r="E88">
        <v>2.0000000000000001E-4</v>
      </c>
      <c r="F88" t="s">
        <v>13</v>
      </c>
    </row>
    <row r="89" spans="2:6" x14ac:dyDescent="0.25">
      <c r="B89">
        <v>5</v>
      </c>
      <c r="C89" t="s">
        <v>11</v>
      </c>
      <c r="D89" s="1">
        <v>0.26240000000000002</v>
      </c>
      <c r="E89">
        <v>2.0000000000000001E-4</v>
      </c>
      <c r="F89" t="s">
        <v>13</v>
      </c>
    </row>
    <row r="90" spans="2:6" x14ac:dyDescent="0.25">
      <c r="B90">
        <v>6</v>
      </c>
      <c r="C90" t="s">
        <v>11</v>
      </c>
      <c r="D90">
        <v>0.27889999999999998</v>
      </c>
      <c r="E90">
        <v>2.0000000000000001E-4</v>
      </c>
      <c r="F90" t="s">
        <v>13</v>
      </c>
    </row>
    <row r="91" spans="2:6" x14ac:dyDescent="0.25">
      <c r="B91">
        <v>7</v>
      </c>
      <c r="C91" t="s">
        <v>11</v>
      </c>
      <c r="D91">
        <v>0.26769999999999999</v>
      </c>
      <c r="E91">
        <v>2.0000000000000001E-4</v>
      </c>
      <c r="F91" t="s">
        <v>13</v>
      </c>
    </row>
    <row r="92" spans="2:6" x14ac:dyDescent="0.25">
      <c r="B92">
        <v>8</v>
      </c>
      <c r="C92" t="s">
        <v>11</v>
      </c>
      <c r="D92">
        <v>0.2823</v>
      </c>
      <c r="E92">
        <v>2.0000000000000001E-4</v>
      </c>
      <c r="F92" t="s">
        <v>13</v>
      </c>
    </row>
    <row r="93" spans="2:6" x14ac:dyDescent="0.25">
      <c r="B93">
        <v>9</v>
      </c>
      <c r="C93" t="s">
        <v>11</v>
      </c>
      <c r="D93">
        <v>0.2782</v>
      </c>
      <c r="E93">
        <v>2.0000000000000001E-4</v>
      </c>
      <c r="F93" t="s">
        <v>13</v>
      </c>
    </row>
    <row r="94" spans="2:6" x14ac:dyDescent="0.25">
      <c r="B94">
        <v>10</v>
      </c>
      <c r="C94" t="s">
        <v>11</v>
      </c>
      <c r="D94">
        <v>0.31790000000000002</v>
      </c>
      <c r="E94">
        <v>2.0000000000000001E-4</v>
      </c>
      <c r="F94" t="s">
        <v>13</v>
      </c>
    </row>
    <row r="95" spans="2:6" x14ac:dyDescent="0.25">
      <c r="C95">
        <f>(COUNTIF(C85:C94, "Si") / COUNTA(C85:C94))* 100</f>
        <v>100</v>
      </c>
      <c r="D95">
        <f>AVERAGE(D85:D94)</f>
        <v>0.28782999999999992</v>
      </c>
      <c r="E95">
        <f>AVERAGE(E85:E94)</f>
        <v>2.0000000000000004E-4</v>
      </c>
      <c r="F9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749D2-704A-4AB8-B3E8-7A0FCA8D13F9}">
  <dimension ref="A1"/>
  <sheetViews>
    <sheetView workbookViewId="0">
      <selection activeCell="G12" sqref="G1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CA5546C255F13478E067EEC831408B5" ma:contentTypeVersion="16" ma:contentTypeDescription="Crear nuevo documento." ma:contentTypeScope="" ma:versionID="572a2b285bbb17ef396c7ef8cf168689">
  <xsd:schema xmlns:xsd="http://www.w3.org/2001/XMLSchema" xmlns:xs="http://www.w3.org/2001/XMLSchema" xmlns:p="http://schemas.microsoft.com/office/2006/metadata/properties" xmlns:ns3="96ade4e3-0c5b-4663-a78a-0c662b6b828b" xmlns:ns4="453a23a1-c861-4c64-9efc-e9dfb7a8130b" targetNamespace="http://schemas.microsoft.com/office/2006/metadata/properties" ma:root="true" ma:fieldsID="5b79b8898376a55eb75b5f91b36040f6" ns3:_="" ns4:_="">
    <xsd:import namespace="96ade4e3-0c5b-4663-a78a-0c662b6b828b"/>
    <xsd:import namespace="453a23a1-c861-4c64-9efc-e9dfb7a8130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SearchProperties" minOccurs="0"/>
                <xsd:element ref="ns3:_activity" minOccurs="0"/>
                <xsd:element ref="ns3:MediaServiceAutoTags" minOccurs="0"/>
                <xsd:element ref="ns3:MediaServiceObjectDetectorVersion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SystemTag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ade4e3-0c5b-4663-a78a-0c662b6b82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3a23a1-c861-4c64-9efc-e9dfb7a8130b" elementFormDefault="qualified">
    <xsd:import namespace="http://schemas.microsoft.com/office/2006/documentManagement/types"/>
    <xsd:import namespace="http://schemas.microsoft.com/office/infopath/2007/PartnerControls"/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6ade4e3-0c5b-4663-a78a-0c662b6b828b" xsi:nil="true"/>
  </documentManagement>
</p:properties>
</file>

<file path=customXml/itemProps1.xml><?xml version="1.0" encoding="utf-8"?>
<ds:datastoreItem xmlns:ds="http://schemas.openxmlformats.org/officeDocument/2006/customXml" ds:itemID="{486CA716-D22C-4F6C-9D75-37235216F5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ade4e3-0c5b-4663-a78a-0c662b6b828b"/>
    <ds:schemaRef ds:uri="453a23a1-c861-4c64-9efc-e9dfb7a813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BC3B6BB-7DCA-4DE9-B697-9F07D3C596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6DE2D7-50EF-4D78-841D-4071D2B088FD}">
  <ds:schemaRefs>
    <ds:schemaRef ds:uri="96ade4e3-0c5b-4663-a78a-0c662b6b828b"/>
    <ds:schemaRef ds:uri="http://schemas.microsoft.com/office/2006/documentManagement/types"/>
    <ds:schemaRef ds:uri="http://purl.org/dc/terms/"/>
    <ds:schemaRef ds:uri="http://www.w3.org/XML/1998/namespace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453a23a1-c861-4c64-9efc-e9dfb7a8130b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Escenario1</vt:lpstr>
      <vt:lpstr>Escenario2</vt:lpstr>
      <vt:lpstr>Escenario3</vt:lpstr>
      <vt:lpstr>Hoja1</vt:lpstr>
      <vt:lpstr>Escenario1!_Toc199761959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ZAPATA ARMAS FREDDY ALEJANDRO</dc:creator>
  <cp:keywords/>
  <dc:description/>
  <cp:lastModifiedBy>ZAPATA ARMAS FREDDY ALEJANDRO</cp:lastModifiedBy>
  <cp:revision/>
  <dcterms:created xsi:type="dcterms:W3CDTF">2025-06-02T20:45:24Z</dcterms:created>
  <dcterms:modified xsi:type="dcterms:W3CDTF">2025-10-14T22:54:40Z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0x0101005CA5546C255F13478E067EEC831408B5</vt:lpwstr>
  </property>
</Properties>
</file>