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freddy\Desktop\"/>
    </mc:Choice>
  </mc:AlternateContent>
  <xr:revisionPtr revIDLastSave="0" documentId="13_ncr:1_{E2E46234-0650-40A7-9527-19FFA0AEADAC}" xr6:coauthVersionLast="47" xr6:coauthVersionMax="47" xr10:uidLastSave="{00000000-0000-0000-0000-000000000000}"/>
  <bookViews>
    <workbookView xWindow="22932" yWindow="-108" windowWidth="23256" windowHeight="12456" xr2:uid="{154CF9C6-E8E5-4978-B952-4DE49D5C6744}"/>
  </bookViews>
  <sheets>
    <sheet name="CR de MES" sheetId="1" r:id="rId1"/>
    <sheet name="Feuil1" sheetId="2" r:id="rId2"/>
    <sheet name="Feuil1 (2)" sheetId="3" r:id="rId3"/>
  </sheets>
  <definedNames>
    <definedName name="lis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61" i="1" l="1"/>
  <c r="F73" i="1"/>
  <c r="C16" i="3"/>
  <c r="B11" i="3"/>
  <c r="B10" i="3"/>
  <c r="C8" i="3"/>
  <c r="B8" i="3"/>
  <c r="C6" i="3"/>
  <c r="C7" i="3" s="1"/>
  <c r="B5" i="3"/>
  <c r="D5" i="3" s="1"/>
  <c r="D2" i="3"/>
  <c r="C5" i="2"/>
  <c r="C8" i="2"/>
  <c r="B11" i="2"/>
  <c r="B10" i="2"/>
  <c r="D11" i="2" s="1"/>
  <c r="C6" i="2"/>
  <c r="B6" i="2"/>
  <c r="B8" i="2"/>
  <c r="G8" i="2" s="1"/>
  <c r="B5" i="2"/>
  <c r="L33" i="1"/>
  <c r="D2" i="2" s="1"/>
  <c r="D166" i="1"/>
  <c r="D155" i="1"/>
  <c r="L61" i="1"/>
  <c r="B7" i="2" l="1"/>
  <c r="G8" i="3"/>
  <c r="D8" i="3"/>
  <c r="B14" i="3" s="1"/>
  <c r="D7" i="3"/>
  <c r="C7" i="2"/>
  <c r="D5" i="2"/>
  <c r="W28" i="1"/>
  <c r="X28" i="1" s="1"/>
  <c r="N198" i="1"/>
  <c r="C17" i="3" l="1"/>
  <c r="C18" i="3" s="1"/>
  <c r="B22" i="3" s="1"/>
  <c r="D7" i="2"/>
  <c r="C16" i="2" s="1"/>
  <c r="D8" i="2"/>
  <c r="B14" i="2" s="1"/>
  <c r="P28" i="1"/>
  <c r="K201" i="1"/>
  <c r="L207" i="1"/>
  <c r="C207" i="1"/>
  <c r="C17" i="2" l="1"/>
  <c r="C18" i="2" s="1"/>
  <c r="C22" i="2" s="1"/>
  <c r="Q73" i="1" s="1"/>
  <c r="H26" i="1"/>
  <c r="H15" i="1"/>
  <c r="B22" i="2" l="1"/>
  <c r="N73" i="1" s="1"/>
  <c r="G73" i="1" s="1"/>
</calcChain>
</file>

<file path=xl/sharedStrings.xml><?xml version="1.0" encoding="utf-8"?>
<sst xmlns="http://schemas.openxmlformats.org/spreadsheetml/2006/main" count="692" uniqueCount="428">
  <si>
    <t>Compte Rendu d'assistance à mise en service</t>
  </si>
  <si>
    <t>Date de l'intervention :</t>
  </si>
  <si>
    <t>(N° de série du module)</t>
  </si>
  <si>
    <t>Installateur :</t>
  </si>
  <si>
    <t>Utilisateur :</t>
  </si>
  <si>
    <t>Adresse :</t>
  </si>
  <si>
    <t>Code Postal :</t>
  </si>
  <si>
    <t>Ville :</t>
  </si>
  <si>
    <t>E-mail :</t>
  </si>
  <si>
    <t>N° tél :</t>
  </si>
  <si>
    <t>Contact :</t>
  </si>
  <si>
    <t>Type de module hydraulique</t>
  </si>
  <si>
    <t>SC2</t>
  </si>
  <si>
    <t>Type module</t>
  </si>
  <si>
    <t>SC1Z</t>
  </si>
  <si>
    <t>SC1</t>
  </si>
  <si>
    <t>ECS seul</t>
  </si>
  <si>
    <t>V3 ECS</t>
  </si>
  <si>
    <t>Volume du BALLON ECS solaire</t>
  </si>
  <si>
    <t>V3 Tampon</t>
  </si>
  <si>
    <t>Volume du BALLON Tampon</t>
  </si>
  <si>
    <t>V3 VE</t>
  </si>
  <si>
    <t>Hauteur H (mètres)</t>
  </si>
  <si>
    <t>Neutraguard</t>
  </si>
  <si>
    <t>Autre (MPG)</t>
  </si>
  <si>
    <t>% ou °C</t>
  </si>
  <si>
    <t>mesuré ?</t>
  </si>
  <si>
    <t>oui</t>
  </si>
  <si>
    <t>info installateur</t>
  </si>
  <si>
    <t>Diamètre des liaisons capteurs</t>
  </si>
  <si>
    <t>Inox</t>
  </si>
  <si>
    <t>Long.  (Aller + retour) :</t>
  </si>
  <si>
    <t>mètres</t>
  </si>
  <si>
    <t>Liaison capteur</t>
  </si>
  <si>
    <t>Cuivre</t>
  </si>
  <si>
    <t>Autre</t>
  </si>
  <si>
    <t>Pression remplissage</t>
  </si>
  <si>
    <t>Pression VE à vide</t>
  </si>
  <si>
    <t>P° remplissage (H comptée)</t>
  </si>
  <si>
    <t>P° VE à vide</t>
  </si>
  <si>
    <t>Préciser nature et volume du vase</t>
  </si>
  <si>
    <r>
      <t>Autre circuit (</t>
    </r>
    <r>
      <rPr>
        <b/>
        <sz val="10"/>
        <color theme="1"/>
        <rFont val="Calibri"/>
        <family val="2"/>
        <scheme val="minor"/>
      </rPr>
      <t>ex : capteurs sur échangeur</t>
    </r>
    <r>
      <rPr>
        <b/>
        <sz val="11"/>
        <color theme="1"/>
        <rFont val="Calibri"/>
        <family val="2"/>
        <scheme val="minor"/>
      </rPr>
      <t>)</t>
    </r>
  </si>
  <si>
    <t xml:space="preserve"> - </t>
  </si>
  <si>
    <t>préciser</t>
  </si>
  <si>
    <t>Autre ballon</t>
  </si>
  <si>
    <t>Non</t>
  </si>
  <si>
    <t>Usage</t>
  </si>
  <si>
    <t>Vol.</t>
  </si>
  <si>
    <t>Type</t>
  </si>
  <si>
    <t>Circuit</t>
  </si>
  <si>
    <t>Vol./P.</t>
  </si>
  <si>
    <t>Bouteille casse pression / Echangeur</t>
  </si>
  <si>
    <t>Oui</t>
  </si>
  <si>
    <t>CP</t>
  </si>
  <si>
    <t>Capteurs</t>
  </si>
  <si>
    <t>CP / Echangeur</t>
  </si>
  <si>
    <t>CP = casse-pression / bouteille de mélange</t>
  </si>
  <si>
    <t>Ech. plq.</t>
  </si>
  <si>
    <t>Piscine/Spa</t>
  </si>
  <si>
    <t>Ech. tub.</t>
  </si>
  <si>
    <t>Ech. plq. ou tub. = échangeur à plaque ou tubulaire</t>
  </si>
  <si>
    <t>App. 1</t>
  </si>
  <si>
    <t>App. 2</t>
  </si>
  <si>
    <t>Sur ballon sol ECS</t>
  </si>
  <si>
    <t>Sur ballon appoint</t>
  </si>
  <si>
    <t>Bouclage sanitaire</t>
  </si>
  <si>
    <t>Circulateur piloté Solisart</t>
  </si>
  <si>
    <t>Circulateur indépendant</t>
  </si>
  <si>
    <t>APPOINTS</t>
  </si>
  <si>
    <t>TYPE APPOINT 1</t>
  </si>
  <si>
    <t>Puissance (kW)</t>
  </si>
  <si>
    <t>Chaudière granulés</t>
  </si>
  <si>
    <t>Poêle granulés</t>
  </si>
  <si>
    <t>PAC</t>
  </si>
  <si>
    <t>Chaudière électrique</t>
  </si>
  <si>
    <t>Réchauffeur électrique</t>
  </si>
  <si>
    <t>Gaz</t>
  </si>
  <si>
    <t>Fioul</t>
  </si>
  <si>
    <t>Multiple</t>
  </si>
  <si>
    <t>Marque et modèle</t>
  </si>
  <si>
    <t>Condensation</t>
  </si>
  <si>
    <t>Chaudière buches</t>
  </si>
  <si>
    <t>Poêle buches</t>
  </si>
  <si>
    <t>Dans le volume chauffé</t>
  </si>
  <si>
    <t>TYPE APPOINT 2</t>
  </si>
  <si>
    <t>Aucun</t>
  </si>
  <si>
    <t>En cascade avec APP1</t>
  </si>
  <si>
    <t>SPECIFICITES</t>
  </si>
  <si>
    <t>By-Pass chaudière</t>
  </si>
  <si>
    <t>Diamètre</t>
  </si>
  <si>
    <t>APP1</t>
  </si>
  <si>
    <t>APP2</t>
  </si>
  <si>
    <t>V3V by-pass chaudière</t>
  </si>
  <si>
    <t>Résistance immergée</t>
  </si>
  <si>
    <t>EMETTEURS</t>
  </si>
  <si>
    <t>Type d'émetteurs</t>
  </si>
  <si>
    <t>Surface à chauffer (m²)</t>
  </si>
  <si>
    <t>Z1</t>
  </si>
  <si>
    <t>Plancher chauffant</t>
  </si>
  <si>
    <t>Autre 1</t>
  </si>
  <si>
    <t>Piscine déportée</t>
  </si>
  <si>
    <t>Radiateurs</t>
  </si>
  <si>
    <t>Ventilo-convecteur</t>
  </si>
  <si>
    <t>Décharge</t>
  </si>
  <si>
    <t>Murs chauffants</t>
  </si>
  <si>
    <t>Z2</t>
  </si>
  <si>
    <t>Autre 2</t>
  </si>
  <si>
    <t>CESI déporté</t>
  </si>
  <si>
    <t>Z3</t>
  </si>
  <si>
    <t>Z4</t>
  </si>
  <si>
    <t>CAPTEURS</t>
  </si>
  <si>
    <t>Champ n°1 (sonde T1)</t>
  </si>
  <si>
    <t>Champ n°2</t>
  </si>
  <si>
    <t>Surface ( m²)</t>
  </si>
  <si>
    <t>En //</t>
  </si>
  <si>
    <t>En série</t>
  </si>
  <si>
    <t>Sur V3V</t>
  </si>
  <si>
    <t>Modèle</t>
  </si>
  <si>
    <t>SM 2,34</t>
  </si>
  <si>
    <t>S7 2,02</t>
  </si>
  <si>
    <t>S7 2,5</t>
  </si>
  <si>
    <t>Clipsol</t>
  </si>
  <si>
    <t>Sur-toiture</t>
  </si>
  <si>
    <t>En intégration</t>
  </si>
  <si>
    <t>Inclinaison</t>
  </si>
  <si>
    <t>n° sonde</t>
  </si>
  <si>
    <t xml:space="preserve"> Orientation</t>
  </si>
  <si>
    <t>SUD-OUEST</t>
  </si>
  <si>
    <t>T14</t>
  </si>
  <si>
    <t>EST</t>
  </si>
  <si>
    <t>SUD-EST</t>
  </si>
  <si>
    <t>SUD</t>
  </si>
  <si>
    <t>OUEST</t>
  </si>
  <si>
    <t>CHECK - LIST</t>
  </si>
  <si>
    <t>NC = Non Conforme
NF = Non Fonctionnel</t>
  </si>
  <si>
    <r>
      <t xml:space="preserve">Valeurs en </t>
    </r>
    <r>
      <rPr>
        <sz val="10"/>
        <color rgb="FFFF0000"/>
        <rFont val="Calibri"/>
        <family val="2"/>
        <scheme val="minor"/>
      </rPr>
      <t>rouge</t>
    </r>
    <r>
      <rPr>
        <sz val="10"/>
        <color theme="1"/>
        <rFont val="Calibri"/>
        <family val="2"/>
        <scheme val="minor"/>
      </rPr>
      <t xml:space="preserve"> = Réserves
Valeurs en </t>
    </r>
    <r>
      <rPr>
        <sz val="10"/>
        <color theme="5"/>
        <rFont val="Calibri"/>
        <family val="2"/>
        <scheme val="minor"/>
      </rPr>
      <t>orange</t>
    </r>
    <r>
      <rPr>
        <sz val="10"/>
        <color theme="1"/>
        <rFont val="Calibri"/>
        <family val="2"/>
        <scheme val="minor"/>
      </rPr>
      <t xml:space="preserve"> = Remarques</t>
    </r>
  </si>
  <si>
    <t>Raccordements hydrauliques</t>
  </si>
  <si>
    <t>Autoclose</t>
  </si>
  <si>
    <r>
      <t xml:space="preserve">Installation remplie et purgée avec une </t>
    </r>
    <r>
      <rPr>
        <u/>
        <sz val="11"/>
        <color theme="1"/>
        <rFont val="Calibri"/>
        <family val="2"/>
        <scheme val="minor"/>
      </rPr>
      <t>pompe solaire</t>
    </r>
  </si>
  <si>
    <r>
      <t xml:space="preserve">Anti thermosiphon sur </t>
    </r>
    <r>
      <rPr>
        <u/>
        <sz val="11"/>
        <color theme="1"/>
        <rFont val="Calibri"/>
        <family val="2"/>
        <scheme val="minor"/>
      </rPr>
      <t>tous</t>
    </r>
    <r>
      <rPr>
        <sz val="11"/>
        <color theme="1"/>
        <rFont val="Calibri"/>
        <family val="2"/>
        <scheme val="minor"/>
      </rPr>
      <t xml:space="preserve"> les piquages ballons</t>
    </r>
    <r>
      <rPr>
        <sz val="11"/>
        <color theme="1"/>
        <rFont val="Calibri"/>
        <family val="2"/>
        <scheme val="minor"/>
      </rPr>
      <t xml:space="preserve"> (30mm mini)</t>
    </r>
  </si>
  <si>
    <t>Tampon ok</t>
  </si>
  <si>
    <t>Sortie ECS / Echangeur SOL / Echangeur APP / Echangeur Tampon</t>
  </si>
  <si>
    <t>APP ok</t>
  </si>
  <si>
    <t>APP + Bal TP ok</t>
  </si>
  <si>
    <t>Joints papier bleus HT ou EPDM 3mm</t>
  </si>
  <si>
    <t>Tuyauteries hors PC ou RAD en : cuivre, inox, acier noir, laiton</t>
  </si>
  <si>
    <t>NC</t>
  </si>
  <si>
    <t>Ok</t>
  </si>
  <si>
    <t>Sur circuit RAD (radiateurs), synthétique possible mais longueur mini en métal + anti-thermosiphon</t>
  </si>
  <si>
    <t>Positionnement bulbe vanne thermostatique départ PC correct</t>
  </si>
  <si>
    <t>Fixation / Isolation</t>
  </si>
  <si>
    <t>NC / NC</t>
  </si>
  <si>
    <t>Montage mitigeur thermostatique ECS correct (C = COLD  / H = HOT)</t>
  </si>
  <si>
    <t>Ok / Ok</t>
  </si>
  <si>
    <t>Ok / NC</t>
  </si>
  <si>
    <t>NC / Ok</t>
  </si>
  <si>
    <t>Serrage mitigeur thermostatique PC</t>
  </si>
  <si>
    <t>Température réglée à :</t>
  </si>
  <si>
    <t>Montage vase expansion</t>
  </si>
  <si>
    <t>avec clapet anti-retour</t>
  </si>
  <si>
    <t>anti-thermosiphon</t>
  </si>
  <si>
    <t>VE ECS = NC</t>
  </si>
  <si>
    <t>VE Bal TP = NC</t>
  </si>
  <si>
    <t>Autre VE = NC</t>
  </si>
  <si>
    <t>Autre ou aucune</t>
  </si>
  <si>
    <t>Diel en sortie + Terre</t>
  </si>
  <si>
    <t>Diel en sortie</t>
  </si>
  <si>
    <t>Présence de fuite(s) à la fin de la mise en service</t>
  </si>
  <si>
    <t>Aucune</t>
  </si>
  <si>
    <t>Suintement</t>
  </si>
  <si>
    <t>Si Bouclage ECS</t>
  </si>
  <si>
    <t>4 clapets anti-retour</t>
  </si>
  <si>
    <t>Positionnement</t>
  </si>
  <si>
    <t>Oui (sans poignée)</t>
  </si>
  <si>
    <t>Commentaires / Particularités</t>
  </si>
  <si>
    <t>Raccordements électriques</t>
  </si>
  <si>
    <t>Protection électrique dédiée au module Solisart</t>
  </si>
  <si>
    <t>Si autre, préciser</t>
  </si>
  <si>
    <t>2A</t>
  </si>
  <si>
    <t>4A</t>
  </si>
  <si>
    <t>Sur autre circuit</t>
  </si>
  <si>
    <t>Alimentation directe du module</t>
  </si>
  <si>
    <t>Sur prise secteur</t>
  </si>
  <si>
    <t>Type de cablage alimentation secteur sur carte de régulation</t>
  </si>
  <si>
    <t>Fils souples</t>
  </si>
  <si>
    <t>Fils rigides</t>
  </si>
  <si>
    <t>Cablages (0,75 mm²) des sondes d'ambiance, extérieure et capteur</t>
  </si>
  <si>
    <r>
      <t xml:space="preserve">Si </t>
    </r>
    <r>
      <rPr>
        <sz val="9"/>
        <color theme="1"/>
        <rFont val="Calibri"/>
        <family val="2"/>
      </rPr>
      <t>≠ Ok, mettre un commentaire</t>
    </r>
  </si>
  <si>
    <t>Partiel</t>
  </si>
  <si>
    <t>Positionnement correct des sonde(s) capteurs</t>
  </si>
  <si>
    <t>Positionnement correct des autres sondes</t>
  </si>
  <si>
    <t>Partiellement</t>
  </si>
  <si>
    <t>Dispositif de blocage des sondes dans le(s) ballon(s)</t>
  </si>
  <si>
    <t>Pas partout</t>
  </si>
  <si>
    <t>Sécurité thermique plancher chauffant cablée</t>
  </si>
  <si>
    <t>Sécurité thermique piscine (ou autre) cablée</t>
  </si>
  <si>
    <t>Connexion / Interface / Version</t>
  </si>
  <si>
    <t>Connexion internet sur le site</t>
  </si>
  <si>
    <t>Fonctionnelle</t>
  </si>
  <si>
    <t>Raccordement régul. &lt;-&gt; internet</t>
  </si>
  <si>
    <t>Filaire</t>
  </si>
  <si>
    <t>A venir</t>
  </si>
  <si>
    <t>Non prévue</t>
  </si>
  <si>
    <t>CPL</t>
  </si>
  <si>
    <t>Wi-Fi</t>
  </si>
  <si>
    <t>Test connexion serveur</t>
  </si>
  <si>
    <t>Version NanoServeur / Régulation</t>
  </si>
  <si>
    <t>Compte serveur client final</t>
  </si>
  <si>
    <t>Compte serveur installateur</t>
  </si>
  <si>
    <t>A créer</t>
  </si>
  <si>
    <t>Relevés</t>
  </si>
  <si>
    <t>Températures à :</t>
  </si>
  <si>
    <t>00h00</t>
  </si>
  <si>
    <t>T1</t>
  </si>
  <si>
    <t>Capt ch1</t>
  </si>
  <si>
    <t>T9</t>
  </si>
  <si>
    <t>Extérieure</t>
  </si>
  <si>
    <t>Capt ch2</t>
  </si>
  <si>
    <t>Capt froid</t>
  </si>
  <si>
    <t>Ballon Sol</t>
  </si>
  <si>
    <t>Ballon App</t>
  </si>
  <si>
    <t>Ballon Tamp.</t>
  </si>
  <si>
    <t>Appoint 1</t>
  </si>
  <si>
    <t>Appoint 2</t>
  </si>
  <si>
    <t>Collect. Chd</t>
  </si>
  <si>
    <t>Collect. Frd</t>
  </si>
  <si>
    <t>Zone 1</t>
  </si>
  <si>
    <t>Zone 2</t>
  </si>
  <si>
    <t>Zone 3</t>
  </si>
  <si>
    <t>Zone 4</t>
  </si>
  <si>
    <t>Echangeur 1</t>
  </si>
  <si>
    <t>Echangeur 2</t>
  </si>
  <si>
    <t>Echangeur 3</t>
  </si>
  <si>
    <t>Non connecté</t>
  </si>
  <si>
    <t>Non utilisé</t>
  </si>
  <si>
    <t>T2</t>
  </si>
  <si>
    <t>T10</t>
  </si>
  <si>
    <t>T3</t>
  </si>
  <si>
    <t>T11</t>
  </si>
  <si>
    <t>T4</t>
  </si>
  <si>
    <t>T12</t>
  </si>
  <si>
    <t>T5</t>
  </si>
  <si>
    <t>T13</t>
  </si>
  <si>
    <t>T6</t>
  </si>
  <si>
    <t>T7</t>
  </si>
  <si>
    <t>T15</t>
  </si>
  <si>
    <t>T8</t>
  </si>
  <si>
    <t>T16</t>
  </si>
  <si>
    <t>Tests fonctionnels</t>
  </si>
  <si>
    <t>Affectation</t>
  </si>
  <si>
    <t>Pilotage</t>
  </si>
  <si>
    <t>Vit.</t>
  </si>
  <si>
    <t>Test circulation</t>
  </si>
  <si>
    <t>C1</t>
  </si>
  <si>
    <t>PWM Ok</t>
  </si>
  <si>
    <t>Non Raccordé</t>
  </si>
  <si>
    <t>C2</t>
  </si>
  <si>
    <t>PWM NF</t>
  </si>
  <si>
    <t>C3</t>
  </si>
  <si>
    <t>TRAD</t>
  </si>
  <si>
    <t>BCV1</t>
  </si>
  <si>
    <t>BCV2</t>
  </si>
  <si>
    <t>BCV3</t>
  </si>
  <si>
    <t>BCV4</t>
  </si>
  <si>
    <t>BCV5</t>
  </si>
  <si>
    <t>C4</t>
  </si>
  <si>
    <t>C5</t>
  </si>
  <si>
    <t>C6</t>
  </si>
  <si>
    <t>C7</t>
  </si>
  <si>
    <t xml:space="preserve"> Type / Affectation</t>
  </si>
  <si>
    <t>Test fonctionnement</t>
  </si>
  <si>
    <t>S10</t>
  </si>
  <si>
    <t>S11</t>
  </si>
  <si>
    <t>CTC 1</t>
  </si>
  <si>
    <t>CTC 2</t>
  </si>
  <si>
    <t>Présente</t>
  </si>
  <si>
    <t>Calage</t>
  </si>
  <si>
    <t>V3V APP</t>
  </si>
  <si>
    <t>V3V SOL</t>
  </si>
  <si>
    <t>Corrigé</t>
  </si>
  <si>
    <t>KO</t>
  </si>
  <si>
    <t>Réserves</t>
  </si>
  <si>
    <t>Les anomalies présentant un risque de type sécurité doivent être corrigées sous 30 jours. En l'absence de réalisation de ces corrections (avec justificatifs), Solisart se réserve le droit d'annuler la garantie du matériel fourni.</t>
  </si>
  <si>
    <t xml:space="preserve">Je soussigné </t>
  </si>
  <si>
    <t>Laurent ANSELME</t>
  </si>
  <si>
    <t>pour l'entreprise Solisart certifie avoir procédé le</t>
  </si>
  <si>
    <t>Maxime MAISONNEUVE</t>
  </si>
  <si>
    <t>au contrôle du Module SolisArt de l'utilisateur ci-dessus désigné, conformément aux opérations décrites dans les instructions de montage du SolisConfort.</t>
  </si>
  <si>
    <t>Pour SolisArt (signature)</t>
  </si>
  <si>
    <t xml:space="preserve">Fait à : </t>
  </si>
  <si>
    <t>Je certifie que les informations ci-dessus ont été recuillies ou contrôlées par moi-même au cours de la mise en service</t>
  </si>
  <si>
    <r>
      <rPr>
        <u/>
        <sz val="11"/>
        <color theme="1"/>
        <rFont val="Calibri"/>
        <family val="2"/>
        <scheme val="minor"/>
      </rPr>
      <t>L'installateur soussigné</t>
    </r>
    <r>
      <rPr>
        <sz val="11"/>
        <color theme="1"/>
        <rFont val="Calibri"/>
        <family val="2"/>
        <scheme val="minor"/>
      </rPr>
      <t xml:space="preserve"> (Prénom NOM) :</t>
    </r>
  </si>
  <si>
    <t>Représentant l'entreprise</t>
  </si>
  <si>
    <t xml:space="preserve"> &gt; M'engage à effectuer les corrections nécessaires (voir la rubrique "Réserves ") dans les plus brefs délais</t>
  </si>
  <si>
    <t xml:space="preserve"> &gt; Atteste avoir été informé qu'en l'absence de remise en conformité de l'installation (sous 30 j et justifiée), la prise en charge sous garantie ne serait pas exigible.</t>
  </si>
  <si>
    <t xml:space="preserve"> &gt; Atteste avoir été informé que SolisArt se réserve le droit de ne pas garantir les parties ou éléments non contrôlés ce jour (car non installés ou non fonctionnels le jour de la mise en service)</t>
  </si>
  <si>
    <t>Signature de l'installateur</t>
  </si>
  <si>
    <r>
      <t xml:space="preserve">Anomalies non conformes aux standards SolisArt / QualiSol, pouvant : entrainer une baisse de perfomance de l'installation, avoir un impact sur sa durée de vie, un fonctionnement atypique du système. Elles sont repérées en </t>
    </r>
    <r>
      <rPr>
        <i/>
        <sz val="11"/>
        <color theme="5"/>
        <rFont val="Calibri"/>
        <family val="2"/>
        <scheme val="minor"/>
      </rPr>
      <t>orange</t>
    </r>
  </si>
  <si>
    <t>Courant imposé</t>
  </si>
  <si>
    <r>
      <t xml:space="preserve">Dispositif de protection contre la corrosion du ballon sanitaire
</t>
    </r>
    <r>
      <rPr>
        <sz val="10"/>
        <color theme="1"/>
        <rFont val="Calibri"/>
        <family val="2"/>
        <scheme val="minor"/>
      </rPr>
      <t xml:space="preserve">(en plus des anodes du ballon) </t>
    </r>
  </si>
  <si>
    <r>
      <rPr>
        <i/>
        <sz val="11"/>
        <rFont val="Calibri"/>
        <family val="2"/>
        <scheme val="minor"/>
      </rPr>
      <t>Anomalies présentant un risque pour la sécurité de l'installation, et/ou des utilisateurs, et/ou interruption complète d'une partie ou de l'ensemble des services attendus (chauffage, ECS) =&gt; à corriger rapidement. Elles sont repérées en</t>
    </r>
    <r>
      <rPr>
        <i/>
        <sz val="11"/>
        <color rgb="FFFF0000"/>
        <rFont val="Calibri"/>
        <family val="2"/>
        <scheme val="minor"/>
      </rPr>
      <t xml:space="preserve"> rouge
</t>
    </r>
    <r>
      <rPr>
        <b/>
        <sz val="11"/>
        <rFont val="Calibri"/>
        <family val="2"/>
        <scheme val="minor"/>
      </rPr>
      <t>Ci-dessous, rappel des défauts comportant un risque pour la sécurité de l'installation ou des utilisateurs :</t>
    </r>
  </si>
  <si>
    <t>Mode de pose</t>
  </si>
  <si>
    <t>Vertical</t>
  </si>
  <si>
    <t>Horizontal</t>
  </si>
  <si>
    <t>Sens de pose capteur(s)</t>
  </si>
  <si>
    <t>Non requis</t>
  </si>
  <si>
    <t>Présence d'éléments de dilatation si capteurs SH</t>
  </si>
  <si>
    <t>Durée de la prestation</t>
  </si>
  <si>
    <t>Durée de la prestation (hh:mn)</t>
  </si>
  <si>
    <t>Circuit (solaire) module SolisArt</t>
  </si>
  <si>
    <t>avec vanne d'isolement sans poignée</t>
  </si>
  <si>
    <t>NB : Si V &gt; 1000L, alimentation élect. anode(s) à courant imposé à contrôler</t>
  </si>
  <si>
    <t>Remarques et Observations complémentaires</t>
  </si>
  <si>
    <t>Commande</t>
  </si>
  <si>
    <t>Non testé</t>
  </si>
  <si>
    <t>Serrage boulons de bride de ballon ECS</t>
  </si>
  <si>
    <t>Vérification du  fonctionnement de la pompe manuelle</t>
  </si>
  <si>
    <t>Commentaires</t>
  </si>
  <si>
    <t>Samuel ROSIN</t>
  </si>
  <si>
    <t>Sébastien NONGLATON</t>
  </si>
  <si>
    <t>Thierry ROBINET</t>
  </si>
  <si>
    <t>Informations client final</t>
  </si>
  <si>
    <t>Interdiction d'arrêt d'EFS (sauf précautions particulières)</t>
  </si>
  <si>
    <t>Contrôle de pression (comment / fréquence / valeur cible)</t>
  </si>
  <si>
    <t>Fait</t>
  </si>
  <si>
    <t>Non fait</t>
  </si>
  <si>
    <t>si non fait :</t>
  </si>
  <si>
    <r>
      <t>Gestion des pièges à air sur les circuits</t>
    </r>
    <r>
      <rPr>
        <sz val="9"/>
        <color theme="1"/>
        <rFont val="Calibri"/>
        <family val="2"/>
        <scheme val="minor"/>
      </rPr>
      <t xml:space="preserve"> (ex : position réchauffeur élec.)</t>
    </r>
  </si>
  <si>
    <t>(Nom de l'installation)</t>
  </si>
  <si>
    <t>Valeurs calculées :</t>
  </si>
  <si>
    <t>Distance sol &lt;=&gt; bas de capteurs</t>
  </si>
  <si>
    <t>Chassis sol ou mural</t>
  </si>
  <si>
    <t>Raccordement hydraulique des capteurs</t>
  </si>
  <si>
    <t>Non vérifié</t>
  </si>
  <si>
    <t>Non installés</t>
  </si>
  <si>
    <t>Non contrôlé</t>
  </si>
  <si>
    <t>Ctrl par :</t>
  </si>
  <si>
    <t>Installateur</t>
  </si>
  <si>
    <t>Tech MES</t>
  </si>
  <si>
    <t>Test des aquastats de sécurité thermique</t>
  </si>
  <si>
    <t>OK</t>
  </si>
  <si>
    <t>A corriger</t>
  </si>
  <si>
    <t>Liaison avec champ 1</t>
  </si>
  <si>
    <t>Paramétrage</t>
  </si>
  <si>
    <t>Carnet de chaufferie renseigné (valeurs de la mise en service)</t>
  </si>
  <si>
    <t>Information sur les températures normales capteurs / ballons</t>
  </si>
  <si>
    <t>Entretien minimal de l'installation</t>
  </si>
  <si>
    <t>NA</t>
  </si>
  <si>
    <t>Notice utilisateur présente</t>
  </si>
  <si>
    <t>Autre (Préciser)</t>
  </si>
  <si>
    <t>Si autre antigel</t>
  </si>
  <si>
    <t>Nature de l'antigel</t>
  </si>
  <si>
    <t>Matériau</t>
  </si>
  <si>
    <t>Respect sens "haut-bas" des capteurs / Percement pour SM</t>
  </si>
  <si>
    <t>Présence de purgeur sur les capteurs</t>
  </si>
  <si>
    <t>Vérification et optimisation du paramétrage des appoints</t>
  </si>
  <si>
    <t>Température extérieure de base (valeur)</t>
  </si>
  <si>
    <t>Franck FOISSEY</t>
  </si>
  <si>
    <t>Hervé DURAND</t>
  </si>
  <si>
    <t>Valentin LE CORRE</t>
  </si>
  <si>
    <t xml:space="preserve"> &gt; Atteste par la présente, la validité des informations contenues dans ce document</t>
  </si>
  <si>
    <t>Présence de vannes supplémentaires non autorisés (capteurs /App.)</t>
  </si>
  <si>
    <t>Vase d'expansion solaire</t>
  </si>
  <si>
    <t>2ndaire</t>
  </si>
  <si>
    <t>Volume</t>
  </si>
  <si>
    <t>Nb</t>
  </si>
  <si>
    <t>Emplacement tampon (vol. chauffé ? autre remarque)</t>
  </si>
  <si>
    <t>Autre vase d'expansion</t>
  </si>
  <si>
    <t>Tampon</t>
  </si>
  <si>
    <r>
      <t>Tampon &amp; 2</t>
    </r>
    <r>
      <rPr>
        <sz val="10"/>
        <color theme="1"/>
        <rFont val="Calibri"/>
        <family val="2"/>
        <scheme val="minor"/>
      </rPr>
      <t>ndaire</t>
    </r>
  </si>
  <si>
    <t>Autre VE</t>
  </si>
  <si>
    <t>Ballon tampon</t>
  </si>
  <si>
    <t xml:space="preserve">(valeurs cibles : 1,0 / 0,5)         </t>
  </si>
  <si>
    <t>50 / 3 b</t>
  </si>
  <si>
    <t>80 / 3 b</t>
  </si>
  <si>
    <t>140 / 3 b</t>
  </si>
  <si>
    <t>18 / 6 b</t>
  </si>
  <si>
    <t>35 / 6 b</t>
  </si>
  <si>
    <t>50 / 6 b</t>
  </si>
  <si>
    <t>80 / 6 b</t>
  </si>
  <si>
    <t>140 / 6 b</t>
  </si>
  <si>
    <t xml:space="preserve"> &gt; Atteste avoir été informé que les techniciens SolisArt ne sont pas habilités au travail en hauteur. Par ce fait, le raccordement hydraulique et la position de la (des) sonde(s) capteurs ne peuvent être systématiquement contrôlés. De même, suivant les conditions météorologiques, le bon fonctionnement de la partie solaire ne peut être garanti par la présente prestation. Des vérifications supplémentaires peuvent s'avérer nécessaire.</t>
  </si>
  <si>
    <t>Avec CdC</t>
  </si>
  <si>
    <t>Sans CdC</t>
  </si>
  <si>
    <t>CdC</t>
  </si>
  <si>
    <t>SH 2,02</t>
  </si>
  <si>
    <t>SH 2,5</t>
  </si>
  <si>
    <t>SID 2,5</t>
  </si>
  <si>
    <t>Champ 1</t>
  </si>
  <si>
    <t>Champ 2</t>
  </si>
  <si>
    <t>Surface</t>
  </si>
  <si>
    <t>coef integ</t>
  </si>
  <si>
    <t>coef integration</t>
  </si>
  <si>
    <t>Total</t>
  </si>
  <si>
    <t xml:space="preserve">V3 stockage ECS+Tpm + Autre : </t>
  </si>
  <si>
    <t>Surface corrigée</t>
  </si>
  <si>
    <t>Au moins 1 CdC</t>
  </si>
  <si>
    <t>CdC appoint 1</t>
  </si>
  <si>
    <t>CdC appoint 2</t>
  </si>
  <si>
    <t>Moyenne</t>
  </si>
  <si>
    <t>n° col de ref</t>
  </si>
  <si>
    <t>n° tableau</t>
  </si>
  <si>
    <t xml:space="preserve">Volume installé : </t>
  </si>
  <si>
    <t>Config réelle</t>
  </si>
  <si>
    <t xml:space="preserve"> / sans CdC</t>
  </si>
  <si>
    <t>Volume mini conseillé (configuration saisie)</t>
  </si>
  <si>
    <t>sans corps de chauffe</t>
  </si>
  <si>
    <t>Ok : Adapté</t>
  </si>
  <si>
    <t>Ok : avec réserve</t>
  </si>
  <si>
    <t>NC : Insuffisant</t>
  </si>
  <si>
    <t>VINET</t>
  </si>
  <si>
    <t>SAINT PIERRE d'ALLEVARD</t>
  </si>
  <si>
    <t>Rue de la Rethaudière</t>
  </si>
  <si>
    <t>-20°C</t>
  </si>
  <si>
    <t>Capteur SM non percés
Pas de thermosiphon</t>
  </si>
  <si>
    <t>3,0,11 / D18</t>
  </si>
  <si>
    <t>Rechauffeur de boucle</t>
  </si>
  <si>
    <t>viret.m@hotmail.fr</t>
  </si>
  <si>
    <t>06 76 29 50 99</t>
  </si>
  <si>
    <t>38830</t>
  </si>
  <si>
    <t>Yohann Philibert Alp2</t>
  </si>
  <si>
    <t>118 rue Marius Canton</t>
  </si>
  <si>
    <t>73800</t>
  </si>
  <si>
    <t>CRUET</t>
  </si>
  <si>
    <t>entreprisealp2@gmail.com</t>
  </si>
  <si>
    <t>06 99 27 94 66</t>
  </si>
  <si>
    <t>SC1M20222706</t>
  </si>
  <si>
    <t>VIRET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</si>
</sst>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quot; L&quot;"/>
    <numFmt numFmtId="165" formatCode="#&quot; m&quot;"/>
    <numFmt numFmtId="166" formatCode="0.0&quot; bar &quot;"/>
    <numFmt numFmtId="167" formatCode="#&quot; KW&quot;"/>
    <numFmt numFmtId="168" formatCode="#.#&quot; m²&quot;"/>
    <numFmt numFmtId="169" formatCode="#&quot; m²&quot;"/>
    <numFmt numFmtId="170" formatCode="#&quot; °&quot;"/>
    <numFmt numFmtId="171" formatCode="0&quot;°C&quot;"/>
    <numFmt numFmtId="172" formatCode="h:mm;@"/>
    <numFmt numFmtId="173" formatCode="0.0"/>
    <numFmt numFmtId="174" formatCode="0&quot; cm&quot;"/>
    <numFmt numFmtId="175" formatCode="0&quot; °C&quot;"/>
    <numFmt numFmtId="176" formatCode="0&quot;°&quot;"/>
  </numFmts>
  <fonts count="41"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8"/>
      <color rgb="FF000000"/>
      <name val="Tahoma"/>
      <family val="2"/>
    </font>
    <font>
      <b/>
      <sz val="14"/>
      <color theme="1"/>
      <name val="Calibri"/>
      <family val="2"/>
      <scheme val="minor"/>
    </font>
    <font>
      <sz val="10"/>
      <color theme="1"/>
      <name val="Calibri"/>
      <family val="2"/>
      <scheme val="minor"/>
    </font>
    <font>
      <i/>
      <sz val="9"/>
      <color theme="1"/>
      <name val="Calibri"/>
      <family val="2"/>
      <scheme val="minor"/>
    </font>
    <font>
      <b/>
      <sz val="11"/>
      <color rgb="FFFF0000"/>
      <name val="Calibri"/>
      <family val="2"/>
      <scheme val="minor"/>
    </font>
    <font>
      <sz val="11"/>
      <name val="Calibri"/>
      <family val="2"/>
      <scheme val="minor"/>
    </font>
    <font>
      <u/>
      <sz val="10.8"/>
      <color theme="10"/>
      <name val="Calibri"/>
      <family val="2"/>
    </font>
    <font>
      <u/>
      <sz val="10.8"/>
      <color theme="10"/>
      <name val="Calibri"/>
      <family val="2"/>
      <scheme val="minor"/>
    </font>
    <font>
      <b/>
      <sz val="16"/>
      <color theme="1"/>
      <name val="Calibri"/>
      <family val="2"/>
      <scheme val="minor"/>
    </font>
    <font>
      <sz val="12"/>
      <color theme="1"/>
      <name val="Calibri"/>
      <family val="2"/>
      <scheme val="minor"/>
    </font>
    <font>
      <b/>
      <sz val="12"/>
      <color theme="1"/>
      <name val="Calibri"/>
      <family val="2"/>
      <scheme val="minor"/>
    </font>
    <font>
      <sz val="6"/>
      <color theme="0"/>
      <name val="Calibri"/>
      <family val="2"/>
      <scheme val="minor"/>
    </font>
    <font>
      <sz val="9"/>
      <color theme="1"/>
      <name val="Calibri"/>
      <family val="2"/>
      <scheme val="minor"/>
    </font>
    <font>
      <sz val="11"/>
      <color theme="0" tint="-0.34998626667073579"/>
      <name val="Calibri"/>
      <family val="2"/>
      <scheme val="minor"/>
    </font>
    <font>
      <sz val="8"/>
      <color theme="1"/>
      <name val="Calibri"/>
      <family val="2"/>
      <scheme val="minor"/>
    </font>
    <font>
      <b/>
      <sz val="10"/>
      <color theme="1"/>
      <name val="Calibri"/>
      <family val="2"/>
      <scheme val="minor"/>
    </font>
    <font>
      <b/>
      <i/>
      <sz val="12"/>
      <color theme="1"/>
      <name val="Calibri"/>
      <family val="2"/>
      <scheme val="minor"/>
    </font>
    <font>
      <i/>
      <sz val="8"/>
      <color theme="1"/>
      <name val="Calibri"/>
      <family val="2"/>
      <scheme val="minor"/>
    </font>
    <font>
      <i/>
      <sz val="11"/>
      <color theme="1"/>
      <name val="Calibri"/>
      <family val="2"/>
      <scheme val="minor"/>
    </font>
    <font>
      <sz val="10"/>
      <color rgb="FFFF0000"/>
      <name val="Calibri"/>
      <family val="2"/>
      <scheme val="minor"/>
    </font>
    <font>
      <sz val="10"/>
      <color theme="5"/>
      <name val="Calibri"/>
      <family val="2"/>
      <scheme val="minor"/>
    </font>
    <font>
      <u/>
      <sz val="11"/>
      <color theme="1"/>
      <name val="Calibri"/>
      <family val="2"/>
      <scheme val="minor"/>
    </font>
    <font>
      <sz val="9"/>
      <color theme="1"/>
      <name val="Calibri"/>
      <family val="2"/>
    </font>
    <font>
      <i/>
      <sz val="11"/>
      <color rgb="FFFF0000"/>
      <name val="Calibri"/>
      <family val="2"/>
      <scheme val="minor"/>
    </font>
    <font>
      <i/>
      <sz val="11"/>
      <name val="Calibri"/>
      <family val="2"/>
      <scheme val="minor"/>
    </font>
    <font>
      <i/>
      <sz val="11"/>
      <color theme="5"/>
      <name val="Calibri"/>
      <family val="2"/>
      <scheme val="minor"/>
    </font>
    <font>
      <b/>
      <sz val="11"/>
      <name val="Calibri"/>
      <family val="2"/>
      <scheme val="minor"/>
    </font>
    <font>
      <u/>
      <sz val="11"/>
      <color theme="10"/>
      <name val="Calibri"/>
      <family val="2"/>
      <scheme val="minor"/>
    </font>
    <font>
      <sz val="14"/>
      <color theme="1"/>
      <name val="Calibri"/>
      <family val="2"/>
      <scheme val="minor"/>
    </font>
    <font>
      <i/>
      <sz val="10"/>
      <color rgb="FFFF0000"/>
      <name val="Calibri"/>
      <family val="2"/>
      <scheme val="minor"/>
    </font>
    <font>
      <i/>
      <sz val="10"/>
      <color theme="1"/>
      <name val="Calibri"/>
      <family val="2"/>
      <scheme val="minor"/>
    </font>
    <font>
      <i/>
      <sz val="11"/>
      <color theme="0" tint="-0.14999847407452621"/>
      <name val="Calibri"/>
      <family val="2"/>
      <scheme val="minor"/>
    </font>
    <font>
      <i/>
      <sz val="10"/>
      <color theme="0" tint="-0.34998626667073579"/>
      <name val="Calibri"/>
      <family val="2"/>
      <scheme val="minor"/>
    </font>
    <font>
      <i/>
      <sz val="9"/>
      <color theme="0" tint="-0.34998626667073579"/>
      <name val="Calibri"/>
      <family val="2"/>
      <scheme val="minor"/>
    </font>
    <font>
      <sz val="8"/>
      <color theme="2" tint="-9.9978637043366805E-2"/>
      <name val="Calibri"/>
      <family val="2"/>
      <scheme val="minor"/>
    </font>
    <font>
      <sz val="8"/>
      <name val="Calibri"/>
      <family val="2"/>
      <scheme val="minor"/>
    </font>
    <font>
      <sz val="11"/>
      <color theme="1"/>
      <name val="Calibri"/>
      <family val="2"/>
      <scheme val="minor"/>
    </font>
  </fonts>
  <fills count="11">
    <fill>
      <patternFill patternType="none"/>
    </fill>
    <fill>
      <patternFill patternType="gray125"/>
    </fill>
    <fill>
      <patternFill patternType="solid">
        <fgColor rgb="FFFFFFCC"/>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DDD9C4"/>
        <bgColor indexed="64"/>
      </patternFill>
    </fill>
    <fill>
      <patternFill patternType="solid">
        <fgColor theme="9" tint="0.59999389629810485"/>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top style="thin">
        <color indexed="64"/>
      </top>
      <bottom style="thin">
        <color indexed="64"/>
      </bottom>
      <diagonal/>
    </border>
  </borders>
  <cellStyleXfs count="4">
    <xf numFmtId="0" fontId="0" fillId="0" borderId="0"/>
    <xf numFmtId="0" fontId="10" fillId="0" borderId="0" applyNumberFormat="0" applyFill="0" applyBorder="0" applyAlignment="0" applyProtection="0">
      <alignment vertical="top"/>
      <protection locked="0"/>
    </xf>
    <xf numFmtId="0" fontId="31" fillId="0" borderId="0" applyNumberFormat="0" applyFill="0" applyBorder="0" applyAlignment="0" applyProtection="0"/>
    <xf numFmtId="9" fontId="40" fillId="0" borderId="0" applyFont="0" applyFill="0" applyBorder="0" applyAlignment="0" applyProtection="0"/>
  </cellStyleXfs>
  <cellXfs count="287">
    <xf numFmtId="0" fontId="0" fillId="0" borderId="0" xfId="0"/>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xf>
    <xf numFmtId="0" fontId="5" fillId="0" borderId="2" xfId="0" applyFont="1" applyBorder="1" applyAlignment="1">
      <alignment horizontal="center" vertical="center" wrapText="1"/>
    </xf>
    <xf numFmtId="0" fontId="0" fillId="0" borderId="3" xfId="0" applyBorder="1" applyAlignment="1">
      <alignment vertical="center"/>
    </xf>
    <xf numFmtId="0" fontId="0" fillId="0" borderId="0" xfId="0" applyAlignment="1">
      <alignment horizontal="center" vertical="center"/>
    </xf>
    <xf numFmtId="0" fontId="0" fillId="0" borderId="4" xfId="0" applyBorder="1" applyAlignment="1">
      <alignment vertical="center"/>
    </xf>
    <xf numFmtId="0" fontId="5" fillId="0" borderId="0" xfId="0" applyFont="1" applyAlignment="1">
      <alignment horizontal="center" vertical="center" wrapText="1"/>
    </xf>
    <xf numFmtId="14" fontId="0" fillId="0" borderId="5" xfId="0" applyNumberFormat="1" applyBorder="1" applyAlignment="1">
      <alignment horizontal="left" vertical="center" wrapText="1"/>
    </xf>
    <xf numFmtId="0" fontId="0" fillId="0" borderId="0" xfId="0" applyAlignment="1">
      <alignment horizontal="right" vertical="center"/>
    </xf>
    <xf numFmtId="0" fontId="6" fillId="0" borderId="0" xfId="0" applyFont="1" applyAlignment="1">
      <alignment vertical="center"/>
    </xf>
    <xf numFmtId="0" fontId="6" fillId="0" borderId="0" xfId="0" applyFont="1" applyAlignment="1">
      <alignment horizontal="center" vertical="center"/>
    </xf>
    <xf numFmtId="0" fontId="0" fillId="0" borderId="5" xfId="0" applyBorder="1" applyAlignment="1">
      <alignment vertical="center"/>
    </xf>
    <xf numFmtId="0" fontId="0" fillId="0" borderId="0" xfId="0" applyAlignment="1">
      <alignment horizontal="left" vertical="center"/>
    </xf>
    <xf numFmtId="0" fontId="0" fillId="0" borderId="4" xfId="0" applyBorder="1" applyAlignment="1">
      <alignment horizontal="right" vertical="center"/>
    </xf>
    <xf numFmtId="0" fontId="8" fillId="0" borderId="0" xfId="0" applyFont="1" applyAlignment="1">
      <alignment horizontal="left" vertical="center"/>
    </xf>
    <xf numFmtId="0" fontId="9" fillId="2" borderId="0" xfId="0" applyFont="1" applyFill="1" applyAlignment="1">
      <alignment horizontal="left" vertical="center"/>
    </xf>
    <xf numFmtId="0" fontId="0" fillId="2" borderId="0" xfId="0" applyFill="1" applyAlignment="1">
      <alignment vertical="center"/>
    </xf>
    <xf numFmtId="0" fontId="1" fillId="0" borderId="0" xfId="0" applyFont="1" applyAlignment="1">
      <alignment horizontal="center" vertical="center"/>
    </xf>
    <xf numFmtId="0" fontId="9" fillId="2" borderId="0" xfId="0" applyFont="1" applyFill="1" applyAlignment="1">
      <alignment vertical="center"/>
    </xf>
    <xf numFmtId="0" fontId="11" fillId="2" borderId="0" xfId="1" applyFont="1" applyFill="1" applyBorder="1" applyAlignment="1" applyProtection="1">
      <alignment vertical="center"/>
    </xf>
    <xf numFmtId="0" fontId="9" fillId="0" borderId="0" xfId="0" applyFont="1" applyAlignment="1">
      <alignment horizontal="left" vertical="center"/>
    </xf>
    <xf numFmtId="0" fontId="2" fillId="0" borderId="0" xfId="0" applyFont="1" applyAlignment="1">
      <alignment vertical="center" wrapText="1"/>
    </xf>
    <xf numFmtId="0" fontId="12" fillId="0" borderId="0" xfId="0" applyFont="1" applyAlignment="1">
      <alignment vertical="center"/>
    </xf>
    <xf numFmtId="0" fontId="2" fillId="0" borderId="0" xfId="0" applyFont="1" applyAlignment="1">
      <alignment vertical="center"/>
    </xf>
    <xf numFmtId="0" fontId="0" fillId="3" borderId="0" xfId="0" applyFill="1" applyAlignment="1">
      <alignment horizontal="center" vertical="center"/>
    </xf>
    <xf numFmtId="0" fontId="2" fillId="0" borderId="4" xfId="0" applyFont="1" applyBorder="1" applyAlignment="1">
      <alignment horizontal="center" vertical="center" wrapText="1"/>
    </xf>
    <xf numFmtId="0" fontId="13" fillId="4" borderId="4" xfId="0" applyFont="1" applyFill="1" applyBorder="1" applyAlignment="1">
      <alignment horizontal="center" vertical="center" textRotation="90"/>
    </xf>
    <xf numFmtId="0" fontId="0" fillId="2" borderId="9" xfId="0" applyFill="1" applyBorder="1" applyAlignment="1">
      <alignment horizontal="center" vertical="center"/>
    </xf>
    <xf numFmtId="0" fontId="14" fillId="4" borderId="4" xfId="0" applyFont="1" applyFill="1" applyBorder="1" applyAlignment="1">
      <alignment horizontal="center" vertical="center" textRotation="90"/>
    </xf>
    <xf numFmtId="0" fontId="0" fillId="2" borderId="0" xfId="0" applyFill="1" applyAlignment="1">
      <alignment horizontal="center" vertical="center"/>
    </xf>
    <xf numFmtId="0" fontId="2" fillId="0" borderId="0" xfId="0" applyFont="1" applyAlignment="1">
      <alignment horizontal="right" vertical="center"/>
    </xf>
    <xf numFmtId="0" fontId="9" fillId="0" borderId="0" xfId="0" applyFont="1" applyAlignment="1">
      <alignment vertical="center"/>
    </xf>
    <xf numFmtId="0" fontId="2" fillId="0" borderId="0" xfId="0" applyFont="1" applyAlignment="1">
      <alignment horizontal="left" vertical="center"/>
    </xf>
    <xf numFmtId="165" fontId="9" fillId="0" borderId="0" xfId="0" applyNumberFormat="1" applyFont="1" applyAlignment="1">
      <alignment horizontal="left" vertical="center"/>
    </xf>
    <xf numFmtId="0" fontId="9" fillId="2" borderId="0" xfId="0" applyFont="1" applyFill="1" applyAlignment="1">
      <alignment horizontal="center" vertical="center"/>
    </xf>
    <xf numFmtId="0" fontId="0" fillId="0" borderId="4" xfId="0" applyBorder="1"/>
    <xf numFmtId="0" fontId="0" fillId="0" borderId="5" xfId="0" applyBorder="1"/>
    <xf numFmtId="0" fontId="16" fillId="5" borderId="0" xfId="0" applyFont="1" applyFill="1" applyAlignment="1">
      <alignment horizontal="center" vertical="center"/>
    </xf>
    <xf numFmtId="0" fontId="17" fillId="0" borderId="0" xfId="0" applyFont="1" applyAlignment="1">
      <alignment vertical="center"/>
    </xf>
    <xf numFmtId="0" fontId="6" fillId="0" borderId="0" xfId="0" applyFont="1" applyAlignment="1">
      <alignment horizontal="right" vertical="center"/>
    </xf>
    <xf numFmtId="164" fontId="0" fillId="2" borderId="0" xfId="0" applyNumberFormat="1" applyFill="1" applyAlignment="1">
      <alignment horizontal="center" vertical="center"/>
    </xf>
    <xf numFmtId="164" fontId="0" fillId="0" borderId="0" xfId="0" applyNumberFormat="1" applyAlignment="1">
      <alignment vertical="center"/>
    </xf>
    <xf numFmtId="0" fontId="0" fillId="3" borderId="0" xfId="0" applyFill="1" applyAlignment="1">
      <alignment vertical="center"/>
    </xf>
    <xf numFmtId="0" fontId="0" fillId="2" borderId="7" xfId="0" applyFill="1" applyBorder="1" applyAlignment="1">
      <alignment horizontal="center" vertical="center"/>
    </xf>
    <xf numFmtId="0" fontId="14" fillId="4" borderId="4" xfId="0" applyFont="1" applyFill="1" applyBorder="1" applyAlignment="1">
      <alignment horizontal="center" vertical="center" textRotation="90" wrapText="1"/>
    </xf>
    <xf numFmtId="0" fontId="0" fillId="0" borderId="0" xfId="0" applyAlignment="1">
      <alignment horizontal="left" vertical="center" wrapText="1"/>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right" vertical="center"/>
    </xf>
    <xf numFmtId="0" fontId="1" fillId="0" borderId="2" xfId="0" applyFont="1" applyBorder="1" applyAlignment="1">
      <alignment vertical="center"/>
    </xf>
    <xf numFmtId="164" fontId="0" fillId="0" borderId="2" xfId="0" applyNumberFormat="1" applyBorder="1" applyAlignment="1">
      <alignment horizontal="center" vertical="center"/>
    </xf>
    <xf numFmtId="0" fontId="2" fillId="0" borderId="4" xfId="0" applyFont="1" applyBorder="1" applyAlignment="1">
      <alignment vertical="center"/>
    </xf>
    <xf numFmtId="0" fontId="1" fillId="0" borderId="0" xfId="0" applyFont="1" applyAlignment="1">
      <alignment vertical="center"/>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horizontal="left" vertical="center"/>
    </xf>
    <xf numFmtId="0" fontId="0" fillId="0" borderId="4" xfId="0" applyBorder="1" applyAlignment="1">
      <alignment horizontal="center" vertical="center"/>
    </xf>
    <xf numFmtId="0" fontId="21" fillId="0" borderId="0" xfId="0" applyFont="1" applyAlignment="1">
      <alignment horizontal="right" vertical="center"/>
    </xf>
    <xf numFmtId="0" fontId="1" fillId="0" borderId="0" xfId="0" applyFont="1" applyAlignment="1">
      <alignment horizontal="right" vertical="center"/>
    </xf>
    <xf numFmtId="167" fontId="1" fillId="0" borderId="0" xfId="0" applyNumberFormat="1" applyFont="1" applyAlignment="1">
      <alignment horizontal="center" vertical="center"/>
    </xf>
    <xf numFmtId="0" fontId="2" fillId="0" borderId="11" xfId="0" applyFont="1" applyBorder="1" applyAlignment="1">
      <alignment horizontal="left" vertical="center"/>
    </xf>
    <xf numFmtId="0" fontId="2" fillId="0" borderId="9" xfId="0" applyFont="1" applyBorder="1" applyAlignment="1">
      <alignment horizontal="left" vertical="center"/>
    </xf>
    <xf numFmtId="49" fontId="0" fillId="0" borderId="9" xfId="0" applyNumberFormat="1" applyBorder="1" applyAlignment="1">
      <alignment vertical="center"/>
    </xf>
    <xf numFmtId="167" fontId="1" fillId="0" borderId="9" xfId="0" applyNumberFormat="1" applyFont="1" applyBorder="1" applyAlignment="1">
      <alignment horizontal="left" vertical="center"/>
    </xf>
    <xf numFmtId="0" fontId="0" fillId="0" borderId="10" xfId="0" applyBorder="1" applyAlignment="1">
      <alignment vertical="center"/>
    </xf>
    <xf numFmtId="0" fontId="0" fillId="0" borderId="4" xfId="0" applyBorder="1" applyAlignment="1">
      <alignment horizontal="left" vertical="center"/>
    </xf>
    <xf numFmtId="49" fontId="0" fillId="0" borderId="0" xfId="0" applyNumberFormat="1" applyAlignment="1">
      <alignment vertical="center"/>
    </xf>
    <xf numFmtId="0" fontId="2" fillId="0" borderId="4" xfId="0" applyFont="1" applyBorder="1" applyAlignment="1">
      <alignment horizontal="center" vertical="center"/>
    </xf>
    <xf numFmtId="168" fontId="1" fillId="0" borderId="0" xfId="0" applyNumberFormat="1" applyFont="1" applyAlignment="1">
      <alignment horizontal="left" vertical="center"/>
    </xf>
    <xf numFmtId="0" fontId="2" fillId="0" borderId="9" xfId="0" applyFont="1" applyBorder="1" applyAlignment="1">
      <alignment horizontal="center" vertical="center"/>
    </xf>
    <xf numFmtId="169" fontId="1" fillId="0" borderId="9" xfId="0" applyNumberFormat="1" applyFont="1" applyBorder="1" applyAlignment="1">
      <alignment horizontal="left" vertical="center"/>
    </xf>
    <xf numFmtId="168" fontId="1" fillId="0" borderId="9" xfId="0" applyNumberFormat="1" applyFont="1" applyBorder="1" applyAlignment="1">
      <alignment horizontal="left" vertical="center"/>
    </xf>
    <xf numFmtId="0" fontId="22" fillId="0" borderId="0" xfId="0" applyFont="1" applyAlignment="1">
      <alignment horizontal="left" vertical="center"/>
    </xf>
    <xf numFmtId="170" fontId="1" fillId="0" borderId="9" xfId="0" applyNumberFormat="1" applyFont="1" applyBorder="1" applyAlignment="1">
      <alignment horizontal="center" vertical="center"/>
    </xf>
    <xf numFmtId="0" fontId="1" fillId="0" borderId="9" xfId="0" applyFont="1" applyBorder="1" applyAlignment="1">
      <alignment horizontal="center" vertical="center"/>
    </xf>
    <xf numFmtId="0" fontId="0" fillId="0" borderId="9" xfId="0" applyBorder="1" applyAlignment="1">
      <alignment vertical="center"/>
    </xf>
    <xf numFmtId="0" fontId="14" fillId="4" borderId="6" xfId="0" applyFont="1" applyFill="1" applyBorder="1" applyAlignment="1">
      <alignment horizontal="left" vertical="center"/>
    </xf>
    <xf numFmtId="0" fontId="14" fillId="4" borderId="7" xfId="0" applyFont="1" applyFill="1" applyBorder="1" applyAlignment="1">
      <alignment horizontal="left" vertical="center"/>
    </xf>
    <xf numFmtId="0" fontId="14" fillId="4" borderId="7" xfId="0" applyFont="1" applyFill="1" applyBorder="1" applyAlignment="1">
      <alignment horizontal="center" vertical="center"/>
    </xf>
    <xf numFmtId="0" fontId="14" fillId="4" borderId="1" xfId="0" applyFont="1" applyFill="1" applyBorder="1" applyAlignment="1">
      <alignment horizontal="left" vertical="center"/>
    </xf>
    <xf numFmtId="0" fontId="14" fillId="4" borderId="2" xfId="0" applyFont="1" applyFill="1" applyBorder="1" applyAlignment="1">
      <alignment horizontal="left" vertical="center"/>
    </xf>
    <xf numFmtId="0" fontId="14" fillId="4" borderId="2" xfId="0" applyFont="1" applyFill="1" applyBorder="1" applyAlignment="1">
      <alignment horizontal="center" vertical="center"/>
    </xf>
    <xf numFmtId="0" fontId="2" fillId="0" borderId="2" xfId="0" applyFont="1" applyBorder="1" applyAlignment="1">
      <alignment horizontal="center" vertical="center"/>
    </xf>
    <xf numFmtId="0" fontId="0" fillId="8" borderId="4" xfId="0" applyFill="1" applyBorder="1" applyAlignment="1">
      <alignment horizontal="left" vertical="center"/>
    </xf>
    <xf numFmtId="0" fontId="0" fillId="8" borderId="0" xfId="0" applyFill="1" applyAlignment="1">
      <alignment vertical="center"/>
    </xf>
    <xf numFmtId="0" fontId="0" fillId="8" borderId="0" xfId="0" applyFill="1" applyAlignment="1">
      <alignment horizontal="left" vertical="center"/>
    </xf>
    <xf numFmtId="0" fontId="0" fillId="8" borderId="0" xfId="0" applyFill="1" applyAlignment="1">
      <alignment horizontal="left" vertical="center" wrapText="1"/>
    </xf>
    <xf numFmtId="0" fontId="16" fillId="0" borderId="0" xfId="0" applyFont="1" applyAlignment="1">
      <alignment vertical="center"/>
    </xf>
    <xf numFmtId="0" fontId="0" fillId="0" borderId="4" xfId="0" applyBorder="1" applyAlignment="1">
      <alignment horizontal="left" vertical="center" wrapText="1"/>
    </xf>
    <xf numFmtId="171" fontId="0" fillId="2" borderId="0" xfId="0" applyNumberFormat="1" applyFill="1" applyAlignment="1">
      <alignment horizontal="center" vertical="center"/>
    </xf>
    <xf numFmtId="0" fontId="0" fillId="8" borderId="4" xfId="0" applyFill="1" applyBorder="1" applyAlignment="1">
      <alignment vertical="center"/>
    </xf>
    <xf numFmtId="0" fontId="0" fillId="8" borderId="0" xfId="0" applyFill="1" applyAlignment="1">
      <alignment horizontal="right" vertical="center"/>
    </xf>
    <xf numFmtId="0" fontId="0" fillId="4" borderId="4" xfId="0" applyFill="1" applyBorder="1" applyAlignment="1">
      <alignment vertical="center"/>
    </xf>
    <xf numFmtId="0" fontId="0" fillId="4" borderId="0" xfId="0" applyFill="1" applyAlignment="1">
      <alignment vertical="center"/>
    </xf>
    <xf numFmtId="0" fontId="0" fillId="4" borderId="0" xfId="0" applyFill="1" applyAlignment="1">
      <alignment horizontal="left" vertical="center"/>
    </xf>
    <xf numFmtId="0" fontId="2" fillId="0" borderId="4" xfId="0" applyFont="1" applyBorder="1" applyAlignment="1">
      <alignment horizontal="left" vertical="center"/>
    </xf>
    <xf numFmtId="0" fontId="0" fillId="0" borderId="11" xfId="0" applyBorder="1" applyAlignment="1">
      <alignment vertical="center"/>
    </xf>
    <xf numFmtId="0" fontId="14" fillId="0" borderId="1" xfId="0" applyFont="1" applyBorder="1" applyAlignment="1">
      <alignment horizontal="left" vertical="center"/>
    </xf>
    <xf numFmtId="0" fontId="0" fillId="0" borderId="2" xfId="0" applyBorder="1" applyAlignment="1">
      <alignment horizontal="left" vertical="center"/>
    </xf>
    <xf numFmtId="0" fontId="2" fillId="0" borderId="1" xfId="0" applyFont="1" applyBorder="1"/>
    <xf numFmtId="0" fontId="0" fillId="0" borderId="2" xfId="0" applyBorder="1"/>
    <xf numFmtId="0" fontId="0" fillId="0" borderId="3" xfId="0" applyBorder="1"/>
    <xf numFmtId="0" fontId="6" fillId="0" borderId="4" xfId="0" applyFont="1" applyBorder="1" applyAlignment="1">
      <alignment horizontal="right" vertical="center"/>
    </xf>
    <xf numFmtId="0" fontId="0" fillId="0" borderId="5" xfId="0" applyBorder="1" applyAlignment="1">
      <alignment horizontal="center" vertical="center"/>
    </xf>
    <xf numFmtId="0" fontId="0" fillId="0" borderId="11" xfId="0" applyBorder="1"/>
    <xf numFmtId="0" fontId="0" fillId="0" borderId="9" xfId="0" applyBorder="1"/>
    <xf numFmtId="0" fontId="0" fillId="0" borderId="10" xfId="0" applyBorder="1"/>
    <xf numFmtId="0" fontId="14" fillId="0" borderId="1" xfId="0" applyFont="1" applyBorder="1" applyAlignment="1">
      <alignment vertical="center"/>
    </xf>
    <xf numFmtId="0" fontId="0" fillId="2" borderId="2" xfId="0" applyFill="1" applyBorder="1" applyAlignment="1">
      <alignment horizontal="center" vertical="center"/>
    </xf>
    <xf numFmtId="171" fontId="0" fillId="2" borderId="10" xfId="0" applyNumberFormat="1" applyFill="1" applyBorder="1" applyAlignment="1">
      <alignment horizontal="center" vertical="center"/>
    </xf>
    <xf numFmtId="171" fontId="0" fillId="2" borderId="5" xfId="0" applyNumberFormat="1" applyFill="1" applyBorder="1" applyAlignment="1">
      <alignment horizontal="center" vertical="center"/>
    </xf>
    <xf numFmtId="171" fontId="0" fillId="2" borderId="2" xfId="0" applyNumberFormat="1" applyFill="1" applyBorder="1" applyAlignment="1">
      <alignment horizontal="center" vertical="center"/>
    </xf>
    <xf numFmtId="0" fontId="0" fillId="0" borderId="0" xfId="0" applyAlignment="1">
      <alignment vertical="center" wrapText="1"/>
    </xf>
    <xf numFmtId="0" fontId="0" fillId="8" borderId="1" xfId="0" applyFill="1" applyBorder="1" applyAlignment="1">
      <alignment vertical="center" wrapText="1"/>
    </xf>
    <xf numFmtId="0" fontId="0" fillId="8" borderId="2" xfId="0" applyFill="1" applyBorder="1" applyAlignment="1">
      <alignment horizontal="center" vertical="center" wrapText="1"/>
    </xf>
    <xf numFmtId="0" fontId="0" fillId="8" borderId="2" xfId="0" applyFill="1" applyBorder="1" applyAlignment="1">
      <alignment horizontal="center" vertical="center"/>
    </xf>
    <xf numFmtId="14" fontId="0" fillId="8" borderId="2" xfId="0" applyNumberFormat="1" applyFill="1" applyBorder="1" applyAlignment="1">
      <alignment horizontal="center" vertical="center"/>
    </xf>
    <xf numFmtId="0" fontId="0" fillId="8" borderId="3" xfId="0" applyFill="1" applyBorder="1" applyAlignment="1">
      <alignment vertical="center" wrapText="1"/>
    </xf>
    <xf numFmtId="0" fontId="0" fillId="8" borderId="4" xfId="0" applyFill="1" applyBorder="1" applyAlignment="1">
      <alignment vertical="center" wrapText="1"/>
    </xf>
    <xf numFmtId="0" fontId="0" fillId="8" borderId="5" xfId="0" applyFill="1" applyBorder="1" applyAlignment="1">
      <alignment vertical="center" wrapText="1"/>
    </xf>
    <xf numFmtId="0" fontId="0" fillId="8" borderId="5" xfId="0" applyFill="1" applyBorder="1" applyAlignment="1">
      <alignment horizontal="left" vertical="center"/>
    </xf>
    <xf numFmtId="0" fontId="0" fillId="8" borderId="5" xfId="0" applyFill="1" applyBorder="1" applyAlignment="1">
      <alignment vertical="center"/>
    </xf>
    <xf numFmtId="0" fontId="0" fillId="8" borderId="0" xfId="0" applyFill="1" applyAlignment="1">
      <alignment vertical="center" wrapText="1"/>
    </xf>
    <xf numFmtId="0" fontId="0" fillId="8" borderId="4" xfId="0" applyFill="1" applyBorder="1" applyAlignment="1">
      <alignment horizontal="left" vertical="center" wrapText="1"/>
    </xf>
    <xf numFmtId="0" fontId="0" fillId="8" borderId="5" xfId="0" applyFill="1" applyBorder="1" applyAlignment="1">
      <alignment horizontal="left" vertical="center" wrapText="1"/>
    </xf>
    <xf numFmtId="0" fontId="0" fillId="8" borderId="9" xfId="0" applyFill="1" applyBorder="1" applyAlignment="1">
      <alignment vertical="center" wrapText="1"/>
    </xf>
    <xf numFmtId="0" fontId="0" fillId="8" borderId="10" xfId="0" applyFill="1" applyBorder="1" applyAlignment="1">
      <alignment vertical="center" wrapText="1"/>
    </xf>
    <xf numFmtId="0" fontId="0" fillId="8" borderId="0" xfId="0" applyFill="1" applyAlignment="1">
      <alignment horizontal="left"/>
    </xf>
    <xf numFmtId="0" fontId="0" fillId="8" borderId="0" xfId="0" applyFill="1" applyAlignment="1">
      <alignment horizontal="right"/>
    </xf>
    <xf numFmtId="172" fontId="0" fillId="4" borderId="0" xfId="0" applyNumberFormat="1" applyFill="1" applyAlignment="1">
      <alignment horizontal="left" wrapText="1"/>
    </xf>
    <xf numFmtId="164" fontId="0" fillId="2" borderId="9" xfId="0" applyNumberFormat="1" applyFill="1" applyBorder="1" applyAlignment="1">
      <alignment horizontal="center" vertical="center"/>
    </xf>
    <xf numFmtId="0" fontId="31" fillId="2" borderId="0" xfId="2" applyFill="1" applyBorder="1" applyAlignment="1" applyProtection="1">
      <alignment vertical="center"/>
    </xf>
    <xf numFmtId="49" fontId="0" fillId="2" borderId="0" xfId="0" applyNumberFormat="1" applyFill="1" applyAlignment="1">
      <alignment vertical="center"/>
    </xf>
    <xf numFmtId="166" fontId="0" fillId="0" borderId="0" xfId="0" applyNumberFormat="1" applyAlignment="1">
      <alignment vertical="center"/>
    </xf>
    <xf numFmtId="164" fontId="6" fillId="2" borderId="0" xfId="0" applyNumberFormat="1" applyFont="1" applyFill="1" applyAlignment="1">
      <alignment horizontal="center" vertical="center"/>
    </xf>
    <xf numFmtId="0" fontId="19" fillId="0" borderId="0" xfId="0" applyFont="1" applyAlignment="1">
      <alignment horizontal="center" vertical="center"/>
    </xf>
    <xf numFmtId="49" fontId="0" fillId="2" borderId="0" xfId="0" applyNumberFormat="1" applyFill="1" applyAlignment="1">
      <alignment horizontal="center" vertical="center"/>
    </xf>
    <xf numFmtId="18" fontId="0" fillId="2" borderId="0" xfId="0" applyNumberFormat="1" applyFill="1" applyAlignment="1">
      <alignment horizontal="center" vertical="center"/>
    </xf>
    <xf numFmtId="0" fontId="6" fillId="2" borderId="2"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6" fillId="2" borderId="0" xfId="0" applyFont="1" applyFill="1" applyAlignment="1">
      <alignment horizontal="center" vertical="center"/>
    </xf>
    <xf numFmtId="0" fontId="6" fillId="2" borderId="7" xfId="0" applyFont="1" applyFill="1" applyBorder="1" applyAlignment="1">
      <alignment horizontal="center" vertical="center"/>
    </xf>
    <xf numFmtId="0" fontId="35" fillId="0" borderId="0" xfId="0" applyFont="1" applyAlignment="1">
      <alignment horizontal="center" vertical="center"/>
    </xf>
    <xf numFmtId="0" fontId="0" fillId="8" borderId="0" xfId="0" applyFill="1" applyAlignment="1">
      <alignment horizontal="left" wrapText="1"/>
    </xf>
    <xf numFmtId="173" fontId="16" fillId="5" borderId="0" xfId="0" applyNumberFormat="1" applyFont="1" applyFill="1" applyAlignment="1">
      <alignment horizontal="center" vertical="center"/>
    </xf>
    <xf numFmtId="0" fontId="36" fillId="0" borderId="0" xfId="0" applyFont="1" applyAlignment="1">
      <alignment horizontal="center" vertical="center"/>
    </xf>
    <xf numFmtId="0" fontId="36" fillId="0" borderId="0" xfId="0" applyFont="1" applyAlignment="1">
      <alignment horizontal="left" vertical="center"/>
    </xf>
    <xf numFmtId="0" fontId="0" fillId="3" borderId="0" xfId="0" applyFill="1" applyAlignment="1" applyProtection="1">
      <alignment horizontal="center" vertical="center"/>
      <protection locked="0"/>
    </xf>
    <xf numFmtId="0" fontId="19" fillId="0" borderId="0" xfId="0" applyFont="1" applyAlignment="1">
      <alignment horizontal="center" vertical="center" textRotation="90" wrapText="1"/>
    </xf>
    <xf numFmtId="0" fontId="18" fillId="0" borderId="0" xfId="0" applyFont="1" applyAlignment="1">
      <alignment horizontal="center" vertical="center"/>
    </xf>
    <xf numFmtId="175" fontId="0" fillId="2" borderId="0" xfId="0" applyNumberFormat="1" applyFill="1" applyAlignment="1">
      <alignment vertical="center"/>
    </xf>
    <xf numFmtId="0" fontId="0" fillId="8" borderId="4" xfId="0" applyFill="1" applyBorder="1" applyAlignment="1">
      <alignment horizontal="left" vertical="top"/>
    </xf>
    <xf numFmtId="0" fontId="0" fillId="8" borderId="0" xfId="0" applyFill="1" applyAlignment="1">
      <alignment horizontal="left" vertical="top"/>
    </xf>
    <xf numFmtId="0" fontId="0" fillId="8" borderId="5" xfId="0" applyFill="1" applyBorder="1" applyAlignment="1">
      <alignment horizontal="left" vertical="top"/>
    </xf>
    <xf numFmtId="0" fontId="0" fillId="0" borderId="0" xfId="0" applyAlignment="1">
      <alignment vertical="top"/>
    </xf>
    <xf numFmtId="0" fontId="0" fillId="0" borderId="0" xfId="0" applyAlignment="1">
      <alignment horizontal="center" vertical="top"/>
    </xf>
    <xf numFmtId="0" fontId="0" fillId="8" borderId="4" xfId="0" applyFill="1" applyBorder="1" applyAlignment="1">
      <alignment horizontal="left"/>
    </xf>
    <xf numFmtId="0" fontId="0" fillId="8" borderId="5" xfId="0" applyFill="1" applyBorder="1" applyAlignment="1">
      <alignment horizontal="left"/>
    </xf>
    <xf numFmtId="0" fontId="16" fillId="0" borderId="0" xfId="0" applyFont="1" applyAlignment="1">
      <alignment horizontal="center" vertical="center"/>
    </xf>
    <xf numFmtId="0" fontId="37" fillId="0" borderId="0" xfId="0" applyFont="1" applyAlignment="1">
      <alignment horizontal="right" vertical="center"/>
    </xf>
    <xf numFmtId="0" fontId="0" fillId="8" borderId="0" xfId="0" applyFill="1"/>
    <xf numFmtId="0" fontId="0" fillId="0" borderId="1" xfId="0" applyBorder="1" applyAlignment="1">
      <alignment horizontal="left" vertical="center"/>
    </xf>
    <xf numFmtId="49" fontId="0" fillId="0" borderId="2" xfId="0" applyNumberFormat="1" applyBorder="1" applyAlignment="1">
      <alignment vertical="center"/>
    </xf>
    <xf numFmtId="168" fontId="0" fillId="0" borderId="2" xfId="0" applyNumberFormat="1" applyBorder="1" applyAlignment="1">
      <alignment horizontal="right" vertical="center"/>
    </xf>
    <xf numFmtId="0" fontId="14" fillId="4" borderId="11" xfId="0" applyFont="1" applyFill="1" applyBorder="1" applyAlignment="1">
      <alignment horizontal="left" vertical="center"/>
    </xf>
    <xf numFmtId="0" fontId="14" fillId="4" borderId="9" xfId="0" applyFont="1" applyFill="1" applyBorder="1" applyAlignment="1">
      <alignment horizontal="left" vertical="center"/>
    </xf>
    <xf numFmtId="0" fontId="6" fillId="0" borderId="10" xfId="0" applyFont="1" applyBorder="1" applyAlignment="1">
      <alignment horizontal="center" vertical="center" wrapText="1"/>
    </xf>
    <xf numFmtId="176" fontId="0" fillId="0" borderId="0" xfId="0" applyNumberFormat="1" applyAlignment="1">
      <alignment horizontal="center"/>
    </xf>
    <xf numFmtId="168"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applyAlignment="1">
      <alignment horizontal="center" vertical="center"/>
    </xf>
    <xf numFmtId="0" fontId="38" fillId="0" borderId="0" xfId="0" applyFont="1" applyAlignment="1">
      <alignment vertical="center"/>
    </xf>
    <xf numFmtId="176" fontId="0" fillId="0" borderId="0" xfId="0" applyNumberFormat="1"/>
    <xf numFmtId="176" fontId="0" fillId="0" borderId="0" xfId="0" applyNumberFormat="1" applyAlignment="1">
      <alignment horizontal="center" vertical="center"/>
    </xf>
    <xf numFmtId="0" fontId="0" fillId="0" borderId="0" xfId="0" applyAlignment="1">
      <alignment horizontal="right"/>
    </xf>
    <xf numFmtId="2" fontId="0" fillId="0" borderId="0" xfId="0" applyNumberFormat="1" applyAlignment="1">
      <alignment horizontal="center" vertical="center"/>
    </xf>
    <xf numFmtId="164" fontId="2" fillId="4" borderId="9" xfId="0" applyNumberFormat="1" applyFont="1" applyFill="1" applyBorder="1" applyAlignment="1">
      <alignment horizontal="left" vertical="center"/>
    </xf>
    <xf numFmtId="0" fontId="6" fillId="4" borderId="7" xfId="0" applyFont="1" applyFill="1" applyBorder="1" applyAlignment="1">
      <alignment vertical="center" wrapText="1"/>
    </xf>
    <xf numFmtId="164" fontId="6" fillId="6" borderId="9" xfId="0" applyNumberFormat="1" applyFont="1" applyFill="1" applyBorder="1" applyAlignment="1">
      <alignment horizontal="left" vertical="center"/>
    </xf>
    <xf numFmtId="164" fontId="6" fillId="10" borderId="9" xfId="0" applyNumberFormat="1" applyFont="1" applyFill="1" applyBorder="1" applyAlignment="1">
      <alignment horizontal="center" vertical="center" wrapText="1"/>
    </xf>
    <xf numFmtId="0" fontId="2" fillId="4" borderId="9" xfId="0" applyFont="1" applyFill="1" applyBorder="1" applyAlignment="1">
      <alignment horizontal="right" vertical="center"/>
    </xf>
    <xf numFmtId="0" fontId="2" fillId="4" borderId="7" xfId="0" applyFont="1" applyFill="1" applyBorder="1" applyAlignment="1">
      <alignment horizontal="center" vertical="center"/>
    </xf>
    <xf numFmtId="0" fontId="0" fillId="2" borderId="2" xfId="0" applyFill="1" applyBorder="1" applyAlignment="1">
      <alignment horizontal="center" vertical="center"/>
    </xf>
    <xf numFmtId="0" fontId="0" fillId="0" borderId="4" xfId="0" applyBorder="1" applyAlignment="1">
      <alignment horizontal="left" vertical="center"/>
    </xf>
    <xf numFmtId="0" fontId="0" fillId="0" borderId="0" xfId="0" applyAlignment="1">
      <alignment horizontal="left" vertical="center"/>
    </xf>
    <xf numFmtId="0" fontId="0" fillId="2" borderId="0" xfId="0" applyFill="1" applyAlignment="1">
      <alignment horizontal="center" vertical="center"/>
    </xf>
    <xf numFmtId="164" fontId="0" fillId="2" borderId="0" xfId="0" applyNumberFormat="1" applyFill="1" applyAlignment="1">
      <alignment horizontal="center" vertical="center"/>
    </xf>
    <xf numFmtId="164" fontId="0" fillId="2" borderId="5" xfId="0" applyNumberFormat="1" applyFill="1" applyBorder="1" applyAlignment="1">
      <alignment horizontal="center" vertical="center"/>
    </xf>
    <xf numFmtId="0" fontId="2" fillId="0" borderId="0" xfId="0" applyFont="1" applyAlignment="1">
      <alignment horizontal="left" vertical="center"/>
    </xf>
    <xf numFmtId="164" fontId="0" fillId="2" borderId="7" xfId="0" applyNumberForma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166" fontId="9" fillId="2" borderId="0" xfId="0" applyNumberFormat="1" applyFont="1" applyFill="1" applyAlignment="1">
      <alignment horizontal="center" vertical="center"/>
    </xf>
    <xf numFmtId="166" fontId="9" fillId="2" borderId="11" xfId="0" applyNumberFormat="1" applyFont="1" applyFill="1" applyBorder="1" applyAlignment="1">
      <alignment horizontal="center" vertical="center"/>
    </xf>
    <xf numFmtId="166" fontId="9" fillId="2" borderId="9" xfId="0" applyNumberFormat="1" applyFont="1" applyFill="1" applyBorder="1" applyAlignment="1">
      <alignment horizontal="center" vertical="center"/>
    </xf>
    <xf numFmtId="0" fontId="2" fillId="0" borderId="0" xfId="0" applyFont="1" applyAlignment="1">
      <alignment horizontal="left" vertical="center" wrapText="1"/>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166" fontId="0" fillId="2" borderId="7" xfId="0" applyNumberFormat="1" applyFill="1" applyBorder="1" applyAlignment="1">
      <alignment horizontal="center" vertical="center"/>
    </xf>
    <xf numFmtId="166" fontId="0" fillId="2" borderId="8" xfId="0" applyNumberFormat="1" applyFill="1" applyBorder="1" applyAlignment="1">
      <alignment horizontal="center" vertical="center"/>
    </xf>
    <xf numFmtId="166" fontId="0" fillId="2" borderId="9" xfId="0" applyNumberFormat="1" applyFill="1" applyBorder="1" applyAlignment="1">
      <alignment horizontal="center" vertical="center"/>
    </xf>
    <xf numFmtId="0" fontId="18" fillId="0" borderId="0" xfId="0" applyFont="1" applyAlignment="1">
      <alignment horizontal="center" vertical="center" wrapText="1"/>
    </xf>
    <xf numFmtId="166" fontId="0" fillId="2" borderId="0" xfId="0" applyNumberFormat="1" applyFill="1" applyAlignment="1">
      <alignment horizontal="center" vertical="center"/>
    </xf>
    <xf numFmtId="166" fontId="0" fillId="2" borderId="5" xfId="0" applyNumberFormat="1" applyFill="1" applyBorder="1" applyAlignment="1">
      <alignment horizontal="center" vertical="center"/>
    </xf>
    <xf numFmtId="14" fontId="9" fillId="2" borderId="0" xfId="0" applyNumberFormat="1" applyFont="1" applyFill="1" applyAlignment="1">
      <alignment horizontal="center" vertical="center"/>
    </xf>
    <xf numFmtId="0" fontId="3" fillId="0" borderId="0" xfId="0" applyFont="1" applyAlignment="1">
      <alignment horizontal="left" vertical="center"/>
    </xf>
    <xf numFmtId="0" fontId="15" fillId="0" borderId="0" xfId="0" applyFont="1" applyAlignment="1">
      <alignment horizontal="left" vertical="center"/>
    </xf>
    <xf numFmtId="165" fontId="9" fillId="2" borderId="0" xfId="0" applyNumberFormat="1" applyFont="1" applyFill="1" applyAlignment="1">
      <alignment horizontal="center" vertical="center"/>
    </xf>
    <xf numFmtId="164" fontId="0" fillId="2" borderId="9" xfId="0" applyNumberFormat="1" applyFill="1" applyBorder="1" applyAlignment="1">
      <alignment horizontal="center" vertical="center"/>
    </xf>
    <xf numFmtId="0" fontId="9" fillId="2" borderId="9" xfId="0" applyFont="1" applyFill="1" applyBorder="1" applyAlignment="1">
      <alignment horizontal="center" vertical="center"/>
    </xf>
    <xf numFmtId="0" fontId="9" fillId="2" borderId="0" xfId="2" applyFont="1" applyFill="1" applyBorder="1" applyAlignment="1" applyProtection="1">
      <alignment horizontal="center" vertical="center"/>
    </xf>
    <xf numFmtId="0" fontId="0" fillId="0" borderId="0" xfId="0" applyAlignment="1">
      <alignment horizontal="center" vertical="center"/>
    </xf>
    <xf numFmtId="0" fontId="6" fillId="2" borderId="0" xfId="0" applyFont="1" applyFill="1" applyAlignment="1">
      <alignment horizontal="center" vertical="center"/>
    </xf>
    <xf numFmtId="0" fontId="0" fillId="2" borderId="9" xfId="0" applyFill="1" applyBorder="1" applyAlignment="1">
      <alignment horizontal="center" vertical="center"/>
    </xf>
    <xf numFmtId="0" fontId="20" fillId="5" borderId="1" xfId="0" applyFont="1" applyFill="1" applyBorder="1" applyAlignment="1">
      <alignment horizontal="center" vertical="center" textRotation="90" wrapText="1"/>
    </xf>
    <xf numFmtId="0" fontId="20" fillId="5" borderId="4" xfId="0" applyFont="1" applyFill="1" applyBorder="1" applyAlignment="1">
      <alignment horizontal="center" vertical="center" textRotation="90" wrapText="1"/>
    </xf>
    <xf numFmtId="0" fontId="20" fillId="5" borderId="11" xfId="0" applyFont="1" applyFill="1" applyBorder="1" applyAlignment="1">
      <alignment horizontal="center" vertical="center" textRotation="90" wrapText="1"/>
    </xf>
    <xf numFmtId="0" fontId="13" fillId="2" borderId="7" xfId="0" applyFont="1" applyFill="1" applyBorder="1" applyAlignment="1">
      <alignment horizontal="center" vertical="center"/>
    </xf>
    <xf numFmtId="0" fontId="0" fillId="2" borderId="10" xfId="0" applyFill="1" applyBorder="1" applyAlignment="1">
      <alignment horizontal="center" vertical="center"/>
    </xf>
    <xf numFmtId="174" fontId="3" fillId="0" borderId="0" xfId="0" applyNumberFormat="1" applyFont="1" applyAlignment="1">
      <alignment horizontal="center" vertical="center"/>
    </xf>
    <xf numFmtId="176" fontId="0" fillId="2" borderId="7" xfId="0" applyNumberFormat="1" applyFill="1" applyBorder="1" applyAlignment="1">
      <alignment horizontal="center" vertical="center"/>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2" borderId="9" xfId="0" applyFont="1" applyFill="1" applyBorder="1" applyAlignment="1">
      <alignment horizontal="center" vertical="center"/>
    </xf>
    <xf numFmtId="0" fontId="6" fillId="10" borderId="7"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18" fillId="0" borderId="5" xfId="0" applyFont="1" applyBorder="1" applyAlignment="1">
      <alignment horizontal="center" vertical="center" wrapText="1"/>
    </xf>
    <xf numFmtId="0" fontId="0" fillId="8" borderId="4" xfId="0" applyFill="1" applyBorder="1" applyAlignment="1">
      <alignment horizontal="left" vertical="center" wrapText="1"/>
    </xf>
    <xf numFmtId="0" fontId="0" fillId="8" borderId="0" xfId="0" applyFill="1" applyAlignment="1">
      <alignment horizontal="left" vertical="center" wrapText="1"/>
    </xf>
    <xf numFmtId="0" fontId="16" fillId="0" borderId="0" xfId="0" applyFont="1" applyAlignment="1">
      <alignment horizontal="center" vertical="center" wrapText="1"/>
    </xf>
    <xf numFmtId="0" fontId="0" fillId="2" borderId="0" xfId="0" applyFill="1" applyAlignment="1">
      <alignment horizontal="center" vertical="center" wrapText="1"/>
    </xf>
    <xf numFmtId="0" fontId="2" fillId="0" borderId="4" xfId="0" applyFont="1" applyBorder="1" applyAlignment="1">
      <alignment horizontal="left" vertical="top"/>
    </xf>
    <xf numFmtId="0" fontId="2" fillId="0" borderId="0" xfId="0" applyFont="1" applyAlignment="1">
      <alignment horizontal="left" vertical="top"/>
    </xf>
    <xf numFmtId="0" fontId="0" fillId="2" borderId="0" xfId="0" applyFill="1" applyAlignment="1">
      <alignment horizontal="left" vertical="top" wrapText="1"/>
    </xf>
    <xf numFmtId="0" fontId="6" fillId="2" borderId="2" xfId="0" applyFont="1" applyFill="1" applyBorder="1" applyAlignment="1">
      <alignment horizontal="center" vertical="center"/>
    </xf>
    <xf numFmtId="0" fontId="0" fillId="2" borderId="11" xfId="0" applyFill="1" applyBorder="1" applyAlignment="1">
      <alignment horizontal="center" vertical="center"/>
    </xf>
    <xf numFmtId="0" fontId="0" fillId="2" borderId="1" xfId="0" applyFill="1" applyBorder="1" applyAlignment="1">
      <alignment horizontal="center" vertical="center"/>
    </xf>
    <xf numFmtId="0" fontId="0" fillId="4" borderId="0" xfId="0" applyFill="1" applyAlignment="1">
      <alignment horizontal="center" vertical="center" wrapText="1"/>
    </xf>
    <xf numFmtId="0" fontId="0" fillId="8" borderId="11" xfId="0" applyFill="1" applyBorder="1" applyAlignment="1">
      <alignment horizontal="left" vertical="center" wrapText="1"/>
    </xf>
    <xf numFmtId="0" fontId="0" fillId="8" borderId="9" xfId="0" applyFill="1" applyBorder="1" applyAlignment="1">
      <alignment horizontal="left" vertical="center" wrapText="1"/>
    </xf>
    <xf numFmtId="0" fontId="0" fillId="8" borderId="0" xfId="0" applyFill="1" applyAlignment="1">
      <alignment horizontal="left" vertical="top" wrapText="1"/>
    </xf>
    <xf numFmtId="0" fontId="0" fillId="4" borderId="0" xfId="0" applyFill="1" applyAlignment="1">
      <alignment horizontal="center" vertical="center"/>
    </xf>
    <xf numFmtId="0" fontId="0" fillId="8" borderId="0" xfId="0" applyFill="1" applyAlignment="1">
      <alignment horizontal="right" vertical="center" wrapText="1"/>
    </xf>
    <xf numFmtId="0" fontId="0" fillId="8" borderId="5" xfId="0" applyFill="1" applyBorder="1" applyAlignment="1">
      <alignment horizontal="left" vertical="center" wrapText="1"/>
    </xf>
    <xf numFmtId="0" fontId="0" fillId="0" borderId="0" xfId="0" applyAlignment="1">
      <alignment horizontal="center" vertical="center" wrapText="1"/>
    </xf>
    <xf numFmtId="0" fontId="0" fillId="8" borderId="0" xfId="0" applyFill="1" applyAlignment="1">
      <alignment horizontal="center" vertical="center"/>
    </xf>
    <xf numFmtId="14" fontId="0" fillId="0" borderId="0" xfId="0" applyNumberFormat="1" applyAlignment="1">
      <alignment horizontal="center" vertical="center"/>
    </xf>
    <xf numFmtId="0" fontId="14" fillId="9" borderId="12" xfId="0" applyFont="1" applyFill="1" applyBorder="1" applyAlignment="1">
      <alignment horizontal="center" vertical="center" textRotation="90" wrapText="1"/>
    </xf>
    <xf numFmtId="0" fontId="14" fillId="9" borderId="13" xfId="0" applyFont="1" applyFill="1" applyBorder="1" applyAlignment="1">
      <alignment horizontal="center" vertical="center" textRotation="90" wrapText="1"/>
    </xf>
    <xf numFmtId="0" fontId="14" fillId="9" borderId="14" xfId="0" applyFont="1" applyFill="1" applyBorder="1" applyAlignment="1">
      <alignment horizontal="center" vertical="center" textRotation="90" wrapText="1"/>
    </xf>
    <xf numFmtId="0" fontId="28" fillId="0" borderId="1" xfId="0" applyFont="1" applyBorder="1" applyAlignment="1">
      <alignment horizontal="left" vertical="top" wrapText="1"/>
    </xf>
    <xf numFmtId="0" fontId="27" fillId="0" borderId="2" xfId="0" applyFont="1" applyBorder="1" applyAlignment="1">
      <alignment horizontal="left" vertical="top" wrapText="1"/>
    </xf>
    <xf numFmtId="0" fontId="27"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11"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7" fillId="0" borderId="1" xfId="0" applyFont="1" applyBorder="1" applyAlignment="1">
      <alignment horizontal="left" vertical="top" wrapText="1"/>
    </xf>
    <xf numFmtId="0" fontId="33" fillId="0" borderId="11" xfId="0" applyFont="1" applyBorder="1" applyAlignment="1">
      <alignment horizontal="left" vertical="top" wrapText="1"/>
    </xf>
    <xf numFmtId="0" fontId="34" fillId="0" borderId="9" xfId="0" applyFont="1" applyBorder="1" applyAlignment="1">
      <alignment horizontal="left" vertical="top" wrapText="1"/>
    </xf>
    <xf numFmtId="0" fontId="34" fillId="0" borderId="10" xfId="0" applyFont="1" applyBorder="1" applyAlignment="1">
      <alignment horizontal="left" vertical="top" wrapText="1"/>
    </xf>
    <xf numFmtId="0" fontId="0" fillId="0" borderId="0" xfId="0" applyAlignment="1">
      <alignment horizontal="center"/>
    </xf>
    <xf numFmtId="0" fontId="0" fillId="2" borderId="3" xfId="0" applyFill="1" applyBorder="1" applyAlignment="1">
      <alignment horizontal="center" vertical="center"/>
    </xf>
    <xf numFmtId="0" fontId="16" fillId="2" borderId="2" xfId="0" applyFont="1" applyFill="1" applyBorder="1" applyAlignment="1">
      <alignment horizontal="center" vertical="center"/>
    </xf>
    <xf numFmtId="0" fontId="20" fillId="7" borderId="12" xfId="0" applyFont="1" applyFill="1" applyBorder="1" applyAlignment="1">
      <alignment horizontal="center" vertical="center" textRotation="90" wrapText="1"/>
    </xf>
    <xf numFmtId="0" fontId="20" fillId="7" borderId="13" xfId="0" applyFont="1" applyFill="1" applyBorder="1" applyAlignment="1">
      <alignment horizontal="center" vertical="center" textRotation="90" wrapText="1"/>
    </xf>
    <xf numFmtId="0" fontId="20" fillId="7" borderId="14" xfId="0" applyFont="1" applyFill="1" applyBorder="1" applyAlignment="1">
      <alignment horizontal="center" vertical="center" textRotation="90" wrapText="1"/>
    </xf>
    <xf numFmtId="0" fontId="20" fillId="6" borderId="12" xfId="0" applyFont="1" applyFill="1" applyBorder="1" applyAlignment="1">
      <alignment horizontal="center" vertical="center" textRotation="90"/>
    </xf>
    <xf numFmtId="0" fontId="20" fillId="6" borderId="13" xfId="0" applyFont="1" applyFill="1" applyBorder="1" applyAlignment="1">
      <alignment horizontal="center" vertical="center" textRotation="90"/>
    </xf>
    <xf numFmtId="0" fontId="20" fillId="6" borderId="14" xfId="0" applyFont="1" applyFill="1" applyBorder="1" applyAlignment="1">
      <alignment horizontal="center" vertical="center" textRotation="90"/>
    </xf>
    <xf numFmtId="0" fontId="32" fillId="2" borderId="15" xfId="0" applyFont="1" applyFill="1" applyBorder="1" applyAlignment="1">
      <alignment horizontal="center" vertical="center"/>
    </xf>
    <xf numFmtId="0" fontId="32" fillId="2" borderId="7" xfId="0" applyFont="1" applyFill="1" applyBorder="1" applyAlignment="1">
      <alignment horizontal="center" vertical="center"/>
    </xf>
    <xf numFmtId="0" fontId="32" fillId="2" borderId="8" xfId="0" applyFont="1" applyFill="1" applyBorder="1" applyAlignment="1">
      <alignment horizontal="center" vertical="center"/>
    </xf>
    <xf numFmtId="0" fontId="32" fillId="2" borderId="6" xfId="0" applyFont="1" applyFill="1" applyBorder="1" applyAlignment="1">
      <alignment horizontal="center" vertical="center"/>
    </xf>
    <xf numFmtId="0" fontId="7" fillId="0" borderId="0" xfId="0" applyFont="1" applyAlignment="1">
      <alignment horizontal="center" vertical="center"/>
    </xf>
    <xf numFmtId="0" fontId="5" fillId="0" borderId="2" xfId="0" applyFont="1" applyBorder="1" applyAlignment="1">
      <alignment horizontal="center" vertical="center" wrapText="1"/>
    </xf>
    <xf numFmtId="0" fontId="5" fillId="0" borderId="0" xfId="0" applyFont="1" applyAlignment="1">
      <alignment horizontal="center" vertical="center" wrapText="1"/>
    </xf>
    <xf numFmtId="49" fontId="0" fillId="2" borderId="7" xfId="3" applyNumberFormat="1" applyFont="1" applyFill="1" applyBorder="1" applyAlignment="1">
      <alignment horizontal="center" vertical="center"/>
    </xf>
  </cellXfs>
  <cellStyles count="4">
    <cellStyle name="Lien hypertexte" xfId="2" builtinId="8"/>
    <cellStyle name="Lien hypertexte 2" xfId="1" xr:uid="{971F2B20-0264-4E81-A53A-A34F803AD4AD}"/>
    <cellStyle name="Normal" xfId="0" builtinId="0"/>
    <cellStyle name="Pourcentage" xfId="3" builtinId="5"/>
  </cellStyles>
  <dxfs count="73">
    <dxf>
      <font>
        <color rgb="FF00B050"/>
      </font>
    </dxf>
    <dxf>
      <font>
        <b/>
        <i val="0"/>
        <color rgb="FFFF0000"/>
      </font>
    </dxf>
    <dxf>
      <font>
        <color theme="0"/>
      </font>
      <fill>
        <patternFill patternType="none">
          <bgColor auto="1"/>
        </patternFill>
      </fill>
    </dxf>
    <dxf>
      <font>
        <color theme="0"/>
      </font>
      <fill>
        <patternFill patternType="none">
          <bgColor auto="1"/>
        </patternFill>
      </fill>
      <border>
        <left/>
        <right/>
        <top/>
        <bottom/>
        <vertical/>
        <horizontal/>
      </border>
    </dxf>
    <dxf>
      <font>
        <color auto="1"/>
      </font>
      <fill>
        <patternFill>
          <bgColor theme="7" tint="0.79998168889431442"/>
        </patternFill>
      </fill>
      <border>
        <top style="thin">
          <color auto="1"/>
        </top>
      </border>
    </dxf>
    <dxf>
      <font>
        <color theme="0"/>
      </font>
      <fill>
        <patternFill patternType="none">
          <bgColor auto="1"/>
        </patternFill>
      </fill>
      <border>
        <left/>
        <right/>
        <top/>
        <bottom/>
        <vertical/>
        <horizontal/>
      </border>
    </dxf>
    <dxf>
      <font>
        <color theme="5"/>
      </font>
    </dxf>
    <dxf>
      <font>
        <color theme="0"/>
      </font>
      <fill>
        <patternFill patternType="none">
          <bgColor auto="1"/>
        </patternFill>
      </fill>
    </dxf>
    <dxf>
      <font>
        <color theme="5"/>
      </font>
    </dxf>
    <dxf>
      <font>
        <color theme="0"/>
      </font>
      <fill>
        <patternFill patternType="none">
          <bgColor auto="1"/>
        </patternFill>
      </fill>
    </dxf>
    <dxf>
      <font>
        <color theme="0"/>
      </font>
      <fill>
        <patternFill patternType="none">
          <bgColor auto="1"/>
        </patternFill>
      </fill>
      <border>
        <left/>
        <right/>
        <top/>
        <bottom/>
        <vertical/>
        <horizontal/>
      </border>
    </dxf>
    <dxf>
      <font>
        <color theme="0"/>
      </font>
      <fill>
        <patternFill>
          <bgColor theme="0"/>
        </patternFill>
      </fill>
    </dxf>
    <dxf>
      <font>
        <color rgb="FFFF0000"/>
      </font>
    </dxf>
    <dxf>
      <font>
        <color theme="0"/>
      </font>
      <fill>
        <patternFill>
          <bgColor theme="0"/>
        </patternFill>
      </fill>
      <border>
        <left/>
        <right/>
        <top/>
        <bottom/>
        <vertical/>
        <horizontal/>
      </border>
    </dxf>
    <dxf>
      <font>
        <color rgb="FFFF0000"/>
      </font>
    </dxf>
    <dxf>
      <font>
        <color auto="1"/>
      </font>
      <fill>
        <patternFill>
          <bgColor theme="7" tint="0.79998168889431442"/>
        </patternFill>
      </fill>
      <border>
        <top style="thin">
          <color auto="1"/>
        </top>
      </border>
    </dxf>
    <dxf>
      <font>
        <color theme="0"/>
      </font>
      <fill>
        <patternFill>
          <bgColor theme="0"/>
        </patternFill>
      </fill>
    </dxf>
    <dxf>
      <font>
        <color theme="0"/>
      </font>
      <fill>
        <patternFill>
          <bgColor theme="0"/>
        </patternFill>
      </fill>
      <border>
        <left/>
        <right/>
        <top/>
        <bottom/>
        <vertical/>
        <horizontal/>
      </border>
    </dxf>
    <dxf>
      <font>
        <color theme="0"/>
      </font>
      <fill>
        <patternFill>
          <bgColor theme="0"/>
        </patternFill>
      </fill>
    </dxf>
    <dxf>
      <font>
        <color theme="0"/>
      </font>
      <fill>
        <patternFill>
          <bgColor theme="0"/>
        </patternFill>
      </fill>
      <border>
        <left/>
        <right/>
        <top/>
        <bottom/>
        <vertical/>
        <horizontal/>
      </border>
    </dxf>
    <dxf>
      <font>
        <color theme="5"/>
      </font>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border>
        <left/>
        <right/>
        <top style="thin">
          <color auto="1"/>
        </top>
        <bottom/>
        <vertical/>
        <horizontal/>
      </border>
    </dxf>
    <dxf>
      <font>
        <color theme="5"/>
      </font>
    </dxf>
    <dxf>
      <font>
        <color theme="0"/>
      </font>
      <fill>
        <patternFill patternType="none">
          <bgColor auto="1"/>
        </patternFill>
      </fill>
      <border>
        <left style="thin">
          <color auto="1"/>
        </left>
        <right/>
        <top/>
        <bottom/>
        <vertical/>
        <horizontal/>
      </border>
    </dxf>
    <dxf>
      <font>
        <color theme="0"/>
      </font>
      <fill>
        <patternFill>
          <bgColor theme="0"/>
        </patternFill>
      </fill>
      <border>
        <left style="thin">
          <color auto="1"/>
        </left>
        <vertical/>
        <horizontal/>
      </border>
    </dxf>
    <dxf>
      <font>
        <color theme="0"/>
      </font>
      <fill>
        <patternFill patternType="none">
          <bgColor auto="1"/>
        </patternFill>
      </fill>
      <border>
        <left/>
        <right/>
        <top/>
        <bottom/>
        <vertical/>
        <horizontal/>
      </border>
    </dxf>
    <dxf>
      <font>
        <color theme="5"/>
      </font>
    </dxf>
    <dxf>
      <font>
        <color theme="0"/>
      </font>
      <fill>
        <patternFill patternType="none">
          <bgColor auto="1"/>
        </patternFill>
      </fill>
      <border>
        <left style="thin">
          <color auto="1"/>
        </left>
        <right/>
        <top/>
        <bottom/>
        <vertical/>
        <horizontal/>
      </border>
    </dxf>
    <dxf>
      <font>
        <color theme="0"/>
      </font>
      <fill>
        <patternFill patternType="none">
          <bgColor auto="1"/>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rgb="FFFF0000"/>
      </font>
    </dxf>
    <dxf>
      <font>
        <color rgb="FFFF0000"/>
      </font>
    </dxf>
    <dxf>
      <font>
        <color rgb="FFFF0000"/>
      </font>
    </dxf>
    <dxf>
      <font>
        <color rgb="FFFF0000"/>
      </font>
    </dxf>
    <dxf>
      <font>
        <strike val="0"/>
        <color theme="5"/>
      </font>
    </dxf>
    <dxf>
      <font>
        <color theme="5"/>
      </font>
    </dxf>
    <dxf>
      <font>
        <color rgb="FFFF0000"/>
      </font>
    </dxf>
    <dxf>
      <font>
        <color theme="5"/>
      </font>
    </dxf>
    <dxf>
      <font>
        <color theme="5"/>
      </font>
    </dxf>
    <dxf>
      <font>
        <color rgb="FFFF0000"/>
      </font>
    </dxf>
    <dxf>
      <font>
        <color theme="5"/>
      </font>
    </dxf>
    <dxf>
      <font>
        <color rgb="FFFF0000"/>
      </font>
    </dxf>
    <dxf>
      <font>
        <color rgb="FFFF0000"/>
      </font>
    </dxf>
    <dxf>
      <font>
        <color rgb="FFFF0000"/>
      </font>
    </dxf>
    <dxf>
      <font>
        <color theme="5"/>
      </font>
    </dxf>
    <dxf>
      <font>
        <color rgb="FFFF0000"/>
      </font>
    </dxf>
    <dxf>
      <font>
        <color theme="5"/>
      </font>
    </dxf>
    <dxf>
      <font>
        <color rgb="FFFF0000"/>
      </font>
    </dxf>
    <dxf>
      <font>
        <color rgb="FFFF0000"/>
      </font>
    </dxf>
    <dxf>
      <font>
        <color rgb="FFFF0000"/>
      </font>
    </dxf>
    <dxf>
      <font>
        <color rgb="FFFF0000"/>
      </font>
    </dxf>
    <dxf>
      <font>
        <color theme="5"/>
      </font>
    </dxf>
    <dxf>
      <font>
        <color rgb="FFFF0000"/>
      </font>
    </dxf>
    <dxf>
      <font>
        <color rgb="FFFF0000"/>
      </font>
    </dxf>
    <dxf>
      <font>
        <color rgb="FFFF0000"/>
      </font>
    </dxf>
    <dxf>
      <font>
        <color theme="5"/>
      </font>
    </dxf>
    <dxf>
      <font>
        <color rgb="FFFF0000"/>
      </font>
    </dxf>
    <dxf>
      <font>
        <color rgb="FFFF0000"/>
      </font>
    </dxf>
    <dxf>
      <font>
        <color rgb="FFFF0000"/>
      </font>
    </dxf>
    <dxf>
      <font>
        <color rgb="FFFF0000"/>
      </font>
    </dxf>
    <dxf>
      <font>
        <color theme="5"/>
      </font>
    </dxf>
    <dxf>
      <font>
        <color rgb="FFFF0000"/>
      </font>
    </dxf>
    <dxf>
      <font>
        <color rgb="FFFF0000"/>
      </font>
    </dxf>
    <dxf>
      <font>
        <color rgb="FFFF0000"/>
      </font>
    </dxf>
    <dxf>
      <font>
        <color rgb="FFFF0000"/>
      </font>
    </dxf>
    <dxf>
      <font>
        <color theme="0"/>
      </font>
      <fill>
        <patternFill>
          <bgColor theme="0"/>
        </patternFill>
      </fill>
      <border>
        <left/>
        <right/>
        <top/>
        <bottom/>
      </border>
    </dxf>
    <dxf>
      <font>
        <color theme="0"/>
      </font>
      <fill>
        <patternFill>
          <bgColor theme="0"/>
        </patternFill>
      </fill>
      <border>
        <left/>
        <right/>
        <top/>
        <bottom/>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0</xdr:row>
      <xdr:rowOff>85725</xdr:rowOff>
    </xdr:from>
    <xdr:to>
      <xdr:col>3</xdr:col>
      <xdr:colOff>388129</xdr:colOff>
      <xdr:row>4</xdr:row>
      <xdr:rowOff>164075</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511175" y="85725"/>
          <a:ext cx="1366028" cy="1084825"/>
        </a:xfrm>
        <a:prstGeom prst="rect">
          <a:avLst/>
        </a:prstGeom>
        <a:noFill/>
        <a:ln w="9525">
          <a:noFill/>
          <a:miter lim="800000"/>
          <a:headEnd/>
          <a:tailEnd/>
        </a:ln>
      </xdr:spPr>
    </xdr:pic>
    <xdr:clientData/>
  </xdr:twoCellAnchor>
  <xdr:twoCellAnchor editAs="oneCell">
    <xdr:from>
      <xdr:col>1</xdr:col>
      <xdr:colOff>78269</xdr:colOff>
      <xdr:row>17</xdr:row>
      <xdr:rowOff>172837</xdr:rowOff>
    </xdr:from>
    <xdr:to>
      <xdr:col>2</xdr:col>
      <xdr:colOff>31403</xdr:colOff>
      <xdr:row>23</xdr:row>
      <xdr:rowOff>11452</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rotWithShape="1">
        <a:blip xmlns:r="http://schemas.openxmlformats.org/officeDocument/2006/relationships" r:embed="rId2" cstate="print"/>
        <a:srcRect b="1131"/>
        <a:stretch/>
      </xdr:blipFill>
      <xdr:spPr bwMode="auto">
        <a:xfrm>
          <a:off x="1867312" y="3726076"/>
          <a:ext cx="783328" cy="1000113"/>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9</xdr:col>
          <xdr:colOff>457200</xdr:colOff>
          <xdr:row>13</xdr:row>
          <xdr:rowOff>15240</xdr:rowOff>
        </xdr:from>
        <xdr:to>
          <xdr:col>12</xdr:col>
          <xdr:colOff>266700</xdr:colOff>
          <xdr:row>14</xdr:row>
          <xdr:rowOff>38100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HYDROBOX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601980</xdr:colOff>
          <xdr:row>201</xdr:row>
          <xdr:rowOff>114300</xdr:rowOff>
        </xdr:from>
        <xdr:to>
          <xdr:col>2</xdr:col>
          <xdr:colOff>7620</xdr:colOff>
          <xdr:row>201</xdr:row>
          <xdr:rowOff>350520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160020</xdr:colOff>
          <xdr:row>12</xdr:row>
          <xdr:rowOff>243840</xdr:rowOff>
        </xdr:from>
        <xdr:to>
          <xdr:col>15</xdr:col>
          <xdr:colOff>175260</xdr:colOff>
          <xdr:row>14</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COLLECTIF</a:t>
              </a:r>
            </a:p>
          </xdr:txBody>
        </xdr:sp>
        <xdr:clientData/>
      </xdr:twoCellAnchor>
    </mc:Choice>
    <mc:Fallback/>
  </mc:AlternateContent>
  <xdr:twoCellAnchor editAs="oneCell">
    <xdr:from>
      <xdr:col>9</xdr:col>
      <xdr:colOff>205094</xdr:colOff>
      <xdr:row>97</xdr:row>
      <xdr:rowOff>175281</xdr:rowOff>
    </xdr:from>
    <xdr:to>
      <xdr:col>16</xdr:col>
      <xdr:colOff>145688</xdr:colOff>
      <xdr:row>97</xdr:row>
      <xdr:rowOff>1895416</xdr:rowOff>
    </xdr:to>
    <xdr:pic>
      <xdr:nvPicPr>
        <xdr:cNvPr id="12" name="Imag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6783694" y="18933181"/>
          <a:ext cx="2727310" cy="1716960"/>
        </a:xfrm>
        <a:prstGeom prst="rect">
          <a:avLst/>
        </a:prstGeom>
      </xdr:spPr>
    </xdr:pic>
    <xdr:clientData/>
  </xdr:twoCellAnchor>
  <xdr:twoCellAnchor editAs="oneCell">
    <xdr:from>
      <xdr:col>1</xdr:col>
      <xdr:colOff>169525</xdr:colOff>
      <xdr:row>97</xdr:row>
      <xdr:rowOff>155383</xdr:rowOff>
    </xdr:from>
    <xdr:to>
      <xdr:col>8</xdr:col>
      <xdr:colOff>402732</xdr:colOff>
      <xdr:row>97</xdr:row>
      <xdr:rowOff>1883383</xdr:rowOff>
    </xdr:to>
    <xdr:pic>
      <xdr:nvPicPr>
        <xdr:cNvPr id="13" name="Imag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658725" y="18913283"/>
          <a:ext cx="3833657" cy="1728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16</xdr:col>
          <xdr:colOff>220980</xdr:colOff>
          <xdr:row>207</xdr:row>
          <xdr:rowOff>175260</xdr:rowOff>
        </xdr:from>
        <xdr:to>
          <xdr:col>17</xdr:col>
          <xdr:colOff>994</xdr:colOff>
          <xdr:row>210</xdr:row>
          <xdr:rowOff>7620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220980</xdr:colOff>
          <xdr:row>209</xdr:row>
          <xdr:rowOff>60960</xdr:rowOff>
        </xdr:from>
        <xdr:to>
          <xdr:col>17</xdr:col>
          <xdr:colOff>994</xdr:colOff>
          <xdr:row>212</xdr:row>
          <xdr:rowOff>15240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220980</xdr:colOff>
          <xdr:row>213</xdr:row>
          <xdr:rowOff>60960</xdr:rowOff>
        </xdr:from>
        <xdr:to>
          <xdr:col>17</xdr:col>
          <xdr:colOff>994</xdr:colOff>
          <xdr:row>214</xdr:row>
          <xdr:rowOff>228600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220980</xdr:colOff>
          <xdr:row>212</xdr:row>
          <xdr:rowOff>60960</xdr:rowOff>
        </xdr:from>
        <xdr:to>
          <xdr:col>17</xdr:col>
          <xdr:colOff>994</xdr:colOff>
          <xdr:row>212</xdr:row>
          <xdr:rowOff>289560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4</xdr:col>
      <xdr:colOff>76200</xdr:colOff>
      <xdr:row>140</xdr:row>
      <xdr:rowOff>123825</xdr:rowOff>
    </xdr:from>
    <xdr:to>
      <xdr:col>10</xdr:col>
      <xdr:colOff>228600</xdr:colOff>
      <xdr:row>142</xdr:row>
      <xdr:rowOff>209550</xdr:rowOff>
    </xdr:to>
    <xdr:sp macro="" textlink="">
      <xdr:nvSpPr>
        <xdr:cNvPr id="5" name="ZoneTexte 4">
          <a:extLst>
            <a:ext uri="{FF2B5EF4-FFF2-40B4-BE49-F238E27FC236}">
              <a16:creationId xmlns:a16="http://schemas.microsoft.com/office/drawing/2014/main" id="{00000000-0008-0000-0000-000005000000}"/>
            </a:ext>
          </a:extLst>
        </xdr:cNvPr>
        <xdr:cNvSpPr txBox="1"/>
      </xdr:nvSpPr>
      <xdr:spPr>
        <a:xfrm>
          <a:off x="4238625" y="27660600"/>
          <a:ext cx="3019425" cy="7143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100">
              <a:solidFill>
                <a:schemeClr val="bg1"/>
              </a:solidFill>
            </a:rPr>
            <a:t>Relevé</a:t>
          </a:r>
          <a:r>
            <a:rPr lang="fr-FR" sz="1100" baseline="0">
              <a:solidFill>
                <a:schemeClr val="bg1"/>
              </a:solidFill>
            </a:rPr>
            <a:t> manuel ou coller une copie d'écran de la page "Visualisation" de l'interface</a:t>
          </a:r>
          <a:endParaRPr lang="fr-FR" sz="1100">
            <a:solidFill>
              <a:schemeClr val="bg1"/>
            </a:solidFill>
          </a:endParaRPr>
        </a:p>
      </xdr:txBody>
    </xdr:sp>
    <xdr:clientData/>
  </xdr:twoCellAnchor>
  <xdr:twoCellAnchor>
    <xdr:from>
      <xdr:col>12</xdr:col>
      <xdr:colOff>28575</xdr:colOff>
      <xdr:row>107</xdr:row>
      <xdr:rowOff>47625</xdr:rowOff>
    </xdr:from>
    <xdr:to>
      <xdr:col>12</xdr:col>
      <xdr:colOff>133350</xdr:colOff>
      <xdr:row>109</xdr:row>
      <xdr:rowOff>170625</xdr:rowOff>
    </xdr:to>
    <xdr:sp macro="" textlink="">
      <xdr:nvSpPr>
        <xdr:cNvPr id="7" name="Accolade fermante 6">
          <a:extLst>
            <a:ext uri="{FF2B5EF4-FFF2-40B4-BE49-F238E27FC236}">
              <a16:creationId xmlns:a16="http://schemas.microsoft.com/office/drawing/2014/main" id="{00000000-0008-0000-0000-000007000000}"/>
            </a:ext>
          </a:extLst>
        </xdr:cNvPr>
        <xdr:cNvSpPr/>
      </xdr:nvSpPr>
      <xdr:spPr>
        <a:xfrm>
          <a:off x="6553200" y="24022050"/>
          <a:ext cx="104775" cy="504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editAs="oneCell">
    <xdr:from>
      <xdr:col>15</xdr:col>
      <xdr:colOff>180975</xdr:colOff>
      <xdr:row>105</xdr:row>
      <xdr:rowOff>136111</xdr:rowOff>
    </xdr:from>
    <xdr:to>
      <xdr:col>17</xdr:col>
      <xdr:colOff>164342</xdr:colOff>
      <xdr:row>110</xdr:row>
      <xdr:rowOff>1682</xdr:rowOff>
    </xdr:to>
    <xdr:pic>
      <xdr:nvPicPr>
        <xdr:cNvPr id="6" name="Image 5">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5"/>
        <a:srcRect b="5872"/>
        <a:stretch/>
      </xdr:blipFill>
      <xdr:spPr>
        <a:xfrm>
          <a:off x="7858125" y="23729536"/>
          <a:ext cx="799342" cy="81807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16</xdr:col>
          <xdr:colOff>220980</xdr:colOff>
          <xdr:row>215</xdr:row>
          <xdr:rowOff>60960</xdr:rowOff>
        </xdr:from>
        <xdr:to>
          <xdr:col>17</xdr:col>
          <xdr:colOff>994</xdr:colOff>
          <xdr:row>216</xdr:row>
          <xdr:rowOff>228600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1.bin"/><Relationship Id="rId1" Type="http://schemas.openxmlformats.org/officeDocument/2006/relationships/hyperlink" Target="mailto:entreprisealp2@gmail.com"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776F8-9575-42AE-9B86-CB6FC8E86C1B}">
  <sheetPr codeName="Feuil1">
    <tabColor rgb="FFFF0000"/>
    <pageSetUpPr fitToPage="1"/>
  </sheetPr>
  <dimension ref="A1:AZ236"/>
  <sheetViews>
    <sheetView showGridLines="0" tabSelected="1" topLeftCell="A5" zoomScale="115" zoomScaleNormal="115" zoomScalePageLayoutView="115" workbookViewId="0">
      <selection activeCell="O20" sqref="O20:Q20"/>
    </sheetView>
  </sheetViews>
  <sheetFormatPr baseColWidth="10" defaultColWidth="11.44140625" defaultRowHeight="15" customHeight="1" x14ac:dyDescent="0.3"/>
  <cols>
    <col min="1" max="1" width="13.44140625" style="1" customWidth="1"/>
    <col min="2" max="2" width="12" style="1" customWidth="1"/>
    <col min="3" max="3" width="5.6640625" style="1" customWidth="1"/>
    <col min="4" max="4" width="6.44140625" style="1" customWidth="1"/>
    <col min="5" max="6" width="5.77734375" style="1" customWidth="1"/>
    <col min="7" max="7" width="11.77734375" style="1" customWidth="1"/>
    <col min="8" max="8" width="4.21875" style="1" customWidth="1"/>
    <col min="9" max="9" width="7" style="1" customWidth="1"/>
    <col min="10" max="10" width="6.77734375" style="1" customWidth="1"/>
    <col min="11" max="11" width="5.6640625" style="1" customWidth="1"/>
    <col min="12" max="13" width="6.77734375" style="1" customWidth="1"/>
    <col min="14" max="14" width="4.77734375" style="1" customWidth="1"/>
    <col min="15" max="16" width="4.6640625" style="1" customWidth="1"/>
    <col min="17" max="17" width="6.77734375" style="1" customWidth="1"/>
    <col min="18" max="18" width="3" style="1" customWidth="1"/>
    <col min="19" max="19" width="5.77734375" style="1" customWidth="1"/>
    <col min="20" max="21" width="5.77734375" style="1" hidden="1" customWidth="1"/>
    <col min="22" max="31" width="23.5546875" style="6" hidden="1" customWidth="1"/>
    <col min="32" max="52" width="11.44140625" style="1" hidden="1" customWidth="1"/>
    <col min="53" max="78" width="11.44140625" style="1" customWidth="1"/>
    <col min="79" max="16384" width="11.44140625" style="1"/>
  </cols>
  <sheetData>
    <row r="1" spans="1:30" s="6" customFormat="1" ht="10.050000000000001" customHeight="1" x14ac:dyDescent="0.3">
      <c r="A1" s="1"/>
      <c r="B1" s="2"/>
      <c r="C1" s="3"/>
      <c r="D1" s="3"/>
      <c r="E1" s="284" t="s">
        <v>0</v>
      </c>
      <c r="F1" s="284"/>
      <c r="G1" s="284"/>
      <c r="H1" s="284"/>
      <c r="I1" s="284"/>
      <c r="J1" s="284"/>
      <c r="K1" s="284"/>
      <c r="L1" s="284"/>
      <c r="M1" s="284"/>
      <c r="N1" s="284"/>
      <c r="O1" s="284"/>
      <c r="P1" s="284"/>
      <c r="Q1" s="4"/>
      <c r="R1" s="5"/>
      <c r="S1" s="1"/>
      <c r="T1" s="1"/>
      <c r="U1" s="1"/>
    </row>
    <row r="2" spans="1:30" s="6" customFormat="1" ht="24.45" customHeight="1" x14ac:dyDescent="0.3">
      <c r="A2" s="1"/>
      <c r="B2" s="7"/>
      <c r="C2" s="1"/>
      <c r="D2" s="1"/>
      <c r="E2" s="285"/>
      <c r="F2" s="285"/>
      <c r="G2" s="285"/>
      <c r="H2" s="285"/>
      <c r="I2" s="285"/>
      <c r="J2" s="285"/>
      <c r="K2" s="285"/>
      <c r="L2" s="285"/>
      <c r="M2" s="285"/>
      <c r="N2" s="285"/>
      <c r="O2" s="285"/>
      <c r="P2" s="285"/>
      <c r="Q2" s="8"/>
      <c r="R2" s="9"/>
      <c r="S2" s="1"/>
      <c r="T2" s="1"/>
      <c r="U2" s="1"/>
    </row>
    <row r="3" spans="1:30" s="6" customFormat="1" ht="24.45" customHeight="1" x14ac:dyDescent="0.3">
      <c r="A3" s="1"/>
      <c r="B3" s="7"/>
      <c r="C3" s="1"/>
      <c r="D3" s="1"/>
      <c r="E3" s="1"/>
      <c r="F3" s="10"/>
      <c r="G3" s="282" t="s">
        <v>426</v>
      </c>
      <c r="H3" s="280"/>
      <c r="I3" s="280"/>
      <c r="J3" s="279" t="s">
        <v>427</v>
      </c>
      <c r="K3" s="280"/>
      <c r="L3" s="281"/>
      <c r="M3" s="1"/>
      <c r="N3" s="11" t="s">
        <v>1</v>
      </c>
      <c r="O3" s="11"/>
      <c r="P3" s="11"/>
      <c r="Q3" s="12"/>
      <c r="R3" s="13"/>
      <c r="S3" s="1"/>
      <c r="T3" s="1"/>
      <c r="U3" s="1"/>
    </row>
    <row r="4" spans="1:30" s="6" customFormat="1" ht="20.100000000000001" customHeight="1" x14ac:dyDescent="0.3">
      <c r="A4" s="1"/>
      <c r="B4" s="7"/>
      <c r="C4" s="1"/>
      <c r="D4" s="1"/>
      <c r="E4" s="1"/>
      <c r="F4" s="14"/>
      <c r="G4" s="283" t="s">
        <v>2</v>
      </c>
      <c r="H4" s="283"/>
      <c r="I4" s="283"/>
      <c r="J4" s="283" t="s">
        <v>328</v>
      </c>
      <c r="K4" s="283"/>
      <c r="L4" s="283"/>
      <c r="M4" s="1"/>
      <c r="N4" s="211">
        <v>44886</v>
      </c>
      <c r="O4" s="211"/>
      <c r="P4" s="211"/>
      <c r="Q4" s="211"/>
      <c r="R4" s="13"/>
      <c r="S4" s="1"/>
      <c r="T4" s="1"/>
      <c r="U4" s="1"/>
    </row>
    <row r="5" spans="1:30" s="6" customFormat="1" ht="13.5" customHeight="1" x14ac:dyDescent="0.3">
      <c r="A5" s="1"/>
      <c r="B5" s="7"/>
      <c r="C5" s="1"/>
      <c r="D5" s="1"/>
      <c r="E5" s="1"/>
      <c r="F5" s="1"/>
      <c r="G5" s="1"/>
      <c r="H5" s="1"/>
      <c r="I5" s="1"/>
      <c r="J5" s="1"/>
      <c r="K5" s="1"/>
      <c r="L5" s="1"/>
      <c r="M5" s="1"/>
      <c r="N5" s="1"/>
      <c r="O5" s="1"/>
      <c r="P5" s="1"/>
      <c r="Q5" s="1"/>
      <c r="R5" s="13"/>
      <c r="S5" s="1"/>
      <c r="T5" s="1"/>
      <c r="U5" s="1"/>
    </row>
    <row r="6" spans="1:30" s="6" customFormat="1" ht="16.05" customHeight="1" x14ac:dyDescent="0.3">
      <c r="A6" s="1"/>
      <c r="B6" s="15" t="s">
        <v>3</v>
      </c>
      <c r="C6" s="18" t="s">
        <v>420</v>
      </c>
      <c r="D6" s="18"/>
      <c r="E6" s="18"/>
      <c r="F6" s="18"/>
      <c r="G6" s="18"/>
      <c r="H6" s="16"/>
      <c r="I6" s="1"/>
      <c r="J6" s="10" t="s">
        <v>4</v>
      </c>
      <c r="K6" s="17" t="s">
        <v>410</v>
      </c>
      <c r="L6" s="17"/>
      <c r="M6" s="17"/>
      <c r="N6" s="17"/>
      <c r="O6" s="17"/>
      <c r="P6" s="17"/>
      <c r="Q6" s="17"/>
      <c r="R6" s="13"/>
      <c r="S6" s="1"/>
      <c r="T6" s="1"/>
      <c r="U6" s="1"/>
    </row>
    <row r="7" spans="1:30" s="6" customFormat="1" ht="16.05" customHeight="1" x14ac:dyDescent="0.3">
      <c r="A7" s="1"/>
      <c r="B7" s="15" t="s">
        <v>5</v>
      </c>
      <c r="C7" s="18" t="s">
        <v>421</v>
      </c>
      <c r="D7" s="18"/>
      <c r="E7" s="18"/>
      <c r="F7" s="18"/>
      <c r="G7" s="18"/>
      <c r="H7" s="19"/>
      <c r="I7" s="1"/>
      <c r="J7" s="10" t="s">
        <v>5</v>
      </c>
      <c r="K7" s="18" t="s">
        <v>412</v>
      </c>
      <c r="L7" s="20"/>
      <c r="M7" s="20"/>
      <c r="N7" s="20"/>
      <c r="O7" s="20"/>
      <c r="P7" s="20"/>
      <c r="Q7" s="20"/>
      <c r="R7" s="13"/>
      <c r="S7" s="1"/>
      <c r="T7" s="1"/>
      <c r="U7" s="1"/>
    </row>
    <row r="8" spans="1:30" s="6" customFormat="1" ht="16.05" customHeight="1" x14ac:dyDescent="0.3">
      <c r="A8" s="1"/>
      <c r="B8" s="15" t="s">
        <v>6</v>
      </c>
      <c r="C8" s="139" t="s">
        <v>422</v>
      </c>
      <c r="D8" s="18"/>
      <c r="E8" s="18"/>
      <c r="F8" s="18"/>
      <c r="G8" s="18"/>
      <c r="H8" s="19"/>
      <c r="I8" s="1"/>
      <c r="J8" s="10" t="s">
        <v>6</v>
      </c>
      <c r="K8" s="139" t="s">
        <v>419</v>
      </c>
      <c r="L8" s="18"/>
      <c r="M8" s="20"/>
      <c r="N8" s="20"/>
      <c r="O8" s="20"/>
      <c r="P8" s="20"/>
      <c r="Q8" s="20"/>
      <c r="R8" s="13"/>
      <c r="S8" s="1"/>
      <c r="T8" s="1"/>
      <c r="U8" s="1"/>
    </row>
    <row r="9" spans="1:30" s="6" customFormat="1" ht="16.05" customHeight="1" x14ac:dyDescent="0.3">
      <c r="A9" s="1"/>
      <c r="B9" s="15" t="s">
        <v>7</v>
      </c>
      <c r="C9" s="18" t="s">
        <v>423</v>
      </c>
      <c r="D9" s="18"/>
      <c r="E9" s="18"/>
      <c r="F9" s="18"/>
      <c r="G9" s="18"/>
      <c r="H9" s="19"/>
      <c r="I9" s="1"/>
      <c r="J9" s="10" t="s">
        <v>7</v>
      </c>
      <c r="K9" s="18" t="s">
        <v>411</v>
      </c>
      <c r="L9" s="20"/>
      <c r="M9" s="20"/>
      <c r="N9" s="20"/>
      <c r="O9" s="20"/>
      <c r="P9" s="20"/>
      <c r="Q9" s="20"/>
      <c r="R9" s="13"/>
      <c r="S9" s="1"/>
      <c r="T9" s="1"/>
      <c r="U9" s="1"/>
    </row>
    <row r="10" spans="1:30" s="6" customFormat="1" ht="16.05" customHeight="1" x14ac:dyDescent="0.3">
      <c r="A10" s="1"/>
      <c r="B10" s="15" t="s">
        <v>8</v>
      </c>
      <c r="C10" s="134" t="s">
        <v>424</v>
      </c>
      <c r="D10" s="18"/>
      <c r="E10" s="18"/>
      <c r="F10" s="18"/>
      <c r="G10" s="18"/>
      <c r="H10" s="19"/>
      <c r="I10" s="1"/>
      <c r="J10" s="10" t="s">
        <v>9</v>
      </c>
      <c r="K10" s="135" t="s">
        <v>418</v>
      </c>
      <c r="L10" s="135"/>
      <c r="M10" s="135"/>
      <c r="N10" s="135"/>
      <c r="O10" s="135"/>
      <c r="P10" s="20"/>
      <c r="Q10" s="20"/>
      <c r="R10" s="13"/>
      <c r="S10" s="1"/>
      <c r="T10" s="1"/>
      <c r="U10" s="1"/>
    </row>
    <row r="11" spans="1:30" s="6" customFormat="1" ht="16.05" customHeight="1" x14ac:dyDescent="0.3">
      <c r="A11" s="1"/>
      <c r="B11" s="15" t="s">
        <v>10</v>
      </c>
      <c r="C11" s="18"/>
      <c r="D11" s="18"/>
      <c r="E11" s="18"/>
      <c r="F11" s="18"/>
      <c r="G11" s="18"/>
      <c r="H11" s="19"/>
      <c r="I11" s="1"/>
      <c r="J11" s="10" t="s">
        <v>8</v>
      </c>
      <c r="K11" s="134" t="s">
        <v>417</v>
      </c>
      <c r="L11" s="21"/>
      <c r="M11" s="21"/>
      <c r="N11" s="21"/>
      <c r="O11" s="21"/>
      <c r="P11" s="21"/>
      <c r="Q11" s="21"/>
      <c r="R11" s="13"/>
      <c r="S11" s="1"/>
      <c r="T11" s="1"/>
      <c r="U11" s="1"/>
    </row>
    <row r="12" spans="1:30" s="6" customFormat="1" ht="16.05" customHeight="1" x14ac:dyDescent="0.3">
      <c r="A12" s="1"/>
      <c r="B12" s="15" t="s">
        <v>9</v>
      </c>
      <c r="C12" s="135" t="s">
        <v>425</v>
      </c>
      <c r="D12" s="135"/>
      <c r="E12" s="135"/>
      <c r="F12" s="135"/>
      <c r="G12" s="135"/>
      <c r="H12" s="19"/>
      <c r="I12" s="14"/>
      <c r="J12" s="14"/>
      <c r="K12" s="22"/>
      <c r="L12" s="22"/>
      <c r="M12" s="22"/>
      <c r="N12" s="22"/>
      <c r="O12" s="22"/>
      <c r="P12" s="22"/>
      <c r="Q12" s="22"/>
      <c r="R12" s="13"/>
      <c r="S12" s="1"/>
      <c r="T12" s="1"/>
      <c r="U12" s="1"/>
    </row>
    <row r="13" spans="1:30" s="6" customFormat="1" ht="12" customHeight="1" x14ac:dyDescent="0.3">
      <c r="A13" s="1"/>
      <c r="B13" s="7"/>
      <c r="C13" s="1"/>
      <c r="D13" s="23"/>
      <c r="E13" s="23"/>
      <c r="F13" s="23"/>
      <c r="G13" s="1"/>
      <c r="H13" s="1"/>
      <c r="I13" s="1"/>
      <c r="J13" s="1"/>
      <c r="K13" s="1"/>
      <c r="L13" s="1"/>
      <c r="M13" s="24"/>
      <c r="N13" s="14"/>
      <c r="O13" s="1"/>
      <c r="P13" s="1"/>
      <c r="Q13" s="1"/>
      <c r="R13" s="13"/>
      <c r="S13" s="1"/>
      <c r="T13" s="1"/>
      <c r="U13" s="1"/>
    </row>
    <row r="14" spans="1:30" s="6" customFormat="1" ht="16.5" customHeight="1" x14ac:dyDescent="0.3">
      <c r="A14" s="1"/>
      <c r="B14" s="7"/>
      <c r="C14" s="25" t="s">
        <v>11</v>
      </c>
      <c r="D14" s="23"/>
      <c r="E14" s="23"/>
      <c r="F14" s="23"/>
      <c r="G14" s="23"/>
      <c r="H14" s="189" t="s">
        <v>15</v>
      </c>
      <c r="I14" s="189"/>
      <c r="J14" s="188"/>
      <c r="K14" s="188"/>
      <c r="L14" s="188"/>
      <c r="M14" s="188"/>
      <c r="N14" s="14"/>
      <c r="O14" s="1"/>
      <c r="P14" s="1"/>
      <c r="Q14" s="1"/>
      <c r="R14" s="13"/>
      <c r="S14" s="1"/>
      <c r="T14" s="1"/>
      <c r="U14" s="10" t="s">
        <v>13</v>
      </c>
      <c r="V14" s="26" t="s">
        <v>14</v>
      </c>
      <c r="W14" s="26" t="s">
        <v>15</v>
      </c>
      <c r="X14" s="26" t="s">
        <v>12</v>
      </c>
      <c r="Y14" s="26" t="s">
        <v>16</v>
      </c>
    </row>
    <row r="15" spans="1:30" s="6" customFormat="1" ht="16.5" customHeight="1" x14ac:dyDescent="0.3">
      <c r="A15" s="1"/>
      <c r="B15" s="27"/>
      <c r="C15" s="23"/>
      <c r="D15" s="23"/>
      <c r="E15" s="23"/>
      <c r="F15" s="23"/>
      <c r="G15" s="23"/>
      <c r="H15" s="212">
        <f>IF(LEFT(H14,3)="SC1",1,0)</f>
        <v>1</v>
      </c>
      <c r="I15" s="212"/>
      <c r="J15" s="188"/>
      <c r="K15" s="188"/>
      <c r="L15" s="188"/>
      <c r="M15" s="188"/>
      <c r="N15" s="14"/>
      <c r="O15" s="218" t="s">
        <v>364</v>
      </c>
      <c r="P15" s="218"/>
      <c r="Q15" s="6" t="s">
        <v>365</v>
      </c>
      <c r="R15" s="13"/>
      <c r="S15" s="1"/>
      <c r="T15" s="1"/>
      <c r="U15" s="10" t="s">
        <v>17</v>
      </c>
      <c r="V15" s="26">
        <v>200</v>
      </c>
      <c r="W15" s="26">
        <v>300</v>
      </c>
      <c r="X15" s="26">
        <v>400</v>
      </c>
      <c r="Y15" s="26">
        <v>500</v>
      </c>
      <c r="Z15" s="26">
        <v>600</v>
      </c>
      <c r="AA15" s="26">
        <v>800</v>
      </c>
      <c r="AB15" s="26">
        <v>1000</v>
      </c>
      <c r="AC15" s="26">
        <v>1500</v>
      </c>
      <c r="AD15" s="26">
        <v>2000</v>
      </c>
    </row>
    <row r="16" spans="1:30" s="6" customFormat="1" ht="16.5" customHeight="1" x14ac:dyDescent="0.3">
      <c r="A16" s="1"/>
      <c r="B16" s="28"/>
      <c r="C16" s="25" t="s">
        <v>18</v>
      </c>
      <c r="D16" s="1"/>
      <c r="E16" s="1"/>
      <c r="F16" s="1"/>
      <c r="G16" s="1"/>
      <c r="H16" s="190">
        <v>500</v>
      </c>
      <c r="I16" s="190"/>
      <c r="J16" s="1"/>
      <c r="K16" s="1"/>
      <c r="L16" s="1"/>
      <c r="M16" s="1"/>
      <c r="N16" s="10" t="s">
        <v>362</v>
      </c>
      <c r="O16" s="190" t="s">
        <v>373</v>
      </c>
      <c r="P16" s="191"/>
      <c r="Q16" s="31">
        <v>1</v>
      </c>
      <c r="R16" s="13"/>
      <c r="S16" s="1"/>
      <c r="T16" s="1"/>
      <c r="U16" s="10" t="s">
        <v>19</v>
      </c>
      <c r="V16" s="26">
        <v>500</v>
      </c>
      <c r="W16" s="26">
        <v>600</v>
      </c>
      <c r="X16" s="26">
        <v>750</v>
      </c>
      <c r="Y16" s="26">
        <v>800</v>
      </c>
      <c r="Z16" s="26">
        <v>1000</v>
      </c>
      <c r="AA16" s="26">
        <v>1500</v>
      </c>
      <c r="AB16" s="26">
        <v>2000</v>
      </c>
      <c r="AC16" s="26">
        <v>3000</v>
      </c>
      <c r="AD16" s="26">
        <v>5000</v>
      </c>
    </row>
    <row r="17" spans="2:44" ht="16.5" customHeight="1" x14ac:dyDescent="0.3">
      <c r="B17" s="30"/>
      <c r="C17" s="192" t="s">
        <v>20</v>
      </c>
      <c r="D17" s="192"/>
      <c r="E17" s="192"/>
      <c r="F17" s="192"/>
      <c r="G17" s="192"/>
      <c r="H17" s="193"/>
      <c r="I17" s="193"/>
      <c r="K17" s="218" t="s">
        <v>367</v>
      </c>
      <c r="L17" s="218"/>
      <c r="M17" s="218"/>
      <c r="N17" s="218"/>
      <c r="R17" s="13"/>
      <c r="U17" s="10" t="s">
        <v>370</v>
      </c>
      <c r="V17" s="26" t="s">
        <v>85</v>
      </c>
      <c r="W17" s="26" t="s">
        <v>368</v>
      </c>
      <c r="X17" s="26" t="s">
        <v>369</v>
      </c>
      <c r="Y17" s="26" t="s">
        <v>363</v>
      </c>
      <c r="Z17" s="10" t="s">
        <v>21</v>
      </c>
      <c r="AA17" s="26" t="s">
        <v>373</v>
      </c>
      <c r="AB17" s="26" t="s">
        <v>374</v>
      </c>
      <c r="AC17" s="26" t="s">
        <v>375</v>
      </c>
      <c r="AD17" s="26" t="s">
        <v>376</v>
      </c>
      <c r="AE17" s="26" t="s">
        <v>377</v>
      </c>
      <c r="AF17" s="26" t="s">
        <v>378</v>
      </c>
      <c r="AG17" s="26" t="s">
        <v>379</v>
      </c>
      <c r="AH17" s="26" t="s">
        <v>380</v>
      </c>
      <c r="AI17" s="26" t="s">
        <v>35</v>
      </c>
    </row>
    <row r="18" spans="2:44" ht="16.5" customHeight="1" x14ac:dyDescent="0.3">
      <c r="B18" s="7"/>
      <c r="D18" s="236" t="s">
        <v>366</v>
      </c>
      <c r="E18" s="236"/>
      <c r="F18" s="236"/>
      <c r="G18" s="236"/>
      <c r="H18" s="272"/>
      <c r="I18" s="272"/>
      <c r="L18" s="217"/>
      <c r="M18" s="217"/>
      <c r="N18" s="217"/>
      <c r="O18" s="190"/>
      <c r="P18" s="191"/>
      <c r="Q18" s="31"/>
      <c r="R18" s="13"/>
    </row>
    <row r="19" spans="2:44" ht="10.95" customHeight="1" x14ac:dyDescent="0.3">
      <c r="B19" s="30"/>
      <c r="C19" s="90"/>
      <c r="D19" s="236"/>
      <c r="E19" s="236"/>
      <c r="F19" s="236"/>
      <c r="G19" s="236"/>
      <c r="H19" s="14"/>
      <c r="I19" s="14"/>
      <c r="J19" s="14"/>
      <c r="K19" s="14"/>
      <c r="L19" s="14"/>
      <c r="M19" s="14"/>
      <c r="R19" s="13"/>
    </row>
    <row r="20" spans="2:44" ht="15.45" customHeight="1" x14ac:dyDescent="0.3">
      <c r="B20" s="30"/>
      <c r="M20" s="14"/>
      <c r="N20" s="32" t="s">
        <v>351</v>
      </c>
      <c r="O20" s="215"/>
      <c r="P20" s="215"/>
      <c r="Q20" s="215"/>
      <c r="R20" s="13"/>
    </row>
    <row r="21" spans="2:44" ht="16.5" customHeight="1" x14ac:dyDescent="0.3">
      <c r="B21" s="30"/>
      <c r="C21" s="199" t="s">
        <v>22</v>
      </c>
      <c r="D21" s="199"/>
      <c r="E21" s="199"/>
      <c r="F21" s="199"/>
      <c r="G21" s="199"/>
      <c r="H21" s="214">
        <v>4</v>
      </c>
      <c r="I21" s="214"/>
      <c r="M21" s="14"/>
      <c r="O21" s="10" t="s">
        <v>25</v>
      </c>
      <c r="P21" s="286" t="s">
        <v>413</v>
      </c>
      <c r="Q21" s="286"/>
      <c r="R21" s="13"/>
      <c r="V21" s="26" t="s">
        <v>23</v>
      </c>
      <c r="W21" s="26" t="s">
        <v>24</v>
      </c>
      <c r="X21" s="26" t="s">
        <v>349</v>
      </c>
    </row>
    <row r="22" spans="2:44" ht="16.5" customHeight="1" x14ac:dyDescent="0.3">
      <c r="B22" s="30"/>
      <c r="H22" s="33"/>
      <c r="I22" s="33"/>
      <c r="N22" s="10" t="s">
        <v>26</v>
      </c>
      <c r="O22" s="189" t="s">
        <v>27</v>
      </c>
      <c r="P22" s="189"/>
      <c r="Q22" s="189"/>
      <c r="R22" s="13"/>
    </row>
    <row r="23" spans="2:44" ht="16.5" customHeight="1" x14ac:dyDescent="0.3">
      <c r="B23" s="30"/>
      <c r="H23" s="33"/>
      <c r="I23" s="33"/>
      <c r="N23" s="10" t="s">
        <v>350</v>
      </c>
      <c r="O23" s="186"/>
      <c r="P23" s="186"/>
      <c r="Q23" s="186"/>
      <c r="R23" s="13"/>
      <c r="V23" s="26" t="s">
        <v>27</v>
      </c>
      <c r="W23" s="26" t="s">
        <v>28</v>
      </c>
    </row>
    <row r="24" spans="2:44" ht="16.5" customHeight="1" x14ac:dyDescent="0.3">
      <c r="B24" s="30"/>
      <c r="C24" s="34" t="s">
        <v>29</v>
      </c>
      <c r="D24" s="14"/>
      <c r="E24" s="14"/>
      <c r="F24" s="14"/>
      <c r="G24" s="14"/>
      <c r="H24" s="216">
        <v>20</v>
      </c>
      <c r="I24" s="216"/>
      <c r="J24" s="6"/>
      <c r="Q24" s="35"/>
      <c r="R24" s="13"/>
    </row>
    <row r="25" spans="2:44" ht="16.5" customHeight="1" x14ac:dyDescent="0.3">
      <c r="B25" s="30"/>
      <c r="G25" s="41" t="s">
        <v>352</v>
      </c>
      <c r="H25" s="190" t="s">
        <v>30</v>
      </c>
      <c r="I25" s="190"/>
      <c r="K25" s="25" t="s">
        <v>31</v>
      </c>
      <c r="O25" s="36">
        <v>30</v>
      </c>
      <c r="P25" s="35" t="s">
        <v>32</v>
      </c>
      <c r="R25" s="13"/>
      <c r="U25" s="10" t="s">
        <v>33</v>
      </c>
      <c r="V25" s="26" t="s">
        <v>30</v>
      </c>
      <c r="W25" s="26" t="s">
        <v>34</v>
      </c>
      <c r="X25" s="26" t="s">
        <v>35</v>
      </c>
    </row>
    <row r="26" spans="2:44" customFormat="1" ht="13.05" customHeight="1" x14ac:dyDescent="0.3">
      <c r="B26" s="37"/>
      <c r="H26" s="213">
        <f>IF(H25="Autre",1,0)</f>
        <v>0</v>
      </c>
      <c r="I26" s="213"/>
      <c r="R26" s="38"/>
      <c r="V26" s="143"/>
      <c r="W26" s="143"/>
      <c r="X26" s="143"/>
      <c r="Y26" s="143"/>
      <c r="Z26" s="143"/>
      <c r="AA26" s="143"/>
      <c r="AB26" s="143"/>
      <c r="AC26" s="143"/>
      <c r="AD26" s="143"/>
      <c r="AE26" s="143"/>
    </row>
    <row r="27" spans="2:44" ht="14.4" x14ac:dyDescent="0.3">
      <c r="B27" s="7"/>
      <c r="H27" s="194" t="s">
        <v>36</v>
      </c>
      <c r="I27" s="194"/>
      <c r="J27" s="194"/>
      <c r="K27" s="195" t="s">
        <v>37</v>
      </c>
      <c r="L27" s="195"/>
      <c r="M27" s="195"/>
      <c r="P27" s="149" t="s">
        <v>329</v>
      </c>
      <c r="R27" s="13"/>
      <c r="W27" s="39" t="s">
        <v>38</v>
      </c>
      <c r="X27" s="39" t="s">
        <v>39</v>
      </c>
    </row>
    <row r="28" spans="2:44" ht="16.05" customHeight="1" x14ac:dyDescent="0.3">
      <c r="B28" s="7"/>
      <c r="C28" s="25" t="s">
        <v>309</v>
      </c>
      <c r="H28" s="196">
        <v>1.6</v>
      </c>
      <c r="I28" s="196"/>
      <c r="J28" s="196"/>
      <c r="K28" s="197">
        <v>1.2</v>
      </c>
      <c r="L28" s="198"/>
      <c r="M28" s="198"/>
      <c r="N28" s="40"/>
      <c r="P28" s="150" t="str">
        <f>FIXED(W28,1,FALSE) &amp;" / "&amp; FIXED(X28,1,FALSE)</f>
        <v>1,6 / 1,1</v>
      </c>
      <c r="Q28" s="40"/>
      <c r="R28" s="13"/>
      <c r="W28" s="148">
        <f>IF(H21&gt;4,1+H21*0.1+0.2,1.6)</f>
        <v>1.6</v>
      </c>
      <c r="X28" s="39">
        <f>IF(H21&gt;4,W28-0.5,1.1)</f>
        <v>1.1000000000000001</v>
      </c>
      <c r="AQ28" s="136"/>
      <c r="AR28" s="136"/>
    </row>
    <row r="29" spans="2:44" ht="19.5" customHeight="1" x14ac:dyDescent="0.3">
      <c r="B29" s="7"/>
      <c r="C29" s="25" t="s">
        <v>371</v>
      </c>
      <c r="F29" s="162"/>
      <c r="G29" s="163" t="s">
        <v>372</v>
      </c>
      <c r="H29" s="205"/>
      <c r="I29" s="205"/>
      <c r="J29" s="206"/>
      <c r="K29" s="207"/>
      <c r="L29" s="207"/>
      <c r="M29" s="207"/>
      <c r="O29" s="208" t="s">
        <v>40</v>
      </c>
      <c r="P29" s="208"/>
      <c r="Q29" s="208"/>
      <c r="R29" s="13"/>
      <c r="W29" s="148">
        <v>1</v>
      </c>
      <c r="X29" s="39">
        <v>0.5</v>
      </c>
    </row>
    <row r="30" spans="2:44" ht="16.5" customHeight="1" x14ac:dyDescent="0.3">
      <c r="B30" s="7"/>
      <c r="C30" s="25" t="s">
        <v>41</v>
      </c>
      <c r="H30" s="209" t="s">
        <v>42</v>
      </c>
      <c r="I30" s="209"/>
      <c r="J30" s="210"/>
      <c r="K30" s="209" t="s">
        <v>42</v>
      </c>
      <c r="L30" s="209"/>
      <c r="M30" s="209"/>
      <c r="O30" s="219"/>
      <c r="P30" s="219"/>
      <c r="Q30" s="219"/>
      <c r="R30" s="13"/>
    </row>
    <row r="31" spans="2:44" ht="16.5" customHeight="1" x14ac:dyDescent="0.3">
      <c r="B31" s="7"/>
      <c r="E31" s="41" t="s">
        <v>43</v>
      </c>
      <c r="F31" s="189"/>
      <c r="G31" s="189"/>
      <c r="R31" s="13"/>
    </row>
    <row r="32" spans="2:44" ht="10.050000000000001" customHeight="1" x14ac:dyDescent="0.3">
      <c r="B32" s="7"/>
      <c r="D32" s="41"/>
      <c r="R32" s="13"/>
    </row>
    <row r="33" spans="1:40" ht="16.5" customHeight="1" x14ac:dyDescent="0.3">
      <c r="B33" s="30"/>
      <c r="C33" s="25" t="s">
        <v>44</v>
      </c>
      <c r="D33" s="25"/>
      <c r="E33" s="42" t="s">
        <v>45</v>
      </c>
      <c r="F33" s="1" t="s">
        <v>46</v>
      </c>
      <c r="G33" s="190" t="s">
        <v>42</v>
      </c>
      <c r="H33" s="190"/>
      <c r="I33" s="190"/>
      <c r="J33" s="43" t="s">
        <v>47</v>
      </c>
      <c r="K33" s="42" t="s">
        <v>42</v>
      </c>
      <c r="L33" s="175">
        <f>IFERROR(K33/1,0)</f>
        <v>0</v>
      </c>
      <c r="N33" s="10"/>
      <c r="Q33" s="10"/>
      <c r="R33" s="13"/>
      <c r="U33" s="10"/>
      <c r="V33" s="26"/>
      <c r="W33" s="26"/>
      <c r="X33" s="26"/>
    </row>
    <row r="34" spans="1:40" ht="16.5" customHeight="1" x14ac:dyDescent="0.3">
      <c r="B34" s="7"/>
      <c r="K34" s="194" t="s">
        <v>48</v>
      </c>
      <c r="L34" s="194"/>
      <c r="M34" s="194" t="s">
        <v>49</v>
      </c>
      <c r="N34" s="194"/>
      <c r="O34" s="194"/>
      <c r="P34" s="194"/>
      <c r="Q34" s="138" t="s">
        <v>50</v>
      </c>
      <c r="R34" s="13"/>
    </row>
    <row r="35" spans="1:40" ht="16.5" customHeight="1" x14ac:dyDescent="0.3">
      <c r="B35" s="7"/>
      <c r="C35" s="34" t="s">
        <v>51</v>
      </c>
      <c r="E35" s="14"/>
      <c r="F35" s="14"/>
      <c r="G35" s="14"/>
      <c r="H35" s="42" t="s">
        <v>45</v>
      </c>
      <c r="J35" s="10"/>
      <c r="K35" s="189"/>
      <c r="L35" s="200"/>
      <c r="M35" s="201"/>
      <c r="N35" s="189"/>
      <c r="O35" s="189"/>
      <c r="P35" s="200"/>
      <c r="Q35" s="31"/>
      <c r="R35" s="13"/>
      <c r="U35" s="10" t="s">
        <v>55</v>
      </c>
      <c r="V35" s="26" t="s">
        <v>52</v>
      </c>
      <c r="W35" s="26" t="s">
        <v>45</v>
      </c>
    </row>
    <row r="36" spans="1:40" ht="16.5" customHeight="1" x14ac:dyDescent="0.3">
      <c r="B36" s="7"/>
      <c r="C36" s="14" t="s">
        <v>56</v>
      </c>
      <c r="E36" s="14"/>
      <c r="F36" s="14"/>
      <c r="G36" s="14"/>
      <c r="J36" s="10"/>
      <c r="K36" s="202"/>
      <c r="L36" s="203"/>
      <c r="M36" s="204"/>
      <c r="N36" s="202"/>
      <c r="O36" s="202"/>
      <c r="P36" s="203"/>
      <c r="Q36" s="45"/>
      <c r="R36" s="13"/>
      <c r="U36" s="10"/>
      <c r="V36" s="26" t="s">
        <v>53</v>
      </c>
      <c r="W36" s="26" t="s">
        <v>57</v>
      </c>
      <c r="X36" s="26" t="s">
        <v>59</v>
      </c>
    </row>
    <row r="37" spans="1:40" ht="16.5" customHeight="1" x14ac:dyDescent="0.3">
      <c r="B37" s="7"/>
      <c r="C37" s="1" t="s">
        <v>60</v>
      </c>
      <c r="K37" s="189"/>
      <c r="L37" s="200"/>
      <c r="M37" s="201"/>
      <c r="N37" s="189"/>
      <c r="O37" s="189"/>
      <c r="P37" s="200"/>
      <c r="Q37" s="31"/>
      <c r="R37" s="13"/>
      <c r="V37" s="26" t="s">
        <v>54</v>
      </c>
      <c r="W37" s="26" t="s">
        <v>58</v>
      </c>
      <c r="X37" s="26" t="s">
        <v>61</v>
      </c>
      <c r="Y37" s="26" t="s">
        <v>62</v>
      </c>
      <c r="Z37" s="26" t="s">
        <v>35</v>
      </c>
    </row>
    <row r="38" spans="1:40" ht="9.4499999999999993" customHeight="1" x14ac:dyDescent="0.3">
      <c r="B38" s="46"/>
      <c r="C38" s="47"/>
      <c r="D38" s="47"/>
      <c r="E38" s="47"/>
      <c r="F38" s="47"/>
      <c r="G38" s="47"/>
      <c r="H38" s="14"/>
      <c r="I38" s="14"/>
      <c r="J38" s="14"/>
      <c r="K38" s="14"/>
      <c r="L38" s="14"/>
      <c r="M38" s="14"/>
      <c r="N38" s="14"/>
      <c r="R38" s="13"/>
      <c r="V38" s="26" t="s">
        <v>63</v>
      </c>
      <c r="W38" s="26" t="s">
        <v>64</v>
      </c>
    </row>
    <row r="39" spans="1:40" ht="16.5" customHeight="1" x14ac:dyDescent="0.3">
      <c r="B39" s="46"/>
      <c r="C39" s="34" t="s">
        <v>65</v>
      </c>
      <c r="E39" s="14"/>
      <c r="F39" s="14"/>
      <c r="G39" s="14"/>
      <c r="H39" s="42" t="s">
        <v>45</v>
      </c>
      <c r="J39" s="10"/>
      <c r="K39" s="220"/>
      <c r="L39" s="220"/>
      <c r="M39" s="220"/>
      <c r="N39" s="220"/>
      <c r="O39" s="220"/>
      <c r="P39" s="220"/>
      <c r="Q39" s="220"/>
      <c r="R39" s="13"/>
      <c r="V39" s="26" t="s">
        <v>66</v>
      </c>
      <c r="W39" s="26" t="s">
        <v>67</v>
      </c>
    </row>
    <row r="40" spans="1:40" ht="16.5" customHeight="1" x14ac:dyDescent="0.3">
      <c r="B40" s="46"/>
      <c r="C40" s="34"/>
      <c r="E40" s="14"/>
      <c r="F40" s="14"/>
      <c r="G40" s="14"/>
      <c r="H40" s="14"/>
      <c r="J40" s="10"/>
      <c r="K40" s="189"/>
      <c r="L40" s="189"/>
      <c r="M40" s="189"/>
      <c r="N40" s="189"/>
      <c r="O40" s="189"/>
      <c r="P40" s="189"/>
      <c r="Q40" s="189"/>
      <c r="R40" s="13"/>
    </row>
    <row r="41" spans="1:40" ht="11.25" customHeight="1" x14ac:dyDescent="0.3">
      <c r="B41" s="46"/>
      <c r="C41" s="47"/>
      <c r="D41" s="47"/>
      <c r="E41" s="47"/>
      <c r="F41" s="47"/>
      <c r="G41" s="47"/>
      <c r="H41" s="14"/>
      <c r="I41" s="14"/>
      <c r="J41" s="14"/>
      <c r="K41" s="14"/>
      <c r="L41" s="14"/>
      <c r="M41" s="14"/>
      <c r="N41" s="14"/>
      <c r="R41" s="13"/>
    </row>
    <row r="42" spans="1:40" ht="9.4499999999999993" customHeight="1" x14ac:dyDescent="0.3">
      <c r="B42" s="221" t="s">
        <v>68</v>
      </c>
      <c r="C42" s="48"/>
      <c r="D42" s="49"/>
      <c r="E42" s="49"/>
      <c r="F42" s="49"/>
      <c r="G42" s="50"/>
      <c r="H42" s="50"/>
      <c r="I42" s="50"/>
      <c r="J42" s="50"/>
      <c r="K42" s="3"/>
      <c r="L42" s="3"/>
      <c r="M42" s="51"/>
      <c r="N42" s="52"/>
      <c r="O42" s="53"/>
      <c r="P42" s="53"/>
      <c r="Q42" s="3"/>
      <c r="R42" s="5"/>
      <c r="T42" s="25"/>
      <c r="U42" s="25"/>
      <c r="V42" s="26"/>
      <c r="W42" s="26"/>
      <c r="X42" s="26"/>
      <c r="Y42" s="26"/>
      <c r="Z42" s="26"/>
      <c r="AA42" s="26"/>
      <c r="AB42" s="26"/>
      <c r="AC42" s="26"/>
    </row>
    <row r="43" spans="1:40" ht="16.5" customHeight="1" x14ac:dyDescent="0.3">
      <c r="B43" s="222"/>
      <c r="C43" s="54" t="s">
        <v>69</v>
      </c>
      <c r="D43" s="23"/>
      <c r="E43" s="23"/>
      <c r="F43" s="23"/>
      <c r="G43" s="220" t="s">
        <v>75</v>
      </c>
      <c r="H43" s="220"/>
      <c r="I43" s="220"/>
      <c r="J43" s="220"/>
      <c r="M43" s="10" t="s">
        <v>70</v>
      </c>
      <c r="N43" s="55"/>
      <c r="O43" s="220">
        <v>6</v>
      </c>
      <c r="P43" s="220"/>
      <c r="R43" s="13"/>
      <c r="T43" s="25"/>
      <c r="U43" s="25"/>
      <c r="V43" s="26" t="s">
        <v>71</v>
      </c>
      <c r="W43" s="26" t="s">
        <v>72</v>
      </c>
      <c r="X43" s="26" t="s">
        <v>73</v>
      </c>
      <c r="Y43" s="26" t="s">
        <v>74</v>
      </c>
      <c r="Z43" s="26" t="s">
        <v>75</v>
      </c>
      <c r="AA43" s="26" t="s">
        <v>76</v>
      </c>
      <c r="AB43" s="26" t="s">
        <v>77</v>
      </c>
      <c r="AC43" s="26" t="s">
        <v>78</v>
      </c>
    </row>
    <row r="44" spans="1:40" ht="16.5" customHeight="1" x14ac:dyDescent="0.3">
      <c r="B44" s="222"/>
      <c r="C44" s="7" t="s">
        <v>79</v>
      </c>
      <c r="D44" s="23"/>
      <c r="E44" s="23"/>
      <c r="F44" s="23"/>
      <c r="G44" s="224"/>
      <c r="H44" s="224"/>
      <c r="I44" s="224"/>
      <c r="J44" s="224"/>
      <c r="K44" s="55"/>
      <c r="M44" s="10" t="s">
        <v>80</v>
      </c>
      <c r="N44" s="14"/>
      <c r="O44" s="31"/>
      <c r="P44" s="55"/>
      <c r="Q44" s="14"/>
      <c r="R44" s="13"/>
      <c r="V44" s="26" t="s">
        <v>71</v>
      </c>
      <c r="W44" s="26" t="s">
        <v>81</v>
      </c>
      <c r="X44" s="26" t="s">
        <v>72</v>
      </c>
      <c r="Y44" s="26" t="s">
        <v>82</v>
      </c>
    </row>
    <row r="45" spans="1:40" ht="16.05" customHeight="1" x14ac:dyDescent="0.3">
      <c r="B45" s="222"/>
      <c r="C45" s="56"/>
      <c r="D45" s="57"/>
      <c r="F45" s="57"/>
      <c r="G45" s="41" t="s">
        <v>83</v>
      </c>
      <c r="H45" s="137"/>
      <c r="I45" s="55"/>
      <c r="J45" s="55"/>
      <c r="Q45" s="14"/>
      <c r="R45" s="13"/>
    </row>
    <row r="46" spans="1:40" ht="12.45" customHeight="1" x14ac:dyDescent="0.3">
      <c r="B46" s="222"/>
      <c r="C46" s="56"/>
      <c r="D46" s="57"/>
      <c r="E46" s="57"/>
      <c r="F46" s="57"/>
      <c r="G46" s="57"/>
      <c r="H46" s="55"/>
      <c r="I46" s="55"/>
      <c r="J46" s="55"/>
      <c r="Q46" s="14"/>
      <c r="R46" s="13"/>
    </row>
    <row r="47" spans="1:40" ht="16.5" customHeight="1" x14ac:dyDescent="0.3">
      <c r="B47" s="222"/>
      <c r="C47" s="54" t="s">
        <v>84</v>
      </c>
      <c r="D47" s="23"/>
      <c r="E47" s="23"/>
      <c r="F47" s="23"/>
      <c r="G47" s="220" t="s">
        <v>82</v>
      </c>
      <c r="H47" s="220"/>
      <c r="I47" s="220"/>
      <c r="J47" s="220"/>
      <c r="M47" s="10" t="s">
        <v>70</v>
      </c>
      <c r="N47" s="55"/>
      <c r="O47" s="220"/>
      <c r="P47" s="220"/>
      <c r="Q47" s="58"/>
      <c r="R47" s="13"/>
      <c r="U47" s="14"/>
    </row>
    <row r="48" spans="1:40" s="6" customFormat="1" ht="16.5" customHeight="1" x14ac:dyDescent="0.3">
      <c r="A48" s="1"/>
      <c r="B48" s="222"/>
      <c r="C48" s="7" t="s">
        <v>79</v>
      </c>
      <c r="D48" s="23"/>
      <c r="E48" s="23"/>
      <c r="F48" s="23"/>
      <c r="G48" s="224"/>
      <c r="H48" s="224"/>
      <c r="I48" s="224"/>
      <c r="J48" s="224"/>
      <c r="L48" s="1"/>
      <c r="M48" s="10" t="s">
        <v>80</v>
      </c>
      <c r="N48" s="14"/>
      <c r="O48" s="29"/>
      <c r="P48" s="58"/>
      <c r="Q48" s="58"/>
      <c r="R48" s="13"/>
      <c r="S48" s="1"/>
      <c r="T48" s="1"/>
      <c r="U48" s="1"/>
      <c r="AF48" s="1"/>
      <c r="AG48" s="1"/>
      <c r="AH48" s="1"/>
      <c r="AI48" s="1"/>
      <c r="AJ48" s="1"/>
      <c r="AK48" s="1"/>
      <c r="AL48" s="1"/>
      <c r="AM48" s="1"/>
      <c r="AN48" s="1"/>
    </row>
    <row r="49" spans="1:40" s="6" customFormat="1" ht="16.05" customHeight="1" x14ac:dyDescent="0.3">
      <c r="A49" s="1"/>
      <c r="B49" s="222"/>
      <c r="C49" s="59"/>
      <c r="D49" s="57"/>
      <c r="E49" s="57"/>
      <c r="F49" s="57"/>
      <c r="G49" s="41" t="s">
        <v>83</v>
      </c>
      <c r="H49" s="137"/>
      <c r="I49" s="1"/>
      <c r="J49" s="1"/>
      <c r="K49" s="1"/>
      <c r="L49" s="1"/>
      <c r="M49" s="41" t="s">
        <v>86</v>
      </c>
      <c r="N49" s="14"/>
      <c r="O49" s="31"/>
      <c r="P49" s="55"/>
      <c r="Q49" s="58"/>
      <c r="R49" s="13"/>
      <c r="S49" s="1"/>
      <c r="T49" s="1"/>
      <c r="U49" s="1"/>
      <c r="AF49" s="1"/>
      <c r="AG49" s="1"/>
      <c r="AH49" s="1"/>
      <c r="AI49" s="1"/>
      <c r="AJ49" s="1"/>
      <c r="AK49" s="1"/>
      <c r="AL49" s="1"/>
      <c r="AM49" s="1"/>
      <c r="AN49" s="1"/>
    </row>
    <row r="50" spans="1:40" s="6" customFormat="1" ht="16.5" customHeight="1" x14ac:dyDescent="0.3">
      <c r="A50" s="1"/>
      <c r="B50" s="222"/>
      <c r="C50" s="59"/>
      <c r="D50" s="57"/>
      <c r="E50" s="57"/>
      <c r="F50" s="57"/>
      <c r="G50" s="41"/>
      <c r="H50" s="41"/>
      <c r="I50" s="1"/>
      <c r="J50" s="1"/>
      <c r="K50" s="1"/>
      <c r="L50" s="1"/>
      <c r="M50" s="55"/>
      <c r="N50" s="55"/>
      <c r="O50" s="55"/>
      <c r="P50" s="55"/>
      <c r="Q50" s="58"/>
      <c r="R50" s="13"/>
      <c r="S50" s="1"/>
      <c r="T50" s="1"/>
      <c r="U50" s="1"/>
      <c r="AF50" s="1"/>
      <c r="AG50" s="1"/>
      <c r="AH50" s="1"/>
      <c r="AI50" s="1"/>
      <c r="AJ50" s="1"/>
      <c r="AK50" s="1"/>
      <c r="AL50" s="1"/>
      <c r="AM50" s="1"/>
      <c r="AN50" s="1"/>
    </row>
    <row r="51" spans="1:40" s="6" customFormat="1" ht="16.5" customHeight="1" x14ac:dyDescent="0.3">
      <c r="A51" s="1"/>
      <c r="B51" s="222"/>
      <c r="C51" s="54" t="s">
        <v>87</v>
      </c>
      <c r="I51" s="10" t="s">
        <v>88</v>
      </c>
      <c r="J51" s="133"/>
      <c r="N51" s="10" t="s">
        <v>89</v>
      </c>
      <c r="O51" s="190"/>
      <c r="P51" s="190"/>
      <c r="Q51" s="19"/>
      <c r="R51" s="13"/>
      <c r="S51" s="1"/>
      <c r="T51" s="1"/>
      <c r="U51" s="1"/>
      <c r="V51" s="26" t="s">
        <v>90</v>
      </c>
      <c r="W51" s="26" t="s">
        <v>91</v>
      </c>
      <c r="X51" s="26"/>
      <c r="AF51" s="1"/>
      <c r="AG51" s="1"/>
      <c r="AH51" s="1"/>
      <c r="AI51" s="1"/>
      <c r="AJ51" s="1"/>
      <c r="AK51" s="1"/>
      <c r="AL51" s="1"/>
      <c r="AM51" s="1"/>
      <c r="AN51" s="1"/>
    </row>
    <row r="52" spans="1:40" s="6" customFormat="1" ht="16.5" customHeight="1" x14ac:dyDescent="0.3">
      <c r="A52" s="1"/>
      <c r="B52" s="222"/>
      <c r="C52" s="59"/>
      <c r="D52" s="57"/>
      <c r="E52" s="57"/>
      <c r="F52" s="57"/>
      <c r="G52" s="57"/>
      <c r="H52" s="19"/>
      <c r="I52" s="60" t="s">
        <v>92</v>
      </c>
      <c r="J52" s="42"/>
      <c r="M52" s="55"/>
      <c r="N52" s="19"/>
      <c r="O52" s="55"/>
      <c r="P52" s="55"/>
      <c r="Q52" s="19"/>
      <c r="R52" s="13"/>
      <c r="S52" s="1"/>
      <c r="T52" s="1"/>
      <c r="U52" s="1"/>
      <c r="AF52" s="1"/>
      <c r="AG52" s="1"/>
      <c r="AH52" s="1"/>
      <c r="AI52" s="1"/>
      <c r="AJ52" s="1"/>
      <c r="AK52" s="1"/>
      <c r="AL52" s="1"/>
      <c r="AM52" s="1"/>
      <c r="AN52" s="1"/>
    </row>
    <row r="53" spans="1:40" s="6" customFormat="1" ht="7.5" customHeight="1" x14ac:dyDescent="0.3">
      <c r="A53" s="1"/>
      <c r="B53" s="222"/>
      <c r="C53" s="59"/>
      <c r="D53" s="57"/>
      <c r="E53" s="57"/>
      <c r="F53" s="57"/>
      <c r="G53" s="57"/>
      <c r="H53" s="19"/>
      <c r="I53" s="60"/>
      <c r="J53" s="60"/>
      <c r="K53" s="60"/>
      <c r="L53" s="60"/>
      <c r="M53" s="60"/>
      <c r="N53" s="60"/>
      <c r="O53" s="60"/>
      <c r="P53" s="60"/>
      <c r="Q53" s="19"/>
      <c r="R53" s="13"/>
      <c r="S53" s="1"/>
      <c r="T53" s="1"/>
      <c r="U53" s="1"/>
      <c r="AF53" s="1"/>
      <c r="AG53" s="1"/>
      <c r="AH53" s="1"/>
      <c r="AI53" s="1"/>
      <c r="AJ53" s="1"/>
      <c r="AK53" s="1"/>
      <c r="AL53" s="1"/>
      <c r="AM53" s="1"/>
      <c r="AN53" s="1"/>
    </row>
    <row r="54" spans="1:40" s="6" customFormat="1" ht="16.5" customHeight="1" x14ac:dyDescent="0.3">
      <c r="A54" s="1"/>
      <c r="B54" s="222"/>
      <c r="C54" s="59"/>
      <c r="I54" s="10" t="s">
        <v>93</v>
      </c>
      <c r="J54" s="42"/>
      <c r="K54" s="61"/>
      <c r="L54" s="55"/>
      <c r="M54" s="55"/>
      <c r="N54" s="10" t="s">
        <v>70</v>
      </c>
      <c r="O54" s="189"/>
      <c r="P54" s="189"/>
      <c r="Q54" s="62"/>
      <c r="R54" s="13"/>
      <c r="S54" s="1"/>
      <c r="T54" s="1"/>
      <c r="U54" s="10"/>
      <c r="AF54" s="1"/>
      <c r="AG54" s="1"/>
      <c r="AH54" s="1"/>
      <c r="AI54" s="1"/>
      <c r="AJ54" s="1"/>
      <c r="AK54" s="1"/>
      <c r="AL54" s="1"/>
      <c r="AM54" s="1"/>
      <c r="AN54" s="1"/>
    </row>
    <row r="55" spans="1:40" s="6" customFormat="1" ht="13.95" customHeight="1" x14ac:dyDescent="0.3">
      <c r="A55" s="1"/>
      <c r="B55" s="223"/>
      <c r="C55" s="63"/>
      <c r="D55" s="64"/>
      <c r="E55" s="64"/>
      <c r="F55" s="64"/>
      <c r="G55" s="64"/>
      <c r="H55" s="65"/>
      <c r="I55" s="66"/>
      <c r="J55" s="66"/>
      <c r="K55" s="65"/>
      <c r="L55" s="66"/>
      <c r="M55" s="66"/>
      <c r="N55" s="65"/>
      <c r="O55" s="66"/>
      <c r="P55" s="66"/>
      <c r="Q55" s="66"/>
      <c r="R55" s="67"/>
      <c r="S55" s="1"/>
      <c r="T55" s="1"/>
      <c r="U55" s="10"/>
      <c r="AF55" s="1"/>
      <c r="AG55" s="1"/>
      <c r="AH55" s="1"/>
      <c r="AI55" s="1"/>
      <c r="AJ55" s="1"/>
      <c r="AK55" s="1"/>
      <c r="AL55" s="1"/>
      <c r="AM55" s="1"/>
      <c r="AN55" s="1"/>
    </row>
    <row r="56" spans="1:40" s="6" customFormat="1" ht="7.5" customHeight="1" x14ac:dyDescent="0.3">
      <c r="A56" s="1"/>
      <c r="B56" s="276" t="s">
        <v>94</v>
      </c>
      <c r="C56" s="68"/>
      <c r="D56" s="14"/>
      <c r="E56" s="14"/>
      <c r="F56" s="14"/>
      <c r="G56" s="14"/>
      <c r="H56" s="69"/>
      <c r="I56" s="1"/>
      <c r="J56" s="1"/>
      <c r="K56" s="69"/>
      <c r="L56" s="1"/>
      <c r="M56" s="1"/>
      <c r="N56" s="69"/>
      <c r="O56" s="1"/>
      <c r="P56" s="1"/>
      <c r="Q56" s="1"/>
      <c r="R56" s="13"/>
      <c r="S56" s="1"/>
      <c r="T56" s="1"/>
      <c r="U56" s="10"/>
      <c r="AF56" s="1"/>
      <c r="AG56" s="1"/>
      <c r="AH56" s="1"/>
      <c r="AI56" s="1"/>
      <c r="AJ56" s="1"/>
      <c r="AK56" s="1"/>
      <c r="AL56" s="1"/>
      <c r="AM56" s="1"/>
      <c r="AN56" s="1"/>
    </row>
    <row r="57" spans="1:40" s="6" customFormat="1" ht="18" customHeight="1" x14ac:dyDescent="0.3">
      <c r="A57" s="1"/>
      <c r="B57" s="277"/>
      <c r="C57" s="59"/>
      <c r="D57" s="25" t="s">
        <v>95</v>
      </c>
      <c r="G57" s="25" t="s">
        <v>96</v>
      </c>
      <c r="Q57" s="14"/>
      <c r="R57" s="13"/>
      <c r="S57" s="1"/>
      <c r="T57" s="1"/>
      <c r="U57" s="1"/>
      <c r="AF57" s="1"/>
      <c r="AG57" s="1"/>
      <c r="AH57" s="1"/>
      <c r="AI57" s="1"/>
      <c r="AJ57" s="1"/>
      <c r="AK57" s="1"/>
      <c r="AL57" s="1"/>
      <c r="AM57" s="1"/>
      <c r="AN57" s="1"/>
    </row>
    <row r="58" spans="1:40" s="6" customFormat="1" ht="18" customHeight="1" x14ac:dyDescent="0.3">
      <c r="A58" s="1"/>
      <c r="B58" s="277"/>
      <c r="C58" s="70" t="s">
        <v>97</v>
      </c>
      <c r="D58" s="220" t="s">
        <v>98</v>
      </c>
      <c r="E58" s="220"/>
      <c r="F58" s="225"/>
      <c r="G58" s="201">
        <v>56</v>
      </c>
      <c r="H58" s="189"/>
      <c r="I58" s="189"/>
      <c r="K58" s="6" t="s">
        <v>99</v>
      </c>
      <c r="M58" s="220"/>
      <c r="N58" s="220"/>
      <c r="O58" s="220"/>
      <c r="P58" s="220"/>
      <c r="R58" s="13"/>
      <c r="S58" s="1"/>
      <c r="T58" s="1"/>
      <c r="U58" s="1"/>
      <c r="V58" s="26" t="s">
        <v>98</v>
      </c>
      <c r="W58" s="26" t="s">
        <v>101</v>
      </c>
      <c r="X58" s="26" t="s">
        <v>102</v>
      </c>
      <c r="Y58" s="26" t="s">
        <v>58</v>
      </c>
      <c r="Z58" s="26" t="s">
        <v>103</v>
      </c>
      <c r="AA58" s="26" t="s">
        <v>104</v>
      </c>
      <c r="AF58" s="1"/>
      <c r="AG58" s="1"/>
      <c r="AH58" s="1"/>
      <c r="AI58" s="1"/>
      <c r="AJ58" s="1"/>
      <c r="AK58" s="1"/>
      <c r="AL58" s="1"/>
      <c r="AM58" s="1"/>
      <c r="AN58" s="1"/>
    </row>
    <row r="59" spans="1:40" s="6" customFormat="1" ht="18" customHeight="1" x14ac:dyDescent="0.3">
      <c r="A59" s="1"/>
      <c r="B59" s="277"/>
      <c r="C59" s="70" t="s">
        <v>105</v>
      </c>
      <c r="D59" s="220" t="s">
        <v>101</v>
      </c>
      <c r="E59" s="220"/>
      <c r="F59" s="225"/>
      <c r="G59" s="204">
        <v>50</v>
      </c>
      <c r="H59" s="202"/>
      <c r="I59" s="202"/>
      <c r="K59" s="6" t="s">
        <v>106</v>
      </c>
      <c r="M59" s="189"/>
      <c r="N59" s="189"/>
      <c r="O59" s="189"/>
      <c r="P59" s="189"/>
      <c r="R59" s="13"/>
      <c r="S59" s="1"/>
      <c r="T59" s="1"/>
      <c r="U59" s="1"/>
      <c r="V59" s="26" t="s">
        <v>100</v>
      </c>
      <c r="W59" s="26" t="s">
        <v>107</v>
      </c>
      <c r="AF59" s="1"/>
      <c r="AG59" s="1"/>
      <c r="AH59" s="1"/>
      <c r="AI59" s="1"/>
      <c r="AJ59" s="1"/>
      <c r="AK59" s="1"/>
      <c r="AL59" s="1"/>
      <c r="AM59" s="1"/>
      <c r="AN59" s="1"/>
    </row>
    <row r="60" spans="1:40" s="6" customFormat="1" ht="18" customHeight="1" x14ac:dyDescent="0.3">
      <c r="A60" s="1"/>
      <c r="B60" s="277"/>
      <c r="C60" s="70" t="s">
        <v>108</v>
      </c>
      <c r="D60" s="220"/>
      <c r="E60" s="220"/>
      <c r="F60" s="225"/>
      <c r="G60" s="220"/>
      <c r="H60" s="220"/>
      <c r="I60" s="220"/>
      <c r="Q60" s="71"/>
      <c r="R60" s="13"/>
      <c r="S60" s="1"/>
      <c r="T60" s="1"/>
      <c r="U60" s="1"/>
      <c r="AF60" s="1"/>
      <c r="AG60" s="1"/>
      <c r="AH60" s="1"/>
      <c r="AI60" s="1"/>
      <c r="AJ60" s="1"/>
      <c r="AK60" s="1"/>
      <c r="AL60" s="1"/>
      <c r="AM60" s="1"/>
      <c r="AN60" s="1"/>
    </row>
    <row r="61" spans="1:40" s="6" customFormat="1" ht="18" customHeight="1" x14ac:dyDescent="0.3">
      <c r="A61" s="1"/>
      <c r="B61" s="277"/>
      <c r="C61" s="70" t="s">
        <v>109</v>
      </c>
      <c r="D61" s="189"/>
      <c r="E61" s="189"/>
      <c r="F61" s="200"/>
      <c r="G61" s="189"/>
      <c r="H61" s="189"/>
      <c r="I61" s="189"/>
      <c r="K61" s="146" t="str">
        <f>IF(OR(D58="Plancher chauffant",D59="Plancher chauffant",D60="Plancher chauffant",D61="Plancher chauffant",D58="Murs chauffants",D59="Murs chauffants",D60="Murs chauffants",D61="Murs chauffants"),"pc","")</f>
        <v>pc</v>
      </c>
      <c r="L61" s="146" t="str">
        <f>IF(OR(D58="Piscine/Spa",D59="Piscine/Spa",D60="Piscine/Spa",D61="Piscine/Spa",M58="Piscine déportée",M59="Piscine déportée"),"pisc","")</f>
        <v/>
      </c>
      <c r="Q61" s="71"/>
      <c r="R61" s="13"/>
      <c r="S61" s="1"/>
      <c r="T61" s="1"/>
      <c r="U61" s="1"/>
      <c r="AF61" s="1"/>
      <c r="AG61" s="1"/>
      <c r="AH61" s="1"/>
      <c r="AI61" s="1"/>
      <c r="AJ61" s="1"/>
      <c r="AK61" s="1"/>
      <c r="AL61" s="1"/>
      <c r="AM61" s="1"/>
      <c r="AN61" s="1"/>
    </row>
    <row r="62" spans="1:40" s="6" customFormat="1" ht="5.0999999999999996" customHeight="1" x14ac:dyDescent="0.3">
      <c r="A62" s="1"/>
      <c r="B62" s="278"/>
      <c r="C62" s="63"/>
      <c r="D62" s="64"/>
      <c r="E62" s="64"/>
      <c r="F62" s="64"/>
      <c r="G62" s="64"/>
      <c r="H62" s="72"/>
      <c r="I62" s="73"/>
      <c r="J62" s="73"/>
      <c r="K62" s="72"/>
      <c r="L62" s="73"/>
      <c r="M62" s="73"/>
      <c r="N62" s="65"/>
      <c r="O62" s="74"/>
      <c r="P62" s="74"/>
      <c r="Q62" s="74"/>
      <c r="R62" s="67"/>
      <c r="S62" s="1"/>
      <c r="T62" s="1"/>
      <c r="U62" s="1"/>
      <c r="AF62" s="1"/>
      <c r="AG62" s="1"/>
      <c r="AH62" s="1"/>
      <c r="AI62" s="1"/>
      <c r="AJ62" s="1"/>
      <c r="AK62" s="1"/>
      <c r="AL62" s="1"/>
      <c r="AM62" s="1"/>
      <c r="AN62" s="1"/>
    </row>
    <row r="63" spans="1:40" s="6" customFormat="1" ht="24" customHeight="1" x14ac:dyDescent="0.3">
      <c r="A63" s="1"/>
      <c r="B63" s="273" t="s">
        <v>110</v>
      </c>
      <c r="C63" s="165"/>
      <c r="D63" s="101"/>
      <c r="E63" s="101"/>
      <c r="F63" s="101"/>
      <c r="G63" s="101"/>
      <c r="H63" s="166"/>
      <c r="I63" s="167"/>
      <c r="J63" s="166"/>
      <c r="K63" s="167"/>
      <c r="L63" s="166"/>
      <c r="M63" s="167"/>
      <c r="N63" s="3"/>
      <c r="O63" s="3"/>
      <c r="P63" s="3"/>
      <c r="Q63" s="3"/>
      <c r="R63" s="5"/>
      <c r="S63" s="1"/>
      <c r="T63" s="1"/>
      <c r="U63" s="1"/>
      <c r="AF63" s="1"/>
      <c r="AG63" s="1"/>
      <c r="AH63" s="1"/>
      <c r="AI63" s="1"/>
      <c r="AJ63" s="1"/>
      <c r="AK63" s="1"/>
      <c r="AL63" s="1"/>
      <c r="AM63" s="1"/>
      <c r="AN63" s="1"/>
    </row>
    <row r="64" spans="1:40" s="6" customFormat="1" ht="16.05" customHeight="1" x14ac:dyDescent="0.3">
      <c r="A64" s="1"/>
      <c r="B64" s="274"/>
      <c r="C64" s="59"/>
      <c r="G64" s="194" t="s">
        <v>111</v>
      </c>
      <c r="H64" s="194"/>
      <c r="I64" s="194"/>
      <c r="K64" s="25"/>
      <c r="L64" s="194" t="s">
        <v>112</v>
      </c>
      <c r="M64" s="194"/>
      <c r="N64" s="194"/>
      <c r="O64" s="90" t="s">
        <v>342</v>
      </c>
      <c r="P64" s="90"/>
      <c r="Q64" s="75"/>
      <c r="R64" s="13"/>
      <c r="S64" s="1"/>
      <c r="T64" s="1"/>
      <c r="U64" s="1"/>
    </row>
    <row r="65" spans="1:40" s="6" customFormat="1" ht="16.05" customHeight="1" x14ac:dyDescent="0.3">
      <c r="A65" s="1"/>
      <c r="B65" s="274"/>
      <c r="C65" s="59"/>
      <c r="D65" s="25"/>
      <c r="E65" s="32" t="s">
        <v>113</v>
      </c>
      <c r="G65" s="220">
        <v>12.5</v>
      </c>
      <c r="H65" s="220"/>
      <c r="I65" s="220"/>
      <c r="J65" s="188"/>
      <c r="K65" s="188"/>
      <c r="L65" s="220"/>
      <c r="M65" s="220"/>
      <c r="N65" s="220"/>
      <c r="O65" s="201"/>
      <c r="P65" s="189"/>
      <c r="Q65" s="1"/>
      <c r="R65" s="13"/>
      <c r="S65" s="1"/>
      <c r="T65" s="1"/>
      <c r="U65" s="1"/>
      <c r="V65" s="26" t="s">
        <v>114</v>
      </c>
      <c r="W65" s="26" t="s">
        <v>115</v>
      </c>
      <c r="X65" s="26" t="s">
        <v>116</v>
      </c>
      <c r="AF65" s="1"/>
      <c r="AG65" s="1"/>
      <c r="AH65" s="1"/>
      <c r="AI65" s="1"/>
      <c r="AJ65" s="1"/>
      <c r="AK65" s="1"/>
      <c r="AL65" s="1"/>
      <c r="AM65" s="1"/>
      <c r="AN65" s="1"/>
    </row>
    <row r="66" spans="1:40" s="6" customFormat="1" ht="16.05" customHeight="1" x14ac:dyDescent="0.3">
      <c r="A66" s="1"/>
      <c r="B66" s="274"/>
      <c r="C66" s="59"/>
      <c r="D66" s="23"/>
      <c r="E66" s="32" t="s">
        <v>117</v>
      </c>
      <c r="G66" s="202" t="s">
        <v>118</v>
      </c>
      <c r="H66" s="202"/>
      <c r="I66" s="202"/>
      <c r="J66" s="188"/>
      <c r="K66" s="188"/>
      <c r="L66" s="202"/>
      <c r="M66" s="202"/>
      <c r="N66" s="202"/>
      <c r="O66" s="1"/>
      <c r="P66" s="1"/>
      <c r="Q66" s="1"/>
      <c r="R66" s="13"/>
      <c r="S66" s="1"/>
      <c r="T66" s="1"/>
      <c r="U66" s="1"/>
      <c r="V66" s="151" t="s">
        <v>119</v>
      </c>
      <c r="W66" s="151" t="s">
        <v>120</v>
      </c>
      <c r="X66" s="151" t="s">
        <v>118</v>
      </c>
      <c r="Y66" s="151" t="s">
        <v>385</v>
      </c>
      <c r="Z66" s="151" t="s">
        <v>386</v>
      </c>
      <c r="AA66" s="151" t="s">
        <v>387</v>
      </c>
      <c r="AB66" s="26" t="s">
        <v>121</v>
      </c>
      <c r="AC66" s="26" t="s">
        <v>35</v>
      </c>
      <c r="AF66" s="1"/>
      <c r="AG66" s="1"/>
      <c r="AH66" s="1"/>
      <c r="AI66" s="1"/>
      <c r="AJ66" s="1"/>
      <c r="AK66" s="1"/>
      <c r="AL66" s="1"/>
      <c r="AM66" s="1"/>
      <c r="AN66" s="1"/>
    </row>
    <row r="67" spans="1:40" s="6" customFormat="1" ht="16.05" customHeight="1" x14ac:dyDescent="0.3">
      <c r="A67" s="1"/>
      <c r="B67" s="274"/>
      <c r="C67" s="59"/>
      <c r="D67" s="25"/>
      <c r="E67" s="32" t="s">
        <v>301</v>
      </c>
      <c r="G67" s="202" t="s">
        <v>331</v>
      </c>
      <c r="H67" s="202"/>
      <c r="I67" s="202"/>
      <c r="J67" s="14"/>
      <c r="K67" s="14"/>
      <c r="L67" s="202"/>
      <c r="M67" s="202"/>
      <c r="N67" s="202"/>
      <c r="O67" s="1"/>
      <c r="P67" s="1"/>
      <c r="Q67" s="1"/>
      <c r="R67" s="13"/>
      <c r="S67" s="1"/>
      <c r="T67" s="1"/>
      <c r="U67" s="1"/>
      <c r="V67" s="26" t="s">
        <v>122</v>
      </c>
      <c r="W67" s="26" t="s">
        <v>331</v>
      </c>
      <c r="X67" s="26" t="s">
        <v>123</v>
      </c>
      <c r="AF67" s="1"/>
      <c r="AG67" s="1"/>
      <c r="AH67" s="1"/>
      <c r="AI67" s="1"/>
      <c r="AJ67" s="1"/>
      <c r="AK67" s="1"/>
      <c r="AL67" s="1"/>
      <c r="AM67" s="1"/>
      <c r="AN67" s="1"/>
    </row>
    <row r="68" spans="1:40" s="6" customFormat="1" ht="16.05" customHeight="1" x14ac:dyDescent="0.3">
      <c r="A68" s="1"/>
      <c r="B68" s="274"/>
      <c r="C68" s="59"/>
      <c r="D68" s="25"/>
      <c r="E68" s="32" t="s">
        <v>124</v>
      </c>
      <c r="G68" s="227">
        <v>70</v>
      </c>
      <c r="H68" s="227"/>
      <c r="I68" s="227"/>
      <c r="J68" s="14"/>
      <c r="K68" s="14"/>
      <c r="L68" s="227"/>
      <c r="M68" s="227"/>
      <c r="N68" s="227"/>
      <c r="O68" s="1"/>
      <c r="P68" s="6" t="s">
        <v>125</v>
      </c>
      <c r="Q68" s="1"/>
      <c r="R68" s="13"/>
      <c r="S68" s="1"/>
      <c r="T68" s="1"/>
      <c r="U68" s="1"/>
      <c r="AF68" s="1"/>
      <c r="AG68" s="1"/>
      <c r="AH68" s="1"/>
      <c r="AI68" s="1"/>
      <c r="AJ68" s="1"/>
      <c r="AK68" s="1"/>
      <c r="AL68" s="1"/>
      <c r="AM68" s="1"/>
      <c r="AN68" s="1"/>
    </row>
    <row r="69" spans="1:40" s="6" customFormat="1" ht="16.05" customHeight="1" x14ac:dyDescent="0.3">
      <c r="A69" s="1"/>
      <c r="B69" s="274"/>
      <c r="C69" s="59"/>
      <c r="D69" s="25"/>
      <c r="E69" s="32" t="s">
        <v>126</v>
      </c>
      <c r="G69" s="189" t="s">
        <v>131</v>
      </c>
      <c r="H69" s="189"/>
      <c r="I69" s="189"/>
      <c r="J69" s="188"/>
      <c r="K69" s="188"/>
      <c r="L69" s="189"/>
      <c r="M69" s="189"/>
      <c r="N69" s="189"/>
      <c r="O69" s="1"/>
      <c r="P69" s="29"/>
      <c r="Q69" s="1"/>
      <c r="R69" s="13"/>
      <c r="S69" s="1"/>
      <c r="T69" s="1"/>
      <c r="U69" s="1"/>
      <c r="V69" s="26" t="s">
        <v>129</v>
      </c>
      <c r="W69" s="26" t="s">
        <v>130</v>
      </c>
      <c r="X69" s="26" t="s">
        <v>131</v>
      </c>
      <c r="Y69" s="26" t="s">
        <v>127</v>
      </c>
      <c r="Z69" s="26" t="s">
        <v>132</v>
      </c>
      <c r="AF69" s="1"/>
      <c r="AG69" s="1"/>
      <c r="AH69" s="1"/>
    </row>
    <row r="70" spans="1:40" s="6" customFormat="1" ht="16.05" customHeight="1" x14ac:dyDescent="0.3">
      <c r="A70" s="1"/>
      <c r="B70" s="274"/>
      <c r="C70" s="59"/>
      <c r="D70" s="25"/>
      <c r="G70" s="10" t="s">
        <v>304</v>
      </c>
      <c r="H70" s="186"/>
      <c r="I70" s="186"/>
      <c r="L70" s="1"/>
      <c r="M70" s="186"/>
      <c r="N70" s="186"/>
      <c r="R70" s="13"/>
      <c r="S70" s="1"/>
      <c r="T70" s="1"/>
      <c r="U70" s="1"/>
      <c r="V70" s="26" t="s">
        <v>302</v>
      </c>
      <c r="W70" s="26" t="s">
        <v>303</v>
      </c>
      <c r="X70" s="26"/>
      <c r="Y70" s="26" t="s">
        <v>147</v>
      </c>
      <c r="Z70" s="26"/>
      <c r="AF70" s="1"/>
      <c r="AG70" s="1"/>
      <c r="AH70" s="1"/>
    </row>
    <row r="71" spans="1:40" s="6" customFormat="1" ht="14.4" x14ac:dyDescent="0.3">
      <c r="A71" s="1"/>
      <c r="B71" s="274"/>
      <c r="D71" s="90"/>
      <c r="E71" s="90"/>
      <c r="G71" s="15" t="s">
        <v>330</v>
      </c>
      <c r="H71" s="226"/>
      <c r="I71" s="226"/>
      <c r="L71" s="1"/>
      <c r="M71" s="226"/>
      <c r="N71" s="226"/>
      <c r="R71" s="13"/>
      <c r="S71" s="1"/>
      <c r="T71" s="1"/>
      <c r="U71" s="1"/>
      <c r="AF71" s="1"/>
      <c r="AG71" s="1"/>
      <c r="AH71" s="1"/>
    </row>
    <row r="72" spans="1:40" s="6" customFormat="1" ht="4.5" customHeight="1" x14ac:dyDescent="0.3">
      <c r="A72" s="1"/>
      <c r="B72" s="275"/>
      <c r="C72" s="63"/>
      <c r="D72" s="64"/>
      <c r="E72" s="64"/>
      <c r="F72" s="64"/>
      <c r="G72" s="64"/>
      <c r="H72" s="76"/>
      <c r="I72" s="76"/>
      <c r="J72" s="77"/>
      <c r="K72" s="77"/>
      <c r="L72" s="77"/>
      <c r="M72" s="77"/>
      <c r="N72" s="78"/>
      <c r="O72" s="78"/>
      <c r="P72" s="78"/>
      <c r="Q72" s="78"/>
      <c r="R72" s="67"/>
      <c r="S72" s="1"/>
      <c r="T72" s="1"/>
      <c r="U72" s="1"/>
      <c r="AF72" s="1"/>
      <c r="AG72" s="1"/>
      <c r="AH72" s="1"/>
      <c r="AI72" s="1"/>
      <c r="AJ72" s="1"/>
      <c r="AK72" s="1"/>
      <c r="AL72" s="1"/>
      <c r="AM72" s="1"/>
      <c r="AN72" s="1"/>
    </row>
    <row r="73" spans="1:40" s="6" customFormat="1" ht="31.5" customHeight="1" x14ac:dyDescent="0.3">
      <c r="A73" s="1"/>
      <c r="B73" s="168"/>
      <c r="C73" s="169"/>
      <c r="D73" s="169"/>
      <c r="E73" s="184" t="s">
        <v>402</v>
      </c>
      <c r="F73" s="180">
        <f>'CR de MES'!H16+'CR de MES'!H17+'CR de MES'!L33</f>
        <v>500</v>
      </c>
      <c r="G73" s="185" t="str">
        <f>IF(F73&gt;=Q73,V73,IF(F73=N73,W73,X73))</f>
        <v>Ok : Adapté</v>
      </c>
      <c r="H73" s="185"/>
      <c r="I73" s="185"/>
      <c r="J73" s="181"/>
      <c r="K73" s="232" t="s">
        <v>405</v>
      </c>
      <c r="L73" s="232"/>
      <c r="M73" s="232"/>
      <c r="N73" s="182">
        <f>Feuil1!B22</f>
        <v>400</v>
      </c>
      <c r="O73" s="231" t="s">
        <v>406</v>
      </c>
      <c r="P73" s="231"/>
      <c r="Q73" s="183">
        <f>Feuil1!C22</f>
        <v>500</v>
      </c>
      <c r="R73" s="170"/>
      <c r="S73" s="1"/>
      <c r="T73" s="1"/>
      <c r="U73" s="1"/>
      <c r="V73" s="26" t="s">
        <v>407</v>
      </c>
      <c r="W73" s="26" t="s">
        <v>408</v>
      </c>
      <c r="X73" s="26" t="s">
        <v>409</v>
      </c>
      <c r="AF73" s="1"/>
      <c r="AG73" s="1"/>
      <c r="AH73" s="1"/>
      <c r="AI73" s="1"/>
      <c r="AJ73" s="1"/>
      <c r="AK73" s="1"/>
      <c r="AL73" s="1"/>
      <c r="AM73" s="1"/>
      <c r="AN73" s="1"/>
    </row>
    <row r="74" spans="1:40" s="6" customFormat="1" ht="31.5" customHeight="1" x14ac:dyDescent="0.3">
      <c r="A74" s="1"/>
      <c r="B74" s="79" t="s">
        <v>133</v>
      </c>
      <c r="C74" s="80"/>
      <c r="D74" s="80"/>
      <c r="E74" s="80"/>
      <c r="F74" s="80"/>
      <c r="G74" s="80"/>
      <c r="H74" s="81"/>
      <c r="I74" s="228" t="s">
        <v>134</v>
      </c>
      <c r="J74" s="228"/>
      <c r="K74" s="228"/>
      <c r="L74" s="228" t="s">
        <v>135</v>
      </c>
      <c r="M74" s="228"/>
      <c r="N74" s="228"/>
      <c r="O74" s="228"/>
      <c r="P74" s="228"/>
      <c r="Q74" s="228"/>
      <c r="R74" s="229"/>
      <c r="S74" s="1"/>
      <c r="T74" s="1"/>
      <c r="U74" s="1"/>
      <c r="AF74" s="1"/>
      <c r="AG74" s="1"/>
      <c r="AH74" s="1"/>
      <c r="AI74" s="1"/>
      <c r="AJ74" s="1"/>
      <c r="AK74" s="1"/>
      <c r="AL74" s="1"/>
      <c r="AM74" s="1"/>
      <c r="AN74" s="1"/>
    </row>
    <row r="75" spans="1:40" s="6" customFormat="1" ht="20.55" customHeight="1" x14ac:dyDescent="0.3">
      <c r="A75" s="1"/>
      <c r="B75" s="82" t="s">
        <v>136</v>
      </c>
      <c r="C75" s="83"/>
      <c r="D75" s="83"/>
      <c r="E75" s="83"/>
      <c r="F75" s="83"/>
      <c r="G75" s="83"/>
      <c r="H75" s="84"/>
      <c r="I75" s="84"/>
      <c r="J75" s="85"/>
      <c r="K75" s="85"/>
      <c r="L75" s="85"/>
      <c r="M75" s="85"/>
      <c r="N75" s="85"/>
      <c r="O75" s="85"/>
      <c r="P75" s="85"/>
      <c r="Q75" s="85"/>
      <c r="R75" s="5"/>
      <c r="S75" s="1"/>
      <c r="T75" s="1"/>
      <c r="U75" s="1"/>
      <c r="AF75" s="1"/>
      <c r="AG75" s="1"/>
      <c r="AH75" s="1"/>
      <c r="AI75" s="1"/>
      <c r="AJ75" s="1"/>
      <c r="AK75" s="1"/>
      <c r="AL75" s="1"/>
      <c r="AM75" s="1"/>
      <c r="AN75" s="1"/>
    </row>
    <row r="76" spans="1:40" s="6" customFormat="1" ht="16.5" customHeight="1" x14ac:dyDescent="0.3">
      <c r="A76" s="1"/>
      <c r="B76" s="86" t="s">
        <v>332</v>
      </c>
      <c r="C76" s="87"/>
      <c r="D76" s="88"/>
      <c r="E76" s="88"/>
      <c r="F76" s="88"/>
      <c r="G76" s="88"/>
      <c r="H76" s="88"/>
      <c r="I76" s="88"/>
      <c r="J76" s="220" t="s">
        <v>147</v>
      </c>
      <c r="K76" s="220"/>
      <c r="L76" s="220"/>
      <c r="M76" s="1"/>
      <c r="O76" s="218"/>
      <c r="P76" s="218"/>
      <c r="Q76" s="218"/>
      <c r="R76" s="13"/>
      <c r="S76" s="1"/>
      <c r="U76" s="1"/>
      <c r="V76" s="26" t="s">
        <v>334</v>
      </c>
      <c r="W76" s="26" t="s">
        <v>147</v>
      </c>
      <c r="X76" s="26" t="s">
        <v>280</v>
      </c>
      <c r="Y76" s="26" t="s">
        <v>335</v>
      </c>
      <c r="AF76" s="1"/>
      <c r="AG76" s="1"/>
      <c r="AH76" s="1"/>
      <c r="AI76" s="1"/>
      <c r="AJ76" s="1"/>
      <c r="AK76" s="1"/>
      <c r="AL76" s="1"/>
      <c r="AM76" s="1"/>
      <c r="AN76" s="1"/>
    </row>
    <row r="77" spans="1:40" s="6" customFormat="1" ht="16.5" customHeight="1" x14ac:dyDescent="0.3">
      <c r="A77" s="1"/>
      <c r="B77" s="68" t="s">
        <v>353</v>
      </c>
      <c r="C77" s="1"/>
      <c r="D77" s="14"/>
      <c r="E77" s="14"/>
      <c r="F77" s="14"/>
      <c r="G77" s="14"/>
      <c r="H77" s="14"/>
      <c r="I77" s="14"/>
      <c r="J77" s="220" t="s">
        <v>147</v>
      </c>
      <c r="K77" s="220"/>
      <c r="L77" s="220"/>
      <c r="M77" s="1"/>
      <c r="N77" s="41" t="s">
        <v>336</v>
      </c>
      <c r="O77" s="230"/>
      <c r="P77" s="230"/>
      <c r="Q77" s="230"/>
      <c r="R77" s="13"/>
      <c r="S77" s="1"/>
      <c r="U77" s="1"/>
      <c r="V77" s="26" t="s">
        <v>333</v>
      </c>
      <c r="W77" s="26" t="s">
        <v>147</v>
      </c>
      <c r="X77" s="26" t="s">
        <v>280</v>
      </c>
      <c r="Z77" s="26" t="s">
        <v>337</v>
      </c>
      <c r="AA77" s="26" t="s">
        <v>338</v>
      </c>
      <c r="AB77" s="26"/>
      <c r="AF77" s="1"/>
      <c r="AG77" s="1"/>
      <c r="AH77" s="1"/>
      <c r="AI77" s="1"/>
      <c r="AJ77" s="1"/>
      <c r="AK77" s="1"/>
      <c r="AL77" s="1"/>
      <c r="AM77" s="1"/>
      <c r="AN77" s="1"/>
    </row>
    <row r="78" spans="1:40" s="6" customFormat="1" ht="16.5" customHeight="1" x14ac:dyDescent="0.3">
      <c r="A78" s="1"/>
      <c r="B78" s="86" t="s">
        <v>354</v>
      </c>
      <c r="C78" s="87"/>
      <c r="D78" s="88"/>
      <c r="E78" s="88"/>
      <c r="F78" s="88"/>
      <c r="G78" s="88"/>
      <c r="H78" s="88"/>
      <c r="I78" s="88"/>
      <c r="J78" s="202" t="s">
        <v>45</v>
      </c>
      <c r="K78" s="202"/>
      <c r="L78" s="202"/>
      <c r="M78" s="1"/>
      <c r="N78" s="41" t="s">
        <v>117</v>
      </c>
      <c r="O78" s="219"/>
      <c r="P78" s="219"/>
      <c r="Q78" s="219"/>
      <c r="R78" s="13"/>
      <c r="S78" s="1"/>
      <c r="U78" s="1"/>
      <c r="V78" s="26" t="s">
        <v>45</v>
      </c>
      <c r="W78" s="26" t="s">
        <v>137</v>
      </c>
      <c r="X78" s="26" t="s">
        <v>35</v>
      </c>
      <c r="AF78" s="1"/>
      <c r="AG78" s="1"/>
      <c r="AH78" s="1"/>
      <c r="AI78" s="1"/>
      <c r="AJ78" s="1"/>
      <c r="AK78" s="1"/>
      <c r="AL78" s="1"/>
      <c r="AM78" s="1"/>
      <c r="AN78" s="1"/>
    </row>
    <row r="79" spans="1:40" s="6" customFormat="1" ht="16.5" customHeight="1" x14ac:dyDescent="0.3">
      <c r="A79" s="1"/>
      <c r="B79" s="68" t="s">
        <v>306</v>
      </c>
      <c r="C79" s="1"/>
      <c r="D79" s="14"/>
      <c r="E79" s="14"/>
      <c r="F79" s="14"/>
      <c r="G79" s="14"/>
      <c r="H79" s="14"/>
      <c r="I79" s="14"/>
      <c r="J79" s="202"/>
      <c r="K79" s="202"/>
      <c r="L79" s="202"/>
      <c r="M79" s="1"/>
      <c r="N79" s="1"/>
      <c r="O79" s="1"/>
      <c r="P79" s="1"/>
      <c r="Q79" s="1"/>
      <c r="R79" s="13"/>
      <c r="S79" s="1"/>
      <c r="U79" s="1"/>
      <c r="V79" s="26" t="s">
        <v>52</v>
      </c>
      <c r="W79" s="26" t="s">
        <v>45</v>
      </c>
      <c r="X79" s="26" t="s">
        <v>305</v>
      </c>
      <c r="AF79" s="1"/>
      <c r="AG79" s="1"/>
      <c r="AH79" s="1"/>
      <c r="AI79" s="1"/>
      <c r="AJ79" s="1"/>
      <c r="AK79" s="1"/>
      <c r="AL79" s="1"/>
      <c r="AM79" s="1"/>
      <c r="AN79" s="1"/>
    </row>
    <row r="80" spans="1:40" s="6" customFormat="1" ht="16.5" customHeight="1" x14ac:dyDescent="0.3">
      <c r="A80" s="1"/>
      <c r="B80" s="86" t="s">
        <v>361</v>
      </c>
      <c r="C80" s="87"/>
      <c r="D80" s="88"/>
      <c r="E80" s="88"/>
      <c r="F80" s="88"/>
      <c r="G80" s="88"/>
      <c r="H80" s="88"/>
      <c r="I80" s="88"/>
      <c r="J80" s="186" t="s">
        <v>45</v>
      </c>
      <c r="K80" s="186"/>
      <c r="L80" s="186"/>
      <c r="M80" s="1"/>
      <c r="N80" s="1"/>
      <c r="O80" s="1"/>
      <c r="P80" s="1"/>
      <c r="Q80" s="1"/>
      <c r="R80" s="13"/>
      <c r="S80" s="1"/>
      <c r="U80" s="1"/>
      <c r="V80" s="26" t="s">
        <v>45</v>
      </c>
      <c r="W80" s="26" t="s">
        <v>173</v>
      </c>
      <c r="X80" s="26" t="s">
        <v>52</v>
      </c>
      <c r="Y80" s="26"/>
      <c r="Z80" s="26"/>
      <c r="AA80" s="26"/>
      <c r="AF80" s="1"/>
      <c r="AG80" s="1"/>
      <c r="AH80" s="1"/>
      <c r="AI80" s="1"/>
      <c r="AJ80" s="1"/>
      <c r="AK80" s="1"/>
      <c r="AL80" s="1"/>
      <c r="AM80" s="1"/>
      <c r="AN80" s="1"/>
    </row>
    <row r="81" spans="1:40" s="6" customFormat="1" ht="21" customHeight="1" x14ac:dyDescent="0.3">
      <c r="A81" s="1"/>
      <c r="B81" s="68" t="s">
        <v>139</v>
      </c>
      <c r="C81" s="1"/>
      <c r="D81" s="14"/>
      <c r="E81" s="14"/>
      <c r="F81" s="14"/>
      <c r="G81" s="14"/>
      <c r="H81" s="14"/>
      <c r="I81" s="14"/>
      <c r="J81" s="202" t="s">
        <v>35</v>
      </c>
      <c r="K81" s="202"/>
      <c r="L81" s="202"/>
      <c r="M81" s="208" t="s">
        <v>141</v>
      </c>
      <c r="N81" s="208"/>
      <c r="O81" s="208"/>
      <c r="P81" s="208"/>
      <c r="Q81" s="208"/>
      <c r="R81" s="233"/>
      <c r="S81" s="1"/>
      <c r="U81" s="1"/>
      <c r="V81" s="26" t="s">
        <v>52</v>
      </c>
      <c r="W81" s="26" t="s">
        <v>85</v>
      </c>
      <c r="X81" s="26" t="s">
        <v>142</v>
      </c>
      <c r="Y81" s="26" t="s">
        <v>143</v>
      </c>
      <c r="Z81" s="26" t="s">
        <v>140</v>
      </c>
      <c r="AA81" s="26" t="s">
        <v>35</v>
      </c>
      <c r="AF81" s="1"/>
      <c r="AG81" s="1"/>
      <c r="AH81" s="1"/>
      <c r="AI81" s="1"/>
      <c r="AJ81" s="1"/>
      <c r="AK81" s="1"/>
      <c r="AL81" s="1"/>
      <c r="AM81" s="1"/>
      <c r="AN81" s="1"/>
    </row>
    <row r="82" spans="1:40" s="6" customFormat="1" ht="16.5" customHeight="1" x14ac:dyDescent="0.3">
      <c r="A82" s="1"/>
      <c r="B82" s="234" t="s">
        <v>144</v>
      </c>
      <c r="C82" s="235"/>
      <c r="D82" s="235"/>
      <c r="E82" s="235"/>
      <c r="F82" s="235"/>
      <c r="G82" s="235"/>
      <c r="H82" s="235"/>
      <c r="I82" s="235"/>
      <c r="J82" s="202"/>
      <c r="K82" s="202"/>
      <c r="L82" s="202"/>
      <c r="M82" s="1"/>
      <c r="N82" s="1"/>
      <c r="O82" s="1"/>
      <c r="P82" s="1"/>
      <c r="Q82" s="1"/>
      <c r="R82" s="13"/>
      <c r="S82" s="1"/>
      <c r="U82" s="1"/>
      <c r="V82" s="26" t="s">
        <v>52</v>
      </c>
      <c r="W82" s="26" t="s">
        <v>45</v>
      </c>
      <c r="AF82" s="1"/>
      <c r="AG82" s="1"/>
      <c r="AH82" s="1"/>
      <c r="AI82" s="1"/>
      <c r="AJ82" s="1"/>
      <c r="AK82" s="1"/>
      <c r="AL82" s="1"/>
      <c r="AM82" s="1"/>
      <c r="AN82" s="1"/>
    </row>
    <row r="83" spans="1:40" s="6" customFormat="1" ht="16.5" customHeight="1" x14ac:dyDescent="0.3">
      <c r="A83" s="1"/>
      <c r="B83" s="68" t="s">
        <v>145</v>
      </c>
      <c r="C83" s="47"/>
      <c r="D83" s="47"/>
      <c r="E83" s="47"/>
      <c r="F83" s="47"/>
      <c r="G83" s="47"/>
      <c r="H83" s="47"/>
      <c r="I83" s="47"/>
      <c r="J83" s="186" t="s">
        <v>147</v>
      </c>
      <c r="K83" s="186"/>
      <c r="L83" s="186"/>
      <c r="N83" s="90"/>
      <c r="O83" s="1"/>
      <c r="P83" s="1"/>
      <c r="Q83" s="1"/>
      <c r="R83" s="13"/>
      <c r="S83" s="1"/>
      <c r="U83" s="1"/>
      <c r="V83" s="26" t="s">
        <v>147</v>
      </c>
      <c r="W83" s="26" t="s">
        <v>146</v>
      </c>
      <c r="AF83" s="1"/>
      <c r="AG83" s="1"/>
      <c r="AH83" s="1"/>
      <c r="AI83" s="1"/>
      <c r="AJ83" s="1"/>
      <c r="AK83" s="1"/>
      <c r="AL83" s="1"/>
      <c r="AM83" s="1"/>
      <c r="AN83" s="1"/>
    </row>
    <row r="84" spans="1:40" s="6" customFormat="1" ht="16.5" customHeight="1" x14ac:dyDescent="0.3">
      <c r="A84" s="1"/>
      <c r="B84" s="91"/>
      <c r="C84" s="47"/>
      <c r="D84" s="47"/>
      <c r="E84" s="47"/>
      <c r="F84" s="47"/>
      <c r="G84" s="47"/>
      <c r="H84" s="47"/>
      <c r="M84" s="1"/>
      <c r="N84" s="41" t="s">
        <v>148</v>
      </c>
      <c r="O84" s="189"/>
      <c r="P84" s="189"/>
      <c r="Q84" s="189"/>
      <c r="R84" s="13"/>
      <c r="S84" s="1"/>
      <c r="U84" s="1"/>
      <c r="V84" s="26" t="s">
        <v>147</v>
      </c>
      <c r="W84" s="26" t="s">
        <v>146</v>
      </c>
      <c r="AF84" s="1"/>
      <c r="AG84" s="1"/>
      <c r="AH84" s="1"/>
      <c r="AI84" s="1"/>
      <c r="AJ84" s="1"/>
      <c r="AK84" s="1"/>
      <c r="AL84" s="1"/>
      <c r="AM84" s="1"/>
      <c r="AN84" s="1"/>
    </row>
    <row r="85" spans="1:40" s="6" customFormat="1" ht="16.5" customHeight="1" x14ac:dyDescent="0.3">
      <c r="A85" s="13"/>
      <c r="B85" s="86" t="s">
        <v>149</v>
      </c>
      <c r="C85" s="87"/>
      <c r="D85" s="88"/>
      <c r="E85" s="88"/>
      <c r="F85" s="88"/>
      <c r="G85" s="88"/>
      <c r="H85" s="88"/>
      <c r="I85" s="88"/>
      <c r="J85" s="202" t="s">
        <v>52</v>
      </c>
      <c r="K85" s="202"/>
      <c r="L85" s="202"/>
      <c r="M85" s="1"/>
      <c r="N85" s="1"/>
      <c r="O85" s="41" t="s">
        <v>150</v>
      </c>
      <c r="P85" s="241" t="s">
        <v>153</v>
      </c>
      <c r="Q85" s="241"/>
      <c r="R85" s="13"/>
      <c r="S85" s="7"/>
      <c r="U85" s="1"/>
      <c r="V85" s="26" t="s">
        <v>52</v>
      </c>
      <c r="W85" s="26" t="s">
        <v>45</v>
      </c>
      <c r="AD85" s="152"/>
      <c r="AF85" s="1"/>
      <c r="AG85" s="1"/>
      <c r="AH85" s="1"/>
      <c r="AI85" s="1"/>
      <c r="AJ85" s="1"/>
      <c r="AK85" s="1"/>
      <c r="AL85" s="1"/>
      <c r="AM85" s="1"/>
      <c r="AN85" s="1"/>
    </row>
    <row r="86" spans="1:40" s="6" customFormat="1" ht="16.5" customHeight="1" x14ac:dyDescent="0.3">
      <c r="A86" s="13"/>
      <c r="B86" s="68" t="s">
        <v>156</v>
      </c>
      <c r="C86" s="1"/>
      <c r="D86" s="14"/>
      <c r="E86" s="14"/>
      <c r="F86" s="14"/>
      <c r="G86" s="14"/>
      <c r="H86" s="14"/>
      <c r="I86" s="14"/>
      <c r="J86" s="202" t="s">
        <v>147</v>
      </c>
      <c r="K86" s="202"/>
      <c r="L86" s="202"/>
      <c r="P86" s="41" t="s">
        <v>157</v>
      </c>
      <c r="Q86" s="92">
        <v>42</v>
      </c>
      <c r="R86" s="13"/>
      <c r="S86" s="7"/>
      <c r="U86" s="1"/>
      <c r="V86" s="26" t="s">
        <v>147</v>
      </c>
      <c r="W86" s="26" t="s">
        <v>146</v>
      </c>
      <c r="AD86" s="152"/>
      <c r="AF86" s="1"/>
      <c r="AG86" s="1"/>
      <c r="AH86" s="1"/>
      <c r="AI86" s="1"/>
      <c r="AJ86" s="1"/>
      <c r="AK86" s="1"/>
      <c r="AL86" s="1"/>
      <c r="AM86" s="1"/>
      <c r="AN86" s="1"/>
    </row>
    <row r="87" spans="1:40" s="6" customFormat="1" ht="16.5" customHeight="1" x14ac:dyDescent="0.3">
      <c r="A87" s="1"/>
      <c r="B87" s="86" t="s">
        <v>152</v>
      </c>
      <c r="C87" s="87"/>
      <c r="D87" s="88"/>
      <c r="E87" s="88"/>
      <c r="F87" s="88"/>
      <c r="G87" s="88"/>
      <c r="H87" s="88"/>
      <c r="I87" s="88"/>
      <c r="J87" s="202" t="s">
        <v>52</v>
      </c>
      <c r="K87" s="202"/>
      <c r="L87" s="202"/>
      <c r="M87" s="1"/>
      <c r="N87" s="1"/>
      <c r="O87" s="1"/>
      <c r="P87" s="1"/>
      <c r="Q87" s="1"/>
      <c r="R87" s="13"/>
      <c r="S87" s="1"/>
      <c r="U87" s="1"/>
      <c r="V87" s="26" t="s">
        <v>52</v>
      </c>
      <c r="W87" s="26" t="s">
        <v>45</v>
      </c>
      <c r="Y87" s="26" t="s">
        <v>153</v>
      </c>
      <c r="Z87" s="26" t="s">
        <v>154</v>
      </c>
      <c r="AA87" s="26" t="s">
        <v>155</v>
      </c>
      <c r="AB87" s="26" t="s">
        <v>151</v>
      </c>
      <c r="AD87" s="152"/>
      <c r="AF87" s="1"/>
      <c r="AG87" s="1"/>
      <c r="AH87" s="1"/>
      <c r="AI87" s="1"/>
      <c r="AJ87" s="1"/>
      <c r="AK87" s="1"/>
      <c r="AL87" s="1"/>
      <c r="AM87" s="1"/>
      <c r="AN87" s="1"/>
    </row>
    <row r="88" spans="1:40" ht="16.5" customHeight="1" x14ac:dyDescent="0.3">
      <c r="B88" s="68" t="s">
        <v>158</v>
      </c>
      <c r="D88" s="14"/>
      <c r="E88" s="14" t="s">
        <v>159</v>
      </c>
      <c r="G88" s="14"/>
      <c r="H88" s="14"/>
      <c r="I88" s="14"/>
      <c r="J88" s="202" t="s">
        <v>85</v>
      </c>
      <c r="K88" s="202"/>
      <c r="L88" s="202"/>
      <c r="R88" s="13"/>
      <c r="V88" s="26" t="s">
        <v>85</v>
      </c>
      <c r="W88" s="26" t="s">
        <v>52</v>
      </c>
      <c r="AD88" s="152"/>
    </row>
    <row r="89" spans="1:40" ht="16.5" customHeight="1" x14ac:dyDescent="0.3">
      <c r="B89" s="7"/>
      <c r="D89" s="14"/>
      <c r="E89" s="88" t="s">
        <v>310</v>
      </c>
      <c r="F89" s="88"/>
      <c r="G89" s="88"/>
      <c r="H89" s="88"/>
      <c r="I89" s="88"/>
      <c r="J89" s="202" t="s">
        <v>52</v>
      </c>
      <c r="K89" s="202"/>
      <c r="L89" s="202"/>
      <c r="R89" s="13"/>
      <c r="V89" s="26" t="s">
        <v>52</v>
      </c>
      <c r="W89" s="26" t="s">
        <v>45</v>
      </c>
      <c r="AD89" s="152"/>
    </row>
    <row r="90" spans="1:40" ht="16.5" customHeight="1" x14ac:dyDescent="0.3">
      <c r="B90" s="7"/>
      <c r="D90" s="14"/>
      <c r="E90" s="14" t="s">
        <v>160</v>
      </c>
      <c r="G90" s="14"/>
      <c r="H90" s="14"/>
      <c r="I90" s="14"/>
      <c r="J90" s="202" t="s">
        <v>52</v>
      </c>
      <c r="K90" s="202"/>
      <c r="L90" s="202"/>
      <c r="R90" s="13"/>
      <c r="V90" s="26" t="s">
        <v>52</v>
      </c>
      <c r="W90" s="26" t="s">
        <v>45</v>
      </c>
      <c r="X90" s="26" t="s">
        <v>161</v>
      </c>
      <c r="Y90" s="26" t="s">
        <v>162</v>
      </c>
      <c r="Z90" s="26" t="s">
        <v>163</v>
      </c>
      <c r="AD90" s="152"/>
    </row>
    <row r="91" spans="1:40" ht="25.5" customHeight="1" x14ac:dyDescent="0.3">
      <c r="B91" s="234" t="s">
        <v>299</v>
      </c>
      <c r="C91" s="235"/>
      <c r="D91" s="235"/>
      <c r="E91" s="235"/>
      <c r="F91" s="235"/>
      <c r="G91" s="235"/>
      <c r="H91" s="235"/>
      <c r="I91" s="235"/>
      <c r="J91" s="202" t="s">
        <v>164</v>
      </c>
      <c r="K91" s="202"/>
      <c r="L91" s="202"/>
      <c r="M91" s="208" t="s">
        <v>311</v>
      </c>
      <c r="N91" s="208"/>
      <c r="O91" s="208"/>
      <c r="P91" s="208"/>
      <c r="Q91" s="208"/>
      <c r="R91" s="233"/>
      <c r="V91" s="26" t="s">
        <v>165</v>
      </c>
      <c r="W91" s="26" t="s">
        <v>166</v>
      </c>
      <c r="X91" s="26" t="s">
        <v>298</v>
      </c>
      <c r="Y91" s="26" t="s">
        <v>164</v>
      </c>
      <c r="AD91" s="152"/>
    </row>
    <row r="92" spans="1:40" ht="16.5" customHeight="1" x14ac:dyDescent="0.3">
      <c r="A92" s="13"/>
      <c r="B92" s="7" t="s">
        <v>170</v>
      </c>
      <c r="D92" s="14"/>
      <c r="E92" s="14"/>
      <c r="F92" s="14" t="s">
        <v>171</v>
      </c>
      <c r="G92" s="14"/>
      <c r="H92" s="14"/>
      <c r="I92" s="14"/>
      <c r="J92" s="202"/>
      <c r="K92" s="202"/>
      <c r="L92" s="202"/>
      <c r="R92" s="13"/>
      <c r="V92" s="26" t="s">
        <v>52</v>
      </c>
      <c r="W92" s="26" t="s">
        <v>45</v>
      </c>
    </row>
    <row r="93" spans="1:40" ht="16.5" customHeight="1" x14ac:dyDescent="0.3">
      <c r="A93" s="13"/>
      <c r="B93" s="95"/>
      <c r="C93" s="96"/>
      <c r="D93" s="97"/>
      <c r="E93" s="97"/>
      <c r="F93" s="14" t="s">
        <v>172</v>
      </c>
      <c r="G93" s="14"/>
      <c r="H93" s="14"/>
      <c r="I93" s="14"/>
      <c r="J93" s="186"/>
      <c r="K93" s="186"/>
      <c r="L93" s="186"/>
      <c r="R93" s="13"/>
      <c r="V93" s="26" t="s">
        <v>147</v>
      </c>
      <c r="W93" s="26" t="s">
        <v>146</v>
      </c>
    </row>
    <row r="94" spans="1:40" s="6" customFormat="1" ht="16.5" customHeight="1" x14ac:dyDescent="0.3">
      <c r="A94" s="1"/>
      <c r="B94" s="86" t="s">
        <v>138</v>
      </c>
      <c r="C94" s="87"/>
      <c r="D94" s="88"/>
      <c r="E94" s="88"/>
      <c r="F94" s="88"/>
      <c r="G94" s="88"/>
      <c r="H94" s="88"/>
      <c r="I94" s="88"/>
      <c r="J94" s="202" t="s">
        <v>52</v>
      </c>
      <c r="K94" s="202"/>
      <c r="L94" s="202"/>
      <c r="M94" s="1"/>
      <c r="N94" s="1"/>
      <c r="O94" s="1"/>
      <c r="P94" s="1"/>
      <c r="Q94" s="1"/>
      <c r="R94" s="13"/>
      <c r="S94" s="1"/>
      <c r="U94" s="1"/>
      <c r="V94" s="26" t="s">
        <v>52</v>
      </c>
      <c r="W94" s="26" t="s">
        <v>45</v>
      </c>
      <c r="AF94" s="1"/>
      <c r="AG94" s="1"/>
      <c r="AH94" s="1"/>
      <c r="AI94" s="1"/>
      <c r="AJ94" s="1"/>
      <c r="AK94" s="1"/>
      <c r="AL94" s="1"/>
      <c r="AM94" s="1"/>
      <c r="AN94" s="1"/>
    </row>
    <row r="95" spans="1:40" ht="16.5" customHeight="1" x14ac:dyDescent="0.3">
      <c r="B95" s="95" t="s">
        <v>327</v>
      </c>
      <c r="C95" s="96"/>
      <c r="D95" s="97"/>
      <c r="E95" s="97"/>
      <c r="F95" s="14"/>
      <c r="G95" s="14"/>
      <c r="H95" s="14"/>
      <c r="I95" s="14"/>
      <c r="J95" s="186" t="s">
        <v>147</v>
      </c>
      <c r="K95" s="186"/>
      <c r="L95" s="186"/>
      <c r="R95" s="13"/>
      <c r="V95" s="26" t="s">
        <v>147</v>
      </c>
      <c r="W95" s="26" t="s">
        <v>146</v>
      </c>
    </row>
    <row r="96" spans="1:40" s="6" customFormat="1" ht="16.5" customHeight="1" x14ac:dyDescent="0.3">
      <c r="A96" s="1"/>
      <c r="B96" s="86" t="s">
        <v>315</v>
      </c>
      <c r="C96" s="87"/>
      <c r="D96" s="88"/>
      <c r="E96" s="88"/>
      <c r="F96" s="88"/>
      <c r="G96" s="88"/>
      <c r="H96" s="88"/>
      <c r="I96" s="88"/>
      <c r="J96" s="202" t="s">
        <v>52</v>
      </c>
      <c r="K96" s="202"/>
      <c r="L96" s="202"/>
      <c r="M96" s="1"/>
      <c r="N96" s="1"/>
      <c r="O96" s="1"/>
      <c r="P96" s="1"/>
      <c r="Q96" s="1"/>
      <c r="R96" s="13"/>
      <c r="S96" s="1"/>
      <c r="U96" s="1"/>
      <c r="V96" s="26" t="s">
        <v>45</v>
      </c>
      <c r="W96" s="26" t="s">
        <v>52</v>
      </c>
      <c r="X96" s="26"/>
      <c r="Y96" s="26"/>
      <c r="Z96" s="26"/>
      <c r="AA96" s="26"/>
      <c r="AF96" s="1"/>
      <c r="AG96" s="1"/>
      <c r="AH96" s="1"/>
      <c r="AI96" s="1"/>
      <c r="AJ96" s="1"/>
      <c r="AK96" s="1"/>
      <c r="AL96" s="1"/>
      <c r="AM96" s="1"/>
      <c r="AN96" s="1"/>
    </row>
    <row r="97" spans="2:26" ht="16.5" customHeight="1" x14ac:dyDescent="0.3">
      <c r="B97" s="68" t="s">
        <v>167</v>
      </c>
      <c r="D97" s="14"/>
      <c r="E97" s="14"/>
      <c r="F97" s="14"/>
      <c r="G97" s="14"/>
      <c r="H97" s="14"/>
      <c r="I97" s="14"/>
      <c r="J97" s="189" t="s">
        <v>168</v>
      </c>
      <c r="K97" s="189"/>
      <c r="L97" s="189"/>
      <c r="R97" s="13"/>
      <c r="V97" s="26" t="s">
        <v>168</v>
      </c>
      <c r="W97" s="26" t="s">
        <v>169</v>
      </c>
      <c r="X97" s="26" t="s">
        <v>52</v>
      </c>
    </row>
    <row r="98" spans="2:26" ht="154.5" customHeight="1" x14ac:dyDescent="0.3">
      <c r="B98" s="68"/>
      <c r="D98" s="14"/>
      <c r="E98" s="14"/>
      <c r="F98" s="14"/>
      <c r="G98" s="14"/>
      <c r="H98" s="14"/>
      <c r="I98" s="14"/>
      <c r="K98" s="14"/>
      <c r="M98" s="14"/>
      <c r="R98" s="13"/>
      <c r="V98" s="26"/>
      <c r="W98" s="26"/>
      <c r="X98" s="26"/>
    </row>
    <row r="99" spans="2:26" ht="29.55" customHeight="1" x14ac:dyDescent="0.3">
      <c r="B99" s="238" t="s">
        <v>174</v>
      </c>
      <c r="C99" s="239"/>
      <c r="D99" s="239"/>
      <c r="E99" s="239"/>
      <c r="F99" s="240" t="s">
        <v>414</v>
      </c>
      <c r="G99" s="240"/>
      <c r="H99" s="240"/>
      <c r="I99" s="240"/>
      <c r="J99" s="240"/>
      <c r="K99" s="240"/>
      <c r="L99" s="240"/>
      <c r="M99" s="240"/>
      <c r="N99" s="240"/>
      <c r="O99" s="240"/>
      <c r="P99" s="240"/>
      <c r="Q99" s="240"/>
      <c r="R99" s="13"/>
      <c r="V99" s="26"/>
      <c r="W99" s="26"/>
      <c r="X99" s="26"/>
    </row>
    <row r="100" spans="2:26" ht="29.55" customHeight="1" x14ac:dyDescent="0.3">
      <c r="B100" s="98"/>
      <c r="C100" s="34"/>
      <c r="D100" s="34"/>
      <c r="E100" s="34"/>
      <c r="F100" s="240"/>
      <c r="G100" s="240"/>
      <c r="H100" s="240"/>
      <c r="I100" s="240"/>
      <c r="J100" s="240"/>
      <c r="K100" s="240"/>
      <c r="L100" s="240"/>
      <c r="M100" s="240"/>
      <c r="N100" s="240"/>
      <c r="O100" s="240"/>
      <c r="P100" s="240"/>
      <c r="Q100" s="240"/>
      <c r="R100" s="13"/>
      <c r="V100" s="26"/>
      <c r="W100" s="26"/>
      <c r="X100" s="26"/>
    </row>
    <row r="101" spans="2:26" ht="29.55" customHeight="1" x14ac:dyDescent="0.3">
      <c r="B101" s="98"/>
      <c r="C101" s="34"/>
      <c r="D101" s="34"/>
      <c r="E101" s="34"/>
      <c r="F101" s="240"/>
      <c r="G101" s="240"/>
      <c r="H101" s="240"/>
      <c r="I101" s="240"/>
      <c r="J101" s="240"/>
      <c r="K101" s="240"/>
      <c r="L101" s="240"/>
      <c r="M101" s="240"/>
      <c r="N101" s="240"/>
      <c r="O101" s="240"/>
      <c r="P101" s="240"/>
      <c r="Q101" s="240"/>
      <c r="R101" s="13"/>
      <c r="V101" s="26"/>
      <c r="W101" s="26"/>
      <c r="X101" s="26"/>
    </row>
    <row r="102" spans="2:26" ht="29.55" customHeight="1" x14ac:dyDescent="0.3">
      <c r="B102" s="68"/>
      <c r="D102" s="14"/>
      <c r="E102" s="14"/>
      <c r="F102" s="240"/>
      <c r="G102" s="240"/>
      <c r="H102" s="240"/>
      <c r="I102" s="240"/>
      <c r="J102" s="240"/>
      <c r="K102" s="240"/>
      <c r="L102" s="240"/>
      <c r="M102" s="240"/>
      <c r="N102" s="240"/>
      <c r="O102" s="240"/>
      <c r="P102" s="240"/>
      <c r="Q102" s="240"/>
      <c r="R102" s="13"/>
      <c r="V102" s="26"/>
      <c r="W102" s="26"/>
      <c r="X102" s="26"/>
    </row>
    <row r="103" spans="2:26" ht="7.5" customHeight="1" x14ac:dyDescent="0.3">
      <c r="B103" s="99"/>
      <c r="C103" s="78"/>
      <c r="D103" s="78"/>
      <c r="E103" s="78"/>
      <c r="F103" s="78"/>
      <c r="G103" s="78"/>
      <c r="H103" s="78"/>
      <c r="I103" s="78"/>
      <c r="J103" s="78"/>
      <c r="K103" s="78"/>
      <c r="L103" s="78"/>
      <c r="M103" s="78"/>
      <c r="N103" s="78"/>
      <c r="O103" s="78"/>
      <c r="P103" s="78"/>
      <c r="Q103" s="78"/>
      <c r="R103" s="67"/>
    </row>
    <row r="104" spans="2:26" ht="22.95" customHeight="1" x14ac:dyDescent="0.3">
      <c r="B104" s="100" t="s">
        <v>175</v>
      </c>
      <c r="C104" s="3"/>
      <c r="D104" s="101"/>
      <c r="E104" s="101"/>
      <c r="F104" s="101"/>
      <c r="G104" s="101"/>
      <c r="H104" s="101"/>
      <c r="I104" s="101"/>
      <c r="J104" s="3"/>
      <c r="K104" s="101"/>
      <c r="L104" s="3"/>
      <c r="M104" s="101"/>
      <c r="N104" s="3"/>
      <c r="O104" s="3"/>
      <c r="P104" s="3"/>
      <c r="Q104" s="3"/>
      <c r="R104" s="5"/>
    </row>
    <row r="105" spans="2:26" ht="15" customHeight="1" x14ac:dyDescent="0.3">
      <c r="B105" s="86" t="s">
        <v>176</v>
      </c>
      <c r="C105" s="87"/>
      <c r="D105" s="88"/>
      <c r="E105" s="88"/>
      <c r="F105" s="88"/>
      <c r="G105" s="88"/>
      <c r="H105" s="88"/>
      <c r="I105" s="88"/>
      <c r="J105" s="220" t="s">
        <v>178</v>
      </c>
      <c r="K105" s="220"/>
      <c r="L105" s="220"/>
      <c r="P105" s="41" t="s">
        <v>177</v>
      </c>
      <c r="Q105" s="140"/>
      <c r="R105" s="13"/>
      <c r="V105" s="26" t="s">
        <v>178</v>
      </c>
      <c r="W105" s="26" t="s">
        <v>179</v>
      </c>
      <c r="X105" s="26" t="s">
        <v>180</v>
      </c>
      <c r="Y105" s="26" t="s">
        <v>35</v>
      </c>
    </row>
    <row r="106" spans="2:26" ht="15" customHeight="1" x14ac:dyDescent="0.3">
      <c r="B106" s="68" t="s">
        <v>181</v>
      </c>
      <c r="D106" s="14"/>
      <c r="E106" s="14"/>
      <c r="F106" s="14"/>
      <c r="G106" s="14"/>
      <c r="H106" s="14"/>
      <c r="I106" s="14"/>
      <c r="J106" s="220" t="s">
        <v>52</v>
      </c>
      <c r="K106" s="220"/>
      <c r="L106" s="220"/>
      <c r="R106" s="13"/>
      <c r="V106" s="26" t="s">
        <v>52</v>
      </c>
      <c r="W106" s="26" t="s">
        <v>182</v>
      </c>
      <c r="X106" s="26"/>
      <c r="Y106" s="26"/>
    </row>
    <row r="107" spans="2:26" ht="15" customHeight="1" x14ac:dyDescent="0.3">
      <c r="B107" s="86" t="s">
        <v>183</v>
      </c>
      <c r="C107" s="87"/>
      <c r="D107" s="88"/>
      <c r="E107" s="88"/>
      <c r="F107" s="88"/>
      <c r="G107" s="88"/>
      <c r="H107" s="88"/>
      <c r="I107" s="88"/>
      <c r="J107" s="189" t="s">
        <v>184</v>
      </c>
      <c r="K107" s="189"/>
      <c r="L107" s="189"/>
      <c r="R107" s="13"/>
      <c r="V107" s="26" t="s">
        <v>184</v>
      </c>
      <c r="W107" s="26" t="s">
        <v>185</v>
      </c>
    </row>
    <row r="108" spans="2:26" ht="15" customHeight="1" x14ac:dyDescent="0.3">
      <c r="B108" s="68" t="s">
        <v>186</v>
      </c>
      <c r="D108" s="14"/>
      <c r="E108" s="14"/>
      <c r="F108" s="14"/>
      <c r="G108" s="14"/>
      <c r="H108" s="14"/>
      <c r="I108" s="14"/>
      <c r="J108" s="186" t="s">
        <v>147</v>
      </c>
      <c r="K108" s="186"/>
      <c r="L108" s="186"/>
      <c r="M108" s="236" t="s">
        <v>187</v>
      </c>
      <c r="N108" s="236"/>
      <c r="O108" s="236"/>
      <c r="P108" s="236"/>
      <c r="R108" s="13"/>
      <c r="V108" s="26" t="s">
        <v>147</v>
      </c>
      <c r="W108" s="26" t="s">
        <v>188</v>
      </c>
    </row>
    <row r="109" spans="2:26" ht="15" customHeight="1" x14ac:dyDescent="0.3">
      <c r="B109" s="86" t="s">
        <v>189</v>
      </c>
      <c r="C109" s="87"/>
      <c r="D109" s="88"/>
      <c r="E109" s="88"/>
      <c r="F109" s="88"/>
      <c r="G109" s="88"/>
      <c r="H109" s="88"/>
      <c r="I109" s="88"/>
      <c r="J109" s="189" t="s">
        <v>147</v>
      </c>
      <c r="K109" s="189"/>
      <c r="L109" s="189"/>
      <c r="M109" s="236"/>
      <c r="N109" s="236"/>
      <c r="O109" s="236"/>
      <c r="P109" s="236"/>
      <c r="R109" s="13"/>
      <c r="V109" s="26" t="s">
        <v>147</v>
      </c>
      <c r="W109" s="26" t="s">
        <v>146</v>
      </c>
    </row>
    <row r="110" spans="2:26" ht="15" customHeight="1" x14ac:dyDescent="0.3">
      <c r="B110" s="68" t="s">
        <v>190</v>
      </c>
      <c r="D110" s="14"/>
      <c r="E110" s="14"/>
      <c r="F110" s="14"/>
      <c r="G110" s="14"/>
      <c r="H110" s="14"/>
      <c r="I110" s="14"/>
      <c r="J110" s="220" t="s">
        <v>147</v>
      </c>
      <c r="K110" s="220"/>
      <c r="L110" s="220"/>
      <c r="M110" s="236"/>
      <c r="N110" s="236"/>
      <c r="O110" s="236"/>
      <c r="P110" s="236"/>
      <c r="R110" s="13"/>
      <c r="V110" s="26" t="s">
        <v>147</v>
      </c>
      <c r="W110" s="26" t="s">
        <v>191</v>
      </c>
    </row>
    <row r="111" spans="2:26" ht="15" customHeight="1" x14ac:dyDescent="0.3">
      <c r="B111" s="86" t="s">
        <v>192</v>
      </c>
      <c r="C111" s="87"/>
      <c r="D111" s="88"/>
      <c r="E111" s="88"/>
      <c r="F111" s="88"/>
      <c r="G111" s="88"/>
      <c r="H111" s="88"/>
      <c r="I111" s="88"/>
      <c r="J111" s="202" t="s">
        <v>52</v>
      </c>
      <c r="K111" s="202"/>
      <c r="L111" s="202"/>
      <c r="P111" s="10"/>
      <c r="R111" s="13"/>
      <c r="V111" s="26" t="s">
        <v>52</v>
      </c>
      <c r="W111" s="26" t="s">
        <v>45</v>
      </c>
      <c r="X111" s="26" t="s">
        <v>193</v>
      </c>
    </row>
    <row r="112" spans="2:26" ht="15" customHeight="1" x14ac:dyDescent="0.3">
      <c r="B112" s="68" t="s">
        <v>194</v>
      </c>
      <c r="D112" s="14"/>
      <c r="E112" s="14"/>
      <c r="F112" s="14"/>
      <c r="G112" s="14"/>
      <c r="H112" s="14"/>
      <c r="I112" s="14"/>
      <c r="J112" s="202" t="s">
        <v>52</v>
      </c>
      <c r="K112" s="202"/>
      <c r="L112" s="202"/>
      <c r="P112" s="10" t="s">
        <v>172</v>
      </c>
      <c r="Q112" s="29" t="s">
        <v>147</v>
      </c>
      <c r="R112" s="13"/>
      <c r="V112" s="26" t="s">
        <v>52</v>
      </c>
      <c r="W112" s="26" t="s">
        <v>45</v>
      </c>
      <c r="Y112" s="26" t="s">
        <v>147</v>
      </c>
      <c r="Z112" s="26" t="s">
        <v>146</v>
      </c>
    </row>
    <row r="113" spans="2:31" ht="15" customHeight="1" x14ac:dyDescent="0.3">
      <c r="B113" s="86" t="s">
        <v>195</v>
      </c>
      <c r="C113" s="87"/>
      <c r="D113" s="88"/>
      <c r="E113" s="88"/>
      <c r="F113" s="88"/>
      <c r="G113" s="88"/>
      <c r="H113" s="88"/>
      <c r="I113" s="88"/>
      <c r="J113" s="186"/>
      <c r="K113" s="186"/>
      <c r="L113" s="186"/>
      <c r="P113" s="10" t="s">
        <v>172</v>
      </c>
      <c r="Q113" s="31"/>
      <c r="R113" s="13"/>
      <c r="V113" s="26" t="s">
        <v>52</v>
      </c>
      <c r="W113" s="26" t="s">
        <v>45</v>
      </c>
      <c r="Y113" s="26" t="s">
        <v>147</v>
      </c>
      <c r="Z113" s="26" t="s">
        <v>146</v>
      </c>
    </row>
    <row r="114" spans="2:31" ht="15" customHeight="1" x14ac:dyDescent="0.3">
      <c r="B114" s="68" t="s">
        <v>339</v>
      </c>
      <c r="D114" s="14"/>
      <c r="E114" s="14"/>
      <c r="F114" s="14"/>
      <c r="G114" s="14"/>
      <c r="H114" s="14"/>
      <c r="I114" s="14"/>
      <c r="J114" s="186" t="s">
        <v>340</v>
      </c>
      <c r="K114" s="186"/>
      <c r="L114" s="186"/>
      <c r="P114" s="10"/>
      <c r="R114" s="13"/>
      <c r="V114" s="26" t="s">
        <v>340</v>
      </c>
      <c r="W114" s="26" t="s">
        <v>279</v>
      </c>
      <c r="X114" s="26" t="s">
        <v>341</v>
      </c>
    </row>
    <row r="115" spans="2:31" ht="15" customHeight="1" x14ac:dyDescent="0.3">
      <c r="B115" s="7"/>
      <c r="D115" s="14"/>
      <c r="E115" s="14"/>
      <c r="F115" s="14"/>
      <c r="G115" s="14"/>
      <c r="H115" s="14"/>
      <c r="I115" s="14"/>
      <c r="J115" s="188"/>
      <c r="K115" s="188"/>
      <c r="R115" s="13"/>
    </row>
    <row r="116" spans="2:31" ht="15" customHeight="1" x14ac:dyDescent="0.3">
      <c r="B116" s="187" t="s">
        <v>174</v>
      </c>
      <c r="C116" s="188"/>
      <c r="D116" s="188"/>
      <c r="E116" s="188"/>
      <c r="F116" s="14"/>
      <c r="G116" s="14"/>
      <c r="H116" s="14"/>
      <c r="I116" s="14"/>
      <c r="J116" s="14"/>
      <c r="K116" s="14"/>
      <c r="R116" s="13"/>
    </row>
    <row r="117" spans="2:31" ht="13.05" customHeight="1" x14ac:dyDescent="0.3">
      <c r="B117" s="7"/>
      <c r="C117" s="237"/>
      <c r="D117" s="237"/>
      <c r="E117" s="237"/>
      <c r="F117" s="237"/>
      <c r="G117" s="237"/>
      <c r="H117" s="237"/>
      <c r="I117" s="237"/>
      <c r="J117" s="237"/>
      <c r="K117" s="237"/>
      <c r="L117" s="237"/>
      <c r="R117" s="13"/>
    </row>
    <row r="118" spans="2:31" ht="13.05" customHeight="1" x14ac:dyDescent="0.3">
      <c r="B118" s="7"/>
      <c r="C118" s="237"/>
      <c r="D118" s="237"/>
      <c r="E118" s="237"/>
      <c r="F118" s="237"/>
      <c r="G118" s="237"/>
      <c r="H118" s="237"/>
      <c r="I118" s="237"/>
      <c r="J118" s="237"/>
      <c r="K118" s="237"/>
      <c r="L118" s="237"/>
      <c r="R118" s="13"/>
    </row>
    <row r="119" spans="2:31" ht="13.05" customHeight="1" x14ac:dyDescent="0.3">
      <c r="B119" s="7"/>
      <c r="C119" s="237"/>
      <c r="D119" s="237"/>
      <c r="E119" s="237"/>
      <c r="F119" s="237"/>
      <c r="G119" s="237"/>
      <c r="H119" s="237"/>
      <c r="I119" s="237"/>
      <c r="J119" s="237"/>
      <c r="K119" s="237"/>
      <c r="L119" s="237"/>
      <c r="R119" s="13"/>
    </row>
    <row r="120" spans="2:31" ht="13.05" customHeight="1" x14ac:dyDescent="0.3">
      <c r="B120" s="7"/>
      <c r="C120" s="237"/>
      <c r="D120" s="237"/>
      <c r="E120" s="237"/>
      <c r="F120" s="237"/>
      <c r="G120" s="237"/>
      <c r="H120" s="237"/>
      <c r="I120" s="237"/>
      <c r="J120" s="237"/>
      <c r="K120" s="237"/>
      <c r="L120" s="237"/>
      <c r="R120" s="13"/>
    </row>
    <row r="121" spans="2:31" customFormat="1" ht="15" customHeight="1" x14ac:dyDescent="0.3">
      <c r="B121" s="37"/>
      <c r="R121" s="38"/>
      <c r="V121" s="143"/>
      <c r="W121" s="143"/>
      <c r="X121" s="143"/>
      <c r="Y121" s="143"/>
      <c r="Z121" s="143"/>
      <c r="AA121" s="143"/>
      <c r="AB121" s="143"/>
      <c r="AC121" s="143"/>
      <c r="AD121" s="143"/>
      <c r="AE121" s="143"/>
    </row>
    <row r="122" spans="2:31" customFormat="1" ht="15" customHeight="1" x14ac:dyDescent="0.3">
      <c r="B122" s="102" t="s">
        <v>196</v>
      </c>
      <c r="C122" s="103"/>
      <c r="D122" s="103"/>
      <c r="E122" s="103"/>
      <c r="F122" s="103"/>
      <c r="G122" s="103"/>
      <c r="H122" s="103"/>
      <c r="I122" s="103"/>
      <c r="J122" s="103"/>
      <c r="K122" s="103"/>
      <c r="L122" s="103"/>
      <c r="M122" s="103"/>
      <c r="N122" s="103"/>
      <c r="O122" s="103"/>
      <c r="P122" s="103"/>
      <c r="Q122" s="103"/>
      <c r="R122" s="104"/>
      <c r="V122" s="143"/>
      <c r="W122" s="143"/>
      <c r="X122" s="143"/>
      <c r="Y122" s="143"/>
      <c r="Z122" s="143"/>
      <c r="AA122" s="143"/>
      <c r="AB122" s="143"/>
      <c r="AC122" s="143"/>
      <c r="AD122" s="143"/>
      <c r="AE122" s="143"/>
    </row>
    <row r="123" spans="2:31" ht="15" customHeight="1" x14ac:dyDescent="0.3">
      <c r="B123" s="68" t="s">
        <v>197</v>
      </c>
      <c r="D123" s="14"/>
      <c r="E123" s="14"/>
      <c r="F123" s="220" t="s">
        <v>198</v>
      </c>
      <c r="G123" s="220"/>
      <c r="H123" s="14"/>
      <c r="L123" s="15" t="s">
        <v>199</v>
      </c>
      <c r="M123" s="220" t="s">
        <v>200</v>
      </c>
      <c r="N123" s="220"/>
      <c r="O123" s="220"/>
      <c r="P123" s="220"/>
      <c r="R123" s="13"/>
      <c r="V123" s="26" t="s">
        <v>198</v>
      </c>
      <c r="W123" s="26" t="s">
        <v>201</v>
      </c>
      <c r="X123" s="26" t="s">
        <v>202</v>
      </c>
      <c r="Z123" s="26" t="s">
        <v>203</v>
      </c>
      <c r="AA123" s="26" t="s">
        <v>200</v>
      </c>
      <c r="AB123" s="26" t="s">
        <v>204</v>
      </c>
    </row>
    <row r="124" spans="2:31" ht="15" customHeight="1" x14ac:dyDescent="0.3">
      <c r="B124" s="7" t="s">
        <v>205</v>
      </c>
      <c r="D124" s="14"/>
      <c r="E124" s="14"/>
      <c r="F124" s="202" t="s">
        <v>147</v>
      </c>
      <c r="G124" s="202"/>
      <c r="H124" s="14"/>
      <c r="I124" s="14"/>
      <c r="L124" s="105" t="s">
        <v>206</v>
      </c>
      <c r="M124" s="202" t="s">
        <v>415</v>
      </c>
      <c r="N124" s="202"/>
      <c r="O124" s="202"/>
      <c r="P124" s="202"/>
      <c r="R124" s="13"/>
      <c r="V124" s="26" t="s">
        <v>147</v>
      </c>
      <c r="W124" s="26" t="s">
        <v>146</v>
      </c>
    </row>
    <row r="125" spans="2:31" ht="15" customHeight="1" x14ac:dyDescent="0.3">
      <c r="B125" s="7" t="s">
        <v>207</v>
      </c>
      <c r="D125" s="14"/>
      <c r="E125" s="14"/>
      <c r="F125" s="189" t="s">
        <v>147</v>
      </c>
      <c r="G125" s="189"/>
      <c r="H125" s="14"/>
      <c r="I125" s="14"/>
      <c r="J125" s="14"/>
      <c r="K125" s="14"/>
      <c r="L125" s="15" t="s">
        <v>208</v>
      </c>
      <c r="M125" s="189" t="s">
        <v>147</v>
      </c>
      <c r="N125" s="189"/>
      <c r="O125" s="189"/>
      <c r="P125" s="189"/>
      <c r="R125" s="13"/>
      <c r="V125" s="26" t="s">
        <v>147</v>
      </c>
      <c r="W125" s="26" t="s">
        <v>209</v>
      </c>
      <c r="Z125" s="26" t="s">
        <v>147</v>
      </c>
      <c r="AA125" s="26" t="s">
        <v>209</v>
      </c>
    </row>
    <row r="126" spans="2:31" ht="15" customHeight="1" x14ac:dyDescent="0.3">
      <c r="B126" s="187" t="s">
        <v>174</v>
      </c>
      <c r="C126" s="188"/>
      <c r="D126" s="188"/>
      <c r="E126" s="188"/>
      <c r="F126" s="14"/>
      <c r="G126" s="14"/>
      <c r="H126" s="47"/>
      <c r="I126" s="6"/>
      <c r="R126" s="13"/>
    </row>
    <row r="127" spans="2:31" ht="15" customHeight="1" x14ac:dyDescent="0.3">
      <c r="B127" s="7"/>
      <c r="C127" s="237"/>
      <c r="D127" s="237"/>
      <c r="E127" s="237"/>
      <c r="F127" s="237"/>
      <c r="G127" s="237"/>
      <c r="H127" s="237"/>
      <c r="I127" s="237"/>
      <c r="J127" s="237"/>
      <c r="K127" s="237"/>
      <c r="L127" s="237"/>
      <c r="M127" s="6"/>
      <c r="N127" s="6"/>
      <c r="O127" s="6"/>
      <c r="P127" s="6"/>
      <c r="Q127" s="6"/>
      <c r="R127" s="106"/>
    </row>
    <row r="128" spans="2:31" ht="15" customHeight="1" x14ac:dyDescent="0.3">
      <c r="B128" s="7"/>
      <c r="C128" s="237"/>
      <c r="D128" s="237"/>
      <c r="E128" s="237"/>
      <c r="F128" s="237"/>
      <c r="G128" s="237"/>
      <c r="H128" s="237"/>
      <c r="I128" s="237"/>
      <c r="J128" s="237"/>
      <c r="K128" s="237"/>
      <c r="L128" s="237"/>
      <c r="M128" s="6"/>
      <c r="N128" s="6"/>
      <c r="O128" s="6"/>
      <c r="P128" s="6"/>
      <c r="Q128" s="6"/>
      <c r="R128" s="106"/>
    </row>
    <row r="129" spans="2:41" customFormat="1" ht="4.95" customHeight="1" x14ac:dyDescent="0.3">
      <c r="B129" s="107"/>
      <c r="C129" s="108"/>
      <c r="D129" s="108"/>
      <c r="E129" s="108"/>
      <c r="F129" s="108"/>
      <c r="G129" s="108"/>
      <c r="H129" s="108"/>
      <c r="I129" s="108"/>
      <c r="J129" s="108"/>
      <c r="K129" s="108"/>
      <c r="L129" s="108"/>
      <c r="M129" s="108"/>
      <c r="N129" s="108"/>
      <c r="O129" s="108"/>
      <c r="P129" s="108"/>
      <c r="Q129" s="108"/>
      <c r="R129" s="109"/>
      <c r="V129" s="143"/>
      <c r="W129" s="143"/>
      <c r="X129" s="143"/>
      <c r="Y129" s="143"/>
      <c r="Z129" s="143"/>
      <c r="AA129" s="143"/>
      <c r="AB129" s="143"/>
      <c r="AC129" s="143"/>
      <c r="AD129" s="143"/>
      <c r="AE129" s="143"/>
    </row>
    <row r="130" spans="2:41" customFormat="1" ht="15" customHeight="1" x14ac:dyDescent="0.3">
      <c r="B130" s="102" t="s">
        <v>343</v>
      </c>
      <c r="C130" s="103"/>
      <c r="D130" s="103"/>
      <c r="E130" s="103"/>
      <c r="F130" s="103"/>
      <c r="G130" s="103"/>
      <c r="H130" s="103"/>
      <c r="I130" s="103"/>
      <c r="J130" s="103"/>
      <c r="K130" s="103"/>
      <c r="L130" s="103"/>
      <c r="M130" s="103"/>
      <c r="N130" s="103"/>
      <c r="O130" s="103"/>
      <c r="P130" s="103"/>
      <c r="Q130" s="103"/>
      <c r="R130" s="104"/>
      <c r="V130" s="143"/>
      <c r="W130" s="143"/>
      <c r="X130" s="143"/>
      <c r="Y130" s="143"/>
      <c r="Z130" s="143"/>
      <c r="AA130" s="143"/>
      <c r="AB130" s="143"/>
      <c r="AC130" s="143"/>
      <c r="AD130" s="143"/>
      <c r="AE130" s="143"/>
    </row>
    <row r="131" spans="2:41" ht="15" customHeight="1" x14ac:dyDescent="0.3">
      <c r="B131" s="7" t="s">
        <v>355</v>
      </c>
      <c r="I131" s="189" t="s">
        <v>147</v>
      </c>
      <c r="J131" s="189"/>
      <c r="R131" s="13"/>
      <c r="V131" s="26" t="s">
        <v>147</v>
      </c>
      <c r="W131" s="26" t="s">
        <v>347</v>
      </c>
      <c r="Z131" s="26" t="s">
        <v>203</v>
      </c>
      <c r="AA131" s="26" t="s">
        <v>200</v>
      </c>
      <c r="AB131" s="26" t="s">
        <v>204</v>
      </c>
    </row>
    <row r="132" spans="2:41" ht="15" customHeight="1" x14ac:dyDescent="0.3">
      <c r="B132" s="68" t="s">
        <v>356</v>
      </c>
      <c r="F132" s="14"/>
      <c r="G132" s="14"/>
      <c r="H132" s="14"/>
      <c r="I132" s="154">
        <v>10</v>
      </c>
      <c r="R132" s="13"/>
      <c r="V132" s="26" t="s">
        <v>147</v>
      </c>
      <c r="W132" s="26" t="s">
        <v>347</v>
      </c>
    </row>
    <row r="133" spans="2:41" ht="15" customHeight="1" x14ac:dyDescent="0.3">
      <c r="B133" s="187" t="s">
        <v>174</v>
      </c>
      <c r="C133" s="188"/>
      <c r="D133" s="188"/>
      <c r="E133" s="188"/>
      <c r="F133" s="14"/>
      <c r="G133" s="14"/>
      <c r="H133" s="47"/>
      <c r="I133" s="6"/>
      <c r="R133" s="13"/>
    </row>
    <row r="134" spans="2:41" ht="12" customHeight="1" x14ac:dyDescent="0.3">
      <c r="B134" s="7"/>
      <c r="C134" s="237"/>
      <c r="D134" s="237"/>
      <c r="E134" s="237"/>
      <c r="F134" s="237"/>
      <c r="G134" s="237"/>
      <c r="H134" s="237"/>
      <c r="I134" s="237"/>
      <c r="J134" s="237"/>
      <c r="K134" s="237"/>
      <c r="L134" s="237"/>
      <c r="M134" s="237"/>
      <c r="N134" s="237"/>
      <c r="O134" s="237"/>
      <c r="P134" s="237"/>
      <c r="Q134" s="237"/>
      <c r="R134" s="106"/>
    </row>
    <row r="135" spans="2:41" ht="12" customHeight="1" x14ac:dyDescent="0.3">
      <c r="B135" s="7"/>
      <c r="C135" s="237"/>
      <c r="D135" s="237"/>
      <c r="E135" s="237"/>
      <c r="F135" s="237"/>
      <c r="G135" s="237"/>
      <c r="H135" s="237"/>
      <c r="I135" s="237"/>
      <c r="J135" s="237"/>
      <c r="K135" s="237"/>
      <c r="L135" s="237"/>
      <c r="M135" s="237"/>
      <c r="N135" s="237"/>
      <c r="O135" s="237"/>
      <c r="P135" s="237"/>
      <c r="Q135" s="237"/>
      <c r="R135" s="106"/>
    </row>
    <row r="136" spans="2:41" customFormat="1" ht="4.95" customHeight="1" x14ac:dyDescent="0.3">
      <c r="B136" s="107"/>
      <c r="C136" s="108"/>
      <c r="D136" s="108"/>
      <c r="E136" s="108"/>
      <c r="F136" s="108"/>
      <c r="G136" s="108"/>
      <c r="H136" s="108"/>
      <c r="I136" s="108"/>
      <c r="J136" s="108"/>
      <c r="K136" s="108"/>
      <c r="L136" s="108"/>
      <c r="M136" s="108"/>
      <c r="N136" s="108"/>
      <c r="O136" s="108"/>
      <c r="P136" s="108"/>
      <c r="Q136" s="108"/>
      <c r="R136" s="109"/>
      <c r="V136" s="143"/>
      <c r="W136" s="143"/>
      <c r="X136" s="143"/>
      <c r="Y136" s="143"/>
      <c r="Z136" s="143"/>
      <c r="AA136" s="143"/>
      <c r="AB136" s="143"/>
      <c r="AC136" s="143"/>
      <c r="AD136" s="143"/>
      <c r="AE136" s="143"/>
    </row>
    <row r="137" spans="2:41" ht="15" customHeight="1" x14ac:dyDescent="0.3">
      <c r="B137" s="110" t="s">
        <v>210</v>
      </c>
      <c r="C137" s="3"/>
      <c r="D137" s="3"/>
      <c r="E137" s="3"/>
      <c r="F137" s="3"/>
      <c r="G137" s="3"/>
      <c r="H137" s="51" t="s">
        <v>211</v>
      </c>
      <c r="I137" s="111" t="s">
        <v>212</v>
      </c>
      <c r="J137" s="3"/>
      <c r="K137" s="3"/>
      <c r="L137" s="3"/>
      <c r="M137" s="3"/>
      <c r="N137" s="3"/>
      <c r="O137" s="3"/>
      <c r="P137" s="3"/>
      <c r="Q137" s="3"/>
      <c r="R137" s="5"/>
    </row>
    <row r="138" spans="2:41" ht="24.45" customHeight="1" x14ac:dyDescent="0.3">
      <c r="B138" s="7"/>
      <c r="M138" t="s">
        <v>317</v>
      </c>
      <c r="R138" s="13"/>
    </row>
    <row r="139" spans="2:41" ht="24.45" customHeight="1" x14ac:dyDescent="0.3">
      <c r="B139" s="59"/>
      <c r="C139" s="1" t="s">
        <v>213</v>
      </c>
      <c r="D139" s="112"/>
      <c r="E139" s="242" t="s">
        <v>214</v>
      </c>
      <c r="F139" s="220"/>
      <c r="H139" s="1" t="s">
        <v>215</v>
      </c>
      <c r="I139" s="112"/>
      <c r="J139" s="242" t="s">
        <v>216</v>
      </c>
      <c r="K139" s="220"/>
      <c r="M139" s="237"/>
      <c r="N139" s="237"/>
      <c r="O139" s="237"/>
      <c r="P139" s="237"/>
      <c r="Q139" s="237"/>
      <c r="R139" s="13"/>
      <c r="V139" s="26" t="s">
        <v>214</v>
      </c>
      <c r="W139" s="26" t="s">
        <v>217</v>
      </c>
      <c r="X139" s="26" t="s">
        <v>218</v>
      </c>
      <c r="Y139" s="26" t="s">
        <v>219</v>
      </c>
      <c r="Z139" s="26" t="s">
        <v>220</v>
      </c>
      <c r="AA139" s="26" t="s">
        <v>221</v>
      </c>
      <c r="AB139" s="26" t="s">
        <v>222</v>
      </c>
      <c r="AC139" s="26" t="s">
        <v>223</v>
      </c>
      <c r="AD139" s="26" t="s">
        <v>224</v>
      </c>
      <c r="AE139" s="26" t="s">
        <v>225</v>
      </c>
      <c r="AF139" s="26" t="s">
        <v>216</v>
      </c>
      <c r="AG139" s="26" t="s">
        <v>226</v>
      </c>
      <c r="AH139" s="26" t="s">
        <v>227</v>
      </c>
      <c r="AI139" s="26" t="s">
        <v>228</v>
      </c>
      <c r="AJ139" s="26" t="s">
        <v>229</v>
      </c>
      <c r="AK139" s="26" t="s">
        <v>230</v>
      </c>
      <c r="AL139" s="26" t="s">
        <v>231</v>
      </c>
      <c r="AM139" s="26" t="s">
        <v>232</v>
      </c>
      <c r="AN139" s="44" t="s">
        <v>233</v>
      </c>
      <c r="AO139" s="44" t="s">
        <v>234</v>
      </c>
    </row>
    <row r="140" spans="2:41" ht="24.45" customHeight="1" x14ac:dyDescent="0.3">
      <c r="B140" s="59"/>
      <c r="C140" s="1" t="s">
        <v>235</v>
      </c>
      <c r="D140" s="112"/>
      <c r="E140" s="242" t="s">
        <v>218</v>
      </c>
      <c r="F140" s="220"/>
      <c r="H140" s="1" t="s">
        <v>236</v>
      </c>
      <c r="I140" s="112"/>
      <c r="J140" s="242" t="s">
        <v>217</v>
      </c>
      <c r="K140" s="220"/>
      <c r="M140" s="237"/>
      <c r="N140" s="237"/>
      <c r="O140" s="237"/>
      <c r="P140" s="237"/>
      <c r="Q140" s="237"/>
      <c r="R140" s="13"/>
    </row>
    <row r="141" spans="2:41" ht="24.45" customHeight="1" x14ac:dyDescent="0.3">
      <c r="B141" s="59"/>
      <c r="C141" s="1" t="s">
        <v>237</v>
      </c>
      <c r="D141" s="112"/>
      <c r="E141" s="242" t="s">
        <v>219</v>
      </c>
      <c r="F141" s="220"/>
      <c r="H141" s="1" t="s">
        <v>238</v>
      </c>
      <c r="I141" s="112"/>
      <c r="J141" s="242" t="s">
        <v>226</v>
      </c>
      <c r="K141" s="220"/>
      <c r="M141" s="237"/>
      <c r="N141" s="237"/>
      <c r="O141" s="237"/>
      <c r="P141" s="237"/>
      <c r="Q141" s="237"/>
      <c r="R141" s="13"/>
    </row>
    <row r="142" spans="2:41" ht="24.45" customHeight="1" x14ac:dyDescent="0.3">
      <c r="B142" s="59"/>
      <c r="C142" s="1" t="s">
        <v>239</v>
      </c>
      <c r="D142" s="112"/>
      <c r="E142" s="242" t="s">
        <v>220</v>
      </c>
      <c r="F142" s="220"/>
      <c r="H142" s="1" t="s">
        <v>240</v>
      </c>
      <c r="I142" s="112"/>
      <c r="J142" s="242" t="s">
        <v>227</v>
      </c>
      <c r="K142" s="220"/>
      <c r="M142" s="237"/>
      <c r="N142" s="237"/>
      <c r="O142" s="237"/>
      <c r="P142" s="237"/>
      <c r="Q142" s="237"/>
      <c r="R142" s="13"/>
    </row>
    <row r="143" spans="2:41" ht="24.45" customHeight="1" x14ac:dyDescent="0.3">
      <c r="B143" s="59"/>
      <c r="C143" s="1" t="s">
        <v>241</v>
      </c>
      <c r="D143" s="112"/>
      <c r="E143" s="242" t="s">
        <v>221</v>
      </c>
      <c r="F143" s="220"/>
      <c r="H143" s="1" t="s">
        <v>242</v>
      </c>
      <c r="I143" s="112"/>
      <c r="J143" s="242" t="s">
        <v>228</v>
      </c>
      <c r="K143" s="220"/>
      <c r="M143" s="237"/>
      <c r="N143" s="237"/>
      <c r="O143" s="237"/>
      <c r="P143" s="237"/>
      <c r="Q143" s="237"/>
      <c r="R143" s="13"/>
    </row>
    <row r="144" spans="2:41" ht="24.45" customHeight="1" x14ac:dyDescent="0.3">
      <c r="B144" s="59"/>
      <c r="C144" s="1" t="s">
        <v>243</v>
      </c>
      <c r="D144" s="112"/>
      <c r="E144" s="242" t="s">
        <v>222</v>
      </c>
      <c r="F144" s="220"/>
      <c r="H144" s="1" t="s">
        <v>128</v>
      </c>
      <c r="I144" s="112"/>
      <c r="J144" s="242" t="s">
        <v>229</v>
      </c>
      <c r="K144" s="220"/>
      <c r="M144" s="237"/>
      <c r="N144" s="237"/>
      <c r="O144" s="237"/>
      <c r="P144" s="237"/>
      <c r="Q144" s="237"/>
      <c r="R144" s="13"/>
    </row>
    <row r="145" spans="2:32" ht="24.45" customHeight="1" x14ac:dyDescent="0.3">
      <c r="B145" s="59"/>
      <c r="C145" s="1" t="s">
        <v>244</v>
      </c>
      <c r="D145" s="113"/>
      <c r="E145" s="201" t="s">
        <v>225</v>
      </c>
      <c r="F145" s="189"/>
      <c r="H145" s="1" t="s">
        <v>245</v>
      </c>
      <c r="I145" s="113"/>
      <c r="J145" s="201" t="s">
        <v>230</v>
      </c>
      <c r="K145" s="189"/>
      <c r="M145" s="237"/>
      <c r="N145" s="237"/>
      <c r="O145" s="237"/>
      <c r="P145" s="237"/>
      <c r="Q145" s="237"/>
      <c r="R145" s="13"/>
    </row>
    <row r="146" spans="2:32" ht="24.45" customHeight="1" x14ac:dyDescent="0.3">
      <c r="B146" s="59"/>
      <c r="C146" s="1" t="s">
        <v>246</v>
      </c>
      <c r="D146" s="114"/>
      <c r="E146" s="243" t="s">
        <v>224</v>
      </c>
      <c r="F146" s="186"/>
      <c r="H146" s="1" t="s">
        <v>247</v>
      </c>
      <c r="I146" s="114"/>
      <c r="J146" s="243" t="s">
        <v>223</v>
      </c>
      <c r="K146" s="186"/>
      <c r="R146" s="13"/>
    </row>
    <row r="147" spans="2:32" ht="6.45" customHeight="1" x14ac:dyDescent="0.3">
      <c r="B147" s="99"/>
      <c r="C147" s="78"/>
      <c r="D147" s="78"/>
      <c r="E147" s="78"/>
      <c r="F147" s="78"/>
      <c r="G147" s="78"/>
      <c r="H147" s="78"/>
      <c r="I147" s="78"/>
      <c r="J147" s="78"/>
      <c r="K147" s="78"/>
      <c r="L147" s="78"/>
      <c r="M147" s="78"/>
      <c r="N147" s="78"/>
      <c r="O147" s="78"/>
      <c r="P147" s="78"/>
      <c r="Q147" s="78"/>
      <c r="R147" s="67"/>
    </row>
    <row r="148" spans="2:32" ht="15" customHeight="1" x14ac:dyDescent="0.3">
      <c r="B148" s="110" t="s">
        <v>248</v>
      </c>
      <c r="C148" s="3"/>
      <c r="D148" s="3"/>
      <c r="E148" s="3"/>
      <c r="F148" s="3"/>
      <c r="G148" s="3"/>
      <c r="H148" s="3"/>
      <c r="I148" s="3"/>
      <c r="J148" s="3"/>
      <c r="K148" s="3"/>
      <c r="L148" s="3"/>
      <c r="M148" s="3"/>
      <c r="N148" s="3"/>
      <c r="O148" s="3"/>
      <c r="P148" s="3"/>
      <c r="Q148" s="3"/>
      <c r="R148" s="5"/>
    </row>
    <row r="149" spans="2:32" ht="14.55" customHeight="1" x14ac:dyDescent="0.3">
      <c r="B149" s="7"/>
      <c r="D149" s="218" t="s">
        <v>249</v>
      </c>
      <c r="E149" s="218"/>
      <c r="F149" s="218"/>
      <c r="G149" s="6" t="s">
        <v>250</v>
      </c>
      <c r="H149" s="218" t="s">
        <v>251</v>
      </c>
      <c r="I149" s="218"/>
      <c r="J149" s="218" t="s">
        <v>252</v>
      </c>
      <c r="K149" s="218"/>
      <c r="L149" s="218"/>
      <c r="R149" s="13"/>
    </row>
    <row r="150" spans="2:32" ht="13.95" customHeight="1" x14ac:dyDescent="0.3">
      <c r="B150" s="15" t="s">
        <v>253</v>
      </c>
      <c r="D150" s="220" t="s">
        <v>226</v>
      </c>
      <c r="E150" s="220"/>
      <c r="F150" s="225"/>
      <c r="G150" s="29" t="s">
        <v>254</v>
      </c>
      <c r="H150" s="242" t="s">
        <v>260</v>
      </c>
      <c r="I150" s="225"/>
      <c r="J150" s="242" t="s">
        <v>147</v>
      </c>
      <c r="K150" s="220"/>
      <c r="L150" s="220"/>
      <c r="R150" s="13"/>
      <c r="V150" s="26" t="s">
        <v>219</v>
      </c>
      <c r="W150" s="26" t="s">
        <v>220</v>
      </c>
      <c r="X150" s="26" t="s">
        <v>221</v>
      </c>
      <c r="Y150" s="26" t="s">
        <v>223</v>
      </c>
      <c r="Z150" s="26" t="s">
        <v>226</v>
      </c>
      <c r="AA150" s="26" t="s">
        <v>227</v>
      </c>
      <c r="AB150" s="26" t="s">
        <v>228</v>
      </c>
      <c r="AC150" s="26" t="s">
        <v>229</v>
      </c>
      <c r="AD150" s="26" t="s">
        <v>234</v>
      </c>
      <c r="AE150" s="26" t="s">
        <v>255</v>
      </c>
      <c r="AF150" s="44"/>
    </row>
    <row r="151" spans="2:32" ht="13.95" customHeight="1" x14ac:dyDescent="0.3">
      <c r="B151" s="15" t="s">
        <v>256</v>
      </c>
      <c r="D151" s="202" t="s">
        <v>227</v>
      </c>
      <c r="E151" s="202"/>
      <c r="F151" s="203"/>
      <c r="G151" s="29" t="s">
        <v>254</v>
      </c>
      <c r="H151" s="204" t="s">
        <v>260</v>
      </c>
      <c r="I151" s="203"/>
      <c r="J151" s="204" t="s">
        <v>147</v>
      </c>
      <c r="K151" s="202"/>
      <c r="L151" s="202"/>
      <c r="R151" s="13"/>
      <c r="V151" s="26" t="s">
        <v>254</v>
      </c>
      <c r="W151" s="26" t="s">
        <v>257</v>
      </c>
      <c r="X151" s="26" t="s">
        <v>147</v>
      </c>
      <c r="Y151" s="26" t="s">
        <v>146</v>
      </c>
    </row>
    <row r="152" spans="2:32" ht="13.95" customHeight="1" x14ac:dyDescent="0.3">
      <c r="B152" s="15" t="s">
        <v>258</v>
      </c>
      <c r="D152" s="202"/>
      <c r="E152" s="202"/>
      <c r="F152" s="203"/>
      <c r="G152" s="29"/>
      <c r="H152" s="204"/>
      <c r="I152" s="203"/>
      <c r="J152" s="204"/>
      <c r="K152" s="202"/>
      <c r="L152" s="202"/>
      <c r="R152" s="13"/>
      <c r="V152" s="26" t="s">
        <v>259</v>
      </c>
      <c r="W152" s="26" t="s">
        <v>260</v>
      </c>
      <c r="X152" s="26" t="s">
        <v>261</v>
      </c>
      <c r="Y152" s="26" t="s">
        <v>262</v>
      </c>
      <c r="Z152" s="26" t="s">
        <v>263</v>
      </c>
      <c r="AA152" s="26" t="s">
        <v>264</v>
      </c>
    </row>
    <row r="153" spans="2:32" ht="13.95" customHeight="1" x14ac:dyDescent="0.3">
      <c r="B153" s="15" t="s">
        <v>265</v>
      </c>
      <c r="D153" s="202" t="s">
        <v>220</v>
      </c>
      <c r="E153" s="202"/>
      <c r="F153" s="203"/>
      <c r="G153" s="29" t="s">
        <v>254</v>
      </c>
      <c r="H153" s="204" t="s">
        <v>260</v>
      </c>
      <c r="I153" s="203"/>
      <c r="J153" s="204" t="s">
        <v>147</v>
      </c>
      <c r="K153" s="202"/>
      <c r="L153" s="202"/>
      <c r="R153" s="13"/>
      <c r="V153" s="26" t="s">
        <v>147</v>
      </c>
      <c r="W153" s="26" t="s">
        <v>146</v>
      </c>
      <c r="X153" s="26" t="s">
        <v>314</v>
      </c>
      <c r="Y153" s="26"/>
    </row>
    <row r="154" spans="2:32" ht="13.95" customHeight="1" x14ac:dyDescent="0.3">
      <c r="B154" s="15" t="s">
        <v>266</v>
      </c>
      <c r="D154" s="202" t="s">
        <v>219</v>
      </c>
      <c r="E154" s="202"/>
      <c r="F154" s="203"/>
      <c r="G154" s="29" t="s">
        <v>254</v>
      </c>
      <c r="H154" s="204" t="s">
        <v>260</v>
      </c>
      <c r="I154" s="203"/>
      <c r="J154" s="204" t="s">
        <v>147</v>
      </c>
      <c r="K154" s="202"/>
      <c r="L154" s="202"/>
      <c r="R154" s="13"/>
    </row>
    <row r="155" spans="2:32" ht="13.95" customHeight="1" x14ac:dyDescent="0.3">
      <c r="B155" s="15" t="s">
        <v>267</v>
      </c>
      <c r="D155" s="202" t="str">
        <f>IF(H14="SC2","Ballon Tamp.","")</f>
        <v/>
      </c>
      <c r="E155" s="202"/>
      <c r="F155" s="203"/>
      <c r="G155" s="29"/>
      <c r="H155" s="204"/>
      <c r="I155" s="203"/>
      <c r="J155" s="204"/>
      <c r="K155" s="202"/>
      <c r="L155" s="202"/>
      <c r="R155" s="13"/>
    </row>
    <row r="156" spans="2:32" ht="13.95" customHeight="1" x14ac:dyDescent="0.3">
      <c r="B156" s="15" t="s">
        <v>268</v>
      </c>
      <c r="D156" s="186"/>
      <c r="E156" s="186"/>
      <c r="F156" s="271"/>
      <c r="G156" s="31"/>
      <c r="H156" s="243"/>
      <c r="I156" s="271"/>
      <c r="J156" s="243"/>
      <c r="K156" s="186"/>
      <c r="L156" s="186"/>
      <c r="R156" s="13"/>
    </row>
    <row r="157" spans="2:32" ht="6.45" customHeight="1" x14ac:dyDescent="0.3">
      <c r="B157" s="7"/>
      <c r="R157" s="13"/>
    </row>
    <row r="158" spans="2:32" ht="12" customHeight="1" x14ac:dyDescent="0.3">
      <c r="B158" s="7"/>
      <c r="D158" s="218" t="s">
        <v>269</v>
      </c>
      <c r="E158" s="218"/>
      <c r="F158" s="218"/>
      <c r="G158" s="218"/>
      <c r="H158" s="218" t="s">
        <v>313</v>
      </c>
      <c r="I158" s="218"/>
      <c r="J158" s="1" t="s">
        <v>270</v>
      </c>
      <c r="R158" s="13"/>
      <c r="S158" s="6"/>
      <c r="T158" s="6"/>
      <c r="U158" s="6"/>
      <c r="AB158" s="142"/>
      <c r="AC158" s="142"/>
      <c r="AD158" s="142"/>
    </row>
    <row r="159" spans="2:32" ht="13.95" customHeight="1" x14ac:dyDescent="0.3">
      <c r="B159" s="15" t="s">
        <v>271</v>
      </c>
      <c r="D159" s="220"/>
      <c r="E159" s="220"/>
      <c r="F159" s="220"/>
      <c r="G159" s="220"/>
      <c r="H159" s="242"/>
      <c r="I159" s="225"/>
      <c r="J159" s="242"/>
      <c r="K159" s="220"/>
      <c r="L159" s="220"/>
      <c r="R159" s="13"/>
      <c r="S159" s="6"/>
      <c r="T159" s="6"/>
      <c r="U159" s="6"/>
      <c r="AB159" s="142"/>
      <c r="AC159" s="142"/>
      <c r="AD159" s="142"/>
    </row>
    <row r="160" spans="2:32" ht="13.95" customHeight="1" x14ac:dyDescent="0.3">
      <c r="B160" s="15" t="s">
        <v>272</v>
      </c>
      <c r="D160" s="202"/>
      <c r="E160" s="202"/>
      <c r="F160" s="202"/>
      <c r="G160" s="202"/>
      <c r="H160" s="204"/>
      <c r="I160" s="203"/>
      <c r="J160" s="204"/>
      <c r="K160" s="202"/>
      <c r="L160" s="202"/>
      <c r="R160" s="13"/>
      <c r="AE160" s="142"/>
      <c r="AF160" s="115"/>
    </row>
    <row r="161" spans="1:32" ht="13.95" customHeight="1" x14ac:dyDescent="0.3">
      <c r="B161" s="15" t="s">
        <v>273</v>
      </c>
      <c r="D161" s="202" t="s">
        <v>416</v>
      </c>
      <c r="E161" s="202"/>
      <c r="F161" s="202"/>
      <c r="G161" s="202"/>
      <c r="H161" s="204" t="s">
        <v>147</v>
      </c>
      <c r="I161" s="203"/>
      <c r="J161" s="204" t="s">
        <v>147</v>
      </c>
      <c r="K161" s="202"/>
      <c r="L161" s="202"/>
      <c r="R161" s="13"/>
      <c r="AE161" s="142"/>
      <c r="AF161" s="115"/>
    </row>
    <row r="162" spans="1:32" ht="13.95" customHeight="1" x14ac:dyDescent="0.3">
      <c r="B162" s="15" t="s">
        <v>274</v>
      </c>
      <c r="D162" s="186"/>
      <c r="E162" s="186"/>
      <c r="F162" s="186"/>
      <c r="G162" s="186"/>
      <c r="H162" s="243"/>
      <c r="I162" s="271"/>
      <c r="J162" s="243"/>
      <c r="K162" s="186"/>
      <c r="L162" s="186"/>
      <c r="R162" s="13"/>
      <c r="AE162" s="142"/>
      <c r="AF162" s="115"/>
    </row>
    <row r="163" spans="1:32" customFormat="1" ht="6.45" customHeight="1" x14ac:dyDescent="0.3">
      <c r="B163" s="37"/>
      <c r="R163" s="38"/>
      <c r="V163" s="143"/>
      <c r="W163" s="143"/>
      <c r="X163" s="143"/>
      <c r="Y163" s="143"/>
      <c r="Z163" s="143"/>
      <c r="AA163" s="143"/>
      <c r="AB163" s="143"/>
      <c r="AC163" s="143"/>
      <c r="AD163" s="143"/>
      <c r="AE163" s="143"/>
    </row>
    <row r="164" spans="1:32" customFormat="1" ht="12" customHeight="1" x14ac:dyDescent="0.3">
      <c r="B164" s="37"/>
      <c r="D164" s="270" t="s">
        <v>275</v>
      </c>
      <c r="E164" s="270"/>
      <c r="F164" s="270"/>
      <c r="G164" s="270" t="s">
        <v>276</v>
      </c>
      <c r="H164" s="270"/>
      <c r="I164" s="270"/>
      <c r="J164" s="1" t="s">
        <v>270</v>
      </c>
      <c r="R164" s="38"/>
      <c r="V164" s="143"/>
      <c r="W164" s="143"/>
      <c r="X164" s="143"/>
      <c r="Y164" s="143"/>
      <c r="Z164" s="143"/>
      <c r="AA164" s="143"/>
      <c r="AB164" s="143"/>
      <c r="AC164" s="143"/>
      <c r="AD164" s="143"/>
      <c r="AE164" s="143"/>
    </row>
    <row r="165" spans="1:32" ht="13.95" customHeight="1" x14ac:dyDescent="0.3">
      <c r="B165" s="15" t="s">
        <v>277</v>
      </c>
      <c r="D165" s="220" t="s">
        <v>52</v>
      </c>
      <c r="E165" s="220"/>
      <c r="F165" s="225"/>
      <c r="G165" s="220" t="s">
        <v>147</v>
      </c>
      <c r="H165" s="220"/>
      <c r="I165" s="225"/>
      <c r="J165" s="242" t="s">
        <v>147</v>
      </c>
      <c r="K165" s="220"/>
      <c r="L165" s="220"/>
      <c r="R165" s="13"/>
      <c r="V165" s="26" t="s">
        <v>52</v>
      </c>
      <c r="W165" s="26" t="s">
        <v>45</v>
      </c>
      <c r="AE165" s="142"/>
      <c r="AF165" s="115"/>
    </row>
    <row r="166" spans="1:32" ht="13.95" customHeight="1" x14ac:dyDescent="0.3">
      <c r="A166" s="13"/>
      <c r="B166" s="15" t="s">
        <v>278</v>
      </c>
      <c r="D166" s="189" t="str">
        <f>IF(H14="SC2","Oui","")</f>
        <v/>
      </c>
      <c r="E166" s="189"/>
      <c r="F166" s="200"/>
      <c r="G166" s="243"/>
      <c r="H166" s="186"/>
      <c r="I166" s="271"/>
      <c r="J166" s="243"/>
      <c r="K166" s="186"/>
      <c r="L166" s="186"/>
      <c r="R166" s="13"/>
      <c r="V166" s="26" t="s">
        <v>147</v>
      </c>
      <c r="W166" s="26" t="s">
        <v>279</v>
      </c>
      <c r="X166" s="26" t="s">
        <v>280</v>
      </c>
      <c r="AE166" s="142"/>
      <c r="AF166" s="115"/>
    </row>
    <row r="167" spans="1:32" ht="6.45" customHeight="1" x14ac:dyDescent="0.3">
      <c r="B167" s="7"/>
      <c r="R167" s="13"/>
      <c r="AE167" s="142"/>
      <c r="AF167" s="115"/>
    </row>
    <row r="168" spans="1:32" ht="13.95" customHeight="1" x14ac:dyDescent="0.3">
      <c r="B168" s="68"/>
      <c r="F168" s="14"/>
      <c r="G168" s="14"/>
      <c r="H168" s="14"/>
      <c r="I168" s="10" t="s">
        <v>316</v>
      </c>
      <c r="J168" s="189" t="s">
        <v>147</v>
      </c>
      <c r="K168" s="189"/>
      <c r="L168" s="189"/>
      <c r="R168" s="13"/>
      <c r="AE168" s="142"/>
      <c r="AF168" s="115"/>
    </row>
    <row r="169" spans="1:32" ht="6.45" customHeight="1" x14ac:dyDescent="0.3">
      <c r="B169" s="7"/>
      <c r="F169" s="14"/>
      <c r="G169" s="14"/>
      <c r="H169" s="14"/>
      <c r="I169" s="14"/>
      <c r="J169" s="14"/>
      <c r="R169" s="13"/>
      <c r="AE169" s="142"/>
      <c r="AF169" s="115"/>
    </row>
    <row r="170" spans="1:32" ht="15" customHeight="1" x14ac:dyDescent="0.3">
      <c r="B170" s="187" t="s">
        <v>174</v>
      </c>
      <c r="C170" s="188"/>
      <c r="D170" s="188"/>
      <c r="E170" s="188"/>
      <c r="F170" s="14"/>
      <c r="G170" s="14"/>
      <c r="H170" s="14"/>
      <c r="I170" s="14"/>
      <c r="J170" s="14"/>
      <c r="K170" s="14"/>
      <c r="R170" s="13"/>
      <c r="AE170" s="142"/>
      <c r="AF170" s="115"/>
    </row>
    <row r="171" spans="1:32" ht="19.5" customHeight="1" x14ac:dyDescent="0.3">
      <c r="B171" s="7"/>
      <c r="C171" s="237"/>
      <c r="D171" s="237"/>
      <c r="E171" s="237"/>
      <c r="F171" s="237"/>
      <c r="G171" s="237"/>
      <c r="H171" s="237"/>
      <c r="I171" s="237"/>
      <c r="J171" s="237"/>
      <c r="K171" s="237"/>
      <c r="L171" s="237"/>
      <c r="R171" s="13"/>
      <c r="AE171" s="142"/>
      <c r="AF171" s="115"/>
    </row>
    <row r="172" spans="1:32" ht="19.5" customHeight="1" x14ac:dyDescent="0.3">
      <c r="B172" s="7"/>
      <c r="C172" s="237"/>
      <c r="D172" s="237"/>
      <c r="E172" s="237"/>
      <c r="F172" s="237"/>
      <c r="G172" s="237"/>
      <c r="H172" s="237"/>
      <c r="I172" s="237"/>
      <c r="J172" s="237"/>
      <c r="K172" s="237"/>
      <c r="L172" s="237"/>
      <c r="R172" s="13"/>
      <c r="AE172" s="142"/>
      <c r="AF172" s="115"/>
    </row>
    <row r="173" spans="1:32" ht="19.5" customHeight="1" x14ac:dyDescent="0.3">
      <c r="B173" s="7"/>
      <c r="C173" s="237"/>
      <c r="D173" s="237"/>
      <c r="E173" s="237"/>
      <c r="F173" s="237"/>
      <c r="G173" s="237"/>
      <c r="H173" s="237"/>
      <c r="I173" s="237"/>
      <c r="J173" s="237"/>
      <c r="K173" s="237"/>
      <c r="L173" s="237"/>
      <c r="R173" s="13"/>
      <c r="AE173" s="142"/>
      <c r="AF173" s="115"/>
    </row>
    <row r="174" spans="1:32" ht="19.5" customHeight="1" x14ac:dyDescent="0.3">
      <c r="B174" s="7"/>
      <c r="C174" s="237"/>
      <c r="D174" s="237"/>
      <c r="E174" s="237"/>
      <c r="F174" s="237"/>
      <c r="G174" s="237"/>
      <c r="H174" s="237"/>
      <c r="I174" s="237"/>
      <c r="J174" s="237"/>
      <c r="K174" s="237"/>
      <c r="L174" s="237"/>
      <c r="R174" s="13"/>
    </row>
    <row r="175" spans="1:32" ht="6.45" customHeight="1" x14ac:dyDescent="0.3">
      <c r="B175" s="99"/>
      <c r="C175" s="78"/>
      <c r="D175" s="78"/>
      <c r="E175" s="78"/>
      <c r="F175" s="78"/>
      <c r="G175" s="78"/>
      <c r="H175" s="78"/>
      <c r="I175" s="78"/>
      <c r="J175" s="78"/>
      <c r="K175" s="78"/>
      <c r="L175" s="78"/>
      <c r="M175" s="78"/>
      <c r="N175" s="78"/>
      <c r="O175" s="78"/>
      <c r="P175" s="78"/>
      <c r="Q175" s="78"/>
      <c r="R175" s="67"/>
    </row>
    <row r="176" spans="1:32" ht="15" customHeight="1" x14ac:dyDescent="0.3">
      <c r="B176" s="110" t="s">
        <v>321</v>
      </c>
      <c r="C176" s="3"/>
      <c r="D176" s="3"/>
      <c r="E176" s="3"/>
      <c r="F176" s="3"/>
      <c r="G176" s="3"/>
      <c r="H176" s="3"/>
      <c r="I176" s="3"/>
      <c r="J176" s="3"/>
      <c r="K176" s="3"/>
      <c r="L176" s="3"/>
      <c r="M176" s="3"/>
      <c r="N176" s="3"/>
      <c r="O176" s="3"/>
      <c r="P176" s="3"/>
      <c r="Q176" s="3"/>
      <c r="R176" s="5"/>
    </row>
    <row r="177" spans="2:25" ht="15" customHeight="1" x14ac:dyDescent="0.3">
      <c r="B177" s="68" t="s">
        <v>322</v>
      </c>
      <c r="D177" s="14"/>
      <c r="E177" s="14"/>
      <c r="F177" s="14"/>
      <c r="G177" s="14"/>
      <c r="H177" s="14"/>
      <c r="I177" s="14"/>
      <c r="J177" s="144" t="s">
        <v>324</v>
      </c>
      <c r="L177" s="10" t="s">
        <v>326</v>
      </c>
      <c r="M177" s="189"/>
      <c r="N177" s="189"/>
      <c r="O177" s="189"/>
      <c r="P177" s="189"/>
      <c r="Q177" s="189"/>
      <c r="R177" s="13"/>
      <c r="V177" s="26" t="s">
        <v>324</v>
      </c>
      <c r="W177" s="26" t="s">
        <v>325</v>
      </c>
      <c r="X177" s="26"/>
      <c r="Y177" s="26"/>
    </row>
    <row r="178" spans="2:25" ht="15" customHeight="1" x14ac:dyDescent="0.3">
      <c r="B178" s="86" t="s">
        <v>323</v>
      </c>
      <c r="C178" s="87"/>
      <c r="D178" s="88"/>
      <c r="E178" s="88"/>
      <c r="F178" s="88"/>
      <c r="G178" s="88"/>
      <c r="H178" s="88"/>
      <c r="I178" s="88"/>
      <c r="J178" s="145" t="s">
        <v>324</v>
      </c>
      <c r="L178" s="10" t="s">
        <v>326</v>
      </c>
      <c r="M178" s="189"/>
      <c r="N178" s="189"/>
      <c r="O178" s="189"/>
      <c r="P178" s="189"/>
      <c r="Q178" s="189"/>
      <c r="R178" s="13"/>
      <c r="V178" s="26" t="s">
        <v>324</v>
      </c>
      <c r="W178" s="26" t="s">
        <v>325</v>
      </c>
    </row>
    <row r="179" spans="2:25" ht="15" customHeight="1" x14ac:dyDescent="0.3">
      <c r="B179" s="68" t="s">
        <v>345</v>
      </c>
      <c r="D179" s="14"/>
      <c r="E179" s="14"/>
      <c r="F179" s="14"/>
      <c r="G179" s="14"/>
      <c r="H179" s="14"/>
      <c r="I179" s="14"/>
      <c r="J179" s="144" t="s">
        <v>324</v>
      </c>
      <c r="L179" s="10" t="s">
        <v>326</v>
      </c>
      <c r="M179" s="189"/>
      <c r="N179" s="189"/>
      <c r="O179" s="189"/>
      <c r="P179" s="189"/>
      <c r="Q179" s="189"/>
      <c r="R179" s="13"/>
      <c r="V179" s="26" t="s">
        <v>324</v>
      </c>
      <c r="W179" s="26" t="s">
        <v>325</v>
      </c>
    </row>
    <row r="180" spans="2:25" ht="15" customHeight="1" x14ac:dyDescent="0.3">
      <c r="B180" s="86" t="s">
        <v>344</v>
      </c>
      <c r="C180" s="87"/>
      <c r="D180" s="88"/>
      <c r="E180" s="88"/>
      <c r="F180" s="88"/>
      <c r="G180" s="88"/>
      <c r="H180" s="88"/>
      <c r="I180" s="88"/>
      <c r="J180" s="145" t="s">
        <v>324</v>
      </c>
      <c r="L180" s="10" t="s">
        <v>326</v>
      </c>
      <c r="M180" s="189"/>
      <c r="N180" s="189"/>
      <c r="O180" s="189"/>
      <c r="P180" s="189"/>
      <c r="Q180" s="189"/>
      <c r="R180" s="13"/>
      <c r="V180" s="26" t="s">
        <v>324</v>
      </c>
      <c r="W180" s="26" t="s">
        <v>325</v>
      </c>
    </row>
    <row r="181" spans="2:25" ht="15" customHeight="1" x14ac:dyDescent="0.3">
      <c r="B181" s="68" t="s">
        <v>346</v>
      </c>
      <c r="D181" s="14"/>
      <c r="E181" s="14"/>
      <c r="F181" s="14"/>
      <c r="G181" s="14"/>
      <c r="H181" s="14"/>
      <c r="I181" s="14"/>
      <c r="J181" s="144" t="s">
        <v>324</v>
      </c>
      <c r="L181" s="10" t="s">
        <v>326</v>
      </c>
      <c r="M181" s="189"/>
      <c r="N181" s="189"/>
      <c r="O181" s="189"/>
      <c r="P181" s="189"/>
      <c r="Q181" s="189"/>
      <c r="R181" s="13"/>
      <c r="V181" s="26" t="s">
        <v>324</v>
      </c>
      <c r="W181" s="26" t="s">
        <v>325</v>
      </c>
    </row>
    <row r="182" spans="2:25" ht="15" customHeight="1" x14ac:dyDescent="0.3">
      <c r="B182" s="86" t="s">
        <v>348</v>
      </c>
      <c r="C182" s="87"/>
      <c r="D182" s="88"/>
      <c r="E182" s="88"/>
      <c r="F182" s="88"/>
      <c r="G182" s="88"/>
      <c r="H182" s="88"/>
      <c r="I182" s="88"/>
      <c r="J182" s="141" t="s">
        <v>52</v>
      </c>
      <c r="L182" s="10"/>
      <c r="M182" s="10"/>
      <c r="N182" s="10"/>
      <c r="O182" s="10"/>
      <c r="P182" s="10"/>
      <c r="Q182" s="10"/>
      <c r="R182" s="13"/>
      <c r="V182" s="26" t="s">
        <v>52</v>
      </c>
      <c r="W182" s="26" t="s">
        <v>45</v>
      </c>
    </row>
    <row r="183" spans="2:25" ht="6.45" customHeight="1" x14ac:dyDescent="0.3">
      <c r="B183" s="68"/>
      <c r="D183" s="14"/>
      <c r="E183" s="14"/>
      <c r="F183" s="14"/>
      <c r="G183" s="14"/>
      <c r="R183" s="13"/>
    </row>
    <row r="184" spans="2:25" ht="55.05" customHeight="1" x14ac:dyDescent="0.3">
      <c r="B184" s="254" t="s">
        <v>312</v>
      </c>
      <c r="C184" s="257" t="s">
        <v>297</v>
      </c>
      <c r="D184" s="258"/>
      <c r="E184" s="258"/>
      <c r="F184" s="258"/>
      <c r="G184" s="258"/>
      <c r="H184" s="258"/>
      <c r="I184" s="258"/>
      <c r="J184" s="258"/>
      <c r="K184" s="258"/>
      <c r="L184" s="258"/>
      <c r="M184" s="258"/>
      <c r="N184" s="258"/>
      <c r="O184" s="258"/>
      <c r="P184" s="258"/>
      <c r="Q184" s="258"/>
      <c r="R184" s="259"/>
    </row>
    <row r="185" spans="2:25" ht="28.05" customHeight="1" x14ac:dyDescent="0.3">
      <c r="B185" s="255"/>
      <c r="C185" s="260"/>
      <c r="D185" s="261"/>
      <c r="E185" s="261"/>
      <c r="F185" s="261"/>
      <c r="G185" s="261"/>
      <c r="H185" s="261"/>
      <c r="I185" s="261"/>
      <c r="J185" s="261"/>
      <c r="K185" s="261"/>
      <c r="L185" s="261"/>
      <c r="M185" s="261"/>
      <c r="N185" s="261"/>
      <c r="O185" s="261"/>
      <c r="P185" s="261"/>
      <c r="Q185" s="261"/>
      <c r="R185" s="262"/>
    </row>
    <row r="186" spans="2:25" ht="24.45" customHeight="1" x14ac:dyDescent="0.3">
      <c r="B186" s="255"/>
      <c r="C186" s="260"/>
      <c r="D186" s="261"/>
      <c r="E186" s="261"/>
      <c r="F186" s="261"/>
      <c r="G186" s="261"/>
      <c r="H186" s="261"/>
      <c r="I186" s="261"/>
      <c r="J186" s="261"/>
      <c r="K186" s="261"/>
      <c r="L186" s="261"/>
      <c r="M186" s="261"/>
      <c r="N186" s="261"/>
      <c r="O186" s="261"/>
      <c r="P186" s="261"/>
      <c r="Q186" s="261"/>
      <c r="R186" s="262"/>
    </row>
    <row r="187" spans="2:25" ht="15" customHeight="1" x14ac:dyDescent="0.3">
      <c r="B187" s="255"/>
      <c r="C187" s="260"/>
      <c r="D187" s="261"/>
      <c r="E187" s="261"/>
      <c r="F187" s="261"/>
      <c r="G187" s="261"/>
      <c r="H187" s="261"/>
      <c r="I187" s="261"/>
      <c r="J187" s="261"/>
      <c r="K187" s="261"/>
      <c r="L187" s="261"/>
      <c r="M187" s="261"/>
      <c r="N187" s="261"/>
      <c r="O187" s="261"/>
      <c r="P187" s="261"/>
      <c r="Q187" s="261"/>
      <c r="R187" s="262"/>
    </row>
    <row r="188" spans="2:25" ht="15" customHeight="1" x14ac:dyDescent="0.3">
      <c r="B188" s="255"/>
      <c r="C188" s="260"/>
      <c r="D188" s="261"/>
      <c r="E188" s="261"/>
      <c r="F188" s="261"/>
      <c r="G188" s="261"/>
      <c r="H188" s="261"/>
      <c r="I188" s="261"/>
      <c r="J188" s="261"/>
      <c r="K188" s="261"/>
      <c r="L188" s="261"/>
      <c r="M188" s="261"/>
      <c r="N188" s="261"/>
      <c r="O188" s="261"/>
      <c r="P188" s="261"/>
      <c r="Q188" s="261"/>
      <c r="R188" s="262"/>
    </row>
    <row r="189" spans="2:25" ht="15" customHeight="1" x14ac:dyDescent="0.3">
      <c r="B189" s="256"/>
      <c r="C189" s="263"/>
      <c r="D189" s="264"/>
      <c r="E189" s="264"/>
      <c r="F189" s="264"/>
      <c r="G189" s="264"/>
      <c r="H189" s="264"/>
      <c r="I189" s="264"/>
      <c r="J189" s="264"/>
      <c r="K189" s="264"/>
      <c r="L189" s="264"/>
      <c r="M189" s="264"/>
      <c r="N189" s="264"/>
      <c r="O189" s="264"/>
      <c r="P189" s="264"/>
      <c r="Q189" s="264"/>
      <c r="R189" s="265"/>
    </row>
    <row r="190" spans="2:25" ht="64.5" customHeight="1" x14ac:dyDescent="0.3">
      <c r="B190" s="254" t="s">
        <v>281</v>
      </c>
      <c r="C190" s="266" t="s">
        <v>300</v>
      </c>
      <c r="D190" s="258"/>
      <c r="E190" s="258"/>
      <c r="F190" s="258"/>
      <c r="G190" s="258"/>
      <c r="H190" s="258"/>
      <c r="I190" s="258"/>
      <c r="J190" s="258"/>
      <c r="K190" s="258"/>
      <c r="L190" s="258"/>
      <c r="M190" s="258"/>
      <c r="N190" s="258"/>
      <c r="O190" s="258"/>
      <c r="P190" s="258"/>
      <c r="Q190" s="258"/>
      <c r="R190" s="259"/>
    </row>
    <row r="191" spans="2:25" ht="24.45" customHeight="1" x14ac:dyDescent="0.3">
      <c r="B191" s="255"/>
      <c r="C191" s="260"/>
      <c r="D191" s="261"/>
      <c r="E191" s="261"/>
      <c r="F191" s="261"/>
      <c r="G191" s="261"/>
      <c r="H191" s="261"/>
      <c r="I191" s="261"/>
      <c r="J191" s="261"/>
      <c r="K191" s="261"/>
      <c r="L191" s="261"/>
      <c r="M191" s="261"/>
      <c r="N191" s="261"/>
      <c r="O191" s="261"/>
      <c r="P191" s="261"/>
      <c r="Q191" s="261"/>
      <c r="R191" s="262"/>
    </row>
    <row r="192" spans="2:25" ht="24.45" customHeight="1" x14ac:dyDescent="0.3">
      <c r="B192" s="255"/>
      <c r="C192" s="260"/>
      <c r="D192" s="261"/>
      <c r="E192" s="261"/>
      <c r="F192" s="261"/>
      <c r="G192" s="261"/>
      <c r="H192" s="261"/>
      <c r="I192" s="261"/>
      <c r="J192" s="261"/>
      <c r="K192" s="261"/>
      <c r="L192" s="261"/>
      <c r="M192" s="261"/>
      <c r="N192" s="261"/>
      <c r="O192" s="261"/>
      <c r="P192" s="261"/>
      <c r="Q192" s="261"/>
      <c r="R192" s="262"/>
    </row>
    <row r="193" spans="2:31" ht="24.45" customHeight="1" x14ac:dyDescent="0.3">
      <c r="B193" s="255"/>
      <c r="C193" s="260"/>
      <c r="D193" s="261"/>
      <c r="E193" s="261"/>
      <c r="F193" s="261"/>
      <c r="G193" s="261"/>
      <c r="H193" s="261"/>
      <c r="I193" s="261"/>
      <c r="J193" s="261"/>
      <c r="K193" s="261"/>
      <c r="L193" s="261"/>
      <c r="M193" s="261"/>
      <c r="N193" s="261"/>
      <c r="O193" s="261"/>
      <c r="P193" s="261"/>
      <c r="Q193" s="261"/>
      <c r="R193" s="262"/>
    </row>
    <row r="194" spans="2:31" ht="24.45" customHeight="1" x14ac:dyDescent="0.3">
      <c r="B194" s="255"/>
      <c r="C194" s="260"/>
      <c r="D194" s="261"/>
      <c r="E194" s="261"/>
      <c r="F194" s="261"/>
      <c r="G194" s="261"/>
      <c r="H194" s="261"/>
      <c r="I194" s="261"/>
      <c r="J194" s="261"/>
      <c r="K194" s="261"/>
      <c r="L194" s="261"/>
      <c r="M194" s="261"/>
      <c r="N194" s="261"/>
      <c r="O194" s="261"/>
      <c r="P194" s="261"/>
      <c r="Q194" s="261"/>
      <c r="R194" s="262"/>
    </row>
    <row r="195" spans="2:31" ht="39.450000000000003" customHeight="1" x14ac:dyDescent="0.3">
      <c r="B195" s="255"/>
      <c r="C195" s="260"/>
      <c r="D195" s="261"/>
      <c r="E195" s="261"/>
      <c r="F195" s="261"/>
      <c r="G195" s="261"/>
      <c r="H195" s="261"/>
      <c r="I195" s="261"/>
      <c r="J195" s="261"/>
      <c r="K195" s="261"/>
      <c r="L195" s="261"/>
      <c r="M195" s="261"/>
      <c r="N195" s="261"/>
      <c r="O195" s="261"/>
      <c r="P195" s="261"/>
      <c r="Q195" s="261"/>
      <c r="R195" s="262"/>
    </row>
    <row r="196" spans="2:31" ht="34.950000000000003" customHeight="1" x14ac:dyDescent="0.3">
      <c r="B196" s="255"/>
      <c r="C196" s="267" t="s">
        <v>282</v>
      </c>
      <c r="D196" s="268"/>
      <c r="E196" s="268"/>
      <c r="F196" s="268"/>
      <c r="G196" s="268"/>
      <c r="H196" s="268"/>
      <c r="I196" s="268"/>
      <c r="J196" s="268"/>
      <c r="K196" s="268"/>
      <c r="L196" s="268"/>
      <c r="M196" s="268"/>
      <c r="N196" s="268"/>
      <c r="O196" s="268"/>
      <c r="P196" s="268"/>
      <c r="Q196" s="268"/>
      <c r="R196" s="269"/>
    </row>
    <row r="197" spans="2:31" ht="6.45" customHeight="1" x14ac:dyDescent="0.3">
      <c r="B197" s="116"/>
      <c r="C197" s="117"/>
      <c r="D197" s="117"/>
      <c r="E197" s="117"/>
      <c r="F197" s="117"/>
      <c r="G197" s="118"/>
      <c r="H197" s="118"/>
      <c r="I197" s="118"/>
      <c r="J197" s="118"/>
      <c r="K197" s="118"/>
      <c r="L197" s="118"/>
      <c r="M197" s="118"/>
      <c r="N197" s="119"/>
      <c r="O197" s="119"/>
      <c r="P197" s="119"/>
      <c r="Q197" s="119"/>
      <c r="R197" s="120"/>
    </row>
    <row r="198" spans="2:31" ht="15" customHeight="1" x14ac:dyDescent="0.3">
      <c r="B198" s="121" t="s">
        <v>283</v>
      </c>
      <c r="C198" s="251"/>
      <c r="D198" s="251"/>
      <c r="E198" s="251"/>
      <c r="F198" s="251"/>
      <c r="G198" s="252" t="s">
        <v>285</v>
      </c>
      <c r="H198" s="252"/>
      <c r="I198" s="252"/>
      <c r="J198" s="252"/>
      <c r="K198" s="252"/>
      <c r="L198" s="252"/>
      <c r="M198" s="252"/>
      <c r="N198" s="253">
        <f>N4</f>
        <v>44886</v>
      </c>
      <c r="O198" s="253"/>
      <c r="P198" s="253"/>
      <c r="Q198" s="253"/>
      <c r="R198" s="122"/>
      <c r="V198" s="26" t="s">
        <v>357</v>
      </c>
      <c r="W198" s="26" t="s">
        <v>358</v>
      </c>
      <c r="X198" s="26" t="s">
        <v>284</v>
      </c>
      <c r="Y198" s="26" t="s">
        <v>286</v>
      </c>
      <c r="Z198" s="26" t="s">
        <v>318</v>
      </c>
      <c r="AA198" s="26" t="s">
        <v>319</v>
      </c>
      <c r="AB198" s="26" t="s">
        <v>320</v>
      </c>
      <c r="AC198" s="26" t="s">
        <v>320</v>
      </c>
      <c r="AD198" s="26" t="s">
        <v>359</v>
      </c>
    </row>
    <row r="199" spans="2:31" ht="30" customHeight="1" x14ac:dyDescent="0.3">
      <c r="B199" s="234" t="s">
        <v>287</v>
      </c>
      <c r="C199" s="235"/>
      <c r="D199" s="235"/>
      <c r="E199" s="235"/>
      <c r="F199" s="235"/>
      <c r="G199" s="235"/>
      <c r="H199" s="235"/>
      <c r="I199" s="235"/>
      <c r="J199" s="235"/>
      <c r="K199" s="235"/>
      <c r="L199" s="235"/>
      <c r="M199" s="235"/>
      <c r="N199" s="235"/>
      <c r="O199" s="235"/>
      <c r="P199" s="235"/>
      <c r="Q199" s="235"/>
      <c r="R199" s="250"/>
    </row>
    <row r="200" spans="2:31" ht="13.5" customHeight="1" x14ac:dyDescent="0.3">
      <c r="B200" s="93"/>
      <c r="C200" s="87" t="s">
        <v>288</v>
      </c>
      <c r="D200" s="87"/>
      <c r="E200" s="87"/>
      <c r="F200" s="87"/>
      <c r="G200" s="87"/>
      <c r="H200" s="87"/>
      <c r="I200" s="87"/>
      <c r="J200" s="87"/>
      <c r="K200" s="87"/>
      <c r="L200" s="87"/>
      <c r="M200" s="87"/>
      <c r="N200" s="87"/>
      <c r="O200" s="87"/>
      <c r="P200" s="87"/>
      <c r="Q200" s="88"/>
      <c r="R200" s="123"/>
    </row>
    <row r="201" spans="2:31" ht="24" customHeight="1" x14ac:dyDescent="0.3">
      <c r="B201" s="93"/>
      <c r="C201" s="248"/>
      <c r="D201" s="248"/>
      <c r="E201" s="248"/>
      <c r="F201" s="248"/>
      <c r="G201" s="248"/>
      <c r="H201" s="87"/>
      <c r="I201" s="87"/>
      <c r="J201" s="87" t="s">
        <v>289</v>
      </c>
      <c r="K201" s="218" t="str">
        <f>K9</f>
        <v>SAINT PIERRE d'ALLEVARD</v>
      </c>
      <c r="L201" s="218"/>
      <c r="M201" s="218"/>
      <c r="N201" s="218"/>
      <c r="O201" s="218"/>
      <c r="P201" s="87"/>
      <c r="Q201" s="87"/>
      <c r="R201" s="124"/>
    </row>
    <row r="202" spans="2:31" s="158" customFormat="1" ht="28.5" customHeight="1" x14ac:dyDescent="0.3">
      <c r="B202" s="155"/>
      <c r="C202" s="247" t="s">
        <v>290</v>
      </c>
      <c r="D202" s="247"/>
      <c r="E202" s="247"/>
      <c r="F202" s="247"/>
      <c r="G202" s="247"/>
      <c r="H202" s="247"/>
      <c r="I202" s="247"/>
      <c r="J202" s="247"/>
      <c r="K202" s="247"/>
      <c r="L202" s="247"/>
      <c r="M202" s="247"/>
      <c r="N202" s="247"/>
      <c r="O202" s="247"/>
      <c r="P202" s="156"/>
      <c r="Q202" s="156"/>
      <c r="R202" s="157"/>
      <c r="V202" s="159"/>
      <c r="W202" s="159"/>
      <c r="X202" s="159"/>
      <c r="Y202" s="159"/>
      <c r="Z202" s="159"/>
      <c r="AA202" s="159"/>
      <c r="AB202" s="159"/>
      <c r="AC202" s="159"/>
      <c r="AD202" s="159"/>
      <c r="AE202" s="159"/>
    </row>
    <row r="203" spans="2:31" customFormat="1" ht="19.05" customHeight="1" x14ac:dyDescent="0.3">
      <c r="B203" s="160"/>
      <c r="C203" s="130" t="s">
        <v>307</v>
      </c>
      <c r="D203" s="147"/>
      <c r="E203" s="147"/>
      <c r="F203" s="147"/>
      <c r="G203" s="147"/>
      <c r="H203" s="147"/>
      <c r="I203" s="147"/>
      <c r="J203" s="147"/>
      <c r="K203" s="130"/>
      <c r="L203" s="147"/>
      <c r="M203" s="147"/>
      <c r="N203" s="131" t="s">
        <v>308</v>
      </c>
      <c r="O203" s="132"/>
      <c r="P203" s="130"/>
      <c r="Q203" s="130"/>
      <c r="R203" s="161"/>
      <c r="V203" s="143"/>
      <c r="W203" s="143"/>
      <c r="X203" s="143"/>
      <c r="Y203" s="143"/>
      <c r="Z203" s="143"/>
      <c r="AA203" s="143"/>
      <c r="AB203" s="143"/>
      <c r="AC203" s="143"/>
      <c r="AD203" s="143"/>
      <c r="AE203" s="143"/>
    </row>
    <row r="204" spans="2:31" ht="8.5500000000000007" customHeight="1" x14ac:dyDescent="0.3">
      <c r="B204" s="121"/>
      <c r="C204" s="125"/>
      <c r="D204" s="88"/>
      <c r="E204" s="94"/>
      <c r="F204" s="94"/>
      <c r="G204" s="94"/>
      <c r="H204" s="94"/>
      <c r="I204" s="94"/>
      <c r="J204" s="94"/>
      <c r="K204" s="94"/>
      <c r="L204" s="94"/>
      <c r="M204" s="94"/>
      <c r="N204" s="94"/>
      <c r="O204" s="94"/>
      <c r="P204" s="94"/>
      <c r="Q204" s="94"/>
      <c r="R204" s="122"/>
    </row>
    <row r="205" spans="2:31" ht="15" customHeight="1" x14ac:dyDescent="0.3">
      <c r="B205" s="93" t="s">
        <v>291</v>
      </c>
      <c r="C205" s="125"/>
      <c r="D205" s="125"/>
      <c r="E205" s="125"/>
      <c r="F205" s="125"/>
      <c r="G205" s="125"/>
      <c r="H205" s="125"/>
      <c r="I205" s="125"/>
      <c r="J205" s="125"/>
      <c r="K205" s="125"/>
      <c r="L205" s="125"/>
      <c r="M205" s="125"/>
      <c r="N205" s="125"/>
      <c r="O205" s="125"/>
      <c r="P205" s="125"/>
      <c r="Q205" s="125"/>
      <c r="R205" s="122"/>
    </row>
    <row r="206" spans="2:31" ht="3.45" customHeight="1" x14ac:dyDescent="0.3">
      <c r="B206" s="93"/>
      <c r="C206" s="125"/>
      <c r="D206" s="125"/>
      <c r="E206" s="125"/>
      <c r="F206" s="125"/>
      <c r="G206" s="125"/>
      <c r="H206" s="125"/>
      <c r="I206" s="125"/>
      <c r="J206" s="125"/>
      <c r="K206" s="125"/>
      <c r="L206" s="125"/>
      <c r="M206" s="125"/>
      <c r="N206" s="125"/>
      <c r="O206" s="125"/>
      <c r="P206" s="125"/>
      <c r="Q206" s="125"/>
      <c r="R206" s="122"/>
    </row>
    <row r="207" spans="2:31" ht="24" customHeight="1" x14ac:dyDescent="0.3">
      <c r="B207" s="93"/>
      <c r="C207" s="248">
        <f>C11</f>
        <v>0</v>
      </c>
      <c r="D207" s="248"/>
      <c r="E207" s="248"/>
      <c r="F207" s="248"/>
      <c r="G207" s="248"/>
      <c r="H207" s="249" t="s">
        <v>292</v>
      </c>
      <c r="I207" s="249"/>
      <c r="J207" s="249"/>
      <c r="K207" s="249"/>
      <c r="L207" s="244" t="str">
        <f>C6</f>
        <v>Yohann Philibert Alp2</v>
      </c>
      <c r="M207" s="244"/>
      <c r="N207" s="244"/>
      <c r="O207" s="244"/>
      <c r="P207" s="125"/>
      <c r="Q207" s="125"/>
      <c r="R207" s="122"/>
    </row>
    <row r="208" spans="2:31" ht="9.4499999999999993" customHeight="1" x14ac:dyDescent="0.3">
      <c r="B208" s="93"/>
      <c r="C208" s="125"/>
      <c r="D208" s="125"/>
      <c r="E208" s="125"/>
      <c r="F208" s="125"/>
      <c r="G208" s="125"/>
      <c r="H208" s="125"/>
      <c r="I208" s="125"/>
      <c r="J208" s="125"/>
      <c r="K208" s="125"/>
      <c r="L208" s="125"/>
      <c r="M208" s="125"/>
      <c r="N208" s="125"/>
      <c r="O208" s="125"/>
      <c r="P208" s="125"/>
      <c r="Q208" s="125"/>
      <c r="R208" s="122"/>
    </row>
    <row r="209" spans="2:31" ht="15" customHeight="1" x14ac:dyDescent="0.3">
      <c r="B209" s="234" t="s">
        <v>360</v>
      </c>
      <c r="C209" s="235"/>
      <c r="D209" s="235"/>
      <c r="E209" s="235"/>
      <c r="F209" s="235"/>
      <c r="G209" s="235"/>
      <c r="H209" s="235"/>
      <c r="I209" s="235"/>
      <c r="J209" s="235"/>
      <c r="K209" s="235"/>
      <c r="L209" s="235"/>
      <c r="M209" s="235"/>
      <c r="N209" s="235"/>
      <c r="O209" s="235"/>
      <c r="P209" s="235"/>
      <c r="Q209" s="235"/>
      <c r="R209" s="250"/>
    </row>
    <row r="210" spans="2:31" ht="2.5499999999999998" customHeight="1" x14ac:dyDescent="0.3">
      <c r="B210" s="126"/>
      <c r="C210" s="89"/>
      <c r="D210" s="89"/>
      <c r="E210" s="89"/>
      <c r="F210" s="89"/>
      <c r="G210" s="89"/>
      <c r="H210" s="89"/>
      <c r="I210" s="89"/>
      <c r="J210" s="89"/>
      <c r="K210" s="89"/>
      <c r="L210" s="89"/>
      <c r="M210" s="89"/>
      <c r="N210" s="89"/>
      <c r="O210" s="89"/>
      <c r="P210" s="89"/>
      <c r="Q210" s="89"/>
      <c r="R210" s="127"/>
    </row>
    <row r="211" spans="2:31" ht="15" customHeight="1" x14ac:dyDescent="0.3">
      <c r="B211" s="234" t="s">
        <v>293</v>
      </c>
      <c r="C211" s="235"/>
      <c r="D211" s="235"/>
      <c r="E211" s="235"/>
      <c r="F211" s="235"/>
      <c r="G211" s="235"/>
      <c r="H211" s="235"/>
      <c r="I211" s="235"/>
      <c r="J211" s="235"/>
      <c r="K211" s="235"/>
      <c r="L211" s="235"/>
      <c r="M211" s="235"/>
      <c r="N211" s="235"/>
      <c r="O211" s="235"/>
      <c r="P211" s="235"/>
      <c r="Q211" s="235"/>
      <c r="R211" s="250"/>
    </row>
    <row r="212" spans="2:31" ht="2.5499999999999998" customHeight="1" x14ac:dyDescent="0.3">
      <c r="B212" s="126"/>
      <c r="C212" s="89"/>
      <c r="D212" s="89"/>
      <c r="E212" s="89"/>
      <c r="F212" s="89"/>
      <c r="G212" s="89"/>
      <c r="H212" s="89"/>
      <c r="I212" s="89"/>
      <c r="J212" s="89"/>
      <c r="K212" s="89"/>
      <c r="L212" s="89"/>
      <c r="M212" s="89"/>
      <c r="N212" s="89"/>
      <c r="O212" s="89"/>
      <c r="P212" s="89"/>
      <c r="Q212" s="89"/>
      <c r="R212" s="127"/>
    </row>
    <row r="213" spans="2:31" ht="30.45" customHeight="1" x14ac:dyDescent="0.3">
      <c r="B213" s="234" t="s">
        <v>294</v>
      </c>
      <c r="C213" s="235"/>
      <c r="D213" s="235"/>
      <c r="E213" s="235"/>
      <c r="F213" s="235"/>
      <c r="G213" s="235"/>
      <c r="H213" s="235"/>
      <c r="I213" s="235"/>
      <c r="J213" s="235"/>
      <c r="K213" s="235"/>
      <c r="L213" s="235"/>
      <c r="M213" s="235"/>
      <c r="N213" s="235"/>
      <c r="O213" s="235"/>
      <c r="P213" s="235"/>
      <c r="Q213" s="125"/>
      <c r="R213" s="122"/>
    </row>
    <row r="214" spans="2:31" ht="2.5499999999999998" customHeight="1" x14ac:dyDescent="0.3">
      <c r="B214" s="126"/>
      <c r="C214" s="89"/>
      <c r="D214" s="89"/>
      <c r="E214" s="89"/>
      <c r="F214" s="89"/>
      <c r="G214" s="89"/>
      <c r="H214" s="89"/>
      <c r="I214" s="89"/>
      <c r="J214" s="89"/>
      <c r="K214" s="89"/>
      <c r="L214" s="89"/>
      <c r="M214" s="89"/>
      <c r="N214" s="89"/>
      <c r="O214" s="89"/>
      <c r="P214" s="89"/>
      <c r="Q214" s="89"/>
      <c r="R214" s="127"/>
    </row>
    <row r="215" spans="2:31" s="14" customFormat="1" ht="30.45" customHeight="1" x14ac:dyDescent="0.3">
      <c r="B215" s="234" t="s">
        <v>295</v>
      </c>
      <c r="C215" s="235"/>
      <c r="D215" s="235"/>
      <c r="E215" s="235"/>
      <c r="F215" s="235"/>
      <c r="G215" s="235"/>
      <c r="H215" s="235"/>
      <c r="I215" s="235"/>
      <c r="J215" s="235"/>
      <c r="K215" s="235"/>
      <c r="L215" s="235"/>
      <c r="M215" s="235"/>
      <c r="N215" s="235"/>
      <c r="O215" s="235"/>
      <c r="P215" s="235"/>
      <c r="Q215" s="89"/>
      <c r="R215" s="127"/>
      <c r="V215" s="6"/>
      <c r="W215" s="6"/>
      <c r="X215" s="6"/>
      <c r="Y215" s="6"/>
      <c r="Z215" s="6"/>
      <c r="AA215" s="6"/>
      <c r="AB215" s="6"/>
      <c r="AC215" s="6"/>
      <c r="AD215" s="6"/>
      <c r="AE215" s="6"/>
    </row>
    <row r="216" spans="2:31" ht="2.5499999999999998" customHeight="1" x14ac:dyDescent="0.3">
      <c r="B216" s="126"/>
      <c r="C216" s="89"/>
      <c r="D216" s="89"/>
      <c r="E216" s="89"/>
      <c r="F216" s="89"/>
      <c r="G216" s="89"/>
      <c r="H216" s="89"/>
      <c r="I216" s="89"/>
      <c r="J216" s="89"/>
      <c r="K216" s="89"/>
      <c r="L216" s="89"/>
      <c r="M216" s="89"/>
      <c r="N216" s="89"/>
      <c r="O216" s="89"/>
      <c r="P216" s="89"/>
      <c r="Q216" s="89"/>
      <c r="R216" s="127"/>
    </row>
    <row r="217" spans="2:31" s="14" customFormat="1" ht="54.45" customHeight="1" x14ac:dyDescent="0.3">
      <c r="B217" s="234" t="s">
        <v>381</v>
      </c>
      <c r="C217" s="235"/>
      <c r="D217" s="235"/>
      <c r="E217" s="235"/>
      <c r="F217" s="235"/>
      <c r="G217" s="235"/>
      <c r="H217" s="235"/>
      <c r="I217" s="235"/>
      <c r="J217" s="235"/>
      <c r="K217" s="235"/>
      <c r="L217" s="235"/>
      <c r="M217" s="235"/>
      <c r="N217" s="235"/>
      <c r="O217" s="235"/>
      <c r="P217" s="235"/>
      <c r="Q217" s="89"/>
      <c r="R217" s="127"/>
      <c r="V217" s="6"/>
      <c r="W217" s="6"/>
      <c r="X217" s="6"/>
      <c r="Y217" s="6"/>
      <c r="Z217" s="6"/>
      <c r="AA217" s="6"/>
      <c r="AB217" s="6"/>
      <c r="AC217" s="6"/>
      <c r="AD217" s="6"/>
      <c r="AE217" s="6"/>
    </row>
    <row r="218" spans="2:31" ht="2.5499999999999998" customHeight="1" x14ac:dyDescent="0.3">
      <c r="B218" s="126"/>
      <c r="C218" s="89"/>
      <c r="D218" s="89"/>
      <c r="E218" s="89"/>
      <c r="F218" s="89"/>
      <c r="G218" s="89"/>
      <c r="H218" s="89"/>
      <c r="I218" s="89"/>
      <c r="J218" s="89"/>
      <c r="K218" s="89"/>
      <c r="L218" s="89"/>
      <c r="M218" s="89"/>
      <c r="N218" s="89"/>
      <c r="O218" s="89"/>
      <c r="P218" s="89"/>
      <c r="Q218" s="89"/>
      <c r="R218" s="127"/>
    </row>
    <row r="219" spans="2:31" ht="24" customHeight="1" x14ac:dyDescent="0.3">
      <c r="B219" s="93"/>
      <c r="C219" s="125"/>
      <c r="D219" s="125"/>
      <c r="E219" s="125"/>
      <c r="F219" s="125"/>
      <c r="G219" s="125"/>
      <c r="H219" s="125"/>
      <c r="I219" s="125"/>
      <c r="J219" s="164" t="s">
        <v>296</v>
      </c>
      <c r="K219" s="125"/>
      <c r="L219" s="125"/>
      <c r="M219" s="125"/>
      <c r="N219" s="125"/>
      <c r="O219" s="125"/>
      <c r="P219" s="125"/>
      <c r="Q219" s="125"/>
      <c r="R219" s="122"/>
    </row>
    <row r="220" spans="2:31" ht="45.45" customHeight="1" x14ac:dyDescent="0.3">
      <c r="B220" s="93"/>
      <c r="C220" s="125"/>
      <c r="D220" s="125"/>
      <c r="E220" s="125"/>
      <c r="F220" s="125"/>
      <c r="G220" s="125"/>
      <c r="H220" s="125"/>
      <c r="I220" s="125"/>
      <c r="J220" s="244"/>
      <c r="K220" s="244"/>
      <c r="L220" s="244"/>
      <c r="M220" s="244"/>
      <c r="N220" s="244"/>
      <c r="O220" s="244"/>
      <c r="P220" s="125"/>
      <c r="Q220" s="125"/>
      <c r="R220" s="122"/>
    </row>
    <row r="221" spans="2:31" ht="10.050000000000001" customHeight="1" x14ac:dyDescent="0.3">
      <c r="B221" s="245"/>
      <c r="C221" s="246"/>
      <c r="D221" s="128"/>
      <c r="E221" s="128"/>
      <c r="F221" s="128"/>
      <c r="G221" s="128"/>
      <c r="H221" s="128"/>
      <c r="I221" s="128"/>
      <c r="J221" s="128"/>
      <c r="K221" s="128"/>
      <c r="L221" s="128"/>
      <c r="M221" s="128"/>
      <c r="N221" s="128"/>
      <c r="O221" s="128"/>
      <c r="P221" s="128"/>
      <c r="Q221" s="128"/>
      <c r="R221" s="129"/>
    </row>
    <row r="236" spans="31:31" ht="15" customHeight="1" x14ac:dyDescent="0.3">
      <c r="AE236" s="153"/>
    </row>
  </sheetData>
  <sortState xmlns:xlrd2="http://schemas.microsoft.com/office/spreadsheetml/2017/richdata2" ref="X200:X208">
    <sortCondition ref="X200:X208"/>
  </sortState>
  <mergeCells count="252">
    <mergeCell ref="B217:P217"/>
    <mergeCell ref="J3:L3"/>
    <mergeCell ref="G3:I3"/>
    <mergeCell ref="G4:I4"/>
    <mergeCell ref="J4:L4"/>
    <mergeCell ref="E1:P2"/>
    <mergeCell ref="G33:I33"/>
    <mergeCell ref="M139:Q145"/>
    <mergeCell ref="M177:Q177"/>
    <mergeCell ref="J107:L107"/>
    <mergeCell ref="J160:L160"/>
    <mergeCell ref="J161:L161"/>
    <mergeCell ref="J162:L162"/>
    <mergeCell ref="D156:F156"/>
    <mergeCell ref="H156:I156"/>
    <mergeCell ref="J156:L156"/>
    <mergeCell ref="J159:L159"/>
    <mergeCell ref="D154:F154"/>
    <mergeCell ref="H154:I154"/>
    <mergeCell ref="J154:L154"/>
    <mergeCell ref="D155:F155"/>
    <mergeCell ref="H155:I155"/>
    <mergeCell ref="J152:L152"/>
    <mergeCell ref="H18:I18"/>
    <mergeCell ref="B63:B72"/>
    <mergeCell ref="B56:B62"/>
    <mergeCell ref="D159:G159"/>
    <mergeCell ref="D160:G160"/>
    <mergeCell ref="D161:G161"/>
    <mergeCell ref="D162:G162"/>
    <mergeCell ref="D158:G158"/>
    <mergeCell ref="H158:I158"/>
    <mergeCell ref="H159:I159"/>
    <mergeCell ref="H160:I160"/>
    <mergeCell ref="H161:I161"/>
    <mergeCell ref="H162:I162"/>
    <mergeCell ref="D152:F152"/>
    <mergeCell ref="H152:I152"/>
    <mergeCell ref="E145:F145"/>
    <mergeCell ref="C127:L128"/>
    <mergeCell ref="E139:F139"/>
    <mergeCell ref="J139:K139"/>
    <mergeCell ref="E140:F140"/>
    <mergeCell ref="J140:K140"/>
    <mergeCell ref="E141:F141"/>
    <mergeCell ref="D18:G19"/>
    <mergeCell ref="D153:F153"/>
    <mergeCell ref="H153:I153"/>
    <mergeCell ref="B211:R211"/>
    <mergeCell ref="B213:P213"/>
    <mergeCell ref="D164:F164"/>
    <mergeCell ref="G164:I164"/>
    <mergeCell ref="D165:F165"/>
    <mergeCell ref="G165:I165"/>
    <mergeCell ref="J165:L165"/>
    <mergeCell ref="D166:F166"/>
    <mergeCell ref="G166:I166"/>
    <mergeCell ref="J166:L166"/>
    <mergeCell ref="C191:R193"/>
    <mergeCell ref="C194:R195"/>
    <mergeCell ref="J168:L168"/>
    <mergeCell ref="M178:Q178"/>
    <mergeCell ref="M179:Q179"/>
    <mergeCell ref="M180:Q180"/>
    <mergeCell ref="M181:Q181"/>
    <mergeCell ref="J153:L153"/>
    <mergeCell ref="J155:L155"/>
    <mergeCell ref="B215:P215"/>
    <mergeCell ref="J220:O220"/>
    <mergeCell ref="B221:C221"/>
    <mergeCell ref="M91:R91"/>
    <mergeCell ref="B91:I91"/>
    <mergeCell ref="C202:O202"/>
    <mergeCell ref="C207:G207"/>
    <mergeCell ref="H207:K207"/>
    <mergeCell ref="L207:O207"/>
    <mergeCell ref="B209:R209"/>
    <mergeCell ref="C198:F198"/>
    <mergeCell ref="G198:M198"/>
    <mergeCell ref="N198:Q198"/>
    <mergeCell ref="B199:R199"/>
    <mergeCell ref="C201:G201"/>
    <mergeCell ref="K201:O201"/>
    <mergeCell ref="B170:E170"/>
    <mergeCell ref="C171:L174"/>
    <mergeCell ref="B184:B189"/>
    <mergeCell ref="C184:R184"/>
    <mergeCell ref="C185:R189"/>
    <mergeCell ref="B190:B196"/>
    <mergeCell ref="C190:R190"/>
    <mergeCell ref="C196:R196"/>
    <mergeCell ref="D151:F151"/>
    <mergeCell ref="H151:I151"/>
    <mergeCell ref="J151:L151"/>
    <mergeCell ref="J145:K145"/>
    <mergeCell ref="E146:F146"/>
    <mergeCell ref="J146:K146"/>
    <mergeCell ref="D149:F149"/>
    <mergeCell ref="H149:I149"/>
    <mergeCell ref="J149:L149"/>
    <mergeCell ref="D150:F150"/>
    <mergeCell ref="H150:I150"/>
    <mergeCell ref="J150:L150"/>
    <mergeCell ref="E142:F142"/>
    <mergeCell ref="J142:K142"/>
    <mergeCell ref="E143:F143"/>
    <mergeCell ref="J143:K143"/>
    <mergeCell ref="E144:F144"/>
    <mergeCell ref="J144:K144"/>
    <mergeCell ref="M123:P123"/>
    <mergeCell ref="F124:G124"/>
    <mergeCell ref="M124:P124"/>
    <mergeCell ref="F125:G125"/>
    <mergeCell ref="M125:P125"/>
    <mergeCell ref="B126:E126"/>
    <mergeCell ref="C134:Q135"/>
    <mergeCell ref="J141:K141"/>
    <mergeCell ref="J112:L112"/>
    <mergeCell ref="J113:L113"/>
    <mergeCell ref="J115:K115"/>
    <mergeCell ref="B116:E116"/>
    <mergeCell ref="C117:L120"/>
    <mergeCell ref="F123:G123"/>
    <mergeCell ref="J111:L111"/>
    <mergeCell ref="J80:L80"/>
    <mergeCell ref="J95:L95"/>
    <mergeCell ref="B99:E99"/>
    <mergeCell ref="F99:Q102"/>
    <mergeCell ref="J105:L105"/>
    <mergeCell ref="J106:L106"/>
    <mergeCell ref="J96:L96"/>
    <mergeCell ref="J90:L90"/>
    <mergeCell ref="J91:L91"/>
    <mergeCell ref="J97:L97"/>
    <mergeCell ref="J92:L92"/>
    <mergeCell ref="J93:L93"/>
    <mergeCell ref="O84:Q84"/>
    <mergeCell ref="J85:L85"/>
    <mergeCell ref="P85:Q85"/>
    <mergeCell ref="J87:L87"/>
    <mergeCell ref="J86:L86"/>
    <mergeCell ref="J88:L88"/>
    <mergeCell ref="J83:L83"/>
    <mergeCell ref="J89:L89"/>
    <mergeCell ref="J94:L94"/>
    <mergeCell ref="J81:L81"/>
    <mergeCell ref="M81:R81"/>
    <mergeCell ref="B82:I82"/>
    <mergeCell ref="J82:L82"/>
    <mergeCell ref="J108:L108"/>
    <mergeCell ref="M108:P110"/>
    <mergeCell ref="J109:L109"/>
    <mergeCell ref="J110:L110"/>
    <mergeCell ref="J79:L79"/>
    <mergeCell ref="J66:K66"/>
    <mergeCell ref="L66:N66"/>
    <mergeCell ref="G67:I67"/>
    <mergeCell ref="L67:N67"/>
    <mergeCell ref="G68:I68"/>
    <mergeCell ref="L68:N68"/>
    <mergeCell ref="J69:K69"/>
    <mergeCell ref="L69:N69"/>
    <mergeCell ref="I74:K74"/>
    <mergeCell ref="L74:R74"/>
    <mergeCell ref="J77:L77"/>
    <mergeCell ref="J78:L78"/>
    <mergeCell ref="O78:Q78"/>
    <mergeCell ref="H70:I70"/>
    <mergeCell ref="M70:N70"/>
    <mergeCell ref="M71:N71"/>
    <mergeCell ref="J76:L76"/>
    <mergeCell ref="O77:Q77"/>
    <mergeCell ref="O76:Q76"/>
    <mergeCell ref="O73:P73"/>
    <mergeCell ref="K73:M73"/>
    <mergeCell ref="G66:I66"/>
    <mergeCell ref="G58:I58"/>
    <mergeCell ref="G59:I59"/>
    <mergeCell ref="G65:I65"/>
    <mergeCell ref="J65:K65"/>
    <mergeCell ref="L65:N65"/>
    <mergeCell ref="O65:P65"/>
    <mergeCell ref="G69:I69"/>
    <mergeCell ref="H71:I71"/>
    <mergeCell ref="K37:L37"/>
    <mergeCell ref="M37:P37"/>
    <mergeCell ref="K39:Q39"/>
    <mergeCell ref="K40:Q40"/>
    <mergeCell ref="G64:I64"/>
    <mergeCell ref="L64:N64"/>
    <mergeCell ref="B42:B55"/>
    <mergeCell ref="G43:J43"/>
    <mergeCell ref="O43:P43"/>
    <mergeCell ref="G44:J44"/>
    <mergeCell ref="G47:J47"/>
    <mergeCell ref="O47:P47"/>
    <mergeCell ref="O51:P51"/>
    <mergeCell ref="O54:P54"/>
    <mergeCell ref="G48:J48"/>
    <mergeCell ref="D58:F58"/>
    <mergeCell ref="M58:P58"/>
    <mergeCell ref="D59:F59"/>
    <mergeCell ref="M59:P59"/>
    <mergeCell ref="D60:F60"/>
    <mergeCell ref="G60:I60"/>
    <mergeCell ref="D61:F61"/>
    <mergeCell ref="G61:I61"/>
    <mergeCell ref="H30:J30"/>
    <mergeCell ref="H14:I14"/>
    <mergeCell ref="J14:K14"/>
    <mergeCell ref="L14:M14"/>
    <mergeCell ref="N4:Q4"/>
    <mergeCell ref="H15:I15"/>
    <mergeCell ref="J15:K15"/>
    <mergeCell ref="L15:M15"/>
    <mergeCell ref="H25:I25"/>
    <mergeCell ref="H26:I26"/>
    <mergeCell ref="H21:I21"/>
    <mergeCell ref="O20:Q20"/>
    <mergeCell ref="P21:Q21"/>
    <mergeCell ref="O22:Q22"/>
    <mergeCell ref="H24:I24"/>
    <mergeCell ref="O23:Q23"/>
    <mergeCell ref="L18:N18"/>
    <mergeCell ref="O15:P15"/>
    <mergeCell ref="K30:M30"/>
    <mergeCell ref="O30:Q30"/>
    <mergeCell ref="K17:N17"/>
    <mergeCell ref="G73:I73"/>
    <mergeCell ref="J114:L114"/>
    <mergeCell ref="B133:E133"/>
    <mergeCell ref="I131:J131"/>
    <mergeCell ref="H16:I16"/>
    <mergeCell ref="O16:P16"/>
    <mergeCell ref="C17:G17"/>
    <mergeCell ref="H17:I17"/>
    <mergeCell ref="O18:P18"/>
    <mergeCell ref="H27:J27"/>
    <mergeCell ref="K27:M27"/>
    <mergeCell ref="H28:J28"/>
    <mergeCell ref="K28:M28"/>
    <mergeCell ref="C21:G21"/>
    <mergeCell ref="F31:G31"/>
    <mergeCell ref="K34:L34"/>
    <mergeCell ref="M34:P34"/>
    <mergeCell ref="K35:L35"/>
    <mergeCell ref="M35:P35"/>
    <mergeCell ref="K36:L36"/>
    <mergeCell ref="M36:P36"/>
    <mergeCell ref="H29:J29"/>
    <mergeCell ref="K29:M29"/>
    <mergeCell ref="O29:Q29"/>
  </mergeCells>
  <conditionalFormatting sqref="C17:I19">
    <cfRule type="expression" dxfId="72" priority="82">
      <formula>$H$15=1</formula>
    </cfRule>
  </conditionalFormatting>
  <conditionalFormatting sqref="C29:M29">
    <cfRule type="expression" dxfId="71" priority="81">
      <formula>$H$15=1</formula>
    </cfRule>
  </conditionalFormatting>
  <conditionalFormatting sqref="H29:J29">
    <cfRule type="expression" dxfId="70" priority="79">
      <formula>$H$29&gt;1.5</formula>
    </cfRule>
    <cfRule type="expression" dxfId="69" priority="80">
      <formula>$H$29&lt;0.8</formula>
    </cfRule>
  </conditionalFormatting>
  <conditionalFormatting sqref="K29:M29">
    <cfRule type="expression" dxfId="68" priority="78">
      <formula>OR($K$29&lt;$H$29-0.5,$K$29&gt;$H$29-0.2)</formula>
    </cfRule>
  </conditionalFormatting>
  <conditionalFormatting sqref="K28:M28">
    <cfRule type="expression" dxfId="67" priority="77">
      <formula>OR($K$28&lt;$H$28-0.5,$K$28&gt;$H$28-0.35)</formula>
    </cfRule>
  </conditionalFormatting>
  <conditionalFormatting sqref="H28:J28">
    <cfRule type="expression" dxfId="66" priority="20">
      <formula>$H$28=$W$28-0.1</formula>
    </cfRule>
    <cfRule type="expression" dxfId="65" priority="76">
      <formula>$H$28&lt;$W$28</formula>
    </cfRule>
  </conditionalFormatting>
  <conditionalFormatting sqref="J78:L78">
    <cfRule type="expression" dxfId="64" priority="75">
      <formula>$J$78="Autre"</formula>
    </cfRule>
  </conditionalFormatting>
  <conditionalFormatting sqref="J94:L94">
    <cfRule type="expression" dxfId="63" priority="74">
      <formula>J94="Non"</formula>
    </cfRule>
  </conditionalFormatting>
  <conditionalFormatting sqref="J81:L81">
    <cfRule type="expression" dxfId="62" priority="72">
      <formula>$J$81="Aucun"</formula>
    </cfRule>
    <cfRule type="expression" dxfId="61" priority="73">
      <formula>$J$81&lt;&gt;"Oui"</formula>
    </cfRule>
  </conditionalFormatting>
  <conditionalFormatting sqref="J83:L83">
    <cfRule type="expression" dxfId="60" priority="71">
      <formula>J83="NC"</formula>
    </cfRule>
  </conditionalFormatting>
  <conditionalFormatting sqref="O84:Q84">
    <cfRule type="expression" dxfId="59" priority="70">
      <formula>$O$84="NC"</formula>
    </cfRule>
  </conditionalFormatting>
  <conditionalFormatting sqref="J82:L82">
    <cfRule type="expression" dxfId="58" priority="69">
      <formula>J82="Non"</formula>
    </cfRule>
  </conditionalFormatting>
  <conditionalFormatting sqref="J85:L86">
    <cfRule type="expression" dxfId="57" priority="68">
      <formula>J85="Non"</formula>
    </cfRule>
  </conditionalFormatting>
  <conditionalFormatting sqref="J87:L87">
    <cfRule type="expression" dxfId="56" priority="67">
      <formula>J87="Non"</formula>
    </cfRule>
  </conditionalFormatting>
  <conditionalFormatting sqref="J89:L89">
    <cfRule type="expression" dxfId="55" priority="66">
      <formula>J89="Non"</formula>
    </cfRule>
  </conditionalFormatting>
  <conditionalFormatting sqref="J90:L90">
    <cfRule type="expression" dxfId="54" priority="65">
      <formula>J90&lt;&gt;"Oui"</formula>
    </cfRule>
  </conditionalFormatting>
  <conditionalFormatting sqref="J88:L88">
    <cfRule type="expression" dxfId="53" priority="64">
      <formula>J88="Oui"</formula>
    </cfRule>
  </conditionalFormatting>
  <conditionalFormatting sqref="J97:L97">
    <cfRule type="expression" dxfId="52" priority="45">
      <formula>J97="Suintement"</formula>
    </cfRule>
    <cfRule type="expression" dxfId="51" priority="63">
      <formula>J97="Oui"</formula>
    </cfRule>
  </conditionalFormatting>
  <conditionalFormatting sqref="J91:L91">
    <cfRule type="expression" dxfId="50" priority="62">
      <formula>$J$91="Autre ou aucune"</formula>
    </cfRule>
  </conditionalFormatting>
  <conditionalFormatting sqref="J93:L93">
    <cfRule type="expression" dxfId="49" priority="61">
      <formula>J93="NC"</formula>
    </cfRule>
  </conditionalFormatting>
  <conditionalFormatting sqref="J92:L92">
    <cfRule type="expression" dxfId="48" priority="60">
      <formula>J92="Non"</formula>
    </cfRule>
  </conditionalFormatting>
  <conditionalFormatting sqref="J105:L105">
    <cfRule type="expression" dxfId="47" priority="57">
      <formula>$J$105=$X$105</formula>
    </cfRule>
    <cfRule type="expression" dxfId="46" priority="58">
      <formula>$J$105=$Y$105</formula>
    </cfRule>
  </conditionalFormatting>
  <conditionalFormatting sqref="J107:L107">
    <cfRule type="expression" dxfId="45" priority="56">
      <formula>$J$107=$W$107</formula>
    </cfRule>
  </conditionalFormatting>
  <conditionalFormatting sqref="J108:L110">
    <cfRule type="expression" dxfId="44" priority="55">
      <formula>$J108&lt;&gt;"Ok"</formula>
    </cfRule>
  </conditionalFormatting>
  <conditionalFormatting sqref="J111:L111">
    <cfRule type="expression" dxfId="43" priority="53">
      <formula>$J$111&lt;&gt;"Oui"</formula>
    </cfRule>
  </conditionalFormatting>
  <conditionalFormatting sqref="J111:L113">
    <cfRule type="expression" dxfId="42" priority="54">
      <formula>J111="Non"</formula>
    </cfRule>
  </conditionalFormatting>
  <conditionalFormatting sqref="J86:L86">
    <cfRule type="expression" dxfId="41" priority="52">
      <formula>$J$86&lt;&gt;"Ok"</formula>
    </cfRule>
  </conditionalFormatting>
  <conditionalFormatting sqref="J106:L106">
    <cfRule type="expression" dxfId="40" priority="51">
      <formula>$J$106&lt;&gt;"Oui"</formula>
    </cfRule>
  </conditionalFormatting>
  <conditionalFormatting sqref="J80:L80">
    <cfRule type="expression" dxfId="39" priority="50">
      <formula>$J$80="Oui"</formula>
    </cfRule>
  </conditionalFormatting>
  <conditionalFormatting sqref="J95:L95">
    <cfRule type="expression" dxfId="38" priority="49">
      <formula>J95="NC"</formula>
    </cfRule>
  </conditionalFormatting>
  <conditionalFormatting sqref="Q112:Q113">
    <cfRule type="expression" dxfId="37" priority="48">
      <formula>$Q112&lt;&gt;"Ok"</formula>
    </cfRule>
  </conditionalFormatting>
  <conditionalFormatting sqref="J79:L79">
    <cfRule type="expression" dxfId="36" priority="46">
      <formula>$J$79="Non"</formula>
    </cfRule>
  </conditionalFormatting>
  <conditionalFormatting sqref="K34:Q37 C36:C37">
    <cfRule type="expression" dxfId="35" priority="44">
      <formula>$H$35="Non"</formula>
    </cfRule>
  </conditionalFormatting>
  <conditionalFormatting sqref="K39:Q40">
    <cfRule type="expression" dxfId="34" priority="43">
      <formula>$H$39="Non"</formula>
    </cfRule>
  </conditionalFormatting>
  <conditionalFormatting sqref="G52:J52 M51:P51">
    <cfRule type="expression" dxfId="33" priority="42">
      <formula>$J$51="Non"</formula>
    </cfRule>
  </conditionalFormatting>
  <conditionalFormatting sqref="L54:P54">
    <cfRule type="expression" dxfId="32" priority="41">
      <formula>$J$54="Non"</formula>
    </cfRule>
  </conditionalFormatting>
  <conditionalFormatting sqref="N78:Q78 N77">
    <cfRule type="expression" dxfId="31" priority="40">
      <formula>$J$78="Non"</formula>
    </cfRule>
  </conditionalFormatting>
  <conditionalFormatting sqref="C92:L93">
    <cfRule type="expression" dxfId="30" priority="39">
      <formula>$H$39="Non"</formula>
    </cfRule>
  </conditionalFormatting>
  <conditionalFormatting sqref="B92">
    <cfRule type="expression" dxfId="29" priority="38">
      <formula>$H$39="Non"</formula>
    </cfRule>
  </conditionalFormatting>
  <conditionalFormatting sqref="J96:L97">
    <cfRule type="expression" dxfId="28" priority="36">
      <formula>J96="Non"</formula>
    </cfRule>
  </conditionalFormatting>
  <conditionalFormatting sqref="C85:Q86">
    <cfRule type="expression" dxfId="27" priority="35">
      <formula>$K$61&lt;&gt;"pc"</formula>
    </cfRule>
  </conditionalFormatting>
  <conditionalFormatting sqref="B85:B86">
    <cfRule type="expression" dxfId="26" priority="25">
      <formula>$K$61&lt;&gt;"pc"</formula>
    </cfRule>
    <cfRule type="expression" dxfId="25" priority="34">
      <formula>$K$61&lt;&gt;"pc"</formula>
    </cfRule>
  </conditionalFormatting>
  <conditionalFormatting sqref="P85:Q85">
    <cfRule type="expression" dxfId="24" priority="84">
      <formula>$P$85&lt;&gt;$Y$87</formula>
    </cfRule>
  </conditionalFormatting>
  <conditionalFormatting sqref="G166:L166">
    <cfRule type="expression" dxfId="23" priority="33">
      <formula>$D$166="Non"</formula>
    </cfRule>
  </conditionalFormatting>
  <conditionalFormatting sqref="F33:K33">
    <cfRule type="expression" dxfId="22" priority="32">
      <formula>$E$33="Non"</formula>
    </cfRule>
  </conditionalFormatting>
  <conditionalFormatting sqref="L177:Q177 L183:Q183 L178:L179 L185:Q216 M178:Q181 L219:Q166182">
    <cfRule type="expression" dxfId="21" priority="28">
      <formula>$J177="Fait"</formula>
    </cfRule>
  </conditionalFormatting>
  <conditionalFormatting sqref="J177:J179">
    <cfRule type="expression" dxfId="20" priority="27">
      <formula>J177="Non fait"</formula>
    </cfRule>
  </conditionalFormatting>
  <conditionalFormatting sqref="B85:Q86">
    <cfRule type="expression" dxfId="19" priority="26">
      <formula>$K$61&lt;&gt;"pc"</formula>
    </cfRule>
  </conditionalFormatting>
  <conditionalFormatting sqref="B112:G112">
    <cfRule type="expression" dxfId="18" priority="24">
      <formula>$K$61&lt;&gt;"pc"</formula>
    </cfRule>
  </conditionalFormatting>
  <conditionalFormatting sqref="J112:Q112">
    <cfRule type="expression" dxfId="17" priority="23">
      <formula>$K$61&lt;&gt;"pc"</formula>
    </cfRule>
  </conditionalFormatting>
  <conditionalFormatting sqref="B113:Q113">
    <cfRule type="expression" dxfId="16" priority="22">
      <formula>$L$61&lt;&gt;"pisc"</formula>
    </cfRule>
  </conditionalFormatting>
  <conditionalFormatting sqref="H71:I71">
    <cfRule type="expression" dxfId="15" priority="19">
      <formula>G67="Chassis sol ou mural"</formula>
    </cfRule>
  </conditionalFormatting>
  <conditionalFormatting sqref="J76:L76">
    <cfRule type="expression" dxfId="14" priority="18">
      <formula>$J$78="Autre"</formula>
    </cfRule>
  </conditionalFormatting>
  <conditionalFormatting sqref="O77:Q77">
    <cfRule type="expression" dxfId="13" priority="17">
      <formula>$J$78="Non"</formula>
    </cfRule>
  </conditionalFormatting>
  <conditionalFormatting sqref="J114:L114">
    <cfRule type="expression" dxfId="12" priority="16">
      <formula>J114="Non"</formula>
    </cfRule>
  </conditionalFormatting>
  <conditionalFormatting sqref="B114:P114">
    <cfRule type="expression" dxfId="11" priority="14">
      <formula>$L$61&lt;&gt;OR("pisc","pc")</formula>
    </cfRule>
  </conditionalFormatting>
  <conditionalFormatting sqref="B166:L166">
    <cfRule type="expression" dxfId="10" priority="13">
      <formula>$H$14&lt;&gt;"SC2"</formula>
    </cfRule>
  </conditionalFormatting>
  <conditionalFormatting sqref="L180:L181">
    <cfRule type="expression" dxfId="9" priority="12">
      <formula>$J180="Fait"</formula>
    </cfRule>
  </conditionalFormatting>
  <conditionalFormatting sqref="J180:J181">
    <cfRule type="expression" dxfId="8" priority="11">
      <formula>J180="Non fait"</formula>
    </cfRule>
  </conditionalFormatting>
  <conditionalFormatting sqref="L182:Q182">
    <cfRule type="expression" dxfId="7" priority="9">
      <formula>$J182="Fait"</formula>
    </cfRule>
  </conditionalFormatting>
  <conditionalFormatting sqref="J182">
    <cfRule type="expression" dxfId="6" priority="8">
      <formula>J182="Non fait"</formula>
    </cfRule>
  </conditionalFormatting>
  <conditionalFormatting sqref="N23:Q23">
    <cfRule type="expression" dxfId="5" priority="7">
      <formula>$O$20&lt;&gt;"Autre (Préciser)"</formula>
    </cfRule>
  </conditionalFormatting>
  <conditionalFormatting sqref="M71:N71">
    <cfRule type="expression" dxfId="4" priority="6">
      <formula>L67="Chassis sol ou mural"</formula>
    </cfRule>
  </conditionalFormatting>
  <conditionalFormatting sqref="O18:Q18">
    <cfRule type="expression" dxfId="3" priority="5">
      <formula>$L$18="Aucun"</formula>
    </cfRule>
  </conditionalFormatting>
  <conditionalFormatting sqref="L217:Q218">
    <cfRule type="expression" dxfId="2" priority="4">
      <formula>$J217="Fait"</formula>
    </cfRule>
  </conditionalFormatting>
  <conditionalFormatting sqref="G73:I73">
    <cfRule type="expression" dxfId="1" priority="2">
      <formula>$G$73=$X$73</formula>
    </cfRule>
    <cfRule type="expression" dxfId="0" priority="1">
      <formula>$G$73=$V$73</formula>
    </cfRule>
  </conditionalFormatting>
  <dataValidations count="44">
    <dataValidation type="list" allowBlank="1" showInputMessage="1" showErrorMessage="1" sqref="J90:L90" xr:uid="{621802AD-F13C-4A8C-BDB5-1E015394B55B}">
      <formula1>$V90:$Z90</formula1>
    </dataValidation>
    <dataValidation type="list" allowBlank="1" showInputMessage="1" showErrorMessage="1" sqref="E139:F146 J139:K146" xr:uid="{8AAD805E-331E-4453-B64E-77BE73D0DD69}">
      <formula1>$V$139:$AO$139</formula1>
    </dataValidation>
    <dataValidation type="list" allowBlank="1" showInputMessage="1" showErrorMessage="1" sqref="D150:F156" xr:uid="{CE38FCE4-D13C-4B79-9C02-8D43D6290747}">
      <formula1>$V$150:$AF$150</formula1>
    </dataValidation>
    <dataValidation type="list" allowBlank="1" showInputMessage="1" showErrorMessage="1" sqref="J150:L156 J165:L166 H159:L162 J168" xr:uid="{CD6C4FB9-9E39-4547-97F9-9651BB203A72}">
      <formula1>$V$153:$Y$153</formula1>
    </dataValidation>
    <dataValidation type="list" allowBlank="1" showInputMessage="1" showErrorMessage="1" sqref="H150:I156" xr:uid="{1501D13A-3FE8-4B77-B4DE-11EB5BDA345F}">
      <formula1>$V$152:$AA$152</formula1>
    </dataValidation>
    <dataValidation type="list" allowBlank="1" showInputMessage="1" showErrorMessage="1" sqref="G150:G156" xr:uid="{59F31CD2-1782-4C67-A127-2B02D6A026FF}">
      <formula1>$V$151:$Y$151</formula1>
    </dataValidation>
    <dataValidation type="list" allowBlank="1" showInputMessage="1" showErrorMessage="1" sqref="C198:F198" xr:uid="{43E3A972-8445-431A-8094-CA955E4A5657}">
      <formula1>$V$198:$AD$198</formula1>
    </dataValidation>
    <dataValidation type="list" allowBlank="1" showInputMessage="1" showErrorMessage="1" sqref="K163:L164 J163" xr:uid="{230E5EF0-2053-432B-A286-C2DE762D7632}">
      <formula1>#REF!</formula1>
    </dataValidation>
    <dataValidation type="list" allowBlank="1" showInputMessage="1" showErrorMessage="1" sqref="D165:F166" xr:uid="{AFB95493-08E7-4863-AEC4-484752B6B752}">
      <formula1>$V$165:$W$165</formula1>
    </dataValidation>
    <dataValidation type="list" allowBlank="1" showInputMessage="1" showErrorMessage="1" sqref="G165:I166" xr:uid="{338B6AE4-C501-45F3-9B7E-8EAE06B0FC0C}">
      <formula1>$V$166:$X$166</formula1>
    </dataValidation>
    <dataValidation type="list" allowBlank="1" showInputMessage="1" showErrorMessage="1" sqref="M125:P125" xr:uid="{0550350B-E881-4BFC-9924-47DB269676DA}">
      <formula1>$Z$125:$AA$125</formula1>
    </dataValidation>
    <dataValidation type="list" allowBlank="1" showInputMessage="1" showErrorMessage="1" sqref="M123:P123" xr:uid="{7F5F54A9-5001-44F1-B608-00D0DBF8B799}">
      <formula1>$Z$123:$AB$123</formula1>
    </dataValidation>
    <dataValidation type="list" allowBlank="1" showInputMessage="1" showErrorMessage="1" sqref="J93:L93 J95:L95" xr:uid="{89B4DC12-F270-4560-91F4-929510190B8A}">
      <formula1>$V$93:$W$93</formula1>
    </dataValidation>
    <dataValidation type="list" allowBlank="1" showInputMessage="1" showErrorMessage="1" sqref="F124:G125 J106:L106 J177:J182" xr:uid="{A644DCF0-275F-4346-9722-1A97B4388793}">
      <formula1>$V106:$W106</formula1>
    </dataValidation>
    <dataValidation type="list" allowBlank="1" showInputMessage="1" showErrorMessage="1" sqref="Q112:Q113" xr:uid="{1E66A807-7C72-449D-B7A5-9EF4F80B1167}">
      <formula1>$Y$112:$Z$112</formula1>
    </dataValidation>
    <dataValidation type="list" allowBlank="1" showInputMessage="1" showErrorMessage="1" sqref="J91 J105 J107:J110" xr:uid="{C7B2A154-8CE3-451D-A76A-0E581850FDC7}">
      <formula1>$V91:$Y91</formula1>
    </dataValidation>
    <dataValidation type="list" allowBlank="1" showInputMessage="1" showErrorMessage="1" sqref="J80:J81" xr:uid="{0CBB8375-8BA8-46D2-8050-EF6E73D08E74}">
      <formula1>$V80:$AA80</formula1>
    </dataValidation>
    <dataValidation type="list" allowBlank="1" showInputMessage="1" showErrorMessage="1" sqref="J76:J79 O84 J82:J83 F123:G123 J85:J89 J97 J92 J94 J111:J114 I131" xr:uid="{68DF71F0-8805-484E-891D-9E33359613A5}">
      <formula1>$V76:$X76</formula1>
    </dataValidation>
    <dataValidation allowBlank="1" showInputMessage="1" sqref="O51 O42:O43 O54 O47 H26:I26 H18:I18 J33:K33 G33" xr:uid="{A8CA9591-8E58-47A5-8DC5-3F37F0339F5B}"/>
    <dataValidation type="list" allowBlank="1" showInputMessage="1" showErrorMessage="1" sqref="J96:L97" xr:uid="{91457181-941A-44AD-A726-AD14352CFEF8}">
      <formula1>$V$96:$W$96</formula1>
    </dataValidation>
    <dataValidation type="list" allowBlank="1" showInputMessage="1" showErrorMessage="1" sqref="P85:P86" xr:uid="{6ABBCB36-AB8D-4EDD-8F74-49C0DF9FC501}">
      <formula1>$Y$87:$AB$87</formula1>
    </dataValidation>
    <dataValidation type="list" allowBlank="1" showInputMessage="1" showErrorMessage="1" sqref="O77:Q77" xr:uid="{D69ED09C-D576-434D-9692-B213E233FC38}">
      <formula1>$Z$77:$AA$77</formula1>
    </dataValidation>
    <dataValidation type="list" allowBlank="1" showInputMessage="1" showErrorMessage="1" sqref="O18:P18 O16:P16" xr:uid="{411C79B3-6E34-47C3-9BDA-1B26B138BC07}">
      <formula1>$AA$17:$AI$17</formula1>
    </dataValidation>
    <dataValidation type="list" allowBlank="1" showInputMessage="1" showErrorMessage="1" sqref="O22:Q22" xr:uid="{F10B70F8-29C9-41FE-97C5-EA1C6124AF1D}">
      <formula1>$V$23:$W$23</formula1>
    </dataValidation>
    <dataValidation type="list" allowBlank="1" showInputMessage="1" showErrorMessage="1" sqref="O65:P65" xr:uid="{C821A305-87A4-4A85-8546-1F567A0B3BCF}">
      <formula1>$V$65:$X$65</formula1>
    </dataValidation>
    <dataValidation type="list" allowBlank="1" showInputMessage="1" showErrorMessage="1" sqref="G69:I69 L69:N69" xr:uid="{EFB02481-CD50-4641-9597-E3A06283EBF3}">
      <formula1>$V$69:$Z$69</formula1>
    </dataValidation>
    <dataValidation type="list" allowBlank="1" showInputMessage="1" showErrorMessage="1" sqref="G67:I67 L67:N67" xr:uid="{FF829A8C-0420-4664-B2E8-4BCDD4FCEDC4}">
      <formula1>$V$67:$X$67</formula1>
    </dataValidation>
    <dataValidation type="list" allowBlank="1" showInputMessage="1" showErrorMessage="1" sqref="M58:P59" xr:uid="{A9BD1589-1F2E-4687-A610-192B28365F73}">
      <formula1>$V$59:$W$59</formula1>
    </dataValidation>
    <dataValidation type="list" allowBlank="1" showInputMessage="1" showErrorMessage="1" sqref="D58:F61" xr:uid="{F4867A2C-B355-4D81-8D49-F3F26BABC4F4}">
      <formula1>$V$58:$AA$58</formula1>
    </dataValidation>
    <dataValidation type="list" allowBlank="1" showInputMessage="1" showErrorMessage="1" sqref="G47:J47" xr:uid="{D25E91DA-D4CB-4EDD-8E29-9C1B5044EA96}">
      <formula1>$V$44:$Y$44</formula1>
    </dataValidation>
    <dataValidation type="list" allowBlank="1" showInputMessage="1" showErrorMessage="1" sqref="G42:J43" xr:uid="{88A60914-7589-4C8C-8289-2B4078BB4C7A}">
      <formula1>$V$43:$AC$43</formula1>
    </dataValidation>
    <dataValidation type="list" allowBlank="1" showInputMessage="1" showErrorMessage="1" sqref="K40:Q40" xr:uid="{FF2D71B3-9B9C-4FD8-B475-2FF6362EF4A8}">
      <formula1>$V$39:$W$39</formula1>
    </dataValidation>
    <dataValidation type="list" allowBlank="1" showInputMessage="1" showErrorMessage="1" sqref="K39:Q39" xr:uid="{72251F0B-862D-4CBC-9DDE-9F34008EC344}">
      <formula1>$V$38:$W$38</formula1>
    </dataValidation>
    <dataValidation type="list" allowBlank="1" showInputMessage="1" showErrorMessage="1" sqref="O20" xr:uid="{95F61C83-013C-41DB-B745-E42EEB967782}">
      <formula1>$V$21:$X$21</formula1>
    </dataValidation>
    <dataValidation type="list" allowBlank="1" showInputMessage="1" showErrorMessage="1" sqref="K35:L37" xr:uid="{3A3827C3-F29E-4088-A05C-89587D8F1C79}">
      <formula1>$V$36:$X$36</formula1>
    </dataValidation>
    <dataValidation type="list" allowBlank="1" showInputMessage="1" showErrorMessage="1" sqref="M35:P37" xr:uid="{F0209219-0626-47AC-8DF0-CAAD2E83F6C7}">
      <formula1>$V$37:$Z$37</formula1>
    </dataValidation>
    <dataValidation type="list" allowBlank="1" showInputMessage="1" showErrorMessage="1" sqref="H35 J54 J51:J52 H45 O48:O49 H49 O44 H39 E33" xr:uid="{77037AC5-C926-42B1-8FE1-8CFEF278F6E6}">
      <formula1>$V$35:$W$35</formula1>
    </dataValidation>
    <dataValidation type="list" allowBlank="1" showInputMessage="1" sqref="H25:I25" xr:uid="{34C38882-ECA6-41FE-9371-CA1146CACF8B}">
      <formula1>$V$25:$X$25</formula1>
    </dataValidation>
    <dataValidation type="list" allowBlank="1" showInputMessage="1" showErrorMessage="1" sqref="H14:I14" xr:uid="{D8654E1C-7710-4645-AFF8-4ECD056D5707}">
      <formula1>$V$14:$Y$14</formula1>
    </dataValidation>
    <dataValidation type="list" allowBlank="1" showInputMessage="1" showErrorMessage="1" sqref="M70:N70 H70:I70" xr:uid="{55E0E7EF-C0FD-4247-877E-9F130F12B4E3}">
      <formula1>$V$71:$X$71</formula1>
    </dataValidation>
    <dataValidation type="list" allowBlank="1" showInputMessage="1" showErrorMessage="1" sqref="L18:N18" xr:uid="{0969A93D-8B5E-4CBD-A62B-505F764FF282}">
      <formula1>$V$17:$Y$17</formula1>
    </dataValidation>
    <dataValidation type="list" allowBlank="1" showInputMessage="1" sqref="H16:I16" xr:uid="{C870FFC6-6F95-489E-951D-EF1BA2360AB8}">
      <formula1>$V$15:$AD$15</formula1>
    </dataValidation>
    <dataValidation type="list" allowBlank="1" showInputMessage="1" sqref="H17:I17" xr:uid="{27A5BF5A-4FE3-4646-9BA9-A7CC4F900979}">
      <formula1>$V$16:$AD$16</formula1>
    </dataValidation>
    <dataValidation type="list" allowBlank="1" showInputMessage="1" showErrorMessage="1" sqref="G66:I66 L66:N66" xr:uid="{3AC0D842-832E-4B78-BA72-F73574818EE0}">
      <formula1>$V$66:$AC$66</formula1>
    </dataValidation>
  </dataValidations>
  <hyperlinks>
    <hyperlink ref="C10" r:id="rId1" xr:uid="{407FD184-052E-4482-BAC4-3161B780478E}"/>
  </hyperlinks>
  <printOptions horizontalCentered="1" verticalCentered="1"/>
  <pageMargins left="0" right="0.23622047244094491" top="0.31496062992125984" bottom="0.74803149606299213" header="0.31496062992125984" footer="0.31496062992125984"/>
  <pageSetup paperSize="9" scale="78" fitToHeight="4"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7" r:id="rId5" name="Check Box 3">
              <controlPr defaultSize="0" autoFill="0" autoLine="0" autoPict="0">
                <anchor moveWithCells="1">
                  <from>
                    <xdr:col>9</xdr:col>
                    <xdr:colOff>457200</xdr:colOff>
                    <xdr:row>13</xdr:row>
                    <xdr:rowOff>15240</xdr:rowOff>
                  </from>
                  <to>
                    <xdr:col>12</xdr:col>
                    <xdr:colOff>266700</xdr:colOff>
                    <xdr:row>14</xdr:row>
                    <xdr:rowOff>38100</xdr:rowOff>
                  </to>
                </anchor>
              </controlPr>
            </control>
          </mc:Choice>
        </mc:AlternateContent>
        <mc:AlternateContent xmlns:mc="http://schemas.openxmlformats.org/markup-compatibility/2006">
          <mc:Choice Requires="x14">
            <control shapeId="1030" r:id="rId6" name="Check Box 6">
              <controlPr defaultSize="0" autoFill="0" autoLine="0" autoPict="0">
                <anchor moveWithCells="1">
                  <from>
                    <xdr:col>1</xdr:col>
                    <xdr:colOff>601980</xdr:colOff>
                    <xdr:row>201</xdr:row>
                    <xdr:rowOff>114300</xdr:rowOff>
                  </from>
                  <to>
                    <xdr:col>2</xdr:col>
                    <xdr:colOff>7620</xdr:colOff>
                    <xdr:row>201</xdr:row>
                    <xdr:rowOff>350520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12</xdr:col>
                    <xdr:colOff>160020</xdr:colOff>
                    <xdr:row>12</xdr:row>
                    <xdr:rowOff>243840</xdr:rowOff>
                  </from>
                  <to>
                    <xdr:col>15</xdr:col>
                    <xdr:colOff>175260</xdr:colOff>
                    <xdr:row>14</xdr:row>
                    <xdr:rowOff>38100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16</xdr:col>
                    <xdr:colOff>220980</xdr:colOff>
                    <xdr:row>207</xdr:row>
                    <xdr:rowOff>175260</xdr:rowOff>
                  </from>
                  <to>
                    <xdr:col>16</xdr:col>
                    <xdr:colOff>464820</xdr:colOff>
                    <xdr:row>210</xdr:row>
                    <xdr:rowOff>7620</xdr:rowOff>
                  </to>
                </anchor>
              </controlPr>
            </control>
          </mc:Choice>
        </mc:AlternateContent>
        <mc:AlternateContent xmlns:mc="http://schemas.openxmlformats.org/markup-compatibility/2006">
          <mc:Choice Requires="x14">
            <control shapeId="1035" r:id="rId9" name="Check Box 11">
              <controlPr defaultSize="0" autoFill="0" autoLine="0" autoPict="0">
                <anchor moveWithCells="1">
                  <from>
                    <xdr:col>16</xdr:col>
                    <xdr:colOff>220980</xdr:colOff>
                    <xdr:row>209</xdr:row>
                    <xdr:rowOff>60960</xdr:rowOff>
                  </from>
                  <to>
                    <xdr:col>16</xdr:col>
                    <xdr:colOff>464820</xdr:colOff>
                    <xdr:row>212</xdr:row>
                    <xdr:rowOff>15240</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16</xdr:col>
                    <xdr:colOff>220980</xdr:colOff>
                    <xdr:row>213</xdr:row>
                    <xdr:rowOff>60960</xdr:rowOff>
                  </from>
                  <to>
                    <xdr:col>16</xdr:col>
                    <xdr:colOff>464820</xdr:colOff>
                    <xdr:row>214</xdr:row>
                    <xdr:rowOff>228600</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16</xdr:col>
                    <xdr:colOff>220980</xdr:colOff>
                    <xdr:row>212</xdr:row>
                    <xdr:rowOff>60960</xdr:rowOff>
                  </from>
                  <to>
                    <xdr:col>16</xdr:col>
                    <xdr:colOff>464820</xdr:colOff>
                    <xdr:row>212</xdr:row>
                    <xdr:rowOff>289560</xdr:rowOff>
                  </to>
                </anchor>
              </controlPr>
            </control>
          </mc:Choice>
        </mc:AlternateContent>
        <mc:AlternateContent xmlns:mc="http://schemas.openxmlformats.org/markup-compatibility/2006">
          <mc:Choice Requires="x14">
            <control shapeId="1046" r:id="rId12" name="Check Box 22">
              <controlPr defaultSize="0" autoFill="0" autoLine="0" autoPict="0">
                <anchor moveWithCells="1">
                  <from>
                    <xdr:col>16</xdr:col>
                    <xdr:colOff>220980</xdr:colOff>
                    <xdr:row>215</xdr:row>
                    <xdr:rowOff>60960</xdr:rowOff>
                  </from>
                  <to>
                    <xdr:col>16</xdr:col>
                    <xdr:colOff>472440</xdr:colOff>
                    <xdr:row>216</xdr:row>
                    <xdr:rowOff>228600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E669B-864C-47D7-9021-C81E652A93BA}">
  <dimension ref="A1:O45"/>
  <sheetViews>
    <sheetView workbookViewId="0">
      <selection activeCell="E19" sqref="E19"/>
    </sheetView>
  </sheetViews>
  <sheetFormatPr baseColWidth="10" defaultRowHeight="14.4" x14ac:dyDescent="0.3"/>
  <cols>
    <col min="1" max="1" width="14.5546875" bestFit="1" customWidth="1"/>
    <col min="10" max="10" width="20.77734375" bestFit="1" customWidth="1"/>
  </cols>
  <sheetData>
    <row r="1" spans="1:15" x14ac:dyDescent="0.3">
      <c r="K1" t="s">
        <v>384</v>
      </c>
    </row>
    <row r="2" spans="1:15" x14ac:dyDescent="0.3">
      <c r="C2" s="178" t="s">
        <v>394</v>
      </c>
      <c r="D2" s="174">
        <f>'CR de MES'!H16+'CR de MES'!H17+'CR de MES'!L33</f>
        <v>500</v>
      </c>
      <c r="E2" s="6"/>
      <c r="F2" s="6"/>
      <c r="J2" t="s">
        <v>81</v>
      </c>
      <c r="K2">
        <v>1</v>
      </c>
    </row>
    <row r="3" spans="1:15" x14ac:dyDescent="0.3">
      <c r="J3" t="s">
        <v>74</v>
      </c>
      <c r="K3">
        <v>0</v>
      </c>
    </row>
    <row r="4" spans="1:15" x14ac:dyDescent="0.3">
      <c r="A4" s="6"/>
      <c r="B4" s="6" t="s">
        <v>388</v>
      </c>
      <c r="C4" s="6" t="s">
        <v>389</v>
      </c>
      <c r="D4" s="6" t="s">
        <v>393</v>
      </c>
      <c r="J4" t="s">
        <v>71</v>
      </c>
      <c r="K4">
        <v>1</v>
      </c>
    </row>
    <row r="5" spans="1:15" x14ac:dyDescent="0.3">
      <c r="A5" s="6" t="s">
        <v>390</v>
      </c>
      <c r="B5" s="172">
        <f>'CR de MES'!G65</f>
        <v>12.5</v>
      </c>
      <c r="C5" s="172">
        <f>'CR de MES'!L65</f>
        <v>0</v>
      </c>
      <c r="D5" s="172">
        <f>SUM(B5:C5)</f>
        <v>12.5</v>
      </c>
      <c r="E5" s="6"/>
      <c r="F5" s="6"/>
      <c r="J5" t="s">
        <v>77</v>
      </c>
      <c r="K5">
        <v>1</v>
      </c>
    </row>
    <row r="6" spans="1:15" x14ac:dyDescent="0.3">
      <c r="A6" s="6" t="s">
        <v>391</v>
      </c>
      <c r="B6" s="6">
        <f>IF('CR de MES'!G67="En intégration",$F$7,1)</f>
        <v>1</v>
      </c>
      <c r="C6" s="6">
        <f>IF('CR de MES'!L67="En intégration",$F$7,1)</f>
        <v>1</v>
      </c>
      <c r="D6" s="6" t="s">
        <v>399</v>
      </c>
      <c r="E6" s="6"/>
      <c r="F6" s="6" t="s">
        <v>392</v>
      </c>
      <c r="J6" t="s">
        <v>76</v>
      </c>
      <c r="K6">
        <v>1</v>
      </c>
    </row>
    <row r="7" spans="1:15" x14ac:dyDescent="0.3">
      <c r="A7" s="6" t="s">
        <v>395</v>
      </c>
      <c r="B7" s="172">
        <f>B5*B6</f>
        <v>12.5</v>
      </c>
      <c r="C7" s="172">
        <f t="shared" ref="C7" si="0">C5*C6</f>
        <v>0</v>
      </c>
      <c r="D7" s="172">
        <f t="shared" ref="D7" si="1">SUM(B7:C7)</f>
        <v>12.5</v>
      </c>
      <c r="E7" s="6"/>
      <c r="F7" s="31">
        <v>1.1000000000000001</v>
      </c>
      <c r="J7" t="s">
        <v>78</v>
      </c>
      <c r="K7">
        <v>1</v>
      </c>
    </row>
    <row r="8" spans="1:15" x14ac:dyDescent="0.3">
      <c r="A8" s="6" t="s">
        <v>124</v>
      </c>
      <c r="B8" s="177">
        <f>IFERROR('CR de MES'!G68,0)</f>
        <v>70</v>
      </c>
      <c r="C8" s="177">
        <f>IFERROR('CR de MES'!L68,"")</f>
        <v>0</v>
      </c>
      <c r="D8" s="177">
        <f>IF(C8&lt;&gt;0,(B8*B7+C8*C7)/(B7+C7),B8)</f>
        <v>70</v>
      </c>
      <c r="G8" s="176">
        <f>AVERAGE(B8:C8)</f>
        <v>35</v>
      </c>
      <c r="J8" t="s">
        <v>73</v>
      </c>
      <c r="K8">
        <v>1</v>
      </c>
    </row>
    <row r="9" spans="1:15" x14ac:dyDescent="0.3">
      <c r="J9" t="s">
        <v>82</v>
      </c>
      <c r="K9">
        <v>1</v>
      </c>
    </row>
    <row r="10" spans="1:15" x14ac:dyDescent="0.3">
      <c r="A10" t="s">
        <v>397</v>
      </c>
      <c r="B10">
        <f>IFERROR(VLOOKUP('CR de MES'!G43,Feuil1!J2:K11,2,FALSE),0)</f>
        <v>0</v>
      </c>
      <c r="D10" t="s">
        <v>396</v>
      </c>
      <c r="J10" t="s">
        <v>72</v>
      </c>
      <c r="K10">
        <v>1</v>
      </c>
    </row>
    <row r="11" spans="1:15" x14ac:dyDescent="0.3">
      <c r="A11" t="s">
        <v>398</v>
      </c>
      <c r="B11">
        <f>IFERROR(VLOOKUP('CR de MES'!G47,Feuil1!J2:K11,2,FALSE),0)</f>
        <v>1</v>
      </c>
      <c r="D11">
        <f>MAX(B10:B11)</f>
        <v>1</v>
      </c>
      <c r="J11" t="s">
        <v>75</v>
      </c>
      <c r="K11">
        <v>0</v>
      </c>
    </row>
    <row r="14" spans="1:15" x14ac:dyDescent="0.3">
      <c r="A14" t="s">
        <v>400</v>
      </c>
      <c r="B14">
        <f>IF(D8&gt;L14,3,IF(D8&lt;K14,1,2))</f>
        <v>2</v>
      </c>
      <c r="K14" s="171">
        <v>59</v>
      </c>
      <c r="L14" s="143" t="s">
        <v>383</v>
      </c>
      <c r="M14" s="143" t="s">
        <v>382</v>
      </c>
      <c r="N14" s="143"/>
      <c r="O14" s="143"/>
    </row>
    <row r="15" spans="1:15" x14ac:dyDescent="0.3">
      <c r="K15" s="143">
        <v>8</v>
      </c>
      <c r="L15" s="143">
        <v>400</v>
      </c>
      <c r="M15" s="6">
        <v>400</v>
      </c>
      <c r="N15" s="143"/>
      <c r="O15" s="6"/>
    </row>
    <row r="16" spans="1:15" x14ac:dyDescent="0.3">
      <c r="C16" s="172">
        <f>D7</f>
        <v>12.5</v>
      </c>
      <c r="K16" s="143">
        <v>10</v>
      </c>
      <c r="L16" s="143">
        <v>500</v>
      </c>
      <c r="M16" s="6">
        <v>400</v>
      </c>
      <c r="N16" s="143"/>
      <c r="O16" s="6"/>
    </row>
    <row r="17" spans="2:15" x14ac:dyDescent="0.3">
      <c r="C17" s="172">
        <f>IF(B14=1,VLOOKUP(D7,K15:M23,1,TRUE),IF(B14=2,VLOOKUP(D7,K26:M34,1,TRUE),VLOOKUP(D7,K37:M45,1,TRUE)))</f>
        <v>12.5</v>
      </c>
      <c r="K17" s="143">
        <v>12.5</v>
      </c>
      <c r="L17" s="143">
        <v>600</v>
      </c>
      <c r="M17" s="6">
        <v>500</v>
      </c>
      <c r="N17" s="143"/>
      <c r="O17" s="6"/>
    </row>
    <row r="18" spans="2:15" x14ac:dyDescent="0.3">
      <c r="C18" s="179">
        <f>C16/C17</f>
        <v>1</v>
      </c>
      <c r="K18" s="143">
        <v>14</v>
      </c>
      <c r="L18" s="143">
        <v>800</v>
      </c>
      <c r="M18" s="6">
        <v>600</v>
      </c>
      <c r="N18" s="143"/>
      <c r="O18" s="6"/>
    </row>
    <row r="19" spans="2:15" x14ac:dyDescent="0.3">
      <c r="K19" s="143">
        <v>18</v>
      </c>
      <c r="L19" s="143">
        <v>1000</v>
      </c>
      <c r="M19" s="6">
        <v>800</v>
      </c>
      <c r="N19" s="143"/>
      <c r="O19" s="6"/>
    </row>
    <row r="20" spans="2:15" x14ac:dyDescent="0.3">
      <c r="K20" s="143">
        <v>22</v>
      </c>
      <c r="L20" s="143">
        <v>1200</v>
      </c>
      <c r="M20" s="6">
        <v>1000</v>
      </c>
      <c r="N20" s="143"/>
      <c r="O20" s="6"/>
    </row>
    <row r="21" spans="2:15" x14ac:dyDescent="0.3">
      <c r="B21" s="178" t="s">
        <v>403</v>
      </c>
      <c r="C21" t="s">
        <v>404</v>
      </c>
      <c r="K21" s="143">
        <v>30</v>
      </c>
      <c r="L21" s="143">
        <v>1800</v>
      </c>
      <c r="M21" s="6">
        <v>1500</v>
      </c>
      <c r="N21" s="143"/>
      <c r="O21" s="6"/>
    </row>
    <row r="22" spans="2:15" x14ac:dyDescent="0.3">
      <c r="B22" s="173">
        <f>(IF(B14=1,VLOOKUP(D7,K15:M23,D11+2,TRUE),IF(B14=2,VLOOKUP(D7,K26:M34,D11+2,TRUE),VLOOKUP(D7,K37:M45,D11+2,TRUE))))*C18</f>
        <v>400</v>
      </c>
      <c r="C22" s="173">
        <f>(IF(B14=1,VLOOKUP(D7,K15:M23,2,TRUE),IF(B14=2,VLOOKUP(D7,K26:M34,2,TRUE),VLOOKUP(D7,K37:M45,2,TRUE))))*C18</f>
        <v>500</v>
      </c>
      <c r="K22" s="143">
        <v>50</v>
      </c>
      <c r="L22" s="143">
        <v>2500</v>
      </c>
      <c r="M22" s="6">
        <v>2000</v>
      </c>
      <c r="N22" s="143"/>
      <c r="O22" s="6"/>
    </row>
    <row r="23" spans="2:15" x14ac:dyDescent="0.3">
      <c r="K23" s="143">
        <v>75</v>
      </c>
      <c r="L23" s="143">
        <v>3800</v>
      </c>
      <c r="M23" s="6">
        <v>3000</v>
      </c>
      <c r="N23" s="143"/>
      <c r="O23" s="6"/>
    </row>
    <row r="25" spans="2:15" x14ac:dyDescent="0.3">
      <c r="K25" s="171">
        <v>70</v>
      </c>
      <c r="L25" s="143" t="s">
        <v>383</v>
      </c>
      <c r="M25" s="143" t="s">
        <v>382</v>
      </c>
    </row>
    <row r="26" spans="2:15" x14ac:dyDescent="0.3">
      <c r="K26" s="143">
        <v>10</v>
      </c>
      <c r="L26" s="143">
        <v>400</v>
      </c>
      <c r="M26" s="6">
        <v>400</v>
      </c>
    </row>
    <row r="27" spans="2:15" x14ac:dyDescent="0.3">
      <c r="K27" s="143">
        <v>12.5</v>
      </c>
      <c r="L27" s="143">
        <v>500</v>
      </c>
      <c r="M27" s="6">
        <v>400</v>
      </c>
    </row>
    <row r="28" spans="2:15" x14ac:dyDescent="0.3">
      <c r="K28" s="143">
        <v>15</v>
      </c>
      <c r="L28" s="143">
        <v>600</v>
      </c>
      <c r="M28" s="6">
        <v>500</v>
      </c>
    </row>
    <row r="29" spans="2:15" x14ac:dyDescent="0.3">
      <c r="K29" s="143">
        <v>17</v>
      </c>
      <c r="L29" s="143">
        <v>800</v>
      </c>
      <c r="M29" s="6">
        <v>600</v>
      </c>
    </row>
    <row r="30" spans="2:15" x14ac:dyDescent="0.3">
      <c r="K30" s="143">
        <v>22</v>
      </c>
      <c r="L30" s="143">
        <v>1000</v>
      </c>
      <c r="M30" s="6">
        <v>800</v>
      </c>
    </row>
    <row r="31" spans="2:15" x14ac:dyDescent="0.3">
      <c r="K31" s="143">
        <v>28</v>
      </c>
      <c r="L31" s="143">
        <v>1200</v>
      </c>
      <c r="M31" s="6">
        <v>1000</v>
      </c>
    </row>
    <row r="32" spans="2:15" x14ac:dyDescent="0.3">
      <c r="K32" s="143">
        <v>37</v>
      </c>
      <c r="L32" s="143">
        <v>1800</v>
      </c>
      <c r="M32" s="6">
        <v>1500</v>
      </c>
    </row>
    <row r="33" spans="11:13" x14ac:dyDescent="0.3">
      <c r="K33" s="143">
        <v>62</v>
      </c>
      <c r="L33" s="143">
        <v>2500</v>
      </c>
      <c r="M33" s="6">
        <v>2000</v>
      </c>
    </row>
    <row r="34" spans="11:13" x14ac:dyDescent="0.3">
      <c r="K34" s="143">
        <v>92</v>
      </c>
      <c r="L34" s="143">
        <v>3800</v>
      </c>
      <c r="M34" s="6">
        <v>3000</v>
      </c>
    </row>
    <row r="36" spans="11:13" x14ac:dyDescent="0.3">
      <c r="K36" s="171">
        <v>90</v>
      </c>
      <c r="L36" s="143" t="s">
        <v>383</v>
      </c>
      <c r="M36" s="143" t="s">
        <v>382</v>
      </c>
    </row>
    <row r="37" spans="11:13" x14ac:dyDescent="0.3">
      <c r="K37" s="143">
        <v>12.5</v>
      </c>
      <c r="L37" s="143">
        <v>400</v>
      </c>
      <c r="M37" s="6">
        <v>400</v>
      </c>
    </row>
    <row r="38" spans="11:13" x14ac:dyDescent="0.3">
      <c r="K38" s="143">
        <v>15</v>
      </c>
      <c r="L38" s="143">
        <v>500</v>
      </c>
      <c r="M38" s="6">
        <v>400</v>
      </c>
    </row>
    <row r="39" spans="11:13" x14ac:dyDescent="0.3">
      <c r="K39" s="143">
        <v>17.5</v>
      </c>
      <c r="L39" s="143">
        <v>600</v>
      </c>
      <c r="M39" s="6">
        <v>500</v>
      </c>
    </row>
    <row r="40" spans="11:13" x14ac:dyDescent="0.3">
      <c r="K40" s="143">
        <v>21</v>
      </c>
      <c r="L40" s="143">
        <v>800</v>
      </c>
      <c r="M40" s="6">
        <v>600</v>
      </c>
    </row>
    <row r="41" spans="11:13" x14ac:dyDescent="0.3">
      <c r="K41" s="143">
        <v>27</v>
      </c>
      <c r="L41" s="143">
        <v>1000</v>
      </c>
      <c r="M41" s="6">
        <v>800</v>
      </c>
    </row>
    <row r="42" spans="11:13" x14ac:dyDescent="0.3">
      <c r="K42" s="143">
        <v>33</v>
      </c>
      <c r="L42" s="143">
        <v>1200</v>
      </c>
      <c r="M42" s="6">
        <v>1000</v>
      </c>
    </row>
    <row r="43" spans="11:13" x14ac:dyDescent="0.3">
      <c r="K43" s="143">
        <v>45</v>
      </c>
      <c r="L43" s="143">
        <v>1800</v>
      </c>
      <c r="M43" s="6">
        <v>1500</v>
      </c>
    </row>
    <row r="44" spans="11:13" x14ac:dyDescent="0.3">
      <c r="K44" s="143">
        <v>75</v>
      </c>
      <c r="L44" s="143">
        <v>2500</v>
      </c>
      <c r="M44" s="6">
        <v>2000</v>
      </c>
    </row>
    <row r="45" spans="11:13" x14ac:dyDescent="0.3">
      <c r="K45" s="143">
        <v>106</v>
      </c>
      <c r="L45" s="143">
        <v>3800</v>
      </c>
      <c r="M45" s="6">
        <v>3000</v>
      </c>
    </row>
  </sheetData>
  <sortState xmlns:xlrd2="http://schemas.microsoft.com/office/spreadsheetml/2017/richdata2" ref="J2:J13">
    <sortCondition ref="J2:J13"/>
  </sortState>
  <phoneticPr fontId="3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A8216-BC6D-460A-895F-2FD31DBC0B06}">
  <dimension ref="A1:N45"/>
  <sheetViews>
    <sheetView topLeftCell="A6" workbookViewId="0">
      <selection activeCell="K14" sqref="K14:M45"/>
    </sheetView>
  </sheetViews>
  <sheetFormatPr baseColWidth="10" defaultRowHeight="14.4" x14ac:dyDescent="0.3"/>
  <cols>
    <col min="1" max="1" width="14.5546875" bestFit="1" customWidth="1"/>
    <col min="10" max="10" width="20.77734375" bestFit="1" customWidth="1"/>
  </cols>
  <sheetData>
    <row r="1" spans="1:14" x14ac:dyDescent="0.3">
      <c r="K1" t="s">
        <v>384</v>
      </c>
    </row>
    <row r="2" spans="1:14" x14ac:dyDescent="0.3">
      <c r="C2" s="178" t="s">
        <v>394</v>
      </c>
      <c r="D2" s="174">
        <f>'CR de MES'!H16+'CR de MES'!H17+'CR de MES'!L33</f>
        <v>500</v>
      </c>
      <c r="E2" s="6"/>
      <c r="F2" s="6"/>
      <c r="J2" t="s">
        <v>81</v>
      </c>
      <c r="K2">
        <v>1</v>
      </c>
    </row>
    <row r="3" spans="1:14" x14ac:dyDescent="0.3">
      <c r="J3" t="s">
        <v>74</v>
      </c>
      <c r="K3">
        <v>0</v>
      </c>
    </row>
    <row r="4" spans="1:14" x14ac:dyDescent="0.3">
      <c r="A4" s="6"/>
      <c r="B4" s="6" t="s">
        <v>388</v>
      </c>
      <c r="C4" s="6" t="s">
        <v>389</v>
      </c>
      <c r="D4" s="6" t="s">
        <v>393</v>
      </c>
      <c r="J4" t="s">
        <v>71</v>
      </c>
      <c r="K4">
        <v>1</v>
      </c>
    </row>
    <row r="5" spans="1:14" x14ac:dyDescent="0.3">
      <c r="A5" s="6" t="s">
        <v>390</v>
      </c>
      <c r="B5" s="172">
        <f>'CR de MES'!G65</f>
        <v>12.5</v>
      </c>
      <c r="C5" s="172"/>
      <c r="D5" s="172">
        <f>SUM(B5:C5)</f>
        <v>12.5</v>
      </c>
      <c r="E5" s="6"/>
      <c r="F5" s="6"/>
      <c r="J5" t="s">
        <v>77</v>
      </c>
      <c r="K5">
        <v>1</v>
      </c>
    </row>
    <row r="6" spans="1:14" x14ac:dyDescent="0.3">
      <c r="A6" s="6" t="s">
        <v>391</v>
      </c>
      <c r="B6" s="6">
        <v>1.2</v>
      </c>
      <c r="C6" s="6">
        <f>IF('CR de MES'!L67="En intégration",$F$7,1)</f>
        <v>1</v>
      </c>
      <c r="D6" s="6" t="s">
        <v>399</v>
      </c>
      <c r="E6" s="6"/>
      <c r="F6" s="6" t="s">
        <v>392</v>
      </c>
      <c r="J6" t="s">
        <v>76</v>
      </c>
      <c r="K6">
        <v>1</v>
      </c>
    </row>
    <row r="7" spans="1:14" x14ac:dyDescent="0.3">
      <c r="A7" s="6" t="s">
        <v>395</v>
      </c>
      <c r="B7" s="172">
        <v>14.5</v>
      </c>
      <c r="C7" s="172">
        <f t="shared" ref="C7" si="0">C5*C6</f>
        <v>0</v>
      </c>
      <c r="D7" s="172">
        <f t="shared" ref="D7" si="1">SUM(B7:C7)</f>
        <v>14.5</v>
      </c>
      <c r="E7" s="6"/>
      <c r="F7" s="31">
        <v>1.1000000000000001</v>
      </c>
      <c r="J7" t="s">
        <v>78</v>
      </c>
      <c r="K7">
        <v>1</v>
      </c>
    </row>
    <row r="8" spans="1:14" x14ac:dyDescent="0.3">
      <c r="A8" s="6" t="s">
        <v>124</v>
      </c>
      <c r="B8" s="177">
        <f>IFERROR('CR de MES'!G68,0)</f>
        <v>70</v>
      </c>
      <c r="C8" s="177">
        <f>IFERROR('CR de MES'!L68,"")</f>
        <v>0</v>
      </c>
      <c r="D8" s="177">
        <f>IF(C8&lt;&gt;0,(B8*B7+C8*C7)/(B7+C7),B8)</f>
        <v>70</v>
      </c>
      <c r="G8" s="176">
        <f>AVERAGE(B8:C8)</f>
        <v>35</v>
      </c>
      <c r="J8" t="s">
        <v>73</v>
      </c>
      <c r="K8">
        <v>1</v>
      </c>
    </row>
    <row r="9" spans="1:14" x14ac:dyDescent="0.3">
      <c r="J9" t="s">
        <v>82</v>
      </c>
      <c r="K9">
        <v>1</v>
      </c>
    </row>
    <row r="10" spans="1:14" x14ac:dyDescent="0.3">
      <c r="A10" t="s">
        <v>397</v>
      </c>
      <c r="B10">
        <f>IFERROR(VLOOKUP('CR de MES'!G43,'Feuil1 (2)'!J2:K11,2,FALSE),0)</f>
        <v>0</v>
      </c>
      <c r="D10" t="s">
        <v>396</v>
      </c>
      <c r="J10" t="s">
        <v>72</v>
      </c>
      <c r="K10">
        <v>1</v>
      </c>
    </row>
    <row r="11" spans="1:14" x14ac:dyDescent="0.3">
      <c r="A11" t="s">
        <v>398</v>
      </c>
      <c r="B11">
        <f>IFERROR(VLOOKUP('CR de MES'!G47,'Feuil1 (2)'!J2:K11,2,FALSE),0)</f>
        <v>1</v>
      </c>
      <c r="D11">
        <v>0</v>
      </c>
      <c r="J11" t="s">
        <v>75</v>
      </c>
      <c r="K11">
        <v>0</v>
      </c>
    </row>
    <row r="14" spans="1:14" x14ac:dyDescent="0.3">
      <c r="A14" t="s">
        <v>401</v>
      </c>
      <c r="B14">
        <f>IF(D8&gt;K25,3,IF(D8&lt;K14,1,2))</f>
        <v>2</v>
      </c>
      <c r="K14" s="171">
        <v>59</v>
      </c>
      <c r="L14" s="143" t="s">
        <v>383</v>
      </c>
      <c r="M14" s="143" t="s">
        <v>382</v>
      </c>
    </row>
    <row r="15" spans="1:14" x14ac:dyDescent="0.3">
      <c r="K15" s="143">
        <v>8</v>
      </c>
      <c r="L15" s="143">
        <v>400</v>
      </c>
      <c r="M15" s="6">
        <v>400</v>
      </c>
      <c r="N15" s="143"/>
    </row>
    <row r="16" spans="1:14" x14ac:dyDescent="0.3">
      <c r="C16" s="172">
        <f>B7</f>
        <v>14.5</v>
      </c>
      <c r="K16" s="143">
        <v>10</v>
      </c>
      <c r="L16" s="143">
        <v>500</v>
      </c>
      <c r="M16" s="6">
        <v>400</v>
      </c>
      <c r="N16" s="143"/>
    </row>
    <row r="17" spans="2:14" x14ac:dyDescent="0.3">
      <c r="C17" s="172">
        <f>IF(B14=1,VLOOKUP(D7,K15:M23,1,TRUE),IF(B14=2,VLOOKUP(D7,K26:M34,1,TRUE),VLOOKUP(D7,K37:M45,1,TRUE)))</f>
        <v>12.5</v>
      </c>
      <c r="K17" s="143">
        <v>12.5</v>
      </c>
      <c r="L17" s="143">
        <v>600</v>
      </c>
      <c r="M17" s="6">
        <v>500</v>
      </c>
      <c r="N17" s="143"/>
    </row>
    <row r="18" spans="2:14" x14ac:dyDescent="0.3">
      <c r="C18" s="6">
        <f>C16/C17</f>
        <v>1.1599999999999999</v>
      </c>
      <c r="K18" s="143">
        <v>14</v>
      </c>
      <c r="L18" s="143">
        <v>800</v>
      </c>
      <c r="M18" s="6">
        <v>600</v>
      </c>
      <c r="N18" s="143"/>
    </row>
    <row r="19" spans="2:14" x14ac:dyDescent="0.3">
      <c r="K19" s="143">
        <v>18</v>
      </c>
      <c r="L19" s="143">
        <v>1000</v>
      </c>
      <c r="M19" s="6">
        <v>800</v>
      </c>
      <c r="N19" s="143"/>
    </row>
    <row r="20" spans="2:14" x14ac:dyDescent="0.3">
      <c r="K20" s="143">
        <v>22</v>
      </c>
      <c r="L20" s="143">
        <v>1200</v>
      </c>
      <c r="M20" s="6">
        <v>1000</v>
      </c>
      <c r="N20" s="143"/>
    </row>
    <row r="21" spans="2:14" x14ac:dyDescent="0.3">
      <c r="K21" s="143">
        <v>30</v>
      </c>
      <c r="L21" s="143">
        <v>1800</v>
      </c>
      <c r="M21" s="6">
        <v>1500</v>
      </c>
      <c r="N21" s="143"/>
    </row>
    <row r="22" spans="2:14" x14ac:dyDescent="0.3">
      <c r="B22">
        <f>(IF(B14=1,VLOOKUP(D7,K15:M23,D11+2,TRUE),IF(B14=2,VLOOKUP(D7,K26:M34,D11+2,TRUE),VLOOKUP(D7,K37:M45,D11+2,TRUE))))*C18</f>
        <v>580</v>
      </c>
      <c r="K22" s="143">
        <v>50</v>
      </c>
      <c r="L22" s="143">
        <v>2500</v>
      </c>
      <c r="M22" s="6">
        <v>2000</v>
      </c>
      <c r="N22" s="143"/>
    </row>
    <row r="23" spans="2:14" x14ac:dyDescent="0.3">
      <c r="K23" s="143">
        <v>75</v>
      </c>
      <c r="L23" s="143">
        <v>3800</v>
      </c>
      <c r="M23" s="6">
        <v>3000</v>
      </c>
      <c r="N23" s="143"/>
    </row>
    <row r="25" spans="2:14" x14ac:dyDescent="0.3">
      <c r="K25" s="171">
        <v>70</v>
      </c>
      <c r="L25" s="143" t="s">
        <v>383</v>
      </c>
      <c r="M25" s="143" t="s">
        <v>382</v>
      </c>
    </row>
    <row r="26" spans="2:14" x14ac:dyDescent="0.3">
      <c r="K26" s="143">
        <v>10</v>
      </c>
      <c r="L26" s="143">
        <v>400</v>
      </c>
      <c r="M26" s="6">
        <v>400</v>
      </c>
    </row>
    <row r="27" spans="2:14" x14ac:dyDescent="0.3">
      <c r="K27" s="143">
        <v>12.5</v>
      </c>
      <c r="L27" s="143">
        <v>500</v>
      </c>
      <c r="M27" s="6">
        <v>400</v>
      </c>
    </row>
    <row r="28" spans="2:14" x14ac:dyDescent="0.3">
      <c r="K28" s="143">
        <v>15</v>
      </c>
      <c r="L28" s="143">
        <v>600</v>
      </c>
      <c r="M28" s="6">
        <v>500</v>
      </c>
    </row>
    <row r="29" spans="2:14" x14ac:dyDescent="0.3">
      <c r="K29" s="143">
        <v>17</v>
      </c>
      <c r="L29" s="143">
        <v>800</v>
      </c>
      <c r="M29" s="6">
        <v>600</v>
      </c>
    </row>
    <row r="30" spans="2:14" x14ac:dyDescent="0.3">
      <c r="K30" s="143">
        <v>22</v>
      </c>
      <c r="L30" s="143">
        <v>1000</v>
      </c>
      <c r="M30" s="6">
        <v>800</v>
      </c>
    </row>
    <row r="31" spans="2:14" x14ac:dyDescent="0.3">
      <c r="K31" s="143">
        <v>28</v>
      </c>
      <c r="L31" s="143">
        <v>1200</v>
      </c>
      <c r="M31" s="6">
        <v>1000</v>
      </c>
    </row>
    <row r="32" spans="2:14" x14ac:dyDescent="0.3">
      <c r="K32" s="143">
        <v>37</v>
      </c>
      <c r="L32" s="143">
        <v>1800</v>
      </c>
      <c r="M32" s="6">
        <v>1500</v>
      </c>
    </row>
    <row r="33" spans="11:13" x14ac:dyDescent="0.3">
      <c r="K33" s="143">
        <v>62</v>
      </c>
      <c r="L33" s="143">
        <v>2500</v>
      </c>
      <c r="M33" s="6">
        <v>2000</v>
      </c>
    </row>
    <row r="34" spans="11:13" x14ac:dyDescent="0.3">
      <c r="K34" s="143">
        <v>92</v>
      </c>
      <c r="L34" s="143">
        <v>3800</v>
      </c>
      <c r="M34" s="6">
        <v>3000</v>
      </c>
    </row>
    <row r="36" spans="11:13" x14ac:dyDescent="0.3">
      <c r="K36" s="171">
        <v>90</v>
      </c>
      <c r="L36" s="143" t="s">
        <v>383</v>
      </c>
      <c r="M36" s="143" t="s">
        <v>382</v>
      </c>
    </row>
    <row r="37" spans="11:13" x14ac:dyDescent="0.3">
      <c r="K37" s="143">
        <v>12.5</v>
      </c>
      <c r="L37" s="143">
        <v>400</v>
      </c>
      <c r="M37" s="6">
        <v>400</v>
      </c>
    </row>
    <row r="38" spans="11:13" x14ac:dyDescent="0.3">
      <c r="K38" s="143">
        <v>15</v>
      </c>
      <c r="L38" s="143">
        <v>500</v>
      </c>
      <c r="M38" s="6">
        <v>400</v>
      </c>
    </row>
    <row r="39" spans="11:13" x14ac:dyDescent="0.3">
      <c r="K39" s="143">
        <v>17.5</v>
      </c>
      <c r="L39" s="143">
        <v>600</v>
      </c>
      <c r="M39" s="6">
        <v>500</v>
      </c>
    </row>
    <row r="40" spans="11:13" x14ac:dyDescent="0.3">
      <c r="K40" s="143">
        <v>21</v>
      </c>
      <c r="L40" s="143">
        <v>800</v>
      </c>
      <c r="M40" s="6">
        <v>600</v>
      </c>
    </row>
    <row r="41" spans="11:13" x14ac:dyDescent="0.3">
      <c r="K41" s="143">
        <v>27</v>
      </c>
      <c r="L41" s="143">
        <v>1000</v>
      </c>
      <c r="M41" s="6">
        <v>800</v>
      </c>
    </row>
    <row r="42" spans="11:13" x14ac:dyDescent="0.3">
      <c r="K42" s="143">
        <v>33</v>
      </c>
      <c r="L42" s="143">
        <v>1200</v>
      </c>
      <c r="M42" s="6">
        <v>1000</v>
      </c>
    </row>
    <row r="43" spans="11:13" x14ac:dyDescent="0.3">
      <c r="K43" s="143">
        <v>45</v>
      </c>
      <c r="L43" s="143">
        <v>1800</v>
      </c>
      <c r="M43" s="6">
        <v>1500</v>
      </c>
    </row>
    <row r="44" spans="11:13" x14ac:dyDescent="0.3">
      <c r="K44" s="143">
        <v>75</v>
      </c>
      <c r="L44" s="143">
        <v>2500</v>
      </c>
      <c r="M44" s="6">
        <v>2000</v>
      </c>
    </row>
    <row r="45" spans="11:13" x14ac:dyDescent="0.3">
      <c r="K45" s="143">
        <v>106</v>
      </c>
      <c r="L45" s="143">
        <v>3800</v>
      </c>
      <c r="M45" s="6">
        <v>3000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CR de MES</vt:lpstr>
      <vt:lpstr>Feuil1</vt:lpstr>
      <vt:lpstr>Feuil1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Anselme</dc:creator>
  <cp:lastModifiedBy>Freddy Dubouchet</cp:lastModifiedBy>
  <cp:lastPrinted>2022-03-25T11:05:48Z</cp:lastPrinted>
  <dcterms:created xsi:type="dcterms:W3CDTF">2021-05-14T08:38:29Z</dcterms:created>
  <dcterms:modified xsi:type="dcterms:W3CDTF">2022-11-21T15:01:28Z</dcterms:modified>
</cp:coreProperties>
</file>