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reddy\Documents\algorithms-for-big-data\imagenes\"/>
    </mc:Choice>
  </mc:AlternateContent>
  <xr:revisionPtr revIDLastSave="0" documentId="13_ncr:1_{01A384D8-782C-4485-835C-480BE621DB6E}" xr6:coauthVersionLast="45" xr6:coauthVersionMax="45" xr10:uidLastSave="{00000000-0000-0000-0000-000000000000}"/>
  <bookViews>
    <workbookView xWindow="-120" yWindow="-120" windowWidth="20730" windowHeight="11160" activeTab="7" xr2:uid="{00000000-000D-0000-FFFF-FFFF00000000}"/>
  </bookViews>
  <sheets>
    <sheet name="matriz-1" sheetId="10" r:id="rId1"/>
    <sheet name="Hoja1" sheetId="1" r:id="rId2"/>
    <sheet name="Hoja2" sheetId="2" r:id="rId3"/>
    <sheet name="Hoja3" sheetId="3" r:id="rId4"/>
    <sheet name="Hoja4" sheetId="4" r:id="rId5"/>
    <sheet name="Hoja5" sheetId="5" r:id="rId6"/>
    <sheet name="Hoja6" sheetId="6" r:id="rId7"/>
    <sheet name="matrices" sheetId="7" r:id="rId8"/>
    <sheet name="recommendation" sheetId="8" r:id="rId9"/>
    <sheet name="RMSE" sheetId="9" r:id="rId10"/>
    <sheet name="docs" sheetId="11" r:id="rId11"/>
    <sheet name="recommendation-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3" i="3" l="1"/>
  <c r="Y14" i="3"/>
  <c r="Y15" i="3"/>
  <c r="Y16" i="3"/>
  <c r="Y17" i="3"/>
  <c r="Y12" i="3"/>
  <c r="X13" i="3"/>
  <c r="X14" i="3"/>
  <c r="X15" i="3"/>
  <c r="X16" i="3"/>
  <c r="X17" i="3"/>
  <c r="X12" i="3"/>
  <c r="U17" i="3"/>
  <c r="W17" i="3"/>
  <c r="U16" i="3"/>
  <c r="W16" i="3" s="1"/>
  <c r="U15" i="3"/>
  <c r="W15" i="3" s="1"/>
  <c r="U14" i="3"/>
  <c r="W14" i="3"/>
  <c r="U13" i="3"/>
  <c r="W13" i="3"/>
  <c r="U12" i="3"/>
  <c r="W12" i="3" s="1"/>
  <c r="H111" i="8"/>
  <c r="G111" i="8"/>
  <c r="F111" i="8"/>
  <c r="E111" i="8"/>
  <c r="D111" i="8"/>
  <c r="C111" i="8"/>
  <c r="B111" i="8"/>
  <c r="I110" i="8"/>
  <c r="H117" i="8"/>
  <c r="C117" i="8"/>
  <c r="I109" i="8"/>
  <c r="G116" i="8" s="1"/>
  <c r="F116" i="8"/>
  <c r="E116" i="8"/>
  <c r="I108" i="8"/>
  <c r="C115" i="8" s="1"/>
  <c r="I107" i="8"/>
  <c r="E114" i="8"/>
  <c r="B114" i="8"/>
  <c r="F114" i="8"/>
  <c r="B56" i="8"/>
  <c r="B57" i="8" s="1"/>
  <c r="C56" i="8"/>
  <c r="C57" i="8" s="1"/>
  <c r="D56" i="8"/>
  <c r="D57" i="8" s="1"/>
  <c r="E56" i="8"/>
  <c r="E57" i="8" s="1"/>
  <c r="F56" i="8"/>
  <c r="F57" i="8" s="1"/>
  <c r="P50" i="8" s="1"/>
  <c r="P49" i="8"/>
  <c r="H49" i="8"/>
  <c r="Y44" i="12"/>
  <c r="X51" i="12"/>
  <c r="X52" i="12"/>
  <c r="Z44" i="12"/>
  <c r="Y45" i="12"/>
  <c r="Z45" i="12"/>
  <c r="Y46" i="12"/>
  <c r="Z46" i="12" s="1"/>
  <c r="Y47" i="12"/>
  <c r="Z47" i="12" s="1"/>
  <c r="Y48" i="12"/>
  <c r="Z48" i="12"/>
  <c r="Y49" i="12"/>
  <c r="Z49" i="12"/>
  <c r="Y50" i="12"/>
  <c r="Z50" i="12" s="1"/>
  <c r="Y30" i="12"/>
  <c r="Z30" i="12"/>
  <c r="Y31" i="12"/>
  <c r="Z31" i="12" s="1"/>
  <c r="Y32" i="12"/>
  <c r="Z32" i="12"/>
  <c r="Y33" i="12"/>
  <c r="Z33" i="12"/>
  <c r="Y34" i="12"/>
  <c r="Z34" i="12"/>
  <c r="Y35" i="12"/>
  <c r="Z35" i="12" s="1"/>
  <c r="X37" i="12"/>
  <c r="X38" i="12"/>
  <c r="Y36" i="12"/>
  <c r="Z36" i="12"/>
  <c r="Y16" i="12"/>
  <c r="X23" i="12"/>
  <c r="X24" i="12" s="1"/>
  <c r="Z16" i="12"/>
  <c r="Y17" i="12"/>
  <c r="Z17" i="12" s="1"/>
  <c r="Y18" i="12"/>
  <c r="Z18" i="12" s="1"/>
  <c r="Y19" i="12"/>
  <c r="Z19" i="12"/>
  <c r="Y20" i="12"/>
  <c r="Z20" i="12"/>
  <c r="Y21" i="12"/>
  <c r="Z21" i="12" s="1"/>
  <c r="Y22" i="12"/>
  <c r="Z22" i="12" s="1"/>
  <c r="Y2" i="12"/>
  <c r="X9" i="12"/>
  <c r="X10" i="12"/>
  <c r="Z2" i="12" s="1"/>
  <c r="Y3" i="12"/>
  <c r="Z3" i="12"/>
  <c r="Y4" i="12"/>
  <c r="Z4" i="12"/>
  <c r="Y5" i="12"/>
  <c r="Y6" i="12"/>
  <c r="Z6" i="12"/>
  <c r="Y7" i="12"/>
  <c r="Z7" i="12"/>
  <c r="Y8" i="12"/>
  <c r="Z8" i="12"/>
  <c r="H52" i="8"/>
  <c r="P51" i="8"/>
  <c r="H51" i="8"/>
  <c r="H50" i="8"/>
  <c r="G56" i="8"/>
  <c r="G57" i="8" s="1"/>
  <c r="B41" i="8"/>
  <c r="B99" i="8"/>
  <c r="C99" i="8"/>
  <c r="D99" i="8"/>
  <c r="E99" i="8"/>
  <c r="F99" i="8"/>
  <c r="G99" i="8"/>
  <c r="H99" i="8"/>
  <c r="I99" i="8"/>
  <c r="B100" i="8"/>
  <c r="C100" i="8"/>
  <c r="D100" i="8"/>
  <c r="E100" i="8"/>
  <c r="F100" i="8"/>
  <c r="G100" i="8"/>
  <c r="H100" i="8"/>
  <c r="J100" i="8" s="1"/>
  <c r="K100" i="8" s="1"/>
  <c r="K102" i="8" s="1"/>
  <c r="I100" i="8"/>
  <c r="B101" i="8"/>
  <c r="C101" i="8"/>
  <c r="D101" i="8"/>
  <c r="E101" i="8"/>
  <c r="F101" i="8"/>
  <c r="J101" i="8" s="1"/>
  <c r="K101" i="8" s="1"/>
  <c r="G101" i="8"/>
  <c r="H101" i="8"/>
  <c r="I101" i="8"/>
  <c r="B85" i="8"/>
  <c r="J85" i="8" s="1"/>
  <c r="C85" i="8"/>
  <c r="D85" i="8"/>
  <c r="E85" i="8"/>
  <c r="F85" i="8"/>
  <c r="G85" i="8"/>
  <c r="H85" i="8"/>
  <c r="I85" i="8"/>
  <c r="B86" i="8"/>
  <c r="C86" i="8"/>
  <c r="J86" i="8" s="1"/>
  <c r="L86" i="8" s="1"/>
  <c r="L88" i="8" s="1"/>
  <c r="D86" i="8"/>
  <c r="E86" i="8"/>
  <c r="F86" i="8"/>
  <c r="G86" i="8"/>
  <c r="H86" i="8"/>
  <c r="I86" i="8"/>
  <c r="B87" i="8"/>
  <c r="C87" i="8"/>
  <c r="D87" i="8"/>
  <c r="E87" i="8"/>
  <c r="F87" i="8"/>
  <c r="G87" i="8"/>
  <c r="H87" i="8"/>
  <c r="I87" i="8"/>
  <c r="J87" i="8"/>
  <c r="L87" i="8" s="1"/>
  <c r="BV73" i="12"/>
  <c r="BW73" i="12"/>
  <c r="BV74" i="12"/>
  <c r="BW74" i="12" s="1"/>
  <c r="BV75" i="12"/>
  <c r="BW75" i="12" s="1"/>
  <c r="BV76" i="12"/>
  <c r="BU80" i="12"/>
  <c r="BU81" i="12" s="1"/>
  <c r="BW76" i="12"/>
  <c r="BV77" i="12"/>
  <c r="BW77" i="12" s="1"/>
  <c r="BV78" i="12"/>
  <c r="BW78" i="12" s="1"/>
  <c r="BV79" i="12"/>
  <c r="BW79" i="12"/>
  <c r="BO73" i="12"/>
  <c r="BP73" i="12" s="1"/>
  <c r="BN80" i="12"/>
  <c r="BN81" i="12" s="1"/>
  <c r="BO74" i="12"/>
  <c r="BP74" i="12"/>
  <c r="BO75" i="12"/>
  <c r="BP75" i="12"/>
  <c r="BO76" i="12"/>
  <c r="BP76" i="12" s="1"/>
  <c r="BO77" i="12"/>
  <c r="BO78" i="12"/>
  <c r="BP78" i="12"/>
  <c r="BO79" i="12"/>
  <c r="BP79" i="12"/>
  <c r="BH73" i="12"/>
  <c r="BG80" i="12"/>
  <c r="BG81" i="12" s="1"/>
  <c r="BI73" i="12" s="1"/>
  <c r="BH74" i="12"/>
  <c r="BI74" i="12"/>
  <c r="BH75" i="12"/>
  <c r="BI75" i="12" s="1"/>
  <c r="BH76" i="12"/>
  <c r="BI76" i="12"/>
  <c r="BH77" i="12"/>
  <c r="BI77" i="12"/>
  <c r="BH78" i="12"/>
  <c r="BI78" i="12"/>
  <c r="BH79" i="12"/>
  <c r="BI79" i="12" s="1"/>
  <c r="BA73" i="12"/>
  <c r="BB73" i="12"/>
  <c r="BA74" i="12"/>
  <c r="BB74" i="12"/>
  <c r="BA75" i="12"/>
  <c r="BB75" i="12" s="1"/>
  <c r="BA76" i="12"/>
  <c r="BB76" i="12"/>
  <c r="BA77" i="12"/>
  <c r="AZ80" i="12"/>
  <c r="AZ81" i="12" s="1"/>
  <c r="BB77" i="12" s="1"/>
  <c r="BA78" i="12"/>
  <c r="BB78" i="12" s="1"/>
  <c r="BA79" i="12"/>
  <c r="BB79" i="12"/>
  <c r="AT73" i="12"/>
  <c r="AS80" i="12"/>
  <c r="AS81" i="12"/>
  <c r="AT74" i="12"/>
  <c r="AU74" i="12"/>
  <c r="AT75" i="12"/>
  <c r="AU75" i="12"/>
  <c r="AT76" i="12"/>
  <c r="AU76" i="12"/>
  <c r="AT77" i="12"/>
  <c r="AT78" i="12"/>
  <c r="AU78" i="12"/>
  <c r="AT79" i="12"/>
  <c r="AU79" i="12"/>
  <c r="AM73" i="12"/>
  <c r="AL80" i="12"/>
  <c r="AL81" i="12" s="1"/>
  <c r="AN77" i="12" s="1"/>
  <c r="AM74" i="12"/>
  <c r="AN74" i="12"/>
  <c r="AM75" i="12"/>
  <c r="AN75" i="12"/>
  <c r="AM76" i="12"/>
  <c r="AN76" i="12" s="1"/>
  <c r="AM77" i="12"/>
  <c r="AM78" i="12"/>
  <c r="AN78" i="12"/>
  <c r="AM79" i="12"/>
  <c r="AN79" i="12"/>
  <c r="AF73" i="12"/>
  <c r="AG73" i="12"/>
  <c r="AF74" i="12"/>
  <c r="AG74" i="12"/>
  <c r="AF75" i="12"/>
  <c r="AG75" i="12"/>
  <c r="AF76" i="12"/>
  <c r="AG76" i="12" s="1"/>
  <c r="AF77" i="12"/>
  <c r="AE80" i="12"/>
  <c r="AE81" i="12" s="1"/>
  <c r="AG77" i="12" s="1"/>
  <c r="AF78" i="12"/>
  <c r="AG78" i="12"/>
  <c r="AF79" i="12"/>
  <c r="AG79" i="12" s="1"/>
  <c r="Y73" i="12"/>
  <c r="X80" i="12"/>
  <c r="X81" i="12" s="1"/>
  <c r="Z76" i="12" s="1"/>
  <c r="Y74" i="12"/>
  <c r="Z74" i="12" s="1"/>
  <c r="Y75" i="12"/>
  <c r="Z75" i="12"/>
  <c r="Y76" i="12"/>
  <c r="Y77" i="12"/>
  <c r="Z77" i="12"/>
  <c r="Y78" i="12"/>
  <c r="Z78" i="12" s="1"/>
  <c r="Y79" i="12"/>
  <c r="Z79" i="12"/>
  <c r="BV58" i="12"/>
  <c r="BW58" i="12"/>
  <c r="BV59" i="12"/>
  <c r="BW59" i="12" s="1"/>
  <c r="BV60" i="12"/>
  <c r="BW60" i="12"/>
  <c r="BV61" i="12"/>
  <c r="BW61" i="12"/>
  <c r="BV62" i="12"/>
  <c r="BU65" i="12"/>
  <c r="BU66" i="12" s="1"/>
  <c r="BW64" i="12" s="1"/>
  <c r="BV63" i="12"/>
  <c r="BW63" i="12"/>
  <c r="BV64" i="12"/>
  <c r="BO58" i="12"/>
  <c r="BN65" i="12"/>
  <c r="BN66" i="12" s="1"/>
  <c r="BP62" i="12" s="1"/>
  <c r="BO59" i="12"/>
  <c r="BO60" i="12"/>
  <c r="BP60" i="12"/>
  <c r="BO61" i="12"/>
  <c r="BP61" i="12" s="1"/>
  <c r="BO62" i="12"/>
  <c r="BO63" i="12"/>
  <c r="BP63" i="12"/>
  <c r="BO64" i="12"/>
  <c r="BP64" i="12"/>
  <c r="BH58" i="12"/>
  <c r="BG65" i="12"/>
  <c r="BG66" i="12" s="1"/>
  <c r="BI63" i="12" s="1"/>
  <c r="BI58" i="12"/>
  <c r="BI65" i="12" s="1"/>
  <c r="BH59" i="12"/>
  <c r="BI59" i="12"/>
  <c r="BH60" i="12"/>
  <c r="BI60" i="12" s="1"/>
  <c r="BH61" i="12"/>
  <c r="BI61" i="12"/>
  <c r="BH62" i="12"/>
  <c r="BI62" i="12"/>
  <c r="BH63" i="12"/>
  <c r="BH64" i="12"/>
  <c r="BI64" i="12" s="1"/>
  <c r="BA58" i="12"/>
  <c r="BB58" i="12"/>
  <c r="BA59" i="12"/>
  <c r="AZ65" i="12"/>
  <c r="AZ66" i="12" s="1"/>
  <c r="BB62" i="12" s="1"/>
  <c r="BA60" i="12"/>
  <c r="BB60" i="12"/>
  <c r="BA61" i="12"/>
  <c r="BB61" i="12"/>
  <c r="BA62" i="12"/>
  <c r="BA63" i="12"/>
  <c r="BB63" i="12" s="1"/>
  <c r="BA64" i="12"/>
  <c r="BB64" i="12"/>
  <c r="AT58" i="12"/>
  <c r="AS65" i="12"/>
  <c r="AS66" i="12" s="1"/>
  <c r="AT59" i="12"/>
  <c r="AU59" i="12"/>
  <c r="AT60" i="12"/>
  <c r="AU60" i="12"/>
  <c r="AT61" i="12"/>
  <c r="AU61" i="12"/>
  <c r="AT62" i="12"/>
  <c r="AT63" i="12"/>
  <c r="AT64" i="12"/>
  <c r="AM58" i="12"/>
  <c r="AN58" i="12" s="1"/>
  <c r="AL65" i="12"/>
  <c r="AL66" i="12" s="1"/>
  <c r="AN62" i="12" s="1"/>
  <c r="AM59" i="12"/>
  <c r="AN59" i="12"/>
  <c r="AM60" i="12"/>
  <c r="AM61" i="12"/>
  <c r="AN61" i="12" s="1"/>
  <c r="AM62" i="12"/>
  <c r="AM63" i="12"/>
  <c r="AN63" i="12"/>
  <c r="AM64" i="12"/>
  <c r="AN64" i="12"/>
  <c r="AF58" i="12"/>
  <c r="AG58" i="12"/>
  <c r="AF59" i="12"/>
  <c r="AE65" i="12"/>
  <c r="AE66" i="12" s="1"/>
  <c r="AG62" i="12" s="1"/>
  <c r="AF60" i="12"/>
  <c r="AG60" i="12" s="1"/>
  <c r="AF61" i="12"/>
  <c r="AG61" i="12"/>
  <c r="AF62" i="12"/>
  <c r="AF63" i="12"/>
  <c r="AF64" i="12"/>
  <c r="Y58" i="12"/>
  <c r="X65" i="12"/>
  <c r="X66" i="12" s="1"/>
  <c r="Z58" i="12" s="1"/>
  <c r="Y59" i="12"/>
  <c r="Z59" i="12" s="1"/>
  <c r="Y60" i="12"/>
  <c r="Z60" i="12"/>
  <c r="Y61" i="12"/>
  <c r="Z61" i="12"/>
  <c r="Y62" i="12"/>
  <c r="Z62" i="12"/>
  <c r="Y63" i="12"/>
  <c r="Y64" i="12"/>
  <c r="Z64" i="12"/>
  <c r="BV44" i="12"/>
  <c r="BW44" i="12"/>
  <c r="BV45" i="12"/>
  <c r="BW45" i="12" s="1"/>
  <c r="BV46" i="12"/>
  <c r="BW46" i="12"/>
  <c r="BV47" i="12"/>
  <c r="BW47" i="12"/>
  <c r="BV48" i="12"/>
  <c r="BW48" i="12"/>
  <c r="BV49" i="12"/>
  <c r="BW49" i="12" s="1"/>
  <c r="BV50" i="12"/>
  <c r="BU51" i="12"/>
  <c r="BU52" i="12" s="1"/>
  <c r="BW50" i="12" s="1"/>
  <c r="BO44" i="12"/>
  <c r="BN51" i="12"/>
  <c r="BN52" i="12" s="1"/>
  <c r="BP49" i="12" s="1"/>
  <c r="BO45" i="12"/>
  <c r="BP45" i="12"/>
  <c r="BO46" i="12"/>
  <c r="BP46" i="12"/>
  <c r="BO47" i="12"/>
  <c r="BP47" i="12" s="1"/>
  <c r="BO48" i="12"/>
  <c r="BP48" i="12"/>
  <c r="BO49" i="12"/>
  <c r="BO50" i="12"/>
  <c r="BP50" i="12"/>
  <c r="BH44" i="12"/>
  <c r="BG51" i="12"/>
  <c r="BG52" i="12" s="1"/>
  <c r="BI44" i="12" s="1"/>
  <c r="BH45" i="12"/>
  <c r="BI45" i="12"/>
  <c r="BH46" i="12"/>
  <c r="BI46" i="12" s="1"/>
  <c r="BH47" i="12"/>
  <c r="BI47" i="12"/>
  <c r="BH48" i="12"/>
  <c r="BI48" i="12"/>
  <c r="BH49" i="12"/>
  <c r="BI49" i="12"/>
  <c r="BH50" i="12"/>
  <c r="BI50" i="12" s="1"/>
  <c r="BA44" i="12"/>
  <c r="BB44" i="12"/>
  <c r="BA45" i="12"/>
  <c r="BB45" i="12"/>
  <c r="BA46" i="12"/>
  <c r="BB46" i="12" s="1"/>
  <c r="BB51" i="12" s="1"/>
  <c r="BA47" i="12"/>
  <c r="BB47" i="12"/>
  <c r="BA48" i="12"/>
  <c r="BB48" i="12"/>
  <c r="BA49" i="12"/>
  <c r="BB49" i="12"/>
  <c r="BA50" i="12"/>
  <c r="BB50" i="12" s="1"/>
  <c r="AZ51" i="12"/>
  <c r="AT44" i="12"/>
  <c r="AS51" i="12"/>
  <c r="AU44" i="12"/>
  <c r="AT45" i="12"/>
  <c r="AU45" i="12" s="1"/>
  <c r="AT46" i="12"/>
  <c r="AU46" i="12"/>
  <c r="AT47" i="12"/>
  <c r="AU47" i="12"/>
  <c r="AT48" i="12"/>
  <c r="AU48" i="12"/>
  <c r="AU51" i="12" s="1"/>
  <c r="AT49" i="12"/>
  <c r="AU49" i="12" s="1"/>
  <c r="AT50" i="12"/>
  <c r="AU50" i="12"/>
  <c r="AM44" i="12"/>
  <c r="AL51" i="12"/>
  <c r="AL52" i="12" s="1"/>
  <c r="AM45" i="12"/>
  <c r="AN45" i="12"/>
  <c r="AM46" i="12"/>
  <c r="AN46" i="12"/>
  <c r="AM47" i="12"/>
  <c r="AN47" i="12"/>
  <c r="AM48" i="12"/>
  <c r="AN48" i="12" s="1"/>
  <c r="AM49" i="12"/>
  <c r="AN49" i="12"/>
  <c r="AM50" i="12"/>
  <c r="AN50" i="12"/>
  <c r="AF44" i="12"/>
  <c r="AG44" i="12" s="1"/>
  <c r="AF45" i="12"/>
  <c r="AG45" i="12"/>
  <c r="AF46" i="12"/>
  <c r="AG46" i="12"/>
  <c r="AG53" i="12" s="1"/>
  <c r="AG54" i="12" s="1"/>
  <c r="P32" i="12" s="1"/>
  <c r="AF47" i="12"/>
  <c r="AG47" i="12"/>
  <c r="AF48" i="12"/>
  <c r="AG48" i="12" s="1"/>
  <c r="AF49" i="12"/>
  <c r="AE51" i="12"/>
  <c r="AE52" i="12" s="1"/>
  <c r="AG49" i="12"/>
  <c r="AF50" i="12"/>
  <c r="AG50" i="12"/>
  <c r="AZ52" i="12"/>
  <c r="AS52" i="12"/>
  <c r="BV30" i="12"/>
  <c r="BW30" i="12" s="1"/>
  <c r="BV31" i="12"/>
  <c r="BW31" i="12" s="1"/>
  <c r="BV32" i="12"/>
  <c r="BW32" i="12" s="1"/>
  <c r="BV33" i="12"/>
  <c r="BW33" i="12"/>
  <c r="BV34" i="12"/>
  <c r="BU37" i="12"/>
  <c r="BU38" i="12"/>
  <c r="BW36" i="12" s="1"/>
  <c r="BV35" i="12"/>
  <c r="BW35" i="12" s="1"/>
  <c r="BV36" i="12"/>
  <c r="BO30" i="12"/>
  <c r="BP30" i="12" s="1"/>
  <c r="BO31" i="12"/>
  <c r="BP31" i="12" s="1"/>
  <c r="BN37" i="12"/>
  <c r="BN38" i="12" s="1"/>
  <c r="BP35" i="12" s="1"/>
  <c r="BO32" i="12"/>
  <c r="BP32" i="12" s="1"/>
  <c r="BO33" i="12"/>
  <c r="BP33" i="12" s="1"/>
  <c r="BO34" i="12"/>
  <c r="BP34" i="12" s="1"/>
  <c r="BO35" i="12"/>
  <c r="BO36" i="12"/>
  <c r="BP36" i="12" s="1"/>
  <c r="BH30" i="12"/>
  <c r="BI30" i="12"/>
  <c r="BH31" i="12"/>
  <c r="BI31" i="12"/>
  <c r="BH32" i="12"/>
  <c r="BI32" i="12" s="1"/>
  <c r="BH33" i="12"/>
  <c r="BI33" i="12" s="1"/>
  <c r="BH34" i="12"/>
  <c r="BG37" i="12"/>
  <c r="BG38" i="12" s="1"/>
  <c r="BH35" i="12"/>
  <c r="BH36" i="12"/>
  <c r="BI36" i="12" s="1"/>
  <c r="BA30" i="12"/>
  <c r="BB30" i="12"/>
  <c r="BA31" i="12"/>
  <c r="AZ37" i="12"/>
  <c r="AZ38" i="12"/>
  <c r="BB34" i="12" s="1"/>
  <c r="BA32" i="12"/>
  <c r="BB32" i="12" s="1"/>
  <c r="BA33" i="12"/>
  <c r="BB33" i="12"/>
  <c r="BA34" i="12"/>
  <c r="BA35" i="12"/>
  <c r="BB35" i="12" s="1"/>
  <c r="BA36" i="12"/>
  <c r="BB36" i="12" s="1"/>
  <c r="AT30" i="12"/>
  <c r="AU30" i="12"/>
  <c r="AT31" i="12"/>
  <c r="AU31" i="12" s="1"/>
  <c r="AT32" i="12"/>
  <c r="AU32" i="12" s="1"/>
  <c r="AT33" i="12"/>
  <c r="AU33" i="12"/>
  <c r="AT34" i="12"/>
  <c r="AU34" i="12" s="1"/>
  <c r="AS37" i="12"/>
  <c r="AS38" i="12"/>
  <c r="AU36" i="12" s="1"/>
  <c r="AT35" i="12"/>
  <c r="AU35" i="12" s="1"/>
  <c r="AT36" i="12"/>
  <c r="AM30" i="12"/>
  <c r="AN30" i="12" s="1"/>
  <c r="AM31" i="12"/>
  <c r="AN31" i="12" s="1"/>
  <c r="AL37" i="12"/>
  <c r="AL38" i="12" s="1"/>
  <c r="AN32" i="12" s="1"/>
  <c r="AM32" i="12"/>
  <c r="AM33" i="12"/>
  <c r="AN33" i="12" s="1"/>
  <c r="AM34" i="12"/>
  <c r="AN34" i="12" s="1"/>
  <c r="AN39" i="12" s="1"/>
  <c r="AN40" i="12" s="1"/>
  <c r="O33" i="12" s="1"/>
  <c r="AM35" i="12"/>
  <c r="AN35" i="12"/>
  <c r="AM36" i="12"/>
  <c r="AN36" i="12"/>
  <c r="AF30" i="12"/>
  <c r="AG30" i="12"/>
  <c r="AF31" i="12"/>
  <c r="AE37" i="12"/>
  <c r="AE38" i="12" s="1"/>
  <c r="AF32" i="12"/>
  <c r="AG32" i="12" s="1"/>
  <c r="AF33" i="12"/>
  <c r="AG33" i="12" s="1"/>
  <c r="AF34" i="12"/>
  <c r="AF35" i="12"/>
  <c r="AF36" i="12"/>
  <c r="AG36" i="12" s="1"/>
  <c r="AN37" i="12"/>
  <c r="AF2" i="12"/>
  <c r="AG2" i="12"/>
  <c r="AF3" i="12"/>
  <c r="AE9" i="12"/>
  <c r="AE10" i="12"/>
  <c r="AG6" i="12" s="1"/>
  <c r="AG3" i="12"/>
  <c r="AF4" i="12"/>
  <c r="AG4" i="12"/>
  <c r="AF5" i="12"/>
  <c r="AG5" i="12"/>
  <c r="AF6" i="12"/>
  <c r="AF7" i="12"/>
  <c r="AG7" i="12" s="1"/>
  <c r="AF8" i="12"/>
  <c r="AG8" i="12" s="1"/>
  <c r="AM2" i="12"/>
  <c r="AL9" i="12"/>
  <c r="AL10" i="12"/>
  <c r="AN2" i="12" s="1"/>
  <c r="AM3" i="12"/>
  <c r="AM4" i="12"/>
  <c r="AM5" i="12"/>
  <c r="AN5" i="12"/>
  <c r="AM6" i="12"/>
  <c r="AN6" i="12" s="1"/>
  <c r="AM7" i="12"/>
  <c r="AN7" i="12" s="1"/>
  <c r="AM8" i="12"/>
  <c r="AN8" i="12" s="1"/>
  <c r="AT2" i="12"/>
  <c r="AU2" i="12" s="1"/>
  <c r="AS9" i="12"/>
  <c r="AS10" i="12" s="1"/>
  <c r="AU6" i="12" s="1"/>
  <c r="AT3" i="12"/>
  <c r="AU3" i="12"/>
  <c r="AT4" i="12"/>
  <c r="AU4" i="12" s="1"/>
  <c r="AT5" i="12"/>
  <c r="AU5" i="12" s="1"/>
  <c r="AT6" i="12"/>
  <c r="AT7" i="12"/>
  <c r="AU7" i="12"/>
  <c r="AT8" i="12"/>
  <c r="AU8" i="12"/>
  <c r="BA2" i="12"/>
  <c r="BB2" i="12" s="1"/>
  <c r="BA3" i="12"/>
  <c r="AZ9" i="12"/>
  <c r="AZ10" i="12"/>
  <c r="BB6" i="12" s="1"/>
  <c r="BA4" i="12"/>
  <c r="BB4" i="12" s="1"/>
  <c r="BA5" i="12"/>
  <c r="BB5" i="12" s="1"/>
  <c r="BA6" i="12"/>
  <c r="BA7" i="12"/>
  <c r="BB7" i="12"/>
  <c r="BA8" i="12"/>
  <c r="BB8" i="12" s="1"/>
  <c r="BH2" i="12"/>
  <c r="BG9" i="12"/>
  <c r="BG10" i="12" s="1"/>
  <c r="BI2" i="12" s="1"/>
  <c r="BI11" i="12" s="1"/>
  <c r="BI12" i="12" s="1"/>
  <c r="L35" i="12" s="1"/>
  <c r="BH3" i="12"/>
  <c r="BI3" i="12"/>
  <c r="BH4" i="12"/>
  <c r="BI4" i="12"/>
  <c r="BH5" i="12"/>
  <c r="BI5" i="12"/>
  <c r="BH6" i="12"/>
  <c r="BI6" i="12" s="1"/>
  <c r="BH7" i="12"/>
  <c r="BI7" i="12"/>
  <c r="BH8" i="12"/>
  <c r="BI8" i="12"/>
  <c r="BO2" i="12"/>
  <c r="BP2" i="12" s="1"/>
  <c r="BP11" i="12" s="1"/>
  <c r="BP12" i="12" s="1"/>
  <c r="K35" i="12" s="1"/>
  <c r="BN9" i="12"/>
  <c r="BN10" i="12"/>
  <c r="BO3" i="12"/>
  <c r="BP3" i="12"/>
  <c r="BO4" i="12"/>
  <c r="BP4" i="12"/>
  <c r="BO5" i="12"/>
  <c r="BP5" i="12" s="1"/>
  <c r="BO6" i="12"/>
  <c r="BP6" i="12" s="1"/>
  <c r="BO7" i="12"/>
  <c r="BP7" i="12"/>
  <c r="BO8" i="12"/>
  <c r="BP8" i="12"/>
  <c r="BV2" i="12"/>
  <c r="BW2" i="12"/>
  <c r="BV3" i="12"/>
  <c r="BW3" i="12" s="1"/>
  <c r="BV4" i="12"/>
  <c r="BW4" i="12"/>
  <c r="BV5" i="12"/>
  <c r="BU9" i="12"/>
  <c r="BU10" i="12" s="1"/>
  <c r="BW5" i="12" s="1"/>
  <c r="BV6" i="12"/>
  <c r="BW6" i="12" s="1"/>
  <c r="BV7" i="12"/>
  <c r="BW7" i="12" s="1"/>
  <c r="BV8" i="12"/>
  <c r="BW8" i="12"/>
  <c r="AF16" i="12"/>
  <c r="AG16" i="12" s="1"/>
  <c r="AF17" i="12"/>
  <c r="AG17" i="12"/>
  <c r="AF18" i="12"/>
  <c r="AG18" i="12"/>
  <c r="AF19" i="12"/>
  <c r="AG19" i="12" s="1"/>
  <c r="AF20" i="12"/>
  <c r="AG20" i="12" s="1"/>
  <c r="AE23" i="12"/>
  <c r="AE24" i="12" s="1"/>
  <c r="AG21" i="12" s="1"/>
  <c r="AF21" i="12"/>
  <c r="AF22" i="12"/>
  <c r="AM16" i="12"/>
  <c r="AL23" i="12"/>
  <c r="AL24" i="12"/>
  <c r="AN16" i="12"/>
  <c r="AN25" i="12" s="1"/>
  <c r="AN26" i="12" s="1"/>
  <c r="O34" i="12" s="1"/>
  <c r="AM17" i="12"/>
  <c r="AN17" i="12"/>
  <c r="AM18" i="12"/>
  <c r="AN18" i="12" s="1"/>
  <c r="AM19" i="12"/>
  <c r="AN19" i="12" s="1"/>
  <c r="AM20" i="12"/>
  <c r="AN20" i="12"/>
  <c r="AM21" i="12"/>
  <c r="AN21" i="12" s="1"/>
  <c r="AN23" i="12" s="1"/>
  <c r="AM22" i="12"/>
  <c r="AN22" i="12" s="1"/>
  <c r="AT16" i="12"/>
  <c r="AS23" i="12"/>
  <c r="AS24" i="12" s="1"/>
  <c r="AT17" i="12"/>
  <c r="AU17" i="12"/>
  <c r="AT18" i="12"/>
  <c r="AU18" i="12"/>
  <c r="AT19" i="12"/>
  <c r="AU19" i="12"/>
  <c r="AT20" i="12"/>
  <c r="AT21" i="12"/>
  <c r="AT22" i="12"/>
  <c r="BA16" i="12"/>
  <c r="BB16" i="12" s="1"/>
  <c r="BA17" i="12"/>
  <c r="BB17" i="12" s="1"/>
  <c r="BA18" i="12"/>
  <c r="BB18" i="12"/>
  <c r="BA19" i="12"/>
  <c r="BB19" i="12"/>
  <c r="BA20" i="12"/>
  <c r="BB20" i="12" s="1"/>
  <c r="AZ23" i="12"/>
  <c r="AZ24" i="12"/>
  <c r="BA21" i="12"/>
  <c r="BB21" i="12"/>
  <c r="BA22" i="12"/>
  <c r="BB22" i="12" s="1"/>
  <c r="BH16" i="12"/>
  <c r="BG23" i="12"/>
  <c r="BG24" i="12"/>
  <c r="BI16" i="12" s="1"/>
  <c r="BH17" i="12"/>
  <c r="BI17" i="12" s="1"/>
  <c r="BH18" i="12"/>
  <c r="BI18" i="12"/>
  <c r="BH19" i="12"/>
  <c r="BI19" i="12"/>
  <c r="BH20" i="12"/>
  <c r="BI20" i="12" s="1"/>
  <c r="BH21" i="12"/>
  <c r="BI21" i="12" s="1"/>
  <c r="BH22" i="12"/>
  <c r="BI22" i="12"/>
  <c r="BO16" i="12"/>
  <c r="BN23" i="12"/>
  <c r="BN24" i="12" s="1"/>
  <c r="BO17" i="12"/>
  <c r="BP17" i="12"/>
  <c r="BO18" i="12"/>
  <c r="BP18" i="12"/>
  <c r="BO19" i="12"/>
  <c r="BP19" i="12"/>
  <c r="BO20" i="12"/>
  <c r="BO21" i="12"/>
  <c r="BP21" i="12" s="1"/>
  <c r="BO22" i="12"/>
  <c r="BP22" i="12"/>
  <c r="BV16" i="12"/>
  <c r="BW16" i="12"/>
  <c r="BV17" i="12"/>
  <c r="BW17" i="12"/>
  <c r="BV18" i="12"/>
  <c r="BW18" i="12"/>
  <c r="BV19" i="12"/>
  <c r="BW19" i="12"/>
  <c r="BV20" i="12"/>
  <c r="BU23" i="12"/>
  <c r="BU24" i="12" s="1"/>
  <c r="BV21" i="12"/>
  <c r="BW21" i="12"/>
  <c r="BV22" i="12"/>
  <c r="I25" i="12"/>
  <c r="H25" i="12"/>
  <c r="G25" i="12"/>
  <c r="F25" i="12"/>
  <c r="E25" i="12"/>
  <c r="D25" i="12"/>
  <c r="C25" i="12"/>
  <c r="B25" i="12"/>
  <c r="CC2" i="12"/>
  <c r="CD2" i="12" s="1"/>
  <c r="CB9" i="12"/>
  <c r="CB10" i="12"/>
  <c r="CC3" i="12"/>
  <c r="CD3" i="12" s="1"/>
  <c r="CC4" i="12"/>
  <c r="CD4" i="12" s="1"/>
  <c r="CC5" i="12"/>
  <c r="CD5" i="12" s="1"/>
  <c r="CC6" i="12"/>
  <c r="CD6" i="12"/>
  <c r="CC7" i="12"/>
  <c r="CD7" i="12" s="1"/>
  <c r="CC8" i="12"/>
  <c r="CD8" i="12" s="1"/>
  <c r="G11" i="12"/>
  <c r="G12" i="12"/>
  <c r="F11" i="12"/>
  <c r="F12" i="12" s="1"/>
  <c r="E11" i="12"/>
  <c r="E12" i="12" s="1"/>
  <c r="D11" i="12"/>
  <c r="D12" i="12" s="1"/>
  <c r="C11" i="12"/>
  <c r="C12" i="12"/>
  <c r="B11" i="12"/>
  <c r="B12" i="12" s="1"/>
  <c r="J4" i="12" s="1"/>
  <c r="G10" i="12"/>
  <c r="F10" i="12"/>
  <c r="E10" i="12"/>
  <c r="D10" i="12"/>
  <c r="C10" i="12"/>
  <c r="B10" i="12"/>
  <c r="K9" i="12"/>
  <c r="J9" i="12"/>
  <c r="K8" i="12"/>
  <c r="J8" i="12"/>
  <c r="K7" i="12"/>
  <c r="J7" i="12"/>
  <c r="K6" i="12"/>
  <c r="J6" i="12"/>
  <c r="K5" i="12"/>
  <c r="J5" i="12"/>
  <c r="K4" i="12"/>
  <c r="I11" i="11"/>
  <c r="J11" i="11"/>
  <c r="K11" i="11"/>
  <c r="H11" i="11"/>
  <c r="G11" i="11"/>
  <c r="F11" i="11"/>
  <c r="E11" i="11"/>
  <c r="D11" i="11"/>
  <c r="C11" i="11"/>
  <c r="B11" i="11"/>
  <c r="T36" i="8"/>
  <c r="S44" i="8"/>
  <c r="S45" i="8" s="1"/>
  <c r="T37" i="8"/>
  <c r="U37" i="8" s="1"/>
  <c r="T38" i="8"/>
  <c r="T39" i="8"/>
  <c r="U39" i="8"/>
  <c r="T40" i="8"/>
  <c r="T41" i="8"/>
  <c r="U41" i="8" s="1"/>
  <c r="T42" i="8"/>
  <c r="U42" i="8"/>
  <c r="T44" i="8"/>
  <c r="I49" i="8"/>
  <c r="O53" i="8"/>
  <c r="P53" i="8"/>
  <c r="B43" i="8"/>
  <c r="C43" i="8"/>
  <c r="J43" i="8" s="1"/>
  <c r="K43" i="8" s="1"/>
  <c r="D43" i="8"/>
  <c r="E43" i="8"/>
  <c r="F43" i="8"/>
  <c r="G43" i="8"/>
  <c r="H43" i="8"/>
  <c r="I43" i="8"/>
  <c r="B42" i="8"/>
  <c r="C42" i="8"/>
  <c r="D42" i="8"/>
  <c r="J42" i="8" s="1"/>
  <c r="K42" i="8" s="1"/>
  <c r="K44" i="8" s="1"/>
  <c r="E42" i="8"/>
  <c r="F42" i="8"/>
  <c r="G42" i="8"/>
  <c r="H42" i="8"/>
  <c r="I42" i="8"/>
  <c r="C41" i="8"/>
  <c r="D41" i="8"/>
  <c r="J41" i="8" s="1"/>
  <c r="E41" i="8"/>
  <c r="F41" i="8"/>
  <c r="G41" i="8"/>
  <c r="H41" i="8"/>
  <c r="I41" i="8"/>
  <c r="R66" i="8"/>
  <c r="R67" i="8"/>
  <c r="R73" i="8" s="1"/>
  <c r="R74" i="8" s="1"/>
  <c r="R75" i="8" s="1"/>
  <c r="R68" i="8"/>
  <c r="R69" i="8"/>
  <c r="R70" i="8"/>
  <c r="R71" i="8"/>
  <c r="R72" i="8"/>
  <c r="Q79" i="8"/>
  <c r="R61" i="8"/>
  <c r="M55" i="8"/>
  <c r="Q37" i="8"/>
  <c r="Q38" i="8"/>
  <c r="Q39" i="8"/>
  <c r="Q41" i="8"/>
  <c r="Q42" i="8"/>
  <c r="Q36" i="8"/>
  <c r="Q44" i="8" s="1"/>
  <c r="Q45" i="8" s="1"/>
  <c r="Q43" i="8"/>
  <c r="O44" i="8"/>
  <c r="K33" i="2"/>
  <c r="I33" i="2" s="1"/>
  <c r="K34" i="2"/>
  <c r="I34" i="2" s="1"/>
  <c r="K35" i="2"/>
  <c r="K36" i="2"/>
  <c r="I36" i="2" s="1"/>
  <c r="K37" i="2"/>
  <c r="I37" i="2" s="1"/>
  <c r="K38" i="2"/>
  <c r="I38" i="2" s="1"/>
  <c r="K32" i="2"/>
  <c r="J24" i="2"/>
  <c r="J25" i="2"/>
  <c r="I25" i="2" s="1"/>
  <c r="J26" i="2"/>
  <c r="I26" i="2" s="1"/>
  <c r="J27" i="2"/>
  <c r="J28" i="2"/>
  <c r="I28" i="2" s="1"/>
  <c r="J29" i="2"/>
  <c r="I29" i="2" s="1"/>
  <c r="J23" i="2"/>
  <c r="I23" i="2" s="1"/>
  <c r="I15" i="2"/>
  <c r="I16" i="2"/>
  <c r="I17" i="2"/>
  <c r="I18" i="2"/>
  <c r="I19" i="2"/>
  <c r="I14" i="2"/>
  <c r="I9" i="2"/>
  <c r="K5" i="2"/>
  <c r="K6" i="2"/>
  <c r="K7" i="2"/>
  <c r="K8" i="2"/>
  <c r="K9" i="2"/>
  <c r="K10" i="2"/>
  <c r="K4" i="2"/>
  <c r="J5" i="2"/>
  <c r="J6" i="2"/>
  <c r="J7" i="2"/>
  <c r="J8" i="2"/>
  <c r="J9" i="2"/>
  <c r="J10" i="2"/>
  <c r="J4" i="2"/>
  <c r="I10" i="2"/>
  <c r="I8" i="2"/>
  <c r="I7" i="2"/>
  <c r="I6" i="2"/>
  <c r="I5" i="2"/>
  <c r="I4" i="2"/>
  <c r="I20" i="2"/>
  <c r="I35" i="2"/>
  <c r="I32" i="2"/>
  <c r="I24" i="2"/>
  <c r="I27" i="2"/>
  <c r="G2" i="9"/>
  <c r="G3" i="9" s="1"/>
  <c r="J2" i="9"/>
  <c r="M2" i="9" s="1"/>
  <c r="J3" i="9"/>
  <c r="L3" i="9"/>
  <c r="AB9" i="9"/>
  <c r="N55" i="8"/>
  <c r="O55" i="8"/>
  <c r="P55" i="8"/>
  <c r="H55" i="8"/>
  <c r="R55" i="8" s="1"/>
  <c r="L53" i="8"/>
  <c r="M53" i="8"/>
  <c r="H53" i="8"/>
  <c r="R53" i="8"/>
  <c r="T53" i="8" s="1"/>
  <c r="L54" i="8"/>
  <c r="M54" i="8"/>
  <c r="N54" i="8"/>
  <c r="O54" i="8"/>
  <c r="P54" i="8"/>
  <c r="H54" i="8"/>
  <c r="R54" i="8"/>
  <c r="T54" i="8" s="1"/>
  <c r="J67" i="8"/>
  <c r="J68" i="8"/>
  <c r="J69" i="8"/>
  <c r="J70" i="8"/>
  <c r="J71" i="8"/>
  <c r="J72" i="8"/>
  <c r="J66" i="8"/>
  <c r="T56" i="8"/>
  <c r="L57" i="8"/>
  <c r="I51" i="8"/>
  <c r="I52" i="8"/>
  <c r="I53" i="8"/>
  <c r="I54" i="8"/>
  <c r="I55" i="8"/>
  <c r="L56" i="8"/>
  <c r="M56" i="8"/>
  <c r="N56" i="8"/>
  <c r="O56" i="8"/>
  <c r="P56" i="8"/>
  <c r="Q56" i="8"/>
  <c r="C22" i="8"/>
  <c r="M22" i="8"/>
  <c r="M23" i="8" s="1"/>
  <c r="D22" i="8"/>
  <c r="N22" i="8" s="1"/>
  <c r="N23" i="8" s="1"/>
  <c r="E22" i="8"/>
  <c r="O22" i="8"/>
  <c r="O23" i="8" s="1"/>
  <c r="F22" i="8"/>
  <c r="P22" i="8" s="1"/>
  <c r="P23" i="8" s="1"/>
  <c r="G22" i="8"/>
  <c r="Q22" i="8"/>
  <c r="Q23" i="8"/>
  <c r="B22" i="8"/>
  <c r="L22" i="8" s="1"/>
  <c r="L23" i="8" s="1"/>
  <c r="G23" i="8"/>
  <c r="F23" i="8"/>
  <c r="E23" i="8"/>
  <c r="D23" i="8"/>
  <c r="C23" i="8"/>
  <c r="B23" i="8"/>
  <c r="M44" i="8"/>
  <c r="L10" i="8"/>
  <c r="L4" i="8"/>
  <c r="B11" i="8"/>
  <c r="C11" i="8"/>
  <c r="D11" i="8"/>
  <c r="E11" i="8"/>
  <c r="F11" i="8"/>
  <c r="L11" i="8" s="1"/>
  <c r="G11" i="8"/>
  <c r="H11" i="8"/>
  <c r="I11" i="8"/>
  <c r="L9" i="8"/>
  <c r="L8" i="8"/>
  <c r="A34" i="8"/>
  <c r="L6" i="8"/>
  <c r="L7" i="8"/>
  <c r="L5" i="8"/>
  <c r="Q31" i="5"/>
  <c r="P25" i="5"/>
  <c r="H27" i="5"/>
  <c r="H28" i="5"/>
  <c r="H29" i="5"/>
  <c r="H30" i="5"/>
  <c r="H31" i="5"/>
  <c r="H32" i="5"/>
  <c r="H26" i="5"/>
  <c r="H19" i="5"/>
  <c r="H20" i="5"/>
  <c r="H21" i="5"/>
  <c r="H22" i="5"/>
  <c r="H23" i="5"/>
  <c r="H24" i="5"/>
  <c r="H18" i="5"/>
  <c r="H11" i="5"/>
  <c r="H12" i="5"/>
  <c r="H13" i="5"/>
  <c r="H14" i="5"/>
  <c r="H15" i="5"/>
  <c r="H16" i="5"/>
  <c r="H10" i="5"/>
  <c r="H3" i="5"/>
  <c r="H4" i="5"/>
  <c r="H5" i="5"/>
  <c r="H6" i="5"/>
  <c r="H7" i="5"/>
  <c r="H8" i="5"/>
  <c r="H2" i="5"/>
  <c r="P13" i="5"/>
  <c r="P15" i="5"/>
  <c r="K8" i="3"/>
  <c r="K7" i="3"/>
  <c r="K6" i="3"/>
  <c r="K5" i="3"/>
  <c r="K4" i="3"/>
  <c r="J46" i="4"/>
  <c r="K46" i="4"/>
  <c r="I46" i="4"/>
  <c r="J47" i="4"/>
  <c r="I47" i="4" s="1"/>
  <c r="K47" i="4"/>
  <c r="J45" i="4"/>
  <c r="K45" i="4"/>
  <c r="I45" i="4"/>
  <c r="H47" i="4"/>
  <c r="H46" i="4"/>
  <c r="H45" i="4"/>
  <c r="D8" i="4"/>
  <c r="B8" i="4" s="1"/>
  <c r="E8" i="4" s="1"/>
  <c r="F8" i="4" s="1"/>
  <c r="D9" i="4"/>
  <c r="B9" i="4" s="1"/>
  <c r="E9" i="4" s="1"/>
  <c r="F9" i="4" s="1"/>
  <c r="D10" i="4"/>
  <c r="B10" i="4" s="1"/>
  <c r="E10" i="4" s="1"/>
  <c r="F10" i="4" s="1"/>
  <c r="D11" i="4"/>
  <c r="B11" i="4" s="1"/>
  <c r="E11" i="4" s="1"/>
  <c r="F11" i="4" s="1"/>
  <c r="D12" i="4"/>
  <c r="B12" i="4" s="1"/>
  <c r="E12" i="4" s="1"/>
  <c r="F12" i="4" s="1"/>
  <c r="D13" i="4"/>
  <c r="B13" i="4" s="1"/>
  <c r="E13" i="4" s="1"/>
  <c r="F13" i="4" s="1"/>
  <c r="D7" i="4"/>
  <c r="B7" i="4" s="1"/>
  <c r="E7" i="4" s="1"/>
  <c r="F7" i="4" s="1"/>
  <c r="L8" i="3"/>
  <c r="L7" i="3"/>
  <c r="L6" i="3"/>
  <c r="L5" i="3"/>
  <c r="L4" i="3"/>
  <c r="L3" i="3"/>
  <c r="K3" i="3"/>
  <c r="J8" i="3"/>
  <c r="J7" i="3"/>
  <c r="J6" i="3"/>
  <c r="J5" i="3"/>
  <c r="J4" i="3"/>
  <c r="J3" i="3"/>
  <c r="R76" i="8" l="1"/>
  <c r="R77" i="8"/>
  <c r="CD11" i="12"/>
  <c r="CD12" i="12" s="1"/>
  <c r="BB25" i="12"/>
  <c r="BB26" i="12" s="1"/>
  <c r="M34" i="12" s="1"/>
  <c r="AU11" i="12"/>
  <c r="AU12" i="12" s="1"/>
  <c r="N35" i="12" s="1"/>
  <c r="Q50" i="8"/>
  <c r="Q49" i="8"/>
  <c r="Q51" i="8"/>
  <c r="Z9" i="12"/>
  <c r="U38" i="8"/>
  <c r="U36" i="8"/>
  <c r="U40" i="8"/>
  <c r="BI51" i="12"/>
  <c r="BI53" i="12"/>
  <c r="BI54" i="12" s="1"/>
  <c r="L32" i="12" s="1"/>
  <c r="M3" i="9"/>
  <c r="BI25" i="12"/>
  <c r="BI26" i="12" s="1"/>
  <c r="L34" i="12" s="1"/>
  <c r="BI23" i="12"/>
  <c r="AU22" i="12"/>
  <c r="AU21" i="12"/>
  <c r="AU16" i="12"/>
  <c r="AU20" i="12"/>
  <c r="BP82" i="12"/>
  <c r="BP83" i="12" s="1"/>
  <c r="K30" i="12" s="1"/>
  <c r="T55" i="8"/>
  <c r="K72" i="8"/>
  <c r="H3" i="9"/>
  <c r="G4" i="9"/>
  <c r="K45" i="8"/>
  <c r="K46" i="8" s="1"/>
  <c r="BW20" i="12"/>
  <c r="BW25" i="12" s="1"/>
  <c r="BW26" i="12" s="1"/>
  <c r="J34" i="12" s="1"/>
  <c r="BW22" i="12"/>
  <c r="BW23" i="12"/>
  <c r="BP39" i="12"/>
  <c r="BP40" i="12" s="1"/>
  <c r="K33" i="12" s="1"/>
  <c r="Z67" i="12"/>
  <c r="Z68" i="12" s="1"/>
  <c r="Q31" i="12" s="1"/>
  <c r="AU63" i="12"/>
  <c r="AU58" i="12"/>
  <c r="AU64" i="12"/>
  <c r="BI82" i="12"/>
  <c r="BI83" i="12" s="1"/>
  <c r="L30" i="12" s="1"/>
  <c r="BI80" i="12"/>
  <c r="L89" i="8"/>
  <c r="K90" i="8" s="1"/>
  <c r="L85" i="8"/>
  <c r="K71" i="8"/>
  <c r="K70" i="8"/>
  <c r="BP20" i="12"/>
  <c r="BW11" i="12"/>
  <c r="BW12" i="12" s="1"/>
  <c r="J35" i="12" s="1"/>
  <c r="AU53" i="12"/>
  <c r="AU54" i="12" s="1"/>
  <c r="N32" i="12" s="1"/>
  <c r="AU62" i="12"/>
  <c r="BW65" i="12"/>
  <c r="Z73" i="12"/>
  <c r="BB82" i="12"/>
  <c r="BB83" i="12" s="1"/>
  <c r="M30" i="12" s="1"/>
  <c r="BB80" i="12"/>
  <c r="L49" i="8"/>
  <c r="L52" i="8"/>
  <c r="R52" i="8" s="1"/>
  <c r="L51" i="8"/>
  <c r="BP16" i="12"/>
  <c r="AG11" i="12"/>
  <c r="AG12" i="12" s="1"/>
  <c r="P35" i="12" s="1"/>
  <c r="AU39" i="12"/>
  <c r="AU40" i="12" s="1"/>
  <c r="N33" i="12" s="1"/>
  <c r="H2" i="9"/>
  <c r="BB3" i="12"/>
  <c r="BW37" i="12"/>
  <c r="BP44" i="12"/>
  <c r="AG64" i="12"/>
  <c r="AG67" i="12" s="1"/>
  <c r="AG68" i="12" s="1"/>
  <c r="P31" i="12" s="1"/>
  <c r="AG59" i="12"/>
  <c r="BP58" i="12"/>
  <c r="BW62" i="12"/>
  <c r="BW67" i="12" s="1"/>
  <c r="BW68" i="12" s="1"/>
  <c r="J31" i="12" s="1"/>
  <c r="AU77" i="12"/>
  <c r="L50" i="8"/>
  <c r="R50" i="8" s="1"/>
  <c r="Z5" i="12"/>
  <c r="Z11" i="12" s="1"/>
  <c r="Z12" i="12" s="1"/>
  <c r="Q35" i="12" s="1"/>
  <c r="Y9" i="12"/>
  <c r="Z37" i="12"/>
  <c r="Z39" i="12"/>
  <c r="Z40" i="12" s="1"/>
  <c r="Q33" i="12" s="1"/>
  <c r="BI67" i="12"/>
  <c r="BI68" i="12" s="1"/>
  <c r="L31" i="12" s="1"/>
  <c r="Z25" i="12"/>
  <c r="Z26" i="12" s="1"/>
  <c r="Q34" i="12" s="1"/>
  <c r="Z23" i="12"/>
  <c r="BI35" i="12"/>
  <c r="BW34" i="12"/>
  <c r="BW39" i="12" s="1"/>
  <c r="BW40" i="12" s="1"/>
  <c r="J33" i="12" s="1"/>
  <c r="AN44" i="12"/>
  <c r="AG80" i="12"/>
  <c r="AN73" i="12"/>
  <c r="BP77" i="12"/>
  <c r="BP80" i="12" s="1"/>
  <c r="J99" i="8"/>
  <c r="K103" i="8" s="1"/>
  <c r="K104" i="8" s="1"/>
  <c r="BB23" i="12"/>
  <c r="AG63" i="12"/>
  <c r="AU73" i="12"/>
  <c r="AG22" i="12"/>
  <c r="AG25" i="12" s="1"/>
  <c r="AG26" i="12" s="1"/>
  <c r="P34" i="12" s="1"/>
  <c r="AG51" i="12"/>
  <c r="O50" i="8"/>
  <c r="O49" i="8"/>
  <c r="O51" i="8"/>
  <c r="I50" i="8"/>
  <c r="BB11" i="12"/>
  <c r="BB12" i="12" s="1"/>
  <c r="M35" i="12" s="1"/>
  <c r="AN4" i="12"/>
  <c r="AU37" i="12"/>
  <c r="BB31" i="12"/>
  <c r="BB37" i="12" s="1"/>
  <c r="BI34" i="12"/>
  <c r="BI37" i="12" s="1"/>
  <c r="BP37" i="12"/>
  <c r="BB53" i="12"/>
  <c r="BB54" i="12" s="1"/>
  <c r="M32" i="12" s="1"/>
  <c r="AN60" i="12"/>
  <c r="AN65" i="12" s="1"/>
  <c r="BB59" i="12"/>
  <c r="AG82" i="12"/>
  <c r="AG83" i="12" s="1"/>
  <c r="P30" i="12" s="1"/>
  <c r="BW82" i="12"/>
  <c r="BW83" i="12" s="1"/>
  <c r="J30" i="12" s="1"/>
  <c r="BW80" i="12"/>
  <c r="Z51" i="12"/>
  <c r="Z53" i="12"/>
  <c r="Z54" i="12" s="1"/>
  <c r="Q32" i="12" s="1"/>
  <c r="N51" i="8"/>
  <c r="N49" i="8"/>
  <c r="N50" i="8"/>
  <c r="AN3" i="12"/>
  <c r="AN11" i="12" s="1"/>
  <c r="AN12" i="12" s="1"/>
  <c r="AG31" i="12"/>
  <c r="AG37" i="12" s="1"/>
  <c r="AG35" i="12"/>
  <c r="AG34" i="12"/>
  <c r="BB39" i="12"/>
  <c r="BB40" i="12" s="1"/>
  <c r="M33" i="12" s="1"/>
  <c r="BW51" i="12"/>
  <c r="BW53" i="12"/>
  <c r="BW54" i="12" s="1"/>
  <c r="J32" i="12" s="1"/>
  <c r="Z63" i="12"/>
  <c r="Z65" i="12" s="1"/>
  <c r="AN67" i="12"/>
  <c r="AN68" i="12" s="1"/>
  <c r="O31" i="12" s="1"/>
  <c r="BB67" i="12"/>
  <c r="BB68" i="12" s="1"/>
  <c r="M31" i="12" s="1"/>
  <c r="BB65" i="12"/>
  <c r="BP59" i="12"/>
  <c r="M49" i="8"/>
  <c r="R49" i="8" s="1"/>
  <c r="M50" i="8"/>
  <c r="M51" i="8"/>
  <c r="D115" i="8"/>
  <c r="B115" i="8"/>
  <c r="K69" i="8" l="1"/>
  <c r="T52" i="8"/>
  <c r="O35" i="12"/>
  <c r="O9" i="12"/>
  <c r="R51" i="8"/>
  <c r="K68" i="8" s="1"/>
  <c r="AN80" i="12"/>
  <c r="AN82" i="12"/>
  <c r="AN83" i="12" s="1"/>
  <c r="O30" i="12" s="1"/>
  <c r="BI39" i="12"/>
  <c r="BI40" i="12" s="1"/>
  <c r="L33" i="12" s="1"/>
  <c r="AG23" i="12"/>
  <c r="T49" i="8"/>
  <c r="AU25" i="12"/>
  <c r="AU26" i="12" s="1"/>
  <c r="N34" i="12" s="1"/>
  <c r="AU23" i="12"/>
  <c r="AG39" i="12"/>
  <c r="AG40" i="12" s="1"/>
  <c r="P33" i="12" s="1"/>
  <c r="H4" i="9"/>
  <c r="G5" i="9"/>
  <c r="T50" i="8"/>
  <c r="K2" i="9"/>
  <c r="R2" i="9"/>
  <c r="AU82" i="12"/>
  <c r="AU83" i="12" s="1"/>
  <c r="N30" i="12" s="1"/>
  <c r="AU80" i="12"/>
  <c r="AN53" i="12"/>
  <c r="AN54" i="12" s="1"/>
  <c r="O32" i="12" s="1"/>
  <c r="AN51" i="12"/>
  <c r="BP67" i="12"/>
  <c r="BP68" i="12" s="1"/>
  <c r="K31" i="12" s="1"/>
  <c r="BP65" i="12"/>
  <c r="U43" i="8"/>
  <c r="U46" i="8" s="1"/>
  <c r="AG65" i="12"/>
  <c r="Z82" i="12"/>
  <c r="Z83" i="12" s="1"/>
  <c r="Q30" i="12" s="1"/>
  <c r="Z80" i="12"/>
  <c r="P2" i="9"/>
  <c r="AU67" i="12"/>
  <c r="AU68" i="12" s="1"/>
  <c r="N31" i="12" s="1"/>
  <c r="AU65" i="12"/>
  <c r="S2" i="9"/>
  <c r="BP53" i="12"/>
  <c r="BP54" i="12" s="1"/>
  <c r="K32" i="12" s="1"/>
  <c r="BP51" i="12"/>
  <c r="BP23" i="12"/>
  <c r="BP25" i="12"/>
  <c r="BP26" i="12" s="1"/>
  <c r="K34" i="12" s="1"/>
  <c r="P3" i="9" l="1"/>
  <c r="V2" i="9"/>
  <c r="H5" i="9"/>
  <c r="G6" i="9"/>
  <c r="H6" i="9" s="1"/>
  <c r="N2" i="9"/>
  <c r="K3" i="9"/>
  <c r="Q2" i="9" s="1"/>
  <c r="T51" i="8"/>
  <c r="Y2" i="9"/>
  <c r="S3" i="9"/>
  <c r="U44" i="8"/>
  <c r="X2" i="9"/>
  <c r="R3" i="9"/>
  <c r="Q3" i="9" l="1"/>
  <c r="W2" i="9"/>
  <c r="S4" i="9"/>
  <c r="Y3" i="9"/>
  <c r="N3" i="9"/>
  <c r="T2" i="9"/>
  <c r="R4" i="9"/>
  <c r="X3" i="9"/>
  <c r="V3" i="9"/>
  <c r="P4" i="9"/>
  <c r="R5" i="9" l="1"/>
  <c r="X4" i="9"/>
  <c r="Z2" i="9"/>
  <c r="AA2" i="9" s="1"/>
  <c r="T3" i="9"/>
  <c r="V4" i="9"/>
  <c r="P5" i="9"/>
  <c r="Y4" i="9"/>
  <c r="S5" i="9"/>
  <c r="Q5" i="9"/>
  <c r="W3" i="9"/>
  <c r="Z3" i="9" l="1"/>
  <c r="AA3" i="9" s="1"/>
  <c r="T4" i="9"/>
  <c r="S6" i="9"/>
  <c r="Y6" i="9" s="1"/>
  <c r="Y5" i="9"/>
  <c r="P6" i="9"/>
  <c r="V6" i="9" s="1"/>
  <c r="AA6" i="9" s="1"/>
  <c r="V5" i="9"/>
  <c r="W5" i="9"/>
  <c r="Q6" i="9"/>
  <c r="W6" i="9" s="1"/>
  <c r="X5" i="9"/>
  <c r="R6" i="9"/>
  <c r="X6" i="9" s="1"/>
  <c r="T5" i="9" l="1"/>
  <c r="Z5" i="9" s="1"/>
  <c r="AA5" i="9" s="1"/>
  <c r="Z4" i="9"/>
  <c r="AA4" i="9" s="1"/>
  <c r="AA7" i="9" l="1"/>
  <c r="AA9" i="9" s="1"/>
</calcChain>
</file>

<file path=xl/sharedStrings.xml><?xml version="1.0" encoding="utf-8"?>
<sst xmlns="http://schemas.openxmlformats.org/spreadsheetml/2006/main" count="2281" uniqueCount="311">
  <si>
    <t>Characteristic Matrix</t>
  </si>
  <si>
    <t>Element</t>
  </si>
  <si>
    <t>S1</t>
  </si>
  <si>
    <t>S2</t>
  </si>
  <si>
    <t>S3</t>
  </si>
  <si>
    <t>S4</t>
  </si>
  <si>
    <t>a</t>
  </si>
  <si>
    <t>b</t>
  </si>
  <si>
    <t>d</t>
  </si>
  <si>
    <t>c</t>
  </si>
  <si>
    <t>e</t>
  </si>
  <si>
    <t>Permutation of rows</t>
  </si>
  <si>
    <t>row</t>
  </si>
  <si>
    <t>x+1 mod 5</t>
  </si>
  <si>
    <t>3x+1 mod 5</t>
  </si>
  <si>
    <t>used to simulate ramdom permutation</t>
  </si>
  <si>
    <t>hash function h permute row r to position h(r)</t>
  </si>
  <si>
    <t>hash</t>
  </si>
  <si>
    <t>h1</t>
  </si>
  <si>
    <t>h2</t>
  </si>
  <si>
    <t>α</t>
  </si>
  <si>
    <t>Characteristic Matrix and hash function h2</t>
  </si>
  <si>
    <t>Characteristic Matrix and hash function h1</t>
  </si>
  <si>
    <t>Characteristic Matrix and hash function h1 and h2</t>
  </si>
  <si>
    <t>row 0</t>
  </si>
  <si>
    <t>row 1</t>
  </si>
  <si>
    <t>iteration</t>
  </si>
  <si>
    <t>row 2</t>
  </si>
  <si>
    <t>row 3</t>
  </si>
  <si>
    <t>row 4</t>
  </si>
  <si>
    <t>MIN[SIG(1,c) , hi(1)]</t>
  </si>
  <si>
    <t>MIN[SIG(0,c) , hi(0)]</t>
  </si>
  <si>
    <t>c=3</t>
  </si>
  <si>
    <t>MIN[SIG(2,c) , hi(2)]</t>
  </si>
  <si>
    <t>Signature Matrix</t>
  </si>
  <si>
    <t>MIN[SIG(3,c) , hi(3)]</t>
  </si>
  <si>
    <t>c=1, 4</t>
  </si>
  <si>
    <t>c=2, 4</t>
  </si>
  <si>
    <t>c=1,3,4</t>
  </si>
  <si>
    <t>MIN[SIG(4,c) , hi(4)]</t>
  </si>
  <si>
    <t>2x+1 mod 7</t>
  </si>
  <si>
    <t>3x+2 mod 7</t>
  </si>
  <si>
    <t>row 5</t>
  </si>
  <si>
    <t>S5</t>
  </si>
  <si>
    <t>S6</t>
  </si>
  <si>
    <t>h3</t>
  </si>
  <si>
    <t>h4</t>
  </si>
  <si>
    <t>s5</t>
  </si>
  <si>
    <t>s6</t>
  </si>
  <si>
    <t>Element x</t>
  </si>
  <si>
    <t>4x+3 mod 7</t>
  </si>
  <si>
    <t>Characteristic Matrix and hash function h3</t>
  </si>
  <si>
    <t>Characteristic Matrix and hash function h4</t>
  </si>
  <si>
    <t>c=2, 4, 5</t>
  </si>
  <si>
    <t>c=2, 5</t>
  </si>
  <si>
    <t>c=3, 6</t>
  </si>
  <si>
    <t>c=1, 5</t>
  </si>
  <si>
    <t>MIN[SIG(i,c) , hi(row)]</t>
  </si>
  <si>
    <t>c=3, 4,5,6</t>
  </si>
  <si>
    <t>s1</t>
  </si>
  <si>
    <t>s2</t>
  </si>
  <si>
    <t>s3</t>
  </si>
  <si>
    <t>s4</t>
  </si>
  <si>
    <t>s4,s5</t>
  </si>
  <si>
    <t>s3,s6</t>
  </si>
  <si>
    <t>H(ri)</t>
  </si>
  <si>
    <t>band 1</t>
  </si>
  <si>
    <t>band 2</t>
  </si>
  <si>
    <t>band 3</t>
  </si>
  <si>
    <t xml:space="preserve"> x</t>
  </si>
  <si>
    <t>bucket</t>
  </si>
  <si>
    <t>candidate pairs</t>
  </si>
  <si>
    <t>s</t>
  </si>
  <si>
    <t>r</t>
  </si>
  <si>
    <t>sexpr</t>
  </si>
  <si>
    <t>(1-Sr)</t>
  </si>
  <si>
    <t>(1-sr)b</t>
  </si>
  <si>
    <t>1-(1-sr)b</t>
  </si>
  <si>
    <t>Signature</t>
  </si>
  <si>
    <t>Umbral</t>
  </si>
  <si>
    <t>1/b</t>
  </si>
  <si>
    <t>1/r</t>
  </si>
  <si>
    <t>Valor estimado</t>
  </si>
  <si>
    <t>f2</t>
  </si>
  <si>
    <t>permutaciones</t>
  </si>
  <si>
    <t>proximo primo</t>
  </si>
  <si>
    <t>FP1</t>
  </si>
  <si>
    <t>FP2</t>
  </si>
  <si>
    <t xml:space="preserve"> </t>
  </si>
  <si>
    <t>fp1</t>
  </si>
  <si>
    <t>FP3</t>
  </si>
  <si>
    <t>FP4</t>
  </si>
  <si>
    <t>Position</t>
  </si>
  <si>
    <t xml:space="preserve"> 3-grid</t>
  </si>
  <si>
    <t xml:space="preserve"> bucket</t>
  </si>
  <si>
    <t>position</t>
  </si>
  <si>
    <t>value</t>
  </si>
  <si>
    <t>fp3</t>
  </si>
  <si>
    <t>fp1,fp3</t>
  </si>
  <si>
    <t>fp3,fp4</t>
  </si>
  <si>
    <t>(fp3,6),(fp4,7)</t>
  </si>
  <si>
    <t>(fp1,2)</t>
  </si>
  <si>
    <t>(fp1,1)</t>
  </si>
  <si>
    <t>(fp4,4)</t>
  </si>
  <si>
    <t>(fp1,6)</t>
  </si>
  <si>
    <t>(fp4,5)</t>
  </si>
  <si>
    <t>(fp3,7)</t>
  </si>
  <si>
    <t>(fp4,2)</t>
  </si>
  <si>
    <t>mi,j</t>
  </si>
  <si>
    <t>M</t>
  </si>
  <si>
    <t>N</t>
  </si>
  <si>
    <t>1x2</t>
  </si>
  <si>
    <t>0x1</t>
  </si>
  <si>
    <t>2x0</t>
  </si>
  <si>
    <t>1x0</t>
  </si>
  <si>
    <t>2x2</t>
  </si>
  <si>
    <t>3x2</t>
  </si>
  <si>
    <t>1x1</t>
  </si>
  <si>
    <t>3x0</t>
  </si>
  <si>
    <t>M3,j x Nj,1</t>
  </si>
  <si>
    <t>M2,j x Nj,2</t>
  </si>
  <si>
    <t>M2,j x Nj,1</t>
  </si>
  <si>
    <t>M1,j  x Nj,2</t>
  </si>
  <si>
    <t>M1,j  x Nj,1</t>
  </si>
  <si>
    <t>M3,j x Nj,2</t>
  </si>
  <si>
    <t>2x1</t>
  </si>
  <si>
    <t>j=1</t>
  </si>
  <si>
    <t>j=2</t>
  </si>
  <si>
    <t>j=3</t>
  </si>
  <si>
    <t>P</t>
  </si>
  <si>
    <t>j</t>
  </si>
  <si>
    <t>m</t>
  </si>
  <si>
    <t>i</t>
  </si>
  <si>
    <t>n</t>
  </si>
  <si>
    <t>x</t>
  </si>
  <si>
    <t>=</t>
  </si>
  <si>
    <t>k</t>
  </si>
  <si>
    <t>Nj,k</t>
  </si>
  <si>
    <t>group by i,k</t>
  </si>
  <si>
    <t>Mi,j x Nj,k</t>
  </si>
  <si>
    <t>(i,k)</t>
  </si>
  <si>
    <t>mij</t>
  </si>
  <si>
    <t>njk</t>
  </si>
  <si>
    <t>Mov-1</t>
  </si>
  <si>
    <t>Mov-2</t>
  </si>
  <si>
    <t>Mov-3</t>
  </si>
  <si>
    <t>Mov-4</t>
  </si>
  <si>
    <t>Actor-1</t>
  </si>
  <si>
    <t>Actor-2</t>
  </si>
  <si>
    <t>Actor-3</t>
  </si>
  <si>
    <t>Actor-4</t>
  </si>
  <si>
    <t>Actor-5</t>
  </si>
  <si>
    <t>Actor-6</t>
  </si>
  <si>
    <t>Actor-7</t>
  </si>
  <si>
    <t>Actor-8</t>
  </si>
  <si>
    <t xml:space="preserve">    Actor Movie</t>
  </si>
  <si>
    <t>average rating</t>
  </si>
  <si>
    <t>SUM</t>
  </si>
  <si>
    <t>3&amp;</t>
  </si>
  <si>
    <t>4&amp;</t>
  </si>
  <si>
    <t>2&amp;</t>
  </si>
  <si>
    <t xml:space="preserve">   User Movie</t>
  </si>
  <si>
    <t>User-2</t>
  </si>
  <si>
    <t>User-1</t>
  </si>
  <si>
    <t>User-3</t>
  </si>
  <si>
    <t>User-4</t>
  </si>
  <si>
    <t>User-5</t>
  </si>
  <si>
    <t>User-6</t>
  </si>
  <si>
    <t xml:space="preserve">    Actor User</t>
  </si>
  <si>
    <t>sum</t>
  </si>
  <si>
    <t>avg</t>
  </si>
  <si>
    <t>matrix 5</t>
  </si>
  <si>
    <t>matrix 5 = Matrix 4 X matrix 1</t>
  </si>
  <si>
    <t>Mov-5</t>
  </si>
  <si>
    <t>Mov-6</t>
  </si>
  <si>
    <t>Mov-7</t>
  </si>
  <si>
    <t>probabilidad</t>
  </si>
  <si>
    <t>Matrix 1: Actors x Movie</t>
  </si>
  <si>
    <t>Matrix 2: Users x Movies</t>
  </si>
  <si>
    <t>matrix 3:Likelihood that a user likes Actor</t>
  </si>
  <si>
    <t>Dot product</t>
  </si>
  <si>
    <t>Likelihood that a user likes Actor.  Matrix 1 . Matrix 2</t>
  </si>
  <si>
    <t>count</t>
  </si>
  <si>
    <t>value-avg</t>
  </si>
  <si>
    <t>COUNT</t>
  </si>
  <si>
    <t>user-1 mov 1</t>
  </si>
  <si>
    <t>user-1 mov 2</t>
  </si>
  <si>
    <t>user-1 mov-3</t>
  </si>
  <si>
    <t>user-1 mov-4</t>
  </si>
  <si>
    <t>user-1 mov-5</t>
  </si>
  <si>
    <t>user-1 mov-6</t>
  </si>
  <si>
    <t>user-1 mov-7</t>
  </si>
  <si>
    <t>matrix 4: User x Movies</t>
  </si>
  <si>
    <t>Mox-Y</t>
  </si>
  <si>
    <t>Mov-X</t>
  </si>
  <si>
    <t>Normalized matrix 4: User x Movies</t>
  </si>
  <si>
    <t>avg+</t>
  </si>
  <si>
    <t>Query User</t>
  </si>
  <si>
    <t>user-1</t>
  </si>
  <si>
    <t>U</t>
  </si>
  <si>
    <t>V</t>
  </si>
  <si>
    <t>X</t>
  </si>
  <si>
    <t>Result</t>
  </si>
  <si>
    <t>(y-ÿ)exp2</t>
  </si>
  <si>
    <t>RMSE</t>
  </si>
  <si>
    <t>row=0</t>
  </si>
  <si>
    <t>row 6</t>
  </si>
  <si>
    <t>c=2,3,4</t>
  </si>
  <si>
    <t>idem</t>
  </si>
  <si>
    <t>2x+1mod 7</t>
  </si>
  <si>
    <t>hi(0)</t>
  </si>
  <si>
    <t>hi(1)</t>
  </si>
  <si>
    <t>hi(2)</t>
  </si>
  <si>
    <t>i=1…4</t>
  </si>
  <si>
    <t>hi(3)</t>
  </si>
  <si>
    <t>hi(4)</t>
  </si>
  <si>
    <t>hi(5)</t>
  </si>
  <si>
    <t xml:space="preserve">initial= x </t>
  </si>
  <si>
    <t>shingle</t>
  </si>
  <si>
    <t>permutation 2</t>
  </si>
  <si>
    <t>permutation 3</t>
  </si>
  <si>
    <t>permutation 4</t>
  </si>
  <si>
    <t>permutation 1</t>
  </si>
  <si>
    <t>Shingles</t>
  </si>
  <si>
    <t>Rows</t>
  </si>
  <si>
    <t>rows</t>
  </si>
  <si>
    <t>shingles</t>
  </si>
  <si>
    <t>suma</t>
  </si>
  <si>
    <t>raiz</t>
  </si>
  <si>
    <t>x1</t>
  </si>
  <si>
    <t>x2</t>
  </si>
  <si>
    <t>x3</t>
  </si>
  <si>
    <t>x8</t>
  </si>
  <si>
    <t>x6</t>
  </si>
  <si>
    <t>x7</t>
  </si>
  <si>
    <t>division</t>
  </si>
  <si>
    <t>arcosen</t>
  </si>
  <si>
    <t>U^2</t>
  </si>
  <si>
    <t>M^2</t>
  </si>
  <si>
    <t>Mov-Z</t>
  </si>
  <si>
    <t>Numerad.</t>
  </si>
  <si>
    <t>Total</t>
  </si>
  <si>
    <t>angulo</t>
  </si>
  <si>
    <t>Matrix 3 : Dot Product User .  Actor</t>
  </si>
  <si>
    <t xml:space="preserve">   Actor / User </t>
  </si>
  <si>
    <t>U . A</t>
  </si>
  <si>
    <t>Num</t>
  </si>
  <si>
    <t>Numerador</t>
  </si>
  <si>
    <t>Matrix 1: Words x Doc.  TF-IDF</t>
  </si>
  <si>
    <t>w-1</t>
  </si>
  <si>
    <t>w-2</t>
  </si>
  <si>
    <t>w-3</t>
  </si>
  <si>
    <t>w-4</t>
  </si>
  <si>
    <t>w-5</t>
  </si>
  <si>
    <t>w-6</t>
  </si>
  <si>
    <t>w-7</t>
  </si>
  <si>
    <t>Doc-1</t>
  </si>
  <si>
    <t>Doc-2</t>
  </si>
  <si>
    <t>Doc-3</t>
  </si>
  <si>
    <t>Doc-4</t>
  </si>
  <si>
    <t>Doc-5</t>
  </si>
  <si>
    <t>Doc-6</t>
  </si>
  <si>
    <t>Doc-7</t>
  </si>
  <si>
    <t>w-8</t>
  </si>
  <si>
    <t>w-9</t>
  </si>
  <si>
    <t>w-10</t>
  </si>
  <si>
    <t xml:space="preserve">    Word document</t>
  </si>
  <si>
    <t>Num.</t>
  </si>
  <si>
    <t>Matrix 4 : Normalized rating  of the movies that a user gives  and have Actor-x as Actor</t>
  </si>
  <si>
    <t>producto</t>
  </si>
  <si>
    <t>suma num</t>
  </si>
  <si>
    <t>suma Y^2</t>
  </si>
  <si>
    <t>Suma X^2</t>
  </si>
  <si>
    <t>denominador</t>
  </si>
  <si>
    <t>A</t>
  </si>
  <si>
    <t>B</t>
  </si>
  <si>
    <t>C</t>
  </si>
  <si>
    <t>D</t>
  </si>
  <si>
    <t>HP1</t>
  </si>
  <si>
    <t>HP2</t>
  </si>
  <si>
    <t>HP3</t>
  </si>
  <si>
    <t>TW</t>
  </si>
  <si>
    <t>SW</t>
  </si>
  <si>
    <t>SW2</t>
  </si>
  <si>
    <t>SW3</t>
  </si>
  <si>
    <t>[(row-i row-j)] + 3 mod 7</t>
  </si>
  <si>
    <t>H(x)</t>
  </si>
  <si>
    <t>doc</t>
  </si>
  <si>
    <t>[(row-i row-j) + 3 ] mod 7</t>
  </si>
  <si>
    <t>r1</t>
  </si>
  <si>
    <t>r2</t>
  </si>
  <si>
    <t>r3</t>
  </si>
  <si>
    <t>r4</t>
  </si>
  <si>
    <t>r5</t>
  </si>
  <si>
    <t>r6</t>
  </si>
  <si>
    <t>s2,s4</t>
  </si>
  <si>
    <t>M(b,m)</t>
  </si>
  <si>
    <t>P(b,n)</t>
  </si>
  <si>
    <r>
      <t>M</t>
    </r>
    <r>
      <rPr>
        <sz val="11"/>
        <color theme="1"/>
        <rFont val="Calibri"/>
        <family val="2"/>
      </rPr>
      <t>π</t>
    </r>
  </si>
  <si>
    <t>Characteristic Matrix M</t>
  </si>
  <si>
    <t>i,k</t>
  </si>
  <si>
    <r>
      <t>M</t>
    </r>
    <r>
      <rPr>
        <vertAlign val="subscript"/>
        <sz val="11"/>
        <color theme="1"/>
        <rFont val="Calibri"/>
        <family val="2"/>
        <scheme val="minor"/>
      </rPr>
      <t>1,j</t>
    </r>
    <r>
      <rPr>
        <sz val="11"/>
        <color theme="1"/>
        <rFont val="Calibri"/>
        <family val="2"/>
        <scheme val="minor"/>
      </rPr>
      <t xml:space="preserve">  x N</t>
    </r>
    <r>
      <rPr>
        <vertAlign val="subscript"/>
        <sz val="11"/>
        <color theme="1"/>
        <rFont val="Calibri"/>
        <family val="2"/>
        <scheme val="minor"/>
      </rPr>
      <t>j,1</t>
    </r>
  </si>
  <si>
    <r>
      <t>M</t>
    </r>
    <r>
      <rPr>
        <vertAlign val="subscript"/>
        <sz val="11"/>
        <color theme="1"/>
        <rFont val="Calibri"/>
        <family val="2"/>
        <scheme val="minor"/>
      </rPr>
      <t>1,j</t>
    </r>
    <r>
      <rPr>
        <sz val="11"/>
        <color theme="1"/>
        <rFont val="Calibri"/>
        <family val="2"/>
        <scheme val="minor"/>
      </rPr>
      <t xml:space="preserve">  x N</t>
    </r>
    <r>
      <rPr>
        <vertAlign val="subscript"/>
        <sz val="11"/>
        <color theme="1"/>
        <rFont val="Calibri"/>
        <family val="2"/>
        <scheme val="minor"/>
      </rPr>
      <t>j,2</t>
    </r>
  </si>
  <si>
    <r>
      <t>M</t>
    </r>
    <r>
      <rPr>
        <vertAlign val="subscript"/>
        <sz val="11"/>
        <color theme="1"/>
        <rFont val="Calibri"/>
        <family val="2"/>
        <scheme val="minor"/>
      </rPr>
      <t>2,j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j,1</t>
    </r>
  </si>
  <si>
    <r>
      <t>M</t>
    </r>
    <r>
      <rPr>
        <vertAlign val="subscript"/>
        <sz val="11"/>
        <color theme="1"/>
        <rFont val="Calibri"/>
        <family val="2"/>
        <scheme val="minor"/>
      </rPr>
      <t>2,j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j,2</t>
    </r>
  </si>
  <si>
    <r>
      <t>M</t>
    </r>
    <r>
      <rPr>
        <vertAlign val="subscript"/>
        <sz val="11"/>
        <color theme="1"/>
        <rFont val="Calibri"/>
        <family val="2"/>
        <scheme val="minor"/>
      </rPr>
      <t>3,j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j,1</t>
    </r>
  </si>
  <si>
    <r>
      <t>M</t>
    </r>
    <r>
      <rPr>
        <vertAlign val="subscript"/>
        <sz val="11"/>
        <color theme="1"/>
        <rFont val="Calibri"/>
        <family val="2"/>
        <scheme val="minor"/>
      </rPr>
      <t>3,j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j,2</t>
    </r>
  </si>
  <si>
    <r>
      <t>m</t>
    </r>
    <r>
      <rPr>
        <vertAlign val="subscript"/>
        <sz val="11"/>
        <color theme="1"/>
        <rFont val="Calibri"/>
        <family val="2"/>
        <scheme val="minor"/>
      </rPr>
      <t>i,j</t>
    </r>
  </si>
  <si>
    <t>M=</t>
  </si>
  <si>
    <t>N=</t>
  </si>
  <si>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j,k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</si>
</sst>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"/>
    <numFmt numFmtId="166" formatCode="0.000"/>
    <numFmt numFmtId="167" formatCode="0.0000000"/>
    <numFmt numFmtId="168" formatCode="0.00000000"/>
    <numFmt numFmtId="169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7D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1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6" xfId="0" applyFill="1" applyBorder="1"/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1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13" xfId="0" applyFont="1" applyFill="1" applyBorder="1" applyAlignment="1">
      <alignment horizontal="right"/>
    </xf>
    <xf numFmtId="0" fontId="0" fillId="15" borderId="2" xfId="0" applyFill="1" applyBorder="1" applyAlignment="1">
      <alignment horizontal="center"/>
    </xf>
    <xf numFmtId="0" fontId="4" fillId="3" borderId="13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4" fillId="13" borderId="12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2" fontId="0" fillId="0" borderId="1" xfId="0" applyNumberFormat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6" borderId="13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0" xfId="0" applyFont="1" applyFill="1"/>
    <xf numFmtId="0" fontId="0" fillId="3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5" fillId="2" borderId="1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7" xfId="0" applyFill="1" applyBorder="1" applyAlignment="1"/>
    <xf numFmtId="0" fontId="0" fillId="20" borderId="0" xfId="0" applyFill="1" applyBorder="1" applyAlignment="1">
      <alignment horizontal="center"/>
    </xf>
    <xf numFmtId="0" fontId="0" fillId="20" borderId="0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/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5" borderId="1" xfId="0" applyFill="1" applyBorder="1"/>
    <xf numFmtId="0" fontId="0" fillId="15" borderId="1" xfId="0" applyFill="1" applyBorder="1"/>
    <xf numFmtId="0" fontId="1" fillId="15" borderId="1" xfId="0" applyFont="1" applyFill="1" applyBorder="1"/>
    <xf numFmtId="0" fontId="1" fillId="0" borderId="0" xfId="0" applyFont="1" applyFill="1" applyBorder="1"/>
    <xf numFmtId="0" fontId="0" fillId="3" borderId="0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3" borderId="1" xfId="0" applyFill="1" applyBorder="1"/>
    <xf numFmtId="0" fontId="0" fillId="23" borderId="1" xfId="0" applyFill="1" applyBorder="1" applyAlignment="1">
      <alignment horizontal="center"/>
    </xf>
    <xf numFmtId="0" fontId="0" fillId="3" borderId="8" xfId="0" applyFill="1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24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3" borderId="6" xfId="0" applyFill="1" applyBorder="1" applyAlignment="1">
      <alignment horizontal="center"/>
    </xf>
    <xf numFmtId="0" fontId="0" fillId="20" borderId="1" xfId="0" applyFill="1" applyBorder="1"/>
    <xf numFmtId="0" fontId="0" fillId="2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vertical="center" wrapText="1"/>
    </xf>
    <xf numFmtId="0" fontId="1" fillId="3" borderId="0" xfId="0" applyFont="1" applyFill="1" applyBorder="1"/>
    <xf numFmtId="1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1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12" fontId="0" fillId="3" borderId="1" xfId="0" applyNumberFormat="1" applyFill="1" applyBorder="1" applyAlignment="1">
      <alignment horizontal="center"/>
    </xf>
    <xf numFmtId="49" fontId="2" fillId="0" borderId="0" xfId="285" applyNumberFormat="1"/>
    <xf numFmtId="0" fontId="0" fillId="0" borderId="8" xfId="0" applyFill="1" applyBorder="1"/>
    <xf numFmtId="0" fontId="4" fillId="0" borderId="1" xfId="0" applyFont="1" applyBorder="1"/>
    <xf numFmtId="0" fontId="1" fillId="2" borderId="1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0" fontId="1" fillId="16" borderId="1" xfId="0" applyFont="1" applyFill="1" applyBorder="1"/>
    <xf numFmtId="0" fontId="0" fillId="16" borderId="11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1" fillId="2" borderId="2" xfId="0" applyFont="1" applyFill="1" applyBorder="1"/>
    <xf numFmtId="166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vertical="center" textRotation="90" wrapText="1"/>
    </xf>
    <xf numFmtId="0" fontId="1" fillId="16" borderId="11" xfId="0" applyFont="1" applyFill="1" applyBorder="1"/>
    <xf numFmtId="0" fontId="1" fillId="0" borderId="0" xfId="0" applyFont="1" applyFill="1" applyBorder="1" applyAlignment="1">
      <alignment horizontal="center"/>
    </xf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166" fontId="0" fillId="0" borderId="1" xfId="0" quotePrefix="1" applyNumberFormat="1" applyBorder="1" applyAlignment="1">
      <alignment horizontal="center"/>
    </xf>
    <xf numFmtId="12" fontId="0" fillId="5" borderId="1" xfId="0" applyNumberFormat="1" applyFill="1" applyBorder="1" applyAlignment="1">
      <alignment horizontal="center"/>
    </xf>
    <xf numFmtId="166" fontId="0" fillId="0" borderId="0" xfId="0" applyNumberFormat="1"/>
    <xf numFmtId="0" fontId="0" fillId="5" borderId="0" xfId="0" applyFill="1"/>
    <xf numFmtId="0" fontId="1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/>
    <xf numFmtId="0" fontId="0" fillId="16" borderId="2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0" fillId="2" borderId="1" xfId="0" applyNumberFormat="1" applyFill="1" applyBorder="1"/>
    <xf numFmtId="2" fontId="0" fillId="0" borderId="1" xfId="0" applyNumberFormat="1" applyBorder="1" applyAlignment="1">
      <alignment horizontal="center"/>
    </xf>
    <xf numFmtId="0" fontId="4" fillId="0" borderId="0" xfId="0" applyFont="1" applyFill="1" applyBorder="1"/>
    <xf numFmtId="1" fontId="0" fillId="0" borderId="1" xfId="0" applyNumberFormat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5" fontId="0" fillId="2" borderId="0" xfId="0" applyNumberFormat="1" applyFill="1" applyBorder="1"/>
    <xf numFmtId="0" fontId="1" fillId="2" borderId="2" xfId="0" applyFont="1" applyFill="1" applyBorder="1" applyAlignment="1">
      <alignment horizontal="center" wrapText="1"/>
    </xf>
    <xf numFmtId="1" fontId="1" fillId="2" borderId="2" xfId="0" applyNumberFormat="1" applyFon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/>
    <xf numFmtId="166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1" xfId="0" applyNumberFormat="1" applyBorder="1"/>
    <xf numFmtId="165" fontId="0" fillId="4" borderId="1" xfId="0" applyNumberFormat="1" applyFill="1" applyBorder="1"/>
    <xf numFmtId="165" fontId="0" fillId="0" borderId="0" xfId="0" applyNumberFormat="1"/>
    <xf numFmtId="165" fontId="0" fillId="0" borderId="1" xfId="0" applyNumberFormat="1" applyFill="1" applyBorder="1"/>
    <xf numFmtId="0" fontId="1" fillId="2" borderId="7" xfId="0" applyFont="1" applyFill="1" applyBorder="1" applyAlignment="1"/>
    <xf numFmtId="0" fontId="0" fillId="2" borderId="2" xfId="0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0" xfId="0" applyFont="1" applyFill="1" applyBorder="1"/>
    <xf numFmtId="0" fontId="0" fillId="28" borderId="1" xfId="0" applyFill="1" applyBorder="1" applyAlignment="1">
      <alignment horizontal="center"/>
    </xf>
    <xf numFmtId="0" fontId="0" fillId="26" borderId="6" xfId="0" applyFill="1" applyBorder="1" applyAlignment="1">
      <alignment horizontal="center"/>
    </xf>
    <xf numFmtId="0" fontId="1" fillId="3" borderId="0" xfId="0" applyFont="1" applyFill="1" applyBorder="1" applyAlignment="1"/>
    <xf numFmtId="0" fontId="0" fillId="27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9" xfId="0" applyFill="1" applyBorder="1"/>
    <xf numFmtId="0" fontId="6" fillId="0" borderId="1" xfId="0" applyFont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" fillId="2" borderId="4" xfId="0" applyFont="1" applyFill="1" applyBorder="1" applyAlignment="1"/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6" borderId="1" xfId="0" applyFont="1" applyFill="1" applyBorder="1"/>
    <xf numFmtId="0" fontId="1" fillId="3" borderId="1" xfId="0" applyFont="1" applyFill="1" applyBorder="1"/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/>
    </xf>
    <xf numFmtId="0" fontId="0" fillId="30" borderId="1" xfId="0" applyFill="1" applyBorder="1"/>
    <xf numFmtId="0" fontId="0" fillId="31" borderId="1" xfId="0" applyFill="1" applyBorder="1" applyAlignment="1">
      <alignment horizontal="center"/>
    </xf>
    <xf numFmtId="0" fontId="0" fillId="31" borderId="1" xfId="0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4" fillId="5" borderId="1" xfId="0" applyFont="1" applyFill="1" applyBorder="1"/>
    <xf numFmtId="16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2" xfId="0" applyFont="1" applyFill="1" applyBorder="1" applyAlignment="1">
      <alignment horizontal="center"/>
    </xf>
    <xf numFmtId="1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6" borderId="8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Alignment="1"/>
    <xf numFmtId="0" fontId="1" fillId="2" borderId="1" xfId="0" applyFont="1" applyFill="1" applyBorder="1" applyAlignment="1"/>
    <xf numFmtId="0" fontId="0" fillId="0" borderId="1" xfId="0" applyBorder="1" applyAlignment="1"/>
    <xf numFmtId="0" fontId="0" fillId="5" borderId="1" xfId="0" applyFill="1" applyBorder="1" applyAlignment="1"/>
    <xf numFmtId="0" fontId="0" fillId="32" borderId="1" xfId="0" applyFill="1" applyBorder="1" applyAlignment="1">
      <alignment horizontal="center"/>
    </xf>
    <xf numFmtId="12" fontId="0" fillId="15" borderId="0" xfId="0" applyNumberFormat="1" applyFill="1" applyAlignment="1">
      <alignment horizontal="center"/>
    </xf>
    <xf numFmtId="12" fontId="0" fillId="7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29" borderId="0" xfId="0" applyFill="1" applyAlignment="1">
      <alignment horizontal="center"/>
    </xf>
    <xf numFmtId="0" fontId="0" fillId="10" borderId="0" xfId="0" applyFill="1" applyAlignment="1">
      <alignment horizontal="center"/>
    </xf>
    <xf numFmtId="12" fontId="0" fillId="8" borderId="0" xfId="0" applyNumberFormat="1" applyFill="1" applyAlignment="1">
      <alignment horizontal="center"/>
    </xf>
    <xf numFmtId="12" fontId="0" fillId="32" borderId="0" xfId="0" applyNumberFormat="1" applyFill="1" applyAlignment="1">
      <alignment horizontal="center"/>
    </xf>
    <xf numFmtId="12" fontId="0" fillId="9" borderId="0" xfId="0" applyNumberFormat="1" applyFill="1" applyAlignment="1">
      <alignment horizontal="center"/>
    </xf>
    <xf numFmtId="12" fontId="0" fillId="29" borderId="0" xfId="0" applyNumberFormat="1" applyFill="1" applyAlignment="1">
      <alignment horizontal="center"/>
    </xf>
    <xf numFmtId="12" fontId="0" fillId="10" borderId="0" xfId="0" applyNumberFormat="1" applyFill="1" applyAlignment="1">
      <alignment horizontal="center"/>
    </xf>
    <xf numFmtId="12" fontId="0" fillId="0" borderId="1" xfId="0" applyNumberFormat="1" applyBorder="1" applyAlignment="1">
      <alignment horizontal="left" vertical="center"/>
    </xf>
    <xf numFmtId="12" fontId="0" fillId="0" borderId="0" xfId="0" applyNumberFormat="1" applyAlignment="1">
      <alignment horizontal="left" vertical="center"/>
    </xf>
    <xf numFmtId="12" fontId="0" fillId="0" borderId="0" xfId="0" applyNumberFormat="1" applyAlignment="1">
      <alignment horizontal="left"/>
    </xf>
    <xf numFmtId="12" fontId="0" fillId="0" borderId="1" xfId="0" applyNumberFormat="1" applyFill="1" applyBorder="1" applyAlignment="1">
      <alignment horizontal="left" vertical="center"/>
    </xf>
    <xf numFmtId="12" fontId="0" fillId="0" borderId="2" xfId="0" applyNumberFormat="1" applyFill="1" applyBorder="1" applyAlignment="1">
      <alignment horizontal="left" vertical="center"/>
    </xf>
    <xf numFmtId="1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8" borderId="0" xfId="0" applyFill="1"/>
    <xf numFmtId="2" fontId="0" fillId="9" borderId="0" xfId="0" applyNumberFormat="1" applyFill="1" applyAlignment="1">
      <alignment horizontal="center"/>
    </xf>
    <xf numFmtId="2" fontId="0" fillId="29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3" borderId="1" xfId="0" applyFill="1" applyBorder="1" applyAlignme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Border="1" applyAlignment="1">
      <alignment horizontal="center"/>
    </xf>
    <xf numFmtId="169" fontId="1" fillId="22" borderId="1" xfId="0" applyNumberFormat="1" applyFont="1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33" borderId="1" xfId="0" applyFill="1" applyBorder="1"/>
    <xf numFmtId="0" fontId="1" fillId="33" borderId="1" xfId="0" applyFont="1" applyFill="1" applyBorder="1" applyAlignment="1">
      <alignment horizontal="center"/>
    </xf>
    <xf numFmtId="169" fontId="1" fillId="33" borderId="1" xfId="0" applyNumberFormat="1" applyFont="1" applyFill="1" applyBorder="1" applyAlignment="1">
      <alignment horizontal="center"/>
    </xf>
    <xf numFmtId="0" fontId="0" fillId="29" borderId="1" xfId="0" applyFill="1" applyBorder="1"/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0" fontId="0" fillId="34" borderId="1" xfId="0" applyFill="1" applyBorder="1"/>
    <xf numFmtId="0" fontId="8" fillId="2" borderId="1" xfId="0" applyFont="1" applyFill="1" applyBorder="1" applyAlignment="1">
      <alignment horizontal="center"/>
    </xf>
    <xf numFmtId="169" fontId="1" fillId="33" borderId="0" xfId="0" applyNumberFormat="1" applyFont="1" applyFill="1" applyBorder="1" applyAlignment="1">
      <alignment horizontal="center"/>
    </xf>
    <xf numFmtId="169" fontId="1" fillId="22" borderId="0" xfId="0" applyNumberFormat="1" applyFont="1" applyFill="1" applyBorder="1" applyAlignment="1">
      <alignment horizontal="center"/>
    </xf>
    <xf numFmtId="0" fontId="0" fillId="3" borderId="13" xfId="0" applyFill="1" applyBorder="1" applyAlignment="1">
      <alignment horizontal="left" vertical="center"/>
    </xf>
  </cellXfs>
  <cellStyles count="3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Hipervínculo visitado" xfId="301" builtinId="9" hidden="1"/>
    <cellStyle name="Hipervínculo visitado" xfId="302" builtinId="9" hidden="1"/>
    <cellStyle name="Hipervínculo visitado" xfId="303" builtinId="9" hidden="1"/>
    <cellStyle name="Hipervínculo visitado" xfId="304" builtinId="9" hidden="1"/>
    <cellStyle name="Hipervínculo visitado" xfId="305" builtinId="9" hidden="1"/>
    <cellStyle name="Hipervínculo visitado" xfId="306" builtinId="9" hidden="1"/>
    <cellStyle name="Hipervínculo visitado" xfId="307" builtinId="9" hidden="1"/>
    <cellStyle name="Hipervínculo visitado" xfId="308" builtinId="9" hidden="1"/>
    <cellStyle name="Hipervínculo visitado" xfId="309" builtinId="9" hidden="1"/>
    <cellStyle name="Hipervínculo visitado" xfId="310" builtinId="9" hidden="1"/>
    <cellStyle name="Hipervínculo visitado" xfId="311" builtinId="9" hidden="1"/>
    <cellStyle name="Hipervínculo visitado" xfId="312" builtinId="9" hidden="1"/>
    <cellStyle name="Hipervínculo visitado" xfId="313" builtinId="9" hidden="1"/>
    <cellStyle name="Hipervínculo visitado" xfId="314" builtinId="9" hidden="1"/>
    <cellStyle name="Hipervínculo visitado" xfId="315" builtinId="9" hidden="1"/>
    <cellStyle name="Hipervínculo visitado" xfId="316" builtinId="9" hidden="1"/>
    <cellStyle name="Hipervínculo visitado" xfId="317" builtinId="9" hidden="1"/>
    <cellStyle name="Hipervínculo visitado" xfId="318" builtinId="9" hidden="1"/>
    <cellStyle name="Hipervínculo visitado" xfId="319" builtinId="9" hidden="1"/>
    <cellStyle name="Hipervínculo visitado" xfId="320" builtinId="9" hidden="1"/>
    <cellStyle name="Hipervínculo visitado" xfId="321" builtinId="9" hidden="1"/>
    <cellStyle name="Hipervínculo visitado" xfId="322" builtinId="9" hidden="1"/>
    <cellStyle name="Hipervínculo visitado" xfId="323" builtinId="9" hidden="1"/>
    <cellStyle name="Hipervínculo visitado" xfId="324" builtinId="9" hidden="1"/>
    <cellStyle name="Hipervínculo visitado" xfId="325" builtinId="9" hidden="1"/>
    <cellStyle name="Hipervínculo visitado" xfId="326" builtinId="9" hidden="1"/>
    <cellStyle name="Hipervínculo visitado" xfId="327" builtinId="9" hidden="1"/>
    <cellStyle name="Hipervínculo visitado" xfId="328" builtinId="9" hidden="1"/>
    <cellStyle name="Hipervínculo visitado" xfId="329" builtinId="9" hidden="1"/>
    <cellStyle name="Hipervínculo visitado" xfId="330" builtinId="9" hidden="1"/>
    <cellStyle name="Hipervínculo visitado" xfId="331" builtinId="9" hidden="1"/>
    <cellStyle name="Hipervínculo visitado" xfId="332" builtinId="9" hidden="1"/>
    <cellStyle name="Hipervínculo visitado" xfId="333" builtinId="9" hidden="1"/>
    <cellStyle name="Hipervínculo visitado" xfId="334" builtinId="9" hidden="1"/>
    <cellStyle name="Hipervínculo visitado" xfId="335" builtinId="9" hidden="1"/>
    <cellStyle name="Hipervínculo visitado" xfId="336" builtinId="9" hidden="1"/>
    <cellStyle name="Hipervínculo visitado" xfId="337" builtinId="9" hidden="1"/>
    <cellStyle name="Hipervínculo visitado" xfId="338" builtinId="9" hidden="1"/>
    <cellStyle name="Hipervínculo visitado" xfId="339" builtinId="9" hidden="1"/>
    <cellStyle name="Hipervínculo visitado" xfId="340" builtinId="9" hidden="1"/>
    <cellStyle name="Hipervínculo visitado" xfId="341" builtinId="9" hidden="1"/>
    <cellStyle name="Hipervínculo visitado" xfId="342" builtinId="9" hidden="1"/>
    <cellStyle name="Hipervínculo visitado" xfId="343" builtinId="9" hidden="1"/>
    <cellStyle name="Hipervínculo visitado" xfId="344" builtinId="9" hidden="1"/>
    <cellStyle name="Hipervínculo visitado" xfId="345" builtinId="9" hidden="1"/>
    <cellStyle name="Hipervínculo visitado" xfId="346" builtinId="9" hidden="1"/>
    <cellStyle name="Hipervínculo visitado" xfId="347" builtinId="9" hidden="1"/>
    <cellStyle name="Hipervínculo visitado" xfId="348" builtinId="9" hidden="1"/>
    <cellStyle name="Normal" xfId="0" builtinId="0"/>
  </cellStyles>
  <dxfs count="0"/>
  <tableStyles count="0" defaultTableStyle="TableStyleMedium2" defaultPivotStyle="PivotStyleLight16"/>
  <colors>
    <mruColors>
      <color rgb="FFFF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/>
          </c:spPr>
          <c:marker>
            <c:symbol val="none"/>
          </c:marker>
          <c:cat>
            <c:numRef>
              <c:f>Hoja4!$A$7:$A$13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Hoja4!$F$7:$F$13</c:f>
              <c:numCache>
                <c:formatCode>0.000000</c:formatCode>
                <c:ptCount val="7"/>
                <c:pt idx="0">
                  <c:v>6.3436634400711123E-2</c:v>
                </c:pt>
                <c:pt idx="1">
                  <c:v>0.52610439781673901</c:v>
                </c:pt>
                <c:pt idx="2">
                  <c:v>0.98504810846598523</c:v>
                </c:pt>
                <c:pt idx="3">
                  <c:v>0.99999990081881773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0-4644-B197-47725498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958056"/>
        <c:axId val="1795949768"/>
      </c:lineChart>
      <c:catAx>
        <c:axId val="17959580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95949768"/>
        <c:crosses val="autoZero"/>
        <c:auto val="1"/>
        <c:lblAlgn val="ctr"/>
        <c:lblOffset val="100"/>
        <c:noMultiLvlLbl val="0"/>
      </c:catAx>
      <c:valAx>
        <c:axId val="179594976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795958056"/>
        <c:crosses val="autoZero"/>
        <c:crossBetween val="between"/>
        <c:majorUnit val="0.05"/>
        <c:minorUnit val="4.0000000000000001E-3"/>
      </c:valAx>
    </c:plotArea>
    <c:plotVisOnly val="0"/>
    <c:dispBlanksAs val="span"/>
    <c:showDLblsOverMax val="0"/>
  </c:chart>
  <c:spPr>
    <a:ln w="6350"/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</xdr:row>
      <xdr:rowOff>54430</xdr:rowOff>
    </xdr:from>
    <xdr:to>
      <xdr:col>16</xdr:col>
      <xdr:colOff>707571</xdr:colOff>
      <xdr:row>32</xdr:row>
      <xdr:rowOff>54430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26</xdr:row>
          <xdr:rowOff>123825</xdr:rowOff>
        </xdr:from>
        <xdr:to>
          <xdr:col>3</xdr:col>
          <xdr:colOff>647700</xdr:colOff>
          <xdr:row>31</xdr:row>
          <xdr:rowOff>104775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B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12700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4"/>
  <sheetViews>
    <sheetView topLeftCell="A19" zoomScale="150" zoomScaleNormal="150" zoomScalePageLayoutView="150" workbookViewId="0">
      <selection activeCell="Z27" sqref="Z27"/>
    </sheetView>
  </sheetViews>
  <sheetFormatPr baseColWidth="10" defaultRowHeight="15" x14ac:dyDescent="0.25"/>
  <cols>
    <col min="1" max="3" width="2" bestFit="1" customWidth="1"/>
    <col min="4" max="4" width="2" style="205" bestFit="1" customWidth="1"/>
    <col min="5" max="7" width="2" bestFit="1" customWidth="1"/>
    <col min="8" max="10" width="2" customWidth="1"/>
    <col min="11" max="11" width="10.7109375" style="205" bestFit="1" customWidth="1"/>
    <col min="12" max="14" width="4" bestFit="1" customWidth="1"/>
    <col min="15" max="15" width="3.7109375" style="90" customWidth="1"/>
    <col min="17" max="17" width="2" bestFit="1" customWidth="1"/>
    <col min="18" max="18" width="2.7109375" bestFit="1" customWidth="1"/>
    <col min="19" max="19" width="3.7109375" style="205" bestFit="1" customWidth="1"/>
    <col min="20" max="20" width="4.42578125" bestFit="1" customWidth="1"/>
    <col min="21" max="21" width="4.42578125" customWidth="1"/>
    <col min="22" max="22" width="2" bestFit="1" customWidth="1"/>
    <col min="23" max="23" width="2.42578125" bestFit="1" customWidth="1"/>
    <col min="24" max="24" width="2" bestFit="1" customWidth="1"/>
    <col min="25" max="25" width="4.42578125" bestFit="1" customWidth="1"/>
    <col min="27" max="27" width="2" bestFit="1" customWidth="1"/>
    <col min="28" max="28" width="2" customWidth="1"/>
    <col min="29" max="30" width="2" bestFit="1" customWidth="1"/>
    <col min="31" max="31" width="10" style="205" bestFit="1" customWidth="1"/>
    <col min="33" max="34" width="2" bestFit="1" customWidth="1"/>
    <col min="36" max="36" width="4.85546875" style="205" bestFit="1" customWidth="1"/>
  </cols>
  <sheetData>
    <row r="1" spans="1:36" x14ac:dyDescent="0.25">
      <c r="A1" s="299" t="s">
        <v>109</v>
      </c>
      <c r="B1" s="299"/>
      <c r="C1" s="299"/>
      <c r="D1" s="205" t="s">
        <v>134</v>
      </c>
      <c r="E1" s="300" t="s">
        <v>110</v>
      </c>
      <c r="F1" s="300"/>
      <c r="G1" s="89" t="s">
        <v>135</v>
      </c>
      <c r="H1" s="300" t="s">
        <v>129</v>
      </c>
      <c r="I1" s="300"/>
      <c r="L1" s="3" t="s">
        <v>126</v>
      </c>
      <c r="M1" s="3" t="s">
        <v>127</v>
      </c>
      <c r="N1" s="3" t="s">
        <v>128</v>
      </c>
      <c r="O1" s="213" t="s">
        <v>129</v>
      </c>
      <c r="Q1" s="4" t="s">
        <v>130</v>
      </c>
      <c r="R1" s="4" t="s">
        <v>109</v>
      </c>
      <c r="S1" s="212" t="s">
        <v>132</v>
      </c>
      <c r="T1" s="4" t="s">
        <v>108</v>
      </c>
      <c r="U1" s="103"/>
      <c r="V1" s="212" t="s">
        <v>130</v>
      </c>
      <c r="W1" s="212" t="s">
        <v>110</v>
      </c>
      <c r="X1" s="212" t="s">
        <v>136</v>
      </c>
      <c r="Y1" s="212" t="s">
        <v>137</v>
      </c>
      <c r="Z1" s="64"/>
      <c r="AA1" s="85" t="s">
        <v>130</v>
      </c>
      <c r="AB1" s="86"/>
      <c r="AC1" s="86" t="s">
        <v>132</v>
      </c>
      <c r="AD1" s="85" t="s">
        <v>136</v>
      </c>
      <c r="AE1" s="85" t="s">
        <v>139</v>
      </c>
      <c r="AG1" s="86" t="s">
        <v>132</v>
      </c>
      <c r="AH1" s="85" t="s">
        <v>136</v>
      </c>
      <c r="AI1" s="85" t="s">
        <v>139</v>
      </c>
      <c r="AJ1" s="86" t="s">
        <v>129</v>
      </c>
    </row>
    <row r="2" spans="1:36" x14ac:dyDescent="0.25">
      <c r="A2" s="92">
        <v>1</v>
      </c>
      <c r="B2" s="92">
        <v>0</v>
      </c>
      <c r="C2" s="92">
        <v>2</v>
      </c>
      <c r="E2" s="92">
        <v>2</v>
      </c>
      <c r="F2" s="88">
        <v>0</v>
      </c>
      <c r="H2" s="88">
        <v>2</v>
      </c>
      <c r="I2" s="88">
        <v>4</v>
      </c>
      <c r="K2" s="208" t="s">
        <v>123</v>
      </c>
      <c r="L2" s="92" t="s">
        <v>111</v>
      </c>
      <c r="M2" s="218" t="s">
        <v>112</v>
      </c>
      <c r="N2" s="218" t="s">
        <v>113</v>
      </c>
      <c r="O2" s="91">
        <v>2</v>
      </c>
      <c r="Q2" s="3">
        <v>1</v>
      </c>
      <c r="R2" s="3" t="s">
        <v>131</v>
      </c>
      <c r="S2" s="208">
        <v>1</v>
      </c>
      <c r="T2" s="94">
        <v>1</v>
      </c>
      <c r="U2" s="64"/>
      <c r="V2" s="208">
        <v>1</v>
      </c>
      <c r="W2" s="208" t="s">
        <v>133</v>
      </c>
      <c r="X2" s="208">
        <v>1</v>
      </c>
      <c r="Y2" s="24">
        <v>2</v>
      </c>
      <c r="Z2" s="64"/>
      <c r="AA2" s="109">
        <v>1</v>
      </c>
      <c r="AB2" s="208"/>
      <c r="AC2" s="208">
        <v>1</v>
      </c>
      <c r="AD2" s="208">
        <v>1</v>
      </c>
      <c r="AE2" s="26" t="s">
        <v>111</v>
      </c>
      <c r="AG2" s="208">
        <v>1</v>
      </c>
      <c r="AH2" s="208">
        <v>1</v>
      </c>
      <c r="AI2" s="26" t="s">
        <v>111</v>
      </c>
      <c r="AJ2" s="210">
        <v>2</v>
      </c>
    </row>
    <row r="3" spans="1:36" x14ac:dyDescent="0.25">
      <c r="A3" s="217">
        <v>3</v>
      </c>
      <c r="B3" s="217">
        <v>1</v>
      </c>
      <c r="C3" s="217">
        <v>2</v>
      </c>
      <c r="E3" s="92">
        <v>1</v>
      </c>
      <c r="F3" s="93">
        <v>1</v>
      </c>
      <c r="H3" s="88">
        <v>7</v>
      </c>
      <c r="I3" s="88">
        <v>5</v>
      </c>
      <c r="K3" s="208" t="s">
        <v>122</v>
      </c>
      <c r="L3" s="32" t="s">
        <v>114</v>
      </c>
      <c r="M3" s="32" t="s">
        <v>112</v>
      </c>
      <c r="N3" s="95" t="s">
        <v>115</v>
      </c>
      <c r="O3" s="91">
        <v>4</v>
      </c>
      <c r="Q3" s="3">
        <v>1</v>
      </c>
      <c r="R3" s="3" t="s">
        <v>131</v>
      </c>
      <c r="S3" s="208">
        <v>2</v>
      </c>
      <c r="T3" s="217">
        <v>3</v>
      </c>
      <c r="U3" s="64"/>
      <c r="V3" s="208">
        <v>2</v>
      </c>
      <c r="W3" s="208" t="s">
        <v>133</v>
      </c>
      <c r="X3" s="208">
        <v>1</v>
      </c>
      <c r="Y3" s="24">
        <v>1</v>
      </c>
      <c r="Z3" s="64"/>
      <c r="AA3" s="109">
        <v>1</v>
      </c>
      <c r="AB3" s="208"/>
      <c r="AC3" s="208">
        <v>2</v>
      </c>
      <c r="AD3" s="208">
        <v>1</v>
      </c>
      <c r="AE3" s="212" t="s">
        <v>116</v>
      </c>
      <c r="AG3" s="208">
        <v>1</v>
      </c>
      <c r="AH3" s="208">
        <v>2</v>
      </c>
      <c r="AI3" s="208" t="s">
        <v>115</v>
      </c>
      <c r="AJ3" s="210">
        <v>4</v>
      </c>
    </row>
    <row r="4" spans="1:36" x14ac:dyDescent="0.25">
      <c r="A4" s="97">
        <v>1</v>
      </c>
      <c r="B4" s="97">
        <v>2</v>
      </c>
      <c r="C4" s="97">
        <v>1</v>
      </c>
      <c r="E4" s="88">
        <v>0</v>
      </c>
      <c r="F4" s="93">
        <v>2</v>
      </c>
      <c r="H4" s="88">
        <v>4</v>
      </c>
      <c r="I4" s="88">
        <v>4</v>
      </c>
      <c r="K4" s="100" t="s">
        <v>121</v>
      </c>
      <c r="L4" s="92" t="s">
        <v>116</v>
      </c>
      <c r="M4" s="92" t="s">
        <v>117</v>
      </c>
      <c r="N4" s="218" t="s">
        <v>113</v>
      </c>
      <c r="O4" s="91">
        <v>7</v>
      </c>
      <c r="Q4" s="3">
        <v>1</v>
      </c>
      <c r="R4" s="3" t="s">
        <v>131</v>
      </c>
      <c r="S4" s="208">
        <v>3</v>
      </c>
      <c r="T4" s="97">
        <v>1</v>
      </c>
      <c r="U4" s="64"/>
      <c r="V4" s="208">
        <v>2</v>
      </c>
      <c r="W4" s="208" t="s">
        <v>133</v>
      </c>
      <c r="X4" s="208">
        <v>2</v>
      </c>
      <c r="Y4" s="206">
        <v>1</v>
      </c>
      <c r="Z4" s="64"/>
      <c r="AA4" s="109">
        <v>1</v>
      </c>
      <c r="AB4" s="208"/>
      <c r="AC4" s="208">
        <v>3</v>
      </c>
      <c r="AD4" s="208">
        <v>1</v>
      </c>
      <c r="AE4" s="108" t="s">
        <v>111</v>
      </c>
      <c r="AG4" s="208">
        <v>2</v>
      </c>
      <c r="AH4" s="208">
        <v>1</v>
      </c>
      <c r="AI4" s="212" t="s">
        <v>116</v>
      </c>
      <c r="AJ4" s="296">
        <v>7</v>
      </c>
    </row>
    <row r="5" spans="1:36" x14ac:dyDescent="0.25">
      <c r="K5" s="100" t="s">
        <v>120</v>
      </c>
      <c r="L5" s="218" t="s">
        <v>118</v>
      </c>
      <c r="M5" s="93" t="s">
        <v>117</v>
      </c>
      <c r="N5" s="93" t="s">
        <v>115</v>
      </c>
      <c r="O5" s="91">
        <v>5</v>
      </c>
      <c r="Q5" s="3">
        <v>2</v>
      </c>
      <c r="R5" s="3" t="s">
        <v>131</v>
      </c>
      <c r="S5" s="208">
        <v>2</v>
      </c>
      <c r="T5" s="217">
        <v>1</v>
      </c>
      <c r="U5" s="64"/>
      <c r="V5" s="208">
        <v>3</v>
      </c>
      <c r="W5" s="208" t="s">
        <v>133</v>
      </c>
      <c r="X5" s="208">
        <v>2</v>
      </c>
      <c r="Y5" s="206">
        <v>2</v>
      </c>
      <c r="Z5" s="64"/>
      <c r="AA5" s="109">
        <v>2</v>
      </c>
      <c r="AB5" s="208"/>
      <c r="AC5" s="208">
        <v>2</v>
      </c>
      <c r="AD5" s="208">
        <v>1</v>
      </c>
      <c r="AE5" s="212" t="s">
        <v>117</v>
      </c>
      <c r="AG5" s="208">
        <v>2</v>
      </c>
      <c r="AH5" s="208">
        <v>1</v>
      </c>
      <c r="AI5" s="212" t="s">
        <v>117</v>
      </c>
      <c r="AJ5" s="296"/>
    </row>
    <row r="6" spans="1:36" x14ac:dyDescent="0.25">
      <c r="E6" s="301"/>
      <c r="F6" s="301"/>
      <c r="K6" s="208" t="s">
        <v>119</v>
      </c>
      <c r="L6" s="92" t="s">
        <v>111</v>
      </c>
      <c r="M6" s="92" t="s">
        <v>125</v>
      </c>
      <c r="N6" s="218" t="s">
        <v>114</v>
      </c>
      <c r="O6" s="91">
        <v>4</v>
      </c>
      <c r="Q6" s="3">
        <v>2</v>
      </c>
      <c r="R6" s="3" t="s">
        <v>131</v>
      </c>
      <c r="S6" s="208">
        <v>3</v>
      </c>
      <c r="T6" s="97">
        <v>2</v>
      </c>
      <c r="U6" s="64"/>
      <c r="V6" s="64"/>
      <c r="W6" s="64"/>
      <c r="X6" s="64"/>
      <c r="AA6" s="109">
        <v>2</v>
      </c>
      <c r="AB6" s="208"/>
      <c r="AC6" s="208">
        <v>2</v>
      </c>
      <c r="AD6" s="208">
        <v>2</v>
      </c>
      <c r="AE6" s="100" t="s">
        <v>117</v>
      </c>
      <c r="AG6" s="208">
        <v>2</v>
      </c>
      <c r="AH6" s="208">
        <v>2</v>
      </c>
      <c r="AI6" s="100" t="s">
        <v>117</v>
      </c>
      <c r="AJ6" s="296">
        <v>5</v>
      </c>
    </row>
    <row r="7" spans="1:36" x14ac:dyDescent="0.25">
      <c r="E7" s="98"/>
      <c r="F7" s="98"/>
      <c r="K7" s="208" t="s">
        <v>124</v>
      </c>
      <c r="L7" s="218" t="s">
        <v>114</v>
      </c>
      <c r="M7" s="93" t="s">
        <v>125</v>
      </c>
      <c r="N7" s="93" t="s">
        <v>111</v>
      </c>
      <c r="O7" s="91">
        <v>4</v>
      </c>
      <c r="Q7" s="3">
        <v>3</v>
      </c>
      <c r="R7" s="3" t="s">
        <v>131</v>
      </c>
      <c r="S7" s="208">
        <v>1</v>
      </c>
      <c r="T7" s="94">
        <v>2</v>
      </c>
      <c r="U7" s="64"/>
      <c r="V7" s="64"/>
      <c r="W7" s="64"/>
      <c r="X7" s="64"/>
      <c r="AA7" s="109">
        <v>2</v>
      </c>
      <c r="AB7" s="208"/>
      <c r="AC7" s="208">
        <v>3</v>
      </c>
      <c r="AD7" s="208">
        <v>1</v>
      </c>
      <c r="AE7" s="108" t="s">
        <v>125</v>
      </c>
      <c r="AG7" s="208">
        <v>2</v>
      </c>
      <c r="AH7" s="208">
        <v>2</v>
      </c>
      <c r="AI7" s="100" t="s">
        <v>115</v>
      </c>
      <c r="AJ7" s="296"/>
    </row>
    <row r="8" spans="1:36" x14ac:dyDescent="0.25">
      <c r="E8" s="98"/>
      <c r="F8" s="98"/>
      <c r="Q8" s="3">
        <v>3</v>
      </c>
      <c r="R8" s="3" t="s">
        <v>131</v>
      </c>
      <c r="S8" s="208">
        <v>2</v>
      </c>
      <c r="T8" s="217">
        <v>2</v>
      </c>
      <c r="U8" s="64"/>
      <c r="V8" s="64"/>
      <c r="W8" s="64"/>
      <c r="X8" s="64"/>
      <c r="AA8" s="109">
        <v>2</v>
      </c>
      <c r="AB8" s="208"/>
      <c r="AC8" s="208">
        <v>3</v>
      </c>
      <c r="AD8" s="208">
        <v>2</v>
      </c>
      <c r="AE8" s="102" t="s">
        <v>125</v>
      </c>
      <c r="AG8" s="208">
        <v>3</v>
      </c>
      <c r="AH8" s="208">
        <v>1</v>
      </c>
      <c r="AI8" s="108" t="s">
        <v>111</v>
      </c>
      <c r="AJ8" s="298">
        <v>4</v>
      </c>
    </row>
    <row r="9" spans="1:36" x14ac:dyDescent="0.25">
      <c r="E9" s="98"/>
      <c r="F9" s="98"/>
      <c r="Q9" s="3">
        <v>3</v>
      </c>
      <c r="R9" s="3" t="s">
        <v>131</v>
      </c>
      <c r="S9" s="208">
        <v>3</v>
      </c>
      <c r="T9" s="96">
        <v>1</v>
      </c>
      <c r="U9" s="64"/>
      <c r="V9" s="64"/>
      <c r="W9" s="64"/>
      <c r="X9" s="64"/>
      <c r="AA9" s="109">
        <v>3</v>
      </c>
      <c r="AB9" s="208"/>
      <c r="AC9" s="208">
        <v>1</v>
      </c>
      <c r="AD9" s="208">
        <v>2</v>
      </c>
      <c r="AE9" s="209" t="s">
        <v>115</v>
      </c>
      <c r="AG9" s="208">
        <v>3</v>
      </c>
      <c r="AH9" s="208">
        <v>1</v>
      </c>
      <c r="AI9" s="108" t="s">
        <v>125</v>
      </c>
      <c r="AJ9" s="298"/>
    </row>
    <row r="10" spans="1:36" x14ac:dyDescent="0.25">
      <c r="Q10" s="64"/>
      <c r="R10" s="64"/>
      <c r="S10" s="33"/>
      <c r="T10" s="64"/>
      <c r="U10" s="64"/>
      <c r="V10" s="64"/>
      <c r="W10" s="64"/>
      <c r="X10" s="64"/>
      <c r="AA10" s="109">
        <v>3</v>
      </c>
      <c r="AB10" s="208"/>
      <c r="AC10" s="208">
        <v>2</v>
      </c>
      <c r="AD10" s="208">
        <v>2</v>
      </c>
      <c r="AE10" s="110" t="s">
        <v>115</v>
      </c>
      <c r="AG10" s="208">
        <v>3</v>
      </c>
      <c r="AH10" s="208">
        <v>2</v>
      </c>
      <c r="AI10" s="102" t="s">
        <v>125</v>
      </c>
      <c r="AJ10" s="296">
        <v>4</v>
      </c>
    </row>
    <row r="11" spans="1:36" x14ac:dyDescent="0.25">
      <c r="Q11" s="64"/>
      <c r="R11" s="64"/>
      <c r="S11" s="33"/>
      <c r="T11" s="64"/>
      <c r="U11" s="64"/>
      <c r="V11" s="64"/>
      <c r="W11" s="64"/>
      <c r="X11" s="64"/>
      <c r="AA11" s="109">
        <v>3</v>
      </c>
      <c r="AB11" s="208"/>
      <c r="AC11" s="208">
        <v>3</v>
      </c>
      <c r="AD11" s="208">
        <v>2</v>
      </c>
      <c r="AE11" s="102" t="s">
        <v>111</v>
      </c>
      <c r="AG11" s="14">
        <v>3</v>
      </c>
      <c r="AH11" s="14">
        <v>2</v>
      </c>
      <c r="AI11" s="111" t="s">
        <v>111</v>
      </c>
      <c r="AJ11" s="296"/>
    </row>
    <row r="12" spans="1:36" x14ac:dyDescent="0.25">
      <c r="Q12" s="64"/>
      <c r="R12" s="64"/>
      <c r="S12" s="33"/>
      <c r="T12" s="64"/>
      <c r="U12" s="64"/>
      <c r="V12" s="64"/>
      <c r="W12" s="64"/>
      <c r="X12" s="64"/>
      <c r="AA12" s="207"/>
      <c r="AB12" s="207"/>
      <c r="AC12" s="207"/>
      <c r="AD12" s="207"/>
      <c r="AE12" s="207"/>
      <c r="AG12" s="297" t="s">
        <v>138</v>
      </c>
      <c r="AH12" s="297"/>
      <c r="AI12" s="297"/>
      <c r="AJ12" s="220" t="s">
        <v>157</v>
      </c>
    </row>
    <row r="13" spans="1:36" x14ac:dyDescent="0.25">
      <c r="Q13" s="64"/>
      <c r="R13" s="64"/>
      <c r="S13" s="33"/>
      <c r="T13" s="64"/>
      <c r="U13" s="64"/>
      <c r="V13" s="64"/>
      <c r="W13" s="64"/>
      <c r="X13" s="64"/>
      <c r="AA13" s="207"/>
      <c r="AB13" s="207"/>
      <c r="AC13" s="207"/>
      <c r="AD13" s="207"/>
      <c r="AE13" s="207"/>
      <c r="AG13" s="207"/>
      <c r="AH13" s="207"/>
      <c r="AI13" s="207"/>
      <c r="AJ13" s="219"/>
    </row>
    <row r="14" spans="1:36" x14ac:dyDescent="0.25">
      <c r="Q14" s="64"/>
      <c r="R14" s="64"/>
      <c r="S14" s="33"/>
      <c r="T14" s="64"/>
      <c r="U14" s="64"/>
      <c r="V14" s="64"/>
      <c r="W14" s="64"/>
      <c r="X14" s="64"/>
      <c r="AA14" s="207"/>
      <c r="AB14" s="207"/>
      <c r="AC14" s="207"/>
      <c r="AD14" s="207"/>
      <c r="AE14" s="207"/>
      <c r="AG14" s="207"/>
      <c r="AH14" s="207"/>
      <c r="AI14" s="207"/>
      <c r="AJ14" s="219"/>
    </row>
    <row r="15" spans="1:36" x14ac:dyDescent="0.25">
      <c r="AA15" s="207"/>
      <c r="AB15" s="207"/>
      <c r="AC15" s="207"/>
      <c r="AD15" s="207"/>
      <c r="AE15" s="207"/>
      <c r="AG15" s="207"/>
      <c r="AH15" s="207"/>
      <c r="AI15" s="207"/>
      <c r="AJ15" s="219"/>
    </row>
    <row r="16" spans="1:36" x14ac:dyDescent="0.25">
      <c r="K16" s="208" t="s">
        <v>140</v>
      </c>
      <c r="L16" s="3" t="s">
        <v>109</v>
      </c>
      <c r="M16" s="208" t="s">
        <v>130</v>
      </c>
      <c r="N16" s="3" t="s">
        <v>141</v>
      </c>
      <c r="P16" s="208" t="s">
        <v>140</v>
      </c>
      <c r="Q16" s="3" t="s">
        <v>110</v>
      </c>
      <c r="R16" s="208" t="s">
        <v>130</v>
      </c>
      <c r="S16" s="208" t="s">
        <v>142</v>
      </c>
      <c r="AA16" s="207"/>
      <c r="AB16" s="207"/>
      <c r="AC16" s="207"/>
      <c r="AD16" s="207"/>
      <c r="AE16" s="207"/>
      <c r="AG16" s="86" t="s">
        <v>132</v>
      </c>
      <c r="AH16" s="85" t="s">
        <v>136</v>
      </c>
      <c r="AI16" s="85" t="s">
        <v>139</v>
      </c>
      <c r="AJ16" s="86" t="s">
        <v>129</v>
      </c>
    </row>
    <row r="17" spans="11:36" x14ac:dyDescent="0.25">
      <c r="K17" s="221">
        <v>1.1000000000000001</v>
      </c>
      <c r="L17" s="222"/>
      <c r="M17" s="221">
        <v>1</v>
      </c>
      <c r="N17" s="112">
        <v>1</v>
      </c>
      <c r="P17" s="221">
        <v>1.1000000000000001</v>
      </c>
      <c r="Q17" s="222"/>
      <c r="R17" s="221">
        <v>1</v>
      </c>
      <c r="S17" s="113">
        <v>2</v>
      </c>
      <c r="AA17" s="207"/>
      <c r="AB17" s="207"/>
      <c r="AC17" s="207"/>
      <c r="AD17" s="207"/>
      <c r="AE17" s="207"/>
      <c r="AG17" s="214">
        <v>1</v>
      </c>
      <c r="AH17" s="214">
        <v>1</v>
      </c>
      <c r="AI17" s="26" t="s">
        <v>111</v>
      </c>
      <c r="AJ17" s="215">
        <v>2</v>
      </c>
    </row>
    <row r="18" spans="11:36" x14ac:dyDescent="0.25">
      <c r="K18" s="208">
        <v>1.1000000000000001</v>
      </c>
      <c r="L18" s="3"/>
      <c r="M18" s="208">
        <v>3</v>
      </c>
      <c r="N18" s="112">
        <v>2</v>
      </c>
      <c r="P18" s="208">
        <v>1.1000000000000001</v>
      </c>
      <c r="Q18" s="3"/>
      <c r="R18" s="208">
        <v>2</v>
      </c>
      <c r="S18" s="113">
        <v>1</v>
      </c>
      <c r="AA18" s="207"/>
      <c r="AB18" s="207"/>
      <c r="AC18" s="207"/>
      <c r="AD18" s="207"/>
      <c r="AE18" s="207"/>
      <c r="AG18" s="214">
        <v>1</v>
      </c>
      <c r="AH18" s="214">
        <v>2</v>
      </c>
      <c r="AI18" s="214" t="s">
        <v>115</v>
      </c>
      <c r="AJ18" s="215">
        <v>4</v>
      </c>
    </row>
    <row r="19" spans="11:36" x14ac:dyDescent="0.25">
      <c r="K19" s="208">
        <v>1.2</v>
      </c>
      <c r="L19" s="3"/>
      <c r="M19" s="208">
        <v>1</v>
      </c>
      <c r="N19" s="32">
        <v>1</v>
      </c>
      <c r="P19" s="208">
        <v>1.2</v>
      </c>
      <c r="Q19" s="3"/>
      <c r="R19" s="208">
        <v>2</v>
      </c>
      <c r="S19" s="19">
        <v>1</v>
      </c>
      <c r="AA19" s="207"/>
      <c r="AB19" s="207"/>
      <c r="AC19" s="207"/>
      <c r="AD19" s="207"/>
      <c r="AE19" s="207"/>
      <c r="AG19" s="214">
        <v>2</v>
      </c>
      <c r="AH19" s="214">
        <v>1</v>
      </c>
      <c r="AI19" s="216" t="s">
        <v>116</v>
      </c>
      <c r="AJ19" s="296">
        <v>7</v>
      </c>
    </row>
    <row r="20" spans="11:36" x14ac:dyDescent="0.25">
      <c r="K20" s="221">
        <v>1.2</v>
      </c>
      <c r="L20" s="222"/>
      <c r="M20" s="221">
        <v>3</v>
      </c>
      <c r="N20" s="32">
        <v>2</v>
      </c>
      <c r="P20" s="221">
        <v>1.2</v>
      </c>
      <c r="Q20" s="222"/>
      <c r="R20" s="221">
        <v>3</v>
      </c>
      <c r="S20" s="19">
        <v>2</v>
      </c>
      <c r="AA20" s="207"/>
      <c r="AB20" s="207"/>
      <c r="AC20" s="207"/>
      <c r="AD20" s="207"/>
      <c r="AE20" s="207"/>
      <c r="AG20" s="214">
        <v>2</v>
      </c>
      <c r="AH20" s="214">
        <v>1</v>
      </c>
      <c r="AI20" s="216" t="s">
        <v>117</v>
      </c>
      <c r="AJ20" s="296"/>
    </row>
    <row r="21" spans="11:36" x14ac:dyDescent="0.25">
      <c r="K21" s="223">
        <v>2.1</v>
      </c>
      <c r="L21" s="224"/>
      <c r="M21" s="223">
        <v>1</v>
      </c>
      <c r="N21" s="4">
        <v>3</v>
      </c>
      <c r="P21" s="223">
        <v>2.1</v>
      </c>
      <c r="Q21" s="224"/>
      <c r="R21" s="223">
        <v>1</v>
      </c>
      <c r="S21" s="212">
        <v>2</v>
      </c>
      <c r="AA21" s="207"/>
      <c r="AB21" s="207"/>
      <c r="AC21" s="207"/>
      <c r="AD21" s="207"/>
      <c r="AE21" s="207"/>
      <c r="AG21" s="214">
        <v>2</v>
      </c>
      <c r="AH21" s="214">
        <v>2</v>
      </c>
      <c r="AI21" s="100" t="s">
        <v>117</v>
      </c>
      <c r="AJ21" s="296">
        <v>5</v>
      </c>
    </row>
    <row r="22" spans="11:36" x14ac:dyDescent="0.25">
      <c r="K22" s="223">
        <v>2.1</v>
      </c>
      <c r="L22" s="224"/>
      <c r="M22" s="223">
        <v>2</v>
      </c>
      <c r="N22" s="4">
        <v>1</v>
      </c>
      <c r="P22" s="223">
        <v>2.1</v>
      </c>
      <c r="Q22" s="224"/>
      <c r="R22" s="223">
        <v>2</v>
      </c>
      <c r="S22" s="212">
        <v>1</v>
      </c>
      <c r="AA22" s="207"/>
      <c r="AB22" s="207"/>
      <c r="AC22" s="207"/>
      <c r="AD22" s="207"/>
      <c r="AE22" s="207"/>
      <c r="AG22" s="214">
        <v>2</v>
      </c>
      <c r="AH22" s="214">
        <v>2</v>
      </c>
      <c r="AI22" s="100" t="s">
        <v>115</v>
      </c>
      <c r="AJ22" s="296"/>
    </row>
    <row r="23" spans="11:36" x14ac:dyDescent="0.25">
      <c r="K23" s="208">
        <v>2.1</v>
      </c>
      <c r="L23" s="3"/>
      <c r="M23" s="208">
        <v>3</v>
      </c>
      <c r="N23" s="4">
        <v>2</v>
      </c>
      <c r="P23" s="221">
        <v>2.2000000000000002</v>
      </c>
      <c r="Q23" s="222"/>
      <c r="R23" s="221">
        <v>2</v>
      </c>
      <c r="S23" s="208">
        <v>1</v>
      </c>
      <c r="AA23" s="207"/>
      <c r="AB23" s="207"/>
      <c r="AC23" s="207"/>
      <c r="AD23" s="207"/>
      <c r="AE23" s="207"/>
      <c r="AG23" s="214">
        <v>3</v>
      </c>
      <c r="AH23" s="214">
        <v>1</v>
      </c>
      <c r="AI23" s="108" t="s">
        <v>111</v>
      </c>
      <c r="AJ23" s="298">
        <v>4</v>
      </c>
    </row>
    <row r="24" spans="11:36" x14ac:dyDescent="0.25">
      <c r="K24" s="208">
        <v>2.2000000000000002</v>
      </c>
      <c r="L24" s="3"/>
      <c r="M24" s="208">
        <v>1</v>
      </c>
      <c r="N24" s="3">
        <v>3</v>
      </c>
      <c r="P24" s="221">
        <v>2.2000000000000002</v>
      </c>
      <c r="Q24" s="222"/>
      <c r="R24" s="221">
        <v>3</v>
      </c>
      <c r="S24" s="208">
        <v>2</v>
      </c>
      <c r="AG24" s="214">
        <v>3</v>
      </c>
      <c r="AH24" s="214">
        <v>1</v>
      </c>
      <c r="AI24" s="108" t="s">
        <v>125</v>
      </c>
      <c r="AJ24" s="298"/>
    </row>
    <row r="25" spans="11:36" x14ac:dyDescent="0.25">
      <c r="K25" s="221">
        <v>2.2000000000000002</v>
      </c>
      <c r="L25" s="222"/>
      <c r="M25" s="221">
        <v>2</v>
      </c>
      <c r="N25" s="3">
        <v>1</v>
      </c>
      <c r="P25" s="208">
        <v>3.1</v>
      </c>
      <c r="Q25" s="3"/>
      <c r="R25" s="208">
        <v>1</v>
      </c>
      <c r="S25" s="108">
        <v>2</v>
      </c>
      <c r="AG25" s="214">
        <v>3</v>
      </c>
      <c r="AH25" s="214">
        <v>2</v>
      </c>
      <c r="AI25" s="102" t="s">
        <v>125</v>
      </c>
      <c r="AJ25" s="296">
        <v>4</v>
      </c>
    </row>
    <row r="26" spans="11:36" x14ac:dyDescent="0.25">
      <c r="K26" s="221">
        <v>2.2000000000000002</v>
      </c>
      <c r="L26" s="222"/>
      <c r="M26" s="221">
        <v>3</v>
      </c>
      <c r="N26" s="3">
        <v>2</v>
      </c>
      <c r="P26" s="208">
        <v>3.1</v>
      </c>
      <c r="Q26" s="3"/>
      <c r="R26" s="208">
        <v>2</v>
      </c>
      <c r="S26" s="108">
        <v>1</v>
      </c>
      <c r="AG26" s="14">
        <v>3</v>
      </c>
      <c r="AH26" s="14">
        <v>2</v>
      </c>
      <c r="AI26" s="111" t="s">
        <v>111</v>
      </c>
      <c r="AJ26" s="296"/>
    </row>
    <row r="27" spans="11:36" x14ac:dyDescent="0.25">
      <c r="K27" s="223">
        <v>3.1</v>
      </c>
      <c r="L27" s="224"/>
      <c r="M27" s="223">
        <v>1</v>
      </c>
      <c r="N27" s="96">
        <v>1</v>
      </c>
      <c r="P27" s="221">
        <v>3.2</v>
      </c>
      <c r="Q27" s="222"/>
      <c r="R27" s="221">
        <v>2</v>
      </c>
      <c r="S27" s="102">
        <v>1</v>
      </c>
      <c r="AG27" s="297" t="s">
        <v>138</v>
      </c>
      <c r="AH27" s="297"/>
      <c r="AI27" s="297"/>
      <c r="AJ27" s="220" t="s">
        <v>157</v>
      </c>
    </row>
    <row r="28" spans="11:36" x14ac:dyDescent="0.25">
      <c r="K28" s="223">
        <v>3.1</v>
      </c>
      <c r="L28" s="224"/>
      <c r="M28" s="223">
        <v>2</v>
      </c>
      <c r="N28" s="96">
        <v>2</v>
      </c>
      <c r="P28" s="221">
        <v>3.2</v>
      </c>
      <c r="Q28" s="222"/>
      <c r="R28" s="221">
        <v>3</v>
      </c>
      <c r="S28" s="102">
        <v>2</v>
      </c>
    </row>
    <row r="29" spans="11:36" x14ac:dyDescent="0.25">
      <c r="K29" s="208">
        <v>3.1</v>
      </c>
      <c r="L29" s="3"/>
      <c r="M29" s="208">
        <v>3</v>
      </c>
      <c r="N29" s="96">
        <v>1</v>
      </c>
    </row>
    <row r="30" spans="11:36" x14ac:dyDescent="0.25">
      <c r="K30" s="208">
        <v>3.2</v>
      </c>
      <c r="L30" s="3"/>
      <c r="M30" s="208">
        <v>1</v>
      </c>
      <c r="N30" s="101">
        <v>1</v>
      </c>
    </row>
    <row r="31" spans="11:36" x14ac:dyDescent="0.25">
      <c r="K31" s="221">
        <v>3.2</v>
      </c>
      <c r="L31" s="222"/>
      <c r="M31" s="221">
        <v>2</v>
      </c>
      <c r="N31" s="101">
        <v>2</v>
      </c>
    </row>
    <row r="32" spans="11:36" x14ac:dyDescent="0.25">
      <c r="K32" s="221">
        <v>3.2</v>
      </c>
      <c r="L32" s="222"/>
      <c r="M32" s="221">
        <v>3</v>
      </c>
      <c r="N32" s="101">
        <v>1</v>
      </c>
    </row>
    <row r="33" spans="11:14" x14ac:dyDescent="0.25">
      <c r="K33" s="211"/>
      <c r="L33" s="5"/>
      <c r="M33" s="211"/>
      <c r="N33" s="5"/>
    </row>
    <row r="34" spans="11:14" x14ac:dyDescent="0.25">
      <c r="K34" s="211"/>
      <c r="L34" s="5"/>
      <c r="M34" s="211"/>
      <c r="N34" s="5"/>
    </row>
    <row r="35" spans="11:14" x14ac:dyDescent="0.25">
      <c r="K35" s="211"/>
      <c r="L35" s="5"/>
      <c r="M35" s="211"/>
      <c r="N35" s="5"/>
    </row>
    <row r="36" spans="11:14" x14ac:dyDescent="0.25">
      <c r="M36" s="205"/>
    </row>
    <row r="37" spans="11:14" x14ac:dyDescent="0.25">
      <c r="K37" s="33"/>
      <c r="L37" s="64"/>
      <c r="M37" s="33"/>
      <c r="N37" s="64"/>
    </row>
    <row r="38" spans="11:14" x14ac:dyDescent="0.25">
      <c r="K38" s="33"/>
      <c r="L38" s="64"/>
      <c r="M38" s="33"/>
      <c r="N38" s="64"/>
    </row>
    <row r="39" spans="11:14" x14ac:dyDescent="0.25">
      <c r="K39" s="33"/>
      <c r="L39" s="64"/>
      <c r="M39" s="33"/>
      <c r="N39" s="64"/>
    </row>
    <row r="40" spans="11:14" x14ac:dyDescent="0.25">
      <c r="K40" s="33"/>
      <c r="L40" s="64"/>
      <c r="M40" s="33"/>
      <c r="N40" s="64"/>
    </row>
    <row r="41" spans="11:14" x14ac:dyDescent="0.25">
      <c r="K41" s="33"/>
      <c r="L41" s="64"/>
      <c r="M41" s="33"/>
      <c r="N41" s="64"/>
    </row>
    <row r="42" spans="11:14" x14ac:dyDescent="0.25">
      <c r="K42" s="33"/>
      <c r="L42" s="64"/>
      <c r="M42" s="33"/>
      <c r="N42" s="64"/>
    </row>
    <row r="43" spans="11:14" x14ac:dyDescent="0.25">
      <c r="K43" s="33"/>
      <c r="L43" s="64"/>
      <c r="M43" s="33"/>
      <c r="N43" s="64"/>
    </row>
    <row r="44" spans="11:14" x14ac:dyDescent="0.25">
      <c r="K44" s="33"/>
      <c r="L44" s="64"/>
      <c r="M44" s="33"/>
      <c r="N44" s="64"/>
    </row>
  </sheetData>
  <mergeCells count="14">
    <mergeCell ref="A1:C1"/>
    <mergeCell ref="E1:F1"/>
    <mergeCell ref="H1:I1"/>
    <mergeCell ref="AJ4:AJ5"/>
    <mergeCell ref="E6:F6"/>
    <mergeCell ref="AJ6:AJ7"/>
    <mergeCell ref="AJ25:AJ26"/>
    <mergeCell ref="AG27:AI27"/>
    <mergeCell ref="AJ8:AJ9"/>
    <mergeCell ref="AJ10:AJ11"/>
    <mergeCell ref="AG12:AI12"/>
    <mergeCell ref="AJ19:AJ20"/>
    <mergeCell ref="AJ21:AJ22"/>
    <mergeCell ref="AJ23:AJ2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9"/>
  <sheetViews>
    <sheetView workbookViewId="0">
      <selection activeCell="O14" sqref="O14"/>
    </sheetView>
  </sheetViews>
  <sheetFormatPr baseColWidth="10" defaultRowHeight="15" x14ac:dyDescent="0.25"/>
  <cols>
    <col min="1" max="6" width="2" bestFit="1" customWidth="1"/>
    <col min="7" max="8" width="5.42578125" bestFit="1" customWidth="1"/>
    <col min="9" max="9" width="2.140625" bestFit="1" customWidth="1"/>
    <col min="10" max="14" width="4.42578125" bestFit="1" customWidth="1"/>
    <col min="16" max="16" width="3" bestFit="1" customWidth="1"/>
    <col min="17" max="17" width="7.42578125" style="184" bestFit="1" customWidth="1"/>
    <col min="18" max="20" width="3" bestFit="1" customWidth="1"/>
    <col min="22" max="26" width="8.42578125" bestFit="1" customWidth="1"/>
    <col min="27" max="27" width="12" bestFit="1" customWidth="1"/>
  </cols>
  <sheetData>
    <row r="1" spans="1:28" x14ac:dyDescent="0.25">
      <c r="A1" s="300" t="s">
        <v>109</v>
      </c>
      <c r="B1" s="300"/>
      <c r="C1" s="300"/>
      <c r="D1" s="300"/>
      <c r="E1" s="300"/>
      <c r="G1" s="299" t="s">
        <v>199</v>
      </c>
      <c r="H1" s="299"/>
      <c r="J1" s="300" t="s">
        <v>200</v>
      </c>
      <c r="K1" s="300"/>
      <c r="L1" s="300"/>
      <c r="M1" s="300"/>
      <c r="N1" s="300"/>
      <c r="P1" s="300" t="s">
        <v>202</v>
      </c>
      <c r="Q1" s="300"/>
      <c r="R1" s="300"/>
      <c r="S1" s="300"/>
      <c r="T1" s="300"/>
      <c r="V1" s="309" t="s">
        <v>203</v>
      </c>
      <c r="W1" s="309"/>
      <c r="X1" s="309"/>
      <c r="Y1" s="309"/>
      <c r="Z1" s="309"/>
      <c r="AA1" t="s">
        <v>157</v>
      </c>
    </row>
    <row r="2" spans="1:28" x14ac:dyDescent="0.25">
      <c r="A2" s="3">
        <v>5</v>
      </c>
      <c r="B2" s="3">
        <v>2</v>
      </c>
      <c r="C2" s="3">
        <v>4</v>
      </c>
      <c r="D2" s="3">
        <v>4</v>
      </c>
      <c r="E2" s="3">
        <v>3</v>
      </c>
      <c r="G2" s="175">
        <f>SUM(A2:E6)/46</f>
        <v>1.6304347826086956</v>
      </c>
      <c r="H2" s="175">
        <f>G2</f>
        <v>1.6304347826086956</v>
      </c>
      <c r="J2" s="51">
        <f>G2</f>
        <v>1.6304347826086956</v>
      </c>
      <c r="K2" s="51">
        <f t="shared" ref="K2:N2" si="0">H2</f>
        <v>1.6304347826086956</v>
      </c>
      <c r="L2" s="51">
        <v>3</v>
      </c>
      <c r="M2" s="51">
        <f t="shared" si="0"/>
        <v>1.6304347826086956</v>
      </c>
      <c r="N2" s="51">
        <f t="shared" si="0"/>
        <v>1.6304347826086956</v>
      </c>
      <c r="P2" s="3">
        <f>SQRT((G$2*J2)+(H$2*J3))</f>
        <v>2.3057829821300464</v>
      </c>
      <c r="Q2" s="182">
        <f>SQRT((G$2*K2)+(H$2*K3))</f>
        <v>2.3057829821300464</v>
      </c>
      <c r="R2" s="3">
        <f>SQRT((G$2*L2)+(H$2*L3))</f>
        <v>3.1277162108561214</v>
      </c>
      <c r="S2" s="3">
        <f>SQRT((G$2*M2)+(H$2*M3))</f>
        <v>2.3057829821300464</v>
      </c>
      <c r="T2" s="3">
        <f>SQRT((G$2*N2)+(H$2*N3))</f>
        <v>2.3057829821300464</v>
      </c>
      <c r="V2" s="182">
        <f>POWER((A2-P2),2)</f>
        <v>7.258805339380066</v>
      </c>
      <c r="W2" s="182">
        <f t="shared" ref="W2:Z6" si="1">POWER((B2-Q2),2)</f>
        <v>9.3503232160344271E-2</v>
      </c>
      <c r="X2" s="182">
        <f t="shared" si="1"/>
        <v>0.76087900880320247</v>
      </c>
      <c r="Y2" s="182">
        <f t="shared" si="1"/>
        <v>2.8703713036401588</v>
      </c>
      <c r="Z2" s="182">
        <f t="shared" si="1"/>
        <v>0.48193726790025149</v>
      </c>
      <c r="AA2" s="182">
        <f>SUM(V2:Z2)</f>
        <v>11.465496151884023</v>
      </c>
    </row>
    <row r="3" spans="1:28" x14ac:dyDescent="0.25">
      <c r="A3" s="3">
        <v>3</v>
      </c>
      <c r="B3" s="3">
        <v>1</v>
      </c>
      <c r="C3" s="3">
        <v>2</v>
      </c>
      <c r="D3" s="3">
        <v>4</v>
      </c>
      <c r="E3" s="3">
        <v>1</v>
      </c>
      <c r="F3" t="s">
        <v>135</v>
      </c>
      <c r="G3" s="175">
        <f>G2</f>
        <v>1.6304347826086956</v>
      </c>
      <c r="H3" s="175">
        <f t="shared" ref="H3:H6" si="2">G3</f>
        <v>1.6304347826086956</v>
      </c>
      <c r="I3" t="s">
        <v>201</v>
      </c>
      <c r="J3" s="51">
        <f>J2</f>
        <v>1.6304347826086956</v>
      </c>
      <c r="K3" s="51">
        <f t="shared" ref="K3:N3" si="3">K2</f>
        <v>1.6304347826086956</v>
      </c>
      <c r="L3" s="51">
        <f t="shared" si="3"/>
        <v>3</v>
      </c>
      <c r="M3" s="51">
        <f t="shared" si="3"/>
        <v>1.6304347826086956</v>
      </c>
      <c r="N3" s="51">
        <f t="shared" si="3"/>
        <v>1.6304347826086956</v>
      </c>
      <c r="P3" s="3">
        <f>P2</f>
        <v>2.3057829821300464</v>
      </c>
      <c r="Q3" s="182">
        <f>Q2</f>
        <v>2.3057829821300464</v>
      </c>
      <c r="R3" s="3">
        <f>R2</f>
        <v>3.1277162108561214</v>
      </c>
      <c r="S3" s="3">
        <f>S2</f>
        <v>2.3057829821300464</v>
      </c>
      <c r="T3" s="3">
        <f>T2</f>
        <v>2.3057829821300464</v>
      </c>
      <c r="V3" s="182">
        <f t="shared" ref="V3:V6" si="4">POWER((A3-P3),2)</f>
        <v>0.48193726790025149</v>
      </c>
      <c r="W3" s="182">
        <f t="shared" si="1"/>
        <v>1.705069196420437</v>
      </c>
      <c r="X3" s="182">
        <f t="shared" si="1"/>
        <v>1.271743852227688</v>
      </c>
      <c r="Y3" s="182">
        <f t="shared" si="1"/>
        <v>2.8703713036401588</v>
      </c>
      <c r="Z3" s="182">
        <f t="shared" si="1"/>
        <v>1.705069196420437</v>
      </c>
      <c r="AA3" s="182">
        <f t="shared" ref="AA3:AA6" si="5">SUM(V3:Z3)</f>
        <v>8.0341908166089713</v>
      </c>
    </row>
    <row r="4" spans="1:28" x14ac:dyDescent="0.25">
      <c r="A4" s="3">
        <v>2</v>
      </c>
      <c r="B4" s="174"/>
      <c r="C4" s="3">
        <v>3</v>
      </c>
      <c r="D4" s="3">
        <v>1</v>
      </c>
      <c r="E4" s="3">
        <v>4</v>
      </c>
      <c r="G4" s="175">
        <f t="shared" ref="G4:G6" si="6">G3</f>
        <v>1.6304347826086956</v>
      </c>
      <c r="H4" s="175">
        <f t="shared" si="2"/>
        <v>1.6304347826086956</v>
      </c>
      <c r="P4" s="3">
        <f>P3</f>
        <v>2.3057829821300464</v>
      </c>
      <c r="Q4" s="182"/>
      <c r="R4" s="3">
        <f>R3</f>
        <v>3.1277162108561214</v>
      </c>
      <c r="S4" s="3">
        <f>S3</f>
        <v>2.3057829821300464</v>
      </c>
      <c r="T4" s="3">
        <f>T3</f>
        <v>2.3057829821300464</v>
      </c>
      <c r="V4" s="182">
        <f t="shared" si="4"/>
        <v>9.3503232160344271E-2</v>
      </c>
      <c r="W4" s="183"/>
      <c r="X4" s="182">
        <f t="shared" si="1"/>
        <v>1.6311430515445261E-2</v>
      </c>
      <c r="Y4" s="182">
        <f t="shared" si="1"/>
        <v>1.705069196420437</v>
      </c>
      <c r="Z4" s="182">
        <f t="shared" si="1"/>
        <v>2.8703713036401588</v>
      </c>
      <c r="AA4" s="182">
        <f t="shared" si="5"/>
        <v>4.685255162736385</v>
      </c>
    </row>
    <row r="5" spans="1:28" x14ac:dyDescent="0.25">
      <c r="A5" s="3">
        <v>2</v>
      </c>
      <c r="B5" s="3">
        <v>5</v>
      </c>
      <c r="C5" s="3">
        <v>4</v>
      </c>
      <c r="D5" s="3">
        <v>3</v>
      </c>
      <c r="E5" s="3">
        <v>5</v>
      </c>
      <c r="G5" s="175">
        <f t="shared" si="6"/>
        <v>1.6304347826086956</v>
      </c>
      <c r="H5" s="175">
        <f t="shared" si="2"/>
        <v>1.6304347826086956</v>
      </c>
      <c r="P5" s="3">
        <f t="shared" ref="P5:P6" si="7">P4</f>
        <v>2.3057829821300464</v>
      </c>
      <c r="Q5" s="182">
        <f>Q3</f>
        <v>2.3057829821300464</v>
      </c>
      <c r="R5" s="3">
        <f t="shared" ref="R5:R6" si="8">R4</f>
        <v>3.1277162108561214</v>
      </c>
      <c r="S5" s="3">
        <f t="shared" ref="S5:S6" si="9">S4</f>
        <v>2.3057829821300464</v>
      </c>
      <c r="T5" s="3">
        <f>T4</f>
        <v>2.3057829821300464</v>
      </c>
      <c r="V5" s="182">
        <f t="shared" si="4"/>
        <v>9.3503232160344271E-2</v>
      </c>
      <c r="W5" s="182">
        <f t="shared" si="1"/>
        <v>7.258805339380066</v>
      </c>
      <c r="X5" s="182">
        <f t="shared" si="1"/>
        <v>0.76087900880320247</v>
      </c>
      <c r="Y5" s="182">
        <f t="shared" si="1"/>
        <v>0.48193726790025149</v>
      </c>
      <c r="Z5" s="182">
        <f t="shared" si="1"/>
        <v>7.258805339380066</v>
      </c>
      <c r="AA5" s="182">
        <f t="shared" si="5"/>
        <v>15.853930187623931</v>
      </c>
    </row>
    <row r="6" spans="1:28" x14ac:dyDescent="0.25">
      <c r="A6" s="3">
        <v>4</v>
      </c>
      <c r="B6" s="3">
        <v>4</v>
      </c>
      <c r="C6" s="3">
        <v>5</v>
      </c>
      <c r="D6" s="3">
        <v>4</v>
      </c>
      <c r="E6" s="174"/>
      <c r="G6" s="175">
        <f t="shared" si="6"/>
        <v>1.6304347826086956</v>
      </c>
      <c r="H6" s="175">
        <f t="shared" si="2"/>
        <v>1.6304347826086956</v>
      </c>
      <c r="P6" s="3">
        <f t="shared" si="7"/>
        <v>2.3057829821300464</v>
      </c>
      <c r="Q6" s="182">
        <f>Q5</f>
        <v>2.3057829821300464</v>
      </c>
      <c r="R6" s="3">
        <f t="shared" si="8"/>
        <v>3.1277162108561214</v>
      </c>
      <c r="S6" s="3">
        <f t="shared" si="9"/>
        <v>2.3057829821300464</v>
      </c>
      <c r="T6" s="174"/>
      <c r="V6" s="182">
        <f t="shared" si="4"/>
        <v>2.8703713036401588</v>
      </c>
      <c r="W6" s="182">
        <f t="shared" si="1"/>
        <v>2.8703713036401588</v>
      </c>
      <c r="X6" s="182">
        <f t="shared" si="1"/>
        <v>3.5054465870909599</v>
      </c>
      <c r="Y6" s="182">
        <f t="shared" si="1"/>
        <v>2.8703713036401588</v>
      </c>
      <c r="Z6" s="183"/>
      <c r="AA6" s="182">
        <f t="shared" si="5"/>
        <v>12.116560498011436</v>
      </c>
    </row>
    <row r="7" spans="1:28" x14ac:dyDescent="0.25">
      <c r="V7" s="333" t="s">
        <v>157</v>
      </c>
      <c r="W7" s="333"/>
      <c r="X7" s="333"/>
      <c r="Y7" s="333"/>
      <c r="Z7" s="334"/>
      <c r="AA7" s="185">
        <f>SUM(AA2:AA6)</f>
        <v>52.155432816864746</v>
      </c>
      <c r="AB7">
        <v>62</v>
      </c>
    </row>
    <row r="8" spans="1:28" x14ac:dyDescent="0.25">
      <c r="V8" s="335" t="s">
        <v>133</v>
      </c>
      <c r="W8" s="335"/>
      <c r="X8" s="335"/>
      <c r="Y8" s="335"/>
      <c r="Z8" s="336"/>
      <c r="AA8" s="3">
        <v>23</v>
      </c>
      <c r="AB8" s="3">
        <v>23</v>
      </c>
    </row>
    <row r="9" spans="1:28" x14ac:dyDescent="0.25">
      <c r="V9" s="297" t="s">
        <v>204</v>
      </c>
      <c r="W9" s="297"/>
      <c r="X9" s="297"/>
      <c r="Y9" s="297"/>
      <c r="Z9" s="297"/>
      <c r="AA9" s="175">
        <f>SQRT(AA7/AA8)</f>
        <v>1.5058643742969444</v>
      </c>
      <c r="AB9" s="175">
        <f>SQRT(AB7/AB8)</f>
        <v>1.6418441381303657</v>
      </c>
    </row>
  </sheetData>
  <mergeCells count="8">
    <mergeCell ref="V9:Z9"/>
    <mergeCell ref="V7:Z7"/>
    <mergeCell ref="V8:Z8"/>
    <mergeCell ref="A1:E1"/>
    <mergeCell ref="J1:N1"/>
    <mergeCell ref="G1:H1"/>
    <mergeCell ref="P1:T1"/>
    <mergeCell ref="V1:Z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11"/>
  <sheetViews>
    <sheetView workbookViewId="0">
      <selection activeCell="N18" sqref="N18"/>
    </sheetView>
  </sheetViews>
  <sheetFormatPr baseColWidth="10" defaultRowHeight="15" x14ac:dyDescent="0.25"/>
  <cols>
    <col min="2" max="10" width="4.140625" bestFit="1" customWidth="1"/>
    <col min="11" max="11" width="5" bestFit="1" customWidth="1"/>
  </cols>
  <sheetData>
    <row r="2" spans="1:11" x14ac:dyDescent="0.25">
      <c r="A2" s="325" t="s">
        <v>248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</row>
    <row r="3" spans="1:11" ht="30" x14ac:dyDescent="0.25">
      <c r="A3" s="121" t="s">
        <v>266</v>
      </c>
      <c r="B3" s="239" t="s">
        <v>249</v>
      </c>
      <c r="C3" s="120" t="s">
        <v>250</v>
      </c>
      <c r="D3" s="120" t="s">
        <v>251</v>
      </c>
      <c r="E3" s="120" t="s">
        <v>252</v>
      </c>
      <c r="F3" s="120" t="s">
        <v>253</v>
      </c>
      <c r="G3" s="120" t="s">
        <v>254</v>
      </c>
      <c r="H3" s="120" t="s">
        <v>255</v>
      </c>
      <c r="I3" s="120" t="s">
        <v>263</v>
      </c>
      <c r="J3" s="120" t="s">
        <v>264</v>
      </c>
      <c r="K3" s="120" t="s">
        <v>265</v>
      </c>
    </row>
    <row r="4" spans="1:11" x14ac:dyDescent="0.25">
      <c r="A4" s="3" t="s">
        <v>256</v>
      </c>
      <c r="B4" s="238">
        <v>0</v>
      </c>
      <c r="C4" s="238">
        <v>1</v>
      </c>
      <c r="D4" s="238">
        <v>1</v>
      </c>
      <c r="E4" s="238">
        <v>0</v>
      </c>
      <c r="F4" s="238">
        <v>1</v>
      </c>
      <c r="G4" s="241">
        <v>1</v>
      </c>
      <c r="H4" s="238">
        <v>0</v>
      </c>
      <c r="I4" s="238">
        <v>0</v>
      </c>
      <c r="J4" s="238">
        <v>1</v>
      </c>
      <c r="K4" s="241">
        <v>1</v>
      </c>
    </row>
    <row r="5" spans="1:11" x14ac:dyDescent="0.25">
      <c r="A5" s="3" t="s">
        <v>257</v>
      </c>
      <c r="B5" s="238">
        <v>0</v>
      </c>
      <c r="C5" s="238">
        <v>1</v>
      </c>
      <c r="D5" s="238">
        <v>0</v>
      </c>
      <c r="E5" s="238">
        <v>1</v>
      </c>
      <c r="F5" s="238">
        <v>0</v>
      </c>
      <c r="G5" s="241">
        <v>1</v>
      </c>
      <c r="H5" s="238">
        <v>1</v>
      </c>
      <c r="I5" s="238">
        <v>0</v>
      </c>
      <c r="J5" s="238">
        <v>0</v>
      </c>
      <c r="K5" s="241">
        <v>1</v>
      </c>
    </row>
    <row r="6" spans="1:11" x14ac:dyDescent="0.25">
      <c r="A6" s="3" t="s">
        <v>258</v>
      </c>
      <c r="B6" s="238">
        <v>0</v>
      </c>
      <c r="C6" s="238">
        <v>0</v>
      </c>
      <c r="D6" s="238">
        <v>0</v>
      </c>
      <c r="E6" s="238">
        <v>0</v>
      </c>
      <c r="F6" s="238">
        <v>0</v>
      </c>
      <c r="G6" s="241">
        <v>1</v>
      </c>
      <c r="H6" s="238">
        <v>1</v>
      </c>
      <c r="I6" s="238">
        <v>0</v>
      </c>
      <c r="J6" s="238">
        <v>0</v>
      </c>
      <c r="K6" s="241">
        <v>1</v>
      </c>
    </row>
    <row r="7" spans="1:11" x14ac:dyDescent="0.25">
      <c r="A7" s="3" t="s">
        <v>259</v>
      </c>
      <c r="B7" s="238">
        <v>1</v>
      </c>
      <c r="C7" s="238">
        <v>0</v>
      </c>
      <c r="D7" s="238">
        <v>0</v>
      </c>
      <c r="E7" s="238">
        <v>0</v>
      </c>
      <c r="F7" s="238">
        <v>0</v>
      </c>
      <c r="G7" s="241">
        <v>0</v>
      </c>
      <c r="H7" s="238">
        <v>0</v>
      </c>
      <c r="I7" s="238">
        <v>1</v>
      </c>
      <c r="J7" s="238">
        <v>0</v>
      </c>
      <c r="K7" s="241">
        <v>0</v>
      </c>
    </row>
    <row r="8" spans="1:11" x14ac:dyDescent="0.25">
      <c r="A8" s="3" t="s">
        <v>260</v>
      </c>
      <c r="B8" s="238">
        <v>1</v>
      </c>
      <c r="C8" s="238">
        <v>1</v>
      </c>
      <c r="D8" s="238">
        <v>1</v>
      </c>
      <c r="E8" s="238">
        <v>1</v>
      </c>
      <c r="F8" s="238">
        <v>1</v>
      </c>
      <c r="G8" s="241">
        <v>1</v>
      </c>
      <c r="H8" s="238">
        <v>1</v>
      </c>
      <c r="I8" s="238">
        <v>1</v>
      </c>
      <c r="J8" s="238">
        <v>1</v>
      </c>
      <c r="K8" s="241">
        <v>1</v>
      </c>
    </row>
    <row r="9" spans="1:11" x14ac:dyDescent="0.25">
      <c r="A9" s="3" t="s">
        <v>261</v>
      </c>
      <c r="B9" s="238">
        <v>0</v>
      </c>
      <c r="C9" s="238">
        <v>1</v>
      </c>
      <c r="D9" s="238">
        <v>1</v>
      </c>
      <c r="E9" s="238">
        <v>0</v>
      </c>
      <c r="F9" s="238">
        <v>1</v>
      </c>
      <c r="G9" s="241">
        <v>0</v>
      </c>
      <c r="H9" s="238">
        <v>1</v>
      </c>
      <c r="I9" s="238">
        <v>0</v>
      </c>
      <c r="J9" s="238">
        <v>1</v>
      </c>
      <c r="K9" s="241">
        <v>0</v>
      </c>
    </row>
    <row r="10" spans="1:11" x14ac:dyDescent="0.25">
      <c r="A10" s="3" t="s">
        <v>262</v>
      </c>
      <c r="B10" s="238">
        <v>1</v>
      </c>
      <c r="C10" s="238">
        <v>0</v>
      </c>
      <c r="D10" s="238">
        <v>0</v>
      </c>
      <c r="E10" s="238">
        <v>0</v>
      </c>
      <c r="F10" s="238">
        <v>1</v>
      </c>
      <c r="G10" s="241">
        <v>0</v>
      </c>
      <c r="H10" s="238">
        <v>1</v>
      </c>
      <c r="I10" s="238">
        <v>0</v>
      </c>
      <c r="J10" s="238">
        <v>1</v>
      </c>
      <c r="K10" s="241">
        <v>0</v>
      </c>
    </row>
    <row r="11" spans="1:11" x14ac:dyDescent="0.25">
      <c r="A11" s="50" t="s">
        <v>157</v>
      </c>
      <c r="B11" s="50">
        <f>SUM(B4:B10)</f>
        <v>3</v>
      </c>
      <c r="C11" s="50">
        <f t="shared" ref="C11:K11" si="0">SUM(C4:C10)</f>
        <v>4</v>
      </c>
      <c r="D11" s="50">
        <f t="shared" si="0"/>
        <v>3</v>
      </c>
      <c r="E11" s="50">
        <f t="shared" si="0"/>
        <v>2</v>
      </c>
      <c r="F11" s="50">
        <f t="shared" si="0"/>
        <v>4</v>
      </c>
      <c r="G11" s="50">
        <f t="shared" si="0"/>
        <v>4</v>
      </c>
      <c r="H11" s="50">
        <f t="shared" si="0"/>
        <v>5</v>
      </c>
      <c r="I11" s="50">
        <f t="shared" si="0"/>
        <v>2</v>
      </c>
      <c r="J11" s="50">
        <f t="shared" si="0"/>
        <v>4</v>
      </c>
      <c r="K11" s="50">
        <f t="shared" si="0"/>
        <v>4</v>
      </c>
    </row>
  </sheetData>
  <mergeCells count="1">
    <mergeCell ref="A2:K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D105"/>
  <sheetViews>
    <sheetView topLeftCell="A7" workbookViewId="0">
      <selection activeCell="F39" sqref="F39"/>
    </sheetView>
  </sheetViews>
  <sheetFormatPr baseColWidth="10" defaultRowHeight="15" x14ac:dyDescent="0.25"/>
  <cols>
    <col min="2" max="2" width="12.140625" bestFit="1" customWidth="1"/>
    <col min="4" max="4" width="12.140625" bestFit="1" customWidth="1"/>
    <col min="10" max="10" width="8.140625" customWidth="1"/>
    <col min="11" max="11" width="8.42578125" customWidth="1"/>
    <col min="12" max="12" width="9.140625" customWidth="1"/>
    <col min="13" max="13" width="8.28515625" customWidth="1"/>
    <col min="14" max="14" width="8.7109375" customWidth="1"/>
    <col min="15" max="15" width="8.42578125" style="250" bestFit="1" customWidth="1"/>
    <col min="16" max="16" width="8.140625" customWidth="1"/>
    <col min="17" max="17" width="8.28515625" customWidth="1"/>
    <col min="18" max="18" width="4" customWidth="1"/>
    <col min="19" max="19" width="3.28515625" customWidth="1"/>
    <col min="20" max="20" width="3.7109375" customWidth="1"/>
    <col min="25" max="25" width="12.42578125" bestFit="1" customWidth="1"/>
    <col min="32" max="32" width="12.42578125" bestFit="1" customWidth="1"/>
    <col min="77" max="77" width="6.140625" bestFit="1" customWidth="1"/>
    <col min="78" max="78" width="6.85546875" bestFit="1" customWidth="1"/>
    <col min="79" max="80" width="6.140625" bestFit="1" customWidth="1"/>
    <col min="81" max="81" width="10.28515625" bestFit="1" customWidth="1"/>
    <col min="82" max="82" width="5.85546875" bestFit="1" customWidth="1"/>
  </cols>
  <sheetData>
    <row r="1" spans="1:82" x14ac:dyDescent="0.25">
      <c r="A1" s="326" t="s">
        <v>178</v>
      </c>
      <c r="B1" s="326"/>
      <c r="C1" s="326"/>
      <c r="D1" s="326"/>
      <c r="E1" s="326"/>
      <c r="F1" s="326"/>
      <c r="G1" s="326"/>
      <c r="V1" s="120" t="s">
        <v>154</v>
      </c>
      <c r="X1" s="239" t="s">
        <v>167</v>
      </c>
      <c r="Y1" t="s">
        <v>180</v>
      </c>
      <c r="Z1" t="s">
        <v>247</v>
      </c>
      <c r="AC1" s="120" t="s">
        <v>153</v>
      </c>
      <c r="AE1" s="239" t="s">
        <v>167</v>
      </c>
      <c r="AF1" t="s">
        <v>180</v>
      </c>
      <c r="AG1" t="s">
        <v>247</v>
      </c>
      <c r="AJ1" s="251" t="s">
        <v>152</v>
      </c>
      <c r="AL1" s="239" t="s">
        <v>167</v>
      </c>
      <c r="AM1" t="s">
        <v>180</v>
      </c>
      <c r="AN1" t="s">
        <v>267</v>
      </c>
      <c r="AQ1" s="251" t="s">
        <v>151</v>
      </c>
      <c r="AS1" s="239" t="s">
        <v>167</v>
      </c>
      <c r="AT1" t="s">
        <v>180</v>
      </c>
      <c r="AU1" t="s">
        <v>247</v>
      </c>
      <c r="AX1" s="120" t="s">
        <v>150</v>
      </c>
      <c r="AZ1" s="239" t="s">
        <v>167</v>
      </c>
      <c r="BA1" t="s">
        <v>180</v>
      </c>
      <c r="BB1" t="s">
        <v>247</v>
      </c>
      <c r="BE1" s="120" t="s">
        <v>149</v>
      </c>
      <c r="BG1" s="239" t="s">
        <v>167</v>
      </c>
      <c r="BH1" t="s">
        <v>180</v>
      </c>
      <c r="BI1" t="s">
        <v>247</v>
      </c>
      <c r="BL1" s="120" t="s">
        <v>148</v>
      </c>
      <c r="BN1" s="239" t="s">
        <v>167</v>
      </c>
      <c r="BO1" t="s">
        <v>180</v>
      </c>
      <c r="BP1" t="s">
        <v>247</v>
      </c>
      <c r="BS1" s="239" t="s">
        <v>147</v>
      </c>
      <c r="BU1" s="239" t="s">
        <v>167</v>
      </c>
      <c r="BV1" t="s">
        <v>180</v>
      </c>
      <c r="BW1" t="s">
        <v>247</v>
      </c>
      <c r="BZ1" s="251" t="s">
        <v>152</v>
      </c>
      <c r="CB1" s="239" t="s">
        <v>167</v>
      </c>
      <c r="CC1" t="s">
        <v>180</v>
      </c>
      <c r="CD1" t="s">
        <v>267</v>
      </c>
    </row>
    <row r="2" spans="1:82" ht="30" x14ac:dyDescent="0.25">
      <c r="A2" s="121" t="s">
        <v>155</v>
      </c>
      <c r="B2" s="239" t="s">
        <v>163</v>
      </c>
      <c r="C2" s="120" t="s">
        <v>162</v>
      </c>
      <c r="D2" s="120" t="s">
        <v>164</v>
      </c>
      <c r="E2" s="120" t="s">
        <v>165</v>
      </c>
      <c r="F2" s="120" t="s">
        <v>166</v>
      </c>
      <c r="G2" s="120" t="s">
        <v>167</v>
      </c>
      <c r="I2" s="331" t="s">
        <v>243</v>
      </c>
      <c r="J2" s="331"/>
      <c r="K2" s="331"/>
      <c r="L2" s="331"/>
      <c r="M2" s="331"/>
      <c r="N2" s="331"/>
      <c r="O2" s="331"/>
      <c r="P2" s="331"/>
      <c r="U2" s="3" t="s">
        <v>143</v>
      </c>
      <c r="V2" s="42">
        <v>1</v>
      </c>
      <c r="W2" s="3" t="s">
        <v>143</v>
      </c>
      <c r="X2" s="19">
        <v>3</v>
      </c>
      <c r="Y2" s="238">
        <f>V2*X2</f>
        <v>3</v>
      </c>
      <c r="Z2" s="238">
        <f>IF(Y2&gt;0,Y2-X$10,0)</f>
        <v>-0.79999999999999982</v>
      </c>
      <c r="AB2" s="3" t="s">
        <v>143</v>
      </c>
      <c r="AC2" s="25">
        <v>0</v>
      </c>
      <c r="AD2" s="3" t="s">
        <v>143</v>
      </c>
      <c r="AE2" s="19">
        <v>3</v>
      </c>
      <c r="AF2" s="238">
        <f>AC2*AE2</f>
        <v>0</v>
      </c>
      <c r="AG2" s="238">
        <f t="shared" ref="AG2:AG8" si="0">IF(AF2&gt;0,AF2-AE$10,0)</f>
        <v>0</v>
      </c>
      <c r="AI2" s="3" t="s">
        <v>143</v>
      </c>
      <c r="AJ2" s="253">
        <v>1</v>
      </c>
      <c r="AK2" s="3" t="s">
        <v>143</v>
      </c>
      <c r="AL2" s="19">
        <v>3</v>
      </c>
      <c r="AM2" s="238">
        <f>AJ2*AL2</f>
        <v>3</v>
      </c>
      <c r="AN2" s="238">
        <f t="shared" ref="AN2:AN8" si="1">IF(AM2&gt;0,AM2-AL$10,0)</f>
        <v>-0.79999999999999982</v>
      </c>
      <c r="AP2" s="3" t="s">
        <v>143</v>
      </c>
      <c r="AQ2" s="27">
        <v>1</v>
      </c>
      <c r="AR2" s="3" t="s">
        <v>143</v>
      </c>
      <c r="AS2" s="19">
        <v>3</v>
      </c>
      <c r="AT2" s="238">
        <f>AQ2*AS2</f>
        <v>3</v>
      </c>
      <c r="AU2" s="238">
        <f t="shared" ref="AU2:AU8" si="2">IF(AT2&gt;0,AT2-AS$10,0)</f>
        <v>-0.79999999999999982</v>
      </c>
      <c r="AW2" s="3" t="s">
        <v>143</v>
      </c>
      <c r="AX2" s="203">
        <v>0</v>
      </c>
      <c r="AY2" s="3" t="s">
        <v>143</v>
      </c>
      <c r="AZ2" s="19">
        <v>3</v>
      </c>
      <c r="BA2" s="238">
        <f>AX2*AZ2</f>
        <v>0</v>
      </c>
      <c r="BB2" s="238">
        <f t="shared" ref="BB2:BB8" si="3">IF(BA2&gt;0,BA2-AZ$10,0)</f>
        <v>0</v>
      </c>
      <c r="BD2" s="3" t="s">
        <v>143</v>
      </c>
      <c r="BE2" s="29">
        <v>1</v>
      </c>
      <c r="BF2" s="3" t="s">
        <v>143</v>
      </c>
      <c r="BG2" s="19">
        <v>3</v>
      </c>
      <c r="BH2" s="238">
        <f>BE2*BG2</f>
        <v>3</v>
      </c>
      <c r="BI2" s="238">
        <f t="shared" ref="BI2:BI8" si="4">IF(BH2&gt;0,BH2-BG$10,0)</f>
        <v>-0.79999999999999982</v>
      </c>
      <c r="BK2" s="3" t="s">
        <v>143</v>
      </c>
      <c r="BL2" s="26">
        <v>1</v>
      </c>
      <c r="BM2" s="3" t="s">
        <v>143</v>
      </c>
      <c r="BN2" s="19">
        <v>3</v>
      </c>
      <c r="BO2" s="238">
        <f>BL2*BN2</f>
        <v>3</v>
      </c>
      <c r="BP2" s="238">
        <f t="shared" ref="BP2:BP8" si="5">IF(BO2&gt;0,BO2-BN$10,0)</f>
        <v>-0.79999999999999982</v>
      </c>
      <c r="BR2" s="3" t="s">
        <v>143</v>
      </c>
      <c r="BS2" s="254">
        <v>0</v>
      </c>
      <c r="BT2" s="3" t="s">
        <v>143</v>
      </c>
      <c r="BU2" s="19">
        <v>3</v>
      </c>
      <c r="BV2" s="238">
        <f>BS2*BU2</f>
        <v>0</v>
      </c>
      <c r="BW2" s="238">
        <f t="shared" ref="BW2:BW8" si="6">IF(BV2&gt;0,BV2-BU$10,0)</f>
        <v>0</v>
      </c>
      <c r="BY2" s="3" t="s">
        <v>143</v>
      </c>
      <c r="BZ2" s="253">
        <v>1</v>
      </c>
      <c r="CA2" s="3" t="s">
        <v>143</v>
      </c>
      <c r="CB2" s="19">
        <v>3</v>
      </c>
      <c r="CC2" s="238">
        <f>BZ2*CB2</f>
        <v>3</v>
      </c>
      <c r="CD2" s="238">
        <f t="shared" ref="CD2:CD8" si="7">IF(CC2&gt;0,CC2-CB$10,0)</f>
        <v>-0.79999999999999982</v>
      </c>
    </row>
    <row r="3" spans="1:82" ht="30" x14ac:dyDescent="0.25">
      <c r="A3" s="3" t="s">
        <v>143</v>
      </c>
      <c r="B3" s="238">
        <v>3</v>
      </c>
      <c r="C3" s="238">
        <v>5</v>
      </c>
      <c r="D3" s="238">
        <v>4</v>
      </c>
      <c r="E3" s="238">
        <v>0</v>
      </c>
      <c r="F3" s="19">
        <v>5</v>
      </c>
      <c r="G3" s="19">
        <v>3</v>
      </c>
      <c r="I3" s="173" t="s">
        <v>244</v>
      </c>
      <c r="J3" s="239" t="s">
        <v>147</v>
      </c>
      <c r="K3" s="120" t="s">
        <v>148</v>
      </c>
      <c r="L3" s="120" t="s">
        <v>149</v>
      </c>
      <c r="M3" s="120" t="s">
        <v>150</v>
      </c>
      <c r="N3" s="120" t="s">
        <v>151</v>
      </c>
      <c r="O3" s="251" t="s">
        <v>152</v>
      </c>
      <c r="P3" s="120" t="s">
        <v>153</v>
      </c>
      <c r="Q3" s="120" t="s">
        <v>154</v>
      </c>
      <c r="U3" s="3" t="s">
        <v>144</v>
      </c>
      <c r="V3" s="42">
        <v>0</v>
      </c>
      <c r="W3" s="3" t="s">
        <v>144</v>
      </c>
      <c r="X3" s="19">
        <v>4</v>
      </c>
      <c r="Y3" s="238">
        <f>V3*X3</f>
        <v>0</v>
      </c>
      <c r="Z3" s="238">
        <f t="shared" ref="Z3:Z8" si="8">IF(Y3&gt;0,Y3-X$10,0)</f>
        <v>0</v>
      </c>
      <c r="AB3" s="3" t="s">
        <v>144</v>
      </c>
      <c r="AC3" s="25">
        <v>1</v>
      </c>
      <c r="AD3" s="3" t="s">
        <v>144</v>
      </c>
      <c r="AE3" s="19">
        <v>4</v>
      </c>
      <c r="AF3" s="238">
        <f>AC3*AE3</f>
        <v>4</v>
      </c>
      <c r="AG3" s="238">
        <f t="shared" si="0"/>
        <v>0.20000000000000018</v>
      </c>
      <c r="AI3" s="3" t="s">
        <v>144</v>
      </c>
      <c r="AJ3" s="253">
        <v>1</v>
      </c>
      <c r="AK3" s="3" t="s">
        <v>144</v>
      </c>
      <c r="AL3" s="19">
        <v>4</v>
      </c>
      <c r="AM3" s="238">
        <f>AJ3*AL3</f>
        <v>4</v>
      </c>
      <c r="AN3" s="238">
        <f t="shared" si="1"/>
        <v>0.20000000000000018</v>
      </c>
      <c r="AP3" s="3" t="s">
        <v>144</v>
      </c>
      <c r="AQ3" s="27">
        <v>0</v>
      </c>
      <c r="AR3" s="3" t="s">
        <v>144</v>
      </c>
      <c r="AS3" s="19">
        <v>4</v>
      </c>
      <c r="AT3" s="238">
        <f>AQ3*AS3</f>
        <v>0</v>
      </c>
      <c r="AU3" s="238">
        <f t="shared" si="2"/>
        <v>0</v>
      </c>
      <c r="AW3" s="3" t="s">
        <v>144</v>
      </c>
      <c r="AX3" s="203">
        <v>1</v>
      </c>
      <c r="AY3" s="3" t="s">
        <v>144</v>
      </c>
      <c r="AZ3" s="19">
        <v>4</v>
      </c>
      <c r="BA3" s="238">
        <f>AX3*AZ3</f>
        <v>4</v>
      </c>
      <c r="BB3" s="238">
        <f t="shared" si="3"/>
        <v>0.20000000000000018</v>
      </c>
      <c r="BD3" s="3" t="s">
        <v>144</v>
      </c>
      <c r="BE3" s="29">
        <v>0</v>
      </c>
      <c r="BF3" s="3" t="s">
        <v>144</v>
      </c>
      <c r="BG3" s="19">
        <v>4</v>
      </c>
      <c r="BH3" s="238">
        <f>BE3*BG3</f>
        <v>0</v>
      </c>
      <c r="BI3" s="238">
        <f t="shared" si="4"/>
        <v>0</v>
      </c>
      <c r="BK3" s="3" t="s">
        <v>144</v>
      </c>
      <c r="BL3" s="26">
        <v>1</v>
      </c>
      <c r="BM3" s="3" t="s">
        <v>144</v>
      </c>
      <c r="BN3" s="19">
        <v>4</v>
      </c>
      <c r="BO3" s="238">
        <f>BL3*BN3</f>
        <v>4</v>
      </c>
      <c r="BP3" s="238">
        <f t="shared" si="5"/>
        <v>0.20000000000000018</v>
      </c>
      <c r="BR3" s="3" t="s">
        <v>144</v>
      </c>
      <c r="BS3" s="254">
        <v>0</v>
      </c>
      <c r="BT3" s="3" t="s">
        <v>144</v>
      </c>
      <c r="BU3" s="19">
        <v>4</v>
      </c>
      <c r="BV3" s="238">
        <f>BS3*BU3</f>
        <v>0</v>
      </c>
      <c r="BW3" s="238">
        <f t="shared" si="6"/>
        <v>0</v>
      </c>
      <c r="BY3" s="3" t="s">
        <v>144</v>
      </c>
      <c r="BZ3" s="253">
        <v>1</v>
      </c>
      <c r="CA3" s="3" t="s">
        <v>144</v>
      </c>
      <c r="CB3" s="19">
        <v>4</v>
      </c>
      <c r="CC3" s="238">
        <f>BZ3*CB3</f>
        <v>4</v>
      </c>
      <c r="CD3" s="238">
        <f t="shared" si="7"/>
        <v>0.20000000000000018</v>
      </c>
    </row>
    <row r="4" spans="1:82" x14ac:dyDescent="0.25">
      <c r="A4" s="3" t="s">
        <v>144</v>
      </c>
      <c r="B4" s="238">
        <v>0</v>
      </c>
      <c r="C4" s="238">
        <v>4</v>
      </c>
      <c r="D4" s="238">
        <v>0</v>
      </c>
      <c r="E4" s="238">
        <v>4</v>
      </c>
      <c r="F4" s="19">
        <v>0</v>
      </c>
      <c r="G4" s="19">
        <v>4</v>
      </c>
      <c r="I4" s="238" t="s">
        <v>163</v>
      </c>
      <c r="J4" s="238">
        <f>((B$3*B$18))+((B$4*B$19))+((B$5*B$20))+((B$6*B$21)-B12)+((B$7*B$22)-B12)+((B$8*B$23))+((B$9*B$24))</f>
        <v>0.33333333333333304</v>
      </c>
      <c r="K4" s="238">
        <f>(B$3*C$18+B$4*C$19+B$5*C$20+B$6*C$21+B$7*C$22+B$8*C$23+B$9*C$24)</f>
        <v>6</v>
      </c>
      <c r="L4" s="3"/>
      <c r="M4" s="3"/>
      <c r="N4" s="3"/>
      <c r="O4" s="252"/>
      <c r="P4" s="3"/>
      <c r="Q4" s="3"/>
      <c r="U4" s="3" t="s">
        <v>145</v>
      </c>
      <c r="V4" s="42">
        <v>0</v>
      </c>
      <c r="W4" s="3" t="s">
        <v>145</v>
      </c>
      <c r="X4" s="19">
        <v>3</v>
      </c>
      <c r="Y4" s="238">
        <f t="shared" ref="Y4:Y8" si="9">V4*X4</f>
        <v>0</v>
      </c>
      <c r="Z4" s="238">
        <f t="shared" si="8"/>
        <v>0</v>
      </c>
      <c r="AB4" s="3" t="s">
        <v>145</v>
      </c>
      <c r="AC4" s="25">
        <v>0</v>
      </c>
      <c r="AD4" s="3" t="s">
        <v>145</v>
      </c>
      <c r="AE4" s="19">
        <v>3</v>
      </c>
      <c r="AF4" s="238">
        <f t="shared" ref="AF4:AF8" si="10">AC4*AE4</f>
        <v>0</v>
      </c>
      <c r="AG4" s="238">
        <f t="shared" si="0"/>
        <v>0</v>
      </c>
      <c r="AI4" s="3" t="s">
        <v>145</v>
      </c>
      <c r="AJ4" s="253">
        <v>1</v>
      </c>
      <c r="AK4" s="3" t="s">
        <v>145</v>
      </c>
      <c r="AL4" s="19">
        <v>3</v>
      </c>
      <c r="AM4" s="238">
        <f t="shared" ref="AM4:AM8" si="11">AJ4*AL4</f>
        <v>3</v>
      </c>
      <c r="AN4" s="238">
        <f t="shared" si="1"/>
        <v>-0.79999999999999982</v>
      </c>
      <c r="AP4" s="3" t="s">
        <v>145</v>
      </c>
      <c r="AQ4" s="27">
        <v>0</v>
      </c>
      <c r="AR4" s="3" t="s">
        <v>145</v>
      </c>
      <c r="AS4" s="19">
        <v>3</v>
      </c>
      <c r="AT4" s="238">
        <f t="shared" ref="AT4:AT8" si="12">AQ4*AS4</f>
        <v>0</v>
      </c>
      <c r="AU4" s="238">
        <f t="shared" si="2"/>
        <v>0</v>
      </c>
      <c r="AW4" s="3" t="s">
        <v>145</v>
      </c>
      <c r="AX4" s="203">
        <v>0</v>
      </c>
      <c r="AY4" s="3" t="s">
        <v>145</v>
      </c>
      <c r="AZ4" s="19">
        <v>3</v>
      </c>
      <c r="BA4" s="238">
        <f t="shared" ref="BA4:BA8" si="13">AX4*AZ4</f>
        <v>0</v>
      </c>
      <c r="BB4" s="238">
        <f t="shared" si="3"/>
        <v>0</v>
      </c>
      <c r="BD4" s="3" t="s">
        <v>145</v>
      </c>
      <c r="BE4" s="29">
        <v>0</v>
      </c>
      <c r="BF4" s="3" t="s">
        <v>145</v>
      </c>
      <c r="BG4" s="19">
        <v>3</v>
      </c>
      <c r="BH4" s="238">
        <f t="shared" ref="BH4:BH8" si="14">BE4*BG4</f>
        <v>0</v>
      </c>
      <c r="BI4" s="238">
        <f t="shared" si="4"/>
        <v>0</v>
      </c>
      <c r="BK4" s="3" t="s">
        <v>145</v>
      </c>
      <c r="BL4" s="26">
        <v>0</v>
      </c>
      <c r="BM4" s="3" t="s">
        <v>145</v>
      </c>
      <c r="BN4" s="19">
        <v>3</v>
      </c>
      <c r="BO4" s="238">
        <f t="shared" ref="BO4:BO8" si="15">BL4*BN4</f>
        <v>0</v>
      </c>
      <c r="BP4" s="238">
        <f t="shared" si="5"/>
        <v>0</v>
      </c>
      <c r="BR4" s="3" t="s">
        <v>145</v>
      </c>
      <c r="BS4" s="254">
        <v>0</v>
      </c>
      <c r="BT4" s="3" t="s">
        <v>145</v>
      </c>
      <c r="BU4" s="19">
        <v>3</v>
      </c>
      <c r="BV4" s="238">
        <f t="shared" ref="BV4:BV8" si="16">BS4*BU4</f>
        <v>0</v>
      </c>
      <c r="BW4" s="238">
        <f t="shared" si="6"/>
        <v>0</v>
      </c>
      <c r="BY4" s="3" t="s">
        <v>145</v>
      </c>
      <c r="BZ4" s="253">
        <v>1</v>
      </c>
      <c r="CA4" s="3" t="s">
        <v>145</v>
      </c>
      <c r="CB4" s="19">
        <v>3</v>
      </c>
      <c r="CC4" s="238">
        <f t="shared" ref="CC4:CC8" si="17">BZ4*CB4</f>
        <v>3</v>
      </c>
      <c r="CD4" s="238">
        <f t="shared" si="7"/>
        <v>-0.79999999999999982</v>
      </c>
    </row>
    <row r="5" spans="1:82" x14ac:dyDescent="0.25">
      <c r="A5" s="3" t="s">
        <v>145</v>
      </c>
      <c r="B5" s="238">
        <v>0</v>
      </c>
      <c r="C5" s="238">
        <v>4</v>
      </c>
      <c r="D5" s="238">
        <v>0</v>
      </c>
      <c r="E5" s="238">
        <v>5</v>
      </c>
      <c r="F5" s="19">
        <v>0</v>
      </c>
      <c r="G5" s="19">
        <v>3</v>
      </c>
      <c r="I5" s="238" t="s">
        <v>162</v>
      </c>
      <c r="J5" s="238">
        <f>(C$3*B$18+C$4*B$19+C$5*B$20+C$6*B$21+C$7*B$22+C$8*B$23+C$9*B$24)</f>
        <v>5</v>
      </c>
      <c r="K5" s="238">
        <f>(C$3*C$18+C$4*C$19+C$5*C$20+C$6*C$21+C$7*C$22+C$8*C$23+C$9*C$24)</f>
        <v>14</v>
      </c>
      <c r="L5" s="3"/>
      <c r="M5" s="3"/>
      <c r="N5" s="3"/>
      <c r="O5" s="252"/>
      <c r="P5" s="3"/>
      <c r="Q5" s="3"/>
      <c r="U5" s="3" t="s">
        <v>146</v>
      </c>
      <c r="V5" s="42">
        <v>1</v>
      </c>
      <c r="W5" s="3" t="s">
        <v>146</v>
      </c>
      <c r="X5" s="19">
        <v>4</v>
      </c>
      <c r="Y5" s="238">
        <f t="shared" si="9"/>
        <v>4</v>
      </c>
      <c r="Z5" s="238">
        <f t="shared" si="8"/>
        <v>0.20000000000000018</v>
      </c>
      <c r="AB5" s="3" t="s">
        <v>146</v>
      </c>
      <c r="AC5" s="25">
        <v>0</v>
      </c>
      <c r="AD5" s="3" t="s">
        <v>146</v>
      </c>
      <c r="AE5" s="19">
        <v>4</v>
      </c>
      <c r="AF5" s="238">
        <f t="shared" si="10"/>
        <v>0</v>
      </c>
      <c r="AG5" s="238">
        <f t="shared" si="0"/>
        <v>0</v>
      </c>
      <c r="AI5" s="3" t="s">
        <v>146</v>
      </c>
      <c r="AJ5" s="253">
        <v>0</v>
      </c>
      <c r="AK5" s="3" t="s">
        <v>146</v>
      </c>
      <c r="AL5" s="19">
        <v>4</v>
      </c>
      <c r="AM5" s="238">
        <f t="shared" si="11"/>
        <v>0</v>
      </c>
      <c r="AN5" s="238">
        <f t="shared" si="1"/>
        <v>0</v>
      </c>
      <c r="AP5" s="3" t="s">
        <v>146</v>
      </c>
      <c r="AQ5" s="27">
        <v>0</v>
      </c>
      <c r="AR5" s="3" t="s">
        <v>146</v>
      </c>
      <c r="AS5" s="19">
        <v>4</v>
      </c>
      <c r="AT5" s="238">
        <f t="shared" si="12"/>
        <v>0</v>
      </c>
      <c r="AU5" s="238">
        <f t="shared" si="2"/>
        <v>0</v>
      </c>
      <c r="AW5" s="3" t="s">
        <v>146</v>
      </c>
      <c r="AX5" s="203">
        <v>0</v>
      </c>
      <c r="AY5" s="3" t="s">
        <v>146</v>
      </c>
      <c r="AZ5" s="19">
        <v>4</v>
      </c>
      <c r="BA5" s="238">
        <f t="shared" si="13"/>
        <v>0</v>
      </c>
      <c r="BB5" s="238">
        <f t="shared" si="3"/>
        <v>0</v>
      </c>
      <c r="BD5" s="3" t="s">
        <v>146</v>
      </c>
      <c r="BE5" s="29">
        <v>0</v>
      </c>
      <c r="BF5" s="3" t="s">
        <v>146</v>
      </c>
      <c r="BG5" s="19">
        <v>4</v>
      </c>
      <c r="BH5" s="238">
        <f t="shared" si="14"/>
        <v>0</v>
      </c>
      <c r="BI5" s="238">
        <f t="shared" si="4"/>
        <v>0</v>
      </c>
      <c r="BK5" s="3" t="s">
        <v>146</v>
      </c>
      <c r="BL5" s="26">
        <v>0</v>
      </c>
      <c r="BM5" s="3" t="s">
        <v>146</v>
      </c>
      <c r="BN5" s="19">
        <v>4</v>
      </c>
      <c r="BO5" s="238">
        <f t="shared" si="15"/>
        <v>0</v>
      </c>
      <c r="BP5" s="238">
        <f t="shared" si="5"/>
        <v>0</v>
      </c>
      <c r="BR5" s="3" t="s">
        <v>146</v>
      </c>
      <c r="BS5" s="254">
        <v>1</v>
      </c>
      <c r="BT5" s="3" t="s">
        <v>146</v>
      </c>
      <c r="BU5" s="19">
        <v>4</v>
      </c>
      <c r="BV5" s="238">
        <f t="shared" si="16"/>
        <v>4</v>
      </c>
      <c r="BW5" s="238">
        <f t="shared" si="6"/>
        <v>0.20000000000000018</v>
      </c>
      <c r="BY5" s="3" t="s">
        <v>146</v>
      </c>
      <c r="BZ5" s="253">
        <v>0</v>
      </c>
      <c r="CA5" s="3" t="s">
        <v>146</v>
      </c>
      <c r="CB5" s="19">
        <v>4</v>
      </c>
      <c r="CC5" s="238">
        <f t="shared" si="17"/>
        <v>0</v>
      </c>
      <c r="CD5" s="238">
        <f t="shared" si="7"/>
        <v>0</v>
      </c>
    </row>
    <row r="6" spans="1:82" x14ac:dyDescent="0.25">
      <c r="A6" s="3" t="s">
        <v>146</v>
      </c>
      <c r="B6" s="238">
        <v>4</v>
      </c>
      <c r="C6" s="238">
        <v>0</v>
      </c>
      <c r="D6" s="238">
        <v>0</v>
      </c>
      <c r="E6" s="238">
        <v>0</v>
      </c>
      <c r="F6" s="19">
        <v>0</v>
      </c>
      <c r="G6" s="19">
        <v>4</v>
      </c>
      <c r="I6" s="238" t="s">
        <v>164</v>
      </c>
      <c r="J6" s="238">
        <f>(D$3*B$18+D$4*B$19+D$5*B$20+D$6*B$21+D$7*B$22+D$8*B$23+D$9*B$24)</f>
        <v>2</v>
      </c>
      <c r="K6" s="238">
        <f>(D$3*C$18+D$4*C$19+D$5*C$20+D$6*C$21+D$7*C$22+D$8*C$23+D$9*C$24)</f>
        <v>7</v>
      </c>
      <c r="L6" s="3"/>
      <c r="M6" s="3"/>
      <c r="N6" s="3"/>
      <c r="O6" s="252"/>
      <c r="P6" s="3"/>
      <c r="Q6" s="3"/>
      <c r="U6" s="3" t="s">
        <v>173</v>
      </c>
      <c r="V6" s="42">
        <v>0</v>
      </c>
      <c r="W6" s="3" t="s">
        <v>173</v>
      </c>
      <c r="X6" s="19">
        <v>5</v>
      </c>
      <c r="Y6" s="238">
        <f t="shared" si="9"/>
        <v>0</v>
      </c>
      <c r="Z6" s="238">
        <f t="shared" si="8"/>
        <v>0</v>
      </c>
      <c r="AB6" s="3" t="s">
        <v>173</v>
      </c>
      <c r="AC6" s="25">
        <v>1</v>
      </c>
      <c r="AD6" s="3" t="s">
        <v>173</v>
      </c>
      <c r="AE6" s="19">
        <v>5</v>
      </c>
      <c r="AF6" s="238">
        <f t="shared" si="10"/>
        <v>5</v>
      </c>
      <c r="AG6" s="238">
        <f t="shared" si="0"/>
        <v>1.2000000000000002</v>
      </c>
      <c r="AI6" s="3" t="s">
        <v>173</v>
      </c>
      <c r="AJ6" s="253">
        <v>1</v>
      </c>
      <c r="AK6" s="3" t="s">
        <v>173</v>
      </c>
      <c r="AL6" s="19">
        <v>5</v>
      </c>
      <c r="AM6" s="238">
        <f t="shared" si="11"/>
        <v>5</v>
      </c>
      <c r="AN6" s="238">
        <f t="shared" si="1"/>
        <v>1.2000000000000002</v>
      </c>
      <c r="AP6" s="3" t="s">
        <v>173</v>
      </c>
      <c r="AQ6" s="27">
        <v>1</v>
      </c>
      <c r="AR6" s="3" t="s">
        <v>173</v>
      </c>
      <c r="AS6" s="19">
        <v>5</v>
      </c>
      <c r="AT6" s="238">
        <f t="shared" si="12"/>
        <v>5</v>
      </c>
      <c r="AU6" s="238">
        <f t="shared" si="2"/>
        <v>1.2000000000000002</v>
      </c>
      <c r="AW6" s="3" t="s">
        <v>173</v>
      </c>
      <c r="AX6" s="203">
        <v>1</v>
      </c>
      <c r="AY6" s="3" t="s">
        <v>173</v>
      </c>
      <c r="AZ6" s="19">
        <v>5</v>
      </c>
      <c r="BA6" s="238">
        <f t="shared" si="13"/>
        <v>5</v>
      </c>
      <c r="BB6" s="238">
        <f t="shared" si="3"/>
        <v>1.2000000000000002</v>
      </c>
      <c r="BD6" s="3" t="s">
        <v>173</v>
      </c>
      <c r="BE6" s="29">
        <v>1</v>
      </c>
      <c r="BF6" s="3" t="s">
        <v>173</v>
      </c>
      <c r="BG6" s="19">
        <v>5</v>
      </c>
      <c r="BH6" s="238">
        <f t="shared" si="14"/>
        <v>5</v>
      </c>
      <c r="BI6" s="238">
        <f t="shared" si="4"/>
        <v>1.2000000000000002</v>
      </c>
      <c r="BK6" s="3" t="s">
        <v>173</v>
      </c>
      <c r="BL6" s="26">
        <v>1</v>
      </c>
      <c r="BM6" s="3" t="s">
        <v>173</v>
      </c>
      <c r="BN6" s="19">
        <v>5</v>
      </c>
      <c r="BO6" s="238">
        <f t="shared" si="15"/>
        <v>5</v>
      </c>
      <c r="BP6" s="238">
        <f t="shared" si="5"/>
        <v>1.2000000000000002</v>
      </c>
      <c r="BR6" s="3" t="s">
        <v>173</v>
      </c>
      <c r="BS6" s="254">
        <v>1</v>
      </c>
      <c r="BT6" s="3" t="s">
        <v>173</v>
      </c>
      <c r="BU6" s="19">
        <v>5</v>
      </c>
      <c r="BV6" s="238">
        <f t="shared" si="16"/>
        <v>5</v>
      </c>
      <c r="BW6" s="238">
        <f t="shared" si="6"/>
        <v>1.2000000000000002</v>
      </c>
      <c r="BY6" s="3" t="s">
        <v>173</v>
      </c>
      <c r="BZ6" s="253">
        <v>1</v>
      </c>
      <c r="CA6" s="3" t="s">
        <v>173</v>
      </c>
      <c r="CB6" s="19">
        <v>5</v>
      </c>
      <c r="CC6" s="238">
        <f t="shared" si="17"/>
        <v>5</v>
      </c>
      <c r="CD6" s="238">
        <f t="shared" si="7"/>
        <v>1.2000000000000002</v>
      </c>
    </row>
    <row r="7" spans="1:82" x14ac:dyDescent="0.25">
      <c r="A7" s="131" t="s">
        <v>173</v>
      </c>
      <c r="B7" s="238">
        <v>3</v>
      </c>
      <c r="C7" s="238">
        <v>3</v>
      </c>
      <c r="D7" s="238">
        <v>0</v>
      </c>
      <c r="E7" s="238">
        <v>4</v>
      </c>
      <c r="F7" s="19">
        <v>4</v>
      </c>
      <c r="G7" s="19">
        <v>5</v>
      </c>
      <c r="I7" s="238" t="s">
        <v>165</v>
      </c>
      <c r="J7" s="238">
        <f>(E$3*B$18+E$4*B$19+E$5*B$20+E$6*B$21+E$7*B$22+E$8*B$23+E$9*B$24)</f>
        <v>7</v>
      </c>
      <c r="K7" s="238">
        <f>(E$3*C$18+E$4*C$19+E$5*C$20+E$6*C$21+E$7*C$22+E$8*C$23+E$9*C$24)</f>
        <v>11</v>
      </c>
      <c r="L7" s="3"/>
      <c r="M7" s="3"/>
      <c r="N7" s="3"/>
      <c r="O7" s="252"/>
      <c r="P7" s="3"/>
      <c r="Q7" s="3"/>
      <c r="U7" s="3" t="s">
        <v>174</v>
      </c>
      <c r="V7" s="42">
        <v>1</v>
      </c>
      <c r="W7" s="3" t="s">
        <v>174</v>
      </c>
      <c r="X7" s="19">
        <v>0</v>
      </c>
      <c r="Y7" s="238">
        <f t="shared" si="9"/>
        <v>0</v>
      </c>
      <c r="Z7" s="238">
        <f t="shared" si="8"/>
        <v>0</v>
      </c>
      <c r="AB7" s="3" t="s">
        <v>174</v>
      </c>
      <c r="AC7" s="25">
        <v>1</v>
      </c>
      <c r="AD7" s="3" t="s">
        <v>174</v>
      </c>
      <c r="AE7" s="19">
        <v>0</v>
      </c>
      <c r="AF7" s="238">
        <f t="shared" si="10"/>
        <v>0</v>
      </c>
      <c r="AG7" s="238">
        <f t="shared" si="0"/>
        <v>0</v>
      </c>
      <c r="AI7" s="3" t="s">
        <v>174</v>
      </c>
      <c r="AJ7" s="253">
        <v>0</v>
      </c>
      <c r="AK7" s="3" t="s">
        <v>174</v>
      </c>
      <c r="AL7" s="19">
        <v>0</v>
      </c>
      <c r="AM7" s="238">
        <f t="shared" si="11"/>
        <v>0</v>
      </c>
      <c r="AN7" s="238">
        <f t="shared" si="1"/>
        <v>0</v>
      </c>
      <c r="AP7" s="3" t="s">
        <v>174</v>
      </c>
      <c r="AQ7" s="27">
        <v>1</v>
      </c>
      <c r="AR7" s="3" t="s">
        <v>174</v>
      </c>
      <c r="AS7" s="19">
        <v>0</v>
      </c>
      <c r="AT7" s="238">
        <f t="shared" si="12"/>
        <v>0</v>
      </c>
      <c r="AU7" s="238">
        <f t="shared" si="2"/>
        <v>0</v>
      </c>
      <c r="AW7" s="3" t="s">
        <v>174</v>
      </c>
      <c r="AX7" s="203">
        <v>0</v>
      </c>
      <c r="AY7" s="3" t="s">
        <v>174</v>
      </c>
      <c r="AZ7" s="19">
        <v>0</v>
      </c>
      <c r="BA7" s="238">
        <f t="shared" si="13"/>
        <v>0</v>
      </c>
      <c r="BB7" s="238">
        <f t="shared" si="3"/>
        <v>0</v>
      </c>
      <c r="BD7" s="3" t="s">
        <v>174</v>
      </c>
      <c r="BE7" s="29">
        <v>1</v>
      </c>
      <c r="BF7" s="3" t="s">
        <v>174</v>
      </c>
      <c r="BG7" s="19">
        <v>0</v>
      </c>
      <c r="BH7" s="238">
        <f t="shared" si="14"/>
        <v>0</v>
      </c>
      <c r="BI7" s="238">
        <f t="shared" si="4"/>
        <v>0</v>
      </c>
      <c r="BK7" s="3" t="s">
        <v>174</v>
      </c>
      <c r="BL7" s="26">
        <v>1</v>
      </c>
      <c r="BM7" s="3" t="s">
        <v>174</v>
      </c>
      <c r="BN7" s="19">
        <v>0</v>
      </c>
      <c r="BO7" s="238">
        <f t="shared" si="15"/>
        <v>0</v>
      </c>
      <c r="BP7" s="238">
        <f t="shared" si="5"/>
        <v>0</v>
      </c>
      <c r="BR7" s="3" t="s">
        <v>174</v>
      </c>
      <c r="BS7" s="254">
        <v>0</v>
      </c>
      <c r="BT7" s="3" t="s">
        <v>174</v>
      </c>
      <c r="BU7" s="19">
        <v>0</v>
      </c>
      <c r="BV7" s="238">
        <f t="shared" si="16"/>
        <v>0</v>
      </c>
      <c r="BW7" s="238">
        <f t="shared" si="6"/>
        <v>0</v>
      </c>
      <c r="BY7" s="3" t="s">
        <v>174</v>
      </c>
      <c r="BZ7" s="253">
        <v>0</v>
      </c>
      <c r="CA7" s="3" t="s">
        <v>174</v>
      </c>
      <c r="CB7" s="19">
        <v>0</v>
      </c>
      <c r="CC7" s="238">
        <f t="shared" si="17"/>
        <v>0</v>
      </c>
      <c r="CD7" s="238">
        <f t="shared" si="7"/>
        <v>0</v>
      </c>
    </row>
    <row r="8" spans="1:82" x14ac:dyDescent="0.25">
      <c r="A8" s="131" t="s">
        <v>174</v>
      </c>
      <c r="B8" s="238">
        <v>0</v>
      </c>
      <c r="C8" s="238">
        <v>2</v>
      </c>
      <c r="D8" s="238">
        <v>3</v>
      </c>
      <c r="E8" s="238">
        <v>3</v>
      </c>
      <c r="F8" s="19">
        <v>3</v>
      </c>
      <c r="G8" s="19">
        <v>0</v>
      </c>
      <c r="I8" s="19" t="s">
        <v>166</v>
      </c>
      <c r="J8" s="238">
        <f>(F$3*B$18+F$4*B$19+F$5*B$20+F$6*B$21+F$7*B$22+F$8*B$23+F$9*B$24)</f>
        <v>7</v>
      </c>
      <c r="K8" s="238">
        <f>(F$3*C$18+F$4*C$19+F$5*C$20+F$6*C$21+F$7*C$22+F$8*C$23+F$9*C$24)</f>
        <v>12</v>
      </c>
      <c r="L8" s="3"/>
      <c r="M8" s="3"/>
      <c r="N8" s="3"/>
      <c r="O8" s="252"/>
      <c r="P8" s="3"/>
      <c r="Q8" s="3"/>
      <c r="U8" s="3" t="s">
        <v>175</v>
      </c>
      <c r="V8" s="42">
        <v>0</v>
      </c>
      <c r="W8" s="3" t="s">
        <v>175</v>
      </c>
      <c r="X8" s="19">
        <v>0</v>
      </c>
      <c r="Y8" s="238">
        <f t="shared" si="9"/>
        <v>0</v>
      </c>
      <c r="Z8" s="238">
        <f t="shared" si="8"/>
        <v>0</v>
      </c>
      <c r="AB8" s="3" t="s">
        <v>175</v>
      </c>
      <c r="AC8" s="25">
        <v>1</v>
      </c>
      <c r="AD8" s="3" t="s">
        <v>175</v>
      </c>
      <c r="AE8" s="19">
        <v>0</v>
      </c>
      <c r="AF8" s="238">
        <f t="shared" si="10"/>
        <v>0</v>
      </c>
      <c r="AG8" s="238">
        <f t="shared" si="0"/>
        <v>0</v>
      </c>
      <c r="AI8" s="3" t="s">
        <v>175</v>
      </c>
      <c r="AJ8" s="253">
        <v>0</v>
      </c>
      <c r="AK8" s="3" t="s">
        <v>175</v>
      </c>
      <c r="AL8" s="19">
        <v>0</v>
      </c>
      <c r="AM8" s="238">
        <f t="shared" si="11"/>
        <v>0</v>
      </c>
      <c r="AN8" s="238">
        <f t="shared" si="1"/>
        <v>0</v>
      </c>
      <c r="AP8" s="3" t="s">
        <v>175</v>
      </c>
      <c r="AQ8" s="27">
        <v>1</v>
      </c>
      <c r="AR8" s="3" t="s">
        <v>175</v>
      </c>
      <c r="AS8" s="19">
        <v>0</v>
      </c>
      <c r="AT8" s="238">
        <f t="shared" si="12"/>
        <v>0</v>
      </c>
      <c r="AU8" s="238">
        <f t="shared" si="2"/>
        <v>0</v>
      </c>
      <c r="AW8" s="3" t="s">
        <v>175</v>
      </c>
      <c r="AX8" s="203">
        <v>0</v>
      </c>
      <c r="AY8" s="3" t="s">
        <v>175</v>
      </c>
      <c r="AZ8" s="19">
        <v>0</v>
      </c>
      <c r="BA8" s="238">
        <f t="shared" si="13"/>
        <v>0</v>
      </c>
      <c r="BB8" s="238">
        <f t="shared" si="3"/>
        <v>0</v>
      </c>
      <c r="BD8" s="3" t="s">
        <v>175</v>
      </c>
      <c r="BE8" s="29">
        <v>0</v>
      </c>
      <c r="BF8" s="3" t="s">
        <v>175</v>
      </c>
      <c r="BG8" s="19">
        <v>0</v>
      </c>
      <c r="BH8" s="238">
        <f t="shared" si="14"/>
        <v>0</v>
      </c>
      <c r="BI8" s="238">
        <f t="shared" si="4"/>
        <v>0</v>
      </c>
      <c r="BK8" s="3" t="s">
        <v>175</v>
      </c>
      <c r="BL8" s="26">
        <v>0</v>
      </c>
      <c r="BM8" s="3" t="s">
        <v>175</v>
      </c>
      <c r="BN8" s="19">
        <v>0</v>
      </c>
      <c r="BO8" s="238">
        <f t="shared" si="15"/>
        <v>0</v>
      </c>
      <c r="BP8" s="238">
        <f t="shared" si="5"/>
        <v>0</v>
      </c>
      <c r="BR8" s="3" t="s">
        <v>175</v>
      </c>
      <c r="BS8" s="254">
        <v>1</v>
      </c>
      <c r="BT8" s="3" t="s">
        <v>175</v>
      </c>
      <c r="BU8" s="19">
        <v>0</v>
      </c>
      <c r="BV8" s="238">
        <f t="shared" si="16"/>
        <v>0</v>
      </c>
      <c r="BW8" s="238">
        <f t="shared" si="6"/>
        <v>0</v>
      </c>
      <c r="BY8" s="3" t="s">
        <v>175</v>
      </c>
      <c r="BZ8" s="253">
        <v>0</v>
      </c>
      <c r="CA8" s="3" t="s">
        <v>175</v>
      </c>
      <c r="CB8" s="19">
        <v>0</v>
      </c>
      <c r="CC8" s="238">
        <f t="shared" si="17"/>
        <v>0</v>
      </c>
      <c r="CD8" s="238">
        <f t="shared" si="7"/>
        <v>0</v>
      </c>
    </row>
    <row r="9" spans="1:82" x14ac:dyDescent="0.25">
      <c r="A9" s="131" t="s">
        <v>175</v>
      </c>
      <c r="B9" s="238">
        <v>0</v>
      </c>
      <c r="C9" s="238">
        <v>2</v>
      </c>
      <c r="D9" s="238">
        <v>2</v>
      </c>
      <c r="E9" s="238">
        <v>3</v>
      </c>
      <c r="F9" s="19">
        <v>3</v>
      </c>
      <c r="G9" s="19">
        <v>0</v>
      </c>
      <c r="I9" s="19" t="s">
        <v>167</v>
      </c>
      <c r="J9" s="238">
        <f>(G$3*B$18+G$4*B$19+G$5*B$20+G$6*B$21+G$7*B$22+G$8*B$23+G$9*B$24)</f>
        <v>9</v>
      </c>
      <c r="K9" s="238">
        <f>(G$3*C$18+G$4*C$19+G$5*C$20+G$6*C$21+G$7*C$22+G$8*C$23+G$9*C$24)</f>
        <v>12</v>
      </c>
      <c r="L9" s="3"/>
      <c r="M9" s="3"/>
      <c r="N9" s="3"/>
      <c r="O9" s="252">
        <f>AN12</f>
        <v>-3.9999999999999855E-2</v>
      </c>
      <c r="P9" s="3"/>
      <c r="Q9" s="3"/>
      <c r="V9" s="250"/>
      <c r="W9" s="131" t="s">
        <v>182</v>
      </c>
      <c r="X9" s="50">
        <f>COUNTIFS(X2:X8,"&gt;0")</f>
        <v>5</v>
      </c>
      <c r="Y9" s="50">
        <f t="shared" ref="Y9" si="18">COUNTIFS(Y2:Y8,"&gt;0")</f>
        <v>2</v>
      </c>
      <c r="Z9" s="23">
        <f>COUNT(Z2:Z8)-COUNTIFS(Z2:Z8,"=0")</f>
        <v>2</v>
      </c>
      <c r="AC9" s="250"/>
      <c r="AD9" s="131" t="s">
        <v>182</v>
      </c>
      <c r="AE9" s="50">
        <f>COUNTIFS(AE2:AE8,"&gt;0")</f>
        <v>5</v>
      </c>
      <c r="AJ9" s="250"/>
      <c r="AK9" s="131" t="s">
        <v>182</v>
      </c>
      <c r="AL9" s="50">
        <f>COUNTIFS(AL2:AL8,"&gt;0")</f>
        <v>5</v>
      </c>
      <c r="AQ9" s="250"/>
      <c r="AR9" s="131" t="s">
        <v>182</v>
      </c>
      <c r="AS9" s="50">
        <f>COUNTIFS(AS2:AS8,"&gt;0")</f>
        <v>5</v>
      </c>
      <c r="AX9" s="250"/>
      <c r="AY9" s="131" t="s">
        <v>182</v>
      </c>
      <c r="AZ9" s="50">
        <f>COUNTIFS(AZ2:AZ8,"&gt;0")</f>
        <v>5</v>
      </c>
      <c r="BE9" s="250"/>
      <c r="BF9" s="131" t="s">
        <v>182</v>
      </c>
      <c r="BG9" s="50">
        <f>COUNTIFS(BG2:BG8,"&gt;0")</f>
        <v>5</v>
      </c>
      <c r="BL9" s="250"/>
      <c r="BM9" s="131" t="s">
        <v>182</v>
      </c>
      <c r="BN9" s="50">
        <f>COUNTIFS(BN2:BN8,"&gt;0")</f>
        <v>5</v>
      </c>
      <c r="BS9" s="250"/>
      <c r="BT9" s="131" t="s">
        <v>182</v>
      </c>
      <c r="BU9" s="50">
        <f>COUNTIFS(BU2:BU8,"&gt;0")</f>
        <v>5</v>
      </c>
      <c r="BZ9" s="250"/>
      <c r="CA9" s="131" t="s">
        <v>182</v>
      </c>
      <c r="CB9" s="50">
        <f>COUNTIFS(CB2:CB8,"&gt;0")</f>
        <v>5</v>
      </c>
    </row>
    <row r="10" spans="1:82" x14ac:dyDescent="0.25">
      <c r="A10" s="50" t="s">
        <v>157</v>
      </c>
      <c r="B10" s="50">
        <f>SUM(B3:B9)</f>
        <v>10</v>
      </c>
      <c r="C10" s="50">
        <f t="shared" ref="C10:G10" si="19">SUM(C3:C9)</f>
        <v>20</v>
      </c>
      <c r="D10" s="50">
        <f t="shared" si="19"/>
        <v>9</v>
      </c>
      <c r="E10" s="50">
        <f t="shared" si="19"/>
        <v>19</v>
      </c>
      <c r="F10" s="50">
        <f t="shared" si="19"/>
        <v>15</v>
      </c>
      <c r="G10" s="50">
        <f t="shared" si="19"/>
        <v>19</v>
      </c>
      <c r="I10" s="19"/>
      <c r="J10" s="238"/>
      <c r="K10" s="3"/>
      <c r="L10" s="3"/>
      <c r="M10" s="3"/>
      <c r="N10" s="3"/>
      <c r="O10" s="252"/>
      <c r="P10" s="3"/>
      <c r="Q10" s="3"/>
      <c r="V10" s="250"/>
      <c r="W10" s="131" t="s">
        <v>170</v>
      </c>
      <c r="X10" s="19">
        <f>SUM(X1:X7)/X9</f>
        <v>3.8</v>
      </c>
      <c r="AC10" s="250"/>
      <c r="AD10" s="131" t="s">
        <v>170</v>
      </c>
      <c r="AE10" s="19">
        <f>SUM(AE1:AE7)/AE9</f>
        <v>3.8</v>
      </c>
      <c r="AJ10" s="250"/>
      <c r="AK10" s="131" t="s">
        <v>170</v>
      </c>
      <c r="AL10" s="19">
        <f>SUM(AL1:AL7)/AL9</f>
        <v>3.8</v>
      </c>
      <c r="AQ10" s="250"/>
      <c r="AR10" s="131" t="s">
        <v>170</v>
      </c>
      <c r="AS10" s="19">
        <f>SUM(AS1:AS7)/AS9</f>
        <v>3.8</v>
      </c>
      <c r="AX10" s="250"/>
      <c r="AY10" s="131" t="s">
        <v>170</v>
      </c>
      <c r="AZ10" s="19">
        <f>SUM(AZ1:AZ7)/AZ9</f>
        <v>3.8</v>
      </c>
      <c r="BE10" s="250"/>
      <c r="BF10" s="131" t="s">
        <v>170</v>
      </c>
      <c r="BG10" s="19">
        <f>SUM(BG1:BG7)/BG9</f>
        <v>3.8</v>
      </c>
      <c r="BL10" s="250"/>
      <c r="BM10" s="131" t="s">
        <v>170</v>
      </c>
      <c r="BN10" s="19">
        <f>SUM(BN1:BN7)/BN9</f>
        <v>3.8</v>
      </c>
      <c r="BS10" s="250"/>
      <c r="BT10" s="131" t="s">
        <v>170</v>
      </c>
      <c r="BU10" s="19">
        <f>SUM(BU1:BU7)/BU9</f>
        <v>3.8</v>
      </c>
      <c r="BZ10" s="250"/>
      <c r="CA10" s="131" t="s">
        <v>170</v>
      </c>
      <c r="CB10" s="19">
        <f>SUM(CB1:CB7)/CB9</f>
        <v>3.8</v>
      </c>
    </row>
    <row r="11" spans="1:82" x14ac:dyDescent="0.25">
      <c r="A11" s="50" t="s">
        <v>182</v>
      </c>
      <c r="B11" s="50">
        <f>COUNTIFS(B3:B9,"&gt;0")</f>
        <v>3</v>
      </c>
      <c r="C11" s="50">
        <f t="shared" ref="C11:G11" si="20">COUNTIFS(C3:C9,"&gt;0")</f>
        <v>6</v>
      </c>
      <c r="D11" s="50">
        <f t="shared" si="20"/>
        <v>3</v>
      </c>
      <c r="E11" s="50">
        <f t="shared" si="20"/>
        <v>5</v>
      </c>
      <c r="F11" s="50">
        <f t="shared" si="20"/>
        <v>4</v>
      </c>
      <c r="G11" s="50">
        <f t="shared" si="20"/>
        <v>5</v>
      </c>
      <c r="V11" s="250"/>
      <c r="W11" s="131" t="s">
        <v>169</v>
      </c>
      <c r="Z11" s="240">
        <f>SUM(Z2:Z8)</f>
        <v>-0.59999999999999964</v>
      </c>
      <c r="AC11" s="250"/>
      <c r="AD11" s="131" t="s">
        <v>169</v>
      </c>
      <c r="AG11" s="240">
        <f>SUM(AG2:AG10)</f>
        <v>1.4000000000000004</v>
      </c>
      <c r="AJ11" s="250"/>
      <c r="AK11" s="131" t="s">
        <v>169</v>
      </c>
      <c r="AN11" s="240">
        <f>SUM(AN2:AN10)</f>
        <v>-0.19999999999999929</v>
      </c>
      <c r="AQ11" s="250"/>
      <c r="AR11" s="131" t="s">
        <v>169</v>
      </c>
      <c r="AU11" s="240">
        <f>SUM(AU2:AU10)</f>
        <v>0.40000000000000036</v>
      </c>
      <c r="AX11" s="250"/>
      <c r="AY11" s="131" t="s">
        <v>169</v>
      </c>
      <c r="BB11" s="240">
        <f>SUM(BB2:BB10)</f>
        <v>1.4000000000000004</v>
      </c>
      <c r="BE11" s="250"/>
      <c r="BF11" s="131" t="s">
        <v>169</v>
      </c>
      <c r="BI11" s="240">
        <f>SUM(BI2:BI10)</f>
        <v>0.40000000000000036</v>
      </c>
      <c r="BL11" s="250"/>
      <c r="BM11" s="131" t="s">
        <v>169</v>
      </c>
      <c r="BP11" s="240">
        <f>SUM(BP2:BP10)</f>
        <v>0.60000000000000053</v>
      </c>
      <c r="BS11" s="250"/>
      <c r="BT11" s="131" t="s">
        <v>169</v>
      </c>
      <c r="BW11" s="240">
        <f>SUM(BW2:BW10)</f>
        <v>1.4000000000000004</v>
      </c>
      <c r="BZ11" s="250"/>
      <c r="CA11" s="131" t="s">
        <v>169</v>
      </c>
      <c r="CD11" s="240">
        <f>SUM(CD2:CD10)</f>
        <v>-0.19999999999999929</v>
      </c>
    </row>
    <row r="12" spans="1:82" x14ac:dyDescent="0.25">
      <c r="A12" s="159" t="s">
        <v>170</v>
      </c>
      <c r="B12" s="19">
        <f>SUM(B3:B9)/B11</f>
        <v>3.3333333333333335</v>
      </c>
      <c r="C12" s="19">
        <f t="shared" ref="C12:F12" si="21">SUM(C3:C9)/C11</f>
        <v>3.3333333333333335</v>
      </c>
      <c r="D12" s="19">
        <f t="shared" si="21"/>
        <v>3</v>
      </c>
      <c r="E12" s="19">
        <f t="shared" si="21"/>
        <v>3.8</v>
      </c>
      <c r="F12" s="19">
        <f t="shared" si="21"/>
        <v>3.75</v>
      </c>
      <c r="G12" s="19">
        <f>SUM(G3:G9)/G11</f>
        <v>3.8</v>
      </c>
      <c r="V12" s="250"/>
      <c r="W12" s="250" t="s">
        <v>96</v>
      </c>
      <c r="X12" s="250"/>
      <c r="Y12" s="250"/>
      <c r="Z12" s="255">
        <f>Z11/X9</f>
        <v>-0.11999999999999993</v>
      </c>
      <c r="AC12" s="250"/>
      <c r="AD12" s="250" t="s">
        <v>96</v>
      </c>
      <c r="AE12" s="250"/>
      <c r="AF12" s="250"/>
      <c r="AG12" s="256">
        <f>AG11/AE9</f>
        <v>0.28000000000000008</v>
      </c>
      <c r="AJ12" s="250"/>
      <c r="AK12" s="247" t="s">
        <v>96</v>
      </c>
      <c r="AL12" s="248"/>
      <c r="AM12" s="248"/>
      <c r="AN12" s="249">
        <f>AN11/AL9</f>
        <v>-3.9999999999999855E-2</v>
      </c>
      <c r="AQ12" s="250"/>
      <c r="AR12" s="250" t="s">
        <v>96</v>
      </c>
      <c r="AS12" s="250"/>
      <c r="AT12" s="250"/>
      <c r="AU12" s="257">
        <f>AU11/AS9</f>
        <v>8.0000000000000071E-2</v>
      </c>
      <c r="AX12" s="250"/>
      <c r="AY12" s="250" t="s">
        <v>96</v>
      </c>
      <c r="AZ12" s="250"/>
      <c r="BA12" s="250"/>
      <c r="BB12" s="258">
        <f>BB11/AZ9</f>
        <v>0.28000000000000008</v>
      </c>
      <c r="BE12" s="250"/>
      <c r="BF12" s="250" t="s">
        <v>96</v>
      </c>
      <c r="BG12" s="250"/>
      <c r="BH12" s="250"/>
      <c r="BI12" s="259">
        <f>BI11/BG9</f>
        <v>8.0000000000000071E-2</v>
      </c>
      <c r="BL12" s="250"/>
      <c r="BM12" s="250" t="s">
        <v>96</v>
      </c>
      <c r="BN12" s="250"/>
      <c r="BO12" s="250"/>
      <c r="BP12" s="260">
        <f>BP11/BN9</f>
        <v>0.12000000000000011</v>
      </c>
      <c r="BS12" s="250"/>
      <c r="BT12" s="250" t="s">
        <v>96</v>
      </c>
      <c r="BU12" s="250"/>
      <c r="BV12" s="250"/>
      <c r="BW12" s="261">
        <f>BW11/BU9</f>
        <v>0.28000000000000008</v>
      </c>
      <c r="BZ12" s="250"/>
      <c r="CA12" s="247" t="s">
        <v>96</v>
      </c>
      <c r="CB12" s="248"/>
      <c r="CC12" s="248"/>
      <c r="CD12" s="249">
        <f>CD11/CB9</f>
        <v>-3.9999999999999855E-2</v>
      </c>
    </row>
    <row r="13" spans="1:82" x14ac:dyDescent="0.25">
      <c r="A13" s="165"/>
      <c r="B13" s="33"/>
      <c r="C13" s="33"/>
      <c r="D13" s="33"/>
      <c r="E13" s="33"/>
      <c r="F13" s="33"/>
      <c r="G13" s="33"/>
      <c r="V13" s="250"/>
      <c r="AC13" s="250"/>
      <c r="AJ13" s="250"/>
      <c r="AQ13" s="250"/>
      <c r="AX13" s="250"/>
      <c r="BE13" s="250"/>
      <c r="BL13" s="250"/>
      <c r="BS13" s="250"/>
    </row>
    <row r="14" spans="1:82" x14ac:dyDescent="0.25">
      <c r="A14" s="64"/>
      <c r="B14" s="64"/>
    </row>
    <row r="15" spans="1:82" x14ac:dyDescent="0.25">
      <c r="A15" s="64"/>
      <c r="B15" s="64"/>
      <c r="V15" s="120" t="s">
        <v>154</v>
      </c>
      <c r="X15" s="120" t="s">
        <v>166</v>
      </c>
      <c r="Y15" t="s">
        <v>180</v>
      </c>
      <c r="Z15" t="s">
        <v>247</v>
      </c>
      <c r="AC15" s="120" t="s">
        <v>153</v>
      </c>
      <c r="AE15" s="120" t="s">
        <v>166</v>
      </c>
      <c r="AF15" t="s">
        <v>180</v>
      </c>
      <c r="AG15" t="s">
        <v>247</v>
      </c>
      <c r="AJ15" s="120" t="s">
        <v>152</v>
      </c>
      <c r="AL15" s="120" t="s">
        <v>166</v>
      </c>
      <c r="AM15" t="s">
        <v>180</v>
      </c>
      <c r="AN15" t="s">
        <v>246</v>
      </c>
      <c r="AQ15" s="251" t="s">
        <v>151</v>
      </c>
      <c r="AS15" s="120" t="s">
        <v>166</v>
      </c>
      <c r="AT15" t="s">
        <v>180</v>
      </c>
      <c r="AU15" t="s">
        <v>247</v>
      </c>
      <c r="AX15" s="120" t="s">
        <v>150</v>
      </c>
      <c r="AZ15" s="120" t="s">
        <v>166</v>
      </c>
      <c r="BA15" t="s">
        <v>180</v>
      </c>
      <c r="BB15" t="s">
        <v>247</v>
      </c>
      <c r="BE15" s="120" t="s">
        <v>149</v>
      </c>
      <c r="BG15" s="120" t="s">
        <v>166</v>
      </c>
      <c r="BH15" t="s">
        <v>180</v>
      </c>
      <c r="BI15" t="s">
        <v>247</v>
      </c>
      <c r="BL15" s="120" t="s">
        <v>148</v>
      </c>
      <c r="BN15" s="120" t="s">
        <v>166</v>
      </c>
      <c r="BO15" t="s">
        <v>180</v>
      </c>
      <c r="BP15" t="s">
        <v>247</v>
      </c>
      <c r="BS15" s="239" t="s">
        <v>147</v>
      </c>
      <c r="BU15" s="120" t="s">
        <v>166</v>
      </c>
      <c r="BV15" t="s">
        <v>180</v>
      </c>
      <c r="BW15" t="s">
        <v>247</v>
      </c>
    </row>
    <row r="16" spans="1:82" x14ac:dyDescent="0.25">
      <c r="A16" s="327" t="s">
        <v>177</v>
      </c>
      <c r="B16" s="328"/>
      <c r="C16" s="328"/>
      <c r="D16" s="328"/>
      <c r="E16" s="328"/>
      <c r="F16" s="328"/>
      <c r="G16" s="328"/>
      <c r="H16" s="328"/>
      <c r="I16" s="328"/>
      <c r="U16" s="3" t="s">
        <v>143</v>
      </c>
      <c r="V16" s="42">
        <v>1</v>
      </c>
      <c r="W16" s="3" t="s">
        <v>143</v>
      </c>
      <c r="X16" s="238">
        <v>5</v>
      </c>
      <c r="Y16" s="238">
        <f>V16*X16</f>
        <v>5</v>
      </c>
      <c r="Z16" s="238">
        <f t="shared" ref="Z16:Z22" si="22">IF(Y16&gt;0,Y16-X$24,0)</f>
        <v>1.25</v>
      </c>
      <c r="AB16" s="3" t="s">
        <v>143</v>
      </c>
      <c r="AC16" s="25">
        <v>0</v>
      </c>
      <c r="AD16" s="3" t="s">
        <v>143</v>
      </c>
      <c r="AE16" s="238">
        <v>5</v>
      </c>
      <c r="AF16" s="238">
        <f>AC16*AE16</f>
        <v>0</v>
      </c>
      <c r="AG16" s="238">
        <f t="shared" ref="AG16:AG22" si="23">IF(AF16&gt;0,AF16-AE$24,0)</f>
        <v>0</v>
      </c>
      <c r="AI16" s="3" t="s">
        <v>143</v>
      </c>
      <c r="AJ16" s="242">
        <v>1</v>
      </c>
      <c r="AK16" s="3" t="s">
        <v>143</v>
      </c>
      <c r="AL16" s="238">
        <v>5</v>
      </c>
      <c r="AM16" s="238">
        <f>AJ16*AL16</f>
        <v>5</v>
      </c>
      <c r="AN16" s="238">
        <f t="shared" ref="AN16:AN22" si="24">IF(AM16&gt;0,AM16-AL$24,0)</f>
        <v>1.25</v>
      </c>
      <c r="AP16" s="3" t="s">
        <v>143</v>
      </c>
      <c r="AQ16" s="27">
        <v>1</v>
      </c>
      <c r="AR16" s="3" t="s">
        <v>143</v>
      </c>
      <c r="AS16" s="238">
        <v>5</v>
      </c>
      <c r="AT16" s="238">
        <f>AQ16*AS16</f>
        <v>5</v>
      </c>
      <c r="AU16" s="238">
        <f t="shared" ref="AU16:AU22" si="25">IF(AT16&gt;0,AT16-AS$24,0)</f>
        <v>1.25</v>
      </c>
      <c r="AW16" s="3" t="s">
        <v>143</v>
      </c>
      <c r="AX16" s="203">
        <v>0</v>
      </c>
      <c r="AY16" s="3" t="s">
        <v>143</v>
      </c>
      <c r="AZ16" s="238">
        <v>5</v>
      </c>
      <c r="BA16" s="238">
        <f>AX16*AZ16</f>
        <v>0</v>
      </c>
      <c r="BB16" s="238">
        <f t="shared" ref="BB16:BB22" si="26">IF(BA16&gt;0,BA16-AZ$24,0)</f>
        <v>0</v>
      </c>
      <c r="BD16" s="3" t="s">
        <v>143</v>
      </c>
      <c r="BE16" s="29">
        <v>1</v>
      </c>
      <c r="BF16" s="3" t="s">
        <v>143</v>
      </c>
      <c r="BG16" s="238">
        <v>5</v>
      </c>
      <c r="BH16" s="238">
        <f>BE16*BG16</f>
        <v>5</v>
      </c>
      <c r="BI16" s="238">
        <f t="shared" ref="BI16:BI22" si="27">IF(BH16&gt;0,BH16-BG$24,0)</f>
        <v>1.25</v>
      </c>
      <c r="BK16" s="3" t="s">
        <v>143</v>
      </c>
      <c r="BL16" s="26">
        <v>1</v>
      </c>
      <c r="BM16" s="3" t="s">
        <v>143</v>
      </c>
      <c r="BN16" s="238">
        <v>5</v>
      </c>
      <c r="BO16" s="238">
        <f>BL16*BN16</f>
        <v>5</v>
      </c>
      <c r="BP16" s="238">
        <f t="shared" ref="BP16:BP22" si="28">IF(BO16&gt;0,BO16-BN$24,0)</f>
        <v>1.25</v>
      </c>
      <c r="BR16" s="3" t="s">
        <v>143</v>
      </c>
      <c r="BS16" s="254">
        <v>0</v>
      </c>
      <c r="BT16" s="3" t="s">
        <v>143</v>
      </c>
      <c r="BU16" s="238">
        <v>5</v>
      </c>
      <c r="BV16" s="238">
        <f>BS16*BU16</f>
        <v>0</v>
      </c>
      <c r="BW16" s="238">
        <f t="shared" ref="BW16:BW22" si="29">IF(BV16&gt;0,BV16-BU$24,0)</f>
        <v>0</v>
      </c>
    </row>
    <row r="17" spans="1:75" ht="30" x14ac:dyDescent="0.25">
      <c r="A17" s="121" t="s">
        <v>155</v>
      </c>
      <c r="B17" s="239" t="s">
        <v>147</v>
      </c>
      <c r="C17" s="120" t="s">
        <v>148</v>
      </c>
      <c r="D17" s="120" t="s">
        <v>149</v>
      </c>
      <c r="E17" s="120" t="s">
        <v>150</v>
      </c>
      <c r="F17" s="120" t="s">
        <v>151</v>
      </c>
      <c r="G17" s="120" t="s">
        <v>152</v>
      </c>
      <c r="H17" s="120" t="s">
        <v>153</v>
      </c>
      <c r="I17" s="120" t="s">
        <v>154</v>
      </c>
      <c r="U17" s="3" t="s">
        <v>144</v>
      </c>
      <c r="V17" s="42">
        <v>0</v>
      </c>
      <c r="W17" s="3" t="s">
        <v>144</v>
      </c>
      <c r="X17" s="238">
        <v>0</v>
      </c>
      <c r="Y17" s="238">
        <f t="shared" ref="Y17:Y22" si="30">V17*X17</f>
        <v>0</v>
      </c>
      <c r="Z17" s="238">
        <f t="shared" si="22"/>
        <v>0</v>
      </c>
      <c r="AB17" s="3" t="s">
        <v>144</v>
      </c>
      <c r="AC17" s="25">
        <v>1</v>
      </c>
      <c r="AD17" s="3" t="s">
        <v>144</v>
      </c>
      <c r="AE17" s="238">
        <v>0</v>
      </c>
      <c r="AF17" s="238">
        <f t="shared" ref="AF17:AF22" si="31">AC17*AE17</f>
        <v>0</v>
      </c>
      <c r="AG17" s="238">
        <f t="shared" si="23"/>
        <v>0</v>
      </c>
      <c r="AI17" s="3" t="s">
        <v>144</v>
      </c>
      <c r="AJ17" s="242">
        <v>1</v>
      </c>
      <c r="AK17" s="3" t="s">
        <v>144</v>
      </c>
      <c r="AL17" s="238">
        <v>0</v>
      </c>
      <c r="AM17" s="238">
        <f t="shared" ref="AM17:AM22" si="32">AJ17*AL17</f>
        <v>0</v>
      </c>
      <c r="AN17" s="238">
        <f t="shared" si="24"/>
        <v>0</v>
      </c>
      <c r="AP17" s="3" t="s">
        <v>144</v>
      </c>
      <c r="AQ17" s="27">
        <v>0</v>
      </c>
      <c r="AR17" s="3" t="s">
        <v>144</v>
      </c>
      <c r="AS17" s="238">
        <v>0</v>
      </c>
      <c r="AT17" s="238">
        <f t="shared" ref="AT17:AT22" si="33">AQ17*AS17</f>
        <v>0</v>
      </c>
      <c r="AU17" s="238">
        <f t="shared" si="25"/>
        <v>0</v>
      </c>
      <c r="AW17" s="3" t="s">
        <v>144</v>
      </c>
      <c r="AX17" s="203">
        <v>1</v>
      </c>
      <c r="AY17" s="3" t="s">
        <v>144</v>
      </c>
      <c r="AZ17" s="238">
        <v>0</v>
      </c>
      <c r="BA17" s="238">
        <f t="shared" ref="BA17:BA22" si="34">AX17*AZ17</f>
        <v>0</v>
      </c>
      <c r="BB17" s="238">
        <f t="shared" si="26"/>
        <v>0</v>
      </c>
      <c r="BD17" s="3" t="s">
        <v>144</v>
      </c>
      <c r="BE17" s="29">
        <v>0</v>
      </c>
      <c r="BF17" s="3" t="s">
        <v>144</v>
      </c>
      <c r="BG17" s="238">
        <v>0</v>
      </c>
      <c r="BH17" s="238">
        <f t="shared" ref="BH17:BH22" si="35">BE17*BG17</f>
        <v>0</v>
      </c>
      <c r="BI17" s="238">
        <f t="shared" si="27"/>
        <v>0</v>
      </c>
      <c r="BK17" s="3" t="s">
        <v>144</v>
      </c>
      <c r="BL17" s="26">
        <v>1</v>
      </c>
      <c r="BM17" s="3" t="s">
        <v>144</v>
      </c>
      <c r="BN17" s="238">
        <v>0</v>
      </c>
      <c r="BO17" s="238">
        <f t="shared" ref="BO17:BO22" si="36">BL17*BN17</f>
        <v>0</v>
      </c>
      <c r="BP17" s="238">
        <f t="shared" si="28"/>
        <v>0</v>
      </c>
      <c r="BR17" s="3" t="s">
        <v>144</v>
      </c>
      <c r="BS17" s="254">
        <v>0</v>
      </c>
      <c r="BT17" s="3" t="s">
        <v>144</v>
      </c>
      <c r="BU17" s="238">
        <v>0</v>
      </c>
      <c r="BV17" s="238">
        <f t="shared" ref="BV17:BV22" si="37">BS17*BU17</f>
        <v>0</v>
      </c>
      <c r="BW17" s="238">
        <f t="shared" si="29"/>
        <v>0</v>
      </c>
    </row>
    <row r="18" spans="1:75" x14ac:dyDescent="0.25">
      <c r="A18" s="3" t="s">
        <v>143</v>
      </c>
      <c r="B18" s="254">
        <v>0</v>
      </c>
      <c r="C18" s="26">
        <v>1</v>
      </c>
      <c r="D18" s="29">
        <v>1</v>
      </c>
      <c r="E18" s="203">
        <v>0</v>
      </c>
      <c r="F18" s="27">
        <v>1</v>
      </c>
      <c r="G18" s="242">
        <v>1</v>
      </c>
      <c r="H18" s="25">
        <v>0</v>
      </c>
      <c r="I18" s="42">
        <v>1</v>
      </c>
      <c r="U18" s="3" t="s">
        <v>145</v>
      </c>
      <c r="V18" s="42">
        <v>0</v>
      </c>
      <c r="W18" s="3" t="s">
        <v>145</v>
      </c>
      <c r="X18" s="238">
        <v>0</v>
      </c>
      <c r="Y18" s="238">
        <f t="shared" si="30"/>
        <v>0</v>
      </c>
      <c r="Z18" s="238">
        <f t="shared" si="22"/>
        <v>0</v>
      </c>
      <c r="AB18" s="3" t="s">
        <v>145</v>
      </c>
      <c r="AC18" s="25">
        <v>0</v>
      </c>
      <c r="AD18" s="3" t="s">
        <v>145</v>
      </c>
      <c r="AE18" s="238">
        <v>0</v>
      </c>
      <c r="AF18" s="238">
        <f t="shared" si="31"/>
        <v>0</v>
      </c>
      <c r="AG18" s="238">
        <f t="shared" si="23"/>
        <v>0</v>
      </c>
      <c r="AI18" s="3" t="s">
        <v>145</v>
      </c>
      <c r="AJ18" s="242">
        <v>1</v>
      </c>
      <c r="AK18" s="3" t="s">
        <v>145</v>
      </c>
      <c r="AL18" s="238">
        <v>0</v>
      </c>
      <c r="AM18" s="238">
        <f t="shared" si="32"/>
        <v>0</v>
      </c>
      <c r="AN18" s="238">
        <f t="shared" si="24"/>
        <v>0</v>
      </c>
      <c r="AP18" s="3" t="s">
        <v>145</v>
      </c>
      <c r="AQ18" s="27">
        <v>0</v>
      </c>
      <c r="AR18" s="3" t="s">
        <v>145</v>
      </c>
      <c r="AS18" s="238">
        <v>0</v>
      </c>
      <c r="AT18" s="238">
        <f t="shared" si="33"/>
        <v>0</v>
      </c>
      <c r="AU18" s="238">
        <f t="shared" si="25"/>
        <v>0</v>
      </c>
      <c r="AW18" s="3" t="s">
        <v>145</v>
      </c>
      <c r="AX18" s="203">
        <v>0</v>
      </c>
      <c r="AY18" s="3" t="s">
        <v>145</v>
      </c>
      <c r="AZ18" s="238">
        <v>0</v>
      </c>
      <c r="BA18" s="238">
        <f t="shared" si="34"/>
        <v>0</v>
      </c>
      <c r="BB18" s="238">
        <f t="shared" si="26"/>
        <v>0</v>
      </c>
      <c r="BD18" s="3" t="s">
        <v>145</v>
      </c>
      <c r="BE18" s="29">
        <v>0</v>
      </c>
      <c r="BF18" s="3" t="s">
        <v>145</v>
      </c>
      <c r="BG18" s="238">
        <v>0</v>
      </c>
      <c r="BH18" s="238">
        <f t="shared" si="35"/>
        <v>0</v>
      </c>
      <c r="BI18" s="238">
        <f t="shared" si="27"/>
        <v>0</v>
      </c>
      <c r="BK18" s="3" t="s">
        <v>145</v>
      </c>
      <c r="BL18" s="26">
        <v>0</v>
      </c>
      <c r="BM18" s="3" t="s">
        <v>145</v>
      </c>
      <c r="BN18" s="238">
        <v>0</v>
      </c>
      <c r="BO18" s="238">
        <f t="shared" si="36"/>
        <v>0</v>
      </c>
      <c r="BP18" s="238">
        <f t="shared" si="28"/>
        <v>0</v>
      </c>
      <c r="BR18" s="3" t="s">
        <v>145</v>
      </c>
      <c r="BS18" s="254">
        <v>0</v>
      </c>
      <c r="BT18" s="3" t="s">
        <v>145</v>
      </c>
      <c r="BU18" s="238">
        <v>0</v>
      </c>
      <c r="BV18" s="238">
        <f t="shared" si="37"/>
        <v>0</v>
      </c>
      <c r="BW18" s="238">
        <f t="shared" si="29"/>
        <v>0</v>
      </c>
    </row>
    <row r="19" spans="1:75" x14ac:dyDescent="0.25">
      <c r="A19" s="3" t="s">
        <v>144</v>
      </c>
      <c r="B19" s="254">
        <v>0</v>
      </c>
      <c r="C19" s="26">
        <v>1</v>
      </c>
      <c r="D19" s="29">
        <v>0</v>
      </c>
      <c r="E19" s="203">
        <v>1</v>
      </c>
      <c r="F19" s="27">
        <v>0</v>
      </c>
      <c r="G19" s="242">
        <v>1</v>
      </c>
      <c r="H19" s="25">
        <v>1</v>
      </c>
      <c r="I19" s="42">
        <v>0</v>
      </c>
      <c r="U19" s="3" t="s">
        <v>146</v>
      </c>
      <c r="V19" s="42">
        <v>1</v>
      </c>
      <c r="W19" s="3" t="s">
        <v>146</v>
      </c>
      <c r="X19" s="238">
        <v>0</v>
      </c>
      <c r="Y19" s="238">
        <f t="shared" si="30"/>
        <v>0</v>
      </c>
      <c r="Z19" s="238">
        <f t="shared" si="22"/>
        <v>0</v>
      </c>
      <c r="AB19" s="3" t="s">
        <v>146</v>
      </c>
      <c r="AC19" s="25">
        <v>0</v>
      </c>
      <c r="AD19" s="3" t="s">
        <v>146</v>
      </c>
      <c r="AE19" s="238">
        <v>0</v>
      </c>
      <c r="AF19" s="238">
        <f t="shared" si="31"/>
        <v>0</v>
      </c>
      <c r="AG19" s="238">
        <f t="shared" si="23"/>
        <v>0</v>
      </c>
      <c r="AI19" s="3" t="s">
        <v>146</v>
      </c>
      <c r="AJ19" s="242">
        <v>0</v>
      </c>
      <c r="AK19" s="3" t="s">
        <v>146</v>
      </c>
      <c r="AL19" s="238">
        <v>0</v>
      </c>
      <c r="AM19" s="238">
        <f t="shared" si="32"/>
        <v>0</v>
      </c>
      <c r="AN19" s="238">
        <f t="shared" si="24"/>
        <v>0</v>
      </c>
      <c r="AP19" s="3" t="s">
        <v>146</v>
      </c>
      <c r="AQ19" s="27">
        <v>0</v>
      </c>
      <c r="AR19" s="3" t="s">
        <v>146</v>
      </c>
      <c r="AS19" s="238">
        <v>0</v>
      </c>
      <c r="AT19" s="238">
        <f t="shared" si="33"/>
        <v>0</v>
      </c>
      <c r="AU19" s="238">
        <f t="shared" si="25"/>
        <v>0</v>
      </c>
      <c r="AW19" s="3" t="s">
        <v>146</v>
      </c>
      <c r="AX19" s="203">
        <v>0</v>
      </c>
      <c r="AY19" s="3" t="s">
        <v>146</v>
      </c>
      <c r="AZ19" s="238">
        <v>0</v>
      </c>
      <c r="BA19" s="238">
        <f t="shared" si="34"/>
        <v>0</v>
      </c>
      <c r="BB19" s="238">
        <f t="shared" si="26"/>
        <v>0</v>
      </c>
      <c r="BD19" s="3" t="s">
        <v>146</v>
      </c>
      <c r="BE19" s="29">
        <v>0</v>
      </c>
      <c r="BF19" s="3" t="s">
        <v>146</v>
      </c>
      <c r="BG19" s="238">
        <v>0</v>
      </c>
      <c r="BH19" s="238">
        <f t="shared" si="35"/>
        <v>0</v>
      </c>
      <c r="BI19" s="238">
        <f t="shared" si="27"/>
        <v>0</v>
      </c>
      <c r="BK19" s="3" t="s">
        <v>146</v>
      </c>
      <c r="BL19" s="26">
        <v>0</v>
      </c>
      <c r="BM19" s="3" t="s">
        <v>146</v>
      </c>
      <c r="BN19" s="238">
        <v>0</v>
      </c>
      <c r="BO19" s="238">
        <f t="shared" si="36"/>
        <v>0</v>
      </c>
      <c r="BP19" s="238">
        <f t="shared" si="28"/>
        <v>0</v>
      </c>
      <c r="BR19" s="3" t="s">
        <v>146</v>
      </c>
      <c r="BS19" s="254">
        <v>1</v>
      </c>
      <c r="BT19" s="3" t="s">
        <v>146</v>
      </c>
      <c r="BU19" s="238">
        <v>0</v>
      </c>
      <c r="BV19" s="238">
        <f t="shared" si="37"/>
        <v>0</v>
      </c>
      <c r="BW19" s="238">
        <f t="shared" si="29"/>
        <v>0</v>
      </c>
    </row>
    <row r="20" spans="1:75" x14ac:dyDescent="0.25">
      <c r="A20" s="3" t="s">
        <v>145</v>
      </c>
      <c r="B20" s="254">
        <v>0</v>
      </c>
      <c r="C20" s="26">
        <v>0</v>
      </c>
      <c r="D20" s="29">
        <v>0</v>
      </c>
      <c r="E20" s="203">
        <v>0</v>
      </c>
      <c r="F20" s="27">
        <v>0</v>
      </c>
      <c r="G20" s="242">
        <v>1</v>
      </c>
      <c r="H20" s="25">
        <v>0</v>
      </c>
      <c r="I20" s="42">
        <v>0</v>
      </c>
      <c r="U20" s="3" t="s">
        <v>173</v>
      </c>
      <c r="V20" s="42">
        <v>0</v>
      </c>
      <c r="W20" s="3" t="s">
        <v>173</v>
      </c>
      <c r="X20" s="238">
        <v>4</v>
      </c>
      <c r="Y20" s="238">
        <f t="shared" si="30"/>
        <v>0</v>
      </c>
      <c r="Z20" s="238">
        <f t="shared" si="22"/>
        <v>0</v>
      </c>
      <c r="AB20" s="3" t="s">
        <v>173</v>
      </c>
      <c r="AC20" s="25">
        <v>1</v>
      </c>
      <c r="AD20" s="3" t="s">
        <v>173</v>
      </c>
      <c r="AE20" s="238">
        <v>4</v>
      </c>
      <c r="AF20" s="238">
        <f t="shared" si="31"/>
        <v>4</v>
      </c>
      <c r="AG20" s="238">
        <f t="shared" si="23"/>
        <v>0.25</v>
      </c>
      <c r="AI20" s="3" t="s">
        <v>173</v>
      </c>
      <c r="AJ20" s="242">
        <v>1</v>
      </c>
      <c r="AK20" s="3" t="s">
        <v>173</v>
      </c>
      <c r="AL20" s="238">
        <v>4</v>
      </c>
      <c r="AM20" s="238">
        <f t="shared" si="32"/>
        <v>4</v>
      </c>
      <c r="AN20" s="238">
        <f t="shared" si="24"/>
        <v>0.25</v>
      </c>
      <c r="AP20" s="3" t="s">
        <v>173</v>
      </c>
      <c r="AQ20" s="27">
        <v>1</v>
      </c>
      <c r="AR20" s="3" t="s">
        <v>173</v>
      </c>
      <c r="AS20" s="238">
        <v>4</v>
      </c>
      <c r="AT20" s="238">
        <f t="shared" si="33"/>
        <v>4</v>
      </c>
      <c r="AU20" s="238">
        <f t="shared" si="25"/>
        <v>0.25</v>
      </c>
      <c r="AW20" s="3" t="s">
        <v>173</v>
      </c>
      <c r="AX20" s="203">
        <v>1</v>
      </c>
      <c r="AY20" s="3" t="s">
        <v>173</v>
      </c>
      <c r="AZ20" s="238">
        <v>4</v>
      </c>
      <c r="BA20" s="238">
        <f t="shared" si="34"/>
        <v>4</v>
      </c>
      <c r="BB20" s="238">
        <f t="shared" si="26"/>
        <v>0.25</v>
      </c>
      <c r="BD20" s="3" t="s">
        <v>173</v>
      </c>
      <c r="BE20" s="29">
        <v>1</v>
      </c>
      <c r="BF20" s="3" t="s">
        <v>173</v>
      </c>
      <c r="BG20" s="238">
        <v>4</v>
      </c>
      <c r="BH20" s="238">
        <f t="shared" si="35"/>
        <v>4</v>
      </c>
      <c r="BI20" s="238">
        <f t="shared" si="27"/>
        <v>0.25</v>
      </c>
      <c r="BK20" s="3" t="s">
        <v>173</v>
      </c>
      <c r="BL20" s="26">
        <v>1</v>
      </c>
      <c r="BM20" s="3" t="s">
        <v>173</v>
      </c>
      <c r="BN20" s="238">
        <v>4</v>
      </c>
      <c r="BO20" s="238">
        <f t="shared" si="36"/>
        <v>4</v>
      </c>
      <c r="BP20" s="238">
        <f t="shared" si="28"/>
        <v>0.25</v>
      </c>
      <c r="BR20" s="3" t="s">
        <v>173</v>
      </c>
      <c r="BS20" s="254">
        <v>1</v>
      </c>
      <c r="BT20" s="3" t="s">
        <v>173</v>
      </c>
      <c r="BU20" s="238">
        <v>4</v>
      </c>
      <c r="BV20" s="238">
        <f t="shared" si="37"/>
        <v>4</v>
      </c>
      <c r="BW20" s="238">
        <f t="shared" si="29"/>
        <v>0.25</v>
      </c>
    </row>
    <row r="21" spans="1:75" x14ac:dyDescent="0.25">
      <c r="A21" s="3" t="s">
        <v>146</v>
      </c>
      <c r="B21" s="254">
        <v>1</v>
      </c>
      <c r="C21" s="26">
        <v>0</v>
      </c>
      <c r="D21" s="29">
        <v>0</v>
      </c>
      <c r="E21" s="203">
        <v>0</v>
      </c>
      <c r="F21" s="27">
        <v>0</v>
      </c>
      <c r="G21" s="242">
        <v>0</v>
      </c>
      <c r="H21" s="25">
        <v>0</v>
      </c>
      <c r="I21" s="42">
        <v>1</v>
      </c>
      <c r="U21" s="3" t="s">
        <v>174</v>
      </c>
      <c r="V21" s="42">
        <v>1</v>
      </c>
      <c r="W21" s="3" t="s">
        <v>174</v>
      </c>
      <c r="X21" s="238">
        <v>3</v>
      </c>
      <c r="Y21" s="238">
        <f t="shared" si="30"/>
        <v>3</v>
      </c>
      <c r="Z21" s="238">
        <f t="shared" si="22"/>
        <v>-0.75</v>
      </c>
      <c r="AB21" s="3" t="s">
        <v>174</v>
      </c>
      <c r="AC21" s="25">
        <v>1</v>
      </c>
      <c r="AD21" s="3" t="s">
        <v>174</v>
      </c>
      <c r="AE21" s="238">
        <v>3</v>
      </c>
      <c r="AF21" s="238">
        <f t="shared" si="31"/>
        <v>3</v>
      </c>
      <c r="AG21" s="238">
        <f t="shared" si="23"/>
        <v>-0.75</v>
      </c>
      <c r="AI21" s="3" t="s">
        <v>174</v>
      </c>
      <c r="AJ21" s="242">
        <v>0</v>
      </c>
      <c r="AK21" s="3" t="s">
        <v>174</v>
      </c>
      <c r="AL21" s="238">
        <v>3</v>
      </c>
      <c r="AM21" s="238">
        <f t="shared" si="32"/>
        <v>0</v>
      </c>
      <c r="AN21" s="238">
        <f t="shared" si="24"/>
        <v>0</v>
      </c>
      <c r="AP21" s="3" t="s">
        <v>174</v>
      </c>
      <c r="AQ21" s="27">
        <v>1</v>
      </c>
      <c r="AR21" s="3" t="s">
        <v>174</v>
      </c>
      <c r="AS21" s="238">
        <v>3</v>
      </c>
      <c r="AT21" s="238">
        <f t="shared" si="33"/>
        <v>3</v>
      </c>
      <c r="AU21" s="238">
        <f t="shared" si="25"/>
        <v>-0.75</v>
      </c>
      <c r="AW21" s="3" t="s">
        <v>174</v>
      </c>
      <c r="AX21" s="203">
        <v>0</v>
      </c>
      <c r="AY21" s="3" t="s">
        <v>174</v>
      </c>
      <c r="AZ21" s="238">
        <v>3</v>
      </c>
      <c r="BA21" s="238">
        <f t="shared" si="34"/>
        <v>0</v>
      </c>
      <c r="BB21" s="238">
        <f t="shared" si="26"/>
        <v>0</v>
      </c>
      <c r="BD21" s="3" t="s">
        <v>174</v>
      </c>
      <c r="BE21" s="29">
        <v>1</v>
      </c>
      <c r="BF21" s="3" t="s">
        <v>174</v>
      </c>
      <c r="BG21" s="238">
        <v>3</v>
      </c>
      <c r="BH21" s="238">
        <f t="shared" si="35"/>
        <v>3</v>
      </c>
      <c r="BI21" s="238">
        <f t="shared" si="27"/>
        <v>-0.75</v>
      </c>
      <c r="BK21" s="3" t="s">
        <v>174</v>
      </c>
      <c r="BL21" s="26">
        <v>1</v>
      </c>
      <c r="BM21" s="3" t="s">
        <v>174</v>
      </c>
      <c r="BN21" s="238">
        <v>3</v>
      </c>
      <c r="BO21" s="238">
        <f t="shared" si="36"/>
        <v>3</v>
      </c>
      <c r="BP21" s="238">
        <f t="shared" si="28"/>
        <v>-0.75</v>
      </c>
      <c r="BR21" s="3" t="s">
        <v>174</v>
      </c>
      <c r="BS21" s="254">
        <v>0</v>
      </c>
      <c r="BT21" s="3" t="s">
        <v>174</v>
      </c>
      <c r="BU21" s="238">
        <v>3</v>
      </c>
      <c r="BV21" s="238">
        <f t="shared" si="37"/>
        <v>0</v>
      </c>
      <c r="BW21" s="238">
        <f t="shared" si="29"/>
        <v>0</v>
      </c>
    </row>
    <row r="22" spans="1:75" x14ac:dyDescent="0.25">
      <c r="A22" s="131" t="s">
        <v>173</v>
      </c>
      <c r="B22" s="254">
        <v>1</v>
      </c>
      <c r="C22" s="26">
        <v>1</v>
      </c>
      <c r="D22" s="29">
        <v>1</v>
      </c>
      <c r="E22" s="203">
        <v>1</v>
      </c>
      <c r="F22" s="27">
        <v>1</v>
      </c>
      <c r="G22" s="242">
        <v>1</v>
      </c>
      <c r="H22" s="25">
        <v>1</v>
      </c>
      <c r="I22" s="42">
        <v>0</v>
      </c>
      <c r="U22" s="3" t="s">
        <v>175</v>
      </c>
      <c r="V22" s="42">
        <v>0</v>
      </c>
      <c r="W22" s="3" t="s">
        <v>175</v>
      </c>
      <c r="X22" s="238">
        <v>3</v>
      </c>
      <c r="Y22" s="238">
        <f t="shared" si="30"/>
        <v>0</v>
      </c>
      <c r="Z22" s="238">
        <f t="shared" si="22"/>
        <v>0</v>
      </c>
      <c r="AB22" s="3" t="s">
        <v>175</v>
      </c>
      <c r="AC22" s="25">
        <v>1</v>
      </c>
      <c r="AD22" s="3" t="s">
        <v>175</v>
      </c>
      <c r="AE22" s="238">
        <v>3</v>
      </c>
      <c r="AF22" s="238">
        <f t="shared" si="31"/>
        <v>3</v>
      </c>
      <c r="AG22" s="238">
        <f t="shared" si="23"/>
        <v>-0.75</v>
      </c>
      <c r="AI22" s="3" t="s">
        <v>175</v>
      </c>
      <c r="AJ22" s="242">
        <v>0</v>
      </c>
      <c r="AK22" s="3" t="s">
        <v>175</v>
      </c>
      <c r="AL22" s="238">
        <v>3</v>
      </c>
      <c r="AM22" s="238">
        <f t="shared" si="32"/>
        <v>0</v>
      </c>
      <c r="AN22" s="238">
        <f t="shared" si="24"/>
        <v>0</v>
      </c>
      <c r="AP22" s="3" t="s">
        <v>175</v>
      </c>
      <c r="AQ22" s="27">
        <v>1</v>
      </c>
      <c r="AR22" s="3" t="s">
        <v>175</v>
      </c>
      <c r="AS22" s="238">
        <v>3</v>
      </c>
      <c r="AT22" s="238">
        <f t="shared" si="33"/>
        <v>3</v>
      </c>
      <c r="AU22" s="238">
        <f t="shared" si="25"/>
        <v>-0.75</v>
      </c>
      <c r="AW22" s="3" t="s">
        <v>175</v>
      </c>
      <c r="AX22" s="203">
        <v>0</v>
      </c>
      <c r="AY22" s="3" t="s">
        <v>175</v>
      </c>
      <c r="AZ22" s="238">
        <v>3</v>
      </c>
      <c r="BA22" s="238">
        <f t="shared" si="34"/>
        <v>0</v>
      </c>
      <c r="BB22" s="238">
        <f t="shared" si="26"/>
        <v>0</v>
      </c>
      <c r="BD22" s="3" t="s">
        <v>175</v>
      </c>
      <c r="BE22" s="29">
        <v>0</v>
      </c>
      <c r="BF22" s="3" t="s">
        <v>175</v>
      </c>
      <c r="BG22" s="238">
        <v>3</v>
      </c>
      <c r="BH22" s="238">
        <f t="shared" si="35"/>
        <v>0</v>
      </c>
      <c r="BI22" s="238">
        <f t="shared" si="27"/>
        <v>0</v>
      </c>
      <c r="BK22" s="3" t="s">
        <v>175</v>
      </c>
      <c r="BL22" s="26">
        <v>0</v>
      </c>
      <c r="BM22" s="3" t="s">
        <v>175</v>
      </c>
      <c r="BN22" s="238">
        <v>3</v>
      </c>
      <c r="BO22" s="238">
        <f t="shared" si="36"/>
        <v>0</v>
      </c>
      <c r="BP22" s="238">
        <f t="shared" si="28"/>
        <v>0</v>
      </c>
      <c r="BR22" s="3" t="s">
        <v>175</v>
      </c>
      <c r="BS22" s="254">
        <v>1</v>
      </c>
      <c r="BT22" s="3" t="s">
        <v>175</v>
      </c>
      <c r="BU22" s="238">
        <v>3</v>
      </c>
      <c r="BV22" s="238">
        <f t="shared" si="37"/>
        <v>3</v>
      </c>
      <c r="BW22" s="238">
        <f t="shared" si="29"/>
        <v>-0.75</v>
      </c>
    </row>
    <row r="23" spans="1:75" x14ac:dyDescent="0.25">
      <c r="A23" s="131" t="s">
        <v>174</v>
      </c>
      <c r="B23" s="254">
        <v>0</v>
      </c>
      <c r="C23" s="26">
        <v>1</v>
      </c>
      <c r="D23" s="29">
        <v>1</v>
      </c>
      <c r="E23" s="203">
        <v>0</v>
      </c>
      <c r="F23" s="27">
        <v>1</v>
      </c>
      <c r="G23" s="242">
        <v>0</v>
      </c>
      <c r="H23" s="25">
        <v>1</v>
      </c>
      <c r="I23" s="42">
        <v>1</v>
      </c>
      <c r="W23" s="131" t="s">
        <v>182</v>
      </c>
      <c r="X23" s="50">
        <f>COUNTIFS(X16:X22,"&gt;0")</f>
        <v>4</v>
      </c>
      <c r="Y23" s="50"/>
      <c r="Z23" s="50">
        <f t="shared" ref="Z23" si="38">COUNTIFS(Z16:Z22,"&gt;0")</f>
        <v>1</v>
      </c>
      <c r="AD23" s="131" t="s">
        <v>182</v>
      </c>
      <c r="AE23" s="50">
        <f>COUNTIFS(AE16:AE22,"&gt;0")</f>
        <v>4</v>
      </c>
      <c r="AF23" s="50"/>
      <c r="AG23" s="50">
        <f t="shared" ref="AG23" si="39">COUNTIFS(AG16:AG22,"&gt;0")</f>
        <v>1</v>
      </c>
      <c r="AK23" s="131" t="s">
        <v>182</v>
      </c>
      <c r="AL23" s="50">
        <f>COUNTIFS(AL16:AL22,"&gt;0")</f>
        <v>4</v>
      </c>
      <c r="AM23" s="50"/>
      <c r="AN23" s="50">
        <f t="shared" ref="AN23" si="40">COUNTIFS(AN16:AN22,"&gt;0")</f>
        <v>2</v>
      </c>
      <c r="AR23" s="131" t="s">
        <v>182</v>
      </c>
      <c r="AS23" s="50">
        <f>COUNTIFS(AS16:AS22,"&gt;0")</f>
        <v>4</v>
      </c>
      <c r="AT23" s="50"/>
      <c r="AU23" s="50">
        <f t="shared" ref="AU23" si="41">COUNTIFS(AU16:AU22,"&gt;0")</f>
        <v>2</v>
      </c>
      <c r="AY23" s="131" t="s">
        <v>182</v>
      </c>
      <c r="AZ23" s="50">
        <f>COUNTIFS(AZ16:AZ22,"&gt;0")</f>
        <v>4</v>
      </c>
      <c r="BA23" s="50"/>
      <c r="BB23" s="50">
        <f t="shared" ref="BB23" si="42">COUNTIFS(BB16:BB22,"&gt;0")</f>
        <v>1</v>
      </c>
      <c r="BF23" s="131" t="s">
        <v>182</v>
      </c>
      <c r="BG23" s="50">
        <f>COUNTIFS(BG16:BG22,"&gt;0")</f>
        <v>4</v>
      </c>
      <c r="BH23" s="50"/>
      <c r="BI23" s="50">
        <f t="shared" ref="BI23" si="43">COUNTIFS(BI16:BI22,"&gt;0")</f>
        <v>2</v>
      </c>
      <c r="BM23" s="131" t="s">
        <v>182</v>
      </c>
      <c r="BN23" s="50">
        <f>COUNTIFS(BN16:BN22,"&gt;0")</f>
        <v>4</v>
      </c>
      <c r="BO23" s="50"/>
      <c r="BP23" s="50">
        <f t="shared" ref="BP23" si="44">COUNTIFS(BP16:BP22,"&gt;0")</f>
        <v>2</v>
      </c>
      <c r="BT23" s="131" t="s">
        <v>182</v>
      </c>
      <c r="BU23" s="50">
        <f>COUNTIFS(BU16:BU22,"&gt;0")</f>
        <v>4</v>
      </c>
      <c r="BV23" s="50"/>
      <c r="BW23" s="50">
        <f t="shared" ref="BW23" si="45">COUNTIFS(BW16:BW22,"&gt;0")</f>
        <v>1</v>
      </c>
    </row>
    <row r="24" spans="1:75" x14ac:dyDescent="0.25">
      <c r="A24" s="131" t="s">
        <v>175</v>
      </c>
      <c r="B24" s="254">
        <v>1</v>
      </c>
      <c r="C24" s="26">
        <v>0</v>
      </c>
      <c r="D24" s="29">
        <v>0</v>
      </c>
      <c r="E24" s="203">
        <v>0</v>
      </c>
      <c r="F24" s="27">
        <v>1</v>
      </c>
      <c r="G24" s="242">
        <v>0</v>
      </c>
      <c r="H24" s="25">
        <v>1</v>
      </c>
      <c r="I24" s="42">
        <v>0</v>
      </c>
      <c r="W24" s="131" t="s">
        <v>170</v>
      </c>
      <c r="X24" s="19">
        <f>SUM(X15:X22)/X23</f>
        <v>3.75</v>
      </c>
      <c r="Y24" s="19"/>
      <c r="Z24" s="19"/>
      <c r="AD24" s="131" t="s">
        <v>170</v>
      </c>
      <c r="AE24" s="19">
        <f>SUM(AE15:AE22)/AE23</f>
        <v>3.75</v>
      </c>
      <c r="AF24" s="19"/>
      <c r="AG24" s="19"/>
      <c r="AK24" s="131" t="s">
        <v>170</v>
      </c>
      <c r="AL24" s="19">
        <f>SUM(AL15:AL22)/AL23</f>
        <v>3.75</v>
      </c>
      <c r="AM24" s="19"/>
      <c r="AN24" s="19"/>
      <c r="AR24" s="131" t="s">
        <v>170</v>
      </c>
      <c r="AS24" s="19">
        <f>SUM(AS15:AS22)/AS23</f>
        <v>3.75</v>
      </c>
      <c r="AT24" s="19"/>
      <c r="AU24" s="19"/>
      <c r="AY24" s="131" t="s">
        <v>170</v>
      </c>
      <c r="AZ24" s="19">
        <f>SUM(AZ15:AZ22)/AZ23</f>
        <v>3.75</v>
      </c>
      <c r="BA24" s="19"/>
      <c r="BB24" s="19"/>
      <c r="BF24" s="131" t="s">
        <v>170</v>
      </c>
      <c r="BG24" s="19">
        <f>SUM(BG15:BG22)/BG23</f>
        <v>3.75</v>
      </c>
      <c r="BH24" s="19"/>
      <c r="BI24" s="19"/>
      <c r="BM24" s="131" t="s">
        <v>170</v>
      </c>
      <c r="BN24" s="19">
        <f>SUM(BN15:BN22)/BN23</f>
        <v>3.75</v>
      </c>
      <c r="BO24" s="19"/>
      <c r="BP24" s="19"/>
      <c r="BT24" s="131" t="s">
        <v>170</v>
      </c>
      <c r="BU24" s="19">
        <f>SUM(BU15:BU22)/BU23</f>
        <v>3.75</v>
      </c>
      <c r="BV24" s="19"/>
      <c r="BW24" s="19"/>
    </row>
    <row r="25" spans="1:75" x14ac:dyDescent="0.25">
      <c r="A25" s="50" t="s">
        <v>157</v>
      </c>
      <c r="B25" s="50">
        <f>SUM(B18:B24)</f>
        <v>3</v>
      </c>
      <c r="C25" s="50">
        <f t="shared" ref="C25:I25" si="46">SUM(C18:C24)</f>
        <v>4</v>
      </c>
      <c r="D25" s="50">
        <f t="shared" si="46"/>
        <v>3</v>
      </c>
      <c r="E25" s="50">
        <f t="shared" si="46"/>
        <v>2</v>
      </c>
      <c r="F25" s="50">
        <f t="shared" si="46"/>
        <v>4</v>
      </c>
      <c r="G25" s="50">
        <f>SUM(G18:G24)</f>
        <v>4</v>
      </c>
      <c r="H25" s="50">
        <f t="shared" si="46"/>
        <v>4</v>
      </c>
      <c r="I25" s="50">
        <f t="shared" si="46"/>
        <v>3</v>
      </c>
      <c r="W25" s="131" t="s">
        <v>169</v>
      </c>
      <c r="Z25" s="240">
        <f>SUM(Z16:Z22)</f>
        <v>0.5</v>
      </c>
      <c r="AD25" s="131" t="s">
        <v>169</v>
      </c>
      <c r="AG25" s="240">
        <f>SUM(AG16:AG22)</f>
        <v>-1.25</v>
      </c>
      <c r="AK25" s="131" t="s">
        <v>169</v>
      </c>
      <c r="AN25" s="240">
        <f>SUM(AN16:AN22)</f>
        <v>1.5</v>
      </c>
      <c r="AR25" s="131" t="s">
        <v>169</v>
      </c>
      <c r="AU25" s="240">
        <f>SUM(AU16:AU22)</f>
        <v>0</v>
      </c>
      <c r="AY25" s="131" t="s">
        <v>169</v>
      </c>
      <c r="BB25" s="240">
        <f>SUM(BB16:BB22)</f>
        <v>0.25</v>
      </c>
      <c r="BF25" s="131" t="s">
        <v>169</v>
      </c>
      <c r="BI25" s="240">
        <f>SUM(BI16:BI22)</f>
        <v>0.75</v>
      </c>
      <c r="BM25" s="131" t="s">
        <v>169</v>
      </c>
      <c r="BP25" s="240">
        <f>SUM(BP16:BP22)</f>
        <v>0.75</v>
      </c>
      <c r="BT25" s="131" t="s">
        <v>169</v>
      </c>
      <c r="BW25" s="240">
        <f>SUM(BW16:BW22)</f>
        <v>-0.5</v>
      </c>
    </row>
    <row r="26" spans="1:75" x14ac:dyDescent="0.25">
      <c r="W26" s="131" t="s">
        <v>96</v>
      </c>
      <c r="Z26" s="255">
        <f>Z25/X23</f>
        <v>0.125</v>
      </c>
      <c r="AD26" s="131" t="s">
        <v>96</v>
      </c>
      <c r="AG26" s="256">
        <f>AG25/AE23</f>
        <v>-0.3125</v>
      </c>
      <c r="AK26" s="131" t="s">
        <v>96</v>
      </c>
      <c r="AN26" s="245">
        <f>AN25/AL23</f>
        <v>0.375</v>
      </c>
      <c r="AR26" s="131" t="s">
        <v>96</v>
      </c>
      <c r="AU26" s="262">
        <f>AU25/AS23</f>
        <v>0</v>
      </c>
      <c r="AY26" s="131" t="s">
        <v>96</v>
      </c>
      <c r="BB26" s="263">
        <f>BB25/AZ23</f>
        <v>6.25E-2</v>
      </c>
      <c r="BF26" s="131" t="s">
        <v>96</v>
      </c>
      <c r="BI26" s="264">
        <f>BI25/BG23</f>
        <v>0.1875</v>
      </c>
      <c r="BM26" s="131" t="s">
        <v>96</v>
      </c>
      <c r="BP26" s="260">
        <f>BP25/BN23</f>
        <v>0.1875</v>
      </c>
      <c r="BT26" s="131" t="s">
        <v>96</v>
      </c>
      <c r="BW26" s="261">
        <f>BW25/BU23</f>
        <v>-0.125</v>
      </c>
    </row>
    <row r="28" spans="1:75" x14ac:dyDescent="0.25">
      <c r="I28" s="325" t="s">
        <v>268</v>
      </c>
      <c r="J28" s="326"/>
      <c r="K28" s="326"/>
      <c r="L28" s="326"/>
      <c r="M28" s="326"/>
      <c r="N28" s="326"/>
      <c r="O28" s="326"/>
      <c r="P28" s="326"/>
      <c r="Q28" s="326"/>
    </row>
    <row r="29" spans="1:75" ht="30" x14ac:dyDescent="0.25">
      <c r="I29" s="173" t="s">
        <v>244</v>
      </c>
      <c r="J29" s="239" t="s">
        <v>147</v>
      </c>
      <c r="K29" s="120" t="s">
        <v>148</v>
      </c>
      <c r="L29" s="120" t="s">
        <v>149</v>
      </c>
      <c r="M29" s="120" t="s">
        <v>150</v>
      </c>
      <c r="N29" s="120" t="s">
        <v>151</v>
      </c>
      <c r="O29" s="251" t="s">
        <v>152</v>
      </c>
      <c r="P29" s="120" t="s">
        <v>153</v>
      </c>
      <c r="Q29" s="120" t="s">
        <v>154</v>
      </c>
      <c r="V29" s="120" t="s">
        <v>154</v>
      </c>
      <c r="X29" s="120" t="s">
        <v>165</v>
      </c>
      <c r="Y29" t="s">
        <v>180</v>
      </c>
      <c r="Z29" t="s">
        <v>247</v>
      </c>
      <c r="AC29" s="120" t="s">
        <v>153</v>
      </c>
      <c r="AE29" s="120" t="s">
        <v>165</v>
      </c>
      <c r="AF29" t="s">
        <v>180</v>
      </c>
      <c r="AG29" t="s">
        <v>247</v>
      </c>
      <c r="AJ29" s="120" t="s">
        <v>152</v>
      </c>
      <c r="AL29" s="120" t="s">
        <v>165</v>
      </c>
      <c r="AM29" t="s">
        <v>180</v>
      </c>
      <c r="AN29" t="s">
        <v>246</v>
      </c>
      <c r="AQ29" s="251" t="s">
        <v>151</v>
      </c>
      <c r="AS29" s="120" t="s">
        <v>165</v>
      </c>
      <c r="AT29" t="s">
        <v>180</v>
      </c>
      <c r="AU29" t="s">
        <v>247</v>
      </c>
      <c r="AX29" s="120" t="s">
        <v>150</v>
      </c>
      <c r="AZ29" s="120" t="s">
        <v>165</v>
      </c>
      <c r="BA29" t="s">
        <v>180</v>
      </c>
      <c r="BB29" t="s">
        <v>247</v>
      </c>
      <c r="BE29" s="120" t="s">
        <v>149</v>
      </c>
      <c r="BG29" s="120" t="s">
        <v>165</v>
      </c>
      <c r="BH29" t="s">
        <v>180</v>
      </c>
      <c r="BI29" t="s">
        <v>247</v>
      </c>
      <c r="BL29" s="120" t="s">
        <v>148</v>
      </c>
      <c r="BN29" s="120" t="s">
        <v>165</v>
      </c>
      <c r="BO29" t="s">
        <v>180</v>
      </c>
      <c r="BP29" t="s">
        <v>247</v>
      </c>
      <c r="BS29" s="239" t="s">
        <v>147</v>
      </c>
      <c r="BU29" s="120" t="s">
        <v>165</v>
      </c>
      <c r="BV29" t="s">
        <v>180</v>
      </c>
      <c r="BW29" t="s">
        <v>247</v>
      </c>
    </row>
    <row r="30" spans="1:75" x14ac:dyDescent="0.25">
      <c r="I30" s="238" t="s">
        <v>163</v>
      </c>
      <c r="J30" s="265">
        <f>BW83</f>
        <v>0.11111111111111101</v>
      </c>
      <c r="K30" s="265">
        <f>BP83</f>
        <v>-0.22222222222222232</v>
      </c>
      <c r="L30" s="266">
        <f>BI83</f>
        <v>-0.22222222222222232</v>
      </c>
      <c r="M30" s="265">
        <f>BB83</f>
        <v>-0.11111111111111116</v>
      </c>
      <c r="N30" s="265">
        <f>AU83</f>
        <v>-0.22222222222222232</v>
      </c>
      <c r="O30" s="265">
        <f>AN83</f>
        <v>-0.22222222222222232</v>
      </c>
      <c r="P30" s="267">
        <f>AG83</f>
        <v>-0.11111111111111116</v>
      </c>
      <c r="Q30" s="268">
        <f>Z83</f>
        <v>0.11111111111111101</v>
      </c>
      <c r="U30" s="3" t="s">
        <v>143</v>
      </c>
      <c r="V30" s="42">
        <v>1</v>
      </c>
      <c r="W30" s="3" t="s">
        <v>143</v>
      </c>
      <c r="X30" s="238">
        <v>0</v>
      </c>
      <c r="Y30" s="238">
        <f>V30*X30</f>
        <v>0</v>
      </c>
      <c r="Z30" s="238">
        <f t="shared" ref="Z30:Z36" si="47">IF(Y30&gt;0,Y30-X$38,0)</f>
        <v>0</v>
      </c>
      <c r="AB30" s="3" t="s">
        <v>143</v>
      </c>
      <c r="AC30" s="25">
        <v>0</v>
      </c>
      <c r="AD30" s="3" t="s">
        <v>143</v>
      </c>
      <c r="AE30" s="238">
        <v>0</v>
      </c>
      <c r="AF30" s="238">
        <f>AC30*AE30</f>
        <v>0</v>
      </c>
      <c r="AG30" s="238">
        <f t="shared" ref="AG30:AG36" si="48">IF(AF30&gt;0,AF30-AE$38,0)</f>
        <v>0</v>
      </c>
      <c r="AI30" s="3" t="s">
        <v>143</v>
      </c>
      <c r="AJ30" s="242">
        <v>1</v>
      </c>
      <c r="AK30" s="3" t="s">
        <v>143</v>
      </c>
      <c r="AL30" s="238">
        <v>0</v>
      </c>
      <c r="AM30" s="238">
        <f>AJ30*AL30</f>
        <v>0</v>
      </c>
      <c r="AN30" s="238">
        <f t="shared" ref="AN30:AN36" si="49">IF(AM30&gt;0,AM30-AL$38,0)</f>
        <v>0</v>
      </c>
      <c r="AP30" s="3" t="s">
        <v>143</v>
      </c>
      <c r="AQ30" s="27">
        <v>1</v>
      </c>
      <c r="AR30" s="3" t="s">
        <v>143</v>
      </c>
      <c r="AS30" s="238">
        <v>0</v>
      </c>
      <c r="AT30" s="238">
        <f>AQ30*AS30</f>
        <v>0</v>
      </c>
      <c r="AU30" s="238">
        <f t="shared" ref="AU30:AU36" si="50">IF(AT30&gt;0,AT30-AS$38,0)</f>
        <v>0</v>
      </c>
      <c r="AW30" s="3" t="s">
        <v>143</v>
      </c>
      <c r="AX30" s="203">
        <v>0</v>
      </c>
      <c r="AY30" s="3" t="s">
        <v>143</v>
      </c>
      <c r="AZ30" s="238">
        <v>0</v>
      </c>
      <c r="BA30" s="238">
        <f>AX30*AZ30</f>
        <v>0</v>
      </c>
      <c r="BB30" s="238">
        <f t="shared" ref="BB30:BB36" si="51">IF(BA30&gt;0,BA30-AZ$38,0)</f>
        <v>0</v>
      </c>
      <c r="BD30" s="3" t="s">
        <v>143</v>
      </c>
      <c r="BE30" s="29">
        <v>1</v>
      </c>
      <c r="BF30" s="3" t="s">
        <v>143</v>
      </c>
      <c r="BG30" s="238">
        <v>0</v>
      </c>
      <c r="BH30" s="238">
        <f>BE30*BG30</f>
        <v>0</v>
      </c>
      <c r="BI30" s="238">
        <f t="shared" ref="BI30:BI36" si="52">IF(BH30&gt;0,BH30-BG$38,0)</f>
        <v>0</v>
      </c>
      <c r="BK30" s="3" t="s">
        <v>143</v>
      </c>
      <c r="BL30" s="26">
        <v>1</v>
      </c>
      <c r="BM30" s="3" t="s">
        <v>143</v>
      </c>
      <c r="BN30" s="238">
        <v>0</v>
      </c>
      <c r="BO30" s="238">
        <f>BL30*BN30</f>
        <v>0</v>
      </c>
      <c r="BP30" s="238">
        <f t="shared" ref="BP30:BP36" si="53">IF(BO30&gt;0,BO30-BN$38,0)</f>
        <v>0</v>
      </c>
      <c r="BR30" s="3" t="s">
        <v>143</v>
      </c>
      <c r="BS30" s="254">
        <v>0</v>
      </c>
      <c r="BT30" s="3" t="s">
        <v>143</v>
      </c>
      <c r="BU30" s="238">
        <v>0</v>
      </c>
      <c r="BV30" s="238">
        <f>BS30*BU30</f>
        <v>0</v>
      </c>
      <c r="BW30" s="238">
        <f t="shared" ref="BW30:BW36" si="54">IF(BV30&gt;0,BV30-BU$38,0)</f>
        <v>0</v>
      </c>
    </row>
    <row r="31" spans="1:75" x14ac:dyDescent="0.25">
      <c r="I31" s="238" t="s">
        <v>162</v>
      </c>
      <c r="J31" s="265">
        <f>BW68</f>
        <v>-0.27777777777777785</v>
      </c>
      <c r="K31" s="268">
        <f>BP68</f>
        <v>0.11111111111111101</v>
      </c>
      <c r="L31" s="269">
        <f>BI68</f>
        <v>-7.4014868308343765E-17</v>
      </c>
      <c r="M31" s="268">
        <f>BB68</f>
        <v>5.5555555555555504E-2</v>
      </c>
      <c r="N31" s="268">
        <f>AU68</f>
        <v>-0.22222222222222232</v>
      </c>
      <c r="O31" s="268">
        <f>AN68</f>
        <v>0.44444444444444436</v>
      </c>
      <c r="P31" s="265">
        <f>AG68</f>
        <v>-0.38888888888888901</v>
      </c>
      <c r="Q31" s="265">
        <f>Z68</f>
        <v>5.5555555555555504E-2</v>
      </c>
      <c r="U31" s="3" t="s">
        <v>144</v>
      </c>
      <c r="V31" s="42">
        <v>0</v>
      </c>
      <c r="W31" s="3" t="s">
        <v>144</v>
      </c>
      <c r="X31" s="238">
        <v>4</v>
      </c>
      <c r="Y31" s="238">
        <f t="shared" ref="Y31:Y36" si="55">V31*X31</f>
        <v>0</v>
      </c>
      <c r="Z31" s="238">
        <f t="shared" si="47"/>
        <v>0</v>
      </c>
      <c r="AB31" s="3" t="s">
        <v>144</v>
      </c>
      <c r="AC31" s="25">
        <v>1</v>
      </c>
      <c r="AD31" s="3" t="s">
        <v>144</v>
      </c>
      <c r="AE31" s="238">
        <v>4</v>
      </c>
      <c r="AF31" s="238">
        <f t="shared" ref="AF31:AF36" si="56">AC31*AE31</f>
        <v>4</v>
      </c>
      <c r="AG31" s="238">
        <f t="shared" si="48"/>
        <v>0.20000000000000018</v>
      </c>
      <c r="AI31" s="3" t="s">
        <v>144</v>
      </c>
      <c r="AJ31" s="242">
        <v>1</v>
      </c>
      <c r="AK31" s="3" t="s">
        <v>144</v>
      </c>
      <c r="AL31" s="238">
        <v>4</v>
      </c>
      <c r="AM31" s="238">
        <f t="shared" ref="AM31:AM36" si="57">AJ31*AL31</f>
        <v>4</v>
      </c>
      <c r="AN31" s="238">
        <f t="shared" si="49"/>
        <v>0.20000000000000018</v>
      </c>
      <c r="AP31" s="3" t="s">
        <v>144</v>
      </c>
      <c r="AQ31" s="27">
        <v>0</v>
      </c>
      <c r="AR31" s="3" t="s">
        <v>144</v>
      </c>
      <c r="AS31" s="238">
        <v>4</v>
      </c>
      <c r="AT31" s="238">
        <f t="shared" ref="AT31:AT36" si="58">AQ31*AS31</f>
        <v>0</v>
      </c>
      <c r="AU31" s="238">
        <f t="shared" si="50"/>
        <v>0</v>
      </c>
      <c r="AW31" s="3" t="s">
        <v>144</v>
      </c>
      <c r="AX31" s="203">
        <v>1</v>
      </c>
      <c r="AY31" s="3" t="s">
        <v>144</v>
      </c>
      <c r="AZ31" s="238">
        <v>4</v>
      </c>
      <c r="BA31" s="238">
        <f t="shared" ref="BA31:BA36" si="59">AX31*AZ31</f>
        <v>4</v>
      </c>
      <c r="BB31" s="238">
        <f t="shared" si="51"/>
        <v>0.20000000000000018</v>
      </c>
      <c r="BD31" s="3" t="s">
        <v>144</v>
      </c>
      <c r="BE31" s="29">
        <v>0</v>
      </c>
      <c r="BF31" s="3" t="s">
        <v>144</v>
      </c>
      <c r="BG31" s="238">
        <v>4</v>
      </c>
      <c r="BH31" s="238">
        <f t="shared" ref="BH31:BH36" si="60">BE31*BG31</f>
        <v>0</v>
      </c>
      <c r="BI31" s="238">
        <f t="shared" si="52"/>
        <v>0</v>
      </c>
      <c r="BK31" s="3" t="s">
        <v>144</v>
      </c>
      <c r="BL31" s="26">
        <v>1</v>
      </c>
      <c r="BM31" s="3" t="s">
        <v>144</v>
      </c>
      <c r="BN31" s="238">
        <v>4</v>
      </c>
      <c r="BO31" s="238">
        <f t="shared" ref="BO31:BO36" si="61">BL31*BN31</f>
        <v>4</v>
      </c>
      <c r="BP31" s="238">
        <f t="shared" si="53"/>
        <v>0.20000000000000018</v>
      </c>
      <c r="BR31" s="3" t="s">
        <v>144</v>
      </c>
      <c r="BS31" s="254">
        <v>0</v>
      </c>
      <c r="BT31" s="3" t="s">
        <v>144</v>
      </c>
      <c r="BU31" s="238">
        <v>4</v>
      </c>
      <c r="BV31" s="238">
        <f t="shared" ref="BV31:BV36" si="62">BS31*BU31</f>
        <v>0</v>
      </c>
      <c r="BW31" s="238">
        <f t="shared" si="54"/>
        <v>0</v>
      </c>
    </row>
    <row r="32" spans="1:75" x14ac:dyDescent="0.25">
      <c r="I32" s="270" t="s">
        <v>164</v>
      </c>
      <c r="J32" s="265">
        <f>BW54</f>
        <v>-0.33333333333333331</v>
      </c>
      <c r="K32" s="268">
        <f>BP54</f>
        <v>0.33333333333333331</v>
      </c>
      <c r="L32" s="268">
        <f>BI54</f>
        <v>0.33333333333333331</v>
      </c>
      <c r="M32" s="271">
        <f>BB54</f>
        <v>0</v>
      </c>
      <c r="N32" s="271">
        <f>AU54</f>
        <v>0</v>
      </c>
      <c r="O32" s="268">
        <f>AN54</f>
        <v>0.33333333333333331</v>
      </c>
      <c r="P32" s="265">
        <f>AG54</f>
        <v>-0.33333333333333331</v>
      </c>
      <c r="Q32" s="265">
        <f>Z54</f>
        <v>0.33333333333333331</v>
      </c>
      <c r="U32" s="3" t="s">
        <v>145</v>
      </c>
      <c r="V32" s="42">
        <v>0</v>
      </c>
      <c r="W32" s="3" t="s">
        <v>145</v>
      </c>
      <c r="X32" s="238">
        <v>5</v>
      </c>
      <c r="Y32" s="238">
        <f t="shared" si="55"/>
        <v>0</v>
      </c>
      <c r="Z32" s="238">
        <f t="shared" si="47"/>
        <v>0</v>
      </c>
      <c r="AB32" s="3" t="s">
        <v>145</v>
      </c>
      <c r="AC32" s="25">
        <v>0</v>
      </c>
      <c r="AD32" s="3" t="s">
        <v>145</v>
      </c>
      <c r="AE32" s="238">
        <v>5</v>
      </c>
      <c r="AF32" s="238">
        <f t="shared" si="56"/>
        <v>0</v>
      </c>
      <c r="AG32" s="238">
        <f t="shared" si="48"/>
        <v>0</v>
      </c>
      <c r="AI32" s="3" t="s">
        <v>145</v>
      </c>
      <c r="AJ32" s="242">
        <v>1</v>
      </c>
      <c r="AK32" s="3" t="s">
        <v>145</v>
      </c>
      <c r="AL32" s="238">
        <v>5</v>
      </c>
      <c r="AM32" s="238">
        <f t="shared" si="57"/>
        <v>5</v>
      </c>
      <c r="AN32" s="238">
        <f t="shared" si="49"/>
        <v>1.2000000000000002</v>
      </c>
      <c r="AP32" s="3" t="s">
        <v>145</v>
      </c>
      <c r="AQ32" s="27">
        <v>0</v>
      </c>
      <c r="AR32" s="3" t="s">
        <v>145</v>
      </c>
      <c r="AS32" s="238">
        <v>5</v>
      </c>
      <c r="AT32" s="238">
        <f t="shared" si="58"/>
        <v>0</v>
      </c>
      <c r="AU32" s="238">
        <f t="shared" si="50"/>
        <v>0</v>
      </c>
      <c r="AW32" s="3" t="s">
        <v>145</v>
      </c>
      <c r="AX32" s="203">
        <v>0</v>
      </c>
      <c r="AY32" s="3" t="s">
        <v>145</v>
      </c>
      <c r="AZ32" s="238">
        <v>5</v>
      </c>
      <c r="BA32" s="238">
        <f t="shared" si="59"/>
        <v>0</v>
      </c>
      <c r="BB32" s="238">
        <f t="shared" si="51"/>
        <v>0</v>
      </c>
      <c r="BD32" s="3" t="s">
        <v>145</v>
      </c>
      <c r="BE32" s="29">
        <v>0</v>
      </c>
      <c r="BF32" s="3" t="s">
        <v>145</v>
      </c>
      <c r="BG32" s="238">
        <v>5</v>
      </c>
      <c r="BH32" s="238">
        <f t="shared" si="60"/>
        <v>0</v>
      </c>
      <c r="BI32" s="238">
        <f t="shared" si="52"/>
        <v>0</v>
      </c>
      <c r="BK32" s="3" t="s">
        <v>145</v>
      </c>
      <c r="BL32" s="26">
        <v>0</v>
      </c>
      <c r="BM32" s="3" t="s">
        <v>145</v>
      </c>
      <c r="BN32" s="238">
        <v>5</v>
      </c>
      <c r="BO32" s="238">
        <f t="shared" si="61"/>
        <v>0</v>
      </c>
      <c r="BP32" s="238">
        <f t="shared" si="53"/>
        <v>0</v>
      </c>
      <c r="BR32" s="3" t="s">
        <v>145</v>
      </c>
      <c r="BS32" s="254">
        <v>0</v>
      </c>
      <c r="BT32" s="3" t="s">
        <v>145</v>
      </c>
      <c r="BU32" s="238">
        <v>5</v>
      </c>
      <c r="BV32" s="238">
        <f t="shared" si="62"/>
        <v>0</v>
      </c>
      <c r="BW32" s="238">
        <f t="shared" si="54"/>
        <v>0</v>
      </c>
    </row>
    <row r="33" spans="1:75" x14ac:dyDescent="0.25">
      <c r="I33" s="238" t="s">
        <v>165</v>
      </c>
      <c r="J33" s="265">
        <f>BW40</f>
        <v>-0.11999999999999993</v>
      </c>
      <c r="K33" s="268">
        <f>BP40</f>
        <v>-7.9999999999999891E-2</v>
      </c>
      <c r="L33" s="269">
        <f>BI40</f>
        <v>-0.11999999999999993</v>
      </c>
      <c r="M33" s="268">
        <f>BB40</f>
        <v>8.0000000000000071E-2</v>
      </c>
      <c r="N33" s="268">
        <f>AU40</f>
        <v>-0.27999999999999992</v>
      </c>
      <c r="O33" s="268">
        <f>AN40</f>
        <v>0.32000000000000012</v>
      </c>
      <c r="P33" s="265">
        <f>AG40</f>
        <v>-0.23999999999999985</v>
      </c>
      <c r="Q33" s="265">
        <f>Z40</f>
        <v>-0.15999999999999998</v>
      </c>
      <c r="U33" s="3" t="s">
        <v>146</v>
      </c>
      <c r="V33" s="42">
        <v>1</v>
      </c>
      <c r="W33" s="3" t="s">
        <v>146</v>
      </c>
      <c r="X33" s="238">
        <v>0</v>
      </c>
      <c r="Y33" s="238">
        <f t="shared" si="55"/>
        <v>0</v>
      </c>
      <c r="Z33" s="238">
        <f t="shared" si="47"/>
        <v>0</v>
      </c>
      <c r="AB33" s="3" t="s">
        <v>146</v>
      </c>
      <c r="AC33" s="25">
        <v>0</v>
      </c>
      <c r="AD33" s="3" t="s">
        <v>146</v>
      </c>
      <c r="AE33" s="238">
        <v>0</v>
      </c>
      <c r="AF33" s="238">
        <f t="shared" si="56"/>
        <v>0</v>
      </c>
      <c r="AG33" s="238">
        <f t="shared" si="48"/>
        <v>0</v>
      </c>
      <c r="AI33" s="3" t="s">
        <v>146</v>
      </c>
      <c r="AJ33" s="242">
        <v>0</v>
      </c>
      <c r="AK33" s="3" t="s">
        <v>146</v>
      </c>
      <c r="AL33" s="238">
        <v>0</v>
      </c>
      <c r="AM33" s="238">
        <f t="shared" si="57"/>
        <v>0</v>
      </c>
      <c r="AN33" s="238">
        <f t="shared" si="49"/>
        <v>0</v>
      </c>
      <c r="AP33" s="3" t="s">
        <v>146</v>
      </c>
      <c r="AQ33" s="27">
        <v>0</v>
      </c>
      <c r="AR33" s="3" t="s">
        <v>146</v>
      </c>
      <c r="AS33" s="238">
        <v>0</v>
      </c>
      <c r="AT33" s="238">
        <f t="shared" si="58"/>
        <v>0</v>
      </c>
      <c r="AU33" s="238">
        <f t="shared" si="50"/>
        <v>0</v>
      </c>
      <c r="AW33" s="3" t="s">
        <v>146</v>
      </c>
      <c r="AX33" s="203">
        <v>0</v>
      </c>
      <c r="AY33" s="3" t="s">
        <v>146</v>
      </c>
      <c r="AZ33" s="238">
        <v>0</v>
      </c>
      <c r="BA33" s="238">
        <f t="shared" si="59"/>
        <v>0</v>
      </c>
      <c r="BB33" s="238">
        <f t="shared" si="51"/>
        <v>0</v>
      </c>
      <c r="BD33" s="3" t="s">
        <v>146</v>
      </c>
      <c r="BE33" s="29">
        <v>0</v>
      </c>
      <c r="BF33" s="3" t="s">
        <v>146</v>
      </c>
      <c r="BG33" s="238">
        <v>0</v>
      </c>
      <c r="BH33" s="238">
        <f t="shared" si="60"/>
        <v>0</v>
      </c>
      <c r="BI33" s="238">
        <f t="shared" si="52"/>
        <v>0</v>
      </c>
      <c r="BK33" s="3" t="s">
        <v>146</v>
      </c>
      <c r="BL33" s="26">
        <v>0</v>
      </c>
      <c r="BM33" s="3" t="s">
        <v>146</v>
      </c>
      <c r="BN33" s="238">
        <v>0</v>
      </c>
      <c r="BO33" s="238">
        <f t="shared" si="61"/>
        <v>0</v>
      </c>
      <c r="BP33" s="238">
        <f t="shared" si="53"/>
        <v>0</v>
      </c>
      <c r="BR33" s="3" t="s">
        <v>146</v>
      </c>
      <c r="BS33" s="254">
        <v>1</v>
      </c>
      <c r="BT33" s="3" t="s">
        <v>146</v>
      </c>
      <c r="BU33" s="238">
        <v>0</v>
      </c>
      <c r="BV33" s="238">
        <f t="shared" si="62"/>
        <v>0</v>
      </c>
      <c r="BW33" s="238">
        <f t="shared" si="54"/>
        <v>0</v>
      </c>
    </row>
    <row r="34" spans="1:75" x14ac:dyDescent="0.25">
      <c r="I34" s="19" t="s">
        <v>166</v>
      </c>
      <c r="J34" s="265">
        <f>BW26</f>
        <v>-0.125</v>
      </c>
      <c r="K34" s="268">
        <f>BP26</f>
        <v>0.1875</v>
      </c>
      <c r="L34" s="269">
        <f>BI26</f>
        <v>0.1875</v>
      </c>
      <c r="M34" s="268">
        <f>BB26</f>
        <v>6.25E-2</v>
      </c>
      <c r="N34" s="268">
        <f>AU26</f>
        <v>0</v>
      </c>
      <c r="O34" s="268">
        <f>AN26</f>
        <v>0.375</v>
      </c>
      <c r="P34" s="265">
        <f>AG26</f>
        <v>-0.3125</v>
      </c>
      <c r="Q34" s="265">
        <f>Z26</f>
        <v>0.125</v>
      </c>
      <c r="U34" s="3" t="s">
        <v>173</v>
      </c>
      <c r="V34" s="42">
        <v>0</v>
      </c>
      <c r="W34" s="3" t="s">
        <v>173</v>
      </c>
      <c r="X34" s="238">
        <v>4</v>
      </c>
      <c r="Y34" s="238">
        <f t="shared" si="55"/>
        <v>0</v>
      </c>
      <c r="Z34" s="238">
        <f t="shared" si="47"/>
        <v>0</v>
      </c>
      <c r="AB34" s="3" t="s">
        <v>173</v>
      </c>
      <c r="AC34" s="25">
        <v>1</v>
      </c>
      <c r="AD34" s="3" t="s">
        <v>173</v>
      </c>
      <c r="AE34" s="238">
        <v>4</v>
      </c>
      <c r="AF34" s="238">
        <f t="shared" si="56"/>
        <v>4</v>
      </c>
      <c r="AG34" s="238">
        <f t="shared" si="48"/>
        <v>0.20000000000000018</v>
      </c>
      <c r="AI34" s="3" t="s">
        <v>173</v>
      </c>
      <c r="AJ34" s="242">
        <v>1</v>
      </c>
      <c r="AK34" s="3" t="s">
        <v>173</v>
      </c>
      <c r="AL34" s="238">
        <v>4</v>
      </c>
      <c r="AM34" s="238">
        <f t="shared" si="57"/>
        <v>4</v>
      </c>
      <c r="AN34" s="238">
        <f t="shared" si="49"/>
        <v>0.20000000000000018</v>
      </c>
      <c r="AP34" s="3" t="s">
        <v>173</v>
      </c>
      <c r="AQ34" s="27">
        <v>1</v>
      </c>
      <c r="AR34" s="3" t="s">
        <v>173</v>
      </c>
      <c r="AS34" s="238">
        <v>4</v>
      </c>
      <c r="AT34" s="238">
        <f t="shared" si="58"/>
        <v>4</v>
      </c>
      <c r="AU34" s="238">
        <f t="shared" si="50"/>
        <v>0.20000000000000018</v>
      </c>
      <c r="AW34" s="3" t="s">
        <v>173</v>
      </c>
      <c r="AX34" s="203">
        <v>1</v>
      </c>
      <c r="AY34" s="3" t="s">
        <v>173</v>
      </c>
      <c r="AZ34" s="238">
        <v>4</v>
      </c>
      <c r="BA34" s="238">
        <f t="shared" si="59"/>
        <v>4</v>
      </c>
      <c r="BB34" s="238">
        <f t="shared" si="51"/>
        <v>0.20000000000000018</v>
      </c>
      <c r="BD34" s="3" t="s">
        <v>173</v>
      </c>
      <c r="BE34" s="29">
        <v>1</v>
      </c>
      <c r="BF34" s="3" t="s">
        <v>173</v>
      </c>
      <c r="BG34" s="238">
        <v>4</v>
      </c>
      <c r="BH34" s="238">
        <f t="shared" si="60"/>
        <v>4</v>
      </c>
      <c r="BI34" s="238">
        <f t="shared" si="52"/>
        <v>0.20000000000000018</v>
      </c>
      <c r="BK34" s="3" t="s">
        <v>173</v>
      </c>
      <c r="BL34" s="26">
        <v>1</v>
      </c>
      <c r="BM34" s="3" t="s">
        <v>173</v>
      </c>
      <c r="BN34" s="238">
        <v>4</v>
      </c>
      <c r="BO34" s="238">
        <f t="shared" si="61"/>
        <v>4</v>
      </c>
      <c r="BP34" s="238">
        <f t="shared" si="53"/>
        <v>0.20000000000000018</v>
      </c>
      <c r="BR34" s="3" t="s">
        <v>173</v>
      </c>
      <c r="BS34" s="254">
        <v>1</v>
      </c>
      <c r="BT34" s="3" t="s">
        <v>173</v>
      </c>
      <c r="BU34" s="238">
        <v>4</v>
      </c>
      <c r="BV34" s="238">
        <f t="shared" si="62"/>
        <v>4</v>
      </c>
      <c r="BW34" s="238">
        <f t="shared" si="54"/>
        <v>0.20000000000000018</v>
      </c>
    </row>
    <row r="35" spans="1:75" x14ac:dyDescent="0.25">
      <c r="C35" t="s">
        <v>185</v>
      </c>
      <c r="D35">
        <v>2.7321118582939188</v>
      </c>
      <c r="I35" s="19" t="s">
        <v>167</v>
      </c>
      <c r="J35" s="265">
        <f>BW12</f>
        <v>0.28000000000000008</v>
      </c>
      <c r="K35" s="268">
        <f>BP12</f>
        <v>0.12000000000000011</v>
      </c>
      <c r="L35" s="272">
        <f>BI12</f>
        <v>8.0000000000000071E-2</v>
      </c>
      <c r="M35" s="268">
        <f>BB12</f>
        <v>0.28000000000000008</v>
      </c>
      <c r="N35" s="273">
        <f>AU12</f>
        <v>8.0000000000000071E-2</v>
      </c>
      <c r="O35" s="271">
        <f>AN12</f>
        <v>-3.9999999999999855E-2</v>
      </c>
      <c r="P35" s="265">
        <f>AG12</f>
        <v>0.28000000000000008</v>
      </c>
      <c r="Q35" s="265">
        <f>Z12</f>
        <v>-0.11999999999999993</v>
      </c>
      <c r="U35" s="3" t="s">
        <v>174</v>
      </c>
      <c r="V35" s="42">
        <v>1</v>
      </c>
      <c r="W35" s="3" t="s">
        <v>174</v>
      </c>
      <c r="X35" s="238">
        <v>3</v>
      </c>
      <c r="Y35" s="238">
        <f t="shared" si="55"/>
        <v>3</v>
      </c>
      <c r="Z35" s="238">
        <f t="shared" si="47"/>
        <v>-0.79999999999999982</v>
      </c>
      <c r="AB35" s="3" t="s">
        <v>174</v>
      </c>
      <c r="AC35" s="25">
        <v>1</v>
      </c>
      <c r="AD35" s="3" t="s">
        <v>174</v>
      </c>
      <c r="AE35" s="238">
        <v>3</v>
      </c>
      <c r="AF35" s="238">
        <f t="shared" si="56"/>
        <v>3</v>
      </c>
      <c r="AG35" s="238">
        <f t="shared" si="48"/>
        <v>-0.79999999999999982</v>
      </c>
      <c r="AI35" s="3" t="s">
        <v>174</v>
      </c>
      <c r="AJ35" s="242">
        <v>0</v>
      </c>
      <c r="AK35" s="3" t="s">
        <v>174</v>
      </c>
      <c r="AL35" s="238">
        <v>3</v>
      </c>
      <c r="AM35" s="238">
        <f t="shared" si="57"/>
        <v>0</v>
      </c>
      <c r="AN35" s="238">
        <f t="shared" si="49"/>
        <v>0</v>
      </c>
      <c r="AP35" s="3" t="s">
        <v>174</v>
      </c>
      <c r="AQ35" s="27">
        <v>1</v>
      </c>
      <c r="AR35" s="3" t="s">
        <v>174</v>
      </c>
      <c r="AS35" s="238">
        <v>3</v>
      </c>
      <c r="AT35" s="238">
        <f t="shared" si="58"/>
        <v>3</v>
      </c>
      <c r="AU35" s="238">
        <f t="shared" si="50"/>
        <v>-0.79999999999999982</v>
      </c>
      <c r="AW35" s="3" t="s">
        <v>174</v>
      </c>
      <c r="AX35" s="203">
        <v>0</v>
      </c>
      <c r="AY35" s="3" t="s">
        <v>174</v>
      </c>
      <c r="AZ35" s="238">
        <v>3</v>
      </c>
      <c r="BA35" s="238">
        <f t="shared" si="59"/>
        <v>0</v>
      </c>
      <c r="BB35" s="238">
        <f t="shared" si="51"/>
        <v>0</v>
      </c>
      <c r="BD35" s="3" t="s">
        <v>174</v>
      </c>
      <c r="BE35" s="29">
        <v>1</v>
      </c>
      <c r="BF35" s="3" t="s">
        <v>174</v>
      </c>
      <c r="BG35" s="238">
        <v>3</v>
      </c>
      <c r="BH35" s="238">
        <f t="shared" si="60"/>
        <v>3</v>
      </c>
      <c r="BI35" s="238">
        <f t="shared" si="52"/>
        <v>-0.79999999999999982</v>
      </c>
      <c r="BK35" s="3" t="s">
        <v>174</v>
      </c>
      <c r="BL35" s="26">
        <v>1</v>
      </c>
      <c r="BM35" s="3" t="s">
        <v>174</v>
      </c>
      <c r="BN35" s="238">
        <v>3</v>
      </c>
      <c r="BO35" s="238">
        <f t="shared" si="61"/>
        <v>3</v>
      </c>
      <c r="BP35" s="238">
        <f t="shared" si="53"/>
        <v>-0.79999999999999982</v>
      </c>
      <c r="BR35" s="3" t="s">
        <v>174</v>
      </c>
      <c r="BS35" s="254">
        <v>0</v>
      </c>
      <c r="BT35" s="3" t="s">
        <v>174</v>
      </c>
      <c r="BU35" s="238">
        <v>3</v>
      </c>
      <c r="BV35" s="238">
        <f t="shared" si="62"/>
        <v>0</v>
      </c>
      <c r="BW35" s="238">
        <f t="shared" si="54"/>
        <v>0</v>
      </c>
    </row>
    <row r="36" spans="1:75" x14ac:dyDescent="0.25">
      <c r="C36" t="s">
        <v>186</v>
      </c>
      <c r="D36">
        <v>0.69188172999999997</v>
      </c>
      <c r="I36" s="19"/>
      <c r="J36" s="274"/>
      <c r="K36" s="274"/>
      <c r="L36" s="274"/>
      <c r="M36" s="274"/>
      <c r="N36" s="274"/>
      <c r="O36" s="274"/>
      <c r="P36" s="274"/>
      <c r="Q36" s="274"/>
      <c r="U36" s="3" t="s">
        <v>175</v>
      </c>
      <c r="V36" s="42">
        <v>0</v>
      </c>
      <c r="W36" s="3" t="s">
        <v>175</v>
      </c>
      <c r="X36" s="238">
        <v>3</v>
      </c>
      <c r="Y36" s="238">
        <f t="shared" si="55"/>
        <v>0</v>
      </c>
      <c r="Z36" s="238">
        <f t="shared" si="47"/>
        <v>0</v>
      </c>
      <c r="AB36" s="3" t="s">
        <v>175</v>
      </c>
      <c r="AC36" s="25">
        <v>1</v>
      </c>
      <c r="AD36" s="3" t="s">
        <v>175</v>
      </c>
      <c r="AE36" s="238">
        <v>3</v>
      </c>
      <c r="AF36" s="238">
        <f t="shared" si="56"/>
        <v>3</v>
      </c>
      <c r="AG36" s="238">
        <f t="shared" si="48"/>
        <v>-0.79999999999999982</v>
      </c>
      <c r="AI36" s="3" t="s">
        <v>175</v>
      </c>
      <c r="AJ36" s="242">
        <v>0</v>
      </c>
      <c r="AK36" s="3" t="s">
        <v>175</v>
      </c>
      <c r="AL36" s="238">
        <v>3</v>
      </c>
      <c r="AM36" s="238">
        <f t="shared" si="57"/>
        <v>0</v>
      </c>
      <c r="AN36" s="238">
        <f t="shared" si="49"/>
        <v>0</v>
      </c>
      <c r="AP36" s="3" t="s">
        <v>175</v>
      </c>
      <c r="AQ36" s="27">
        <v>1</v>
      </c>
      <c r="AR36" s="3" t="s">
        <v>175</v>
      </c>
      <c r="AS36" s="238">
        <v>3</v>
      </c>
      <c r="AT36" s="238">
        <f t="shared" si="58"/>
        <v>3</v>
      </c>
      <c r="AU36" s="238">
        <f t="shared" si="50"/>
        <v>-0.79999999999999982</v>
      </c>
      <c r="AW36" s="3" t="s">
        <v>175</v>
      </c>
      <c r="AX36" s="203">
        <v>0</v>
      </c>
      <c r="AY36" s="3" t="s">
        <v>175</v>
      </c>
      <c r="AZ36" s="238">
        <v>3</v>
      </c>
      <c r="BA36" s="238">
        <f t="shared" si="59"/>
        <v>0</v>
      </c>
      <c r="BB36" s="238">
        <f t="shared" si="51"/>
        <v>0</v>
      </c>
      <c r="BD36" s="3" t="s">
        <v>175</v>
      </c>
      <c r="BE36" s="29">
        <v>0</v>
      </c>
      <c r="BF36" s="3" t="s">
        <v>175</v>
      </c>
      <c r="BG36" s="238">
        <v>3</v>
      </c>
      <c r="BH36" s="238">
        <f t="shared" si="60"/>
        <v>0</v>
      </c>
      <c r="BI36" s="238">
        <f t="shared" si="52"/>
        <v>0</v>
      </c>
      <c r="BK36" s="3" t="s">
        <v>175</v>
      </c>
      <c r="BL36" s="26">
        <v>0</v>
      </c>
      <c r="BM36" s="3" t="s">
        <v>175</v>
      </c>
      <c r="BN36" s="238">
        <v>3</v>
      </c>
      <c r="BO36" s="238">
        <f t="shared" si="61"/>
        <v>0</v>
      </c>
      <c r="BP36" s="238">
        <f t="shared" si="53"/>
        <v>0</v>
      </c>
      <c r="BR36" s="3" t="s">
        <v>175</v>
      </c>
      <c r="BS36" s="254">
        <v>1</v>
      </c>
      <c r="BT36" s="3" t="s">
        <v>175</v>
      </c>
      <c r="BU36" s="238">
        <v>3</v>
      </c>
      <c r="BV36" s="238">
        <f t="shared" si="62"/>
        <v>3</v>
      </c>
      <c r="BW36" s="238">
        <f t="shared" si="54"/>
        <v>-0.79999999999999982</v>
      </c>
    </row>
    <row r="37" spans="1:75" x14ac:dyDescent="0.25">
      <c r="C37" t="s">
        <v>187</v>
      </c>
      <c r="D37" s="150">
        <v>0.26088649000000003</v>
      </c>
      <c r="W37" s="131" t="s">
        <v>182</v>
      </c>
      <c r="X37" s="50">
        <f>COUNTIFS(X30:X36,"&gt;0")</f>
        <v>5</v>
      </c>
      <c r="Y37" s="50"/>
      <c r="Z37" s="50">
        <f t="shared" ref="Z37" si="63">COUNTIFS(Z30:Z36,"&gt;0")</f>
        <v>0</v>
      </c>
      <c r="AD37" s="131" t="s">
        <v>182</v>
      </c>
      <c r="AE37" s="50">
        <f>COUNTIFS(AE30:AE36,"&gt;0")</f>
        <v>5</v>
      </c>
      <c r="AF37" s="50"/>
      <c r="AG37" s="50">
        <f t="shared" ref="AG37" si="64">COUNTIFS(AG30:AG36,"&gt;0")</f>
        <v>2</v>
      </c>
      <c r="AK37" s="131" t="s">
        <v>182</v>
      </c>
      <c r="AL37" s="50">
        <f>COUNTIFS(AL30:AL36,"&gt;0")</f>
        <v>5</v>
      </c>
      <c r="AM37" s="50"/>
      <c r="AN37" s="238">
        <f>IF(AM37&gt;0,AM37-AL$24,0)</f>
        <v>0</v>
      </c>
      <c r="AR37" s="131" t="s">
        <v>182</v>
      </c>
      <c r="AS37" s="50">
        <f>COUNTIFS(AS30:AS36,"&gt;0")</f>
        <v>5</v>
      </c>
      <c r="AT37" s="50"/>
      <c r="AU37" s="50">
        <f t="shared" ref="AU37" si="65">COUNTIFS(AU30:AU36,"&gt;0")</f>
        <v>1</v>
      </c>
      <c r="AY37" s="131" t="s">
        <v>182</v>
      </c>
      <c r="AZ37" s="50">
        <f>COUNTIFS(AZ30:AZ36,"&gt;0")</f>
        <v>5</v>
      </c>
      <c r="BA37" s="50"/>
      <c r="BB37" s="50">
        <f t="shared" ref="BB37" si="66">COUNTIFS(BB30:BB36,"&gt;0")</f>
        <v>2</v>
      </c>
      <c r="BF37" s="131" t="s">
        <v>182</v>
      </c>
      <c r="BG37" s="50">
        <f>COUNTIFS(BG30:BG36,"&gt;0")</f>
        <v>5</v>
      </c>
      <c r="BH37" s="50"/>
      <c r="BI37" s="50">
        <f t="shared" ref="BI37" si="67">COUNTIFS(BI30:BI36,"&gt;0")</f>
        <v>1</v>
      </c>
      <c r="BM37" s="131" t="s">
        <v>182</v>
      </c>
      <c r="BN37" s="50">
        <f>COUNTIFS(BN30:BN36,"&gt;0")</f>
        <v>5</v>
      </c>
      <c r="BO37" s="50"/>
      <c r="BP37" s="50">
        <f t="shared" ref="BP37" si="68">COUNTIFS(BP30:BP36,"&gt;0")</f>
        <v>2</v>
      </c>
      <c r="BT37" s="131" t="s">
        <v>182</v>
      </c>
      <c r="BU37" s="50">
        <f>COUNTIFS(BU30:BU36,"&gt;0")</f>
        <v>5</v>
      </c>
      <c r="BV37" s="50"/>
      <c r="BW37" s="50">
        <f t="shared" ref="BW37" si="69">COUNTIFS(BW30:BW36,"&gt;0")</f>
        <v>1</v>
      </c>
    </row>
    <row r="38" spans="1:75" x14ac:dyDescent="0.25">
      <c r="C38" t="s">
        <v>188</v>
      </c>
      <c r="D38">
        <v>0.59984987000000001</v>
      </c>
      <c r="W38" s="131" t="s">
        <v>170</v>
      </c>
      <c r="X38" s="19">
        <f>SUM(X29:X36)/X37</f>
        <v>3.8</v>
      </c>
      <c r="Y38" s="19"/>
      <c r="Z38" s="19"/>
      <c r="AD38" s="131" t="s">
        <v>170</v>
      </c>
      <c r="AE38" s="19">
        <f>SUM(AE29:AE36)/AE37</f>
        <v>3.8</v>
      </c>
      <c r="AF38" s="19"/>
      <c r="AG38" s="19"/>
      <c r="AK38" s="131" t="s">
        <v>170</v>
      </c>
      <c r="AL38" s="19">
        <f>SUM(AL29:AL36)/AL37</f>
        <v>3.8</v>
      </c>
      <c r="AM38" s="19"/>
      <c r="AN38" s="19"/>
      <c r="AR38" s="131" t="s">
        <v>170</v>
      </c>
      <c r="AS38" s="19">
        <f>SUM(AS29:AS36)/AS37</f>
        <v>3.8</v>
      </c>
      <c r="AT38" s="19"/>
      <c r="AU38" s="19"/>
      <c r="AY38" s="131" t="s">
        <v>170</v>
      </c>
      <c r="AZ38" s="19">
        <f>SUM(AZ29:AZ36)/AZ37</f>
        <v>3.8</v>
      </c>
      <c r="BA38" s="19"/>
      <c r="BB38" s="19"/>
      <c r="BF38" s="131" t="s">
        <v>170</v>
      </c>
      <c r="BG38" s="19">
        <f>SUM(BG29:BG36)/BG37</f>
        <v>3.8</v>
      </c>
      <c r="BH38" s="19"/>
      <c r="BI38" s="19"/>
      <c r="BM38" s="131" t="s">
        <v>170</v>
      </c>
      <c r="BN38" s="19">
        <f>SUM(BN29:BN36)/BN37</f>
        <v>3.8</v>
      </c>
      <c r="BO38" s="19"/>
      <c r="BP38" s="19"/>
      <c r="BT38" s="131" t="s">
        <v>170</v>
      </c>
      <c r="BU38" s="19">
        <f>SUM(BU29:BU36)/BU37</f>
        <v>3.8</v>
      </c>
      <c r="BV38" s="19"/>
      <c r="BW38" s="19"/>
    </row>
    <row r="39" spans="1:75" x14ac:dyDescent="0.25">
      <c r="C39" t="s">
        <v>189</v>
      </c>
      <c r="D39">
        <v>2.1175008900000001</v>
      </c>
      <c r="W39" s="131" t="s">
        <v>169</v>
      </c>
      <c r="Z39" s="240">
        <f>SUM(Z30:Z36)</f>
        <v>-0.79999999999999982</v>
      </c>
      <c r="AD39" s="131" t="s">
        <v>169</v>
      </c>
      <c r="AG39" s="240">
        <f>SUM(AG30:AG36)</f>
        <v>-1.1999999999999993</v>
      </c>
      <c r="AK39" s="131" t="s">
        <v>169</v>
      </c>
      <c r="AN39" s="240">
        <f>SUM(AN30:AN36)</f>
        <v>1.6000000000000005</v>
      </c>
      <c r="AR39" s="131" t="s">
        <v>169</v>
      </c>
      <c r="AU39" s="240">
        <f>SUM(AU30:AU36)</f>
        <v>-1.3999999999999995</v>
      </c>
      <c r="AY39" s="131" t="s">
        <v>169</v>
      </c>
      <c r="BB39" s="240">
        <f>SUM(BB30:BB36)</f>
        <v>0.40000000000000036</v>
      </c>
      <c r="BF39" s="131" t="s">
        <v>169</v>
      </c>
      <c r="BI39" s="240">
        <f>SUM(BI30:BI36)</f>
        <v>-0.59999999999999964</v>
      </c>
      <c r="BM39" s="131" t="s">
        <v>169</v>
      </c>
      <c r="BP39" s="240">
        <f>SUM(BP30:BP36)</f>
        <v>-0.39999999999999947</v>
      </c>
      <c r="BT39" s="131" t="s">
        <v>169</v>
      </c>
      <c r="BW39" s="240">
        <f>SUM(BW30:BW36)</f>
        <v>-0.59999999999999964</v>
      </c>
    </row>
    <row r="40" spans="1:75" x14ac:dyDescent="0.25">
      <c r="C40" t="s">
        <v>190</v>
      </c>
      <c r="D40">
        <v>1.5889509900000001</v>
      </c>
      <c r="W40" s="131" t="s">
        <v>96</v>
      </c>
      <c r="Z40" s="255">
        <f>Z39/X37</f>
        <v>-0.15999999999999998</v>
      </c>
      <c r="AD40" s="131" t="s">
        <v>96</v>
      </c>
      <c r="AG40" s="256">
        <f>AG39/AE37</f>
        <v>-0.23999999999999985</v>
      </c>
      <c r="AK40" s="131" t="s">
        <v>96</v>
      </c>
      <c r="AN40" s="245">
        <f>AN39/AL37</f>
        <v>0.32000000000000012</v>
      </c>
      <c r="AR40" s="131" t="s">
        <v>96</v>
      </c>
      <c r="AU40" s="262">
        <f>AU39/AS37</f>
        <v>-0.27999999999999992</v>
      </c>
      <c r="AY40" s="131" t="s">
        <v>96</v>
      </c>
      <c r="BB40" s="263">
        <f>BB39/AZ37</f>
        <v>8.0000000000000071E-2</v>
      </c>
      <c r="BF40" s="131" t="s">
        <v>96</v>
      </c>
      <c r="BI40" s="264">
        <f>BI39/BG37</f>
        <v>-0.11999999999999993</v>
      </c>
      <c r="BM40" s="131" t="s">
        <v>96</v>
      </c>
      <c r="BP40" s="275">
        <f>BP39/BN37</f>
        <v>-7.9999999999999891E-2</v>
      </c>
      <c r="BT40" s="131" t="s">
        <v>96</v>
      </c>
      <c r="BW40" s="261">
        <f>BW39/BU37</f>
        <v>-0.11999999999999993</v>
      </c>
    </row>
    <row r="41" spans="1:75" x14ac:dyDescent="0.25">
      <c r="G41">
        <v>1.5</v>
      </c>
    </row>
    <row r="42" spans="1:75" x14ac:dyDescent="0.25">
      <c r="C42" t="s">
        <v>191</v>
      </c>
      <c r="D42">
        <v>0.65172034000000001</v>
      </c>
    </row>
    <row r="43" spans="1:75" x14ac:dyDescent="0.25">
      <c r="V43" s="120" t="s">
        <v>154</v>
      </c>
      <c r="X43" s="120" t="s">
        <v>164</v>
      </c>
      <c r="Y43" t="s">
        <v>180</v>
      </c>
      <c r="Z43" t="s">
        <v>247</v>
      </c>
      <c r="AC43" s="120" t="s">
        <v>153</v>
      </c>
      <c r="AE43" s="120" t="s">
        <v>164</v>
      </c>
      <c r="AF43" t="s">
        <v>180</v>
      </c>
      <c r="AG43" t="s">
        <v>247</v>
      </c>
      <c r="AJ43" s="120" t="s">
        <v>152</v>
      </c>
      <c r="AL43" s="120" t="s">
        <v>164</v>
      </c>
      <c r="AM43" t="s">
        <v>180</v>
      </c>
      <c r="AN43" t="s">
        <v>246</v>
      </c>
      <c r="AQ43" s="251" t="s">
        <v>151</v>
      </c>
      <c r="AS43" s="120" t="s">
        <v>164</v>
      </c>
      <c r="AT43" t="s">
        <v>180</v>
      </c>
      <c r="AU43" t="s">
        <v>247</v>
      </c>
      <c r="AX43" s="120" t="s">
        <v>150</v>
      </c>
      <c r="AZ43" s="120" t="s">
        <v>164</v>
      </c>
      <c r="BA43" t="s">
        <v>180</v>
      </c>
      <c r="BB43" t="s">
        <v>247</v>
      </c>
      <c r="BE43" s="120" t="s">
        <v>149</v>
      </c>
      <c r="BG43" s="120" t="s">
        <v>164</v>
      </c>
      <c r="BH43" t="s">
        <v>180</v>
      </c>
      <c r="BI43" t="s">
        <v>247</v>
      </c>
      <c r="BL43" s="120" t="s">
        <v>148</v>
      </c>
      <c r="BN43" s="120" t="s">
        <v>164</v>
      </c>
      <c r="BO43" t="s">
        <v>180</v>
      </c>
      <c r="BP43" t="s">
        <v>247</v>
      </c>
      <c r="BS43" s="239" t="s">
        <v>147</v>
      </c>
      <c r="BU43" s="120" t="s">
        <v>164</v>
      </c>
      <c r="BV43" t="s">
        <v>180</v>
      </c>
      <c r="BW43" t="s">
        <v>247</v>
      </c>
    </row>
    <row r="44" spans="1:75" x14ac:dyDescent="0.25">
      <c r="U44" s="3" t="s">
        <v>143</v>
      </c>
      <c r="V44" s="42">
        <v>1</v>
      </c>
      <c r="W44" s="3" t="s">
        <v>143</v>
      </c>
      <c r="X44" s="238">
        <v>4</v>
      </c>
      <c r="Y44" s="238">
        <f>V44*X44</f>
        <v>4</v>
      </c>
      <c r="Z44" s="238">
        <f t="shared" ref="Z44:Z50" si="70">IF(Y44&gt;0,Y44-X$52,0)</f>
        <v>1</v>
      </c>
      <c r="AB44" s="3" t="s">
        <v>143</v>
      </c>
      <c r="AC44" s="25">
        <v>0</v>
      </c>
      <c r="AD44" s="3" t="s">
        <v>143</v>
      </c>
      <c r="AE44" s="238">
        <v>4</v>
      </c>
      <c r="AF44" s="238">
        <f>AC44*AE44</f>
        <v>0</v>
      </c>
      <c r="AG44" s="238">
        <f t="shared" ref="AG44:AG50" si="71">IF(AF44&gt;0,AF44-AE$52,0)</f>
        <v>0</v>
      </c>
      <c r="AI44" s="3" t="s">
        <v>143</v>
      </c>
      <c r="AJ44" s="242">
        <v>1</v>
      </c>
      <c r="AK44" s="3" t="s">
        <v>143</v>
      </c>
      <c r="AL44" s="238">
        <v>4</v>
      </c>
      <c r="AM44" s="238">
        <f>AJ44*AL44</f>
        <v>4</v>
      </c>
      <c r="AN44" s="238">
        <f t="shared" ref="AN44:AN50" si="72">IF(AM44&gt;0,AM44-AL$52,0)</f>
        <v>1</v>
      </c>
      <c r="AP44" s="3" t="s">
        <v>143</v>
      </c>
      <c r="AQ44" s="27">
        <v>1</v>
      </c>
      <c r="AR44" s="3" t="s">
        <v>143</v>
      </c>
      <c r="AS44" s="238">
        <v>4</v>
      </c>
      <c r="AT44" s="238">
        <f>AQ44*AS44</f>
        <v>4</v>
      </c>
      <c r="AU44" s="238">
        <f t="shared" ref="AU44:AU50" si="73">IF(AT44&gt;0,AT44-AS$51,0)</f>
        <v>1</v>
      </c>
      <c r="AW44" s="3" t="s">
        <v>143</v>
      </c>
      <c r="AX44" s="203">
        <v>0</v>
      </c>
      <c r="AY44" s="3" t="s">
        <v>143</v>
      </c>
      <c r="AZ44" s="238">
        <v>4</v>
      </c>
      <c r="BA44" s="238">
        <f>AX44*AZ44</f>
        <v>0</v>
      </c>
      <c r="BB44" s="238">
        <f t="shared" ref="BB44:BB50" si="74">IF(BA44&gt;0,BA44-AZ$52,0)</f>
        <v>0</v>
      </c>
      <c r="BD44" s="3" t="s">
        <v>143</v>
      </c>
      <c r="BE44" s="29">
        <v>1</v>
      </c>
      <c r="BF44" s="3" t="s">
        <v>143</v>
      </c>
      <c r="BG44" s="238">
        <v>4</v>
      </c>
      <c r="BH44" s="238">
        <f>BE44*BG44</f>
        <v>4</v>
      </c>
      <c r="BI44" s="238">
        <f t="shared" ref="BI44:BI50" si="75">IF(BH44&gt;0,BH44-BG$52,0)</f>
        <v>1</v>
      </c>
      <c r="BK44" s="3" t="s">
        <v>143</v>
      </c>
      <c r="BL44" s="26">
        <v>1</v>
      </c>
      <c r="BM44" s="3" t="s">
        <v>143</v>
      </c>
      <c r="BN44" s="238">
        <v>4</v>
      </c>
      <c r="BO44" s="238">
        <f>BL44*BN44</f>
        <v>4</v>
      </c>
      <c r="BP44" s="238">
        <f t="shared" ref="BP44:BP50" si="76">IF(BO44&gt;0,BO44-BN$52,0)</f>
        <v>1</v>
      </c>
      <c r="BR44" s="3" t="s">
        <v>143</v>
      </c>
      <c r="BS44" s="254">
        <v>0</v>
      </c>
      <c r="BT44" s="3" t="s">
        <v>143</v>
      </c>
      <c r="BU44" s="238">
        <v>4</v>
      </c>
      <c r="BV44" s="238">
        <f>BS44*BU44</f>
        <v>0</v>
      </c>
      <c r="BW44" s="238">
        <f t="shared" ref="BW44:BW50" si="77">IF(BV44&gt;0,BV44-BU$52,0)</f>
        <v>0</v>
      </c>
    </row>
    <row r="45" spans="1:75" x14ac:dyDescent="0.25">
      <c r="A45" s="59"/>
      <c r="U45" s="3" t="s">
        <v>144</v>
      </c>
      <c r="V45" s="42">
        <v>0</v>
      </c>
      <c r="W45" s="3" t="s">
        <v>144</v>
      </c>
      <c r="X45" s="238">
        <v>0</v>
      </c>
      <c r="Y45" s="238">
        <f t="shared" ref="Y45:Y50" si="78">V45*X45</f>
        <v>0</v>
      </c>
      <c r="Z45" s="238">
        <f t="shared" si="70"/>
        <v>0</v>
      </c>
      <c r="AB45" s="3" t="s">
        <v>144</v>
      </c>
      <c r="AC45" s="25">
        <v>1</v>
      </c>
      <c r="AD45" s="3" t="s">
        <v>144</v>
      </c>
      <c r="AE45" s="238">
        <v>0</v>
      </c>
      <c r="AF45" s="238">
        <f t="shared" ref="AF45:AF50" si="79">AC45*AE45</f>
        <v>0</v>
      </c>
      <c r="AG45" s="238">
        <f t="shared" si="71"/>
        <v>0</v>
      </c>
      <c r="AI45" s="3" t="s">
        <v>144</v>
      </c>
      <c r="AJ45" s="242">
        <v>1</v>
      </c>
      <c r="AK45" s="3" t="s">
        <v>144</v>
      </c>
      <c r="AL45" s="238">
        <v>0</v>
      </c>
      <c r="AM45" s="238">
        <f t="shared" ref="AM45:AM50" si="80">AJ45*AL45</f>
        <v>0</v>
      </c>
      <c r="AN45" s="238">
        <f t="shared" si="72"/>
        <v>0</v>
      </c>
      <c r="AP45" s="3" t="s">
        <v>144</v>
      </c>
      <c r="AQ45" s="27">
        <v>0</v>
      </c>
      <c r="AR45" s="3" t="s">
        <v>144</v>
      </c>
      <c r="AS45" s="238">
        <v>0</v>
      </c>
      <c r="AT45" s="238">
        <f t="shared" ref="AT45:AT50" si="81">AQ45*AS45</f>
        <v>0</v>
      </c>
      <c r="AU45" s="238">
        <f t="shared" si="73"/>
        <v>0</v>
      </c>
      <c r="AW45" s="3" t="s">
        <v>144</v>
      </c>
      <c r="AX45" s="203">
        <v>1</v>
      </c>
      <c r="AY45" s="3" t="s">
        <v>144</v>
      </c>
      <c r="AZ45" s="238">
        <v>0</v>
      </c>
      <c r="BA45" s="238">
        <f t="shared" ref="BA45:BA50" si="82">AX45*AZ45</f>
        <v>0</v>
      </c>
      <c r="BB45" s="238">
        <f t="shared" si="74"/>
        <v>0</v>
      </c>
      <c r="BD45" s="3" t="s">
        <v>144</v>
      </c>
      <c r="BE45" s="29">
        <v>0</v>
      </c>
      <c r="BF45" s="3" t="s">
        <v>144</v>
      </c>
      <c r="BG45" s="238">
        <v>0</v>
      </c>
      <c r="BH45" s="238">
        <f t="shared" ref="BH45:BH50" si="83">BE45*BG45</f>
        <v>0</v>
      </c>
      <c r="BI45" s="238">
        <f t="shared" si="75"/>
        <v>0</v>
      </c>
      <c r="BK45" s="3" t="s">
        <v>144</v>
      </c>
      <c r="BL45" s="26">
        <v>1</v>
      </c>
      <c r="BM45" s="3" t="s">
        <v>144</v>
      </c>
      <c r="BN45" s="238">
        <v>0</v>
      </c>
      <c r="BO45" s="238">
        <f t="shared" ref="BO45:BO50" si="84">BL45*BN45</f>
        <v>0</v>
      </c>
      <c r="BP45" s="238">
        <f t="shared" si="76"/>
        <v>0</v>
      </c>
      <c r="BR45" s="3" t="s">
        <v>144</v>
      </c>
      <c r="BS45" s="254">
        <v>0</v>
      </c>
      <c r="BT45" s="3" t="s">
        <v>144</v>
      </c>
      <c r="BU45" s="238">
        <v>0</v>
      </c>
      <c r="BV45" s="238">
        <f t="shared" ref="BV45:BV50" si="85">BS45*BU45</f>
        <v>0</v>
      </c>
      <c r="BW45" s="238">
        <f t="shared" si="77"/>
        <v>0</v>
      </c>
    </row>
    <row r="46" spans="1:75" x14ac:dyDescent="0.25">
      <c r="U46" s="3" t="s">
        <v>145</v>
      </c>
      <c r="V46" s="42">
        <v>0</v>
      </c>
      <c r="W46" s="3" t="s">
        <v>145</v>
      </c>
      <c r="X46" s="238">
        <v>0</v>
      </c>
      <c r="Y46" s="238">
        <f t="shared" si="78"/>
        <v>0</v>
      </c>
      <c r="Z46" s="238">
        <f t="shared" si="70"/>
        <v>0</v>
      </c>
      <c r="AB46" s="3" t="s">
        <v>145</v>
      </c>
      <c r="AC46" s="25">
        <v>0</v>
      </c>
      <c r="AD46" s="3" t="s">
        <v>145</v>
      </c>
      <c r="AE46" s="238">
        <v>0</v>
      </c>
      <c r="AF46" s="238">
        <f t="shared" si="79"/>
        <v>0</v>
      </c>
      <c r="AG46" s="238">
        <f t="shared" si="71"/>
        <v>0</v>
      </c>
      <c r="AI46" s="3" t="s">
        <v>145</v>
      </c>
      <c r="AJ46" s="242">
        <v>1</v>
      </c>
      <c r="AK46" s="3" t="s">
        <v>145</v>
      </c>
      <c r="AL46" s="238">
        <v>0</v>
      </c>
      <c r="AM46" s="238">
        <f t="shared" si="80"/>
        <v>0</v>
      </c>
      <c r="AN46" s="238">
        <f t="shared" si="72"/>
        <v>0</v>
      </c>
      <c r="AP46" s="3" t="s">
        <v>145</v>
      </c>
      <c r="AQ46" s="27">
        <v>0</v>
      </c>
      <c r="AR46" s="3" t="s">
        <v>145</v>
      </c>
      <c r="AS46" s="238">
        <v>0</v>
      </c>
      <c r="AT46" s="238">
        <f t="shared" si="81"/>
        <v>0</v>
      </c>
      <c r="AU46" s="238">
        <f t="shared" si="73"/>
        <v>0</v>
      </c>
      <c r="AW46" s="3" t="s">
        <v>145</v>
      </c>
      <c r="AX46" s="203">
        <v>0</v>
      </c>
      <c r="AY46" s="3" t="s">
        <v>145</v>
      </c>
      <c r="AZ46" s="238">
        <v>0</v>
      </c>
      <c r="BA46" s="238">
        <f t="shared" si="82"/>
        <v>0</v>
      </c>
      <c r="BB46" s="238">
        <f t="shared" si="74"/>
        <v>0</v>
      </c>
      <c r="BD46" s="3" t="s">
        <v>145</v>
      </c>
      <c r="BE46" s="29">
        <v>0</v>
      </c>
      <c r="BF46" s="3" t="s">
        <v>145</v>
      </c>
      <c r="BG46" s="238">
        <v>0</v>
      </c>
      <c r="BH46" s="238">
        <f t="shared" si="83"/>
        <v>0</v>
      </c>
      <c r="BI46" s="238">
        <f t="shared" si="75"/>
        <v>0</v>
      </c>
      <c r="BK46" s="3" t="s">
        <v>145</v>
      </c>
      <c r="BL46" s="26">
        <v>0</v>
      </c>
      <c r="BM46" s="3" t="s">
        <v>145</v>
      </c>
      <c r="BN46" s="238">
        <v>0</v>
      </c>
      <c r="BO46" s="238">
        <f t="shared" si="84"/>
        <v>0</v>
      </c>
      <c r="BP46" s="238">
        <f t="shared" si="76"/>
        <v>0</v>
      </c>
      <c r="BR46" s="3" t="s">
        <v>145</v>
      </c>
      <c r="BS46" s="254">
        <v>0</v>
      </c>
      <c r="BT46" s="3" t="s">
        <v>145</v>
      </c>
      <c r="BU46" s="238">
        <v>0</v>
      </c>
      <c r="BV46" s="238">
        <f t="shared" si="85"/>
        <v>0</v>
      </c>
      <c r="BW46" s="238">
        <f t="shared" si="77"/>
        <v>0</v>
      </c>
    </row>
    <row r="47" spans="1:75" x14ac:dyDescent="0.25">
      <c r="U47" s="3" t="s">
        <v>146</v>
      </c>
      <c r="V47" s="42">
        <v>1</v>
      </c>
      <c r="W47" s="3" t="s">
        <v>146</v>
      </c>
      <c r="X47" s="238">
        <v>0</v>
      </c>
      <c r="Y47" s="238">
        <f t="shared" si="78"/>
        <v>0</v>
      </c>
      <c r="Z47" s="238">
        <f t="shared" si="70"/>
        <v>0</v>
      </c>
      <c r="AB47" s="3" t="s">
        <v>146</v>
      </c>
      <c r="AC47" s="25">
        <v>0</v>
      </c>
      <c r="AD47" s="3" t="s">
        <v>146</v>
      </c>
      <c r="AE47" s="238">
        <v>0</v>
      </c>
      <c r="AF47" s="238">
        <f t="shared" si="79"/>
        <v>0</v>
      </c>
      <c r="AG47" s="238">
        <f t="shared" si="71"/>
        <v>0</v>
      </c>
      <c r="AI47" s="3" t="s">
        <v>146</v>
      </c>
      <c r="AJ47" s="242">
        <v>0</v>
      </c>
      <c r="AK47" s="3" t="s">
        <v>146</v>
      </c>
      <c r="AL47" s="238">
        <v>0</v>
      </c>
      <c r="AM47" s="238">
        <f t="shared" si="80"/>
        <v>0</v>
      </c>
      <c r="AN47" s="238">
        <f t="shared" si="72"/>
        <v>0</v>
      </c>
      <c r="AP47" s="3" t="s">
        <v>146</v>
      </c>
      <c r="AQ47" s="27">
        <v>0</v>
      </c>
      <c r="AR47" s="3" t="s">
        <v>146</v>
      </c>
      <c r="AS47" s="238">
        <v>0</v>
      </c>
      <c r="AT47" s="238">
        <f t="shared" si="81"/>
        <v>0</v>
      </c>
      <c r="AU47" s="238">
        <f t="shared" si="73"/>
        <v>0</v>
      </c>
      <c r="AW47" s="3" t="s">
        <v>146</v>
      </c>
      <c r="AX47" s="203">
        <v>0</v>
      </c>
      <c r="AY47" s="3" t="s">
        <v>146</v>
      </c>
      <c r="AZ47" s="238">
        <v>0</v>
      </c>
      <c r="BA47" s="238">
        <f t="shared" si="82"/>
        <v>0</v>
      </c>
      <c r="BB47" s="238">
        <f t="shared" si="74"/>
        <v>0</v>
      </c>
      <c r="BD47" s="3" t="s">
        <v>146</v>
      </c>
      <c r="BE47" s="29">
        <v>0</v>
      </c>
      <c r="BF47" s="3" t="s">
        <v>146</v>
      </c>
      <c r="BG47" s="238">
        <v>0</v>
      </c>
      <c r="BH47" s="238">
        <f t="shared" si="83"/>
        <v>0</v>
      </c>
      <c r="BI47" s="238">
        <f t="shared" si="75"/>
        <v>0</v>
      </c>
      <c r="BK47" s="3" t="s">
        <v>146</v>
      </c>
      <c r="BL47" s="26">
        <v>0</v>
      </c>
      <c r="BM47" s="3" t="s">
        <v>146</v>
      </c>
      <c r="BN47" s="238">
        <v>0</v>
      </c>
      <c r="BO47" s="238">
        <f t="shared" si="84"/>
        <v>0</v>
      </c>
      <c r="BP47" s="238">
        <f t="shared" si="76"/>
        <v>0</v>
      </c>
      <c r="BR47" s="3" t="s">
        <v>146</v>
      </c>
      <c r="BS47" s="254">
        <v>1</v>
      </c>
      <c r="BT47" s="3" t="s">
        <v>146</v>
      </c>
      <c r="BU47" s="238">
        <v>0</v>
      </c>
      <c r="BV47" s="238">
        <f t="shared" si="85"/>
        <v>0</v>
      </c>
      <c r="BW47" s="238">
        <f t="shared" si="77"/>
        <v>0</v>
      </c>
    </row>
    <row r="48" spans="1:75" x14ac:dyDescent="0.25">
      <c r="U48" s="3" t="s">
        <v>173</v>
      </c>
      <c r="V48" s="42">
        <v>0</v>
      </c>
      <c r="W48" s="3" t="s">
        <v>173</v>
      </c>
      <c r="X48" s="238">
        <v>0</v>
      </c>
      <c r="Y48" s="238">
        <f t="shared" si="78"/>
        <v>0</v>
      </c>
      <c r="Z48" s="238">
        <f t="shared" si="70"/>
        <v>0</v>
      </c>
      <c r="AB48" s="3" t="s">
        <v>173</v>
      </c>
      <c r="AC48" s="25">
        <v>1</v>
      </c>
      <c r="AD48" s="3" t="s">
        <v>173</v>
      </c>
      <c r="AE48" s="238">
        <v>0</v>
      </c>
      <c r="AF48" s="238">
        <f t="shared" si="79"/>
        <v>0</v>
      </c>
      <c r="AG48" s="238">
        <f t="shared" si="71"/>
        <v>0</v>
      </c>
      <c r="AI48" s="3" t="s">
        <v>173</v>
      </c>
      <c r="AJ48" s="242">
        <v>1</v>
      </c>
      <c r="AK48" s="3" t="s">
        <v>173</v>
      </c>
      <c r="AL48" s="238">
        <v>0</v>
      </c>
      <c r="AM48" s="238">
        <f t="shared" si="80"/>
        <v>0</v>
      </c>
      <c r="AN48" s="238">
        <f t="shared" si="72"/>
        <v>0</v>
      </c>
      <c r="AP48" s="3" t="s">
        <v>173</v>
      </c>
      <c r="AQ48" s="27">
        <v>1</v>
      </c>
      <c r="AR48" s="3" t="s">
        <v>173</v>
      </c>
      <c r="AS48" s="238">
        <v>0</v>
      </c>
      <c r="AT48" s="238">
        <f t="shared" si="81"/>
        <v>0</v>
      </c>
      <c r="AU48" s="238">
        <f t="shared" si="73"/>
        <v>0</v>
      </c>
      <c r="AW48" s="3" t="s">
        <v>173</v>
      </c>
      <c r="AX48" s="203">
        <v>1</v>
      </c>
      <c r="AY48" s="3" t="s">
        <v>173</v>
      </c>
      <c r="AZ48" s="238">
        <v>0</v>
      </c>
      <c r="BA48" s="238">
        <f t="shared" si="82"/>
        <v>0</v>
      </c>
      <c r="BB48" s="238">
        <f t="shared" si="74"/>
        <v>0</v>
      </c>
      <c r="BD48" s="3" t="s">
        <v>173</v>
      </c>
      <c r="BE48" s="29">
        <v>1</v>
      </c>
      <c r="BF48" s="3" t="s">
        <v>173</v>
      </c>
      <c r="BG48" s="238">
        <v>0</v>
      </c>
      <c r="BH48" s="238">
        <f t="shared" si="83"/>
        <v>0</v>
      </c>
      <c r="BI48" s="238">
        <f t="shared" si="75"/>
        <v>0</v>
      </c>
      <c r="BK48" s="3" t="s">
        <v>173</v>
      </c>
      <c r="BL48" s="26">
        <v>1</v>
      </c>
      <c r="BM48" s="3" t="s">
        <v>173</v>
      </c>
      <c r="BN48" s="238">
        <v>0</v>
      </c>
      <c r="BO48" s="238">
        <f t="shared" si="84"/>
        <v>0</v>
      </c>
      <c r="BP48" s="238">
        <f t="shared" si="76"/>
        <v>0</v>
      </c>
      <c r="BR48" s="3" t="s">
        <v>173</v>
      </c>
      <c r="BS48" s="254">
        <v>1</v>
      </c>
      <c r="BT48" s="3" t="s">
        <v>173</v>
      </c>
      <c r="BU48" s="238">
        <v>0</v>
      </c>
      <c r="BV48" s="238">
        <f t="shared" si="85"/>
        <v>0</v>
      </c>
      <c r="BW48" s="238">
        <f t="shared" si="77"/>
        <v>0</v>
      </c>
    </row>
    <row r="49" spans="21:75" customFormat="1" x14ac:dyDescent="0.25">
      <c r="U49" s="3" t="s">
        <v>174</v>
      </c>
      <c r="V49" s="42">
        <v>1</v>
      </c>
      <c r="W49" s="3" t="s">
        <v>174</v>
      </c>
      <c r="X49" s="238">
        <v>3</v>
      </c>
      <c r="Y49" s="238">
        <f t="shared" si="78"/>
        <v>3</v>
      </c>
      <c r="Z49" s="238">
        <f t="shared" si="70"/>
        <v>0</v>
      </c>
      <c r="AB49" s="3" t="s">
        <v>174</v>
      </c>
      <c r="AC49" s="25">
        <v>1</v>
      </c>
      <c r="AD49" s="3" t="s">
        <v>174</v>
      </c>
      <c r="AE49" s="238">
        <v>3</v>
      </c>
      <c r="AF49" s="238">
        <f t="shared" si="79"/>
        <v>3</v>
      </c>
      <c r="AG49" s="238">
        <f t="shared" si="71"/>
        <v>0</v>
      </c>
      <c r="AI49" s="3" t="s">
        <v>174</v>
      </c>
      <c r="AJ49" s="242">
        <v>0</v>
      </c>
      <c r="AK49" s="3" t="s">
        <v>174</v>
      </c>
      <c r="AL49" s="238">
        <v>3</v>
      </c>
      <c r="AM49" s="238">
        <f t="shared" si="80"/>
        <v>0</v>
      </c>
      <c r="AN49" s="238">
        <f t="shared" si="72"/>
        <v>0</v>
      </c>
      <c r="AP49" s="3" t="s">
        <v>174</v>
      </c>
      <c r="AQ49" s="27">
        <v>1</v>
      </c>
      <c r="AR49" s="3" t="s">
        <v>174</v>
      </c>
      <c r="AS49" s="238">
        <v>3</v>
      </c>
      <c r="AT49" s="238">
        <f t="shared" si="81"/>
        <v>3</v>
      </c>
      <c r="AU49" s="238">
        <f t="shared" si="73"/>
        <v>0</v>
      </c>
      <c r="AW49" s="3" t="s">
        <v>174</v>
      </c>
      <c r="AX49" s="203">
        <v>0</v>
      </c>
      <c r="AY49" s="3" t="s">
        <v>174</v>
      </c>
      <c r="AZ49" s="238">
        <v>3</v>
      </c>
      <c r="BA49" s="238">
        <f t="shared" si="82"/>
        <v>0</v>
      </c>
      <c r="BB49" s="238">
        <f t="shared" si="74"/>
        <v>0</v>
      </c>
      <c r="BD49" s="3" t="s">
        <v>174</v>
      </c>
      <c r="BE49" s="29">
        <v>1</v>
      </c>
      <c r="BF49" s="3" t="s">
        <v>174</v>
      </c>
      <c r="BG49" s="238">
        <v>3</v>
      </c>
      <c r="BH49" s="238">
        <f t="shared" si="83"/>
        <v>3</v>
      </c>
      <c r="BI49" s="238">
        <f t="shared" si="75"/>
        <v>0</v>
      </c>
      <c r="BK49" s="3" t="s">
        <v>174</v>
      </c>
      <c r="BL49" s="26">
        <v>1</v>
      </c>
      <c r="BM49" s="3" t="s">
        <v>174</v>
      </c>
      <c r="BN49" s="238">
        <v>3</v>
      </c>
      <c r="BO49" s="238">
        <f t="shared" si="84"/>
        <v>3</v>
      </c>
      <c r="BP49" s="238">
        <f t="shared" si="76"/>
        <v>0</v>
      </c>
      <c r="BR49" s="3" t="s">
        <v>174</v>
      </c>
      <c r="BS49" s="254">
        <v>0</v>
      </c>
      <c r="BT49" s="3" t="s">
        <v>174</v>
      </c>
      <c r="BU49" s="238">
        <v>3</v>
      </c>
      <c r="BV49" s="238">
        <f t="shared" si="85"/>
        <v>0</v>
      </c>
      <c r="BW49" s="238">
        <f t="shared" si="77"/>
        <v>0</v>
      </c>
    </row>
    <row r="50" spans="21:75" customFormat="1" x14ac:dyDescent="0.25">
      <c r="U50" s="3" t="s">
        <v>175</v>
      </c>
      <c r="V50" s="42">
        <v>0</v>
      </c>
      <c r="W50" s="3" t="s">
        <v>175</v>
      </c>
      <c r="X50" s="238">
        <v>2</v>
      </c>
      <c r="Y50" s="238">
        <f t="shared" si="78"/>
        <v>0</v>
      </c>
      <c r="Z50" s="238">
        <f t="shared" si="70"/>
        <v>0</v>
      </c>
      <c r="AB50" s="3" t="s">
        <v>175</v>
      </c>
      <c r="AC50" s="25">
        <v>1</v>
      </c>
      <c r="AD50" s="3" t="s">
        <v>175</v>
      </c>
      <c r="AE50" s="238">
        <v>2</v>
      </c>
      <c r="AF50" s="238">
        <f t="shared" si="79"/>
        <v>2</v>
      </c>
      <c r="AG50" s="238">
        <f t="shared" si="71"/>
        <v>-1</v>
      </c>
      <c r="AI50" s="3" t="s">
        <v>175</v>
      </c>
      <c r="AJ50" s="242">
        <v>0</v>
      </c>
      <c r="AK50" s="3" t="s">
        <v>175</v>
      </c>
      <c r="AL50" s="238">
        <v>2</v>
      </c>
      <c r="AM50" s="238">
        <f t="shared" si="80"/>
        <v>0</v>
      </c>
      <c r="AN50" s="238">
        <f t="shared" si="72"/>
        <v>0</v>
      </c>
      <c r="AP50" s="3" t="s">
        <v>175</v>
      </c>
      <c r="AQ50" s="27">
        <v>1</v>
      </c>
      <c r="AR50" s="3" t="s">
        <v>175</v>
      </c>
      <c r="AS50" s="238">
        <v>2</v>
      </c>
      <c r="AT50" s="238">
        <f t="shared" si="81"/>
        <v>2</v>
      </c>
      <c r="AU50" s="238">
        <f t="shared" si="73"/>
        <v>-1</v>
      </c>
      <c r="AW50" s="3" t="s">
        <v>175</v>
      </c>
      <c r="AX50" s="203">
        <v>0</v>
      </c>
      <c r="AY50" s="3" t="s">
        <v>175</v>
      </c>
      <c r="AZ50" s="238">
        <v>2</v>
      </c>
      <c r="BA50" s="238">
        <f t="shared" si="82"/>
        <v>0</v>
      </c>
      <c r="BB50" s="238">
        <f t="shared" si="74"/>
        <v>0</v>
      </c>
      <c r="BD50" s="3" t="s">
        <v>175</v>
      </c>
      <c r="BE50" s="29">
        <v>0</v>
      </c>
      <c r="BF50" s="3" t="s">
        <v>175</v>
      </c>
      <c r="BG50" s="238">
        <v>2</v>
      </c>
      <c r="BH50" s="238">
        <f t="shared" si="83"/>
        <v>0</v>
      </c>
      <c r="BI50" s="238">
        <f t="shared" si="75"/>
        <v>0</v>
      </c>
      <c r="BK50" s="3" t="s">
        <v>175</v>
      </c>
      <c r="BL50" s="26">
        <v>0</v>
      </c>
      <c r="BM50" s="3" t="s">
        <v>175</v>
      </c>
      <c r="BN50" s="238">
        <v>2</v>
      </c>
      <c r="BO50" s="238">
        <f t="shared" si="84"/>
        <v>0</v>
      </c>
      <c r="BP50" s="238">
        <f t="shared" si="76"/>
        <v>0</v>
      </c>
      <c r="BR50" s="3" t="s">
        <v>175</v>
      </c>
      <c r="BS50" s="254">
        <v>1</v>
      </c>
      <c r="BT50" s="3" t="s">
        <v>175</v>
      </c>
      <c r="BU50" s="238">
        <v>2</v>
      </c>
      <c r="BV50" s="238">
        <f t="shared" si="85"/>
        <v>2</v>
      </c>
      <c r="BW50" s="238">
        <f t="shared" si="77"/>
        <v>-1</v>
      </c>
    </row>
    <row r="51" spans="21:75" customFormat="1" x14ac:dyDescent="0.25">
      <c r="W51" s="131" t="s">
        <v>182</v>
      </c>
      <c r="X51" s="50">
        <f>COUNTIFS(X44:X50,"&gt;0")</f>
        <v>3</v>
      </c>
      <c r="Y51" s="50"/>
      <c r="Z51" s="50">
        <f t="shared" ref="Z51" si="86">COUNTIFS(Z44:Z50,"&gt;0")</f>
        <v>1</v>
      </c>
      <c r="AD51" s="131" t="s">
        <v>182</v>
      </c>
      <c r="AE51" s="50">
        <f>COUNTIFS(AE44:AE50,"&gt;0")</f>
        <v>3</v>
      </c>
      <c r="AF51" s="50"/>
      <c r="AG51" s="50">
        <f t="shared" ref="AG51" si="87">COUNTIFS(AG44:AG50,"&gt;0")</f>
        <v>0</v>
      </c>
      <c r="AK51" s="131" t="s">
        <v>182</v>
      </c>
      <c r="AL51" s="50">
        <f>COUNTIFS(AL44:AL50,"&gt;0")</f>
        <v>3</v>
      </c>
      <c r="AM51" s="50"/>
      <c r="AN51" s="50">
        <f t="shared" ref="AN51" si="88">COUNTIFS(AN44:AN50,"&gt;0")</f>
        <v>1</v>
      </c>
      <c r="AR51" s="131" t="s">
        <v>182</v>
      </c>
      <c r="AS51" s="50">
        <f>COUNTIFS(AS44:AS50,"&gt;0")</f>
        <v>3</v>
      </c>
      <c r="AT51" s="50"/>
      <c r="AU51" s="50">
        <f t="shared" ref="AU51" si="89">COUNTIFS(AU44:AU50,"&gt;0")</f>
        <v>1</v>
      </c>
      <c r="AY51" s="131" t="s">
        <v>182</v>
      </c>
      <c r="AZ51" s="50">
        <f>COUNTIFS(AZ44:AZ50,"&gt;0")</f>
        <v>3</v>
      </c>
      <c r="BA51" s="50"/>
      <c r="BB51" s="50">
        <f t="shared" ref="BB51" si="90">COUNTIFS(BB44:BB50,"&gt;0")</f>
        <v>0</v>
      </c>
      <c r="BF51" s="131" t="s">
        <v>182</v>
      </c>
      <c r="BG51" s="50">
        <f>COUNTIFS(BG44:BG50,"&gt;0")</f>
        <v>3</v>
      </c>
      <c r="BH51" s="50"/>
      <c r="BI51" s="50">
        <f t="shared" ref="BI51" si="91">COUNTIFS(BI44:BI50,"&gt;0")</f>
        <v>1</v>
      </c>
      <c r="BM51" s="131" t="s">
        <v>182</v>
      </c>
      <c r="BN51" s="50">
        <f>COUNTIFS(BN44:BN50,"&gt;0")</f>
        <v>3</v>
      </c>
      <c r="BO51" s="50"/>
      <c r="BP51" s="50">
        <f t="shared" ref="BP51" si="92">COUNTIFS(BP44:BP50,"&gt;0")</f>
        <v>1</v>
      </c>
      <c r="BT51" s="131" t="s">
        <v>182</v>
      </c>
      <c r="BU51" s="50">
        <f>COUNTIFS(BU44:BU50,"&gt;0")</f>
        <v>3</v>
      </c>
      <c r="BV51" s="50"/>
      <c r="BW51" s="50">
        <f t="shared" ref="BW51" si="93">COUNTIFS(BW44:BW50,"&gt;0")</f>
        <v>0</v>
      </c>
    </row>
    <row r="52" spans="21:75" customFormat="1" x14ac:dyDescent="0.25">
      <c r="W52" s="131" t="s">
        <v>170</v>
      </c>
      <c r="X52" s="19">
        <f>SUM(X43:X50)/X51</f>
        <v>3</v>
      </c>
      <c r="Y52" s="19"/>
      <c r="Z52" s="19"/>
      <c r="AD52" s="131" t="s">
        <v>170</v>
      </c>
      <c r="AE52" s="19">
        <f>SUM(AE43:AE50)/AE51</f>
        <v>3</v>
      </c>
      <c r="AF52" s="19"/>
      <c r="AG52" s="19"/>
      <c r="AK52" s="131" t="s">
        <v>170</v>
      </c>
      <c r="AL52" s="19">
        <f>SUM(AL43:AL50)/AL51</f>
        <v>3</v>
      </c>
      <c r="AM52" s="19"/>
      <c r="AN52" s="19"/>
      <c r="AR52" s="131" t="s">
        <v>170</v>
      </c>
      <c r="AS52" s="19">
        <f>SUM(AS43:AS50)/AS51</f>
        <v>3</v>
      </c>
      <c r="AT52" s="19"/>
      <c r="AU52" s="19"/>
      <c r="AY52" s="131" t="s">
        <v>170</v>
      </c>
      <c r="AZ52" s="19">
        <f>SUM(AZ43:AZ50)/AZ51</f>
        <v>3</v>
      </c>
      <c r="BA52" s="19"/>
      <c r="BB52" s="19"/>
      <c r="BF52" s="131" t="s">
        <v>170</v>
      </c>
      <c r="BG52" s="19">
        <f>SUM(BG43:BG50)/BG51</f>
        <v>3</v>
      </c>
      <c r="BH52" s="19"/>
      <c r="BI52" s="19"/>
      <c r="BM52" s="131" t="s">
        <v>170</v>
      </c>
      <c r="BN52" s="19">
        <f>SUM(BN43:BN50)/BN51</f>
        <v>3</v>
      </c>
      <c r="BO52" s="19"/>
      <c r="BP52" s="19"/>
      <c r="BT52" s="131" t="s">
        <v>170</v>
      </c>
      <c r="BU52" s="19">
        <f>SUM(BU43:BU50)/BU51</f>
        <v>3</v>
      </c>
      <c r="BV52" s="19"/>
      <c r="BW52" s="19"/>
    </row>
    <row r="53" spans="21:75" customFormat="1" x14ac:dyDescent="0.25">
      <c r="W53" s="131" t="s">
        <v>169</v>
      </c>
      <c r="Z53" s="245">
        <f>SUM(Z44:Z50)</f>
        <v>1</v>
      </c>
      <c r="AD53" s="131" t="s">
        <v>169</v>
      </c>
      <c r="AG53" s="245">
        <f>SUM(AG44:AG50)</f>
        <v>-1</v>
      </c>
      <c r="AK53" s="131" t="s">
        <v>169</v>
      </c>
      <c r="AN53" s="245">
        <f>SUM(AN44:AN50)</f>
        <v>1</v>
      </c>
      <c r="AR53" s="131" t="s">
        <v>169</v>
      </c>
      <c r="AU53" s="245">
        <f>SUM(AU44:AU50)</f>
        <v>0</v>
      </c>
      <c r="AY53" s="131" t="s">
        <v>169</v>
      </c>
      <c r="BB53" s="245">
        <f>SUM(BB44:BB50)</f>
        <v>0</v>
      </c>
      <c r="BF53" s="131" t="s">
        <v>169</v>
      </c>
      <c r="BI53" s="245">
        <f>SUM(BI44:BI50)</f>
        <v>1</v>
      </c>
      <c r="BM53" s="131" t="s">
        <v>169</v>
      </c>
      <c r="BP53" s="245">
        <f>SUM(BP44:BP50)</f>
        <v>1</v>
      </c>
      <c r="BT53" s="131" t="s">
        <v>169</v>
      </c>
      <c r="BW53" s="245">
        <f>SUM(BW44:BW50)</f>
        <v>-1</v>
      </c>
    </row>
    <row r="54" spans="21:75" customFormat="1" x14ac:dyDescent="0.25">
      <c r="W54" s="131" t="s">
        <v>96</v>
      </c>
      <c r="Z54" s="255">
        <f>Z53/X51</f>
        <v>0.33333333333333331</v>
      </c>
      <c r="AD54" s="131" t="s">
        <v>96</v>
      </c>
      <c r="AG54" s="256">
        <f>AG53/AE51</f>
        <v>-0.33333333333333331</v>
      </c>
      <c r="AK54" s="131" t="s">
        <v>96</v>
      </c>
      <c r="AN54" s="246">
        <f>AN53/AL51</f>
        <v>0.33333333333333331</v>
      </c>
      <c r="AR54" s="131" t="s">
        <v>96</v>
      </c>
      <c r="AU54" s="276">
        <f>AU53/AS51</f>
        <v>0</v>
      </c>
      <c r="AY54" s="131" t="s">
        <v>96</v>
      </c>
      <c r="BB54" s="277">
        <f>BB53/AZ51</f>
        <v>0</v>
      </c>
      <c r="BF54" s="131" t="s">
        <v>96</v>
      </c>
      <c r="BI54" s="264">
        <f>BI53/BG51</f>
        <v>0.33333333333333331</v>
      </c>
      <c r="BM54" s="131" t="s">
        <v>96</v>
      </c>
      <c r="BP54" s="260">
        <f>BP53/BN51</f>
        <v>0.33333333333333331</v>
      </c>
      <c r="BT54" s="131" t="s">
        <v>96</v>
      </c>
      <c r="BW54" s="261">
        <f>BW53/BU51</f>
        <v>-0.33333333333333331</v>
      </c>
    </row>
    <row r="57" spans="21:75" customFormat="1" x14ac:dyDescent="0.25">
      <c r="V57" s="120" t="s">
        <v>154</v>
      </c>
      <c r="X57" s="120" t="s">
        <v>162</v>
      </c>
      <c r="Y57" t="s">
        <v>180</v>
      </c>
      <c r="Z57" t="s">
        <v>247</v>
      </c>
      <c r="AC57" s="120" t="s">
        <v>153</v>
      </c>
      <c r="AE57" s="120" t="s">
        <v>162</v>
      </c>
      <c r="AF57" t="s">
        <v>180</v>
      </c>
      <c r="AG57" t="s">
        <v>247</v>
      </c>
      <c r="AJ57" s="120" t="s">
        <v>152</v>
      </c>
      <c r="AL57" s="120" t="s">
        <v>162</v>
      </c>
      <c r="AM57" t="s">
        <v>180</v>
      </c>
      <c r="AN57" t="s">
        <v>246</v>
      </c>
      <c r="AQ57" s="251" t="s">
        <v>151</v>
      </c>
      <c r="AS57" s="120" t="s">
        <v>162</v>
      </c>
      <c r="AT57" t="s">
        <v>180</v>
      </c>
      <c r="AU57" t="s">
        <v>247</v>
      </c>
      <c r="AX57" s="120" t="s">
        <v>150</v>
      </c>
      <c r="AZ57" s="120" t="s">
        <v>162</v>
      </c>
      <c r="BA57" t="s">
        <v>180</v>
      </c>
      <c r="BB57" t="s">
        <v>247</v>
      </c>
      <c r="BE57" s="120" t="s">
        <v>149</v>
      </c>
      <c r="BG57" s="120" t="s">
        <v>162</v>
      </c>
      <c r="BH57" t="s">
        <v>180</v>
      </c>
      <c r="BI57" t="s">
        <v>247</v>
      </c>
      <c r="BL57" s="120" t="s">
        <v>148</v>
      </c>
      <c r="BN57" s="120" t="s">
        <v>162</v>
      </c>
      <c r="BO57" t="s">
        <v>180</v>
      </c>
      <c r="BP57" t="s">
        <v>247</v>
      </c>
      <c r="BS57" s="239" t="s">
        <v>147</v>
      </c>
      <c r="BU57" s="120" t="s">
        <v>162</v>
      </c>
      <c r="BV57" t="s">
        <v>180</v>
      </c>
      <c r="BW57" t="s">
        <v>247</v>
      </c>
    </row>
    <row r="58" spans="21:75" customFormat="1" x14ac:dyDescent="0.25">
      <c r="U58" s="3" t="s">
        <v>143</v>
      </c>
      <c r="V58" s="42">
        <v>1</v>
      </c>
      <c r="W58" s="3" t="s">
        <v>143</v>
      </c>
      <c r="X58" s="238">
        <v>5</v>
      </c>
      <c r="Y58" s="238">
        <f>V58*X58</f>
        <v>5</v>
      </c>
      <c r="Z58" s="238">
        <f t="shared" ref="Z58:Z64" si="94">IF(Y58&gt;0,Y58-X$66,0)</f>
        <v>1.6666666666666665</v>
      </c>
      <c r="AB58" s="3" t="s">
        <v>143</v>
      </c>
      <c r="AC58" s="25">
        <v>0</v>
      </c>
      <c r="AD58" s="3" t="s">
        <v>143</v>
      </c>
      <c r="AE58" s="238">
        <v>5</v>
      </c>
      <c r="AF58" s="238">
        <f>AC58*AE58</f>
        <v>0</v>
      </c>
      <c r="AG58" s="238">
        <f t="shared" ref="AG58:AG64" si="95">IF(AF58&gt;0,AF58-AE$66,0)</f>
        <v>0</v>
      </c>
      <c r="AI58" s="3" t="s">
        <v>143</v>
      </c>
      <c r="AJ58" s="242">
        <v>1</v>
      </c>
      <c r="AK58" s="3" t="s">
        <v>143</v>
      </c>
      <c r="AL58" s="238">
        <v>5</v>
      </c>
      <c r="AM58" s="238">
        <f>AJ58*AL58</f>
        <v>5</v>
      </c>
      <c r="AN58" s="238">
        <f t="shared" ref="AN58:AN64" si="96">IF(AM58&gt;0,AM58-AL$66,0)</f>
        <v>1.6666666666666665</v>
      </c>
      <c r="AP58" s="3" t="s">
        <v>143</v>
      </c>
      <c r="AQ58" s="27">
        <v>1</v>
      </c>
      <c r="AR58" s="3" t="s">
        <v>143</v>
      </c>
      <c r="AS58" s="238">
        <v>5</v>
      </c>
      <c r="AT58" s="238">
        <f>AQ58*AS58</f>
        <v>5</v>
      </c>
      <c r="AU58" s="238">
        <f t="shared" ref="AU58:AU64" si="97">IF(AT58&gt;0,AT58-AS$66,0)</f>
        <v>1.6666666666666665</v>
      </c>
      <c r="AW58" s="3" t="s">
        <v>143</v>
      </c>
      <c r="AX58" s="203">
        <v>0</v>
      </c>
      <c r="AY58" s="3" t="s">
        <v>143</v>
      </c>
      <c r="AZ58" s="238">
        <v>5</v>
      </c>
      <c r="BA58" s="238">
        <f>AX58*AZ58</f>
        <v>0</v>
      </c>
      <c r="BB58" s="238">
        <f t="shared" ref="BB58:BB64" si="98">IF(BA58&gt;0,BA58-AZ$66,0)</f>
        <v>0</v>
      </c>
      <c r="BD58" s="3" t="s">
        <v>143</v>
      </c>
      <c r="BE58" s="29">
        <v>1</v>
      </c>
      <c r="BF58" s="3" t="s">
        <v>143</v>
      </c>
      <c r="BG58" s="238">
        <v>5</v>
      </c>
      <c r="BH58" s="238">
        <f>BE58*BG58</f>
        <v>5</v>
      </c>
      <c r="BI58" s="238">
        <f t="shared" ref="BI58:BI64" si="99">IF(BH58&gt;0,BH58-BG$66,0)</f>
        <v>1.6666666666666665</v>
      </c>
      <c r="BK58" s="3" t="s">
        <v>143</v>
      </c>
      <c r="BL58" s="26">
        <v>1</v>
      </c>
      <c r="BM58" s="3" t="s">
        <v>143</v>
      </c>
      <c r="BN58" s="238">
        <v>5</v>
      </c>
      <c r="BO58" s="238">
        <f>BL58*BN58</f>
        <v>5</v>
      </c>
      <c r="BP58" s="238">
        <f t="shared" ref="BP58:BP64" si="100">IF(BO58&gt;0,BO58-BN$66,0)</f>
        <v>1.6666666666666665</v>
      </c>
      <c r="BR58" s="3" t="s">
        <v>143</v>
      </c>
      <c r="BS58" s="254">
        <v>0</v>
      </c>
      <c r="BT58" s="3" t="s">
        <v>143</v>
      </c>
      <c r="BU58" s="238">
        <v>5</v>
      </c>
      <c r="BV58" s="238">
        <f>BS58*BU58</f>
        <v>0</v>
      </c>
      <c r="BW58" s="238">
        <f t="shared" ref="BW58:BW64" si="101">IF(BV58&gt;0,BV58-BU$66,0)</f>
        <v>0</v>
      </c>
    </row>
    <row r="59" spans="21:75" customFormat="1" x14ac:dyDescent="0.25">
      <c r="U59" s="3" t="s">
        <v>144</v>
      </c>
      <c r="V59" s="42">
        <v>0</v>
      </c>
      <c r="W59" s="3" t="s">
        <v>144</v>
      </c>
      <c r="X59" s="238">
        <v>4</v>
      </c>
      <c r="Y59" s="238">
        <f t="shared" ref="Y59:Y64" si="102">V59*X59</f>
        <v>0</v>
      </c>
      <c r="Z59" s="238">
        <f t="shared" si="94"/>
        <v>0</v>
      </c>
      <c r="AB59" s="3" t="s">
        <v>144</v>
      </c>
      <c r="AC59" s="25">
        <v>1</v>
      </c>
      <c r="AD59" s="3" t="s">
        <v>144</v>
      </c>
      <c r="AE59" s="238">
        <v>4</v>
      </c>
      <c r="AF59" s="238">
        <f t="shared" ref="AF59:AF64" si="103">AC59*AE59</f>
        <v>4</v>
      </c>
      <c r="AG59" s="238">
        <f t="shared" si="95"/>
        <v>0.66666666666666652</v>
      </c>
      <c r="AI59" s="3" t="s">
        <v>144</v>
      </c>
      <c r="AJ59" s="242">
        <v>1</v>
      </c>
      <c r="AK59" s="3" t="s">
        <v>144</v>
      </c>
      <c r="AL59" s="238">
        <v>4</v>
      </c>
      <c r="AM59" s="238">
        <f t="shared" ref="AM59:AM64" si="104">AJ59*AL59</f>
        <v>4</v>
      </c>
      <c r="AN59" s="238">
        <f t="shared" si="96"/>
        <v>0.66666666666666652</v>
      </c>
      <c r="AP59" s="3" t="s">
        <v>144</v>
      </c>
      <c r="AQ59" s="27">
        <v>0</v>
      </c>
      <c r="AR59" s="3" t="s">
        <v>144</v>
      </c>
      <c r="AS59" s="238">
        <v>4</v>
      </c>
      <c r="AT59" s="238">
        <f t="shared" ref="AT59:AT64" si="105">AQ59*AS59</f>
        <v>0</v>
      </c>
      <c r="AU59" s="238">
        <f t="shared" si="97"/>
        <v>0</v>
      </c>
      <c r="AW59" s="3" t="s">
        <v>144</v>
      </c>
      <c r="AX59" s="203">
        <v>1</v>
      </c>
      <c r="AY59" s="3" t="s">
        <v>144</v>
      </c>
      <c r="AZ59" s="238">
        <v>4</v>
      </c>
      <c r="BA59" s="238">
        <f t="shared" ref="BA59:BA64" si="106">AX59*AZ59</f>
        <v>4</v>
      </c>
      <c r="BB59" s="238">
        <f t="shared" si="98"/>
        <v>0.66666666666666652</v>
      </c>
      <c r="BD59" s="3" t="s">
        <v>144</v>
      </c>
      <c r="BE59" s="29">
        <v>0</v>
      </c>
      <c r="BF59" s="3" t="s">
        <v>144</v>
      </c>
      <c r="BG59" s="238">
        <v>4</v>
      </c>
      <c r="BH59" s="238">
        <f t="shared" ref="BH59:BH64" si="107">BE59*BG59</f>
        <v>0</v>
      </c>
      <c r="BI59" s="238">
        <f t="shared" si="99"/>
        <v>0</v>
      </c>
      <c r="BK59" s="3" t="s">
        <v>144</v>
      </c>
      <c r="BL59" s="26">
        <v>1</v>
      </c>
      <c r="BM59" s="3" t="s">
        <v>144</v>
      </c>
      <c r="BN59" s="238">
        <v>4</v>
      </c>
      <c r="BO59" s="238">
        <f t="shared" ref="BO59:BO64" si="108">BL59*BN59</f>
        <v>4</v>
      </c>
      <c r="BP59" s="238">
        <f t="shared" si="100"/>
        <v>0.66666666666666652</v>
      </c>
      <c r="BR59" s="3" t="s">
        <v>144</v>
      </c>
      <c r="BS59" s="254">
        <v>0</v>
      </c>
      <c r="BT59" s="3" t="s">
        <v>144</v>
      </c>
      <c r="BU59" s="238">
        <v>4</v>
      </c>
      <c r="BV59" s="238">
        <f t="shared" ref="BV59:BV64" si="109">BS59*BU59</f>
        <v>0</v>
      </c>
      <c r="BW59" s="238">
        <f t="shared" si="101"/>
        <v>0</v>
      </c>
    </row>
    <row r="60" spans="21:75" customFormat="1" x14ac:dyDescent="0.25">
      <c r="U60" s="3" t="s">
        <v>145</v>
      </c>
      <c r="V60" s="42">
        <v>0</v>
      </c>
      <c r="W60" s="3" t="s">
        <v>145</v>
      </c>
      <c r="X60" s="238">
        <v>4</v>
      </c>
      <c r="Y60" s="238">
        <f t="shared" si="102"/>
        <v>0</v>
      </c>
      <c r="Z60" s="238">
        <f t="shared" si="94"/>
        <v>0</v>
      </c>
      <c r="AB60" s="3" t="s">
        <v>145</v>
      </c>
      <c r="AC60" s="25">
        <v>0</v>
      </c>
      <c r="AD60" s="3" t="s">
        <v>145</v>
      </c>
      <c r="AE60" s="238">
        <v>4</v>
      </c>
      <c r="AF60" s="238">
        <f t="shared" si="103"/>
        <v>0</v>
      </c>
      <c r="AG60" s="238">
        <f t="shared" si="95"/>
        <v>0</v>
      </c>
      <c r="AI60" s="3" t="s">
        <v>145</v>
      </c>
      <c r="AJ60" s="242">
        <v>1</v>
      </c>
      <c r="AK60" s="3" t="s">
        <v>145</v>
      </c>
      <c r="AL60" s="238">
        <v>4</v>
      </c>
      <c r="AM60" s="238">
        <f t="shared" si="104"/>
        <v>4</v>
      </c>
      <c r="AN60" s="238">
        <f t="shared" si="96"/>
        <v>0.66666666666666652</v>
      </c>
      <c r="AP60" s="3" t="s">
        <v>145</v>
      </c>
      <c r="AQ60" s="27">
        <v>0</v>
      </c>
      <c r="AR60" s="3" t="s">
        <v>145</v>
      </c>
      <c r="AS60" s="238">
        <v>4</v>
      </c>
      <c r="AT60" s="238">
        <f t="shared" si="105"/>
        <v>0</v>
      </c>
      <c r="AU60" s="238">
        <f t="shared" si="97"/>
        <v>0</v>
      </c>
      <c r="AW60" s="3" t="s">
        <v>145</v>
      </c>
      <c r="AX60" s="203">
        <v>0</v>
      </c>
      <c r="AY60" s="3" t="s">
        <v>145</v>
      </c>
      <c r="AZ60" s="238">
        <v>4</v>
      </c>
      <c r="BA60" s="238">
        <f t="shared" si="106"/>
        <v>0</v>
      </c>
      <c r="BB60" s="238">
        <f t="shared" si="98"/>
        <v>0</v>
      </c>
      <c r="BD60" s="3" t="s">
        <v>145</v>
      </c>
      <c r="BE60" s="29">
        <v>0</v>
      </c>
      <c r="BF60" s="3" t="s">
        <v>145</v>
      </c>
      <c r="BG60" s="238">
        <v>4</v>
      </c>
      <c r="BH60" s="238">
        <f t="shared" si="107"/>
        <v>0</v>
      </c>
      <c r="BI60" s="238">
        <f t="shared" si="99"/>
        <v>0</v>
      </c>
      <c r="BK60" s="3" t="s">
        <v>145</v>
      </c>
      <c r="BL60" s="26">
        <v>0</v>
      </c>
      <c r="BM60" s="3" t="s">
        <v>145</v>
      </c>
      <c r="BN60" s="238">
        <v>4</v>
      </c>
      <c r="BO60" s="238">
        <f t="shared" si="108"/>
        <v>0</v>
      </c>
      <c r="BP60" s="238">
        <f t="shared" si="100"/>
        <v>0</v>
      </c>
      <c r="BR60" s="3" t="s">
        <v>145</v>
      </c>
      <c r="BS60" s="254">
        <v>0</v>
      </c>
      <c r="BT60" s="3" t="s">
        <v>145</v>
      </c>
      <c r="BU60" s="238">
        <v>4</v>
      </c>
      <c r="BV60" s="238">
        <f t="shared" si="109"/>
        <v>0</v>
      </c>
      <c r="BW60" s="238">
        <f t="shared" si="101"/>
        <v>0</v>
      </c>
    </row>
    <row r="61" spans="21:75" customFormat="1" x14ac:dyDescent="0.25">
      <c r="U61" s="3" t="s">
        <v>146</v>
      </c>
      <c r="V61" s="42">
        <v>1</v>
      </c>
      <c r="W61" s="3" t="s">
        <v>146</v>
      </c>
      <c r="X61" s="238">
        <v>0</v>
      </c>
      <c r="Y61" s="238">
        <f t="shared" si="102"/>
        <v>0</v>
      </c>
      <c r="Z61" s="238">
        <f t="shared" si="94"/>
        <v>0</v>
      </c>
      <c r="AB61" s="3" t="s">
        <v>146</v>
      </c>
      <c r="AC61" s="25">
        <v>0</v>
      </c>
      <c r="AD61" s="3" t="s">
        <v>146</v>
      </c>
      <c r="AE61" s="238">
        <v>0</v>
      </c>
      <c r="AF61" s="238">
        <f t="shared" si="103"/>
        <v>0</v>
      </c>
      <c r="AG61" s="238">
        <f t="shared" si="95"/>
        <v>0</v>
      </c>
      <c r="AI61" s="3" t="s">
        <v>146</v>
      </c>
      <c r="AJ61" s="242">
        <v>0</v>
      </c>
      <c r="AK61" s="3" t="s">
        <v>146</v>
      </c>
      <c r="AL61" s="238">
        <v>0</v>
      </c>
      <c r="AM61" s="238">
        <f t="shared" si="104"/>
        <v>0</v>
      </c>
      <c r="AN61" s="238">
        <f t="shared" si="96"/>
        <v>0</v>
      </c>
      <c r="AP61" s="3" t="s">
        <v>146</v>
      </c>
      <c r="AQ61" s="27">
        <v>0</v>
      </c>
      <c r="AR61" s="3" t="s">
        <v>146</v>
      </c>
      <c r="AS61" s="238">
        <v>0</v>
      </c>
      <c r="AT61" s="238">
        <f t="shared" si="105"/>
        <v>0</v>
      </c>
      <c r="AU61" s="238">
        <f t="shared" si="97"/>
        <v>0</v>
      </c>
      <c r="AW61" s="3" t="s">
        <v>146</v>
      </c>
      <c r="AX61" s="203">
        <v>0</v>
      </c>
      <c r="AY61" s="3" t="s">
        <v>146</v>
      </c>
      <c r="AZ61" s="238">
        <v>0</v>
      </c>
      <c r="BA61" s="238">
        <f t="shared" si="106"/>
        <v>0</v>
      </c>
      <c r="BB61" s="238">
        <f t="shared" si="98"/>
        <v>0</v>
      </c>
      <c r="BD61" s="3" t="s">
        <v>146</v>
      </c>
      <c r="BE61" s="29">
        <v>0</v>
      </c>
      <c r="BF61" s="3" t="s">
        <v>146</v>
      </c>
      <c r="BG61" s="238">
        <v>0</v>
      </c>
      <c r="BH61" s="238">
        <f t="shared" si="107"/>
        <v>0</v>
      </c>
      <c r="BI61" s="238">
        <f t="shared" si="99"/>
        <v>0</v>
      </c>
      <c r="BK61" s="3" t="s">
        <v>146</v>
      </c>
      <c r="BL61" s="26">
        <v>0</v>
      </c>
      <c r="BM61" s="3" t="s">
        <v>146</v>
      </c>
      <c r="BN61" s="238">
        <v>0</v>
      </c>
      <c r="BO61" s="238">
        <f t="shared" si="108"/>
        <v>0</v>
      </c>
      <c r="BP61" s="238">
        <f t="shared" si="100"/>
        <v>0</v>
      </c>
      <c r="BR61" s="3" t="s">
        <v>146</v>
      </c>
      <c r="BS61" s="254">
        <v>1</v>
      </c>
      <c r="BT61" s="3" t="s">
        <v>146</v>
      </c>
      <c r="BU61" s="238">
        <v>0</v>
      </c>
      <c r="BV61" s="238">
        <f t="shared" si="109"/>
        <v>0</v>
      </c>
      <c r="BW61" s="238">
        <f t="shared" si="101"/>
        <v>0</v>
      </c>
    </row>
    <row r="62" spans="21:75" customFormat="1" x14ac:dyDescent="0.25">
      <c r="U62" s="3" t="s">
        <v>173</v>
      </c>
      <c r="V62" s="42">
        <v>0</v>
      </c>
      <c r="W62" s="3" t="s">
        <v>173</v>
      </c>
      <c r="X62" s="238">
        <v>3</v>
      </c>
      <c r="Y62" s="238">
        <f t="shared" si="102"/>
        <v>0</v>
      </c>
      <c r="Z62" s="238">
        <f t="shared" si="94"/>
        <v>0</v>
      </c>
      <c r="AB62" s="3" t="s">
        <v>173</v>
      </c>
      <c r="AC62" s="25">
        <v>1</v>
      </c>
      <c r="AD62" s="3" t="s">
        <v>173</v>
      </c>
      <c r="AE62" s="238">
        <v>3</v>
      </c>
      <c r="AF62" s="238">
        <f t="shared" si="103"/>
        <v>3</v>
      </c>
      <c r="AG62" s="238">
        <f t="shared" si="95"/>
        <v>-0.33333333333333348</v>
      </c>
      <c r="AI62" s="3" t="s">
        <v>173</v>
      </c>
      <c r="AJ62" s="242">
        <v>1</v>
      </c>
      <c r="AK62" s="3" t="s">
        <v>173</v>
      </c>
      <c r="AL62" s="238">
        <v>3</v>
      </c>
      <c r="AM62" s="238">
        <f t="shared" si="104"/>
        <v>3</v>
      </c>
      <c r="AN62" s="238">
        <f t="shared" si="96"/>
        <v>-0.33333333333333348</v>
      </c>
      <c r="AP62" s="3" t="s">
        <v>173</v>
      </c>
      <c r="AQ62" s="27">
        <v>1</v>
      </c>
      <c r="AR62" s="3" t="s">
        <v>173</v>
      </c>
      <c r="AS62" s="238">
        <v>3</v>
      </c>
      <c r="AT62" s="238">
        <f t="shared" si="105"/>
        <v>3</v>
      </c>
      <c r="AU62" s="238">
        <f t="shared" si="97"/>
        <v>-0.33333333333333348</v>
      </c>
      <c r="AW62" s="3" t="s">
        <v>173</v>
      </c>
      <c r="AX62" s="203">
        <v>1</v>
      </c>
      <c r="AY62" s="3" t="s">
        <v>173</v>
      </c>
      <c r="AZ62" s="238">
        <v>3</v>
      </c>
      <c r="BA62" s="238">
        <f t="shared" si="106"/>
        <v>3</v>
      </c>
      <c r="BB62" s="238">
        <f t="shared" si="98"/>
        <v>-0.33333333333333348</v>
      </c>
      <c r="BD62" s="3" t="s">
        <v>173</v>
      </c>
      <c r="BE62" s="29">
        <v>1</v>
      </c>
      <c r="BF62" s="3" t="s">
        <v>173</v>
      </c>
      <c r="BG62" s="238">
        <v>3</v>
      </c>
      <c r="BH62" s="238">
        <f t="shared" si="107"/>
        <v>3</v>
      </c>
      <c r="BI62" s="238">
        <f t="shared" si="99"/>
        <v>-0.33333333333333348</v>
      </c>
      <c r="BK62" s="3" t="s">
        <v>173</v>
      </c>
      <c r="BL62" s="26">
        <v>1</v>
      </c>
      <c r="BM62" s="3" t="s">
        <v>173</v>
      </c>
      <c r="BN62" s="238">
        <v>3</v>
      </c>
      <c r="BO62" s="238">
        <f t="shared" si="108"/>
        <v>3</v>
      </c>
      <c r="BP62" s="238">
        <f t="shared" si="100"/>
        <v>-0.33333333333333348</v>
      </c>
      <c r="BR62" s="3" t="s">
        <v>173</v>
      </c>
      <c r="BS62" s="254">
        <v>1</v>
      </c>
      <c r="BT62" s="3" t="s">
        <v>173</v>
      </c>
      <c r="BU62" s="238">
        <v>3</v>
      </c>
      <c r="BV62" s="238">
        <f t="shared" si="109"/>
        <v>3</v>
      </c>
      <c r="BW62" s="238">
        <f t="shared" si="101"/>
        <v>-0.33333333333333348</v>
      </c>
    </row>
    <row r="63" spans="21:75" customFormat="1" x14ac:dyDescent="0.25">
      <c r="U63" s="3" t="s">
        <v>174</v>
      </c>
      <c r="V63" s="42">
        <v>1</v>
      </c>
      <c r="W63" s="3" t="s">
        <v>174</v>
      </c>
      <c r="X63" s="238">
        <v>2</v>
      </c>
      <c r="Y63" s="238">
        <f t="shared" si="102"/>
        <v>2</v>
      </c>
      <c r="Z63" s="238">
        <f t="shared" si="94"/>
        <v>-1.3333333333333335</v>
      </c>
      <c r="AB63" s="3" t="s">
        <v>174</v>
      </c>
      <c r="AC63" s="25">
        <v>1</v>
      </c>
      <c r="AD63" s="3" t="s">
        <v>174</v>
      </c>
      <c r="AE63" s="238">
        <v>2</v>
      </c>
      <c r="AF63" s="238">
        <f t="shared" si="103"/>
        <v>2</v>
      </c>
      <c r="AG63" s="238">
        <f t="shared" si="95"/>
        <v>-1.3333333333333335</v>
      </c>
      <c r="AI63" s="3" t="s">
        <v>174</v>
      </c>
      <c r="AJ63" s="242">
        <v>0</v>
      </c>
      <c r="AK63" s="3" t="s">
        <v>174</v>
      </c>
      <c r="AL63" s="238">
        <v>2</v>
      </c>
      <c r="AM63" s="238">
        <f t="shared" si="104"/>
        <v>0</v>
      </c>
      <c r="AN63" s="238">
        <f t="shared" si="96"/>
        <v>0</v>
      </c>
      <c r="AP63" s="3" t="s">
        <v>174</v>
      </c>
      <c r="AQ63" s="27">
        <v>1</v>
      </c>
      <c r="AR63" s="3" t="s">
        <v>174</v>
      </c>
      <c r="AS63" s="238">
        <v>2</v>
      </c>
      <c r="AT63" s="238">
        <f t="shared" si="105"/>
        <v>2</v>
      </c>
      <c r="AU63" s="238">
        <f t="shared" si="97"/>
        <v>-1.3333333333333335</v>
      </c>
      <c r="AW63" s="3" t="s">
        <v>174</v>
      </c>
      <c r="AX63" s="203">
        <v>0</v>
      </c>
      <c r="AY63" s="3" t="s">
        <v>174</v>
      </c>
      <c r="AZ63" s="238">
        <v>2</v>
      </c>
      <c r="BA63" s="238">
        <f t="shared" si="106"/>
        <v>0</v>
      </c>
      <c r="BB63" s="238">
        <f t="shared" si="98"/>
        <v>0</v>
      </c>
      <c r="BD63" s="3" t="s">
        <v>174</v>
      </c>
      <c r="BE63" s="29">
        <v>1</v>
      </c>
      <c r="BF63" s="3" t="s">
        <v>174</v>
      </c>
      <c r="BG63" s="238">
        <v>2</v>
      </c>
      <c r="BH63" s="238">
        <f t="shared" si="107"/>
        <v>2</v>
      </c>
      <c r="BI63" s="238">
        <f t="shared" si="99"/>
        <v>-1.3333333333333335</v>
      </c>
      <c r="BK63" s="3" t="s">
        <v>174</v>
      </c>
      <c r="BL63" s="26">
        <v>1</v>
      </c>
      <c r="BM63" s="3" t="s">
        <v>174</v>
      </c>
      <c r="BN63" s="238">
        <v>2</v>
      </c>
      <c r="BO63" s="238">
        <f t="shared" si="108"/>
        <v>2</v>
      </c>
      <c r="BP63" s="238">
        <f t="shared" si="100"/>
        <v>-1.3333333333333335</v>
      </c>
      <c r="BR63" s="3" t="s">
        <v>174</v>
      </c>
      <c r="BS63" s="254">
        <v>0</v>
      </c>
      <c r="BT63" s="3" t="s">
        <v>174</v>
      </c>
      <c r="BU63" s="238">
        <v>2</v>
      </c>
      <c r="BV63" s="238">
        <f t="shared" si="109"/>
        <v>0</v>
      </c>
      <c r="BW63" s="238">
        <f t="shared" si="101"/>
        <v>0</v>
      </c>
    </row>
    <row r="64" spans="21:75" customFormat="1" x14ac:dyDescent="0.25">
      <c r="U64" s="3" t="s">
        <v>175</v>
      </c>
      <c r="V64" s="42">
        <v>0</v>
      </c>
      <c r="W64" s="3" t="s">
        <v>175</v>
      </c>
      <c r="X64" s="238">
        <v>2</v>
      </c>
      <c r="Y64" s="238">
        <f t="shared" si="102"/>
        <v>0</v>
      </c>
      <c r="Z64" s="238">
        <f t="shared" si="94"/>
        <v>0</v>
      </c>
      <c r="AB64" s="3" t="s">
        <v>175</v>
      </c>
      <c r="AC64" s="25">
        <v>1</v>
      </c>
      <c r="AD64" s="3" t="s">
        <v>175</v>
      </c>
      <c r="AE64" s="238">
        <v>2</v>
      </c>
      <c r="AF64" s="238">
        <f t="shared" si="103"/>
        <v>2</v>
      </c>
      <c r="AG64" s="238">
        <f t="shared" si="95"/>
        <v>-1.3333333333333335</v>
      </c>
      <c r="AI64" s="3" t="s">
        <v>175</v>
      </c>
      <c r="AJ64" s="242">
        <v>0</v>
      </c>
      <c r="AK64" s="3" t="s">
        <v>175</v>
      </c>
      <c r="AL64" s="238">
        <v>2</v>
      </c>
      <c r="AM64" s="238">
        <f t="shared" si="104"/>
        <v>0</v>
      </c>
      <c r="AN64" s="238">
        <f t="shared" si="96"/>
        <v>0</v>
      </c>
      <c r="AP64" s="3" t="s">
        <v>175</v>
      </c>
      <c r="AQ64" s="27">
        <v>1</v>
      </c>
      <c r="AR64" s="3" t="s">
        <v>175</v>
      </c>
      <c r="AS64" s="238">
        <v>2</v>
      </c>
      <c r="AT64" s="238">
        <f t="shared" si="105"/>
        <v>2</v>
      </c>
      <c r="AU64" s="238">
        <f t="shared" si="97"/>
        <v>-1.3333333333333335</v>
      </c>
      <c r="AW64" s="3" t="s">
        <v>175</v>
      </c>
      <c r="AX64" s="203">
        <v>0</v>
      </c>
      <c r="AY64" s="3" t="s">
        <v>175</v>
      </c>
      <c r="AZ64" s="238">
        <v>2</v>
      </c>
      <c r="BA64" s="238">
        <f t="shared" si="106"/>
        <v>0</v>
      </c>
      <c r="BB64" s="238">
        <f t="shared" si="98"/>
        <v>0</v>
      </c>
      <c r="BD64" s="3" t="s">
        <v>175</v>
      </c>
      <c r="BE64" s="29">
        <v>0</v>
      </c>
      <c r="BF64" s="3" t="s">
        <v>175</v>
      </c>
      <c r="BG64" s="238">
        <v>2</v>
      </c>
      <c r="BH64" s="238">
        <f t="shared" si="107"/>
        <v>0</v>
      </c>
      <c r="BI64" s="238">
        <f t="shared" si="99"/>
        <v>0</v>
      </c>
      <c r="BK64" s="3" t="s">
        <v>175</v>
      </c>
      <c r="BL64" s="26">
        <v>0</v>
      </c>
      <c r="BM64" s="3" t="s">
        <v>175</v>
      </c>
      <c r="BN64" s="238">
        <v>2</v>
      </c>
      <c r="BO64" s="238">
        <f t="shared" si="108"/>
        <v>0</v>
      </c>
      <c r="BP64" s="238">
        <f t="shared" si="100"/>
        <v>0</v>
      </c>
      <c r="BR64" s="3" t="s">
        <v>175</v>
      </c>
      <c r="BS64" s="254">
        <v>1</v>
      </c>
      <c r="BT64" s="3" t="s">
        <v>175</v>
      </c>
      <c r="BU64" s="238">
        <v>2</v>
      </c>
      <c r="BV64" s="238">
        <f t="shared" si="109"/>
        <v>2</v>
      </c>
      <c r="BW64" s="238">
        <f t="shared" si="101"/>
        <v>-1.3333333333333335</v>
      </c>
    </row>
    <row r="65" spans="21:75" customFormat="1" x14ac:dyDescent="0.25">
      <c r="W65" s="131" t="s">
        <v>182</v>
      </c>
      <c r="X65" s="50">
        <f>COUNTIFS(X58:X64,"&gt;0")</f>
        <v>6</v>
      </c>
      <c r="Y65" s="50"/>
      <c r="Z65" s="50">
        <f t="shared" ref="Z65" si="110">COUNTIFS(Z58:Z64,"&gt;0")</f>
        <v>1</v>
      </c>
      <c r="AD65" s="131" t="s">
        <v>182</v>
      </c>
      <c r="AE65" s="50">
        <f>COUNTIFS(AE58:AE64,"&gt;0")</f>
        <v>6</v>
      </c>
      <c r="AF65" s="50"/>
      <c r="AG65" s="50">
        <f t="shared" ref="AG65" si="111">COUNTIFS(AG58:AG64,"&gt;0")</f>
        <v>1</v>
      </c>
      <c r="AK65" s="131" t="s">
        <v>182</v>
      </c>
      <c r="AL65" s="50">
        <f>COUNTIFS(AL58:AL64,"&gt;0")</f>
        <v>6</v>
      </c>
      <c r="AM65" s="50"/>
      <c r="AN65" s="50">
        <f t="shared" ref="AN65" si="112">COUNTIFS(AN58:AN64,"&gt;0")</f>
        <v>3</v>
      </c>
      <c r="AR65" s="131" t="s">
        <v>182</v>
      </c>
      <c r="AS65" s="50">
        <f>COUNTIFS(AS58:AS64,"&gt;0")</f>
        <v>6</v>
      </c>
      <c r="AT65" s="50"/>
      <c r="AU65" s="50">
        <f t="shared" ref="AU65" si="113">COUNTIFS(AU58:AU64,"&gt;0")</f>
        <v>1</v>
      </c>
      <c r="AY65" s="131" t="s">
        <v>182</v>
      </c>
      <c r="AZ65" s="50">
        <f>COUNTIFS(AZ58:AZ64,"&gt;0")</f>
        <v>6</v>
      </c>
      <c r="BA65" s="50"/>
      <c r="BB65" s="50">
        <f t="shared" ref="BB65" si="114">COUNTIFS(BB58:BB64,"&gt;0")</f>
        <v>1</v>
      </c>
      <c r="BF65" s="131" t="s">
        <v>182</v>
      </c>
      <c r="BG65" s="50">
        <f>COUNTIFS(BG58:BG64,"&gt;0")</f>
        <v>6</v>
      </c>
      <c r="BH65" s="50"/>
      <c r="BI65" s="50">
        <f t="shared" ref="BI65" si="115">COUNTIFS(BI58:BI64,"&gt;0")</f>
        <v>1</v>
      </c>
      <c r="BM65" s="131" t="s">
        <v>182</v>
      </c>
      <c r="BN65" s="50">
        <f>COUNTIFS(BN58:BN64,"&gt;0")</f>
        <v>6</v>
      </c>
      <c r="BO65" s="50"/>
      <c r="BP65" s="50">
        <f t="shared" ref="BP65" si="116">COUNTIFS(BP58:BP64,"&gt;0")</f>
        <v>2</v>
      </c>
      <c r="BT65" s="131" t="s">
        <v>182</v>
      </c>
      <c r="BU65" s="50">
        <f>COUNTIFS(BU58:BU64,"&gt;0")</f>
        <v>6</v>
      </c>
      <c r="BV65" s="50"/>
      <c r="BW65" s="50">
        <f t="shared" ref="BW65" si="117">COUNTIFS(BW58:BW64,"&gt;0")</f>
        <v>0</v>
      </c>
    </row>
    <row r="66" spans="21:75" customFormat="1" x14ac:dyDescent="0.25">
      <c r="W66" s="131" t="s">
        <v>170</v>
      </c>
      <c r="X66" s="19">
        <f>SUM(X57:X64)/X65</f>
        <v>3.3333333333333335</v>
      </c>
      <c r="Y66" s="19"/>
      <c r="Z66" s="19"/>
      <c r="AD66" s="131" t="s">
        <v>170</v>
      </c>
      <c r="AE66" s="19">
        <f>SUM(AE57:AE64)/AE65</f>
        <v>3.3333333333333335</v>
      </c>
      <c r="AF66" s="19"/>
      <c r="AG66" s="19"/>
      <c r="AK66" s="131" t="s">
        <v>170</v>
      </c>
      <c r="AL66" s="19">
        <f>SUM(AL57:AL64)/AL65</f>
        <v>3.3333333333333335</v>
      </c>
      <c r="AM66" s="19"/>
      <c r="AN66" s="19"/>
      <c r="AR66" s="131" t="s">
        <v>170</v>
      </c>
      <c r="AS66" s="19">
        <f>SUM(AS57:AS64)/AS65</f>
        <v>3.3333333333333335</v>
      </c>
      <c r="AT66" s="19"/>
      <c r="AU66" s="19"/>
      <c r="AY66" s="131" t="s">
        <v>170</v>
      </c>
      <c r="AZ66" s="19">
        <f>SUM(AZ57:AZ64)/AZ65</f>
        <v>3.3333333333333335</v>
      </c>
      <c r="BA66" s="19"/>
      <c r="BB66" s="19"/>
      <c r="BF66" s="131" t="s">
        <v>170</v>
      </c>
      <c r="BG66" s="19">
        <f>SUM(BG57:BG64)/BG65</f>
        <v>3.3333333333333335</v>
      </c>
      <c r="BH66" s="19"/>
      <c r="BI66" s="19"/>
      <c r="BM66" s="131" t="s">
        <v>170</v>
      </c>
      <c r="BN66" s="19">
        <f>SUM(BN57:BN64)/BN65</f>
        <v>3.3333333333333335</v>
      </c>
      <c r="BO66" s="19"/>
      <c r="BP66" s="19"/>
      <c r="BT66" s="131" t="s">
        <v>170</v>
      </c>
      <c r="BU66" s="19">
        <f>SUM(BU57:BU64)/BU65</f>
        <v>3.3333333333333335</v>
      </c>
      <c r="BV66" s="19"/>
      <c r="BW66" s="19"/>
    </row>
    <row r="67" spans="21:75" customFormat="1" x14ac:dyDescent="0.25">
      <c r="W67" s="131" t="s">
        <v>169</v>
      </c>
      <c r="Z67" s="245">
        <f>SUM(Z58:Z64)</f>
        <v>0.33333333333333304</v>
      </c>
      <c r="AD67" s="131" t="s">
        <v>169</v>
      </c>
      <c r="AG67" s="245">
        <f>SUM(AG58:AG64)</f>
        <v>-2.3333333333333339</v>
      </c>
      <c r="AK67" s="131" t="s">
        <v>169</v>
      </c>
      <c r="AN67" s="245">
        <f>SUM(AN58:AN64)</f>
        <v>2.6666666666666661</v>
      </c>
      <c r="AR67" s="131" t="s">
        <v>169</v>
      </c>
      <c r="AU67" s="245">
        <f>SUM(AU58:AU64)</f>
        <v>-1.3333333333333339</v>
      </c>
      <c r="AY67" s="131" t="s">
        <v>169</v>
      </c>
      <c r="BB67" s="245">
        <f>SUM(BB58:BB64)</f>
        <v>0.33333333333333304</v>
      </c>
      <c r="BF67" s="131" t="s">
        <v>169</v>
      </c>
      <c r="BI67" s="245">
        <f>SUM(BI58:BI64)</f>
        <v>-4.4408920985006262E-16</v>
      </c>
      <c r="BM67" s="131" t="s">
        <v>169</v>
      </c>
      <c r="BP67" s="245">
        <f>SUM(BP58:BP64)</f>
        <v>0.66666666666666607</v>
      </c>
      <c r="BT67" s="131" t="s">
        <v>169</v>
      </c>
      <c r="BW67" s="245">
        <f>SUM(BW58:BW64)</f>
        <v>-1.666666666666667</v>
      </c>
    </row>
    <row r="68" spans="21:75" customFormat="1" x14ac:dyDescent="0.25">
      <c r="W68" s="131" t="s">
        <v>96</v>
      </c>
      <c r="Z68" s="255">
        <f>Z67/X65</f>
        <v>5.5555555555555504E-2</v>
      </c>
      <c r="AD68" s="131" t="s">
        <v>96</v>
      </c>
      <c r="AG68" s="256">
        <f>AG67/AE65</f>
        <v>-0.38888888888888901</v>
      </c>
      <c r="AK68" s="131" t="s">
        <v>96</v>
      </c>
      <c r="AN68" s="245">
        <f>AN67/AL65</f>
        <v>0.44444444444444436</v>
      </c>
      <c r="AR68" s="131" t="s">
        <v>96</v>
      </c>
      <c r="AU68" s="262">
        <f>AU67/AS65</f>
        <v>-0.22222222222222232</v>
      </c>
      <c r="AY68" s="131" t="s">
        <v>96</v>
      </c>
      <c r="BB68" s="263">
        <f>BB67/AZ65</f>
        <v>5.5555555555555504E-2</v>
      </c>
      <c r="BF68" s="131" t="s">
        <v>96</v>
      </c>
      <c r="BI68" s="264">
        <f>BI67/BG65</f>
        <v>-7.4014868308343765E-17</v>
      </c>
      <c r="BM68" s="131" t="s">
        <v>96</v>
      </c>
      <c r="BP68" s="260">
        <f>BP67/BN65</f>
        <v>0.11111111111111101</v>
      </c>
      <c r="BT68" s="131" t="s">
        <v>96</v>
      </c>
      <c r="BW68" s="261">
        <f>BW67/BU65</f>
        <v>-0.27777777777777785</v>
      </c>
    </row>
    <row r="72" spans="21:75" customFormat="1" x14ac:dyDescent="0.25">
      <c r="V72" s="120" t="s">
        <v>154</v>
      </c>
      <c r="X72" s="120" t="s">
        <v>163</v>
      </c>
      <c r="Y72" t="s">
        <v>180</v>
      </c>
      <c r="Z72" t="s">
        <v>247</v>
      </c>
      <c r="AC72" s="120" t="s">
        <v>153</v>
      </c>
      <c r="AE72" s="120" t="s">
        <v>163</v>
      </c>
      <c r="AF72" t="s">
        <v>180</v>
      </c>
      <c r="AG72" t="s">
        <v>247</v>
      </c>
      <c r="AJ72" s="120" t="s">
        <v>152</v>
      </c>
      <c r="AL72" s="120" t="s">
        <v>163</v>
      </c>
      <c r="AM72" t="s">
        <v>180</v>
      </c>
      <c r="AN72" t="s">
        <v>246</v>
      </c>
      <c r="AQ72" s="251" t="s">
        <v>151</v>
      </c>
      <c r="AS72" s="120" t="s">
        <v>163</v>
      </c>
      <c r="AT72" t="s">
        <v>180</v>
      </c>
      <c r="AU72" t="s">
        <v>247</v>
      </c>
      <c r="AX72" s="120" t="s">
        <v>150</v>
      </c>
      <c r="AZ72" s="120" t="s">
        <v>163</v>
      </c>
      <c r="BA72" t="s">
        <v>180</v>
      </c>
      <c r="BB72" t="s">
        <v>247</v>
      </c>
      <c r="BE72" s="120" t="s">
        <v>149</v>
      </c>
      <c r="BG72" s="120" t="s">
        <v>163</v>
      </c>
      <c r="BH72" t="s">
        <v>180</v>
      </c>
      <c r="BI72" t="s">
        <v>247</v>
      </c>
      <c r="BL72" s="120" t="s">
        <v>148</v>
      </c>
      <c r="BN72" s="120" t="s">
        <v>163</v>
      </c>
      <c r="BO72" t="s">
        <v>180</v>
      </c>
      <c r="BP72" t="s">
        <v>247</v>
      </c>
      <c r="BS72" s="239" t="s">
        <v>147</v>
      </c>
      <c r="BU72" s="120" t="s">
        <v>163</v>
      </c>
      <c r="BV72" t="s">
        <v>180</v>
      </c>
      <c r="BW72" t="s">
        <v>247</v>
      </c>
    </row>
    <row r="73" spans="21:75" customFormat="1" x14ac:dyDescent="0.25">
      <c r="U73" s="3" t="s">
        <v>143</v>
      </c>
      <c r="V73" s="42">
        <v>1</v>
      </c>
      <c r="W73" s="3" t="s">
        <v>143</v>
      </c>
      <c r="X73" s="238">
        <v>3</v>
      </c>
      <c r="Y73" s="238">
        <f>V73*X73</f>
        <v>3</v>
      </c>
      <c r="Z73" s="238">
        <f t="shared" ref="Z73:Z79" si="118">IF(Y73&gt;0,Y73-X$81,0)</f>
        <v>-0.33333333333333348</v>
      </c>
      <c r="AB73" s="3" t="s">
        <v>143</v>
      </c>
      <c r="AC73" s="25">
        <v>0</v>
      </c>
      <c r="AD73" s="3" t="s">
        <v>143</v>
      </c>
      <c r="AE73" s="238">
        <v>3</v>
      </c>
      <c r="AF73" s="238">
        <f>AC73*AE73</f>
        <v>0</v>
      </c>
      <c r="AG73" s="238">
        <f t="shared" ref="AG73:AG79" si="119">IF(AF73&gt;0,AF73-AE$81,0)</f>
        <v>0</v>
      </c>
      <c r="AI73" s="3" t="s">
        <v>143</v>
      </c>
      <c r="AJ73" s="242">
        <v>1</v>
      </c>
      <c r="AK73" s="3" t="s">
        <v>143</v>
      </c>
      <c r="AL73" s="238">
        <v>3</v>
      </c>
      <c r="AM73" s="238">
        <f>AJ73*AL73</f>
        <v>3</v>
      </c>
      <c r="AN73" s="238">
        <f t="shared" ref="AN73:AN79" si="120">IF(AM73&gt;0,AM73-AL$81,0)</f>
        <v>-0.33333333333333348</v>
      </c>
      <c r="AP73" s="3" t="s">
        <v>143</v>
      </c>
      <c r="AQ73" s="27">
        <v>1</v>
      </c>
      <c r="AR73" s="3" t="s">
        <v>143</v>
      </c>
      <c r="AS73" s="238">
        <v>3</v>
      </c>
      <c r="AT73" s="238">
        <f>AQ73*AS73</f>
        <v>3</v>
      </c>
      <c r="AU73" s="238">
        <f t="shared" ref="AU73:AU79" si="121">IF(AT73&gt;0,AT73-AS$81,0)</f>
        <v>-0.33333333333333348</v>
      </c>
      <c r="AW73" s="3" t="s">
        <v>143</v>
      </c>
      <c r="AX73" s="203">
        <v>0</v>
      </c>
      <c r="AY73" s="3" t="s">
        <v>143</v>
      </c>
      <c r="AZ73" s="238">
        <v>3</v>
      </c>
      <c r="BA73" s="238">
        <f>AX73*AZ73</f>
        <v>0</v>
      </c>
      <c r="BB73" s="238">
        <f t="shared" ref="BB73:BB79" si="122">IF(BA73&gt;0,BA73-AZ$81,0)</f>
        <v>0</v>
      </c>
      <c r="BD73" s="3" t="s">
        <v>143</v>
      </c>
      <c r="BE73" s="29">
        <v>1</v>
      </c>
      <c r="BF73" s="3" t="s">
        <v>143</v>
      </c>
      <c r="BG73" s="238">
        <v>3</v>
      </c>
      <c r="BH73" s="238">
        <f>BE73*BG73</f>
        <v>3</v>
      </c>
      <c r="BI73" s="238">
        <f t="shared" ref="BI73:BI79" si="123">IF(BH73&gt;0,BH73-BG$81,0)</f>
        <v>-0.33333333333333348</v>
      </c>
      <c r="BK73" s="3" t="s">
        <v>143</v>
      </c>
      <c r="BL73" s="26">
        <v>1</v>
      </c>
      <c r="BM73" s="3" t="s">
        <v>143</v>
      </c>
      <c r="BN73" s="238">
        <v>3</v>
      </c>
      <c r="BO73" s="238">
        <f>BL73*BN73</f>
        <v>3</v>
      </c>
      <c r="BP73" s="238">
        <f t="shared" ref="BP73:BP79" si="124">IF(BO73&gt;0,BO73-BN$81,0)</f>
        <v>-0.33333333333333348</v>
      </c>
      <c r="BR73" s="3" t="s">
        <v>143</v>
      </c>
      <c r="BS73" s="254">
        <v>0</v>
      </c>
      <c r="BT73" s="3" t="s">
        <v>143</v>
      </c>
      <c r="BU73" s="238">
        <v>3</v>
      </c>
      <c r="BV73" s="238">
        <f>BS73*BU73</f>
        <v>0</v>
      </c>
      <c r="BW73" s="238">
        <f t="shared" ref="BW73:BW79" si="125">IF(BV73&gt;0,BV73-BU$81,0)</f>
        <v>0</v>
      </c>
    </row>
    <row r="74" spans="21:75" customFormat="1" x14ac:dyDescent="0.25">
      <c r="U74" s="3" t="s">
        <v>144</v>
      </c>
      <c r="V74" s="42">
        <v>0</v>
      </c>
      <c r="W74" s="3" t="s">
        <v>144</v>
      </c>
      <c r="X74" s="238">
        <v>0</v>
      </c>
      <c r="Y74" s="238">
        <f t="shared" ref="Y74:Y79" si="126">V74*X74</f>
        <v>0</v>
      </c>
      <c r="Z74" s="238">
        <f t="shared" si="118"/>
        <v>0</v>
      </c>
      <c r="AB74" s="3" t="s">
        <v>144</v>
      </c>
      <c r="AC74" s="25">
        <v>1</v>
      </c>
      <c r="AD74" s="3" t="s">
        <v>144</v>
      </c>
      <c r="AE74" s="238">
        <v>0</v>
      </c>
      <c r="AF74" s="238">
        <f t="shared" ref="AF74:AF79" si="127">AC74*AE74</f>
        <v>0</v>
      </c>
      <c r="AG74" s="238">
        <f t="shared" si="119"/>
        <v>0</v>
      </c>
      <c r="AI74" s="3" t="s">
        <v>144</v>
      </c>
      <c r="AJ74" s="242">
        <v>1</v>
      </c>
      <c r="AK74" s="3" t="s">
        <v>144</v>
      </c>
      <c r="AL74" s="238">
        <v>0</v>
      </c>
      <c r="AM74" s="238">
        <f t="shared" ref="AM74:AM79" si="128">AJ74*AL74</f>
        <v>0</v>
      </c>
      <c r="AN74" s="238">
        <f t="shared" si="120"/>
        <v>0</v>
      </c>
      <c r="AP74" s="3" t="s">
        <v>144</v>
      </c>
      <c r="AQ74" s="27">
        <v>0</v>
      </c>
      <c r="AR74" s="3" t="s">
        <v>144</v>
      </c>
      <c r="AS74" s="238">
        <v>0</v>
      </c>
      <c r="AT74" s="238">
        <f t="shared" ref="AT74:AT79" si="129">AQ74*AS74</f>
        <v>0</v>
      </c>
      <c r="AU74" s="238">
        <f t="shared" si="121"/>
        <v>0</v>
      </c>
      <c r="AW74" s="3" t="s">
        <v>144</v>
      </c>
      <c r="AX74" s="203">
        <v>1</v>
      </c>
      <c r="AY74" s="3" t="s">
        <v>144</v>
      </c>
      <c r="AZ74" s="238">
        <v>0</v>
      </c>
      <c r="BA74" s="238">
        <f t="shared" ref="BA74:BA79" si="130">AX74*AZ74</f>
        <v>0</v>
      </c>
      <c r="BB74" s="238">
        <f t="shared" si="122"/>
        <v>0</v>
      </c>
      <c r="BD74" s="3" t="s">
        <v>144</v>
      </c>
      <c r="BE74" s="29">
        <v>0</v>
      </c>
      <c r="BF74" s="3" t="s">
        <v>144</v>
      </c>
      <c r="BG74" s="238">
        <v>0</v>
      </c>
      <c r="BH74" s="238">
        <f t="shared" ref="BH74:BH79" si="131">BE74*BG74</f>
        <v>0</v>
      </c>
      <c r="BI74" s="238">
        <f t="shared" si="123"/>
        <v>0</v>
      </c>
      <c r="BK74" s="3" t="s">
        <v>144</v>
      </c>
      <c r="BL74" s="26">
        <v>1</v>
      </c>
      <c r="BM74" s="3" t="s">
        <v>144</v>
      </c>
      <c r="BN74" s="238">
        <v>0</v>
      </c>
      <c r="BO74" s="238">
        <f t="shared" ref="BO74:BO79" si="132">BL74*BN74</f>
        <v>0</v>
      </c>
      <c r="BP74" s="238">
        <f t="shared" si="124"/>
        <v>0</v>
      </c>
      <c r="BR74" s="3" t="s">
        <v>144</v>
      </c>
      <c r="BS74" s="254">
        <v>0</v>
      </c>
      <c r="BT74" s="3" t="s">
        <v>144</v>
      </c>
      <c r="BU74" s="238">
        <v>0</v>
      </c>
      <c r="BV74" s="238">
        <f t="shared" ref="BV74:BV79" si="133">BS74*BU74</f>
        <v>0</v>
      </c>
      <c r="BW74" s="238">
        <f t="shared" si="125"/>
        <v>0</v>
      </c>
    </row>
    <row r="75" spans="21:75" customFormat="1" x14ac:dyDescent="0.25">
      <c r="U75" s="3" t="s">
        <v>145</v>
      </c>
      <c r="V75" s="42">
        <v>0</v>
      </c>
      <c r="W75" s="3" t="s">
        <v>145</v>
      </c>
      <c r="X75" s="238">
        <v>0</v>
      </c>
      <c r="Y75" s="238">
        <f t="shared" si="126"/>
        <v>0</v>
      </c>
      <c r="Z75" s="238">
        <f t="shared" si="118"/>
        <v>0</v>
      </c>
      <c r="AB75" s="3" t="s">
        <v>145</v>
      </c>
      <c r="AC75" s="25">
        <v>0</v>
      </c>
      <c r="AD75" s="3" t="s">
        <v>145</v>
      </c>
      <c r="AE75" s="238">
        <v>0</v>
      </c>
      <c r="AF75" s="238">
        <f t="shared" si="127"/>
        <v>0</v>
      </c>
      <c r="AG75" s="238">
        <f t="shared" si="119"/>
        <v>0</v>
      </c>
      <c r="AI75" s="3" t="s">
        <v>145</v>
      </c>
      <c r="AJ75" s="242">
        <v>1</v>
      </c>
      <c r="AK75" s="3" t="s">
        <v>145</v>
      </c>
      <c r="AL75" s="238">
        <v>0</v>
      </c>
      <c r="AM75" s="238">
        <f t="shared" si="128"/>
        <v>0</v>
      </c>
      <c r="AN75" s="238">
        <f t="shared" si="120"/>
        <v>0</v>
      </c>
      <c r="AP75" s="3" t="s">
        <v>145</v>
      </c>
      <c r="AQ75" s="27">
        <v>0</v>
      </c>
      <c r="AR75" s="3" t="s">
        <v>145</v>
      </c>
      <c r="AS75" s="238">
        <v>0</v>
      </c>
      <c r="AT75" s="238">
        <f t="shared" si="129"/>
        <v>0</v>
      </c>
      <c r="AU75" s="238">
        <f t="shared" si="121"/>
        <v>0</v>
      </c>
      <c r="AW75" s="3" t="s">
        <v>145</v>
      </c>
      <c r="AX75" s="203">
        <v>0</v>
      </c>
      <c r="AY75" s="3" t="s">
        <v>145</v>
      </c>
      <c r="AZ75" s="238">
        <v>0</v>
      </c>
      <c r="BA75" s="238">
        <f t="shared" si="130"/>
        <v>0</v>
      </c>
      <c r="BB75" s="238">
        <f t="shared" si="122"/>
        <v>0</v>
      </c>
      <c r="BD75" s="3" t="s">
        <v>145</v>
      </c>
      <c r="BE75" s="29">
        <v>0</v>
      </c>
      <c r="BF75" s="3" t="s">
        <v>145</v>
      </c>
      <c r="BG75" s="238">
        <v>0</v>
      </c>
      <c r="BH75" s="238">
        <f t="shared" si="131"/>
        <v>0</v>
      </c>
      <c r="BI75" s="238">
        <f t="shared" si="123"/>
        <v>0</v>
      </c>
      <c r="BK75" s="3" t="s">
        <v>145</v>
      </c>
      <c r="BL75" s="26">
        <v>0</v>
      </c>
      <c r="BM75" s="3" t="s">
        <v>145</v>
      </c>
      <c r="BN75" s="238">
        <v>0</v>
      </c>
      <c r="BO75" s="238">
        <f t="shared" si="132"/>
        <v>0</v>
      </c>
      <c r="BP75" s="238">
        <f t="shared" si="124"/>
        <v>0</v>
      </c>
      <c r="BR75" s="3" t="s">
        <v>145</v>
      </c>
      <c r="BS75" s="254">
        <v>0</v>
      </c>
      <c r="BT75" s="3" t="s">
        <v>145</v>
      </c>
      <c r="BU75" s="238">
        <v>0</v>
      </c>
      <c r="BV75" s="238">
        <f t="shared" si="133"/>
        <v>0</v>
      </c>
      <c r="BW75" s="238">
        <f t="shared" si="125"/>
        <v>0</v>
      </c>
    </row>
    <row r="76" spans="21:75" customFormat="1" x14ac:dyDescent="0.25">
      <c r="U76" s="3" t="s">
        <v>146</v>
      </c>
      <c r="V76" s="42">
        <v>1</v>
      </c>
      <c r="W76" s="3" t="s">
        <v>146</v>
      </c>
      <c r="X76" s="238">
        <v>4</v>
      </c>
      <c r="Y76" s="238">
        <f t="shared" si="126"/>
        <v>4</v>
      </c>
      <c r="Z76" s="238">
        <f t="shared" si="118"/>
        <v>0.66666666666666652</v>
      </c>
      <c r="AB76" s="3" t="s">
        <v>146</v>
      </c>
      <c r="AC76" s="25">
        <v>0</v>
      </c>
      <c r="AD76" s="3" t="s">
        <v>146</v>
      </c>
      <c r="AE76" s="238">
        <v>4</v>
      </c>
      <c r="AF76" s="238">
        <f t="shared" si="127"/>
        <v>0</v>
      </c>
      <c r="AG76" s="238">
        <f t="shared" si="119"/>
        <v>0</v>
      </c>
      <c r="AI76" s="3" t="s">
        <v>146</v>
      </c>
      <c r="AJ76" s="242">
        <v>0</v>
      </c>
      <c r="AK76" s="3" t="s">
        <v>146</v>
      </c>
      <c r="AL76" s="238">
        <v>4</v>
      </c>
      <c r="AM76" s="238">
        <f t="shared" si="128"/>
        <v>0</v>
      </c>
      <c r="AN76" s="238">
        <f t="shared" si="120"/>
        <v>0</v>
      </c>
      <c r="AP76" s="3" t="s">
        <v>146</v>
      </c>
      <c r="AQ76" s="27">
        <v>0</v>
      </c>
      <c r="AR76" s="3" t="s">
        <v>146</v>
      </c>
      <c r="AS76" s="238">
        <v>4</v>
      </c>
      <c r="AT76" s="238">
        <f t="shared" si="129"/>
        <v>0</v>
      </c>
      <c r="AU76" s="238">
        <f t="shared" si="121"/>
        <v>0</v>
      </c>
      <c r="AW76" s="3" t="s">
        <v>146</v>
      </c>
      <c r="AX76" s="203">
        <v>0</v>
      </c>
      <c r="AY76" s="3" t="s">
        <v>146</v>
      </c>
      <c r="AZ76" s="238">
        <v>4</v>
      </c>
      <c r="BA76" s="238">
        <f t="shared" si="130"/>
        <v>0</v>
      </c>
      <c r="BB76" s="238">
        <f t="shared" si="122"/>
        <v>0</v>
      </c>
      <c r="BD76" s="3" t="s">
        <v>146</v>
      </c>
      <c r="BE76" s="29">
        <v>0</v>
      </c>
      <c r="BF76" s="3" t="s">
        <v>146</v>
      </c>
      <c r="BG76" s="238">
        <v>4</v>
      </c>
      <c r="BH76" s="238">
        <f t="shared" si="131"/>
        <v>0</v>
      </c>
      <c r="BI76" s="238">
        <f t="shared" si="123"/>
        <v>0</v>
      </c>
      <c r="BK76" s="3" t="s">
        <v>146</v>
      </c>
      <c r="BL76" s="26">
        <v>0</v>
      </c>
      <c r="BM76" s="3" t="s">
        <v>146</v>
      </c>
      <c r="BN76" s="238">
        <v>4</v>
      </c>
      <c r="BO76" s="238">
        <f t="shared" si="132"/>
        <v>0</v>
      </c>
      <c r="BP76" s="238">
        <f t="shared" si="124"/>
        <v>0</v>
      </c>
      <c r="BR76" s="3" t="s">
        <v>146</v>
      </c>
      <c r="BS76" s="254">
        <v>1</v>
      </c>
      <c r="BT76" s="3" t="s">
        <v>146</v>
      </c>
      <c r="BU76" s="238">
        <v>4</v>
      </c>
      <c r="BV76" s="238">
        <f t="shared" si="133"/>
        <v>4</v>
      </c>
      <c r="BW76" s="238">
        <f t="shared" si="125"/>
        <v>0.66666666666666652</v>
      </c>
    </row>
    <row r="77" spans="21:75" customFormat="1" x14ac:dyDescent="0.25">
      <c r="U77" s="3" t="s">
        <v>173</v>
      </c>
      <c r="V77" s="42">
        <v>0</v>
      </c>
      <c r="W77" s="3" t="s">
        <v>173</v>
      </c>
      <c r="X77" s="238">
        <v>3</v>
      </c>
      <c r="Y77" s="238">
        <f t="shared" si="126"/>
        <v>0</v>
      </c>
      <c r="Z77" s="238">
        <f t="shared" si="118"/>
        <v>0</v>
      </c>
      <c r="AB77" s="3" t="s">
        <v>173</v>
      </c>
      <c r="AC77" s="25">
        <v>1</v>
      </c>
      <c r="AD77" s="3" t="s">
        <v>173</v>
      </c>
      <c r="AE77" s="238">
        <v>3</v>
      </c>
      <c r="AF77" s="238">
        <f t="shared" si="127"/>
        <v>3</v>
      </c>
      <c r="AG77" s="238">
        <f t="shared" si="119"/>
        <v>-0.33333333333333348</v>
      </c>
      <c r="AI77" s="3" t="s">
        <v>173</v>
      </c>
      <c r="AJ77" s="242">
        <v>1</v>
      </c>
      <c r="AK77" s="3" t="s">
        <v>173</v>
      </c>
      <c r="AL77" s="238">
        <v>3</v>
      </c>
      <c r="AM77" s="238">
        <f t="shared" si="128"/>
        <v>3</v>
      </c>
      <c r="AN77" s="238">
        <f t="shared" si="120"/>
        <v>-0.33333333333333348</v>
      </c>
      <c r="AP77" s="3" t="s">
        <v>173</v>
      </c>
      <c r="AQ77" s="27">
        <v>1</v>
      </c>
      <c r="AR77" s="3" t="s">
        <v>173</v>
      </c>
      <c r="AS77" s="238">
        <v>3</v>
      </c>
      <c r="AT77" s="238">
        <f t="shared" si="129"/>
        <v>3</v>
      </c>
      <c r="AU77" s="238">
        <f t="shared" si="121"/>
        <v>-0.33333333333333348</v>
      </c>
      <c r="AW77" s="3" t="s">
        <v>173</v>
      </c>
      <c r="AX77" s="203">
        <v>1</v>
      </c>
      <c r="AY77" s="3" t="s">
        <v>173</v>
      </c>
      <c r="AZ77" s="238">
        <v>3</v>
      </c>
      <c r="BA77" s="238">
        <f t="shared" si="130"/>
        <v>3</v>
      </c>
      <c r="BB77" s="238">
        <f t="shared" si="122"/>
        <v>-0.33333333333333348</v>
      </c>
      <c r="BD77" s="3" t="s">
        <v>173</v>
      </c>
      <c r="BE77" s="29">
        <v>1</v>
      </c>
      <c r="BF77" s="3" t="s">
        <v>173</v>
      </c>
      <c r="BG77" s="238">
        <v>3</v>
      </c>
      <c r="BH77" s="238">
        <f t="shared" si="131"/>
        <v>3</v>
      </c>
      <c r="BI77" s="238">
        <f t="shared" si="123"/>
        <v>-0.33333333333333348</v>
      </c>
      <c r="BK77" s="3" t="s">
        <v>173</v>
      </c>
      <c r="BL77" s="26">
        <v>1</v>
      </c>
      <c r="BM77" s="3" t="s">
        <v>173</v>
      </c>
      <c r="BN77" s="238">
        <v>3</v>
      </c>
      <c r="BO77" s="238">
        <f t="shared" si="132"/>
        <v>3</v>
      </c>
      <c r="BP77" s="238">
        <f t="shared" si="124"/>
        <v>-0.33333333333333348</v>
      </c>
      <c r="BR77" s="3" t="s">
        <v>173</v>
      </c>
      <c r="BS77" s="254">
        <v>1</v>
      </c>
      <c r="BT77" s="3" t="s">
        <v>173</v>
      </c>
      <c r="BU77" s="238">
        <v>3</v>
      </c>
      <c r="BV77" s="238">
        <f t="shared" si="133"/>
        <v>3</v>
      </c>
      <c r="BW77" s="238">
        <f t="shared" si="125"/>
        <v>-0.33333333333333348</v>
      </c>
    </row>
    <row r="78" spans="21:75" customFormat="1" x14ac:dyDescent="0.25">
      <c r="U78" s="3" t="s">
        <v>174</v>
      </c>
      <c r="V78" s="42">
        <v>1</v>
      </c>
      <c r="W78" s="3" t="s">
        <v>174</v>
      </c>
      <c r="X78" s="238">
        <v>0</v>
      </c>
      <c r="Y78" s="238">
        <f t="shared" si="126"/>
        <v>0</v>
      </c>
      <c r="Z78" s="238">
        <f t="shared" si="118"/>
        <v>0</v>
      </c>
      <c r="AB78" s="3" t="s">
        <v>174</v>
      </c>
      <c r="AC78" s="25">
        <v>1</v>
      </c>
      <c r="AD78" s="3" t="s">
        <v>174</v>
      </c>
      <c r="AE78" s="238">
        <v>0</v>
      </c>
      <c r="AF78" s="238">
        <f t="shared" si="127"/>
        <v>0</v>
      </c>
      <c r="AG78" s="238">
        <f t="shared" si="119"/>
        <v>0</v>
      </c>
      <c r="AI78" s="3" t="s">
        <v>174</v>
      </c>
      <c r="AJ78" s="242">
        <v>0</v>
      </c>
      <c r="AK78" s="3" t="s">
        <v>174</v>
      </c>
      <c r="AL78" s="238">
        <v>0</v>
      </c>
      <c r="AM78" s="238">
        <f t="shared" si="128"/>
        <v>0</v>
      </c>
      <c r="AN78" s="238">
        <f t="shared" si="120"/>
        <v>0</v>
      </c>
      <c r="AP78" s="3" t="s">
        <v>174</v>
      </c>
      <c r="AQ78" s="27">
        <v>1</v>
      </c>
      <c r="AR78" s="3" t="s">
        <v>174</v>
      </c>
      <c r="AS78" s="238">
        <v>0</v>
      </c>
      <c r="AT78" s="238">
        <f t="shared" si="129"/>
        <v>0</v>
      </c>
      <c r="AU78" s="238">
        <f t="shared" si="121"/>
        <v>0</v>
      </c>
      <c r="AW78" s="3" t="s">
        <v>174</v>
      </c>
      <c r="AX78" s="203">
        <v>0</v>
      </c>
      <c r="AY78" s="3" t="s">
        <v>174</v>
      </c>
      <c r="AZ78" s="238">
        <v>0</v>
      </c>
      <c r="BA78" s="238">
        <f t="shared" si="130"/>
        <v>0</v>
      </c>
      <c r="BB78" s="238">
        <f t="shared" si="122"/>
        <v>0</v>
      </c>
      <c r="BD78" s="3" t="s">
        <v>174</v>
      </c>
      <c r="BE78" s="29">
        <v>1</v>
      </c>
      <c r="BF78" s="3" t="s">
        <v>174</v>
      </c>
      <c r="BG78" s="238">
        <v>0</v>
      </c>
      <c r="BH78" s="238">
        <f t="shared" si="131"/>
        <v>0</v>
      </c>
      <c r="BI78" s="238">
        <f t="shared" si="123"/>
        <v>0</v>
      </c>
      <c r="BK78" s="3" t="s">
        <v>174</v>
      </c>
      <c r="BL78" s="26">
        <v>1</v>
      </c>
      <c r="BM78" s="3" t="s">
        <v>174</v>
      </c>
      <c r="BN78" s="238">
        <v>0</v>
      </c>
      <c r="BO78" s="238">
        <f t="shared" si="132"/>
        <v>0</v>
      </c>
      <c r="BP78" s="238">
        <f t="shared" si="124"/>
        <v>0</v>
      </c>
      <c r="BR78" s="3" t="s">
        <v>174</v>
      </c>
      <c r="BS78" s="254">
        <v>0</v>
      </c>
      <c r="BT78" s="3" t="s">
        <v>174</v>
      </c>
      <c r="BU78" s="238">
        <v>0</v>
      </c>
      <c r="BV78" s="238">
        <f t="shared" si="133"/>
        <v>0</v>
      </c>
      <c r="BW78" s="238">
        <f t="shared" si="125"/>
        <v>0</v>
      </c>
    </row>
    <row r="79" spans="21:75" customFormat="1" x14ac:dyDescent="0.25">
      <c r="U79" s="3" t="s">
        <v>175</v>
      </c>
      <c r="V79" s="42">
        <v>0</v>
      </c>
      <c r="W79" s="3" t="s">
        <v>175</v>
      </c>
      <c r="X79" s="238">
        <v>0</v>
      </c>
      <c r="Y79" s="238">
        <f t="shared" si="126"/>
        <v>0</v>
      </c>
      <c r="Z79" s="238">
        <f t="shared" si="118"/>
        <v>0</v>
      </c>
      <c r="AB79" s="3" t="s">
        <v>175</v>
      </c>
      <c r="AC79" s="25">
        <v>1</v>
      </c>
      <c r="AD79" s="3" t="s">
        <v>175</v>
      </c>
      <c r="AE79" s="238">
        <v>0</v>
      </c>
      <c r="AF79" s="238">
        <f t="shared" si="127"/>
        <v>0</v>
      </c>
      <c r="AG79" s="238">
        <f t="shared" si="119"/>
        <v>0</v>
      </c>
      <c r="AI79" s="3" t="s">
        <v>175</v>
      </c>
      <c r="AJ79" s="242">
        <v>0</v>
      </c>
      <c r="AK79" s="3" t="s">
        <v>175</v>
      </c>
      <c r="AL79" s="238">
        <v>0</v>
      </c>
      <c r="AM79" s="238">
        <f t="shared" si="128"/>
        <v>0</v>
      </c>
      <c r="AN79" s="238">
        <f t="shared" si="120"/>
        <v>0</v>
      </c>
      <c r="AP79" s="3" t="s">
        <v>175</v>
      </c>
      <c r="AQ79" s="27">
        <v>1</v>
      </c>
      <c r="AR79" s="3" t="s">
        <v>175</v>
      </c>
      <c r="AS79" s="238">
        <v>0</v>
      </c>
      <c r="AT79" s="238">
        <f t="shared" si="129"/>
        <v>0</v>
      </c>
      <c r="AU79" s="238">
        <f t="shared" si="121"/>
        <v>0</v>
      </c>
      <c r="AW79" s="3" t="s">
        <v>175</v>
      </c>
      <c r="AX79" s="203">
        <v>0</v>
      </c>
      <c r="AY79" s="3" t="s">
        <v>175</v>
      </c>
      <c r="AZ79" s="238">
        <v>0</v>
      </c>
      <c r="BA79" s="238">
        <f t="shared" si="130"/>
        <v>0</v>
      </c>
      <c r="BB79" s="238">
        <f t="shared" si="122"/>
        <v>0</v>
      </c>
      <c r="BD79" s="3" t="s">
        <v>175</v>
      </c>
      <c r="BE79" s="29">
        <v>0</v>
      </c>
      <c r="BF79" s="3" t="s">
        <v>175</v>
      </c>
      <c r="BG79" s="238">
        <v>0</v>
      </c>
      <c r="BH79" s="238">
        <f t="shared" si="131"/>
        <v>0</v>
      </c>
      <c r="BI79" s="238">
        <f t="shared" si="123"/>
        <v>0</v>
      </c>
      <c r="BK79" s="3" t="s">
        <v>175</v>
      </c>
      <c r="BL79" s="26">
        <v>0</v>
      </c>
      <c r="BM79" s="3" t="s">
        <v>175</v>
      </c>
      <c r="BN79" s="238">
        <v>0</v>
      </c>
      <c r="BO79" s="238">
        <f t="shared" si="132"/>
        <v>0</v>
      </c>
      <c r="BP79" s="238">
        <f t="shared" si="124"/>
        <v>0</v>
      </c>
      <c r="BR79" s="3" t="s">
        <v>175</v>
      </c>
      <c r="BS79" s="254">
        <v>1</v>
      </c>
      <c r="BT79" s="3" t="s">
        <v>175</v>
      </c>
      <c r="BU79" s="238">
        <v>0</v>
      </c>
      <c r="BV79" s="238">
        <f t="shared" si="133"/>
        <v>0</v>
      </c>
      <c r="BW79" s="238">
        <f t="shared" si="125"/>
        <v>0</v>
      </c>
    </row>
    <row r="80" spans="21:75" customFormat="1" x14ac:dyDescent="0.25">
      <c r="W80" s="131" t="s">
        <v>182</v>
      </c>
      <c r="X80" s="50">
        <f>COUNTIFS(X73:X79,"&gt;0")</f>
        <v>3</v>
      </c>
      <c r="Y80" s="50"/>
      <c r="Z80" s="50">
        <f t="shared" ref="Z80" si="134">COUNTIFS(Z73:Z79,"&gt;0")</f>
        <v>1</v>
      </c>
      <c r="AD80" s="131" t="s">
        <v>182</v>
      </c>
      <c r="AE80" s="50">
        <f>COUNTIFS(AE73:AE79,"&gt;0")</f>
        <v>3</v>
      </c>
      <c r="AF80" s="50"/>
      <c r="AG80" s="50">
        <f t="shared" ref="AG80" si="135">COUNTIFS(AG73:AG79,"&gt;0")</f>
        <v>0</v>
      </c>
      <c r="AK80" s="131" t="s">
        <v>182</v>
      </c>
      <c r="AL80" s="50">
        <f>COUNTIFS(AL73:AL79,"&gt;0")</f>
        <v>3</v>
      </c>
      <c r="AM80" s="50"/>
      <c r="AN80" s="50">
        <f t="shared" ref="AN80" si="136">COUNTIFS(AN73:AN79,"&gt;0")</f>
        <v>0</v>
      </c>
      <c r="AR80" s="131" t="s">
        <v>182</v>
      </c>
      <c r="AS80" s="50">
        <f>COUNTIFS(AS73:AS79,"&gt;0")</f>
        <v>3</v>
      </c>
      <c r="AT80" s="50"/>
      <c r="AU80" s="50">
        <f t="shared" ref="AU80" si="137">COUNTIFS(AU73:AU79,"&gt;0")</f>
        <v>0</v>
      </c>
      <c r="AY80" s="131" t="s">
        <v>182</v>
      </c>
      <c r="AZ80" s="50">
        <f>COUNTIFS(AZ73:AZ79,"&gt;0")</f>
        <v>3</v>
      </c>
      <c r="BA80" s="50"/>
      <c r="BB80" s="50">
        <f t="shared" ref="BB80" si="138">COUNTIFS(BB73:BB79,"&gt;0")</f>
        <v>0</v>
      </c>
      <c r="BF80" s="131" t="s">
        <v>182</v>
      </c>
      <c r="BG80" s="50">
        <f>COUNTIFS(BG73:BG79,"&gt;0")</f>
        <v>3</v>
      </c>
      <c r="BH80" s="50"/>
      <c r="BI80" s="50">
        <f t="shared" ref="BI80" si="139">COUNTIFS(BI73:BI79,"&gt;0")</f>
        <v>0</v>
      </c>
      <c r="BM80" s="131" t="s">
        <v>182</v>
      </c>
      <c r="BN80" s="50">
        <f>COUNTIFS(BN73:BN79,"&gt;0")</f>
        <v>3</v>
      </c>
      <c r="BO80" s="50"/>
      <c r="BP80" s="50">
        <f t="shared" ref="BP80" si="140">COUNTIFS(BP73:BP79,"&gt;0")</f>
        <v>0</v>
      </c>
      <c r="BT80" s="131" t="s">
        <v>182</v>
      </c>
      <c r="BU80" s="50">
        <f>COUNTIFS(BU73:BU79,"&gt;0")</f>
        <v>3</v>
      </c>
      <c r="BV80" s="50"/>
      <c r="BW80" s="50">
        <f t="shared" ref="BW80" si="141">COUNTIFS(BW73:BW79,"&gt;0")</f>
        <v>1</v>
      </c>
    </row>
    <row r="81" spans="23:75" customFormat="1" x14ac:dyDescent="0.25">
      <c r="W81" s="131" t="s">
        <v>170</v>
      </c>
      <c r="X81" s="19">
        <f>SUM(X72:X79)/X80</f>
        <v>3.3333333333333335</v>
      </c>
      <c r="Y81" s="19"/>
      <c r="Z81" s="19"/>
      <c r="AD81" s="131" t="s">
        <v>170</v>
      </c>
      <c r="AE81" s="19">
        <f>SUM(AE72:AE79)/AE80</f>
        <v>3.3333333333333335</v>
      </c>
      <c r="AF81" s="19"/>
      <c r="AG81" s="19"/>
      <c r="AK81" s="131" t="s">
        <v>170</v>
      </c>
      <c r="AL81" s="19">
        <f>SUM(AL72:AL79)/AL80</f>
        <v>3.3333333333333335</v>
      </c>
      <c r="AM81" s="19"/>
      <c r="AN81" s="19"/>
      <c r="AR81" s="131" t="s">
        <v>170</v>
      </c>
      <c r="AS81" s="19">
        <f>SUM(AS72:AS79)/AS80</f>
        <v>3.3333333333333335</v>
      </c>
      <c r="AT81" s="19"/>
      <c r="AU81" s="19"/>
      <c r="AY81" s="131" t="s">
        <v>170</v>
      </c>
      <c r="AZ81" s="19">
        <f>SUM(AZ72:AZ79)/AZ80</f>
        <v>3.3333333333333335</v>
      </c>
      <c r="BA81" s="19"/>
      <c r="BB81" s="19"/>
      <c r="BF81" s="131" t="s">
        <v>170</v>
      </c>
      <c r="BG81" s="19">
        <f>SUM(BG72:BG79)/BG80</f>
        <v>3.3333333333333335</v>
      </c>
      <c r="BH81" s="19"/>
      <c r="BI81" s="19"/>
      <c r="BM81" s="131" t="s">
        <v>170</v>
      </c>
      <c r="BN81" s="19">
        <f>SUM(BN72:BN79)/BN80</f>
        <v>3.3333333333333335</v>
      </c>
      <c r="BO81" s="19"/>
      <c r="BP81" s="19"/>
      <c r="BT81" s="131" t="s">
        <v>170</v>
      </c>
      <c r="BU81" s="19">
        <f>SUM(BU72:BU79)/BU80</f>
        <v>3.3333333333333335</v>
      </c>
      <c r="BV81" s="19"/>
      <c r="BW81" s="19"/>
    </row>
    <row r="82" spans="23:75" customFormat="1" x14ac:dyDescent="0.25">
      <c r="W82" s="131" t="s">
        <v>169</v>
      </c>
      <c r="Z82" s="245">
        <f>SUM(Z73:Z79)</f>
        <v>0.33333333333333304</v>
      </c>
      <c r="AD82" s="131" t="s">
        <v>169</v>
      </c>
      <c r="AG82" s="245">
        <f>SUM(AG73:AG79)</f>
        <v>-0.33333333333333348</v>
      </c>
      <c r="AK82" s="131" t="s">
        <v>169</v>
      </c>
      <c r="AN82" s="245">
        <f>SUM(AN73:AN79)</f>
        <v>-0.66666666666666696</v>
      </c>
      <c r="AR82" s="131" t="s">
        <v>169</v>
      </c>
      <c r="AU82" s="245">
        <f>SUM(AU73:AU79)</f>
        <v>-0.66666666666666696</v>
      </c>
      <c r="AY82" s="131" t="s">
        <v>169</v>
      </c>
      <c r="BB82" s="245">
        <f>SUM(BB73:BB79)</f>
        <v>-0.33333333333333348</v>
      </c>
      <c r="BF82" s="131" t="s">
        <v>169</v>
      </c>
      <c r="BI82" s="245">
        <f>SUM(BI73:BI79)</f>
        <v>-0.66666666666666696</v>
      </c>
      <c r="BM82" s="131" t="s">
        <v>169</v>
      </c>
      <c r="BP82" s="245">
        <f>SUM(BP73:BP79)</f>
        <v>-0.66666666666666696</v>
      </c>
      <c r="BT82" s="131" t="s">
        <v>169</v>
      </c>
      <c r="BW82" s="245">
        <f>SUM(BW73:BW79)</f>
        <v>0.33333333333333304</v>
      </c>
    </row>
    <row r="83" spans="23:75" customFormat="1" x14ac:dyDescent="0.25">
      <c r="W83" s="131" t="s">
        <v>96</v>
      </c>
      <c r="Z83" s="255">
        <f>Z82/X80</f>
        <v>0.11111111111111101</v>
      </c>
      <c r="AD83" s="131" t="s">
        <v>96</v>
      </c>
      <c r="AG83" s="256">
        <f>AG82/AE80</f>
        <v>-0.11111111111111116</v>
      </c>
      <c r="AK83" s="131" t="s">
        <v>96</v>
      </c>
      <c r="AN83" s="245">
        <f>AN82/AL80</f>
        <v>-0.22222222222222232</v>
      </c>
      <c r="AR83" s="131" t="s">
        <v>96</v>
      </c>
      <c r="AU83" s="262">
        <f>AU82/AS80</f>
        <v>-0.22222222222222232</v>
      </c>
      <c r="AY83" s="131" t="s">
        <v>96</v>
      </c>
      <c r="BB83" s="263">
        <f>BB82/AZ80</f>
        <v>-0.11111111111111116</v>
      </c>
      <c r="BF83" s="131" t="s">
        <v>96</v>
      </c>
      <c r="BI83" s="264">
        <f>BI82/BG80</f>
        <v>-0.22222222222222232</v>
      </c>
      <c r="BM83" s="131" t="s">
        <v>96</v>
      </c>
      <c r="BP83" s="260">
        <f>BP82/BN80</f>
        <v>-0.22222222222222232</v>
      </c>
      <c r="BT83" s="131" t="s">
        <v>96</v>
      </c>
      <c r="BW83" s="261">
        <f>BW82/BU80</f>
        <v>0.11111111111111101</v>
      </c>
    </row>
    <row r="97" spans="15:15" x14ac:dyDescent="0.25">
      <c r="O97"/>
    </row>
    <row r="98" spans="15:15" x14ac:dyDescent="0.25">
      <c r="O98"/>
    </row>
    <row r="99" spans="15:15" x14ac:dyDescent="0.25">
      <c r="O99"/>
    </row>
    <row r="100" spans="15:15" x14ac:dyDescent="0.25">
      <c r="O100"/>
    </row>
    <row r="101" spans="15:15" x14ac:dyDescent="0.25">
      <c r="O101"/>
    </row>
    <row r="102" spans="15:15" x14ac:dyDescent="0.25">
      <c r="O102"/>
    </row>
    <row r="103" spans="15:15" x14ac:dyDescent="0.25">
      <c r="O103"/>
    </row>
    <row r="104" spans="15:15" x14ac:dyDescent="0.25">
      <c r="O104"/>
    </row>
    <row r="105" spans="15:15" x14ac:dyDescent="0.25">
      <c r="O105"/>
    </row>
  </sheetData>
  <mergeCells count="4">
    <mergeCell ref="A1:G1"/>
    <mergeCell ref="I2:P2"/>
    <mergeCell ref="A16:I16"/>
    <mergeCell ref="I28:Q28"/>
  </mergeCells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quation.3" shapeId="18433" r:id="rId3">
          <objectPr defaultSize="0" autoPict="0" r:id="rId4">
            <anchor moveWithCells="1">
              <from>
                <xdr:col>2</xdr:col>
                <xdr:colOff>47625</xdr:colOff>
                <xdr:row>26</xdr:row>
                <xdr:rowOff>123825</xdr:rowOff>
              </from>
              <to>
                <xdr:col>3</xdr:col>
                <xdr:colOff>647700</xdr:colOff>
                <xdr:row>31</xdr:row>
                <xdr:rowOff>104775</xdr:rowOff>
              </to>
            </anchor>
          </objectPr>
        </oleObject>
      </mc:Choice>
      <mc:Fallback>
        <oleObject progId="Equation.3" shapeId="18433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9"/>
  <sheetViews>
    <sheetView zoomScale="90" zoomScaleNormal="90" zoomScalePageLayoutView="90" workbookViewId="0">
      <selection activeCell="AA40" sqref="AA40"/>
    </sheetView>
  </sheetViews>
  <sheetFormatPr baseColWidth="10" defaultRowHeight="15" x14ac:dyDescent="0.25"/>
  <cols>
    <col min="1" max="1" width="4.28515625" customWidth="1"/>
    <col min="2" max="2" width="4.42578125" customWidth="1"/>
    <col min="3" max="3" width="4.140625" customWidth="1"/>
    <col min="4" max="4" width="4.28515625" customWidth="1"/>
    <col min="5" max="5" width="4" customWidth="1"/>
    <col min="6" max="6" width="4.42578125" bestFit="1" customWidth="1"/>
    <col min="7" max="7" width="8.42578125" bestFit="1" customWidth="1"/>
    <col min="8" max="11" width="3" bestFit="1" customWidth="1"/>
    <col min="12" max="12" width="7" customWidth="1"/>
    <col min="13" max="13" width="4.42578125" bestFit="1" customWidth="1"/>
    <col min="14" max="14" width="8.42578125" style="2" bestFit="1" customWidth="1"/>
    <col min="15" max="18" width="3" style="2" bestFit="1" customWidth="1"/>
    <col min="19" max="19" width="9.5703125" style="1" customWidth="1"/>
    <col min="20" max="20" width="10.85546875" style="2"/>
    <col min="22" max="22" width="4.85546875" bestFit="1" customWidth="1"/>
    <col min="23" max="26" width="3" bestFit="1" customWidth="1"/>
    <col min="27" max="27" width="6.7109375" bestFit="1" customWidth="1"/>
    <col min="28" max="28" width="7.7109375" bestFit="1" customWidth="1"/>
    <col min="30" max="30" width="4.85546875" bestFit="1" customWidth="1"/>
    <col min="31" max="34" width="3" bestFit="1" customWidth="1"/>
    <col min="35" max="35" width="6" customWidth="1"/>
    <col min="36" max="36" width="7.7109375" bestFit="1" customWidth="1"/>
  </cols>
  <sheetData>
    <row r="1" spans="1:26" x14ac:dyDescent="0.25">
      <c r="A1" s="300" t="s">
        <v>299</v>
      </c>
      <c r="B1" s="300"/>
      <c r="C1" s="300"/>
      <c r="D1" s="300"/>
      <c r="E1" s="300"/>
      <c r="G1" s="300" t="s">
        <v>11</v>
      </c>
      <c r="H1" s="300"/>
      <c r="I1" s="300"/>
      <c r="J1" s="300"/>
      <c r="K1" s="300"/>
      <c r="L1" s="6"/>
      <c r="M1" s="306" t="s">
        <v>23</v>
      </c>
      <c r="N1" s="307"/>
      <c r="O1" s="307"/>
      <c r="P1" s="307"/>
      <c r="Q1" s="307"/>
      <c r="R1" s="307"/>
      <c r="S1" s="307"/>
      <c r="T1" s="308"/>
    </row>
    <row r="2" spans="1:26" x14ac:dyDescent="0.25">
      <c r="A2" s="4" t="s">
        <v>12</v>
      </c>
      <c r="B2" s="4" t="s">
        <v>2</v>
      </c>
      <c r="C2" s="4" t="s">
        <v>3</v>
      </c>
      <c r="D2" s="4" t="s">
        <v>4</v>
      </c>
      <c r="E2" s="4" t="s">
        <v>5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  <c r="L2" s="7"/>
      <c r="M2" s="4" t="s">
        <v>12</v>
      </c>
      <c r="N2" s="12" t="s">
        <v>1</v>
      </c>
      <c r="O2" s="12" t="s">
        <v>2</v>
      </c>
      <c r="P2" s="12" t="s">
        <v>3</v>
      </c>
      <c r="Q2" s="12" t="s">
        <v>4</v>
      </c>
      <c r="R2" s="12" t="s">
        <v>5</v>
      </c>
      <c r="S2" s="9" t="s">
        <v>13</v>
      </c>
      <c r="T2" s="9" t="s">
        <v>14</v>
      </c>
    </row>
    <row r="3" spans="1:26" x14ac:dyDescent="0.25">
      <c r="A3" s="4">
        <v>0</v>
      </c>
      <c r="B3" s="3">
        <v>1</v>
      </c>
      <c r="C3" s="3">
        <v>0</v>
      </c>
      <c r="D3" s="3">
        <v>0</v>
      </c>
      <c r="E3" s="3">
        <v>1</v>
      </c>
      <c r="G3" s="4" t="s">
        <v>7</v>
      </c>
      <c r="H3" s="3">
        <v>0</v>
      </c>
      <c r="I3" s="3">
        <v>0</v>
      </c>
      <c r="J3" s="3">
        <v>1</v>
      </c>
      <c r="K3" s="3">
        <v>0</v>
      </c>
      <c r="L3" s="5"/>
      <c r="M3" s="8">
        <v>0</v>
      </c>
      <c r="N3" s="12" t="s">
        <v>6</v>
      </c>
      <c r="O3" s="9">
        <v>1</v>
      </c>
      <c r="P3" s="9">
        <v>0</v>
      </c>
      <c r="Q3" s="9">
        <v>0</v>
      </c>
      <c r="R3" s="9">
        <v>1</v>
      </c>
      <c r="S3" s="195">
        <v>1</v>
      </c>
      <c r="T3" s="195">
        <v>1</v>
      </c>
    </row>
    <row r="4" spans="1:26" x14ac:dyDescent="0.25">
      <c r="A4" s="4">
        <v>1</v>
      </c>
      <c r="B4" s="3">
        <v>0</v>
      </c>
      <c r="C4" s="3">
        <v>0</v>
      </c>
      <c r="D4" s="3">
        <v>1</v>
      </c>
      <c r="E4" s="3">
        <v>0</v>
      </c>
      <c r="G4" s="4" t="s">
        <v>10</v>
      </c>
      <c r="H4" s="3">
        <v>0</v>
      </c>
      <c r="I4" s="3">
        <v>0</v>
      </c>
      <c r="J4" s="3">
        <v>1</v>
      </c>
      <c r="K4" s="3">
        <v>0</v>
      </c>
      <c r="L4" s="5"/>
      <c r="M4" s="8">
        <v>1</v>
      </c>
      <c r="N4" s="12" t="s">
        <v>7</v>
      </c>
      <c r="O4" s="9">
        <v>0</v>
      </c>
      <c r="P4" s="9">
        <v>0</v>
      </c>
      <c r="Q4" s="15">
        <v>1</v>
      </c>
      <c r="R4" s="9">
        <v>0</v>
      </c>
      <c r="S4" s="195">
        <v>2</v>
      </c>
      <c r="T4" s="195">
        <v>4</v>
      </c>
    </row>
    <row r="5" spans="1:26" x14ac:dyDescent="0.25">
      <c r="A5" s="4">
        <v>2</v>
      </c>
      <c r="B5" s="3">
        <v>0</v>
      </c>
      <c r="C5" s="3">
        <v>1</v>
      </c>
      <c r="D5" s="3">
        <v>0</v>
      </c>
      <c r="E5" s="3">
        <v>1</v>
      </c>
      <c r="G5" s="4" t="s">
        <v>6</v>
      </c>
      <c r="H5" s="3">
        <v>1</v>
      </c>
      <c r="I5" s="3">
        <v>0</v>
      </c>
      <c r="J5" s="3">
        <v>0</v>
      </c>
      <c r="K5" s="3">
        <v>1</v>
      </c>
      <c r="L5" s="5"/>
      <c r="M5" s="8">
        <v>2</v>
      </c>
      <c r="N5" s="12" t="s">
        <v>9</v>
      </c>
      <c r="O5" s="9">
        <v>0</v>
      </c>
      <c r="P5" s="15">
        <v>1</v>
      </c>
      <c r="Q5" s="15">
        <v>0</v>
      </c>
      <c r="R5" s="15">
        <v>1</v>
      </c>
      <c r="S5" s="195">
        <v>3</v>
      </c>
      <c r="T5" s="195">
        <v>2</v>
      </c>
    </row>
    <row r="6" spans="1:26" x14ac:dyDescent="0.25">
      <c r="A6" s="4">
        <v>3</v>
      </c>
      <c r="B6" s="3">
        <v>1</v>
      </c>
      <c r="C6" s="3">
        <v>0</v>
      </c>
      <c r="D6" s="3">
        <v>1</v>
      </c>
      <c r="E6" s="3">
        <v>1</v>
      </c>
      <c r="G6" s="4" t="s">
        <v>8</v>
      </c>
      <c r="H6" s="3">
        <v>1</v>
      </c>
      <c r="I6" s="3">
        <v>0</v>
      </c>
      <c r="J6" s="3">
        <v>1</v>
      </c>
      <c r="K6" s="3">
        <v>1</v>
      </c>
      <c r="L6" s="5"/>
      <c r="M6" s="8">
        <v>3</v>
      </c>
      <c r="N6" s="12" t="s">
        <v>8</v>
      </c>
      <c r="O6" s="9">
        <v>1</v>
      </c>
      <c r="P6" s="9">
        <v>0</v>
      </c>
      <c r="Q6" s="9">
        <v>1</v>
      </c>
      <c r="R6" s="9">
        <v>1</v>
      </c>
      <c r="S6" s="195">
        <v>4</v>
      </c>
      <c r="T6" s="195">
        <v>0</v>
      </c>
    </row>
    <row r="7" spans="1:26" x14ac:dyDescent="0.25">
      <c r="A7" s="4">
        <v>4</v>
      </c>
      <c r="B7" s="3">
        <v>0</v>
      </c>
      <c r="C7" s="3">
        <v>0</v>
      </c>
      <c r="D7" s="3">
        <v>1</v>
      </c>
      <c r="E7" s="3">
        <v>0</v>
      </c>
      <c r="G7" s="4" t="s">
        <v>9</v>
      </c>
      <c r="H7" s="3">
        <v>0</v>
      </c>
      <c r="I7" s="3">
        <v>1</v>
      </c>
      <c r="J7" s="3">
        <v>0</v>
      </c>
      <c r="K7" s="3">
        <v>1</v>
      </c>
      <c r="L7" s="5"/>
      <c r="M7" s="8">
        <v>4</v>
      </c>
      <c r="N7" s="12" t="s">
        <v>10</v>
      </c>
      <c r="O7" s="9">
        <v>0</v>
      </c>
      <c r="P7" s="9">
        <v>0</v>
      </c>
      <c r="Q7" s="9">
        <v>1</v>
      </c>
      <c r="R7" s="9">
        <v>0</v>
      </c>
      <c r="S7" s="195">
        <v>0</v>
      </c>
      <c r="T7" s="195">
        <v>3</v>
      </c>
    </row>
    <row r="8" spans="1:26" x14ac:dyDescent="0.25">
      <c r="M8" s="303" t="s">
        <v>15</v>
      </c>
      <c r="N8" s="303"/>
      <c r="O8" s="303"/>
      <c r="P8" s="303"/>
      <c r="Q8" s="303"/>
      <c r="R8" s="303"/>
      <c r="S8" s="303"/>
      <c r="T8" s="303"/>
    </row>
    <row r="9" spans="1:26" x14ac:dyDescent="0.25">
      <c r="M9" s="309" t="s">
        <v>16</v>
      </c>
      <c r="N9" s="309"/>
      <c r="O9" s="309"/>
      <c r="P9" s="309"/>
      <c r="Q9" s="309"/>
      <c r="R9" s="309"/>
      <c r="S9" s="309"/>
      <c r="T9" s="309"/>
      <c r="V9" s="302" t="s">
        <v>34</v>
      </c>
      <c r="W9" s="302"/>
      <c r="X9" s="302"/>
      <c r="Y9" s="302"/>
      <c r="Z9" s="302"/>
    </row>
    <row r="10" spans="1:26" x14ac:dyDescent="0.25">
      <c r="V10" s="181" t="s">
        <v>17</v>
      </c>
      <c r="W10" s="181" t="s">
        <v>2</v>
      </c>
      <c r="X10" s="181" t="s">
        <v>3</v>
      </c>
      <c r="Y10" s="181" t="s">
        <v>4</v>
      </c>
      <c r="Z10" s="181" t="s">
        <v>5</v>
      </c>
    </row>
    <row r="11" spans="1:26" x14ac:dyDescent="0.25">
      <c r="F11" s="304" t="s">
        <v>299</v>
      </c>
      <c r="G11" s="305"/>
      <c r="H11" s="305"/>
      <c r="I11" s="305"/>
      <c r="J11" s="305"/>
      <c r="K11" s="305"/>
      <c r="M11" s="293"/>
      <c r="N11" s="293" t="s">
        <v>22</v>
      </c>
      <c r="O11" s="294"/>
      <c r="P11" s="294"/>
      <c r="Q11" s="294"/>
      <c r="R11" s="294"/>
      <c r="S11" s="204"/>
      <c r="T11" s="251"/>
      <c r="V11" s="180" t="s">
        <v>18</v>
      </c>
      <c r="W11" s="180">
        <v>0</v>
      </c>
      <c r="X11" s="180">
        <v>2</v>
      </c>
      <c r="Y11" s="180">
        <v>4</v>
      </c>
      <c r="Z11" s="180">
        <v>0</v>
      </c>
    </row>
    <row r="12" spans="1:26" x14ac:dyDescent="0.25">
      <c r="F12" s="4" t="s">
        <v>12</v>
      </c>
      <c r="G12" s="12" t="s">
        <v>1</v>
      </c>
      <c r="H12" s="12" t="s">
        <v>2</v>
      </c>
      <c r="I12" s="12" t="s">
        <v>3</v>
      </c>
      <c r="J12" s="12" t="s">
        <v>4</v>
      </c>
      <c r="K12" s="12" t="s">
        <v>5</v>
      </c>
      <c r="M12" s="4"/>
      <c r="N12" s="287" t="s">
        <v>12</v>
      </c>
      <c r="O12" s="287" t="s">
        <v>2</v>
      </c>
      <c r="P12" s="287" t="s">
        <v>3</v>
      </c>
      <c r="Q12" s="287" t="s">
        <v>4</v>
      </c>
      <c r="R12" s="287" t="s">
        <v>5</v>
      </c>
      <c r="S12" s="285" t="s">
        <v>13</v>
      </c>
      <c r="T12" s="285"/>
      <c r="V12" s="180" t="s">
        <v>19</v>
      </c>
      <c r="W12" s="180">
        <v>3</v>
      </c>
      <c r="X12" s="180">
        <v>2</v>
      </c>
      <c r="Y12" s="180">
        <v>3</v>
      </c>
      <c r="Z12" s="180">
        <v>3</v>
      </c>
    </row>
    <row r="13" spans="1:26" x14ac:dyDescent="0.25">
      <c r="F13" s="8">
        <v>0</v>
      </c>
      <c r="G13" s="12" t="s">
        <v>6</v>
      </c>
      <c r="H13" s="9">
        <v>1</v>
      </c>
      <c r="I13" s="9">
        <v>0</v>
      </c>
      <c r="J13" s="9">
        <v>0</v>
      </c>
      <c r="K13" s="9">
        <v>1</v>
      </c>
      <c r="M13" s="8"/>
      <c r="N13" s="287">
        <v>4</v>
      </c>
      <c r="O13" s="285">
        <v>0</v>
      </c>
      <c r="P13" s="285">
        <v>0</v>
      </c>
      <c r="Q13" s="203">
        <v>1</v>
      </c>
      <c r="R13" s="285">
        <v>0</v>
      </c>
      <c r="S13" s="285">
        <v>0</v>
      </c>
      <c r="T13" s="285"/>
      <c r="V13" s="303" t="s">
        <v>223</v>
      </c>
      <c r="W13" s="303"/>
      <c r="X13" s="303"/>
      <c r="Y13" s="303"/>
      <c r="Z13" s="303"/>
    </row>
    <row r="14" spans="1:26" x14ac:dyDescent="0.25">
      <c r="F14" s="8">
        <v>1</v>
      </c>
      <c r="G14" s="12" t="s">
        <v>7</v>
      </c>
      <c r="H14" s="9">
        <v>0</v>
      </c>
      <c r="I14" s="9">
        <v>0</v>
      </c>
      <c r="J14" s="15">
        <v>1</v>
      </c>
      <c r="K14" s="9">
        <v>0</v>
      </c>
      <c r="M14" s="8"/>
      <c r="N14" s="287">
        <v>0</v>
      </c>
      <c r="O14" s="203">
        <v>1</v>
      </c>
      <c r="P14" s="285">
        <v>0</v>
      </c>
      <c r="Q14" s="285">
        <v>0</v>
      </c>
      <c r="R14" s="203">
        <v>1</v>
      </c>
      <c r="S14" s="285">
        <v>1</v>
      </c>
      <c r="T14" s="285"/>
      <c r="V14" s="302" t="s">
        <v>34</v>
      </c>
      <c r="W14" s="302"/>
      <c r="X14" s="302"/>
      <c r="Y14" s="302"/>
      <c r="Z14" s="302"/>
    </row>
    <row r="15" spans="1:26" x14ac:dyDescent="0.25">
      <c r="F15" s="8">
        <v>2</v>
      </c>
      <c r="G15" s="12" t="s">
        <v>9</v>
      </c>
      <c r="H15" s="9">
        <v>0</v>
      </c>
      <c r="I15" s="15">
        <v>1</v>
      </c>
      <c r="J15" s="15">
        <v>0</v>
      </c>
      <c r="K15" s="15">
        <v>1</v>
      </c>
      <c r="M15" s="8"/>
      <c r="N15" s="287">
        <v>1</v>
      </c>
      <c r="O15" s="285">
        <v>0</v>
      </c>
      <c r="P15" s="285">
        <v>0</v>
      </c>
      <c r="Q15" s="285">
        <v>1</v>
      </c>
      <c r="R15" s="285">
        <v>0</v>
      </c>
      <c r="S15" s="285">
        <v>2</v>
      </c>
      <c r="T15" s="285"/>
      <c r="V15" s="181" t="s">
        <v>17</v>
      </c>
      <c r="W15" s="181" t="s">
        <v>2</v>
      </c>
      <c r="X15" s="181" t="s">
        <v>3</v>
      </c>
      <c r="Y15" s="181" t="s">
        <v>4</v>
      </c>
      <c r="Z15" s="181" t="s">
        <v>5</v>
      </c>
    </row>
    <row r="16" spans="1:26" x14ac:dyDescent="0.25">
      <c r="F16" s="8">
        <v>3</v>
      </c>
      <c r="G16" s="12" t="s">
        <v>8</v>
      </c>
      <c r="H16" s="9">
        <v>1</v>
      </c>
      <c r="I16" s="9">
        <v>0</v>
      </c>
      <c r="J16" s="9">
        <v>1</v>
      </c>
      <c r="K16" s="9">
        <v>1</v>
      </c>
      <c r="M16" s="8"/>
      <c r="N16" s="287">
        <v>2</v>
      </c>
      <c r="O16" s="285">
        <v>0</v>
      </c>
      <c r="P16" s="203">
        <v>1</v>
      </c>
      <c r="Q16" s="285">
        <v>0</v>
      </c>
      <c r="R16" s="285">
        <v>1</v>
      </c>
      <c r="S16" s="285">
        <v>3</v>
      </c>
      <c r="T16" s="285"/>
      <c r="V16" s="180" t="s">
        <v>18</v>
      </c>
      <c r="W16" s="180">
        <v>1</v>
      </c>
      <c r="X16" s="180">
        <v>3</v>
      </c>
      <c r="Y16" s="180">
        <v>0</v>
      </c>
      <c r="Z16" s="180">
        <v>1</v>
      </c>
    </row>
    <row r="17" spans="6:36" x14ac:dyDescent="0.25">
      <c r="F17" s="8">
        <v>4</v>
      </c>
      <c r="G17" s="12" t="s">
        <v>10</v>
      </c>
      <c r="H17" s="9">
        <v>0</v>
      </c>
      <c r="I17" s="9">
        <v>0</v>
      </c>
      <c r="J17" s="9">
        <v>1</v>
      </c>
      <c r="K17" s="9">
        <v>0</v>
      </c>
      <c r="M17" s="8"/>
      <c r="N17" s="287">
        <v>3</v>
      </c>
      <c r="O17" s="285">
        <v>1</v>
      </c>
      <c r="P17" s="285">
        <v>0</v>
      </c>
      <c r="Q17" s="285">
        <v>1</v>
      </c>
      <c r="R17" s="285">
        <v>1</v>
      </c>
      <c r="S17" s="285">
        <v>4</v>
      </c>
      <c r="T17" s="285"/>
      <c r="V17" s="180" t="s">
        <v>19</v>
      </c>
      <c r="W17" s="180">
        <v>0</v>
      </c>
      <c r="X17" s="180">
        <v>2</v>
      </c>
      <c r="Y17" s="180">
        <v>0</v>
      </c>
      <c r="Z17" s="180">
        <v>0</v>
      </c>
    </row>
    <row r="18" spans="6:36" x14ac:dyDescent="0.25">
      <c r="V18" s="303" t="s">
        <v>224</v>
      </c>
      <c r="W18" s="303"/>
      <c r="X18" s="303"/>
      <c r="Y18" s="303"/>
      <c r="Z18" s="303"/>
    </row>
    <row r="19" spans="6:36" x14ac:dyDescent="0.25">
      <c r="M19" s="293"/>
      <c r="N19" s="300" t="s">
        <v>21</v>
      </c>
      <c r="O19" s="300"/>
      <c r="P19" s="300"/>
      <c r="Q19" s="300"/>
      <c r="R19" s="300"/>
      <c r="S19" s="300"/>
      <c r="T19" s="300"/>
    </row>
    <row r="20" spans="6:36" x14ac:dyDescent="0.25">
      <c r="M20" s="4"/>
      <c r="N20" s="287" t="s">
        <v>12</v>
      </c>
      <c r="O20" s="12" t="s">
        <v>2</v>
      </c>
      <c r="P20" s="12" t="s">
        <v>3</v>
      </c>
      <c r="Q20" s="12" t="s">
        <v>4</v>
      </c>
      <c r="R20" s="12" t="s">
        <v>5</v>
      </c>
      <c r="S20" s="9"/>
      <c r="T20" s="9" t="s">
        <v>14</v>
      </c>
    </row>
    <row r="21" spans="6:36" x14ac:dyDescent="0.25">
      <c r="M21" s="8"/>
      <c r="N21" s="287">
        <v>3</v>
      </c>
      <c r="O21" s="203">
        <v>1</v>
      </c>
      <c r="P21" s="9">
        <v>0</v>
      </c>
      <c r="Q21" s="203">
        <v>1</v>
      </c>
      <c r="R21" s="203">
        <v>1</v>
      </c>
      <c r="S21" s="9"/>
      <c r="T21" s="9">
        <v>0</v>
      </c>
    </row>
    <row r="22" spans="6:36" x14ac:dyDescent="0.25">
      <c r="M22" s="8"/>
      <c r="N22" s="287">
        <v>0</v>
      </c>
      <c r="O22" s="9">
        <v>1</v>
      </c>
      <c r="P22" s="9">
        <v>0</v>
      </c>
      <c r="Q22" s="9">
        <v>0</v>
      </c>
      <c r="R22" s="9">
        <v>1</v>
      </c>
      <c r="S22" s="9"/>
      <c r="T22" s="9">
        <v>1</v>
      </c>
    </row>
    <row r="23" spans="6:36" x14ac:dyDescent="0.25">
      <c r="M23" s="8"/>
      <c r="N23" s="287">
        <v>2</v>
      </c>
      <c r="O23" s="9">
        <v>0</v>
      </c>
      <c r="P23" s="203">
        <v>1</v>
      </c>
      <c r="Q23" s="9">
        <v>0</v>
      </c>
      <c r="R23" s="9">
        <v>1</v>
      </c>
      <c r="S23" s="9"/>
      <c r="T23" s="9">
        <v>2</v>
      </c>
    </row>
    <row r="24" spans="6:36" x14ac:dyDescent="0.25">
      <c r="M24" s="8"/>
      <c r="N24" s="287">
        <v>4</v>
      </c>
      <c r="O24" s="9">
        <v>0</v>
      </c>
      <c r="P24" s="9">
        <v>0</v>
      </c>
      <c r="Q24" s="9">
        <v>1</v>
      </c>
      <c r="R24" s="9">
        <v>0</v>
      </c>
      <c r="S24" s="9"/>
      <c r="T24" s="9">
        <v>3</v>
      </c>
    </row>
    <row r="25" spans="6:36" x14ac:dyDescent="0.25">
      <c r="M25" s="8"/>
      <c r="N25" s="287">
        <v>1</v>
      </c>
      <c r="O25" s="9">
        <v>0</v>
      </c>
      <c r="P25" s="9">
        <v>0</v>
      </c>
      <c r="Q25" s="9">
        <v>1</v>
      </c>
      <c r="R25" s="9">
        <v>0</v>
      </c>
      <c r="S25" s="9"/>
      <c r="T25" s="9">
        <v>4</v>
      </c>
    </row>
    <row r="26" spans="6:36" x14ac:dyDescent="0.25">
      <c r="N26" s="302" t="s">
        <v>34</v>
      </c>
      <c r="O26" s="302"/>
      <c r="P26" s="302"/>
      <c r="Q26" s="302"/>
      <c r="R26" s="302"/>
    </row>
    <row r="27" spans="6:36" x14ac:dyDescent="0.25">
      <c r="N27" s="12" t="s">
        <v>17</v>
      </c>
      <c r="O27" s="12" t="s">
        <v>2</v>
      </c>
      <c r="P27" s="12" t="s">
        <v>3</v>
      </c>
      <c r="Q27" s="12" t="s">
        <v>4</v>
      </c>
      <c r="R27" s="12" t="s">
        <v>5</v>
      </c>
    </row>
    <row r="28" spans="6:36" x14ac:dyDescent="0.25">
      <c r="N28" s="9" t="s">
        <v>18</v>
      </c>
      <c r="O28" s="9" t="s">
        <v>20</v>
      </c>
      <c r="P28" s="9" t="s">
        <v>20</v>
      </c>
      <c r="Q28" s="9" t="s">
        <v>20</v>
      </c>
      <c r="R28" s="9" t="s">
        <v>20</v>
      </c>
    </row>
    <row r="29" spans="6:36" x14ac:dyDescent="0.25">
      <c r="N29" s="9" t="s">
        <v>19</v>
      </c>
      <c r="O29" s="9" t="s">
        <v>20</v>
      </c>
      <c r="P29" s="9" t="s">
        <v>20</v>
      </c>
      <c r="Q29" s="9" t="s">
        <v>20</v>
      </c>
      <c r="R29" s="9" t="s">
        <v>20</v>
      </c>
    </row>
    <row r="30" spans="6:36" x14ac:dyDescent="0.25">
      <c r="N30" s="302" t="s">
        <v>34</v>
      </c>
      <c r="O30" s="302"/>
      <c r="P30" s="302"/>
      <c r="Q30" s="302"/>
      <c r="R30" s="302"/>
      <c r="V30" s="302" t="s">
        <v>34</v>
      </c>
      <c r="W30" s="302"/>
      <c r="X30" s="302"/>
      <c r="Y30" s="302"/>
      <c r="Z30" s="302"/>
      <c r="AD30" s="302" t="s">
        <v>34</v>
      </c>
      <c r="AE30" s="302"/>
      <c r="AF30" s="302"/>
      <c r="AG30" s="302"/>
      <c r="AH30" s="302"/>
    </row>
    <row r="31" spans="6:36" x14ac:dyDescent="0.25">
      <c r="L31" s="5"/>
      <c r="N31" s="12" t="s">
        <v>17</v>
      </c>
      <c r="O31" s="12" t="s">
        <v>2</v>
      </c>
      <c r="P31" s="12" t="s">
        <v>3</v>
      </c>
      <c r="Q31" s="12" t="s">
        <v>4</v>
      </c>
      <c r="R31" s="12" t="s">
        <v>5</v>
      </c>
      <c r="T31" s="9" t="s">
        <v>26</v>
      </c>
      <c r="V31" s="12" t="s">
        <v>17</v>
      </c>
      <c r="W31" s="12" t="s">
        <v>2</v>
      </c>
      <c r="X31" s="12" t="s">
        <v>3</v>
      </c>
      <c r="Y31" s="12" t="s">
        <v>4</v>
      </c>
      <c r="Z31" s="12" t="s">
        <v>5</v>
      </c>
      <c r="AA31" s="2"/>
      <c r="AB31" s="9" t="s">
        <v>26</v>
      </c>
      <c r="AD31" s="12" t="s">
        <v>17</v>
      </c>
      <c r="AE31" s="12" t="s">
        <v>2</v>
      </c>
      <c r="AF31" s="12" t="s">
        <v>3</v>
      </c>
      <c r="AG31" s="12" t="s">
        <v>4</v>
      </c>
      <c r="AH31" s="12" t="s">
        <v>5</v>
      </c>
      <c r="AI31" s="2"/>
      <c r="AJ31" s="9" t="s">
        <v>26</v>
      </c>
    </row>
    <row r="32" spans="6:36" x14ac:dyDescent="0.25">
      <c r="L32" s="13"/>
      <c r="N32" s="9" t="s">
        <v>18</v>
      </c>
      <c r="O32" s="9">
        <v>1</v>
      </c>
      <c r="P32" s="9" t="s">
        <v>20</v>
      </c>
      <c r="Q32" s="9" t="s">
        <v>20</v>
      </c>
      <c r="R32" s="9">
        <v>1</v>
      </c>
      <c r="T32" s="9">
        <v>1</v>
      </c>
      <c r="V32" s="9" t="s">
        <v>18</v>
      </c>
      <c r="W32" s="9">
        <v>1</v>
      </c>
      <c r="X32" s="9">
        <v>3</v>
      </c>
      <c r="Y32" s="9">
        <v>2</v>
      </c>
      <c r="Z32" s="9">
        <v>1</v>
      </c>
      <c r="AA32" s="2"/>
      <c r="AB32" s="14">
        <v>3</v>
      </c>
      <c r="AD32" s="9" t="s">
        <v>18</v>
      </c>
      <c r="AE32" s="9">
        <v>1</v>
      </c>
      <c r="AF32" s="9">
        <v>3</v>
      </c>
      <c r="AG32" s="9">
        <v>0</v>
      </c>
      <c r="AH32" s="9">
        <v>1</v>
      </c>
      <c r="AI32" s="2"/>
      <c r="AJ32" s="14">
        <v>5</v>
      </c>
    </row>
    <row r="33" spans="12:36" x14ac:dyDescent="0.25">
      <c r="L33" s="5"/>
      <c r="N33" s="9" t="s">
        <v>19</v>
      </c>
      <c r="O33" s="9">
        <v>1</v>
      </c>
      <c r="P33" s="9" t="s">
        <v>20</v>
      </c>
      <c r="Q33" s="9" t="s">
        <v>20</v>
      </c>
      <c r="R33" s="9">
        <v>1</v>
      </c>
      <c r="T33" s="13" t="s">
        <v>24</v>
      </c>
      <c r="V33" s="9" t="s">
        <v>19</v>
      </c>
      <c r="W33" s="9">
        <v>1</v>
      </c>
      <c r="X33" s="9">
        <v>2</v>
      </c>
      <c r="Y33" s="9">
        <v>4</v>
      </c>
      <c r="Z33" s="9">
        <v>1</v>
      </c>
      <c r="AA33" s="2"/>
      <c r="AB33" s="10" t="s">
        <v>27</v>
      </c>
      <c r="AD33" s="9" t="s">
        <v>19</v>
      </c>
      <c r="AE33" s="9">
        <v>0</v>
      </c>
      <c r="AF33" s="9">
        <v>2</v>
      </c>
      <c r="AG33" s="9">
        <v>0</v>
      </c>
      <c r="AH33" s="9">
        <v>0</v>
      </c>
      <c r="AI33" s="2"/>
      <c r="AJ33" s="10" t="s">
        <v>29</v>
      </c>
    </row>
    <row r="34" spans="12:36" x14ac:dyDescent="0.25">
      <c r="L34" s="5"/>
      <c r="N34" s="303" t="s">
        <v>31</v>
      </c>
      <c r="O34" s="303"/>
      <c r="P34" s="303"/>
      <c r="Q34" s="303"/>
      <c r="R34" s="303"/>
      <c r="S34" s="2" t="s">
        <v>36</v>
      </c>
      <c r="T34" s="13"/>
      <c r="V34" s="303" t="s">
        <v>33</v>
      </c>
      <c r="W34" s="303"/>
      <c r="X34" s="303"/>
      <c r="Y34" s="303"/>
      <c r="Z34" s="303"/>
      <c r="AA34" t="s">
        <v>37</v>
      </c>
      <c r="AD34" s="303" t="s">
        <v>39</v>
      </c>
      <c r="AE34" s="303"/>
      <c r="AF34" s="303"/>
      <c r="AG34" s="303"/>
      <c r="AH34" s="303"/>
      <c r="AI34" t="s">
        <v>32</v>
      </c>
    </row>
    <row r="35" spans="12:36" x14ac:dyDescent="0.25">
      <c r="N35" s="302" t="s">
        <v>34</v>
      </c>
      <c r="O35" s="302"/>
      <c r="P35" s="302"/>
      <c r="Q35" s="302"/>
      <c r="R35" s="302"/>
      <c r="V35" s="302" t="s">
        <v>34</v>
      </c>
      <c r="W35" s="302"/>
      <c r="X35" s="302"/>
      <c r="Y35" s="302"/>
      <c r="Z35" s="302"/>
    </row>
    <row r="36" spans="12:36" x14ac:dyDescent="0.25">
      <c r="L36" s="5"/>
      <c r="N36" s="12" t="s">
        <v>17</v>
      </c>
      <c r="O36" s="12" t="s">
        <v>2</v>
      </c>
      <c r="P36" s="12" t="s">
        <v>3</v>
      </c>
      <c r="Q36" s="12" t="s">
        <v>4</v>
      </c>
      <c r="R36" s="12" t="s">
        <v>5</v>
      </c>
      <c r="T36" s="9" t="s">
        <v>26</v>
      </c>
      <c r="V36" s="12" t="s">
        <v>17</v>
      </c>
      <c r="W36" s="12" t="s">
        <v>2</v>
      </c>
      <c r="X36" s="12" t="s">
        <v>3</v>
      </c>
      <c r="Y36" s="12" t="s">
        <v>4</v>
      </c>
      <c r="Z36" s="12" t="s">
        <v>5</v>
      </c>
      <c r="AA36" s="2"/>
      <c r="AB36" s="9" t="s">
        <v>26</v>
      </c>
    </row>
    <row r="37" spans="12:36" x14ac:dyDescent="0.25">
      <c r="L37" s="13"/>
      <c r="N37" s="9" t="s">
        <v>18</v>
      </c>
      <c r="O37" s="9">
        <v>1</v>
      </c>
      <c r="P37" s="9" t="s">
        <v>20</v>
      </c>
      <c r="Q37" s="9">
        <v>2</v>
      </c>
      <c r="R37" s="9">
        <v>1</v>
      </c>
      <c r="T37" s="14">
        <v>2</v>
      </c>
      <c r="V37" s="9" t="s">
        <v>18</v>
      </c>
      <c r="W37" s="9">
        <v>1</v>
      </c>
      <c r="X37" s="9">
        <v>3</v>
      </c>
      <c r="Y37" s="9">
        <v>2</v>
      </c>
      <c r="Z37" s="9">
        <v>1</v>
      </c>
      <c r="AA37" s="2"/>
      <c r="AB37" s="14">
        <v>4</v>
      </c>
    </row>
    <row r="38" spans="12:36" x14ac:dyDescent="0.25">
      <c r="L38" s="5"/>
      <c r="N38" s="9" t="s">
        <v>19</v>
      </c>
      <c r="O38" s="9">
        <v>1</v>
      </c>
      <c r="P38" s="9" t="s">
        <v>20</v>
      </c>
      <c r="Q38" s="9">
        <v>4</v>
      </c>
      <c r="R38" s="9">
        <v>1</v>
      </c>
      <c r="T38" s="10" t="s">
        <v>25</v>
      </c>
      <c r="V38" s="9" t="s">
        <v>19</v>
      </c>
      <c r="W38" s="9">
        <v>0</v>
      </c>
      <c r="X38" s="9">
        <v>2</v>
      </c>
      <c r="Y38" s="9">
        <v>0</v>
      </c>
      <c r="Z38" s="9">
        <v>0</v>
      </c>
      <c r="AA38" s="2"/>
      <c r="AB38" s="10" t="s">
        <v>28</v>
      </c>
    </row>
    <row r="39" spans="12:36" x14ac:dyDescent="0.25">
      <c r="N39" s="303" t="s">
        <v>30</v>
      </c>
      <c r="O39" s="303"/>
      <c r="P39" s="303"/>
      <c r="Q39" s="303"/>
      <c r="R39" s="303"/>
      <c r="S39" s="1" t="s">
        <v>32</v>
      </c>
      <c r="V39" s="303" t="s">
        <v>35</v>
      </c>
      <c r="W39" s="303"/>
      <c r="X39" s="303"/>
      <c r="Y39" s="303"/>
      <c r="Z39" s="303"/>
      <c r="AA39" t="s">
        <v>38</v>
      </c>
    </row>
  </sheetData>
  <mergeCells count="22">
    <mergeCell ref="N19:T19"/>
    <mergeCell ref="N26:R26"/>
    <mergeCell ref="N30:R30"/>
    <mergeCell ref="N35:R35"/>
    <mergeCell ref="V35:Z35"/>
    <mergeCell ref="V30:Z30"/>
    <mergeCell ref="AD34:AH34"/>
    <mergeCell ref="AD30:AH30"/>
    <mergeCell ref="N39:R39"/>
    <mergeCell ref="N34:R34"/>
    <mergeCell ref="V34:Z34"/>
    <mergeCell ref="V39:Z39"/>
    <mergeCell ref="A1:E1"/>
    <mergeCell ref="G1:K1"/>
    <mergeCell ref="M1:T1"/>
    <mergeCell ref="M8:T8"/>
    <mergeCell ref="M9:T9"/>
    <mergeCell ref="V9:Z9"/>
    <mergeCell ref="V14:Z14"/>
    <mergeCell ref="V18:Z18"/>
    <mergeCell ref="V13:Z13"/>
    <mergeCell ref="F11:K1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0"/>
  <sheetViews>
    <sheetView topLeftCell="A22" zoomScale="90" zoomScaleNormal="90" zoomScalePageLayoutView="90" workbookViewId="0">
      <selection activeCell="M53" sqref="M53"/>
    </sheetView>
  </sheetViews>
  <sheetFormatPr baseColWidth="10" defaultRowHeight="15" x14ac:dyDescent="0.25"/>
  <cols>
    <col min="1" max="1" width="9.28515625" style="11" customWidth="1"/>
    <col min="2" max="2" width="3.28515625" style="11" bestFit="1" customWidth="1"/>
    <col min="3" max="5" width="3.28515625" bestFit="1" customWidth="1"/>
    <col min="6" max="7" width="3.140625" bestFit="1" customWidth="1"/>
    <col min="8" max="8" width="9.28515625" bestFit="1" customWidth="1"/>
    <col min="9" max="9" width="10.42578125" style="11" customWidth="1"/>
    <col min="10" max="10" width="11.28515625" style="11" bestFit="1" customWidth="1"/>
    <col min="11" max="11" width="11.85546875" style="21" bestFit="1" customWidth="1"/>
    <col min="12" max="12" width="3" bestFit="1" customWidth="1"/>
    <col min="13" max="13" width="4.85546875" style="21" bestFit="1" customWidth="1"/>
    <col min="14" max="19" width="3" bestFit="1" customWidth="1"/>
    <col min="20" max="20" width="3" customWidth="1"/>
    <col min="21" max="21" width="8.140625" bestFit="1" customWidth="1"/>
    <col min="22" max="22" width="9.85546875" bestFit="1" customWidth="1"/>
    <col min="23" max="23" width="6.28515625" style="5" customWidth="1"/>
    <col min="24" max="24" width="8.42578125" bestFit="1" customWidth="1"/>
    <col min="25" max="25" width="5.42578125" bestFit="1" customWidth="1"/>
    <col min="26" max="30" width="3.42578125" bestFit="1" customWidth="1"/>
    <col min="31" max="31" width="2.42578125" bestFit="1" customWidth="1"/>
  </cols>
  <sheetData>
    <row r="1" spans="1:31" x14ac:dyDescent="0.25">
      <c r="A1" s="300" t="s">
        <v>296</v>
      </c>
      <c r="B1" s="300"/>
      <c r="C1" s="300"/>
      <c r="D1" s="300"/>
      <c r="E1" s="300"/>
      <c r="F1" s="300"/>
      <c r="G1" s="300"/>
      <c r="H1" s="300" t="s">
        <v>297</v>
      </c>
      <c r="I1" s="300"/>
      <c r="J1" s="300"/>
      <c r="K1" s="300"/>
      <c r="M1" s="310" t="s">
        <v>298</v>
      </c>
      <c r="N1" s="310"/>
      <c r="O1" s="310"/>
      <c r="P1" s="310"/>
      <c r="Q1" s="310"/>
      <c r="R1" s="310"/>
      <c r="S1" s="310"/>
      <c r="Y1" s="310" t="s">
        <v>298</v>
      </c>
      <c r="Z1" s="310"/>
      <c r="AA1" s="310"/>
      <c r="AB1" s="310"/>
      <c r="AC1" s="310"/>
      <c r="AD1" s="310"/>
      <c r="AE1" s="310"/>
    </row>
    <row r="2" spans="1:31" x14ac:dyDescent="0.25">
      <c r="A2" s="304" t="s">
        <v>0</v>
      </c>
      <c r="B2" s="305"/>
      <c r="C2" s="305"/>
      <c r="D2" s="305"/>
      <c r="E2" s="305"/>
      <c r="F2" s="305"/>
      <c r="G2" s="305"/>
      <c r="H2" s="176" t="s">
        <v>18</v>
      </c>
      <c r="I2" s="181" t="s">
        <v>19</v>
      </c>
      <c r="J2" s="181" t="s">
        <v>45</v>
      </c>
      <c r="K2" s="187" t="s">
        <v>46</v>
      </c>
      <c r="M2" s="311" t="s">
        <v>34</v>
      </c>
      <c r="N2" s="311"/>
      <c r="O2" s="311"/>
      <c r="P2" s="311"/>
      <c r="Q2" s="311"/>
      <c r="R2" s="311"/>
      <c r="S2" s="311"/>
      <c r="T2" s="178"/>
      <c r="U2" s="178"/>
      <c r="Y2" s="311" t="s">
        <v>34</v>
      </c>
      <c r="Z2" s="311"/>
      <c r="AA2" s="311"/>
      <c r="AB2" s="311"/>
      <c r="AC2" s="311"/>
      <c r="AD2" s="311"/>
      <c r="AE2" s="311"/>
    </row>
    <row r="3" spans="1:31" x14ac:dyDescent="0.25">
      <c r="A3" s="12" t="s">
        <v>12</v>
      </c>
      <c r="B3" s="12" t="s">
        <v>2</v>
      </c>
      <c r="C3" s="4" t="s">
        <v>3</v>
      </c>
      <c r="D3" s="4" t="s">
        <v>4</v>
      </c>
      <c r="E3" s="4" t="s">
        <v>5</v>
      </c>
      <c r="F3" s="22" t="s">
        <v>47</v>
      </c>
      <c r="G3" s="22" t="s">
        <v>48</v>
      </c>
      <c r="H3" s="22" t="s">
        <v>208</v>
      </c>
      <c r="I3" s="18" t="s">
        <v>40</v>
      </c>
      <c r="J3" s="18" t="s">
        <v>41</v>
      </c>
      <c r="K3" s="187" t="s">
        <v>50</v>
      </c>
      <c r="M3" s="12" t="s">
        <v>17</v>
      </c>
      <c r="N3" s="12" t="s">
        <v>2</v>
      </c>
      <c r="O3" s="12" t="s">
        <v>3</v>
      </c>
      <c r="P3" s="12" t="s">
        <v>4</v>
      </c>
      <c r="Q3" s="12" t="s">
        <v>5</v>
      </c>
      <c r="R3" s="12" t="s">
        <v>43</v>
      </c>
      <c r="S3" s="12" t="s">
        <v>44</v>
      </c>
      <c r="T3" s="178"/>
      <c r="U3" s="178" t="s">
        <v>210</v>
      </c>
      <c r="Y3" s="287" t="s">
        <v>17</v>
      </c>
      <c r="Z3" s="287" t="s">
        <v>2</v>
      </c>
      <c r="AA3" s="287" t="s">
        <v>3</v>
      </c>
      <c r="AB3" s="287" t="s">
        <v>4</v>
      </c>
      <c r="AC3" s="287" t="s">
        <v>5</v>
      </c>
      <c r="AD3" s="287" t="s">
        <v>43</v>
      </c>
      <c r="AE3" s="287" t="s">
        <v>44</v>
      </c>
    </row>
    <row r="4" spans="1:31" x14ac:dyDescent="0.25">
      <c r="A4" s="12">
        <v>0</v>
      </c>
      <c r="B4" s="15">
        <v>0</v>
      </c>
      <c r="C4" s="15">
        <v>1</v>
      </c>
      <c r="D4" s="15">
        <v>0</v>
      </c>
      <c r="E4" s="15">
        <v>1</v>
      </c>
      <c r="F4" s="15">
        <v>1</v>
      </c>
      <c r="G4" s="15">
        <v>0</v>
      </c>
      <c r="H4" s="20">
        <v>0</v>
      </c>
      <c r="I4" s="20">
        <f t="shared" ref="I4:I10" si="0">MOD(((2*A4)+1),7)</f>
        <v>1</v>
      </c>
      <c r="J4" s="20">
        <f t="shared" ref="J4:J10" si="1">MOD(((3*A4)+2),7)</f>
        <v>2</v>
      </c>
      <c r="K4" s="20">
        <f t="shared" ref="K4:K10" si="2">MOD(((4*A4)+3),7)</f>
        <v>3</v>
      </c>
      <c r="M4" s="9" t="s">
        <v>18</v>
      </c>
      <c r="N4" s="9" t="s">
        <v>20</v>
      </c>
      <c r="O4" s="286" t="s">
        <v>20</v>
      </c>
      <c r="P4" s="286" t="s">
        <v>20</v>
      </c>
      <c r="Q4" s="286" t="s">
        <v>20</v>
      </c>
      <c r="R4" s="286" t="s">
        <v>20</v>
      </c>
      <c r="S4" s="9" t="s">
        <v>20</v>
      </c>
      <c r="T4" s="179"/>
      <c r="U4" s="199">
        <v>0</v>
      </c>
      <c r="V4" s="180" t="s">
        <v>26</v>
      </c>
      <c r="Y4" s="285" t="s">
        <v>18</v>
      </c>
      <c r="Z4" s="285" t="s">
        <v>20</v>
      </c>
      <c r="AA4" s="19" t="s">
        <v>20</v>
      </c>
      <c r="AB4" s="285" t="s">
        <v>20</v>
      </c>
      <c r="AC4" s="19" t="s">
        <v>20</v>
      </c>
      <c r="AD4" s="19" t="s">
        <v>20</v>
      </c>
      <c r="AE4" s="285" t="s">
        <v>20</v>
      </c>
    </row>
    <row r="5" spans="1:31" x14ac:dyDescent="0.25">
      <c r="A5" s="12">
        <v>1</v>
      </c>
      <c r="B5" s="15">
        <v>0</v>
      </c>
      <c r="C5" s="15">
        <v>1</v>
      </c>
      <c r="D5" s="15">
        <v>0</v>
      </c>
      <c r="E5" s="15">
        <v>0</v>
      </c>
      <c r="F5" s="15">
        <v>1</v>
      </c>
      <c r="G5" s="15">
        <v>0</v>
      </c>
      <c r="H5" s="24">
        <v>1</v>
      </c>
      <c r="I5" s="24">
        <f t="shared" si="0"/>
        <v>3</v>
      </c>
      <c r="J5" s="24">
        <f t="shared" si="1"/>
        <v>5</v>
      </c>
      <c r="K5" s="24">
        <f t="shared" si="2"/>
        <v>0</v>
      </c>
      <c r="M5" s="9" t="s">
        <v>19</v>
      </c>
      <c r="N5" s="9" t="s">
        <v>20</v>
      </c>
      <c r="O5" s="286" t="s">
        <v>20</v>
      </c>
      <c r="P5" s="286" t="s">
        <v>20</v>
      </c>
      <c r="Q5" s="286" t="s">
        <v>20</v>
      </c>
      <c r="R5" s="286" t="s">
        <v>20</v>
      </c>
      <c r="S5" s="9" t="s">
        <v>20</v>
      </c>
      <c r="T5" s="179"/>
      <c r="U5" s="199">
        <v>1</v>
      </c>
      <c r="V5" s="180">
        <v>1</v>
      </c>
      <c r="Y5" s="285" t="s">
        <v>19</v>
      </c>
      <c r="Z5" s="285" t="s">
        <v>20</v>
      </c>
      <c r="AA5" s="19" t="s">
        <v>20</v>
      </c>
      <c r="AB5" s="285" t="s">
        <v>20</v>
      </c>
      <c r="AC5" s="19" t="s">
        <v>20</v>
      </c>
      <c r="AD5" s="19" t="s">
        <v>20</v>
      </c>
      <c r="AE5" s="285" t="s">
        <v>20</v>
      </c>
    </row>
    <row r="6" spans="1:31" x14ac:dyDescent="0.25">
      <c r="A6" s="12">
        <v>2</v>
      </c>
      <c r="B6" s="15">
        <v>1</v>
      </c>
      <c r="C6" s="32">
        <v>0</v>
      </c>
      <c r="D6" s="32">
        <v>0</v>
      </c>
      <c r="E6" s="15">
        <v>1</v>
      </c>
      <c r="F6" s="32">
        <v>0</v>
      </c>
      <c r="G6" s="32">
        <v>0</v>
      </c>
      <c r="H6" s="27">
        <v>2</v>
      </c>
      <c r="I6" s="27">
        <f t="shared" si="0"/>
        <v>5</v>
      </c>
      <c r="J6" s="27">
        <f t="shared" si="1"/>
        <v>1</v>
      </c>
      <c r="K6" s="27">
        <f t="shared" si="2"/>
        <v>4</v>
      </c>
      <c r="M6" s="9" t="s">
        <v>45</v>
      </c>
      <c r="N6" s="9" t="s">
        <v>20</v>
      </c>
      <c r="O6" s="286" t="s">
        <v>20</v>
      </c>
      <c r="P6" s="286" t="s">
        <v>20</v>
      </c>
      <c r="Q6" s="286" t="s">
        <v>20</v>
      </c>
      <c r="R6" s="286" t="s">
        <v>20</v>
      </c>
      <c r="S6" s="9" t="s">
        <v>20</v>
      </c>
      <c r="T6" s="179"/>
      <c r="U6" s="199">
        <v>2</v>
      </c>
      <c r="V6" s="177" t="s">
        <v>205</v>
      </c>
      <c r="Y6" s="285" t="s">
        <v>45</v>
      </c>
      <c r="Z6" s="285" t="s">
        <v>20</v>
      </c>
      <c r="AA6" s="19" t="s">
        <v>20</v>
      </c>
      <c r="AB6" s="285" t="s">
        <v>20</v>
      </c>
      <c r="AC6" s="19" t="s">
        <v>20</v>
      </c>
      <c r="AD6" s="19" t="s">
        <v>20</v>
      </c>
      <c r="AE6" s="285" t="s">
        <v>20</v>
      </c>
    </row>
    <row r="7" spans="1:31" x14ac:dyDescent="0.25">
      <c r="A7" s="12">
        <v>3</v>
      </c>
      <c r="B7" s="15">
        <v>0</v>
      </c>
      <c r="C7" s="32">
        <v>0</v>
      </c>
      <c r="D7" s="15">
        <v>1</v>
      </c>
      <c r="E7" s="32">
        <v>0</v>
      </c>
      <c r="F7" s="32">
        <v>0</v>
      </c>
      <c r="G7" s="15">
        <v>1</v>
      </c>
      <c r="H7" s="29">
        <v>3</v>
      </c>
      <c r="I7" s="29">
        <f t="shared" si="0"/>
        <v>0</v>
      </c>
      <c r="J7" s="29">
        <f t="shared" si="1"/>
        <v>4</v>
      </c>
      <c r="K7" s="29">
        <f t="shared" si="2"/>
        <v>1</v>
      </c>
      <c r="M7" s="180" t="s">
        <v>46</v>
      </c>
      <c r="N7" s="180" t="s">
        <v>20</v>
      </c>
      <c r="O7" s="286" t="s">
        <v>20</v>
      </c>
      <c r="P7" s="286" t="s">
        <v>20</v>
      </c>
      <c r="Q7" s="286" t="s">
        <v>20</v>
      </c>
      <c r="R7" s="286" t="s">
        <v>20</v>
      </c>
      <c r="S7" s="180" t="s">
        <v>20</v>
      </c>
      <c r="T7" s="179"/>
      <c r="U7" s="199">
        <v>3</v>
      </c>
      <c r="V7" s="177" t="s">
        <v>53</v>
      </c>
      <c r="Y7" s="285" t="s">
        <v>46</v>
      </c>
      <c r="Z7" s="285" t="s">
        <v>20</v>
      </c>
      <c r="AA7" s="19" t="s">
        <v>20</v>
      </c>
      <c r="AB7" s="285" t="s">
        <v>20</v>
      </c>
      <c r="AC7" s="19" t="s">
        <v>20</v>
      </c>
      <c r="AD7" s="19" t="s">
        <v>20</v>
      </c>
      <c r="AE7" s="285" t="s">
        <v>20</v>
      </c>
    </row>
    <row r="8" spans="1:31" x14ac:dyDescent="0.25">
      <c r="A8" s="12">
        <v>4</v>
      </c>
      <c r="B8" s="15">
        <v>0</v>
      </c>
      <c r="C8" s="15">
        <v>0</v>
      </c>
      <c r="D8" s="15">
        <v>1</v>
      </c>
      <c r="E8" s="15">
        <v>1</v>
      </c>
      <c r="F8" s="15">
        <v>1</v>
      </c>
      <c r="G8" s="15">
        <v>1</v>
      </c>
      <c r="H8" s="26">
        <v>4</v>
      </c>
      <c r="I8" s="26">
        <f t="shared" si="0"/>
        <v>2</v>
      </c>
      <c r="J8" s="26">
        <f t="shared" si="1"/>
        <v>0</v>
      </c>
      <c r="K8" s="26">
        <f t="shared" si="2"/>
        <v>5</v>
      </c>
      <c r="M8" s="315" t="s">
        <v>57</v>
      </c>
      <c r="N8" s="315"/>
      <c r="O8" s="315"/>
      <c r="P8" s="315"/>
      <c r="Q8" s="315"/>
      <c r="R8" s="315"/>
      <c r="S8" s="315"/>
      <c r="T8" s="178"/>
      <c r="U8" s="7"/>
      <c r="V8" s="177" t="s">
        <v>213</v>
      </c>
      <c r="Y8" s="178"/>
      <c r="Z8" s="178"/>
      <c r="AA8" s="178"/>
      <c r="AB8" s="178"/>
      <c r="AC8" s="178"/>
      <c r="AD8" s="178"/>
      <c r="AE8" s="7"/>
    </row>
    <row r="9" spans="1:31" x14ac:dyDescent="0.25">
      <c r="A9" s="181">
        <v>5</v>
      </c>
      <c r="B9" s="15">
        <v>1</v>
      </c>
      <c r="C9" s="15">
        <v>0</v>
      </c>
      <c r="D9" s="15">
        <v>0</v>
      </c>
      <c r="E9" s="15">
        <v>0</v>
      </c>
      <c r="F9" s="15">
        <v>1</v>
      </c>
      <c r="G9" s="15">
        <v>0</v>
      </c>
      <c r="H9" s="25">
        <v>5</v>
      </c>
      <c r="I9" s="25">
        <f t="shared" si="0"/>
        <v>4</v>
      </c>
      <c r="J9" s="25">
        <f t="shared" si="1"/>
        <v>3</v>
      </c>
      <c r="K9" s="25">
        <f t="shared" si="2"/>
        <v>2</v>
      </c>
      <c r="M9" s="312"/>
      <c r="N9" s="313"/>
      <c r="O9" s="313"/>
      <c r="P9" s="313"/>
      <c r="Q9" s="313"/>
      <c r="R9" s="313"/>
      <c r="S9" s="314"/>
      <c r="T9" s="7"/>
      <c r="U9" s="177"/>
      <c r="Y9" s="178"/>
      <c r="Z9" s="178"/>
      <c r="AA9" s="178"/>
      <c r="AB9" s="178"/>
      <c r="AC9" s="178"/>
      <c r="AD9" s="178"/>
      <c r="AE9" s="178"/>
    </row>
    <row r="10" spans="1:31" x14ac:dyDescent="0.25">
      <c r="A10" s="181">
        <v>6</v>
      </c>
      <c r="B10" s="15">
        <v>0</v>
      </c>
      <c r="C10" s="15">
        <v>1</v>
      </c>
      <c r="D10" s="15">
        <v>1</v>
      </c>
      <c r="E10" s="15">
        <v>1</v>
      </c>
      <c r="F10" s="15">
        <v>0</v>
      </c>
      <c r="G10" s="15">
        <v>0</v>
      </c>
      <c r="H10" s="188">
        <v>6</v>
      </c>
      <c r="I10" s="188">
        <f t="shared" si="0"/>
        <v>6</v>
      </c>
      <c r="J10" s="188">
        <f t="shared" si="1"/>
        <v>6</v>
      </c>
      <c r="K10" s="188">
        <f t="shared" si="2"/>
        <v>6</v>
      </c>
      <c r="M10" s="181" t="s">
        <v>17</v>
      </c>
      <c r="N10" s="181" t="s">
        <v>2</v>
      </c>
      <c r="O10" s="181" t="s">
        <v>3</v>
      </c>
      <c r="P10" s="181" t="s">
        <v>4</v>
      </c>
      <c r="Q10" s="181" t="s">
        <v>5</v>
      </c>
      <c r="R10" s="181" t="s">
        <v>43</v>
      </c>
      <c r="S10" s="181" t="s">
        <v>44</v>
      </c>
      <c r="T10" s="7"/>
      <c r="U10" s="178" t="s">
        <v>211</v>
      </c>
      <c r="Y10" s="7"/>
      <c r="Z10" s="7"/>
      <c r="AA10" s="7"/>
      <c r="AB10" s="7"/>
      <c r="AC10" s="7"/>
      <c r="AD10" s="7"/>
      <c r="AE10" s="7"/>
    </row>
    <row r="11" spans="1:31" x14ac:dyDescent="0.25">
      <c r="M11" s="180" t="s">
        <v>18</v>
      </c>
      <c r="N11" s="180" t="s">
        <v>20</v>
      </c>
      <c r="O11" s="23">
        <v>0</v>
      </c>
      <c r="P11" s="15" t="s">
        <v>20</v>
      </c>
      <c r="Q11" s="23">
        <v>0</v>
      </c>
      <c r="R11" s="23">
        <v>0</v>
      </c>
      <c r="S11" s="15" t="s">
        <v>20</v>
      </c>
      <c r="T11" s="178"/>
      <c r="U11" s="189">
        <v>1</v>
      </c>
      <c r="V11" s="180" t="s">
        <v>26</v>
      </c>
      <c r="Y11" s="178"/>
      <c r="Z11" s="178"/>
      <c r="AA11" s="178"/>
      <c r="AB11" s="178"/>
      <c r="AC11" s="178"/>
      <c r="AD11" s="178"/>
      <c r="AE11" s="7"/>
    </row>
    <row r="12" spans="1:31" x14ac:dyDescent="0.25">
      <c r="A12" s="306" t="s">
        <v>21</v>
      </c>
      <c r="B12" s="307"/>
      <c r="C12" s="307"/>
      <c r="D12" s="307"/>
      <c r="E12" s="307"/>
      <c r="F12" s="307"/>
      <c r="G12" s="307"/>
      <c r="H12" s="307"/>
      <c r="I12" s="204"/>
      <c r="J12" s="186"/>
      <c r="K12" s="186"/>
      <c r="M12" s="180" t="s">
        <v>19</v>
      </c>
      <c r="N12" s="180" t="s">
        <v>20</v>
      </c>
      <c r="O12" s="23">
        <v>1</v>
      </c>
      <c r="P12" s="15" t="s">
        <v>20</v>
      </c>
      <c r="Q12" s="23">
        <v>1</v>
      </c>
      <c r="R12" s="23">
        <v>1</v>
      </c>
      <c r="S12" s="15" t="s">
        <v>20</v>
      </c>
      <c r="T12" s="178"/>
      <c r="U12" s="189">
        <v>3</v>
      </c>
      <c r="V12" s="180">
        <v>2</v>
      </c>
      <c r="Y12" s="178"/>
      <c r="Z12" s="178"/>
      <c r="AA12" s="178"/>
      <c r="AB12" s="178"/>
      <c r="AC12" s="178"/>
      <c r="AD12" s="178"/>
      <c r="AE12" s="178"/>
    </row>
    <row r="13" spans="1:31" x14ac:dyDescent="0.25">
      <c r="A13" s="12" t="s">
        <v>49</v>
      </c>
      <c r="B13" s="12" t="s">
        <v>2</v>
      </c>
      <c r="C13" s="12" t="s">
        <v>3</v>
      </c>
      <c r="D13" s="12" t="s">
        <v>4</v>
      </c>
      <c r="E13" s="12" t="s">
        <v>5</v>
      </c>
      <c r="F13" s="12" t="s">
        <v>47</v>
      </c>
      <c r="G13" s="12" t="s">
        <v>48</v>
      </c>
      <c r="H13" s="181" t="s">
        <v>217</v>
      </c>
      <c r="I13" s="9" t="s">
        <v>209</v>
      </c>
      <c r="J13" s="180"/>
      <c r="K13" s="180"/>
      <c r="M13" s="180" t="s">
        <v>45</v>
      </c>
      <c r="N13" s="180" t="s">
        <v>20</v>
      </c>
      <c r="O13" s="23">
        <v>2</v>
      </c>
      <c r="P13" s="15" t="s">
        <v>20</v>
      </c>
      <c r="Q13" s="23">
        <v>2</v>
      </c>
      <c r="R13" s="23">
        <v>2</v>
      </c>
      <c r="S13" s="15" t="s">
        <v>20</v>
      </c>
      <c r="T13" s="178"/>
      <c r="U13" s="189">
        <v>5</v>
      </c>
      <c r="V13" s="179" t="s">
        <v>25</v>
      </c>
      <c r="W13" s="7"/>
    </row>
    <row r="14" spans="1:31" x14ac:dyDescent="0.25">
      <c r="A14" s="180">
        <v>0</v>
      </c>
      <c r="B14" s="9">
        <v>0</v>
      </c>
      <c r="C14" s="9">
        <v>0</v>
      </c>
      <c r="D14" s="9">
        <v>1</v>
      </c>
      <c r="E14" s="9">
        <v>0</v>
      </c>
      <c r="F14" s="9">
        <v>0</v>
      </c>
      <c r="G14" s="9">
        <v>1</v>
      </c>
      <c r="H14" s="181">
        <v>3</v>
      </c>
      <c r="I14" s="202">
        <f>MOD(((2*H14)+1),7)</f>
        <v>0</v>
      </c>
      <c r="J14" s="181"/>
      <c r="K14" s="181"/>
      <c r="M14" s="180" t="s">
        <v>46</v>
      </c>
      <c r="N14" s="180" t="s">
        <v>20</v>
      </c>
      <c r="O14" s="23">
        <v>3</v>
      </c>
      <c r="P14" s="15" t="s">
        <v>20</v>
      </c>
      <c r="Q14" s="23">
        <v>3</v>
      </c>
      <c r="R14" s="23">
        <v>3</v>
      </c>
      <c r="S14" s="15" t="s">
        <v>20</v>
      </c>
      <c r="T14" s="178"/>
      <c r="U14" s="189">
        <v>0</v>
      </c>
      <c r="V14" s="179" t="s">
        <v>54</v>
      </c>
      <c r="W14" s="178"/>
    </row>
    <row r="15" spans="1:31" x14ac:dyDescent="0.25">
      <c r="A15" s="180">
        <v>1</v>
      </c>
      <c r="B15" s="9">
        <v>0</v>
      </c>
      <c r="C15" s="19">
        <v>1</v>
      </c>
      <c r="D15" s="19">
        <v>0</v>
      </c>
      <c r="E15" s="19">
        <v>1</v>
      </c>
      <c r="F15" s="19">
        <v>1</v>
      </c>
      <c r="G15" s="9">
        <v>0</v>
      </c>
      <c r="H15" s="181">
        <v>0</v>
      </c>
      <c r="I15" s="202">
        <f t="shared" ref="I15:I19" si="3">MOD(((2*H15)+1),7)</f>
        <v>1</v>
      </c>
      <c r="J15" s="181"/>
      <c r="K15" s="181"/>
      <c r="M15" s="315" t="s">
        <v>57</v>
      </c>
      <c r="N15" s="315"/>
      <c r="O15" s="315"/>
      <c r="P15" s="315"/>
      <c r="Q15" s="315"/>
      <c r="R15" s="315"/>
      <c r="S15" s="315"/>
      <c r="T15" s="178"/>
      <c r="U15" s="177"/>
      <c r="V15" s="179" t="s">
        <v>213</v>
      </c>
      <c r="W15" s="178"/>
      <c r="Y15" s="316" t="s">
        <v>34</v>
      </c>
      <c r="Z15" s="316"/>
      <c r="AA15" s="316"/>
      <c r="AB15" s="316"/>
      <c r="AC15" s="316"/>
      <c r="AD15" s="316"/>
      <c r="AE15" s="316"/>
    </row>
    <row r="16" spans="1:31" x14ac:dyDescent="0.25">
      <c r="A16" s="19">
        <v>2</v>
      </c>
      <c r="B16" s="19">
        <v>0</v>
      </c>
      <c r="C16" s="19">
        <v>0</v>
      </c>
      <c r="D16" s="19">
        <v>1</v>
      </c>
      <c r="E16" s="19">
        <v>1</v>
      </c>
      <c r="F16" s="19">
        <v>1</v>
      </c>
      <c r="G16" s="19">
        <v>1</v>
      </c>
      <c r="H16" s="181">
        <v>4</v>
      </c>
      <c r="I16" s="202">
        <f t="shared" si="3"/>
        <v>2</v>
      </c>
      <c r="J16" s="181"/>
      <c r="K16" s="181"/>
      <c r="M16" s="311" t="s">
        <v>34</v>
      </c>
      <c r="N16" s="311"/>
      <c r="O16" s="311"/>
      <c r="P16" s="311"/>
      <c r="Q16" s="311"/>
      <c r="R16" s="311"/>
      <c r="S16" s="311"/>
      <c r="T16" s="178"/>
      <c r="U16" s="178"/>
      <c r="Y16" s="181" t="s">
        <v>17</v>
      </c>
      <c r="Z16" s="181" t="s">
        <v>2</v>
      </c>
      <c r="AA16" s="181" t="s">
        <v>3</v>
      </c>
      <c r="AB16" s="181" t="s">
        <v>4</v>
      </c>
      <c r="AC16" s="181" t="s">
        <v>5</v>
      </c>
      <c r="AD16" s="181" t="s">
        <v>43</v>
      </c>
      <c r="AE16" s="181" t="s">
        <v>44</v>
      </c>
    </row>
    <row r="17" spans="1:31" x14ac:dyDescent="0.25">
      <c r="A17" s="19">
        <v>3</v>
      </c>
      <c r="B17" s="19">
        <v>0</v>
      </c>
      <c r="C17" s="19">
        <v>1</v>
      </c>
      <c r="D17" s="19">
        <v>0</v>
      </c>
      <c r="E17" s="19">
        <v>0</v>
      </c>
      <c r="F17" s="19">
        <v>1</v>
      </c>
      <c r="G17" s="19">
        <v>0</v>
      </c>
      <c r="H17" s="181">
        <v>1</v>
      </c>
      <c r="I17" s="202">
        <f t="shared" si="3"/>
        <v>3</v>
      </c>
      <c r="J17" s="17"/>
      <c r="K17" s="181"/>
      <c r="M17" s="287" t="s">
        <v>17</v>
      </c>
      <c r="N17" s="287" t="s">
        <v>2</v>
      </c>
      <c r="O17" s="287" t="s">
        <v>3</v>
      </c>
      <c r="P17" s="287" t="s">
        <v>4</v>
      </c>
      <c r="Q17" s="287" t="s">
        <v>5</v>
      </c>
      <c r="R17" s="287" t="s">
        <v>43</v>
      </c>
      <c r="S17" s="287" t="s">
        <v>44</v>
      </c>
      <c r="T17" s="178"/>
      <c r="U17" s="178" t="s">
        <v>212</v>
      </c>
      <c r="V17" s="180" t="s">
        <v>26</v>
      </c>
      <c r="W17" s="179"/>
      <c r="Y17" s="15" t="s">
        <v>18</v>
      </c>
      <c r="Z17" s="15">
        <v>2</v>
      </c>
      <c r="AA17" s="15">
        <v>0</v>
      </c>
      <c r="AB17" s="15">
        <v>3</v>
      </c>
      <c r="AC17" s="15">
        <v>0</v>
      </c>
      <c r="AD17" s="15">
        <v>0</v>
      </c>
      <c r="AE17" s="15">
        <v>3</v>
      </c>
    </row>
    <row r="18" spans="1:31" x14ac:dyDescent="0.25">
      <c r="A18" s="30">
        <v>4</v>
      </c>
      <c r="B18" s="30">
        <v>1</v>
      </c>
      <c r="C18" s="30">
        <v>0</v>
      </c>
      <c r="D18" s="30">
        <v>0</v>
      </c>
      <c r="E18" s="30">
        <v>0</v>
      </c>
      <c r="F18" s="30">
        <v>1</v>
      </c>
      <c r="G18" s="30">
        <v>0</v>
      </c>
      <c r="H18" s="17">
        <v>5</v>
      </c>
      <c r="I18" s="202">
        <f t="shared" si="3"/>
        <v>4</v>
      </c>
      <c r="J18" s="181"/>
      <c r="K18" s="17"/>
      <c r="M18" s="285" t="s">
        <v>18</v>
      </c>
      <c r="N18" s="295" t="s">
        <v>20</v>
      </c>
      <c r="O18" s="24">
        <v>0</v>
      </c>
      <c r="P18" s="285" t="s">
        <v>20</v>
      </c>
      <c r="Q18" s="295">
        <v>0</v>
      </c>
      <c r="R18" s="24">
        <v>0</v>
      </c>
      <c r="S18" s="285" t="s">
        <v>20</v>
      </c>
      <c r="T18" s="179"/>
      <c r="U18" s="192">
        <v>2</v>
      </c>
      <c r="V18" s="180">
        <v>3</v>
      </c>
      <c r="W18" s="179"/>
      <c r="Y18" s="15" t="s">
        <v>19</v>
      </c>
      <c r="Z18" s="15">
        <v>4</v>
      </c>
      <c r="AA18" s="15">
        <v>1</v>
      </c>
      <c r="AB18" s="15">
        <v>0</v>
      </c>
      <c r="AC18" s="15">
        <v>1</v>
      </c>
      <c r="AD18" s="15">
        <v>1</v>
      </c>
      <c r="AE18" s="15">
        <v>0</v>
      </c>
    </row>
    <row r="19" spans="1:31" x14ac:dyDescent="0.25">
      <c r="A19" s="180">
        <v>5</v>
      </c>
      <c r="B19" s="9">
        <v>1</v>
      </c>
      <c r="C19" s="9">
        <v>0</v>
      </c>
      <c r="D19" s="9">
        <v>0</v>
      </c>
      <c r="E19" s="9">
        <v>1</v>
      </c>
      <c r="F19" s="9">
        <v>0</v>
      </c>
      <c r="G19" s="9">
        <v>0</v>
      </c>
      <c r="H19" s="181">
        <v>2</v>
      </c>
      <c r="I19" s="202">
        <f t="shared" si="3"/>
        <v>5</v>
      </c>
      <c r="J19" s="181"/>
      <c r="K19" s="181"/>
      <c r="M19" s="285" t="s">
        <v>19</v>
      </c>
      <c r="N19" s="295" t="s">
        <v>20</v>
      </c>
      <c r="O19" s="24">
        <v>1</v>
      </c>
      <c r="P19" s="285" t="s">
        <v>20</v>
      </c>
      <c r="Q19" s="295">
        <v>1</v>
      </c>
      <c r="R19" s="24">
        <v>1</v>
      </c>
      <c r="S19" s="285" t="s">
        <v>20</v>
      </c>
      <c r="T19" s="179"/>
      <c r="U19" s="192">
        <v>5</v>
      </c>
      <c r="V19" s="179" t="s">
        <v>27</v>
      </c>
      <c r="W19" s="179"/>
      <c r="Y19" s="15" t="s">
        <v>45</v>
      </c>
      <c r="Z19" s="15">
        <v>1</v>
      </c>
      <c r="AA19" s="15">
        <v>2</v>
      </c>
      <c r="AB19" s="15">
        <v>0</v>
      </c>
      <c r="AC19" s="15">
        <v>0</v>
      </c>
      <c r="AD19" s="15">
        <v>0</v>
      </c>
      <c r="AE19" s="15">
        <v>0</v>
      </c>
    </row>
    <row r="20" spans="1:31" x14ac:dyDescent="0.25">
      <c r="A20" s="15">
        <v>6</v>
      </c>
      <c r="B20" s="15">
        <v>0</v>
      </c>
      <c r="C20" s="180">
        <v>1</v>
      </c>
      <c r="D20" s="180">
        <v>1</v>
      </c>
      <c r="E20" s="180">
        <v>1</v>
      </c>
      <c r="F20" s="15">
        <v>0</v>
      </c>
      <c r="G20" s="15">
        <v>0</v>
      </c>
      <c r="H20" s="181">
        <v>6</v>
      </c>
      <c r="I20" s="202">
        <f>MOD(((2*A20)+1),7)</f>
        <v>6</v>
      </c>
      <c r="J20" s="181"/>
      <c r="K20" s="181"/>
      <c r="M20" s="285" t="s">
        <v>45</v>
      </c>
      <c r="N20" s="295" t="s">
        <v>20</v>
      </c>
      <c r="O20" s="24">
        <v>2</v>
      </c>
      <c r="P20" s="285" t="s">
        <v>20</v>
      </c>
      <c r="Q20" s="295">
        <v>2</v>
      </c>
      <c r="R20" s="24">
        <v>2</v>
      </c>
      <c r="S20" s="285" t="s">
        <v>20</v>
      </c>
      <c r="T20" s="179"/>
      <c r="U20" s="192">
        <v>1</v>
      </c>
      <c r="V20" s="177" t="s">
        <v>36</v>
      </c>
      <c r="W20" s="179"/>
      <c r="Y20" s="15" t="s">
        <v>46</v>
      </c>
      <c r="Z20" s="15">
        <v>2</v>
      </c>
      <c r="AA20" s="15">
        <v>0</v>
      </c>
      <c r="AB20" s="15">
        <v>1</v>
      </c>
      <c r="AC20" s="15">
        <v>3</v>
      </c>
      <c r="AD20" s="15">
        <v>0</v>
      </c>
      <c r="AE20" s="15">
        <v>1</v>
      </c>
    </row>
    <row r="21" spans="1:31" x14ac:dyDescent="0.25">
      <c r="A21" s="300" t="s">
        <v>51</v>
      </c>
      <c r="B21" s="300"/>
      <c r="C21" s="300"/>
      <c r="D21" s="300"/>
      <c r="E21" s="300"/>
      <c r="F21" s="300"/>
      <c r="G21" s="300"/>
      <c r="H21" s="300"/>
      <c r="I21" s="300"/>
      <c r="J21" s="186"/>
      <c r="K21" s="186"/>
      <c r="M21" s="285" t="s">
        <v>46</v>
      </c>
      <c r="N21" s="295" t="s">
        <v>20</v>
      </c>
      <c r="O21" s="24">
        <v>0</v>
      </c>
      <c r="P21" s="285" t="s">
        <v>20</v>
      </c>
      <c r="Q21" s="295">
        <v>3</v>
      </c>
      <c r="R21" s="24">
        <v>0</v>
      </c>
      <c r="S21" s="285" t="s">
        <v>20</v>
      </c>
      <c r="T21" s="179"/>
      <c r="U21" s="192">
        <v>4</v>
      </c>
      <c r="V21" s="177" t="s">
        <v>213</v>
      </c>
      <c r="Y21" s="309" t="s">
        <v>225</v>
      </c>
      <c r="Z21" s="309"/>
      <c r="AA21" s="309"/>
      <c r="AB21" s="309"/>
      <c r="AC21" s="309"/>
      <c r="AD21" s="309"/>
      <c r="AE21" s="309"/>
    </row>
    <row r="22" spans="1:31" x14ac:dyDescent="0.25">
      <c r="A22" s="12" t="s">
        <v>49</v>
      </c>
      <c r="B22" s="12" t="s">
        <v>2</v>
      </c>
      <c r="C22" s="12" t="s">
        <v>3</v>
      </c>
      <c r="D22" s="12" t="s">
        <v>4</v>
      </c>
      <c r="E22" s="12" t="s">
        <v>5</v>
      </c>
      <c r="F22" s="12" t="s">
        <v>47</v>
      </c>
      <c r="G22" s="12" t="s">
        <v>48</v>
      </c>
      <c r="H22" s="181" t="s">
        <v>217</v>
      </c>
      <c r="I22" s="180" t="s">
        <v>41</v>
      </c>
      <c r="J22" s="202" t="s">
        <v>41</v>
      </c>
      <c r="K22" s="9"/>
      <c r="M22" s="315" t="s">
        <v>57</v>
      </c>
      <c r="N22" s="315"/>
      <c r="O22" s="315"/>
      <c r="P22" s="315"/>
      <c r="Q22" s="315"/>
      <c r="R22" s="315"/>
      <c r="S22" s="315"/>
      <c r="T22" s="179"/>
      <c r="U22" s="178"/>
      <c r="V22" s="5"/>
      <c r="Y22" s="316" t="s">
        <v>34</v>
      </c>
      <c r="Z22" s="316"/>
      <c r="AA22" s="316"/>
      <c r="AB22" s="316"/>
      <c r="AC22" s="316"/>
      <c r="AD22" s="316"/>
      <c r="AE22" s="316"/>
    </row>
    <row r="23" spans="1:31" x14ac:dyDescent="0.25">
      <c r="A23" s="180">
        <v>0</v>
      </c>
      <c r="B23" s="9">
        <v>0</v>
      </c>
      <c r="C23" s="9">
        <v>0</v>
      </c>
      <c r="D23" s="9">
        <v>1</v>
      </c>
      <c r="E23" s="9">
        <v>1</v>
      </c>
      <c r="F23" s="9">
        <v>1</v>
      </c>
      <c r="G23" s="9">
        <v>1</v>
      </c>
      <c r="H23" s="181">
        <v>4</v>
      </c>
      <c r="I23" s="200">
        <f>J23</f>
        <v>0</v>
      </c>
      <c r="J23" s="202">
        <f>MOD(((3*H23)+2),7)</f>
        <v>0</v>
      </c>
      <c r="K23" s="9"/>
      <c r="M23" s="311" t="s">
        <v>34</v>
      </c>
      <c r="N23" s="311"/>
      <c r="O23" s="311"/>
      <c r="P23" s="311"/>
      <c r="Q23" s="311"/>
      <c r="R23" s="311"/>
      <c r="S23" s="311"/>
      <c r="T23" s="179"/>
      <c r="U23" s="179"/>
      <c r="Y23" s="181" t="s">
        <v>17</v>
      </c>
      <c r="Z23" s="181" t="s">
        <v>2</v>
      </c>
      <c r="AA23" s="181" t="s">
        <v>3</v>
      </c>
      <c r="AB23" s="181" t="s">
        <v>4</v>
      </c>
      <c r="AC23" s="181" t="s">
        <v>5</v>
      </c>
      <c r="AD23" s="181" t="s">
        <v>43</v>
      </c>
      <c r="AE23" s="181" t="s">
        <v>44</v>
      </c>
    </row>
    <row r="24" spans="1:31" x14ac:dyDescent="0.25">
      <c r="A24" s="180">
        <v>1</v>
      </c>
      <c r="B24" s="9">
        <v>1</v>
      </c>
      <c r="C24" s="9">
        <v>0</v>
      </c>
      <c r="D24" s="9">
        <v>0</v>
      </c>
      <c r="E24" s="9">
        <v>1</v>
      </c>
      <c r="F24" s="9">
        <v>0</v>
      </c>
      <c r="G24" s="9">
        <v>0</v>
      </c>
      <c r="H24" s="181">
        <v>2</v>
      </c>
      <c r="I24" s="200">
        <f t="shared" ref="I24:I29" si="4">J24</f>
        <v>1</v>
      </c>
      <c r="J24" s="202">
        <f t="shared" ref="J24:J29" si="5">MOD(((3*H24)+2),7)</f>
        <v>1</v>
      </c>
      <c r="K24" s="9"/>
      <c r="M24" s="287" t="s">
        <v>17</v>
      </c>
      <c r="N24" s="287" t="s">
        <v>2</v>
      </c>
      <c r="O24" s="287" t="s">
        <v>3</v>
      </c>
      <c r="P24" s="287" t="s">
        <v>4</v>
      </c>
      <c r="Q24" s="287" t="s">
        <v>5</v>
      </c>
      <c r="R24" s="287" t="s">
        <v>43</v>
      </c>
      <c r="S24" s="287" t="s">
        <v>44</v>
      </c>
      <c r="T24" s="83"/>
      <c r="U24" s="178" t="s">
        <v>214</v>
      </c>
      <c r="V24" s="180" t="s">
        <v>26</v>
      </c>
      <c r="Y24" s="42" t="s">
        <v>18</v>
      </c>
      <c r="Z24" s="42">
        <v>2</v>
      </c>
      <c r="AA24" s="42">
        <v>0</v>
      </c>
      <c r="AB24" s="42">
        <v>3</v>
      </c>
      <c r="AC24" s="42">
        <v>0</v>
      </c>
      <c r="AD24" s="42">
        <v>0</v>
      </c>
      <c r="AE24" s="42">
        <v>3</v>
      </c>
    </row>
    <row r="25" spans="1:31" x14ac:dyDescent="0.25">
      <c r="A25" s="19">
        <v>2</v>
      </c>
      <c r="B25" s="19">
        <v>0</v>
      </c>
      <c r="C25" s="19">
        <v>1</v>
      </c>
      <c r="D25" s="19">
        <v>0</v>
      </c>
      <c r="E25" s="19">
        <v>1</v>
      </c>
      <c r="F25" s="19">
        <v>1</v>
      </c>
      <c r="G25" s="19">
        <v>0</v>
      </c>
      <c r="H25" s="181">
        <v>0</v>
      </c>
      <c r="I25" s="200">
        <f t="shared" si="4"/>
        <v>2</v>
      </c>
      <c r="J25" s="202">
        <f t="shared" si="5"/>
        <v>2</v>
      </c>
      <c r="K25" s="9"/>
      <c r="M25" s="285" t="s">
        <v>18</v>
      </c>
      <c r="N25" s="27">
        <v>2</v>
      </c>
      <c r="O25" s="286">
        <v>0</v>
      </c>
      <c r="P25" s="19" t="s">
        <v>20</v>
      </c>
      <c r="Q25" s="27">
        <v>0</v>
      </c>
      <c r="R25" s="286">
        <v>0</v>
      </c>
      <c r="S25" s="19" t="s">
        <v>20</v>
      </c>
      <c r="U25" s="190">
        <v>3</v>
      </c>
      <c r="V25" s="180">
        <v>4</v>
      </c>
      <c r="Y25" s="20" t="s">
        <v>19</v>
      </c>
      <c r="Z25" s="20">
        <v>5</v>
      </c>
      <c r="AA25" s="20">
        <v>0</v>
      </c>
      <c r="AB25" s="20">
        <v>3</v>
      </c>
      <c r="AC25" s="20">
        <v>0</v>
      </c>
      <c r="AD25" s="20">
        <v>0</v>
      </c>
      <c r="AE25" s="20">
        <v>3</v>
      </c>
    </row>
    <row r="26" spans="1:31" x14ac:dyDescent="0.25">
      <c r="A26" s="19">
        <v>3</v>
      </c>
      <c r="B26" s="30">
        <v>1</v>
      </c>
      <c r="C26" s="30">
        <v>0</v>
      </c>
      <c r="D26" s="30">
        <v>0</v>
      </c>
      <c r="E26" s="30">
        <v>0</v>
      </c>
      <c r="F26" s="30">
        <v>1</v>
      </c>
      <c r="G26" s="30">
        <v>0</v>
      </c>
      <c r="H26" s="17">
        <v>5</v>
      </c>
      <c r="I26" s="200">
        <f t="shared" si="4"/>
        <v>3</v>
      </c>
      <c r="J26" s="202">
        <f t="shared" si="5"/>
        <v>3</v>
      </c>
      <c r="K26" s="9"/>
      <c r="L26" s="194"/>
      <c r="M26" s="285" t="s">
        <v>19</v>
      </c>
      <c r="N26" s="27">
        <v>5</v>
      </c>
      <c r="O26" s="286">
        <v>1</v>
      </c>
      <c r="P26" s="19" t="s">
        <v>20</v>
      </c>
      <c r="Q26" s="27">
        <v>1</v>
      </c>
      <c r="R26" s="286">
        <v>1</v>
      </c>
      <c r="S26" s="19" t="s">
        <v>20</v>
      </c>
      <c r="T26" s="178"/>
      <c r="U26" s="190">
        <v>0</v>
      </c>
      <c r="V26" s="179" t="s">
        <v>28</v>
      </c>
      <c r="Y26" s="24" t="s">
        <v>45</v>
      </c>
      <c r="Z26" s="24">
        <v>2</v>
      </c>
      <c r="AA26" s="24">
        <v>0</v>
      </c>
      <c r="AB26" s="24">
        <v>4</v>
      </c>
      <c r="AC26" s="24">
        <v>4</v>
      </c>
      <c r="AD26" s="24">
        <v>4</v>
      </c>
      <c r="AE26" s="24">
        <v>4</v>
      </c>
    </row>
    <row r="27" spans="1:31" x14ac:dyDescent="0.25">
      <c r="A27" s="30">
        <v>4</v>
      </c>
      <c r="B27" s="9">
        <v>0</v>
      </c>
      <c r="C27" s="9">
        <v>0</v>
      </c>
      <c r="D27" s="9">
        <v>1</v>
      </c>
      <c r="E27" s="9">
        <v>0</v>
      </c>
      <c r="F27" s="9">
        <v>0</v>
      </c>
      <c r="G27" s="9">
        <v>1</v>
      </c>
      <c r="H27" s="181">
        <v>3</v>
      </c>
      <c r="I27" s="200">
        <f t="shared" si="4"/>
        <v>4</v>
      </c>
      <c r="J27" s="202">
        <f t="shared" si="5"/>
        <v>4</v>
      </c>
      <c r="K27" s="9"/>
      <c r="M27" s="285" t="s">
        <v>45</v>
      </c>
      <c r="N27" s="27">
        <v>1</v>
      </c>
      <c r="O27" s="286">
        <v>2</v>
      </c>
      <c r="P27" s="19" t="s">
        <v>20</v>
      </c>
      <c r="Q27" s="27">
        <v>1</v>
      </c>
      <c r="R27" s="286">
        <v>2</v>
      </c>
      <c r="S27" s="19" t="s">
        <v>20</v>
      </c>
      <c r="T27" s="178"/>
      <c r="U27" s="190">
        <v>4</v>
      </c>
      <c r="V27" s="177" t="s">
        <v>55</v>
      </c>
      <c r="W27" s="179"/>
      <c r="Y27" s="196" t="s">
        <v>46</v>
      </c>
      <c r="Z27" s="196">
        <v>5</v>
      </c>
      <c r="AA27" s="196">
        <v>1</v>
      </c>
      <c r="AB27" s="196">
        <v>3</v>
      </c>
      <c r="AC27" s="196">
        <v>0</v>
      </c>
      <c r="AD27" s="196">
        <v>1</v>
      </c>
      <c r="AE27" s="196">
        <v>3</v>
      </c>
    </row>
    <row r="28" spans="1:31" x14ac:dyDescent="0.25">
      <c r="A28" s="180">
        <v>5</v>
      </c>
      <c r="B28" s="19">
        <v>0</v>
      </c>
      <c r="C28" s="19">
        <v>1</v>
      </c>
      <c r="D28" s="19">
        <v>0</v>
      </c>
      <c r="E28" s="19">
        <v>0</v>
      </c>
      <c r="F28" s="19">
        <v>1</v>
      </c>
      <c r="G28" s="19">
        <v>0</v>
      </c>
      <c r="H28" s="181">
        <v>1</v>
      </c>
      <c r="I28" s="200">
        <f t="shared" si="4"/>
        <v>5</v>
      </c>
      <c r="J28" s="202">
        <f t="shared" si="5"/>
        <v>5</v>
      </c>
      <c r="K28" s="9"/>
      <c r="M28" s="285" t="s">
        <v>46</v>
      </c>
      <c r="N28" s="27">
        <v>4</v>
      </c>
      <c r="O28" s="286">
        <v>0</v>
      </c>
      <c r="P28" s="19" t="s">
        <v>20</v>
      </c>
      <c r="Q28" s="27">
        <v>3</v>
      </c>
      <c r="R28" s="286">
        <v>0</v>
      </c>
      <c r="S28" s="19" t="s">
        <v>20</v>
      </c>
      <c r="T28" s="178"/>
      <c r="U28" s="190">
        <v>1</v>
      </c>
      <c r="V28" s="177" t="s">
        <v>213</v>
      </c>
      <c r="W28" s="179"/>
      <c r="Y28" s="309" t="s">
        <v>226</v>
      </c>
      <c r="Z28" s="309"/>
      <c r="AA28" s="309"/>
      <c r="AB28" s="309"/>
      <c r="AC28" s="309"/>
      <c r="AD28" s="309"/>
      <c r="AE28" s="309"/>
    </row>
    <row r="29" spans="1:31" x14ac:dyDescent="0.25">
      <c r="A29" s="15">
        <v>6</v>
      </c>
      <c r="B29" s="15">
        <v>0</v>
      </c>
      <c r="C29" s="180">
        <v>1</v>
      </c>
      <c r="D29" s="180">
        <v>1</v>
      </c>
      <c r="E29" s="180">
        <v>1</v>
      </c>
      <c r="F29" s="15">
        <v>0</v>
      </c>
      <c r="G29" s="15">
        <v>0</v>
      </c>
      <c r="H29" s="181">
        <v>6</v>
      </c>
      <c r="I29" s="200">
        <f t="shared" si="4"/>
        <v>6</v>
      </c>
      <c r="J29" s="202">
        <f t="shared" si="5"/>
        <v>6</v>
      </c>
      <c r="M29" s="297" t="s">
        <v>57</v>
      </c>
      <c r="N29" s="297"/>
      <c r="O29" s="297"/>
      <c r="P29" s="297"/>
      <c r="Q29" s="297"/>
      <c r="R29" s="297"/>
      <c r="S29" s="297"/>
      <c r="T29" s="193"/>
      <c r="U29" s="193"/>
      <c r="V29" s="179"/>
      <c r="W29" s="179"/>
    </row>
    <row r="30" spans="1:31" x14ac:dyDescent="0.25">
      <c r="A30" s="306" t="s">
        <v>52</v>
      </c>
      <c r="B30" s="307"/>
      <c r="C30" s="307"/>
      <c r="D30" s="307"/>
      <c r="E30" s="307"/>
      <c r="F30" s="307"/>
      <c r="G30" s="307"/>
      <c r="H30" s="307"/>
      <c r="I30" s="307"/>
      <c r="J30" s="186"/>
      <c r="K30" s="186"/>
      <c r="M30" s="311" t="s">
        <v>34</v>
      </c>
      <c r="N30" s="311"/>
      <c r="O30" s="311"/>
      <c r="P30" s="311"/>
      <c r="Q30" s="311"/>
      <c r="R30" s="311"/>
      <c r="S30" s="311"/>
      <c r="T30" s="193"/>
      <c r="U30" s="193"/>
      <c r="V30" s="177"/>
      <c r="Y30" s="297" t="s">
        <v>222</v>
      </c>
      <c r="Z30" s="297"/>
      <c r="AA30" s="297"/>
      <c r="AB30" s="297"/>
      <c r="AC30" s="297"/>
      <c r="AD30" s="297"/>
      <c r="AE30" s="297"/>
    </row>
    <row r="31" spans="1:31" x14ac:dyDescent="0.25">
      <c r="A31" s="12" t="s">
        <v>49</v>
      </c>
      <c r="B31" s="12" t="s">
        <v>2</v>
      </c>
      <c r="C31" s="12" t="s">
        <v>3</v>
      </c>
      <c r="D31" s="12" t="s">
        <v>4</v>
      </c>
      <c r="E31" s="12" t="s">
        <v>5</v>
      </c>
      <c r="F31" s="12" t="s">
        <v>47</v>
      </c>
      <c r="G31" s="12" t="s">
        <v>48</v>
      </c>
      <c r="H31" s="181" t="s">
        <v>217</v>
      </c>
      <c r="I31" s="180" t="s">
        <v>50</v>
      </c>
      <c r="J31" s="9"/>
      <c r="K31" s="9" t="s">
        <v>50</v>
      </c>
      <c r="M31" s="181" t="s">
        <v>17</v>
      </c>
      <c r="N31" s="181" t="s">
        <v>2</v>
      </c>
      <c r="O31" s="181" t="s">
        <v>3</v>
      </c>
      <c r="P31" s="181" t="s">
        <v>4</v>
      </c>
      <c r="Q31" s="181" t="s">
        <v>5</v>
      </c>
      <c r="R31" s="181" t="s">
        <v>43</v>
      </c>
      <c r="S31" s="181" t="s">
        <v>44</v>
      </c>
      <c r="T31" s="193"/>
      <c r="U31" s="178" t="s">
        <v>215</v>
      </c>
      <c r="V31" s="180" t="s">
        <v>26</v>
      </c>
      <c r="X31" t="s">
        <v>95</v>
      </c>
      <c r="Y31" s="42" t="s">
        <v>18</v>
      </c>
      <c r="Z31" s="42">
        <v>2</v>
      </c>
      <c r="AA31" s="42">
        <v>0</v>
      </c>
      <c r="AB31" s="42">
        <v>3</v>
      </c>
      <c r="AC31" s="42">
        <v>0</v>
      </c>
      <c r="AD31" s="42">
        <v>0</v>
      </c>
      <c r="AE31" s="42">
        <v>3</v>
      </c>
    </row>
    <row r="32" spans="1:31" x14ac:dyDescent="0.25">
      <c r="A32" s="180">
        <v>0</v>
      </c>
      <c r="B32" s="19">
        <v>0</v>
      </c>
      <c r="C32" s="19">
        <v>1</v>
      </c>
      <c r="D32" s="19">
        <v>0</v>
      </c>
      <c r="E32" s="19">
        <v>0</v>
      </c>
      <c r="F32" s="19">
        <v>1</v>
      </c>
      <c r="G32" s="19">
        <v>0</v>
      </c>
      <c r="H32" s="181">
        <v>1</v>
      </c>
      <c r="I32" s="200">
        <f>K32</f>
        <v>0</v>
      </c>
      <c r="J32" s="9"/>
      <c r="K32" s="180">
        <f>MOD(((4*H32)+3),7)</f>
        <v>0</v>
      </c>
      <c r="M32" s="180" t="s">
        <v>18</v>
      </c>
      <c r="N32" s="19">
        <v>2</v>
      </c>
      <c r="O32" s="15">
        <v>0</v>
      </c>
      <c r="P32" s="29">
        <v>3</v>
      </c>
      <c r="Q32" s="19">
        <v>0</v>
      </c>
      <c r="R32" s="19">
        <v>0</v>
      </c>
      <c r="S32" s="29">
        <v>3</v>
      </c>
      <c r="T32" s="193"/>
      <c r="U32" s="191">
        <v>4</v>
      </c>
      <c r="V32" s="69">
        <v>5</v>
      </c>
      <c r="W32" s="179"/>
      <c r="X32" t="s">
        <v>218</v>
      </c>
      <c r="Y32" s="42"/>
      <c r="Z32" s="42">
        <v>2</v>
      </c>
      <c r="AA32" s="42">
        <v>0</v>
      </c>
      <c r="AB32" s="42">
        <v>3</v>
      </c>
      <c r="AC32" s="42">
        <v>0</v>
      </c>
      <c r="AD32" s="42">
        <v>0</v>
      </c>
      <c r="AE32" s="42">
        <v>3</v>
      </c>
    </row>
    <row r="33" spans="1:31" x14ac:dyDescent="0.25">
      <c r="A33" s="180">
        <v>1</v>
      </c>
      <c r="B33" s="9">
        <v>0</v>
      </c>
      <c r="C33" s="9">
        <v>0</v>
      </c>
      <c r="D33" s="9">
        <v>1</v>
      </c>
      <c r="E33" s="9">
        <v>0</v>
      </c>
      <c r="F33" s="9">
        <v>0</v>
      </c>
      <c r="G33" s="9">
        <v>1</v>
      </c>
      <c r="H33" s="181">
        <v>3</v>
      </c>
      <c r="I33" s="200">
        <f t="shared" ref="I33:I38" si="6">K33</f>
        <v>1</v>
      </c>
      <c r="J33" s="9"/>
      <c r="K33" s="180">
        <f t="shared" ref="K33:K38" si="7">MOD(((4*H33)+3),7)</f>
        <v>1</v>
      </c>
      <c r="M33" s="180" t="s">
        <v>19</v>
      </c>
      <c r="N33" s="19">
        <v>5</v>
      </c>
      <c r="O33" s="15">
        <v>1</v>
      </c>
      <c r="P33" s="29">
        <v>0</v>
      </c>
      <c r="Q33" s="19">
        <v>1</v>
      </c>
      <c r="R33" s="19">
        <v>1</v>
      </c>
      <c r="S33" s="29">
        <v>0</v>
      </c>
      <c r="T33" s="179"/>
      <c r="U33" s="191">
        <v>2</v>
      </c>
      <c r="V33" s="179" t="s">
        <v>29</v>
      </c>
      <c r="W33" s="179"/>
      <c r="Y33" s="297" t="s">
        <v>219</v>
      </c>
      <c r="Z33" s="297"/>
      <c r="AA33" s="297"/>
      <c r="AB33" s="297"/>
      <c r="AC33" s="297"/>
      <c r="AD33" s="297"/>
      <c r="AE33" s="297"/>
    </row>
    <row r="34" spans="1:31" x14ac:dyDescent="0.25">
      <c r="A34" s="19">
        <v>2</v>
      </c>
      <c r="B34" s="30">
        <v>1</v>
      </c>
      <c r="C34" s="30">
        <v>0</v>
      </c>
      <c r="D34" s="30">
        <v>0</v>
      </c>
      <c r="E34" s="30">
        <v>0</v>
      </c>
      <c r="F34" s="30">
        <v>1</v>
      </c>
      <c r="G34" s="30">
        <v>0</v>
      </c>
      <c r="H34" s="181">
        <v>5</v>
      </c>
      <c r="I34" s="200">
        <f t="shared" si="6"/>
        <v>2</v>
      </c>
      <c r="J34" s="9"/>
      <c r="K34" s="180">
        <f t="shared" si="7"/>
        <v>2</v>
      </c>
      <c r="M34" s="180" t="s">
        <v>45</v>
      </c>
      <c r="N34" s="19">
        <v>1</v>
      </c>
      <c r="O34" s="15">
        <v>2</v>
      </c>
      <c r="P34" s="29">
        <v>4</v>
      </c>
      <c r="Q34" s="19">
        <v>1</v>
      </c>
      <c r="R34" s="19">
        <v>2</v>
      </c>
      <c r="S34" s="29">
        <v>4</v>
      </c>
      <c r="T34" s="83"/>
      <c r="U34" s="191">
        <v>0</v>
      </c>
      <c r="V34" s="177" t="s">
        <v>58</v>
      </c>
      <c r="W34" s="179"/>
      <c r="X34" t="s">
        <v>95</v>
      </c>
      <c r="Y34" s="20" t="s">
        <v>19</v>
      </c>
      <c r="Z34" s="20">
        <v>4</v>
      </c>
      <c r="AA34" s="20">
        <v>1</v>
      </c>
      <c r="AB34" s="20">
        <v>0</v>
      </c>
      <c r="AC34" s="20">
        <v>1</v>
      </c>
      <c r="AD34" s="20">
        <v>1</v>
      </c>
      <c r="AE34" s="20">
        <v>0</v>
      </c>
    </row>
    <row r="35" spans="1:31" x14ac:dyDescent="0.25">
      <c r="A35" s="19">
        <v>3</v>
      </c>
      <c r="B35" s="19">
        <v>0</v>
      </c>
      <c r="C35" s="19">
        <v>1</v>
      </c>
      <c r="D35" s="19">
        <v>0</v>
      </c>
      <c r="E35" s="19">
        <v>1</v>
      </c>
      <c r="F35" s="19">
        <v>1</v>
      </c>
      <c r="G35" s="19">
        <v>0</v>
      </c>
      <c r="H35" s="181">
        <v>0</v>
      </c>
      <c r="I35" s="200">
        <f t="shared" si="6"/>
        <v>3</v>
      </c>
      <c r="J35" s="9"/>
      <c r="K35" s="180">
        <f t="shared" si="7"/>
        <v>3</v>
      </c>
      <c r="L35" s="177"/>
      <c r="M35" s="180" t="s">
        <v>46</v>
      </c>
      <c r="N35" s="19">
        <v>4</v>
      </c>
      <c r="O35" s="15">
        <v>0</v>
      </c>
      <c r="P35" s="29">
        <v>1</v>
      </c>
      <c r="Q35" s="19">
        <v>3</v>
      </c>
      <c r="R35" s="19">
        <v>0</v>
      </c>
      <c r="S35" s="29">
        <v>1</v>
      </c>
      <c r="U35" s="191">
        <v>5</v>
      </c>
      <c r="V35" s="177" t="s">
        <v>213</v>
      </c>
      <c r="X35" t="s">
        <v>218</v>
      </c>
      <c r="Y35" s="20"/>
      <c r="Z35" s="20">
        <v>5</v>
      </c>
      <c r="AA35" s="20">
        <v>0</v>
      </c>
      <c r="AB35" s="20">
        <v>3</v>
      </c>
      <c r="AC35" s="20">
        <v>0</v>
      </c>
      <c r="AD35" s="20">
        <v>0</v>
      </c>
      <c r="AE35" s="20">
        <v>3</v>
      </c>
    </row>
    <row r="36" spans="1:31" x14ac:dyDescent="0.25">
      <c r="A36" s="30">
        <v>4</v>
      </c>
      <c r="B36" s="9">
        <v>1</v>
      </c>
      <c r="C36" s="9">
        <v>0</v>
      </c>
      <c r="D36" s="9">
        <v>0</v>
      </c>
      <c r="E36" s="9">
        <v>1</v>
      </c>
      <c r="F36" s="9">
        <v>0</v>
      </c>
      <c r="G36" s="9">
        <v>0</v>
      </c>
      <c r="H36" s="17">
        <v>2</v>
      </c>
      <c r="I36" s="200">
        <f t="shared" si="6"/>
        <v>4</v>
      </c>
      <c r="J36" s="9"/>
      <c r="K36" s="180">
        <f t="shared" si="7"/>
        <v>4</v>
      </c>
      <c r="L36" s="193"/>
      <c r="M36" s="311" t="s">
        <v>34</v>
      </c>
      <c r="N36" s="311"/>
      <c r="O36" s="311"/>
      <c r="P36" s="311"/>
      <c r="Q36" s="311"/>
      <c r="R36" s="311"/>
      <c r="S36" s="311"/>
      <c r="T36" s="178"/>
      <c r="U36" s="178"/>
      <c r="Y36" s="297" t="s">
        <v>220</v>
      </c>
      <c r="Z36" s="297"/>
      <c r="AA36" s="297"/>
      <c r="AB36" s="297"/>
      <c r="AC36" s="297"/>
      <c r="AD36" s="297"/>
      <c r="AE36" s="297"/>
    </row>
    <row r="37" spans="1:31" x14ac:dyDescent="0.25">
      <c r="A37" s="180">
        <v>5</v>
      </c>
      <c r="B37" s="19">
        <v>0</v>
      </c>
      <c r="C37" s="19">
        <v>0</v>
      </c>
      <c r="D37" s="19">
        <v>1</v>
      </c>
      <c r="E37" s="19">
        <v>1</v>
      </c>
      <c r="F37" s="19">
        <v>1</v>
      </c>
      <c r="G37" s="19">
        <v>1</v>
      </c>
      <c r="H37" s="181">
        <v>4</v>
      </c>
      <c r="I37" s="200">
        <f t="shared" si="6"/>
        <v>5</v>
      </c>
      <c r="J37" s="9"/>
      <c r="K37" s="180">
        <f t="shared" si="7"/>
        <v>5</v>
      </c>
      <c r="L37" s="177"/>
      <c r="M37" s="181" t="s">
        <v>17</v>
      </c>
      <c r="N37" s="181" t="s">
        <v>2</v>
      </c>
      <c r="O37" s="181" t="s">
        <v>3</v>
      </c>
      <c r="P37" s="181" t="s">
        <v>4</v>
      </c>
      <c r="Q37" s="181" t="s">
        <v>5</v>
      </c>
      <c r="R37" s="181" t="s">
        <v>43</v>
      </c>
      <c r="S37" s="181" t="s">
        <v>44</v>
      </c>
      <c r="T37" s="178"/>
      <c r="U37" s="178" t="s">
        <v>216</v>
      </c>
      <c r="V37" s="180" t="s">
        <v>26</v>
      </c>
      <c r="W37" s="179"/>
      <c r="X37" t="s">
        <v>95</v>
      </c>
      <c r="Y37" s="24" t="s">
        <v>45</v>
      </c>
      <c r="Z37" s="24">
        <v>1</v>
      </c>
      <c r="AA37" s="24">
        <v>2</v>
      </c>
      <c r="AB37" s="24">
        <v>0</v>
      </c>
      <c r="AC37" s="24">
        <v>0</v>
      </c>
      <c r="AD37" s="24">
        <v>0</v>
      </c>
      <c r="AE37" s="24">
        <v>0</v>
      </c>
    </row>
    <row r="38" spans="1:31" x14ac:dyDescent="0.25">
      <c r="A38" s="15">
        <v>6</v>
      </c>
      <c r="B38" s="15">
        <v>0</v>
      </c>
      <c r="C38" s="180">
        <v>1</v>
      </c>
      <c r="D38" s="180">
        <v>1</v>
      </c>
      <c r="E38" s="180">
        <v>1</v>
      </c>
      <c r="F38" s="15">
        <v>0</v>
      </c>
      <c r="G38" s="15">
        <v>0</v>
      </c>
      <c r="H38" s="181">
        <v>6</v>
      </c>
      <c r="I38" s="200">
        <f t="shared" si="6"/>
        <v>6</v>
      </c>
      <c r="J38" s="180"/>
      <c r="K38" s="180">
        <f t="shared" si="7"/>
        <v>6</v>
      </c>
      <c r="L38" s="177"/>
      <c r="M38" s="180" t="s">
        <v>18</v>
      </c>
      <c r="N38" s="19">
        <v>2</v>
      </c>
      <c r="O38" s="19">
        <v>0</v>
      </c>
      <c r="P38" s="26">
        <v>3</v>
      </c>
      <c r="Q38" s="26">
        <v>0</v>
      </c>
      <c r="R38" s="26">
        <v>0</v>
      </c>
      <c r="S38" s="28">
        <v>3</v>
      </c>
      <c r="T38" s="131"/>
      <c r="U38" s="198">
        <v>5</v>
      </c>
      <c r="V38" s="180">
        <v>6</v>
      </c>
      <c r="W38" s="179"/>
      <c r="X38" t="s">
        <v>218</v>
      </c>
      <c r="Y38" s="24"/>
      <c r="Z38" s="24">
        <v>2</v>
      </c>
      <c r="AA38" s="24">
        <v>0</v>
      </c>
      <c r="AB38" s="24">
        <v>4</v>
      </c>
      <c r="AC38" s="24">
        <v>4</v>
      </c>
      <c r="AD38" s="24">
        <v>4</v>
      </c>
      <c r="AE38" s="24">
        <v>4</v>
      </c>
    </row>
    <row r="39" spans="1:31" x14ac:dyDescent="0.25">
      <c r="A39" s="317"/>
      <c r="B39" s="317"/>
      <c r="C39" s="317"/>
      <c r="D39" s="317"/>
      <c r="E39" s="317"/>
      <c r="F39" s="317"/>
      <c r="G39" s="317"/>
      <c r="H39" s="317"/>
      <c r="I39" s="317"/>
      <c r="J39" s="197"/>
      <c r="K39" s="197"/>
      <c r="L39" s="177"/>
      <c r="M39" s="180" t="s">
        <v>19</v>
      </c>
      <c r="N39" s="19">
        <v>5</v>
      </c>
      <c r="O39" s="19">
        <v>1</v>
      </c>
      <c r="P39" s="26">
        <v>0</v>
      </c>
      <c r="Q39" s="26">
        <v>1</v>
      </c>
      <c r="R39" s="26">
        <v>1</v>
      </c>
      <c r="S39" s="28">
        <v>0</v>
      </c>
      <c r="T39" s="131"/>
      <c r="U39" s="198">
        <v>4</v>
      </c>
      <c r="V39" s="179" t="s">
        <v>42</v>
      </c>
      <c r="W39" s="179"/>
      <c r="Y39" s="297" t="s">
        <v>221</v>
      </c>
      <c r="Z39" s="297"/>
      <c r="AA39" s="297"/>
      <c r="AB39" s="297"/>
      <c r="AC39" s="297"/>
      <c r="AD39" s="297"/>
      <c r="AE39" s="297"/>
    </row>
    <row r="40" spans="1:31" x14ac:dyDescent="0.25">
      <c r="A40" s="178"/>
      <c r="B40" s="301"/>
      <c r="C40" s="301"/>
      <c r="D40" s="301"/>
      <c r="E40" s="301"/>
      <c r="F40" s="301"/>
      <c r="G40" s="301"/>
      <c r="H40" s="301"/>
      <c r="I40" s="7"/>
      <c r="J40" s="178"/>
      <c r="K40" s="178"/>
      <c r="M40" s="180" t="s">
        <v>45</v>
      </c>
      <c r="N40" s="19">
        <v>1</v>
      </c>
      <c r="O40" s="19">
        <v>2</v>
      </c>
      <c r="P40" s="26">
        <v>0</v>
      </c>
      <c r="Q40" s="26">
        <v>0</v>
      </c>
      <c r="R40" s="26">
        <v>0</v>
      </c>
      <c r="S40" s="28">
        <v>0</v>
      </c>
      <c r="T40" s="131"/>
      <c r="U40" s="198">
        <v>3</v>
      </c>
      <c r="V40" s="177" t="s">
        <v>56</v>
      </c>
      <c r="X40" t="s">
        <v>95</v>
      </c>
      <c r="Y40" s="196" t="s">
        <v>46</v>
      </c>
      <c r="Z40" s="196">
        <v>2</v>
      </c>
      <c r="AA40" s="196">
        <v>0</v>
      </c>
      <c r="AB40" s="196">
        <v>1</v>
      </c>
      <c r="AC40" s="196">
        <v>3</v>
      </c>
      <c r="AD40" s="196">
        <v>0</v>
      </c>
      <c r="AE40" s="196">
        <v>1</v>
      </c>
    </row>
    <row r="41" spans="1:31" x14ac:dyDescent="0.25">
      <c r="A41" s="178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M41" s="180" t="s">
        <v>46</v>
      </c>
      <c r="N41" s="19">
        <v>4</v>
      </c>
      <c r="O41" s="19">
        <v>0</v>
      </c>
      <c r="P41" s="26">
        <v>1</v>
      </c>
      <c r="Q41" s="26">
        <v>3</v>
      </c>
      <c r="R41" s="26">
        <v>0</v>
      </c>
      <c r="S41" s="28">
        <v>1</v>
      </c>
      <c r="T41" s="131"/>
      <c r="U41" s="198">
        <v>2</v>
      </c>
      <c r="V41" s="177" t="s">
        <v>213</v>
      </c>
      <c r="X41" t="s">
        <v>218</v>
      </c>
      <c r="Y41" s="196"/>
      <c r="Z41" s="196">
        <v>5</v>
      </c>
      <c r="AA41" s="196">
        <v>1</v>
      </c>
      <c r="AB41" s="196">
        <v>3</v>
      </c>
      <c r="AC41" s="196">
        <v>0</v>
      </c>
      <c r="AD41" s="196">
        <v>1</v>
      </c>
      <c r="AE41" s="196">
        <v>3</v>
      </c>
    </row>
    <row r="42" spans="1:31" x14ac:dyDescent="0.25">
      <c r="A42" s="178"/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M42" s="297" t="s">
        <v>57</v>
      </c>
      <c r="N42" s="297"/>
      <c r="O42" s="297"/>
      <c r="P42" s="297"/>
      <c r="Q42" s="297"/>
      <c r="R42" s="297"/>
      <c r="S42" s="297"/>
      <c r="T42" s="201"/>
      <c r="U42" s="178"/>
    </row>
    <row r="43" spans="1:31" x14ac:dyDescent="0.25">
      <c r="A43" s="178"/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M43" s="311" t="s">
        <v>34</v>
      </c>
      <c r="N43" s="311"/>
      <c r="O43" s="311"/>
      <c r="P43" s="311"/>
      <c r="Q43" s="311"/>
      <c r="R43" s="311"/>
      <c r="S43" s="311"/>
    </row>
    <row r="44" spans="1:31" x14ac:dyDescent="0.25">
      <c r="A44" s="178"/>
      <c r="B44" s="178"/>
      <c r="C44" s="178"/>
      <c r="D44" s="178"/>
      <c r="E44" s="178"/>
      <c r="F44" s="178"/>
      <c r="G44" s="178"/>
      <c r="H44" s="178"/>
      <c r="I44" s="178"/>
      <c r="J44" s="178"/>
      <c r="K44" s="178"/>
      <c r="M44" s="181" t="s">
        <v>17</v>
      </c>
      <c r="N44" s="181" t="s">
        <v>2</v>
      </c>
      <c r="O44" s="181" t="s">
        <v>3</v>
      </c>
      <c r="P44" s="181" t="s">
        <v>4</v>
      </c>
      <c r="Q44" s="181" t="s">
        <v>5</v>
      </c>
      <c r="R44" s="181" t="s">
        <v>43</v>
      </c>
      <c r="S44" s="181" t="s">
        <v>44</v>
      </c>
      <c r="U44" s="178" t="s">
        <v>216</v>
      </c>
      <c r="V44" s="180" t="s">
        <v>26</v>
      </c>
      <c r="X44" s="301"/>
      <c r="Y44" s="301"/>
      <c r="Z44" s="301"/>
      <c r="AA44" s="301"/>
      <c r="AB44" s="301"/>
      <c r="AC44" s="301"/>
      <c r="AD44" s="301"/>
    </row>
    <row r="45" spans="1:31" x14ac:dyDescent="0.25">
      <c r="A45" s="178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M45" s="180" t="s">
        <v>18</v>
      </c>
      <c r="N45" s="25">
        <v>2</v>
      </c>
      <c r="O45" s="19">
        <v>0</v>
      </c>
      <c r="P45" s="19">
        <v>3</v>
      </c>
      <c r="Q45" s="19">
        <v>0</v>
      </c>
      <c r="R45" s="25">
        <v>0</v>
      </c>
      <c r="S45" s="8">
        <v>3</v>
      </c>
      <c r="T45" s="178"/>
      <c r="U45" s="188">
        <v>6</v>
      </c>
      <c r="V45" s="180">
        <v>7</v>
      </c>
      <c r="X45" s="178"/>
      <c r="Y45" s="178"/>
      <c r="Z45" s="178"/>
      <c r="AA45" s="178"/>
      <c r="AB45" s="178"/>
      <c r="AC45" s="178"/>
      <c r="AD45" s="178"/>
    </row>
    <row r="46" spans="1:31" x14ac:dyDescent="0.25">
      <c r="A46" s="178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M46" s="180" t="s">
        <v>19</v>
      </c>
      <c r="N46" s="25">
        <v>4</v>
      </c>
      <c r="O46" s="19">
        <v>1</v>
      </c>
      <c r="P46" s="19">
        <v>0</v>
      </c>
      <c r="Q46" s="19">
        <v>1</v>
      </c>
      <c r="R46" s="25">
        <v>1</v>
      </c>
      <c r="S46" s="8">
        <v>0</v>
      </c>
      <c r="T46" s="178"/>
      <c r="U46" s="188">
        <v>6</v>
      </c>
      <c r="V46" s="179" t="s">
        <v>206</v>
      </c>
      <c r="X46" s="178"/>
      <c r="Y46" s="178"/>
      <c r="Z46" s="178"/>
      <c r="AA46" s="178"/>
      <c r="AB46" s="178"/>
      <c r="AC46" s="178"/>
      <c r="AD46" s="178"/>
    </row>
    <row r="47" spans="1:31" x14ac:dyDescent="0.25">
      <c r="A47" s="178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M47" s="180" t="s">
        <v>45</v>
      </c>
      <c r="N47" s="25">
        <v>1</v>
      </c>
      <c r="O47" s="19">
        <v>2</v>
      </c>
      <c r="P47" s="19">
        <v>0</v>
      </c>
      <c r="Q47" s="19">
        <v>0</v>
      </c>
      <c r="R47" s="25">
        <v>0</v>
      </c>
      <c r="S47" s="8">
        <v>0</v>
      </c>
      <c r="T47" s="178"/>
      <c r="U47" s="188">
        <v>6</v>
      </c>
      <c r="V47" s="177" t="s">
        <v>207</v>
      </c>
      <c r="X47" s="178"/>
      <c r="Y47" s="178"/>
      <c r="Z47" s="178"/>
      <c r="AA47" s="178"/>
      <c r="AB47" s="178"/>
      <c r="AC47" s="178"/>
      <c r="AD47" s="178"/>
    </row>
    <row r="48" spans="1:31" x14ac:dyDescent="0.25">
      <c r="A48" s="317"/>
      <c r="B48" s="317"/>
      <c r="C48" s="317"/>
      <c r="D48" s="317"/>
      <c r="E48" s="317"/>
      <c r="F48" s="317"/>
      <c r="G48" s="317"/>
      <c r="H48" s="317"/>
      <c r="I48" s="317"/>
      <c r="J48" s="197"/>
      <c r="K48" s="197"/>
      <c r="M48" s="180" t="s">
        <v>46</v>
      </c>
      <c r="N48" s="25">
        <v>2</v>
      </c>
      <c r="O48" s="19">
        <v>0</v>
      </c>
      <c r="P48" s="19">
        <v>1</v>
      </c>
      <c r="Q48" s="19">
        <v>3</v>
      </c>
      <c r="R48" s="25">
        <v>0</v>
      </c>
      <c r="S48" s="8">
        <v>1</v>
      </c>
      <c r="T48" s="178"/>
      <c r="U48" s="188">
        <v>6</v>
      </c>
      <c r="V48" s="177" t="s">
        <v>213</v>
      </c>
      <c r="X48" s="178"/>
      <c r="Y48" s="178"/>
      <c r="Z48" s="178"/>
      <c r="AA48" s="178"/>
      <c r="AB48" s="178"/>
      <c r="AC48" s="178"/>
      <c r="AD48" s="178"/>
    </row>
    <row r="49" spans="1:30" x14ac:dyDescent="0.25">
      <c r="A49" s="178"/>
      <c r="B49" s="178"/>
      <c r="C49" s="178"/>
      <c r="D49" s="178"/>
      <c r="E49" s="178"/>
      <c r="F49" s="178"/>
      <c r="G49" s="178"/>
      <c r="H49" s="178"/>
      <c r="I49" s="7"/>
      <c r="J49" s="178"/>
      <c r="K49" s="178"/>
      <c r="M49" s="297" t="s">
        <v>57</v>
      </c>
      <c r="N49" s="297"/>
      <c r="O49" s="297"/>
      <c r="P49" s="297"/>
      <c r="Q49" s="297"/>
      <c r="R49" s="297"/>
      <c r="S49" s="297"/>
      <c r="T49" s="178"/>
      <c r="U49" s="178"/>
      <c r="X49" s="178"/>
      <c r="Y49" s="178"/>
      <c r="Z49" s="178"/>
      <c r="AA49" s="178"/>
      <c r="AB49" s="178"/>
      <c r="AC49" s="178"/>
      <c r="AD49" s="178"/>
    </row>
    <row r="50" spans="1:30" ht="12.75" customHeight="1" x14ac:dyDescent="0.25">
      <c r="A50" s="178"/>
      <c r="B50" s="178"/>
      <c r="C50" s="178"/>
      <c r="D50" s="178"/>
      <c r="E50" s="178"/>
      <c r="F50" s="178"/>
      <c r="G50" s="178"/>
      <c r="H50" s="178"/>
      <c r="I50" s="178"/>
      <c r="J50" s="178"/>
      <c r="K50" s="178"/>
      <c r="M50" s="297"/>
      <c r="N50" s="297"/>
      <c r="O50" s="297"/>
      <c r="P50" s="297"/>
      <c r="Q50" s="297"/>
      <c r="R50" s="297"/>
      <c r="S50" s="297"/>
      <c r="T50" s="178"/>
      <c r="U50" s="178"/>
    </row>
  </sheetData>
  <mergeCells count="35">
    <mergeCell ref="A39:I39"/>
    <mergeCell ref="A48:I48"/>
    <mergeCell ref="M2:S2"/>
    <mergeCell ref="A2:G2"/>
    <mergeCell ref="M23:S23"/>
    <mergeCell ref="M8:S8"/>
    <mergeCell ref="B40:H40"/>
    <mergeCell ref="A12:H12"/>
    <mergeCell ref="M29:S29"/>
    <mergeCell ref="M16:S16"/>
    <mergeCell ref="M30:S30"/>
    <mergeCell ref="A21:I21"/>
    <mergeCell ref="A30:I30"/>
    <mergeCell ref="X44:AD44"/>
    <mergeCell ref="Y15:AE15"/>
    <mergeCell ref="Y22:AE22"/>
    <mergeCell ref="Y30:AE30"/>
    <mergeCell ref="Y33:AE33"/>
    <mergeCell ref="Y36:AE36"/>
    <mergeCell ref="Y39:AE39"/>
    <mergeCell ref="Y21:AE21"/>
    <mergeCell ref="Y28:AE28"/>
    <mergeCell ref="M50:S50"/>
    <mergeCell ref="M49:S49"/>
    <mergeCell ref="M9:S9"/>
    <mergeCell ref="M15:S15"/>
    <mergeCell ref="M22:S22"/>
    <mergeCell ref="M42:S42"/>
    <mergeCell ref="M36:S36"/>
    <mergeCell ref="M43:S43"/>
    <mergeCell ref="A1:G1"/>
    <mergeCell ref="H1:K1"/>
    <mergeCell ref="M1:S1"/>
    <mergeCell ref="Y1:AE1"/>
    <mergeCell ref="Y2:AE2"/>
  </mergeCells>
  <pageMargins left="0.7" right="0.7" top="0.75" bottom="0.75" header="0.3" footer="0.3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2"/>
  <sheetViews>
    <sheetView topLeftCell="B13" zoomScaleNormal="100" zoomScalePageLayoutView="150" workbookViewId="0">
      <selection activeCell="K14" sqref="K14"/>
    </sheetView>
  </sheetViews>
  <sheetFormatPr baseColWidth="10" defaultRowHeight="15" x14ac:dyDescent="0.25"/>
  <cols>
    <col min="1" max="1" width="6.28515625" bestFit="1" customWidth="1"/>
    <col min="2" max="2" width="4.85546875" style="16" bestFit="1" customWidth="1"/>
    <col min="3" max="8" width="3" style="34" bestFit="1" customWidth="1"/>
    <col min="9" max="9" width="2.85546875" style="43" bestFit="1" customWidth="1"/>
    <col min="10" max="10" width="6.85546875" style="34" bestFit="1" customWidth="1"/>
    <col min="11" max="11" width="7.42578125" style="34" customWidth="1"/>
    <col min="12" max="12" width="7.28515625" style="34" customWidth="1"/>
    <col min="13" max="13" width="6.28515625" style="43" bestFit="1" customWidth="1"/>
    <col min="14" max="14" width="7.7109375" style="43" hidden="1" customWidth="1"/>
    <col min="15" max="15" width="6.85546875" style="34" customWidth="1"/>
    <col min="16" max="17" width="7.140625" style="34" bestFit="1" customWidth="1"/>
    <col min="19" max="19" width="14.42578125" style="34" bestFit="1" customWidth="1"/>
    <col min="20" max="20" width="0" hidden="1" customWidth="1"/>
    <col min="23" max="25" width="6.85546875" bestFit="1" customWidth="1"/>
  </cols>
  <sheetData>
    <row r="1" spans="1:26" x14ac:dyDescent="0.25">
      <c r="B1"/>
      <c r="J1" s="34" t="s">
        <v>66</v>
      </c>
      <c r="K1" s="34" t="s">
        <v>67</v>
      </c>
      <c r="L1" s="34" t="s">
        <v>68</v>
      </c>
    </row>
    <row r="2" spans="1:26" x14ac:dyDescent="0.25">
      <c r="B2" s="319" t="s">
        <v>34</v>
      </c>
      <c r="C2" s="319"/>
      <c r="D2" s="319"/>
      <c r="E2" s="319"/>
      <c r="F2" s="319"/>
      <c r="G2" s="319"/>
      <c r="H2" s="319"/>
      <c r="J2" s="45" t="s">
        <v>65</v>
      </c>
      <c r="K2" s="45" t="s">
        <v>65</v>
      </c>
      <c r="L2" s="45" t="s">
        <v>65</v>
      </c>
      <c r="M2" s="47" t="s">
        <v>70</v>
      </c>
      <c r="N2" s="47"/>
      <c r="O2" s="45" t="s">
        <v>66</v>
      </c>
      <c r="P2" s="45" t="s">
        <v>67</v>
      </c>
      <c r="Q2" s="45" t="s">
        <v>68</v>
      </c>
      <c r="S2" s="42" t="s">
        <v>71</v>
      </c>
    </row>
    <row r="3" spans="1:26" x14ac:dyDescent="0.25">
      <c r="B3" s="35"/>
      <c r="C3" s="36" t="s">
        <v>2</v>
      </c>
      <c r="D3" s="36" t="s">
        <v>3</v>
      </c>
      <c r="E3" s="36" t="s">
        <v>4</v>
      </c>
      <c r="F3" s="36" t="s">
        <v>5</v>
      </c>
      <c r="G3" s="36" t="s">
        <v>43</v>
      </c>
      <c r="H3" s="36" t="s">
        <v>44</v>
      </c>
      <c r="I3" s="43" t="s">
        <v>59</v>
      </c>
      <c r="J3" s="9">
        <f>MOD(41,7)</f>
        <v>6</v>
      </c>
      <c r="K3" s="9">
        <f>MOD(20,7)</f>
        <v>6</v>
      </c>
      <c r="L3" s="9">
        <f>MOD(1,7)</f>
        <v>1</v>
      </c>
      <c r="M3" s="48">
        <v>0</v>
      </c>
      <c r="N3" s="48"/>
      <c r="O3" s="9"/>
      <c r="P3" s="9" t="s">
        <v>64</v>
      </c>
      <c r="Q3" s="9" t="s">
        <v>47</v>
      </c>
      <c r="S3" s="19" t="s">
        <v>64</v>
      </c>
    </row>
    <row r="4" spans="1:26" x14ac:dyDescent="0.25">
      <c r="A4" s="320" t="s">
        <v>66</v>
      </c>
      <c r="B4" s="37" t="s">
        <v>289</v>
      </c>
      <c r="C4" s="38">
        <v>4</v>
      </c>
      <c r="D4" s="39">
        <v>1</v>
      </c>
      <c r="E4" s="39">
        <v>0</v>
      </c>
      <c r="F4" s="39">
        <v>1</v>
      </c>
      <c r="G4" s="38">
        <v>1</v>
      </c>
      <c r="H4" s="39">
        <v>0</v>
      </c>
      <c r="I4" s="44" t="s">
        <v>60</v>
      </c>
      <c r="J4" s="9">
        <f>MOD(12,7)</f>
        <v>5</v>
      </c>
      <c r="K4" s="9">
        <f>MOD(4,7)</f>
        <v>4</v>
      </c>
      <c r="L4" s="9">
        <f>MOD(22,7)</f>
        <v>1</v>
      </c>
      <c r="M4" s="48">
        <v>1</v>
      </c>
      <c r="N4" s="48"/>
      <c r="O4" s="9" t="s">
        <v>60</v>
      </c>
      <c r="P4" s="9"/>
      <c r="Q4" s="9"/>
      <c r="S4" s="9" t="s">
        <v>63</v>
      </c>
    </row>
    <row r="5" spans="1:26" x14ac:dyDescent="0.25">
      <c r="A5" s="320"/>
      <c r="B5" s="37" t="s">
        <v>290</v>
      </c>
      <c r="C5" s="38">
        <v>1</v>
      </c>
      <c r="D5" s="39">
        <v>2</v>
      </c>
      <c r="E5" s="39">
        <v>0</v>
      </c>
      <c r="F5" s="39">
        <v>0</v>
      </c>
      <c r="G5" s="38">
        <v>0</v>
      </c>
      <c r="H5" s="39">
        <v>0</v>
      </c>
      <c r="I5" s="44" t="s">
        <v>61</v>
      </c>
      <c r="J5" s="9">
        <f>MOD(0,7)</f>
        <v>0</v>
      </c>
      <c r="K5" s="9">
        <f>MOD(11,7)</f>
        <v>4</v>
      </c>
      <c r="L5" s="9">
        <f>MOD(30,7)</f>
        <v>2</v>
      </c>
      <c r="M5" s="48">
        <v>2</v>
      </c>
      <c r="N5" s="48"/>
      <c r="O5" s="9" t="s">
        <v>59</v>
      </c>
      <c r="P5" s="9" t="s">
        <v>59</v>
      </c>
      <c r="Q5" s="9"/>
      <c r="S5" s="9" t="s">
        <v>295</v>
      </c>
    </row>
    <row r="6" spans="1:26" x14ac:dyDescent="0.25">
      <c r="A6" s="320" t="s">
        <v>67</v>
      </c>
      <c r="B6" s="40" t="s">
        <v>291</v>
      </c>
      <c r="C6" s="49">
        <v>2</v>
      </c>
      <c r="D6" s="41">
        <v>1</v>
      </c>
      <c r="E6" s="41">
        <v>1</v>
      </c>
      <c r="F6" s="41">
        <v>3</v>
      </c>
      <c r="G6" s="49">
        <v>0</v>
      </c>
      <c r="H6" s="41">
        <v>1</v>
      </c>
      <c r="I6" s="46" t="s">
        <v>62</v>
      </c>
      <c r="J6" s="9">
        <f>MOD(10,7)</f>
        <v>3</v>
      </c>
      <c r="K6" s="9">
        <f>MOD(31,7)</f>
        <v>3</v>
      </c>
      <c r="L6" s="9">
        <f>MOD(0,7)</f>
        <v>0</v>
      </c>
      <c r="M6" s="48">
        <v>3</v>
      </c>
      <c r="N6" s="48"/>
      <c r="O6" s="9" t="s">
        <v>64</v>
      </c>
      <c r="P6" s="9" t="s">
        <v>47</v>
      </c>
      <c r="Q6" s="9" t="s">
        <v>295</v>
      </c>
    </row>
    <row r="7" spans="1:26" x14ac:dyDescent="0.25">
      <c r="A7" s="320"/>
      <c r="B7" s="40" t="s">
        <v>292</v>
      </c>
      <c r="C7" s="41">
        <v>0</v>
      </c>
      <c r="D7" s="41">
        <v>5</v>
      </c>
      <c r="E7" s="41">
        <v>1</v>
      </c>
      <c r="F7" s="41">
        <v>1</v>
      </c>
      <c r="G7" s="41">
        <v>0</v>
      </c>
      <c r="H7" s="41">
        <v>1</v>
      </c>
      <c r="I7" s="46" t="s">
        <v>47</v>
      </c>
      <c r="J7" s="9">
        <f>MOD(10,7)</f>
        <v>3</v>
      </c>
      <c r="K7" s="9">
        <f>MOD(0,7)</f>
        <v>0</v>
      </c>
      <c r="L7" s="9">
        <f>MOD(10,7)</f>
        <v>3</v>
      </c>
      <c r="M7" s="48">
        <v>4</v>
      </c>
      <c r="N7" s="48"/>
      <c r="O7" s="9"/>
      <c r="P7" s="9" t="s">
        <v>60</v>
      </c>
      <c r="Q7" s="9" t="s">
        <v>59</v>
      </c>
    </row>
    <row r="8" spans="1:26" x14ac:dyDescent="0.25">
      <c r="A8" s="320" t="s">
        <v>68</v>
      </c>
      <c r="B8" s="37" t="s">
        <v>293</v>
      </c>
      <c r="C8" s="39">
        <v>0</v>
      </c>
      <c r="D8" s="39">
        <v>4</v>
      </c>
      <c r="E8" s="39">
        <v>3</v>
      </c>
      <c r="F8" s="39">
        <v>0</v>
      </c>
      <c r="G8" s="39">
        <v>1</v>
      </c>
      <c r="H8" s="39">
        <v>3</v>
      </c>
      <c r="I8" s="44" t="s">
        <v>48</v>
      </c>
      <c r="J8" s="9">
        <f>MOD(0,7)</f>
        <v>0</v>
      </c>
      <c r="K8" s="9">
        <f>MOD(11,7)</f>
        <v>4</v>
      </c>
      <c r="L8" s="9">
        <f>MOD(30,7)</f>
        <v>2</v>
      </c>
      <c r="M8" s="48">
        <v>5</v>
      </c>
      <c r="N8" s="48"/>
      <c r="O8" s="9"/>
      <c r="P8" s="9"/>
      <c r="Q8" s="9" t="s">
        <v>61</v>
      </c>
    </row>
    <row r="9" spans="1:26" x14ac:dyDescent="0.25">
      <c r="A9" s="320"/>
      <c r="B9" s="37" t="s">
        <v>294</v>
      </c>
      <c r="C9" s="39">
        <v>1</v>
      </c>
      <c r="D9" s="39">
        <v>2</v>
      </c>
      <c r="E9" s="39">
        <v>0</v>
      </c>
      <c r="F9" s="39">
        <v>0</v>
      </c>
      <c r="G9" s="39">
        <v>1</v>
      </c>
      <c r="H9" s="39">
        <v>1</v>
      </c>
      <c r="J9" s="9"/>
      <c r="K9" s="9"/>
      <c r="L9" s="9"/>
      <c r="M9" s="48">
        <v>6</v>
      </c>
      <c r="N9" s="48"/>
      <c r="O9" s="9" t="s">
        <v>63</v>
      </c>
      <c r="P9" s="9" t="s">
        <v>62</v>
      </c>
      <c r="Q9" s="9" t="s">
        <v>48</v>
      </c>
    </row>
    <row r="10" spans="1:26" x14ac:dyDescent="0.25">
      <c r="B10"/>
      <c r="J10" s="9"/>
      <c r="K10" s="9"/>
      <c r="L10" s="9"/>
      <c r="M10" s="48">
        <v>7</v>
      </c>
      <c r="N10" s="48"/>
      <c r="O10" s="9"/>
      <c r="P10" s="9"/>
      <c r="Q10" s="9"/>
      <c r="V10" s="282"/>
      <c r="W10" s="282" t="s">
        <v>66</v>
      </c>
      <c r="X10" s="282" t="s">
        <v>67</v>
      </c>
      <c r="Y10" s="282" t="s">
        <v>68</v>
      </c>
    </row>
    <row r="11" spans="1:26" x14ac:dyDescent="0.25">
      <c r="B11"/>
      <c r="J11" s="318" t="s">
        <v>285</v>
      </c>
      <c r="K11" s="318"/>
      <c r="L11" s="318"/>
      <c r="R11" s="283"/>
      <c r="S11" s="283"/>
      <c r="T11" s="283"/>
      <c r="U11" s="43"/>
      <c r="V11" s="282" t="s">
        <v>287</v>
      </c>
      <c r="W11" s="42" t="s">
        <v>286</v>
      </c>
      <c r="X11" s="42" t="s">
        <v>286</v>
      </c>
      <c r="Y11" s="42" t="s">
        <v>286</v>
      </c>
      <c r="Z11" s="283"/>
    </row>
    <row r="12" spans="1:26" x14ac:dyDescent="0.25">
      <c r="B12"/>
      <c r="I12" s="283"/>
      <c r="J12" s="283"/>
      <c r="K12" s="283"/>
      <c r="L12" s="283"/>
      <c r="M12" s="283"/>
      <c r="N12" s="283"/>
      <c r="O12" s="283"/>
      <c r="P12" s="283"/>
      <c r="Q12" s="283">
        <v>1</v>
      </c>
      <c r="R12" s="283">
        <v>20</v>
      </c>
      <c r="S12" s="282">
        <v>41</v>
      </c>
      <c r="T12" s="282">
        <v>3</v>
      </c>
      <c r="U12" s="47">
        <f t="shared" ref="U12:U17" si="0">S12+T12</f>
        <v>44</v>
      </c>
      <c r="V12" s="50" t="s">
        <v>2</v>
      </c>
      <c r="W12" s="50">
        <f t="shared" ref="W12:W17" si="1">MOD(U12,Z12)</f>
        <v>2</v>
      </c>
      <c r="X12" s="50">
        <f t="shared" ref="X12:X17" si="2">MOD(R12+3,Z13)</f>
        <v>2</v>
      </c>
      <c r="Y12" s="50">
        <f t="shared" ref="Y12:Y17" si="3">MOD(Q12+3,Z13)</f>
        <v>4</v>
      </c>
      <c r="Z12" s="282">
        <v>7</v>
      </c>
    </row>
    <row r="13" spans="1:26" x14ac:dyDescent="0.25">
      <c r="B13" s="319" t="s">
        <v>0</v>
      </c>
      <c r="C13" s="319"/>
      <c r="D13" s="319"/>
      <c r="E13" s="319"/>
      <c r="F13" s="319"/>
      <c r="G13" s="319"/>
      <c r="H13" s="319"/>
      <c r="I13" s="283"/>
      <c r="J13" s="283"/>
      <c r="K13" s="283"/>
      <c r="L13" s="283"/>
      <c r="M13" s="283"/>
      <c r="N13" s="283"/>
      <c r="O13" s="283"/>
      <c r="P13" s="283"/>
      <c r="Q13" s="283">
        <v>42</v>
      </c>
      <c r="R13" s="283">
        <v>15</v>
      </c>
      <c r="S13" s="282">
        <v>12</v>
      </c>
      <c r="T13" s="282">
        <v>3</v>
      </c>
      <c r="U13" s="47">
        <f t="shared" si="0"/>
        <v>15</v>
      </c>
      <c r="V13" s="50" t="s">
        <v>3</v>
      </c>
      <c r="W13" s="50">
        <f t="shared" si="1"/>
        <v>1</v>
      </c>
      <c r="X13" s="50">
        <f t="shared" si="2"/>
        <v>4</v>
      </c>
      <c r="Y13" s="50">
        <f t="shared" si="3"/>
        <v>3</v>
      </c>
      <c r="Z13" s="282">
        <v>7</v>
      </c>
    </row>
    <row r="14" spans="1:26" x14ac:dyDescent="0.25">
      <c r="B14" s="12" t="s">
        <v>69</v>
      </c>
      <c r="C14" s="12" t="s">
        <v>2</v>
      </c>
      <c r="D14" s="12" t="s">
        <v>3</v>
      </c>
      <c r="E14" s="12" t="s">
        <v>4</v>
      </c>
      <c r="F14" s="12" t="s">
        <v>5</v>
      </c>
      <c r="G14" s="18" t="s">
        <v>47</v>
      </c>
      <c r="H14" s="18" t="s">
        <v>48</v>
      </c>
      <c r="I14" s="283"/>
      <c r="J14" s="283"/>
      <c r="K14" s="283"/>
      <c r="L14" s="283"/>
      <c r="M14" s="283"/>
      <c r="N14" s="283"/>
      <c r="O14" s="283"/>
      <c r="P14" s="283"/>
      <c r="Q14" s="283">
        <v>30</v>
      </c>
      <c r="R14" s="283">
        <v>11</v>
      </c>
      <c r="S14" s="282">
        <v>0</v>
      </c>
      <c r="T14" s="282">
        <v>3</v>
      </c>
      <c r="U14" s="47">
        <f t="shared" si="0"/>
        <v>3</v>
      </c>
      <c r="V14" s="50" t="s">
        <v>4</v>
      </c>
      <c r="W14" s="50">
        <f t="shared" si="1"/>
        <v>3</v>
      </c>
      <c r="X14" s="50">
        <f t="shared" si="2"/>
        <v>0</v>
      </c>
      <c r="Y14" s="50">
        <f t="shared" si="3"/>
        <v>5</v>
      </c>
      <c r="Z14" s="282">
        <v>7</v>
      </c>
    </row>
    <row r="15" spans="1:26" x14ac:dyDescent="0.25">
      <c r="B15" s="12">
        <v>0</v>
      </c>
      <c r="C15" s="15">
        <v>0</v>
      </c>
      <c r="D15" s="15">
        <v>1</v>
      </c>
      <c r="E15" s="15">
        <v>0</v>
      </c>
      <c r="F15" s="15">
        <v>1</v>
      </c>
      <c r="G15" s="15">
        <v>1</v>
      </c>
      <c r="H15" s="15">
        <v>0</v>
      </c>
      <c r="I15" s="283"/>
      <c r="J15" s="283"/>
      <c r="K15" s="283"/>
      <c r="L15" s="283"/>
      <c r="M15" s="283"/>
      <c r="N15" s="283"/>
      <c r="O15" s="283"/>
      <c r="P15" s="283"/>
      <c r="Q15" s="283">
        <v>0</v>
      </c>
      <c r="R15" s="283">
        <v>31</v>
      </c>
      <c r="S15" s="282">
        <v>10</v>
      </c>
      <c r="T15" s="282">
        <v>3</v>
      </c>
      <c r="U15" s="47">
        <f t="shared" si="0"/>
        <v>13</v>
      </c>
      <c r="V15" s="50" t="s">
        <v>5</v>
      </c>
      <c r="W15" s="50">
        <f t="shared" si="1"/>
        <v>6</v>
      </c>
      <c r="X15" s="50">
        <f t="shared" si="2"/>
        <v>6</v>
      </c>
      <c r="Y15" s="50">
        <f t="shared" si="3"/>
        <v>3</v>
      </c>
      <c r="Z15" s="282">
        <v>7</v>
      </c>
    </row>
    <row r="16" spans="1:26" x14ac:dyDescent="0.25">
      <c r="B16" s="12">
        <v>1</v>
      </c>
      <c r="C16" s="15">
        <v>0</v>
      </c>
      <c r="D16" s="15">
        <v>1</v>
      </c>
      <c r="E16" s="15">
        <v>0</v>
      </c>
      <c r="F16" s="15">
        <v>0</v>
      </c>
      <c r="G16" s="15">
        <v>1</v>
      </c>
      <c r="H16" s="15">
        <v>0</v>
      </c>
      <c r="I16" s="283"/>
      <c r="J16" s="283"/>
      <c r="K16" s="283"/>
      <c r="L16" s="283"/>
      <c r="M16" s="283"/>
      <c r="N16" s="283"/>
      <c r="O16" s="283"/>
      <c r="P16" s="283"/>
      <c r="Q16" s="283">
        <v>11</v>
      </c>
      <c r="R16" s="283">
        <v>0</v>
      </c>
      <c r="S16" s="282">
        <v>10</v>
      </c>
      <c r="T16" s="282">
        <v>3</v>
      </c>
      <c r="U16" s="47">
        <f t="shared" si="0"/>
        <v>13</v>
      </c>
      <c r="V16" s="50" t="s">
        <v>43</v>
      </c>
      <c r="W16" s="50">
        <f t="shared" si="1"/>
        <v>6</v>
      </c>
      <c r="X16" s="50">
        <f t="shared" si="2"/>
        <v>3</v>
      </c>
      <c r="Y16" s="50">
        <f t="shared" si="3"/>
        <v>0</v>
      </c>
      <c r="Z16" s="282">
        <v>7</v>
      </c>
    </row>
    <row r="17" spans="2:26" x14ac:dyDescent="0.25">
      <c r="B17" s="12">
        <v>2</v>
      </c>
      <c r="C17" s="15">
        <v>1</v>
      </c>
      <c r="D17" s="15">
        <v>0</v>
      </c>
      <c r="E17" s="15">
        <v>0</v>
      </c>
      <c r="F17" s="15">
        <v>1</v>
      </c>
      <c r="G17" s="15">
        <v>0</v>
      </c>
      <c r="H17" s="15">
        <v>0</v>
      </c>
      <c r="I17" s="283"/>
      <c r="J17" s="283"/>
      <c r="K17" s="283"/>
      <c r="L17" s="283"/>
      <c r="M17" s="283"/>
      <c r="N17" s="283"/>
      <c r="O17" s="283"/>
      <c r="P17" s="283"/>
      <c r="Q17" s="283">
        <v>31</v>
      </c>
      <c r="R17" s="283">
        <v>11</v>
      </c>
      <c r="S17" s="282">
        <v>0</v>
      </c>
      <c r="T17" s="282">
        <v>3</v>
      </c>
      <c r="U17" s="47">
        <f t="shared" si="0"/>
        <v>3</v>
      </c>
      <c r="V17" s="50" t="s">
        <v>44</v>
      </c>
      <c r="W17" s="50">
        <f t="shared" si="1"/>
        <v>3</v>
      </c>
      <c r="X17" s="50">
        <f t="shared" si="2"/>
        <v>0</v>
      </c>
      <c r="Y17" s="50">
        <f t="shared" si="3"/>
        <v>6</v>
      </c>
      <c r="Z17" s="282">
        <v>7</v>
      </c>
    </row>
    <row r="18" spans="2:26" x14ac:dyDescent="0.25">
      <c r="B18" s="12">
        <v>3</v>
      </c>
      <c r="C18" s="15">
        <v>0</v>
      </c>
      <c r="D18" s="15">
        <v>0</v>
      </c>
      <c r="E18" s="15">
        <v>1</v>
      </c>
      <c r="F18" s="15">
        <v>0</v>
      </c>
      <c r="G18" s="15">
        <v>0</v>
      </c>
      <c r="H18" s="15">
        <v>1</v>
      </c>
      <c r="I18" s="283"/>
      <c r="J18" s="283"/>
      <c r="K18" s="283"/>
      <c r="L18" s="283"/>
      <c r="M18" s="283"/>
      <c r="N18" s="283"/>
      <c r="O18" s="283"/>
      <c r="P18" s="283"/>
      <c r="Q18" s="283"/>
      <c r="R18" s="283"/>
      <c r="S18" s="283"/>
      <c r="T18" s="283"/>
      <c r="U18" s="283"/>
      <c r="V18" s="318" t="s">
        <v>288</v>
      </c>
      <c r="W18" s="318"/>
      <c r="X18" s="318"/>
      <c r="Y18" s="318"/>
      <c r="Z18" s="283">
        <v>7</v>
      </c>
    </row>
    <row r="19" spans="2:26" x14ac:dyDescent="0.25">
      <c r="B19" s="12">
        <v>4</v>
      </c>
      <c r="C19" s="15">
        <v>0</v>
      </c>
      <c r="D19" s="15">
        <v>0</v>
      </c>
      <c r="E19" s="15">
        <v>1</v>
      </c>
      <c r="F19" s="15">
        <v>1</v>
      </c>
      <c r="G19" s="15">
        <v>1</v>
      </c>
      <c r="H19" s="15">
        <v>1</v>
      </c>
      <c r="I19" s="283"/>
      <c r="J19" s="283"/>
      <c r="K19" s="283"/>
      <c r="L19" s="283"/>
      <c r="M19" s="283"/>
      <c r="N19" s="283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</row>
    <row r="20" spans="2:26" x14ac:dyDescent="0.25">
      <c r="B20" s="17">
        <v>5</v>
      </c>
      <c r="C20" s="15">
        <v>1</v>
      </c>
      <c r="D20" s="15">
        <v>0</v>
      </c>
      <c r="E20" s="15">
        <v>0</v>
      </c>
      <c r="F20" s="15">
        <v>0</v>
      </c>
      <c r="G20" s="15">
        <v>1</v>
      </c>
      <c r="H20" s="15">
        <v>0</v>
      </c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</row>
    <row r="21" spans="2:26" x14ac:dyDescent="0.25"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</row>
    <row r="22" spans="2:26" x14ac:dyDescent="0.25">
      <c r="I22" s="283"/>
      <c r="J22" s="283"/>
      <c r="K22" s="283"/>
      <c r="L22" s="283"/>
      <c r="M22" s="283"/>
      <c r="N22" s="283"/>
      <c r="O22" s="283"/>
      <c r="P22" s="283"/>
      <c r="Q22" s="283"/>
    </row>
  </sheetData>
  <mergeCells count="7">
    <mergeCell ref="V18:Y18"/>
    <mergeCell ref="B13:H13"/>
    <mergeCell ref="B2:H2"/>
    <mergeCell ref="J11:L11"/>
    <mergeCell ref="A4:A5"/>
    <mergeCell ref="A6:A7"/>
    <mergeCell ref="A8:A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47"/>
  <sheetViews>
    <sheetView topLeftCell="A4" zoomScale="70" zoomScaleNormal="70" zoomScalePageLayoutView="70" workbookViewId="0">
      <selection activeCell="D4" sqref="D4"/>
    </sheetView>
  </sheetViews>
  <sheetFormatPr baseColWidth="10" defaultRowHeight="15" x14ac:dyDescent="0.25"/>
  <cols>
    <col min="1" max="1" width="10.85546875" style="34"/>
    <col min="2" max="2" width="12.42578125" bestFit="1" customWidth="1"/>
    <col min="3" max="3" width="2.140625" customWidth="1"/>
    <col min="4" max="4" width="8.42578125" bestFit="1" customWidth="1"/>
    <col min="5" max="5" width="12.42578125" bestFit="1" customWidth="1"/>
    <col min="6" max="6" width="11" bestFit="1" customWidth="1"/>
    <col min="10" max="11" width="10.85546875" style="53"/>
  </cols>
  <sheetData>
    <row r="2" spans="1:6" x14ac:dyDescent="0.25">
      <c r="C2" t="s">
        <v>73</v>
      </c>
      <c r="D2">
        <v>6</v>
      </c>
    </row>
    <row r="3" spans="1:6" x14ac:dyDescent="0.25">
      <c r="C3" t="s">
        <v>7</v>
      </c>
      <c r="D3">
        <v>1024</v>
      </c>
    </row>
    <row r="6" spans="1:6" x14ac:dyDescent="0.25">
      <c r="A6" s="50" t="s">
        <v>72</v>
      </c>
      <c r="B6" s="3" t="s">
        <v>75</v>
      </c>
      <c r="D6" s="34" t="s">
        <v>74</v>
      </c>
      <c r="E6" t="s">
        <v>76</v>
      </c>
      <c r="F6" t="s">
        <v>77</v>
      </c>
    </row>
    <row r="7" spans="1:6" x14ac:dyDescent="0.25">
      <c r="A7" s="50">
        <v>0.2</v>
      </c>
      <c r="B7" s="51">
        <f>(1-(D7))</f>
        <v>0.99993600000000005</v>
      </c>
      <c r="D7">
        <f>POWER(A7,$D2)</f>
        <v>6.4000000000000038E-5</v>
      </c>
      <c r="E7">
        <f>POWER(B7,$D3)</f>
        <v>0.93656336559928888</v>
      </c>
      <c r="F7" s="52">
        <f>1-E7</f>
        <v>6.3436634400711123E-2</v>
      </c>
    </row>
    <row r="8" spans="1:6" x14ac:dyDescent="0.25">
      <c r="A8" s="50">
        <v>0.3</v>
      </c>
      <c r="B8" s="51">
        <f t="shared" ref="B8:B13" si="0">(1-(D8))</f>
        <v>0.99927100000000002</v>
      </c>
      <c r="D8">
        <f>POWER(A8,$D2)</f>
        <v>7.2899999999999994E-4</v>
      </c>
      <c r="E8">
        <f>POWER(B8,$D3)</f>
        <v>0.47389560218326104</v>
      </c>
      <c r="F8" s="52">
        <f t="shared" ref="F8:F12" si="1">1-E8</f>
        <v>0.52610439781673901</v>
      </c>
    </row>
    <row r="9" spans="1:6" x14ac:dyDescent="0.25">
      <c r="A9" s="50">
        <v>0.4</v>
      </c>
      <c r="B9" s="51">
        <f t="shared" si="0"/>
        <v>0.99590400000000001</v>
      </c>
      <c r="D9">
        <f>POWER(A9,$D2)</f>
        <v>4.0960000000000024E-3</v>
      </c>
      <c r="E9">
        <f>POWER(B9,$D3)</f>
        <v>1.4951891534014772E-2</v>
      </c>
      <c r="F9" s="52">
        <f t="shared" si="1"/>
        <v>0.98504810846598523</v>
      </c>
    </row>
    <row r="10" spans="1:6" x14ac:dyDescent="0.25">
      <c r="A10" s="50">
        <v>0.5</v>
      </c>
      <c r="B10" s="51">
        <f t="shared" si="0"/>
        <v>0.984375</v>
      </c>
      <c r="D10">
        <f>POWER(A10,$D2)</f>
        <v>1.5625E-2</v>
      </c>
      <c r="E10">
        <f>POWER(B10,$D3)</f>
        <v>9.9181182283319013E-8</v>
      </c>
      <c r="F10" s="52">
        <f t="shared" si="1"/>
        <v>0.99999990081881773</v>
      </c>
    </row>
    <row r="11" spans="1:6" x14ac:dyDescent="0.25">
      <c r="A11" s="50">
        <v>0.6</v>
      </c>
      <c r="B11" s="51">
        <f t="shared" si="0"/>
        <v>0.95334399999999997</v>
      </c>
      <c r="D11">
        <f>POWER(A11,$D2)</f>
        <v>4.6655999999999996E-2</v>
      </c>
      <c r="E11">
        <f>POWER(B11,$D3)</f>
        <v>5.6445447965638071E-22</v>
      </c>
      <c r="F11" s="52">
        <f t="shared" si="1"/>
        <v>1</v>
      </c>
    </row>
    <row r="12" spans="1:6" x14ac:dyDescent="0.25">
      <c r="A12" s="50">
        <v>0.7</v>
      </c>
      <c r="B12" s="51">
        <f t="shared" si="0"/>
        <v>0.88235100000000011</v>
      </c>
      <c r="D12">
        <f>POWER(A12,$D2)</f>
        <v>0.11764899999999995</v>
      </c>
      <c r="E12">
        <f>POWER(B12,$D3)</f>
        <v>2.1715778437934634E-56</v>
      </c>
      <c r="F12" s="52">
        <f t="shared" si="1"/>
        <v>1</v>
      </c>
    </row>
    <row r="13" spans="1:6" x14ac:dyDescent="0.25">
      <c r="A13" s="50">
        <v>0.8</v>
      </c>
      <c r="B13" s="51">
        <f t="shared" si="0"/>
        <v>0.73785599999999985</v>
      </c>
      <c r="D13">
        <f>POWER(A13,$D2)</f>
        <v>0.26214400000000015</v>
      </c>
      <c r="E13">
        <f>POWER(B13,$D3)</f>
        <v>6.3523129242317655E-136</v>
      </c>
      <c r="F13" s="52">
        <f>1-E13</f>
        <v>1</v>
      </c>
    </row>
    <row r="18" spans="1:2" x14ac:dyDescent="0.25">
      <c r="A18" s="50" t="s">
        <v>72</v>
      </c>
      <c r="B18" t="s">
        <v>77</v>
      </c>
    </row>
    <row r="19" spans="1:2" x14ac:dyDescent="0.25">
      <c r="A19" s="50">
        <v>0.2</v>
      </c>
      <c r="B19" s="52">
        <v>3.9241338451110885E-2</v>
      </c>
    </row>
    <row r="20" spans="1:2" x14ac:dyDescent="0.25">
      <c r="A20" s="50">
        <v>0.3</v>
      </c>
      <c r="B20" s="52">
        <v>0.18398666378816397</v>
      </c>
    </row>
    <row r="21" spans="1:2" x14ac:dyDescent="0.25">
      <c r="A21" s="50">
        <v>0.4</v>
      </c>
      <c r="B21" s="52">
        <v>0.47708405803909715</v>
      </c>
    </row>
    <row r="22" spans="1:2" x14ac:dyDescent="0.25">
      <c r="A22" s="50">
        <v>0.5</v>
      </c>
      <c r="B22" s="52">
        <v>0.80080340521673643</v>
      </c>
    </row>
    <row r="23" spans="1:2" x14ac:dyDescent="0.25">
      <c r="A23" s="50">
        <v>0.6</v>
      </c>
      <c r="B23" s="52">
        <v>0.96888483854541785</v>
      </c>
    </row>
    <row r="24" spans="1:2" x14ac:dyDescent="0.25">
      <c r="A24" s="50">
        <v>0.7</v>
      </c>
      <c r="B24" s="52">
        <v>0.99895549358225089</v>
      </c>
    </row>
    <row r="25" spans="1:2" x14ac:dyDescent="0.25">
      <c r="A25" s="50">
        <v>0.8</v>
      </c>
      <c r="B25" s="52">
        <v>0.99999810041504877</v>
      </c>
    </row>
    <row r="39" spans="1:11" x14ac:dyDescent="0.25">
      <c r="A39" s="50" t="s">
        <v>72</v>
      </c>
    </row>
    <row r="40" spans="1:11" x14ac:dyDescent="0.25">
      <c r="A40" s="50">
        <v>0.2</v>
      </c>
      <c r="B40">
        <v>6.3805813047677074E-3</v>
      </c>
    </row>
    <row r="41" spans="1:11" x14ac:dyDescent="0.25">
      <c r="A41" s="50">
        <v>0.3</v>
      </c>
      <c r="B41">
        <v>4.7494259124971516E-2</v>
      </c>
    </row>
    <row r="42" spans="1:11" x14ac:dyDescent="0.25">
      <c r="A42" s="50">
        <v>0.4</v>
      </c>
      <c r="B42">
        <v>0.18604955214914409</v>
      </c>
    </row>
    <row r="43" spans="1:11" x14ac:dyDescent="0.25">
      <c r="A43" s="50">
        <v>0.5</v>
      </c>
      <c r="B43">
        <v>0.47005071531687659</v>
      </c>
      <c r="F43" s="321" t="s">
        <v>82</v>
      </c>
      <c r="G43" s="321"/>
      <c r="H43" s="321"/>
      <c r="I43" s="321"/>
    </row>
    <row r="44" spans="1:11" x14ac:dyDescent="0.25">
      <c r="A44" s="50">
        <v>0.6</v>
      </c>
      <c r="B44">
        <v>0.80190245383822223</v>
      </c>
      <c r="F44" s="50" t="s">
        <v>73</v>
      </c>
      <c r="G44" s="50" t="s">
        <v>7</v>
      </c>
      <c r="H44" s="50" t="s">
        <v>78</v>
      </c>
      <c r="I44" s="50" t="s">
        <v>79</v>
      </c>
      <c r="J44" s="55" t="s">
        <v>80</v>
      </c>
      <c r="K44" s="55" t="s">
        <v>81</v>
      </c>
    </row>
    <row r="45" spans="1:11" x14ac:dyDescent="0.25">
      <c r="A45" s="50">
        <v>0.7</v>
      </c>
      <c r="B45">
        <v>0.9747805441880405</v>
      </c>
      <c r="F45" s="3">
        <v>3</v>
      </c>
      <c r="G45" s="3">
        <v>10</v>
      </c>
      <c r="H45" s="3">
        <f>F45*G45</f>
        <v>30</v>
      </c>
      <c r="I45" s="3">
        <f>POWER(J45,K45)</f>
        <v>0.46415888336127797</v>
      </c>
      <c r="J45" s="56">
        <f>1/G45</f>
        <v>0.1</v>
      </c>
      <c r="K45" s="56">
        <f>1/F45</f>
        <v>0.33333333333333331</v>
      </c>
    </row>
    <row r="46" spans="1:11" x14ac:dyDescent="0.25">
      <c r="A46" s="50">
        <v>0.8</v>
      </c>
      <c r="B46">
        <v>0.99964394210947927</v>
      </c>
      <c r="F46" s="3">
        <v>6</v>
      </c>
      <c r="G46" s="3">
        <v>20</v>
      </c>
      <c r="H46" s="3">
        <f>F46*G46</f>
        <v>120</v>
      </c>
      <c r="I46" s="3">
        <f t="shared" ref="I46:I47" si="2">POWER(J46,K46)</f>
        <v>0.60696223100291724</v>
      </c>
      <c r="J46" s="56">
        <f>1/G46</f>
        <v>0.05</v>
      </c>
      <c r="K46" s="56">
        <f t="shared" ref="K46:K47" si="3">1/F46</f>
        <v>0.16666666666666666</v>
      </c>
    </row>
    <row r="47" spans="1:11" x14ac:dyDescent="0.25">
      <c r="F47" s="3">
        <v>5</v>
      </c>
      <c r="G47" s="3">
        <v>50</v>
      </c>
      <c r="H47" s="3">
        <f>F47*G47</f>
        <v>250</v>
      </c>
      <c r="I47" s="3">
        <f t="shared" si="2"/>
        <v>0.45730505192732634</v>
      </c>
      <c r="J47" s="56">
        <f>1/G47</f>
        <v>0.02</v>
      </c>
      <c r="K47" s="56">
        <f t="shared" si="3"/>
        <v>0.2</v>
      </c>
    </row>
  </sheetData>
  <mergeCells count="1">
    <mergeCell ref="F43:I4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2"/>
  <sheetViews>
    <sheetView workbookViewId="0">
      <selection activeCell="Q32" sqref="Q32"/>
    </sheetView>
  </sheetViews>
  <sheetFormatPr baseColWidth="10" defaultRowHeight="15" x14ac:dyDescent="0.25"/>
  <cols>
    <col min="1" max="3" width="2.7109375" bestFit="1" customWidth="1"/>
    <col min="5" max="5" width="8.28515625" style="72" bestFit="1" customWidth="1"/>
    <col min="6" max="6" width="6.42578125" style="54" bestFit="1" customWidth="1"/>
    <col min="7" max="7" width="5.85546875" style="54" bestFit="1" customWidth="1"/>
    <col min="8" max="8" width="7.42578125" style="54" bestFit="1" customWidth="1"/>
    <col min="9" max="9" width="7.140625" style="54" customWidth="1"/>
    <col min="10" max="10" width="7.140625" style="57" customWidth="1"/>
    <col min="11" max="12" width="7.140625" style="54" customWidth="1"/>
    <col min="13" max="13" width="13.28515625" style="72" bestFit="1" customWidth="1"/>
    <col min="14" max="14" width="7.140625" style="54" customWidth="1"/>
    <col min="15" max="15" width="14.28515625" bestFit="1" customWidth="1"/>
    <col min="16" max="16" width="5" bestFit="1" customWidth="1"/>
    <col min="18" max="23" width="2" bestFit="1" customWidth="1"/>
  </cols>
  <sheetData>
    <row r="1" spans="1:23" x14ac:dyDescent="0.25">
      <c r="A1" s="323" t="s">
        <v>86</v>
      </c>
      <c r="B1" s="323"/>
      <c r="C1" s="323"/>
      <c r="E1" s="77" t="s">
        <v>92</v>
      </c>
      <c r="F1" s="78" t="s">
        <v>93</v>
      </c>
      <c r="G1" s="78" t="s">
        <v>96</v>
      </c>
      <c r="H1" s="78" t="s">
        <v>94</v>
      </c>
      <c r="I1" s="83"/>
      <c r="J1" s="83"/>
      <c r="K1" s="60"/>
      <c r="L1" s="79" t="s">
        <v>70</v>
      </c>
      <c r="M1" s="80"/>
      <c r="N1" s="60"/>
      <c r="O1" s="66" t="s">
        <v>83</v>
      </c>
      <c r="R1" s="322"/>
      <c r="S1" s="322"/>
      <c r="T1" s="322"/>
      <c r="U1" s="322"/>
      <c r="V1" s="322"/>
      <c r="W1" s="322"/>
    </row>
    <row r="2" spans="1:23" x14ac:dyDescent="0.25">
      <c r="A2" s="67">
        <v>1</v>
      </c>
      <c r="B2" s="75">
        <v>3</v>
      </c>
      <c r="C2" s="75">
        <v>2</v>
      </c>
      <c r="E2" s="73">
        <v>1</v>
      </c>
      <c r="F2" s="9">
        <v>132</v>
      </c>
      <c r="G2" s="69">
        <v>1132</v>
      </c>
      <c r="H2" s="71">
        <f>MOD(3*F2,P$16)</f>
        <v>14</v>
      </c>
      <c r="I2" s="71"/>
      <c r="J2" s="71"/>
      <c r="K2" s="15"/>
      <c r="L2" s="54">
        <v>8</v>
      </c>
      <c r="M2" s="81" t="s">
        <v>100</v>
      </c>
      <c r="N2" s="71"/>
      <c r="O2" s="62"/>
      <c r="R2" s="61"/>
      <c r="S2" s="61"/>
      <c r="T2" s="61"/>
      <c r="U2" s="61"/>
      <c r="V2" s="61"/>
      <c r="W2" s="61"/>
    </row>
    <row r="3" spans="1:23" x14ac:dyDescent="0.25">
      <c r="A3" s="68">
        <v>2</v>
      </c>
      <c r="B3" s="76">
        <v>2</v>
      </c>
      <c r="C3" s="63">
        <v>3</v>
      </c>
      <c r="E3" s="74">
        <v>2</v>
      </c>
      <c r="F3" s="9">
        <v>322</v>
      </c>
      <c r="G3" s="69">
        <v>2322</v>
      </c>
      <c r="H3" s="71">
        <f t="shared" ref="H3:H8" si="0">MOD(3*F3,P$16)</f>
        <v>11</v>
      </c>
      <c r="I3" s="71"/>
      <c r="J3" s="71"/>
      <c r="K3" s="15"/>
      <c r="L3" s="54">
        <v>11</v>
      </c>
      <c r="M3" s="81" t="s">
        <v>101</v>
      </c>
      <c r="N3" s="71"/>
      <c r="O3" s="62"/>
      <c r="R3" s="61"/>
      <c r="S3" s="61"/>
      <c r="T3" s="61"/>
      <c r="U3" s="61"/>
      <c r="V3" s="61"/>
      <c r="W3" s="61"/>
    </row>
    <row r="4" spans="1:23" x14ac:dyDescent="0.25">
      <c r="A4" s="68">
        <v>3</v>
      </c>
      <c r="B4" s="58">
        <v>1</v>
      </c>
      <c r="C4" s="76">
        <v>1</v>
      </c>
      <c r="E4" s="73">
        <v>3</v>
      </c>
      <c r="F4" s="9">
        <v>222</v>
      </c>
      <c r="G4" s="69">
        <v>3222</v>
      </c>
      <c r="H4" s="71">
        <f t="shared" si="0"/>
        <v>93</v>
      </c>
      <c r="I4" s="71"/>
      <c r="J4" s="71"/>
      <c r="K4" s="15"/>
      <c r="L4" s="54">
        <v>14</v>
      </c>
      <c r="M4" s="81" t="s">
        <v>102</v>
      </c>
      <c r="N4" s="71"/>
      <c r="O4" s="62"/>
      <c r="R4" s="61"/>
      <c r="S4" s="61"/>
      <c r="T4" s="61"/>
      <c r="U4" s="61"/>
      <c r="V4" s="61"/>
      <c r="W4" s="61"/>
    </row>
    <row r="5" spans="1:23" x14ac:dyDescent="0.25">
      <c r="A5" s="61"/>
      <c r="B5" s="61"/>
      <c r="C5" s="61"/>
      <c r="E5" s="73">
        <v>4</v>
      </c>
      <c r="F5" s="58">
        <v>223</v>
      </c>
      <c r="G5" s="70">
        <v>4223</v>
      </c>
      <c r="H5" s="71">
        <f t="shared" si="0"/>
        <v>96</v>
      </c>
      <c r="I5" s="71"/>
      <c r="J5" s="71"/>
      <c r="K5" s="15"/>
      <c r="L5" s="54">
        <v>17</v>
      </c>
      <c r="M5" s="81" t="s">
        <v>103</v>
      </c>
      <c r="N5" s="71"/>
      <c r="O5" s="62"/>
      <c r="R5" s="61"/>
      <c r="S5" s="61"/>
      <c r="T5" s="61"/>
      <c r="U5" s="61"/>
      <c r="V5" s="61"/>
      <c r="W5" s="61"/>
    </row>
    <row r="6" spans="1:23" x14ac:dyDescent="0.25">
      <c r="A6" s="323" t="s">
        <v>87</v>
      </c>
      <c r="B6" s="323"/>
      <c r="C6" s="323"/>
      <c r="E6" s="74">
        <v>5</v>
      </c>
      <c r="F6" s="9">
        <v>233</v>
      </c>
      <c r="G6" s="69">
        <v>5233</v>
      </c>
      <c r="H6" s="71">
        <f t="shared" si="0"/>
        <v>126</v>
      </c>
      <c r="I6" s="71"/>
      <c r="J6" s="71"/>
      <c r="K6" s="15"/>
      <c r="L6" s="54">
        <v>38</v>
      </c>
      <c r="M6" s="81" t="s">
        <v>104</v>
      </c>
      <c r="N6" s="71"/>
      <c r="O6" s="62"/>
      <c r="R6" s="61"/>
      <c r="S6" s="61"/>
      <c r="T6" s="61"/>
      <c r="U6" s="61"/>
      <c r="V6" s="61"/>
      <c r="W6" s="61"/>
    </row>
    <row r="7" spans="1:23" x14ac:dyDescent="0.25">
      <c r="A7" s="67">
        <v>1</v>
      </c>
      <c r="B7" s="75">
        <v>3</v>
      </c>
      <c r="C7" s="75">
        <v>2</v>
      </c>
      <c r="E7" s="73">
        <v>6</v>
      </c>
      <c r="F7" s="9">
        <v>331</v>
      </c>
      <c r="G7" s="69">
        <v>6331</v>
      </c>
      <c r="H7" s="71">
        <f t="shared" si="0"/>
        <v>38</v>
      </c>
      <c r="I7" s="71"/>
      <c r="J7" s="71"/>
      <c r="K7" s="15"/>
      <c r="L7" s="54">
        <v>41</v>
      </c>
      <c r="M7" s="81" t="s">
        <v>99</v>
      </c>
      <c r="N7" s="71"/>
      <c r="O7" s="62"/>
      <c r="R7" s="61"/>
      <c r="S7" s="61"/>
      <c r="T7" s="61"/>
      <c r="U7" s="61"/>
      <c r="V7" s="61"/>
      <c r="W7" s="61"/>
    </row>
    <row r="8" spans="1:23" x14ac:dyDescent="0.25">
      <c r="A8" s="68">
        <v>2</v>
      </c>
      <c r="B8" s="76">
        <v>2</v>
      </c>
      <c r="C8" s="63">
        <v>3</v>
      </c>
      <c r="E8" s="73">
        <v>7</v>
      </c>
      <c r="F8" s="9">
        <v>311</v>
      </c>
      <c r="G8" s="69">
        <v>7311</v>
      </c>
      <c r="H8" s="71">
        <f t="shared" si="0"/>
        <v>169</v>
      </c>
      <c r="I8" s="71"/>
      <c r="J8" s="71"/>
      <c r="K8" s="15"/>
      <c r="L8" s="54">
        <v>44</v>
      </c>
      <c r="M8" s="81" t="s">
        <v>105</v>
      </c>
      <c r="N8" s="71"/>
      <c r="O8" s="3"/>
    </row>
    <row r="9" spans="1:23" x14ac:dyDescent="0.25">
      <c r="A9" s="68">
        <v>3</v>
      </c>
      <c r="B9" s="58">
        <v>1</v>
      </c>
      <c r="C9" s="76">
        <v>1</v>
      </c>
      <c r="E9" s="77" t="s">
        <v>92</v>
      </c>
      <c r="F9" s="78" t="s">
        <v>93</v>
      </c>
      <c r="G9" s="78"/>
      <c r="H9" s="78" t="s">
        <v>94</v>
      </c>
      <c r="I9" s="78"/>
      <c r="J9" s="78"/>
      <c r="K9" s="15"/>
      <c r="L9" s="54">
        <v>60</v>
      </c>
      <c r="M9" s="81" t="s">
        <v>106</v>
      </c>
      <c r="N9" s="71"/>
      <c r="O9" s="3"/>
    </row>
    <row r="10" spans="1:23" x14ac:dyDescent="0.25">
      <c r="A10" s="64"/>
      <c r="B10" s="64"/>
      <c r="C10" s="64"/>
      <c r="D10" s="65"/>
      <c r="E10" s="73">
        <v>1</v>
      </c>
      <c r="F10" s="9">
        <v>132</v>
      </c>
      <c r="G10" s="69">
        <v>1132</v>
      </c>
      <c r="H10" s="71">
        <f>MOD(3*F10,P$16)</f>
        <v>14</v>
      </c>
      <c r="I10" s="71"/>
      <c r="J10" s="71"/>
      <c r="K10" s="15"/>
      <c r="L10" s="54">
        <v>66</v>
      </c>
      <c r="M10" s="81" t="s">
        <v>107</v>
      </c>
      <c r="N10" s="71"/>
      <c r="O10" s="3"/>
      <c r="P10" s="3">
        <v>3</v>
      </c>
    </row>
    <row r="11" spans="1:23" x14ac:dyDescent="0.25">
      <c r="A11" s="323" t="s">
        <v>90</v>
      </c>
      <c r="B11" s="323"/>
      <c r="C11" s="323"/>
      <c r="D11" s="65"/>
      <c r="E11" s="73">
        <v>2</v>
      </c>
      <c r="F11" s="9">
        <v>322</v>
      </c>
      <c r="G11" s="69">
        <v>2322</v>
      </c>
      <c r="H11" s="71">
        <f t="shared" ref="H11:H16" si="1">MOD(3*F11,P$16)</f>
        <v>11</v>
      </c>
      <c r="I11" s="71"/>
      <c r="J11" s="71"/>
      <c r="K11" s="15"/>
      <c r="L11" s="54">
        <v>90</v>
      </c>
      <c r="M11" s="81" t="s">
        <v>107</v>
      </c>
      <c r="N11" s="60"/>
      <c r="P11" s="3">
        <v>3</v>
      </c>
    </row>
    <row r="12" spans="1:23" x14ac:dyDescent="0.25">
      <c r="A12" s="67">
        <v>1</v>
      </c>
      <c r="B12" s="75">
        <v>1</v>
      </c>
      <c r="C12" s="75">
        <v>2</v>
      </c>
      <c r="D12" s="65"/>
      <c r="E12" s="74">
        <v>3</v>
      </c>
      <c r="F12" s="9">
        <v>222</v>
      </c>
      <c r="G12" s="69">
        <v>3222</v>
      </c>
      <c r="H12" s="71">
        <f t="shared" si="1"/>
        <v>93</v>
      </c>
      <c r="I12" s="71"/>
      <c r="J12" s="71"/>
      <c r="K12" s="15"/>
      <c r="L12" s="54">
        <v>93</v>
      </c>
      <c r="M12" s="81" t="s">
        <v>89</v>
      </c>
      <c r="N12" s="60"/>
      <c r="P12" s="3">
        <v>3</v>
      </c>
    </row>
    <row r="13" spans="1:23" x14ac:dyDescent="0.25">
      <c r="A13" s="68">
        <v>2</v>
      </c>
      <c r="B13" s="76">
        <v>3</v>
      </c>
      <c r="C13" s="63">
        <v>3</v>
      </c>
      <c r="D13" s="65"/>
      <c r="E13" s="73">
        <v>4</v>
      </c>
      <c r="F13" s="9">
        <v>223</v>
      </c>
      <c r="G13" s="69">
        <v>4223</v>
      </c>
      <c r="H13" s="71">
        <f t="shared" si="1"/>
        <v>96</v>
      </c>
      <c r="I13" s="71"/>
      <c r="J13" s="71"/>
      <c r="K13" s="15"/>
      <c r="L13" s="54">
        <v>96</v>
      </c>
      <c r="M13" s="81" t="s">
        <v>98</v>
      </c>
      <c r="N13" s="60"/>
      <c r="O13" s="59" t="s">
        <v>84</v>
      </c>
      <c r="P13" s="3">
        <f>P10*P11*P12</f>
        <v>27</v>
      </c>
    </row>
    <row r="14" spans="1:23" x14ac:dyDescent="0.25">
      <c r="A14" s="68">
        <v>2</v>
      </c>
      <c r="B14" s="58">
        <v>1</v>
      </c>
      <c r="C14" s="76">
        <v>1</v>
      </c>
      <c r="D14" s="65"/>
      <c r="E14" s="73">
        <v>5</v>
      </c>
      <c r="F14" s="9">
        <v>233</v>
      </c>
      <c r="G14" s="69">
        <v>5233</v>
      </c>
      <c r="H14" s="71">
        <f t="shared" si="1"/>
        <v>126</v>
      </c>
      <c r="I14" s="71"/>
      <c r="J14" s="71"/>
      <c r="K14" s="15"/>
      <c r="L14" s="54">
        <v>126</v>
      </c>
      <c r="M14" s="81" t="s">
        <v>98</v>
      </c>
      <c r="N14" s="60"/>
      <c r="O14" s="59" t="s">
        <v>95</v>
      </c>
      <c r="P14" s="3">
        <v>7</v>
      </c>
    </row>
    <row r="15" spans="1:23" x14ac:dyDescent="0.25">
      <c r="A15" s="61"/>
      <c r="B15" s="61"/>
      <c r="C15" s="61"/>
      <c r="D15" s="65"/>
      <c r="E15" s="74">
        <v>6</v>
      </c>
      <c r="F15" s="9">
        <v>331</v>
      </c>
      <c r="G15" s="69">
        <v>6331</v>
      </c>
      <c r="H15" s="71">
        <f t="shared" si="1"/>
        <v>38</v>
      </c>
      <c r="I15" s="71"/>
      <c r="J15" s="71"/>
      <c r="K15" s="15"/>
      <c r="L15" s="54">
        <v>145</v>
      </c>
      <c r="M15" s="81" t="s">
        <v>97</v>
      </c>
      <c r="N15" s="60"/>
      <c r="P15">
        <f>P13*P14</f>
        <v>189</v>
      </c>
    </row>
    <row r="16" spans="1:23" x14ac:dyDescent="0.25">
      <c r="A16" s="323" t="s">
        <v>91</v>
      </c>
      <c r="B16" s="323"/>
      <c r="C16" s="323"/>
      <c r="D16" s="65"/>
      <c r="E16" s="73">
        <v>7</v>
      </c>
      <c r="F16" s="9">
        <v>311</v>
      </c>
      <c r="G16" s="69">
        <v>7311</v>
      </c>
      <c r="H16" s="71">
        <f t="shared" si="1"/>
        <v>169</v>
      </c>
      <c r="I16" s="71"/>
      <c r="J16" s="71"/>
      <c r="K16" s="15"/>
      <c r="L16" s="54">
        <v>169</v>
      </c>
      <c r="M16" s="81" t="s">
        <v>98</v>
      </c>
      <c r="N16" s="60"/>
      <c r="O16" t="s">
        <v>85</v>
      </c>
      <c r="P16">
        <v>191</v>
      </c>
    </row>
    <row r="17" spans="1:17" x14ac:dyDescent="0.25">
      <c r="A17" s="67">
        <v>1</v>
      </c>
      <c r="B17" s="75">
        <v>2</v>
      </c>
      <c r="C17" s="75">
        <v>2</v>
      </c>
      <c r="D17" s="65"/>
      <c r="E17" s="77" t="s">
        <v>92</v>
      </c>
      <c r="F17" s="78" t="s">
        <v>93</v>
      </c>
      <c r="G17" s="78"/>
      <c r="H17" s="78" t="s">
        <v>94</v>
      </c>
      <c r="I17" s="78"/>
      <c r="J17" s="78"/>
      <c r="K17" s="15"/>
      <c r="L17" s="54">
        <v>175</v>
      </c>
      <c r="M17" s="81" t="s">
        <v>99</v>
      </c>
      <c r="N17" s="60"/>
    </row>
    <row r="18" spans="1:17" x14ac:dyDescent="0.25">
      <c r="A18" s="68">
        <v>1</v>
      </c>
      <c r="B18" s="76">
        <v>3</v>
      </c>
      <c r="C18" s="63">
        <v>3</v>
      </c>
      <c r="D18" s="65"/>
      <c r="E18" s="73">
        <v>1</v>
      </c>
      <c r="F18" s="9">
        <v>112</v>
      </c>
      <c r="G18" s="69">
        <v>1112</v>
      </c>
      <c r="H18" s="71">
        <f>MOD(3*F18,P$16)</f>
        <v>145</v>
      </c>
      <c r="I18" s="71"/>
      <c r="J18" s="71"/>
      <c r="K18" s="15"/>
      <c r="L18" s="9"/>
      <c r="M18" s="81"/>
      <c r="N18" s="60"/>
    </row>
    <row r="19" spans="1:17" x14ac:dyDescent="0.25">
      <c r="A19" s="68">
        <v>3</v>
      </c>
      <c r="B19" s="58">
        <v>2</v>
      </c>
      <c r="C19" s="76">
        <v>1</v>
      </c>
      <c r="D19" s="65"/>
      <c r="E19" s="73">
        <v>2</v>
      </c>
      <c r="F19" s="9">
        <v>122</v>
      </c>
      <c r="G19" s="69">
        <v>2122</v>
      </c>
      <c r="H19" s="71">
        <f t="shared" ref="H19:H24" si="2">MOD(3*F19,P$16)</f>
        <v>175</v>
      </c>
      <c r="I19" s="71"/>
      <c r="J19" s="71"/>
      <c r="K19" s="15"/>
      <c r="M19" s="82"/>
      <c r="N19" s="60"/>
      <c r="O19" t="s">
        <v>88</v>
      </c>
    </row>
    <row r="20" spans="1:17" x14ac:dyDescent="0.25">
      <c r="A20" s="64"/>
      <c r="B20" s="64"/>
      <c r="C20" s="64"/>
      <c r="D20" s="65"/>
      <c r="E20" s="74">
        <v>3</v>
      </c>
      <c r="F20" s="9">
        <v>223</v>
      </c>
      <c r="G20" s="69">
        <v>3223</v>
      </c>
      <c r="H20" s="71">
        <f t="shared" si="2"/>
        <v>96</v>
      </c>
      <c r="I20" s="71"/>
      <c r="J20" s="71"/>
      <c r="K20" s="15"/>
      <c r="L20" s="60"/>
      <c r="M20" s="82"/>
      <c r="N20" s="60"/>
    </row>
    <row r="21" spans="1:17" x14ac:dyDescent="0.25">
      <c r="A21" s="322"/>
      <c r="B21" s="322"/>
      <c r="C21" s="322"/>
      <c r="D21" s="65"/>
      <c r="E21" s="73">
        <v>4</v>
      </c>
      <c r="F21" s="9">
        <v>233</v>
      </c>
      <c r="G21" s="69">
        <v>4233</v>
      </c>
      <c r="H21" s="71">
        <f t="shared" si="2"/>
        <v>126</v>
      </c>
      <c r="I21" s="71"/>
      <c r="J21" s="71"/>
      <c r="K21" s="15"/>
      <c r="L21" s="60"/>
      <c r="M21" s="82"/>
      <c r="N21" s="60"/>
    </row>
    <row r="22" spans="1:17" x14ac:dyDescent="0.25">
      <c r="A22" s="61"/>
      <c r="B22" s="61"/>
      <c r="C22" s="61"/>
      <c r="E22" s="73">
        <v>5</v>
      </c>
      <c r="F22" s="9">
        <v>332</v>
      </c>
      <c r="G22" s="69">
        <v>5332</v>
      </c>
      <c r="H22" s="71">
        <f t="shared" si="2"/>
        <v>41</v>
      </c>
      <c r="I22" s="71"/>
      <c r="J22" s="71"/>
      <c r="K22" s="15"/>
      <c r="L22" s="60"/>
      <c r="M22" s="82"/>
      <c r="N22" s="60"/>
    </row>
    <row r="23" spans="1:17" x14ac:dyDescent="0.25">
      <c r="A23" s="61"/>
      <c r="B23" s="61"/>
      <c r="C23" s="61"/>
      <c r="E23" s="74">
        <v>6</v>
      </c>
      <c r="F23" s="9">
        <v>321</v>
      </c>
      <c r="G23" s="69">
        <v>6321</v>
      </c>
      <c r="H23" s="71">
        <f t="shared" si="2"/>
        <v>8</v>
      </c>
      <c r="I23" s="71"/>
      <c r="J23" s="71"/>
      <c r="K23" s="15"/>
      <c r="L23" s="60"/>
      <c r="M23" s="82"/>
      <c r="N23" s="60"/>
      <c r="P23">
        <v>40</v>
      </c>
    </row>
    <row r="24" spans="1:17" x14ac:dyDescent="0.25">
      <c r="A24" s="61"/>
      <c r="B24" s="61"/>
      <c r="C24" s="61"/>
      <c r="E24" s="73">
        <v>7</v>
      </c>
      <c r="F24" s="9">
        <v>211</v>
      </c>
      <c r="G24" s="69">
        <v>7211</v>
      </c>
      <c r="H24" s="71">
        <f t="shared" si="2"/>
        <v>60</v>
      </c>
      <c r="I24" s="71"/>
      <c r="J24" s="71"/>
      <c r="K24" s="15"/>
      <c r="L24" s="60"/>
      <c r="M24" s="82"/>
      <c r="N24" s="60"/>
      <c r="P24">
        <v>40</v>
      </c>
    </row>
    <row r="25" spans="1:17" x14ac:dyDescent="0.25">
      <c r="E25" s="77" t="s">
        <v>92</v>
      </c>
      <c r="F25" s="78" t="s">
        <v>93</v>
      </c>
      <c r="G25" s="78"/>
      <c r="H25" s="78" t="s">
        <v>94</v>
      </c>
      <c r="I25" s="78"/>
      <c r="J25" s="78"/>
      <c r="K25" s="15"/>
      <c r="L25" s="60"/>
      <c r="M25" s="82"/>
      <c r="N25" s="60"/>
      <c r="P25">
        <f>P23*P24</f>
        <v>1600</v>
      </c>
    </row>
    <row r="26" spans="1:17" x14ac:dyDescent="0.25">
      <c r="E26" s="73">
        <v>1</v>
      </c>
      <c r="F26" s="9">
        <v>122</v>
      </c>
      <c r="G26" s="69">
        <v>1122</v>
      </c>
      <c r="H26" s="71">
        <f>MOD(3*F26,P$16)</f>
        <v>175</v>
      </c>
      <c r="I26" s="71"/>
      <c r="J26" s="71"/>
      <c r="K26" s="15"/>
      <c r="L26" s="60"/>
      <c r="M26" s="82"/>
      <c r="N26" s="60"/>
    </row>
    <row r="27" spans="1:17" x14ac:dyDescent="0.25">
      <c r="E27" s="73">
        <v>2</v>
      </c>
      <c r="F27" s="9">
        <v>221</v>
      </c>
      <c r="G27" s="69">
        <v>221</v>
      </c>
      <c r="H27" s="71">
        <f t="shared" ref="H27:H32" si="3">MOD(3*F27,P$16)</f>
        <v>90</v>
      </c>
      <c r="I27" s="71"/>
      <c r="J27" s="71"/>
      <c r="K27" s="15"/>
      <c r="L27" s="60"/>
      <c r="M27" s="82"/>
      <c r="N27" s="60"/>
    </row>
    <row r="28" spans="1:17" x14ac:dyDescent="0.25">
      <c r="E28" s="74">
        <v>3</v>
      </c>
      <c r="F28" s="9">
        <v>213</v>
      </c>
      <c r="G28" s="69">
        <v>3213</v>
      </c>
      <c r="H28" s="71">
        <f t="shared" si="3"/>
        <v>66</v>
      </c>
      <c r="I28" s="71"/>
      <c r="J28" s="71"/>
      <c r="K28" s="15"/>
      <c r="L28" s="60"/>
      <c r="M28" s="82"/>
      <c r="N28" s="60"/>
    </row>
    <row r="29" spans="1:17" x14ac:dyDescent="0.25">
      <c r="E29" s="73">
        <v>4</v>
      </c>
      <c r="F29" s="9">
        <v>133</v>
      </c>
      <c r="G29" s="69">
        <v>4133</v>
      </c>
      <c r="H29" s="71">
        <f t="shared" si="3"/>
        <v>17</v>
      </c>
      <c r="I29" s="71"/>
      <c r="J29" s="71"/>
      <c r="K29" s="15"/>
      <c r="L29" s="60"/>
      <c r="M29" s="82"/>
      <c r="N29" s="60"/>
    </row>
    <row r="30" spans="1:17" x14ac:dyDescent="0.25">
      <c r="E30" s="73">
        <v>5</v>
      </c>
      <c r="F30" s="9">
        <v>333</v>
      </c>
      <c r="G30" s="69">
        <v>5333</v>
      </c>
      <c r="H30" s="71">
        <f t="shared" si="3"/>
        <v>44</v>
      </c>
      <c r="I30" s="71"/>
      <c r="J30" s="71"/>
      <c r="K30" s="15"/>
      <c r="L30" s="60"/>
      <c r="M30" s="82"/>
      <c r="N30" s="60"/>
      <c r="P30">
        <v>1</v>
      </c>
      <c r="Q30">
        <v>4.0959999999999998E-3</v>
      </c>
    </row>
    <row r="31" spans="1:17" x14ac:dyDescent="0.25">
      <c r="E31" s="74">
        <v>6</v>
      </c>
      <c r="F31" s="9">
        <v>332</v>
      </c>
      <c r="G31" s="69">
        <v>6332</v>
      </c>
      <c r="H31" s="71">
        <f t="shared" si="3"/>
        <v>41</v>
      </c>
      <c r="I31" s="71"/>
      <c r="J31" s="71"/>
      <c r="K31" s="15"/>
      <c r="L31" s="60"/>
      <c r="M31" s="82"/>
      <c r="N31" s="60"/>
      <c r="Q31">
        <f>P30-Q30</f>
        <v>0.99590400000000001</v>
      </c>
    </row>
    <row r="32" spans="1:17" x14ac:dyDescent="0.25">
      <c r="E32" s="73">
        <v>7</v>
      </c>
      <c r="F32" s="9">
        <v>321</v>
      </c>
      <c r="G32" s="69">
        <v>7321</v>
      </c>
      <c r="H32" s="71">
        <f t="shared" si="3"/>
        <v>8</v>
      </c>
      <c r="I32" s="71"/>
      <c r="J32" s="71"/>
      <c r="K32" s="15"/>
      <c r="L32" s="60"/>
      <c r="M32" s="82"/>
      <c r="N32" s="60"/>
    </row>
  </sheetData>
  <mergeCells count="6">
    <mergeCell ref="R1:W1"/>
    <mergeCell ref="A6:C6"/>
    <mergeCell ref="A11:C11"/>
    <mergeCell ref="A16:C16"/>
    <mergeCell ref="A21:C21"/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"/>
  <sheetViews>
    <sheetView workbookViewId="0">
      <selection activeCell="C4" sqref="C4:C18"/>
    </sheetView>
  </sheetViews>
  <sheetFormatPr baseColWidth="10" defaultRowHeight="15" x14ac:dyDescent="0.25"/>
  <sheetData>
    <row r="1" spans="1:3" x14ac:dyDescent="0.25">
      <c r="A1">
        <v>8</v>
      </c>
    </row>
    <row r="2" spans="1:3" hidden="1" x14ac:dyDescent="0.25"/>
    <row r="3" spans="1:3" x14ac:dyDescent="0.25">
      <c r="A3">
        <v>8</v>
      </c>
    </row>
    <row r="4" spans="1:3" x14ac:dyDescent="0.25">
      <c r="A4">
        <v>11</v>
      </c>
      <c r="C4">
        <v>11</v>
      </c>
    </row>
    <row r="5" spans="1:3" x14ac:dyDescent="0.25">
      <c r="A5">
        <v>14</v>
      </c>
      <c r="C5">
        <v>14</v>
      </c>
    </row>
    <row r="6" spans="1:3" x14ac:dyDescent="0.25">
      <c r="A6">
        <v>17</v>
      </c>
      <c r="C6">
        <v>17</v>
      </c>
    </row>
    <row r="7" spans="1:3" x14ac:dyDescent="0.25">
      <c r="A7">
        <v>38</v>
      </c>
      <c r="C7">
        <v>38</v>
      </c>
    </row>
    <row r="8" spans="1:3" x14ac:dyDescent="0.25">
      <c r="A8">
        <v>41</v>
      </c>
      <c r="C8">
        <v>41</v>
      </c>
    </row>
    <row r="9" spans="1:3" x14ac:dyDescent="0.25">
      <c r="A9">
        <v>44</v>
      </c>
      <c r="C9">
        <v>44</v>
      </c>
    </row>
    <row r="10" spans="1:3" x14ac:dyDescent="0.25">
      <c r="A10">
        <v>60</v>
      </c>
      <c r="C10">
        <v>60</v>
      </c>
    </row>
    <row r="11" spans="1:3" x14ac:dyDescent="0.25">
      <c r="A11">
        <v>66</v>
      </c>
      <c r="C11">
        <v>66</v>
      </c>
    </row>
    <row r="12" spans="1:3" x14ac:dyDescent="0.25">
      <c r="A12">
        <v>90</v>
      </c>
      <c r="C12">
        <v>90</v>
      </c>
    </row>
    <row r="13" spans="1:3" x14ac:dyDescent="0.25">
      <c r="A13">
        <v>93</v>
      </c>
      <c r="C13">
        <v>93</v>
      </c>
    </row>
    <row r="14" spans="1:3" x14ac:dyDescent="0.25">
      <c r="A14">
        <v>96</v>
      </c>
      <c r="C14">
        <v>96</v>
      </c>
    </row>
    <row r="15" spans="1:3" x14ac:dyDescent="0.25">
      <c r="A15">
        <v>126</v>
      </c>
      <c r="C15">
        <v>126</v>
      </c>
    </row>
    <row r="16" spans="1:3" x14ac:dyDescent="0.25">
      <c r="A16">
        <v>145</v>
      </c>
      <c r="C16">
        <v>145</v>
      </c>
    </row>
    <row r="17" spans="1:3" x14ac:dyDescent="0.25">
      <c r="A17">
        <v>169</v>
      </c>
      <c r="C17">
        <v>169</v>
      </c>
    </row>
    <row r="18" spans="1:3" x14ac:dyDescent="0.25">
      <c r="A18">
        <v>175</v>
      </c>
      <c r="C18">
        <v>175</v>
      </c>
    </row>
  </sheetData>
  <sortState xmlns:xlrd2="http://schemas.microsoft.com/office/spreadsheetml/2017/richdata2" ref="A1:A24">
    <sortCondition ref="A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44"/>
  <sheetViews>
    <sheetView tabSelected="1" zoomScale="190" zoomScaleNormal="190" zoomScalePageLayoutView="150" workbookViewId="0">
      <selection activeCell="Y8" sqref="Y8"/>
    </sheetView>
  </sheetViews>
  <sheetFormatPr baseColWidth="10" defaultRowHeight="15" x14ac:dyDescent="0.25"/>
  <cols>
    <col min="1" max="3" width="2" bestFit="1" customWidth="1"/>
    <col min="4" max="4" width="2" style="84" bestFit="1" customWidth="1"/>
    <col min="5" max="7" width="2" bestFit="1" customWidth="1"/>
    <col min="8" max="10" width="2" customWidth="1"/>
    <col min="11" max="11" width="10.7109375" style="87" bestFit="1" customWidth="1"/>
    <col min="12" max="14" width="4" bestFit="1" customWidth="1"/>
    <col min="15" max="17" width="3.7109375" style="90" customWidth="1"/>
    <col min="18" max="18" width="4.42578125" customWidth="1"/>
    <col min="19" max="19" width="3.140625" style="87" customWidth="1"/>
    <col min="20" max="20" width="2" bestFit="1" customWidth="1"/>
    <col min="21" max="21" width="3.85546875" customWidth="1"/>
    <col min="22" max="22" width="1.140625" customWidth="1"/>
    <col min="23" max="23" width="3" customWidth="1"/>
    <col min="24" max="25" width="2" bestFit="1" customWidth="1"/>
    <col min="26" max="26" width="3.28515625" customWidth="1"/>
    <col min="28" max="30" width="2" bestFit="1" customWidth="1"/>
    <col min="31" max="31" width="10" style="84" bestFit="1" customWidth="1"/>
    <col min="33" max="34" width="2" bestFit="1" customWidth="1"/>
    <col min="36" max="36" width="2" bestFit="1" customWidth="1"/>
  </cols>
  <sheetData>
    <row r="1" spans="1:36" ht="18" x14ac:dyDescent="0.35">
      <c r="A1" s="300" t="s">
        <v>109</v>
      </c>
      <c r="B1" s="300"/>
      <c r="C1" s="300"/>
      <c r="E1" s="300" t="s">
        <v>110</v>
      </c>
      <c r="F1" s="300"/>
      <c r="G1" s="89"/>
      <c r="H1" s="300" t="s">
        <v>129</v>
      </c>
      <c r="I1" s="300"/>
      <c r="K1" s="288" t="s">
        <v>300</v>
      </c>
      <c r="L1" s="3" t="s">
        <v>126</v>
      </c>
      <c r="M1" s="3" t="s">
        <v>127</v>
      </c>
      <c r="N1" s="3" t="s">
        <v>128</v>
      </c>
      <c r="O1" s="291" t="s">
        <v>129</v>
      </c>
      <c r="P1" s="291" t="s">
        <v>300</v>
      </c>
      <c r="Q1" s="337"/>
      <c r="R1" s="320" t="s">
        <v>308</v>
      </c>
      <c r="S1" s="347" t="s">
        <v>132</v>
      </c>
      <c r="T1" s="347" t="s">
        <v>130</v>
      </c>
      <c r="U1" s="4" t="s">
        <v>307</v>
      </c>
      <c r="V1" s="103"/>
      <c r="W1" s="350" t="s">
        <v>309</v>
      </c>
      <c r="X1" s="347" t="s">
        <v>130</v>
      </c>
      <c r="Y1" s="347" t="s">
        <v>136</v>
      </c>
      <c r="Z1" s="347" t="s">
        <v>310</v>
      </c>
      <c r="AA1" s="64"/>
      <c r="AB1" s="86" t="s">
        <v>132</v>
      </c>
      <c r="AC1" s="85" t="s">
        <v>130</v>
      </c>
      <c r="AD1" s="85" t="s">
        <v>136</v>
      </c>
      <c r="AE1" s="85" t="s">
        <v>139</v>
      </c>
      <c r="AG1" s="86" t="s">
        <v>132</v>
      </c>
      <c r="AH1" s="85" t="s">
        <v>136</v>
      </c>
      <c r="AI1" s="85" t="s">
        <v>139</v>
      </c>
      <c r="AJ1" s="86" t="s">
        <v>129</v>
      </c>
    </row>
    <row r="2" spans="1:36" ht="18" x14ac:dyDescent="0.35">
      <c r="A2" s="218">
        <v>1</v>
      </c>
      <c r="B2" s="218">
        <v>0</v>
      </c>
      <c r="C2" s="218">
        <v>2</v>
      </c>
      <c r="D2" s="84" t="s">
        <v>134</v>
      </c>
      <c r="E2" s="218">
        <v>2</v>
      </c>
      <c r="F2" s="218">
        <v>0</v>
      </c>
      <c r="G2" t="s">
        <v>135</v>
      </c>
      <c r="H2" s="88">
        <v>2</v>
      </c>
      <c r="I2" s="88">
        <v>4</v>
      </c>
      <c r="K2" s="339" t="s">
        <v>301</v>
      </c>
      <c r="L2" s="340" t="s">
        <v>111</v>
      </c>
      <c r="M2" s="340" t="s">
        <v>112</v>
      </c>
      <c r="N2" s="340" t="s">
        <v>113</v>
      </c>
      <c r="O2" s="341">
        <v>2</v>
      </c>
      <c r="P2" s="342">
        <v>1.1000000000000001</v>
      </c>
      <c r="Q2" s="348"/>
      <c r="R2" s="320"/>
      <c r="S2" s="291">
        <v>1</v>
      </c>
      <c r="T2" s="343">
        <v>1</v>
      </c>
      <c r="U2" s="292">
        <v>1</v>
      </c>
      <c r="V2" s="289"/>
      <c r="W2" s="350"/>
      <c r="X2" s="203">
        <v>1</v>
      </c>
      <c r="Y2" s="291">
        <v>1</v>
      </c>
      <c r="Z2" s="292">
        <v>2</v>
      </c>
      <c r="AA2" s="64"/>
      <c r="AB2" s="9">
        <v>1</v>
      </c>
      <c r="AC2" s="109">
        <v>1</v>
      </c>
      <c r="AD2" s="9">
        <v>1</v>
      </c>
      <c r="AE2" s="26" t="s">
        <v>111</v>
      </c>
      <c r="AG2" s="9">
        <v>1</v>
      </c>
      <c r="AH2" s="9">
        <v>1</v>
      </c>
      <c r="AI2" s="26" t="s">
        <v>111</v>
      </c>
      <c r="AJ2" s="107">
        <v>2</v>
      </c>
    </row>
    <row r="3" spans="1:36" ht="18" x14ac:dyDescent="0.35">
      <c r="A3" s="218">
        <v>3</v>
      </c>
      <c r="B3" s="218">
        <v>1</v>
      </c>
      <c r="C3" s="218">
        <v>2</v>
      </c>
      <c r="E3" s="218">
        <v>1</v>
      </c>
      <c r="F3" s="218">
        <v>1</v>
      </c>
      <c r="H3" s="88">
        <v>7</v>
      </c>
      <c r="I3" s="88">
        <v>5</v>
      </c>
      <c r="K3" s="288" t="s">
        <v>302</v>
      </c>
      <c r="L3" s="32" t="s">
        <v>114</v>
      </c>
      <c r="M3" s="32" t="s">
        <v>112</v>
      </c>
      <c r="N3" s="32" t="s">
        <v>115</v>
      </c>
      <c r="O3" s="91">
        <v>4</v>
      </c>
      <c r="P3" s="338">
        <v>1.2</v>
      </c>
      <c r="Q3" s="349"/>
      <c r="R3" s="320"/>
      <c r="S3" s="291">
        <v>2</v>
      </c>
      <c r="T3" s="343">
        <v>1</v>
      </c>
      <c r="U3" s="292">
        <v>3</v>
      </c>
      <c r="V3" s="289"/>
      <c r="W3" s="350"/>
      <c r="X3" s="345">
        <v>2</v>
      </c>
      <c r="Y3" s="291">
        <v>1</v>
      </c>
      <c r="Z3" s="292">
        <v>1</v>
      </c>
      <c r="AA3" s="64"/>
      <c r="AB3" s="9">
        <v>2</v>
      </c>
      <c r="AC3" s="109">
        <v>1</v>
      </c>
      <c r="AD3" s="9">
        <v>1</v>
      </c>
      <c r="AE3" s="12" t="s">
        <v>116</v>
      </c>
      <c r="AG3" s="9">
        <v>1</v>
      </c>
      <c r="AH3" s="9">
        <v>2</v>
      </c>
      <c r="AI3" s="9" t="s">
        <v>115</v>
      </c>
      <c r="AJ3" s="107">
        <v>4</v>
      </c>
    </row>
    <row r="4" spans="1:36" ht="18" x14ac:dyDescent="0.35">
      <c r="A4" s="218">
        <v>1</v>
      </c>
      <c r="B4" s="218">
        <v>2</v>
      </c>
      <c r="C4" s="218">
        <v>1</v>
      </c>
      <c r="E4" s="218">
        <v>0</v>
      </c>
      <c r="F4" s="218">
        <v>2</v>
      </c>
      <c r="H4" s="88">
        <v>4</v>
      </c>
      <c r="I4" s="88">
        <v>4</v>
      </c>
      <c r="K4" s="339" t="s">
        <v>303</v>
      </c>
      <c r="L4" s="340" t="s">
        <v>116</v>
      </c>
      <c r="M4" s="340" t="s">
        <v>117</v>
      </c>
      <c r="N4" s="340" t="s">
        <v>113</v>
      </c>
      <c r="O4" s="341">
        <v>7</v>
      </c>
      <c r="P4" s="342">
        <v>2.1</v>
      </c>
      <c r="Q4" s="348"/>
      <c r="R4" s="320"/>
      <c r="S4" s="291">
        <v>3</v>
      </c>
      <c r="T4" s="343">
        <v>1</v>
      </c>
      <c r="U4" s="292">
        <v>1</v>
      </c>
      <c r="V4" s="289"/>
      <c r="W4" s="350"/>
      <c r="X4" s="345">
        <v>2</v>
      </c>
      <c r="Y4" s="291">
        <v>2</v>
      </c>
      <c r="Z4" s="292">
        <v>1</v>
      </c>
      <c r="AA4" s="64"/>
      <c r="AB4" s="9">
        <v>3</v>
      </c>
      <c r="AC4" s="109">
        <v>1</v>
      </c>
      <c r="AD4" s="9">
        <v>1</v>
      </c>
      <c r="AE4" s="108" t="s">
        <v>111</v>
      </c>
      <c r="AG4" s="9">
        <v>2</v>
      </c>
      <c r="AH4" s="9">
        <v>1</v>
      </c>
      <c r="AI4" s="12" t="s">
        <v>116</v>
      </c>
      <c r="AJ4" s="296">
        <v>7</v>
      </c>
    </row>
    <row r="5" spans="1:36" ht="18" x14ac:dyDescent="0.35">
      <c r="A5" s="5"/>
      <c r="B5" s="5"/>
      <c r="C5" s="5"/>
      <c r="D5" s="290"/>
      <c r="E5" s="5"/>
      <c r="F5" s="5"/>
      <c r="G5" s="5"/>
      <c r="H5" s="5"/>
      <c r="I5" s="5"/>
      <c r="J5" s="5"/>
      <c r="K5" s="286" t="s">
        <v>304</v>
      </c>
      <c r="L5" s="32" t="s">
        <v>118</v>
      </c>
      <c r="M5" s="32" t="s">
        <v>117</v>
      </c>
      <c r="N5" s="32" t="s">
        <v>115</v>
      </c>
      <c r="O5" s="91">
        <v>5</v>
      </c>
      <c r="P5" s="338">
        <v>2.2000000000000002</v>
      </c>
      <c r="Q5" s="349"/>
      <c r="R5" s="320"/>
      <c r="S5" s="291">
        <v>2</v>
      </c>
      <c r="T5" s="344">
        <v>2</v>
      </c>
      <c r="U5" s="292">
        <v>1</v>
      </c>
      <c r="V5" s="289"/>
      <c r="W5" s="350"/>
      <c r="X5" s="346">
        <v>3</v>
      </c>
      <c r="Y5" s="291">
        <v>2</v>
      </c>
      <c r="Z5" s="292">
        <v>2</v>
      </c>
      <c r="AA5" s="64"/>
      <c r="AB5" s="9">
        <v>2</v>
      </c>
      <c r="AC5" s="109">
        <v>2</v>
      </c>
      <c r="AD5" s="9">
        <v>1</v>
      </c>
      <c r="AE5" s="12" t="s">
        <v>117</v>
      </c>
      <c r="AG5" s="9">
        <v>2</v>
      </c>
      <c r="AH5" s="9">
        <v>1</v>
      </c>
      <c r="AI5" s="12" t="s">
        <v>117</v>
      </c>
      <c r="AJ5" s="296"/>
    </row>
    <row r="6" spans="1:36" ht="18" x14ac:dyDescent="0.35">
      <c r="A6" s="5"/>
      <c r="B6" s="5"/>
      <c r="C6" s="5"/>
      <c r="D6" s="290"/>
      <c r="E6" s="301"/>
      <c r="F6" s="301"/>
      <c r="G6" s="5"/>
      <c r="H6" s="5"/>
      <c r="I6" s="5"/>
      <c r="J6" s="5"/>
      <c r="K6" s="339" t="s">
        <v>305</v>
      </c>
      <c r="L6" s="340" t="s">
        <v>111</v>
      </c>
      <c r="M6" s="340" t="s">
        <v>125</v>
      </c>
      <c r="N6" s="340" t="s">
        <v>114</v>
      </c>
      <c r="O6" s="341">
        <v>4</v>
      </c>
      <c r="P6" s="342">
        <v>3.1</v>
      </c>
      <c r="Q6" s="348"/>
      <c r="R6" s="320"/>
      <c r="S6" s="291">
        <v>3</v>
      </c>
      <c r="T6" s="344">
        <v>2</v>
      </c>
      <c r="U6" s="292">
        <v>2</v>
      </c>
      <c r="V6" s="289"/>
      <c r="W6" s="105"/>
      <c r="X6" s="64"/>
      <c r="Y6" s="64"/>
      <c r="AB6" s="9">
        <v>2</v>
      </c>
      <c r="AC6" s="109">
        <v>2</v>
      </c>
      <c r="AD6" s="9">
        <v>2</v>
      </c>
      <c r="AE6" s="100" t="s">
        <v>117</v>
      </c>
      <c r="AG6" s="9">
        <v>2</v>
      </c>
      <c r="AH6" s="9">
        <v>2</v>
      </c>
      <c r="AI6" s="100" t="s">
        <v>117</v>
      </c>
      <c r="AJ6" s="296">
        <v>5</v>
      </c>
    </row>
    <row r="7" spans="1:36" ht="18" x14ac:dyDescent="0.35">
      <c r="A7" s="5"/>
      <c r="B7" s="5"/>
      <c r="C7" s="5"/>
      <c r="D7" s="290"/>
      <c r="E7" s="98"/>
      <c r="F7" s="98"/>
      <c r="G7" s="5"/>
      <c r="H7" s="5"/>
      <c r="I7" s="5"/>
      <c r="J7" s="5"/>
      <c r="K7" s="288" t="s">
        <v>306</v>
      </c>
      <c r="L7" s="32" t="s">
        <v>114</v>
      </c>
      <c r="M7" s="32" t="s">
        <v>125</v>
      </c>
      <c r="N7" s="32" t="s">
        <v>111</v>
      </c>
      <c r="O7" s="91">
        <v>4</v>
      </c>
      <c r="P7" s="338">
        <v>3.2</v>
      </c>
      <c r="Q7" s="349"/>
      <c r="R7" s="320"/>
      <c r="S7" s="291">
        <v>1</v>
      </c>
      <c r="T7" s="346">
        <v>3</v>
      </c>
      <c r="U7" s="292">
        <v>2</v>
      </c>
      <c r="V7" s="289"/>
      <c r="W7" s="105"/>
      <c r="X7" s="64"/>
      <c r="Y7" s="64"/>
      <c r="AB7" s="9">
        <v>3</v>
      </c>
      <c r="AC7" s="109">
        <v>2</v>
      </c>
      <c r="AD7" s="9">
        <v>1</v>
      </c>
      <c r="AE7" s="108" t="s">
        <v>125</v>
      </c>
      <c r="AG7" s="9">
        <v>2</v>
      </c>
      <c r="AH7" s="9">
        <v>2</v>
      </c>
      <c r="AI7" s="100" t="s">
        <v>115</v>
      </c>
      <c r="AJ7" s="296"/>
    </row>
    <row r="8" spans="1:36" x14ac:dyDescent="0.25">
      <c r="E8" s="98"/>
      <c r="F8" s="98"/>
      <c r="R8" s="320"/>
      <c r="S8" s="291">
        <v>2</v>
      </c>
      <c r="T8" s="346">
        <v>3</v>
      </c>
      <c r="U8" s="292">
        <v>2</v>
      </c>
      <c r="V8" s="289"/>
      <c r="W8" s="105"/>
      <c r="X8" s="64"/>
      <c r="Y8" s="64"/>
      <c r="AB8" s="9">
        <v>3</v>
      </c>
      <c r="AC8" s="109">
        <v>2</v>
      </c>
      <c r="AD8" s="9">
        <v>2</v>
      </c>
      <c r="AE8" s="102" t="s">
        <v>125</v>
      </c>
      <c r="AG8" s="9">
        <v>3</v>
      </c>
      <c r="AH8" s="9">
        <v>1</v>
      </c>
      <c r="AI8" s="108" t="s">
        <v>111</v>
      </c>
      <c r="AJ8" s="298">
        <v>4</v>
      </c>
    </row>
    <row r="9" spans="1:36" x14ac:dyDescent="0.25">
      <c r="E9" s="98"/>
      <c r="F9" s="98"/>
      <c r="R9" s="320"/>
      <c r="S9" s="291">
        <v>3</v>
      </c>
      <c r="T9" s="346">
        <v>3</v>
      </c>
      <c r="U9" s="292">
        <v>1</v>
      </c>
      <c r="V9" s="289"/>
      <c r="W9" s="105"/>
      <c r="X9" s="64"/>
      <c r="Y9" s="64"/>
      <c r="AB9" s="9">
        <v>1</v>
      </c>
      <c r="AC9" s="109">
        <v>3</v>
      </c>
      <c r="AD9" s="9">
        <v>2</v>
      </c>
      <c r="AE9" s="15" t="s">
        <v>115</v>
      </c>
      <c r="AG9" s="9">
        <v>3</v>
      </c>
      <c r="AH9" s="9">
        <v>1</v>
      </c>
      <c r="AI9" s="108" t="s">
        <v>125</v>
      </c>
      <c r="AJ9" s="298"/>
    </row>
    <row r="10" spans="1:36" x14ac:dyDescent="0.25">
      <c r="S10" s="33"/>
      <c r="T10" s="64"/>
      <c r="U10" s="64"/>
      <c r="V10" s="64"/>
      <c r="W10" s="64"/>
      <c r="X10" s="64"/>
      <c r="Y10" s="64"/>
      <c r="AB10" s="9">
        <v>2</v>
      </c>
      <c r="AC10" s="109">
        <v>3</v>
      </c>
      <c r="AD10" s="9">
        <v>2</v>
      </c>
      <c r="AE10" s="110" t="s">
        <v>115</v>
      </c>
      <c r="AG10" s="9">
        <v>3</v>
      </c>
      <c r="AH10" s="9">
        <v>2</v>
      </c>
      <c r="AI10" s="102" t="s">
        <v>125</v>
      </c>
      <c r="AJ10" s="296">
        <v>4</v>
      </c>
    </row>
    <row r="11" spans="1:36" x14ac:dyDescent="0.25">
      <c r="S11" s="33"/>
      <c r="T11" s="64"/>
      <c r="U11" s="64"/>
      <c r="V11" s="64"/>
      <c r="W11" s="64"/>
      <c r="X11" s="64"/>
      <c r="Y11" s="64"/>
      <c r="AB11" s="9">
        <v>3</v>
      </c>
      <c r="AC11" s="109">
        <v>3</v>
      </c>
      <c r="AD11" s="9">
        <v>2</v>
      </c>
      <c r="AE11" s="102" t="s">
        <v>111</v>
      </c>
      <c r="AG11" s="14">
        <v>3</v>
      </c>
      <c r="AH11" s="14">
        <v>2</v>
      </c>
      <c r="AI11" s="111" t="s">
        <v>111</v>
      </c>
      <c r="AJ11" s="296"/>
    </row>
    <row r="12" spans="1:36" x14ac:dyDescent="0.25">
      <c r="S12" s="33"/>
      <c r="T12" s="64"/>
      <c r="U12" s="64"/>
      <c r="V12" s="64"/>
      <c r="W12" s="64"/>
      <c r="X12" s="64"/>
      <c r="Y12" s="64"/>
      <c r="AB12" s="60"/>
      <c r="AC12" s="60"/>
      <c r="AD12" s="60"/>
      <c r="AE12" s="60"/>
      <c r="AG12" s="297" t="s">
        <v>138</v>
      </c>
      <c r="AH12" s="297"/>
      <c r="AI12" s="297"/>
      <c r="AJ12" s="105"/>
    </row>
    <row r="13" spans="1:36" x14ac:dyDescent="0.25">
      <c r="S13" s="33"/>
      <c r="T13" s="64"/>
      <c r="U13" s="64"/>
      <c r="V13" s="64"/>
      <c r="W13" s="64"/>
      <c r="X13" s="64"/>
      <c r="Y13" s="64"/>
      <c r="AB13" s="60"/>
      <c r="AC13" s="60"/>
      <c r="AD13" s="60"/>
      <c r="AE13" s="60"/>
      <c r="AG13" s="60"/>
      <c r="AH13" s="60"/>
      <c r="AI13" s="60"/>
      <c r="AJ13" s="105"/>
    </row>
    <row r="14" spans="1:36" x14ac:dyDescent="0.25">
      <c r="S14" s="33"/>
      <c r="T14" s="64"/>
      <c r="U14" s="64"/>
      <c r="V14" s="64"/>
      <c r="W14" s="64"/>
      <c r="X14" s="64"/>
      <c r="Y14" s="64"/>
      <c r="AB14" s="60"/>
      <c r="AC14" s="60"/>
      <c r="AD14" s="60"/>
      <c r="AE14" s="60"/>
      <c r="AG14" s="60"/>
      <c r="AH14" s="60"/>
      <c r="AI14" s="60"/>
      <c r="AJ14" s="105"/>
    </row>
    <row r="15" spans="1:36" x14ac:dyDescent="0.25">
      <c r="AB15" s="60"/>
      <c r="AC15" s="60"/>
      <c r="AD15" s="60"/>
      <c r="AE15" s="60"/>
      <c r="AG15" s="60"/>
      <c r="AH15" s="60"/>
      <c r="AI15" s="60"/>
      <c r="AJ15" s="105"/>
    </row>
    <row r="16" spans="1:36" x14ac:dyDescent="0.25">
      <c r="K16" s="106" t="s">
        <v>140</v>
      </c>
      <c r="L16" s="3" t="s">
        <v>109</v>
      </c>
      <c r="M16" s="106" t="s">
        <v>130</v>
      </c>
      <c r="N16" s="3" t="s">
        <v>141</v>
      </c>
      <c r="R16" s="106" t="s">
        <v>140</v>
      </c>
      <c r="S16" s="106" t="s">
        <v>142</v>
      </c>
      <c r="T16" s="3" t="s">
        <v>110</v>
      </c>
      <c r="AB16" s="60"/>
      <c r="AC16" s="60"/>
      <c r="AD16" s="60"/>
      <c r="AE16" s="60"/>
      <c r="AG16" s="60"/>
      <c r="AH16" s="60"/>
      <c r="AI16" s="60"/>
      <c r="AJ16" s="105"/>
    </row>
    <row r="17" spans="4:36" x14ac:dyDescent="0.25">
      <c r="K17" s="106">
        <v>1.1000000000000001</v>
      </c>
      <c r="L17" s="3"/>
      <c r="M17" s="106">
        <v>1</v>
      </c>
      <c r="N17" s="112">
        <v>1</v>
      </c>
      <c r="R17" s="106">
        <v>1.1000000000000001</v>
      </c>
      <c r="S17" s="113">
        <v>2</v>
      </c>
      <c r="T17" s="3"/>
      <c r="AB17" s="60"/>
      <c r="AC17" s="60"/>
      <c r="AD17" s="60"/>
      <c r="AE17" s="60"/>
      <c r="AG17" s="60"/>
      <c r="AH17" s="60"/>
      <c r="AI17" s="60"/>
      <c r="AJ17" s="105"/>
    </row>
    <row r="18" spans="4:36" x14ac:dyDescent="0.25">
      <c r="D18" s="87"/>
      <c r="K18" s="106">
        <v>1.1000000000000001</v>
      </c>
      <c r="L18" s="3"/>
      <c r="M18" s="106">
        <v>3</v>
      </c>
      <c r="N18" s="112">
        <v>2</v>
      </c>
      <c r="R18" s="106">
        <v>1.1000000000000001</v>
      </c>
      <c r="S18" s="113">
        <v>1</v>
      </c>
      <c r="T18" s="3"/>
      <c r="AB18" s="99"/>
      <c r="AC18" s="99"/>
      <c r="AD18" s="99"/>
      <c r="AE18" s="99"/>
      <c r="AG18" s="99"/>
      <c r="AH18" s="99"/>
      <c r="AI18" s="99"/>
      <c r="AJ18" s="105"/>
    </row>
    <row r="19" spans="4:36" x14ac:dyDescent="0.25">
      <c r="D19" s="87"/>
      <c r="K19" s="106">
        <v>1.2</v>
      </c>
      <c r="L19" s="3"/>
      <c r="M19" s="106">
        <v>1</v>
      </c>
      <c r="N19" s="32">
        <v>1</v>
      </c>
      <c r="R19" s="106">
        <v>1.2</v>
      </c>
      <c r="S19" s="19">
        <v>1</v>
      </c>
      <c r="T19" s="3"/>
      <c r="AB19" s="99"/>
      <c r="AC19" s="99"/>
      <c r="AD19" s="99"/>
      <c r="AE19" s="99"/>
      <c r="AG19" s="99"/>
      <c r="AH19" s="99"/>
      <c r="AI19" s="99"/>
      <c r="AJ19" s="105"/>
    </row>
    <row r="20" spans="4:36" x14ac:dyDescent="0.25">
      <c r="D20" s="87"/>
      <c r="K20" s="106">
        <v>1.2</v>
      </c>
      <c r="L20" s="3"/>
      <c r="M20" s="106">
        <v>3</v>
      </c>
      <c r="N20" s="32">
        <v>2</v>
      </c>
      <c r="R20" s="106">
        <v>1.2</v>
      </c>
      <c r="S20" s="19">
        <v>2</v>
      </c>
      <c r="T20" s="3"/>
      <c r="AB20" s="99"/>
      <c r="AC20" s="99"/>
      <c r="AD20" s="99"/>
      <c r="AE20" s="99"/>
      <c r="AG20" s="99"/>
      <c r="AH20" s="99"/>
      <c r="AI20" s="99"/>
      <c r="AJ20" s="105"/>
    </row>
    <row r="21" spans="4:36" x14ac:dyDescent="0.25">
      <c r="K21" s="106">
        <v>2.1</v>
      </c>
      <c r="L21" s="3"/>
      <c r="M21" s="106">
        <v>1</v>
      </c>
      <c r="N21" s="4">
        <v>3</v>
      </c>
      <c r="R21" s="106">
        <v>2.1</v>
      </c>
      <c r="S21" s="12">
        <v>2</v>
      </c>
      <c r="T21" s="3"/>
      <c r="AB21" s="60"/>
      <c r="AC21" s="60"/>
      <c r="AD21" s="60"/>
      <c r="AE21" s="60"/>
      <c r="AG21" s="60"/>
      <c r="AH21" s="60"/>
      <c r="AI21" s="60"/>
      <c r="AJ21" s="105"/>
    </row>
    <row r="22" spans="4:36" x14ac:dyDescent="0.25">
      <c r="D22" s="87"/>
      <c r="K22" s="106">
        <v>2.1</v>
      </c>
      <c r="L22" s="3"/>
      <c r="M22" s="106">
        <v>2</v>
      </c>
      <c r="N22" s="4">
        <v>1</v>
      </c>
      <c r="R22" s="106">
        <v>2.1</v>
      </c>
      <c r="S22" s="12">
        <v>1</v>
      </c>
      <c r="T22" s="3"/>
      <c r="AB22" s="99"/>
      <c r="AC22" s="99"/>
      <c r="AD22" s="99"/>
      <c r="AE22" s="99"/>
      <c r="AG22" s="99"/>
      <c r="AH22" s="99"/>
      <c r="AI22" s="99"/>
      <c r="AJ22" s="105"/>
    </row>
    <row r="23" spans="4:36" x14ac:dyDescent="0.25">
      <c r="D23" s="87"/>
      <c r="K23" s="106">
        <v>2.1</v>
      </c>
      <c r="L23" s="3"/>
      <c r="M23" s="106">
        <v>3</v>
      </c>
      <c r="N23" s="4">
        <v>2</v>
      </c>
      <c r="R23" s="106">
        <v>2.2000000000000002</v>
      </c>
      <c r="S23" s="106">
        <v>1</v>
      </c>
      <c r="T23" s="3"/>
      <c r="AB23" s="99"/>
      <c r="AC23" s="99"/>
      <c r="AD23" s="99"/>
      <c r="AE23" s="99"/>
      <c r="AG23" s="99"/>
      <c r="AH23" s="99"/>
      <c r="AI23" s="99"/>
      <c r="AJ23" s="105"/>
    </row>
    <row r="24" spans="4:36" x14ac:dyDescent="0.25">
      <c r="K24" s="106">
        <v>2.2000000000000002</v>
      </c>
      <c r="L24" s="3"/>
      <c r="M24" s="106">
        <v>1</v>
      </c>
      <c r="N24" s="3">
        <v>3</v>
      </c>
      <c r="R24" s="106">
        <v>2.2000000000000002</v>
      </c>
      <c r="S24" s="106">
        <v>2</v>
      </c>
      <c r="T24" s="3"/>
      <c r="AG24" s="324"/>
      <c r="AH24" s="324"/>
      <c r="AI24" s="324"/>
    </row>
    <row r="25" spans="4:36" x14ac:dyDescent="0.25">
      <c r="D25" s="87"/>
      <c r="K25" s="106">
        <v>2.2000000000000002</v>
      </c>
      <c r="L25" s="3"/>
      <c r="M25" s="106">
        <v>2</v>
      </c>
      <c r="N25" s="3">
        <v>1</v>
      </c>
      <c r="R25" s="106">
        <v>3.1</v>
      </c>
      <c r="S25" s="108">
        <v>2</v>
      </c>
      <c r="T25" s="3"/>
      <c r="AE25" s="87"/>
      <c r="AG25" s="104"/>
      <c r="AH25" s="104"/>
      <c r="AI25" s="104"/>
    </row>
    <row r="26" spans="4:36" x14ac:dyDescent="0.25">
      <c r="D26" s="87"/>
      <c r="K26" s="106">
        <v>2.2000000000000002</v>
      </c>
      <c r="L26" s="3"/>
      <c r="M26" s="106">
        <v>3</v>
      </c>
      <c r="N26" s="3">
        <v>2</v>
      </c>
      <c r="R26" s="106">
        <v>3.1</v>
      </c>
      <c r="S26" s="108">
        <v>1</v>
      </c>
      <c r="T26" s="3"/>
      <c r="AE26" s="87"/>
      <c r="AG26" s="104"/>
      <c r="AH26" s="104"/>
      <c r="AI26" s="104"/>
    </row>
    <row r="27" spans="4:36" x14ac:dyDescent="0.25">
      <c r="K27" s="106">
        <v>3.1</v>
      </c>
      <c r="L27" s="3"/>
      <c r="M27" s="106">
        <v>1</v>
      </c>
      <c r="N27" s="96">
        <v>1</v>
      </c>
      <c r="R27" s="106">
        <v>3.2</v>
      </c>
      <c r="S27" s="102">
        <v>1</v>
      </c>
      <c r="T27" s="3"/>
    </row>
    <row r="28" spans="4:36" x14ac:dyDescent="0.25">
      <c r="D28" s="87"/>
      <c r="K28" s="106">
        <v>3.1</v>
      </c>
      <c r="L28" s="3"/>
      <c r="M28" s="106">
        <v>2</v>
      </c>
      <c r="N28" s="96">
        <v>2</v>
      </c>
      <c r="R28" s="106">
        <v>3.2</v>
      </c>
      <c r="S28" s="102">
        <v>2</v>
      </c>
      <c r="T28" s="3"/>
      <c r="AE28" s="87"/>
    </row>
    <row r="29" spans="4:36" x14ac:dyDescent="0.25">
      <c r="K29" s="106">
        <v>3.1</v>
      </c>
      <c r="L29" s="3"/>
      <c r="M29" s="106">
        <v>3</v>
      </c>
      <c r="N29" s="96">
        <v>1</v>
      </c>
    </row>
    <row r="30" spans="4:36" x14ac:dyDescent="0.25">
      <c r="D30" s="87"/>
      <c r="K30" s="106">
        <v>3.2</v>
      </c>
      <c r="L30" s="3"/>
      <c r="M30" s="106">
        <v>1</v>
      </c>
      <c r="N30" s="101">
        <v>1</v>
      </c>
      <c r="AE30" s="87"/>
    </row>
    <row r="31" spans="4:36" x14ac:dyDescent="0.25">
      <c r="D31" s="87"/>
      <c r="K31" s="106">
        <v>3.2</v>
      </c>
      <c r="L31" s="3"/>
      <c r="M31" s="106">
        <v>2</v>
      </c>
      <c r="N31" s="101">
        <v>2</v>
      </c>
      <c r="AE31" s="87"/>
    </row>
    <row r="32" spans="4:36" x14ac:dyDescent="0.25">
      <c r="D32" s="87"/>
      <c r="K32" s="106">
        <v>3.2</v>
      </c>
      <c r="L32" s="3"/>
      <c r="M32" s="106">
        <v>3</v>
      </c>
      <c r="N32" s="101">
        <v>1</v>
      </c>
      <c r="AE32" s="87"/>
    </row>
    <row r="33" spans="4:31" x14ac:dyDescent="0.25">
      <c r="D33" s="87"/>
      <c r="K33" s="104"/>
      <c r="L33" s="5"/>
      <c r="M33" s="104"/>
      <c r="N33" s="5"/>
      <c r="AE33" s="87"/>
    </row>
    <row r="34" spans="4:31" x14ac:dyDescent="0.25">
      <c r="D34" s="87"/>
      <c r="K34" s="104"/>
      <c r="L34" s="5"/>
      <c r="M34" s="104"/>
      <c r="N34" s="5"/>
      <c r="AE34" s="87"/>
    </row>
    <row r="35" spans="4:31" x14ac:dyDescent="0.25">
      <c r="D35" s="87"/>
      <c r="K35" s="104"/>
      <c r="L35" s="5"/>
      <c r="M35" s="104"/>
      <c r="N35" s="5"/>
      <c r="AE35" s="87"/>
    </row>
    <row r="36" spans="4:31" x14ac:dyDescent="0.25">
      <c r="M36" s="87"/>
    </row>
    <row r="37" spans="4:31" x14ac:dyDescent="0.25">
      <c r="K37" s="33"/>
      <c r="L37" s="64"/>
      <c r="M37" s="33"/>
      <c r="N37" s="64"/>
    </row>
    <row r="38" spans="4:31" x14ac:dyDescent="0.25">
      <c r="K38" s="33"/>
      <c r="L38" s="64"/>
      <c r="M38" s="33"/>
      <c r="N38" s="64"/>
    </row>
    <row r="39" spans="4:31" x14ac:dyDescent="0.25">
      <c r="K39" s="33"/>
      <c r="L39" s="64"/>
      <c r="M39" s="33"/>
      <c r="N39" s="64"/>
    </row>
    <row r="40" spans="4:31" x14ac:dyDescent="0.25">
      <c r="K40" s="33"/>
      <c r="L40" s="64"/>
      <c r="M40" s="33"/>
      <c r="N40" s="64"/>
    </row>
    <row r="41" spans="4:31" x14ac:dyDescent="0.25">
      <c r="D41" s="87"/>
      <c r="K41" s="33"/>
      <c r="L41" s="64"/>
      <c r="M41" s="33"/>
      <c r="N41" s="64"/>
      <c r="AE41" s="87"/>
    </row>
    <row r="42" spans="4:31" x14ac:dyDescent="0.25">
      <c r="K42" s="33"/>
      <c r="L42" s="64"/>
      <c r="M42" s="33"/>
      <c r="N42" s="64"/>
    </row>
    <row r="43" spans="4:31" x14ac:dyDescent="0.25">
      <c r="K43" s="33"/>
      <c r="L43" s="64"/>
      <c r="M43" s="33"/>
      <c r="N43" s="64"/>
    </row>
    <row r="44" spans="4:31" x14ac:dyDescent="0.25">
      <c r="K44" s="33"/>
      <c r="L44" s="64"/>
      <c r="M44" s="33"/>
      <c r="N44" s="64"/>
    </row>
  </sheetData>
  <mergeCells count="12">
    <mergeCell ref="AJ4:AJ5"/>
    <mergeCell ref="AJ6:AJ7"/>
    <mergeCell ref="AJ8:AJ9"/>
    <mergeCell ref="AJ10:AJ11"/>
    <mergeCell ref="AG12:AI12"/>
    <mergeCell ref="A1:C1"/>
    <mergeCell ref="E1:F1"/>
    <mergeCell ref="E6:F6"/>
    <mergeCell ref="H1:I1"/>
    <mergeCell ref="AG24:AI24"/>
    <mergeCell ref="R1:R9"/>
    <mergeCell ref="W1:W5"/>
  </mergeCells>
  <pageMargins left="0.7" right="0.7" top="0.75" bottom="0.75" header="0.3" footer="0.3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17"/>
  <sheetViews>
    <sheetView topLeftCell="A40" workbookViewId="0">
      <selection activeCell="O94" sqref="O94"/>
    </sheetView>
  </sheetViews>
  <sheetFormatPr baseColWidth="10" defaultRowHeight="15" x14ac:dyDescent="0.25"/>
  <cols>
    <col min="1" max="1" width="11.140625" bestFit="1" customWidth="1"/>
    <col min="2" max="2" width="10.7109375" style="125" bestFit="1" customWidth="1"/>
    <col min="3" max="3" width="11" customWidth="1"/>
    <col min="4" max="5" width="11.140625" bestFit="1" customWidth="1"/>
    <col min="6" max="6" width="11.42578125" customWidth="1"/>
    <col min="7" max="7" width="11.140625" customWidth="1"/>
    <col min="8" max="9" width="11.140625" bestFit="1" customWidth="1"/>
    <col min="10" max="10" width="13.42578125" bestFit="1" customWidth="1"/>
    <col min="11" max="11" width="11" style="157" customWidth="1"/>
    <col min="12" max="12" width="12.7109375" bestFit="1" customWidth="1"/>
    <col min="13" max="13" width="9.42578125" customWidth="1"/>
    <col min="14" max="14" width="10" style="117" bestFit="1" customWidth="1"/>
    <col min="15" max="16" width="10" bestFit="1" customWidth="1"/>
    <col min="17" max="17" width="16" bestFit="1" customWidth="1"/>
    <col min="18" max="18" width="10.7109375" bestFit="1" customWidth="1"/>
    <col min="19" max="19" width="9.140625" bestFit="1" customWidth="1"/>
    <col min="20" max="21" width="10.85546875" style="125"/>
  </cols>
  <sheetData>
    <row r="1" spans="1:21" x14ac:dyDescent="0.25">
      <c r="B1" s="235"/>
      <c r="K1" s="235"/>
      <c r="N1" s="235"/>
      <c r="T1" s="235"/>
      <c r="U1" s="235"/>
    </row>
    <row r="2" spans="1:21" x14ac:dyDescent="0.25">
      <c r="A2" s="327" t="s">
        <v>177</v>
      </c>
      <c r="B2" s="328"/>
      <c r="C2" s="328"/>
      <c r="D2" s="328"/>
      <c r="E2" s="328"/>
      <c r="F2" s="328"/>
      <c r="G2" s="328"/>
      <c r="H2" s="328"/>
      <c r="I2" s="328"/>
      <c r="J2" s="151"/>
    </row>
    <row r="3" spans="1:21" ht="37.5" customHeight="1" x14ac:dyDescent="0.25">
      <c r="A3" s="121" t="s">
        <v>155</v>
      </c>
      <c r="B3" s="124" t="s">
        <v>147</v>
      </c>
      <c r="C3" s="120" t="s">
        <v>148</v>
      </c>
      <c r="D3" s="120" t="s">
        <v>149</v>
      </c>
      <c r="E3" s="120" t="s">
        <v>150</v>
      </c>
      <c r="F3" s="120" t="s">
        <v>151</v>
      </c>
      <c r="G3" s="120" t="s">
        <v>152</v>
      </c>
      <c r="H3" s="120" t="s">
        <v>153</v>
      </c>
      <c r="I3" s="120" t="s">
        <v>154</v>
      </c>
      <c r="J3" s="120" t="s">
        <v>156</v>
      </c>
      <c r="L3" s="120" t="s">
        <v>157</v>
      </c>
    </row>
    <row r="4" spans="1:21" x14ac:dyDescent="0.25">
      <c r="A4" s="3" t="s">
        <v>143</v>
      </c>
      <c r="B4" s="127">
        <v>0</v>
      </c>
      <c r="C4" s="114">
        <v>1</v>
      </c>
      <c r="D4" s="114">
        <v>1</v>
      </c>
      <c r="E4" s="114">
        <v>0</v>
      </c>
      <c r="F4" s="114">
        <v>1</v>
      </c>
      <c r="G4" s="20">
        <v>1</v>
      </c>
      <c r="H4" s="114">
        <v>0</v>
      </c>
      <c r="I4" s="114">
        <v>1</v>
      </c>
      <c r="J4" s="114" t="s">
        <v>158</v>
      </c>
      <c r="L4" s="114">
        <f>SUM(B4:I4)</f>
        <v>5</v>
      </c>
      <c r="R4" s="64"/>
      <c r="S4" s="64"/>
      <c r="T4" s="33"/>
      <c r="U4" s="98"/>
    </row>
    <row r="5" spans="1:21" x14ac:dyDescent="0.25">
      <c r="A5" s="3" t="s">
        <v>144</v>
      </c>
      <c r="B5" s="127">
        <v>0</v>
      </c>
      <c r="C5" s="114">
        <v>1</v>
      </c>
      <c r="D5" s="114">
        <v>0</v>
      </c>
      <c r="E5" s="114">
        <v>1</v>
      </c>
      <c r="F5" s="114">
        <v>0</v>
      </c>
      <c r="G5" s="20">
        <v>1</v>
      </c>
      <c r="H5" s="114">
        <v>1</v>
      </c>
      <c r="I5" s="114">
        <v>0</v>
      </c>
      <c r="J5" s="114" t="s">
        <v>159</v>
      </c>
      <c r="L5" s="114">
        <f t="shared" ref="L5:L11" si="0">SUM(B5:I5)</f>
        <v>4</v>
      </c>
      <c r="R5" s="64"/>
      <c r="S5" s="64"/>
      <c r="T5" s="33"/>
      <c r="U5" s="33"/>
    </row>
    <row r="6" spans="1:21" x14ac:dyDescent="0.25">
      <c r="A6" s="3" t="s">
        <v>145</v>
      </c>
      <c r="B6" s="127">
        <v>0</v>
      </c>
      <c r="C6" s="114">
        <v>0</v>
      </c>
      <c r="D6" s="114">
        <v>0</v>
      </c>
      <c r="E6" s="114">
        <v>0</v>
      </c>
      <c r="F6" s="114">
        <v>0</v>
      </c>
      <c r="G6" s="20">
        <v>1</v>
      </c>
      <c r="H6" s="114">
        <v>0</v>
      </c>
      <c r="I6" s="114">
        <v>0</v>
      </c>
      <c r="J6" s="114" t="s">
        <v>159</v>
      </c>
      <c r="L6" s="114">
        <f t="shared" si="0"/>
        <v>1</v>
      </c>
      <c r="R6" s="64"/>
      <c r="S6" s="64"/>
      <c r="T6" s="33"/>
      <c r="U6" s="33"/>
    </row>
    <row r="7" spans="1:21" x14ac:dyDescent="0.25">
      <c r="A7" s="3" t="s">
        <v>146</v>
      </c>
      <c r="B7" s="127">
        <v>1</v>
      </c>
      <c r="C7" s="114">
        <v>0</v>
      </c>
      <c r="D7" s="114">
        <v>0</v>
      </c>
      <c r="E7" s="114">
        <v>0</v>
      </c>
      <c r="F7" s="114">
        <v>0</v>
      </c>
      <c r="G7" s="20">
        <v>0</v>
      </c>
      <c r="H7" s="114">
        <v>0</v>
      </c>
      <c r="I7" s="114">
        <v>1</v>
      </c>
      <c r="J7" s="114" t="s">
        <v>160</v>
      </c>
      <c r="L7" s="114">
        <f t="shared" si="0"/>
        <v>2</v>
      </c>
      <c r="R7" s="64"/>
      <c r="S7" s="64"/>
      <c r="T7" s="33"/>
      <c r="U7" s="33"/>
    </row>
    <row r="8" spans="1:21" x14ac:dyDescent="0.25">
      <c r="A8" s="131" t="s">
        <v>173</v>
      </c>
      <c r="B8" s="127">
        <v>1</v>
      </c>
      <c r="C8" s="127">
        <v>1</v>
      </c>
      <c r="D8" s="127">
        <v>1</v>
      </c>
      <c r="E8" s="127">
        <v>1</v>
      </c>
      <c r="F8" s="127">
        <v>1</v>
      </c>
      <c r="G8" s="20">
        <v>1</v>
      </c>
      <c r="H8" s="127">
        <v>1</v>
      </c>
      <c r="I8" s="127">
        <v>0</v>
      </c>
      <c r="J8" s="127" t="s">
        <v>158</v>
      </c>
      <c r="L8" s="127">
        <f t="shared" si="0"/>
        <v>7</v>
      </c>
      <c r="R8" s="64"/>
      <c r="S8" s="64"/>
      <c r="T8" s="33"/>
      <c r="U8" s="33"/>
    </row>
    <row r="9" spans="1:21" x14ac:dyDescent="0.25">
      <c r="A9" s="131" t="s">
        <v>174</v>
      </c>
      <c r="B9" s="127">
        <v>0</v>
      </c>
      <c r="C9" s="127">
        <v>1</v>
      </c>
      <c r="D9" s="127">
        <v>1</v>
      </c>
      <c r="E9" s="127">
        <v>0</v>
      </c>
      <c r="F9" s="127">
        <v>1</v>
      </c>
      <c r="G9" s="20">
        <v>0</v>
      </c>
      <c r="H9" s="127">
        <v>1</v>
      </c>
      <c r="I9" s="127">
        <v>1</v>
      </c>
      <c r="J9" s="127" t="s">
        <v>160</v>
      </c>
      <c r="L9" s="19">
        <f t="shared" si="0"/>
        <v>5</v>
      </c>
      <c r="R9" s="64"/>
      <c r="S9" s="64"/>
      <c r="T9" s="33"/>
      <c r="U9" s="33"/>
    </row>
    <row r="10" spans="1:21" x14ac:dyDescent="0.25">
      <c r="A10" s="131" t="s">
        <v>175</v>
      </c>
      <c r="B10" s="127">
        <v>1</v>
      </c>
      <c r="C10" s="127">
        <v>0</v>
      </c>
      <c r="D10" s="127">
        <v>0</v>
      </c>
      <c r="E10" s="127">
        <v>0</v>
      </c>
      <c r="F10" s="127">
        <v>1</v>
      </c>
      <c r="G10" s="20">
        <v>0</v>
      </c>
      <c r="H10" s="127">
        <v>1</v>
      </c>
      <c r="I10" s="127">
        <v>0</v>
      </c>
      <c r="J10" s="127" t="s">
        <v>159</v>
      </c>
      <c r="L10" s="19">
        <f>SUM(B10:I10)</f>
        <v>3</v>
      </c>
      <c r="R10" s="64"/>
      <c r="S10" s="64"/>
      <c r="T10" s="33"/>
      <c r="U10" s="33"/>
    </row>
    <row r="11" spans="1:21" x14ac:dyDescent="0.25">
      <c r="A11" s="50" t="s">
        <v>157</v>
      </c>
      <c r="B11" s="50">
        <f>SUM(B4:B10)</f>
        <v>3</v>
      </c>
      <c r="C11" s="50">
        <f t="shared" ref="C11:I11" si="1">SUM(C4:C10)</f>
        <v>4</v>
      </c>
      <c r="D11" s="50">
        <f t="shared" si="1"/>
        <v>3</v>
      </c>
      <c r="E11" s="50">
        <f t="shared" si="1"/>
        <v>2</v>
      </c>
      <c r="F11" s="50">
        <f t="shared" si="1"/>
        <v>4</v>
      </c>
      <c r="G11" s="50">
        <f t="shared" si="1"/>
        <v>4</v>
      </c>
      <c r="H11" s="50">
        <f t="shared" si="1"/>
        <v>4</v>
      </c>
      <c r="I11" s="50">
        <f t="shared" si="1"/>
        <v>3</v>
      </c>
      <c r="J11" s="50" t="s">
        <v>159</v>
      </c>
      <c r="L11" s="19">
        <f t="shared" si="0"/>
        <v>27</v>
      </c>
      <c r="R11" s="64"/>
      <c r="S11" s="64"/>
      <c r="T11" s="33"/>
      <c r="U11" s="33"/>
    </row>
    <row r="12" spans="1:21" x14ac:dyDescent="0.25">
      <c r="R12" s="64"/>
      <c r="S12" s="64"/>
      <c r="T12" s="144"/>
      <c r="U12" s="33"/>
    </row>
    <row r="13" spans="1:21" x14ac:dyDescent="0.25">
      <c r="A13" s="331" t="s">
        <v>178</v>
      </c>
      <c r="B13" s="331"/>
      <c r="C13" s="331"/>
      <c r="D13" s="331"/>
      <c r="E13" s="331"/>
      <c r="F13" s="331"/>
      <c r="G13" s="331"/>
      <c r="K13" s="332" t="s">
        <v>192</v>
      </c>
      <c r="L13" s="332"/>
      <c r="M13" s="332"/>
      <c r="N13" s="332"/>
      <c r="O13" s="332"/>
      <c r="P13" s="332"/>
      <c r="Q13" s="332"/>
      <c r="R13" s="64"/>
      <c r="S13" s="142"/>
      <c r="T13" s="33"/>
      <c r="U13" s="33"/>
    </row>
    <row r="14" spans="1:21" ht="30" x14ac:dyDescent="0.25">
      <c r="A14" s="121" t="s">
        <v>161</v>
      </c>
      <c r="B14" s="124" t="s">
        <v>163</v>
      </c>
      <c r="C14" s="120" t="s">
        <v>162</v>
      </c>
      <c r="D14" s="120" t="s">
        <v>164</v>
      </c>
      <c r="E14" s="120" t="s">
        <v>165</v>
      </c>
      <c r="F14" s="120" t="s">
        <v>166</v>
      </c>
      <c r="G14" s="120" t="s">
        <v>167</v>
      </c>
      <c r="H14" s="122"/>
      <c r="I14" s="122"/>
      <c r="J14" s="122"/>
      <c r="K14" s="173" t="s">
        <v>161</v>
      </c>
      <c r="L14" s="120" t="s">
        <v>163</v>
      </c>
      <c r="M14" s="120" t="s">
        <v>162</v>
      </c>
      <c r="N14" s="116" t="s">
        <v>164</v>
      </c>
      <c r="O14" s="120" t="s">
        <v>165</v>
      </c>
      <c r="P14" s="120" t="s">
        <v>166</v>
      </c>
      <c r="Q14" s="140" t="s">
        <v>167</v>
      </c>
      <c r="R14" s="64"/>
      <c r="S14" s="142"/>
      <c r="T14" s="33"/>
      <c r="U14" s="33"/>
    </row>
    <row r="15" spans="1:21" x14ac:dyDescent="0.25">
      <c r="A15" s="3" t="s">
        <v>143</v>
      </c>
      <c r="B15" s="127">
        <v>1</v>
      </c>
      <c r="C15" s="114">
        <v>1</v>
      </c>
      <c r="D15" s="114">
        <v>1</v>
      </c>
      <c r="E15" s="114">
        <v>0</v>
      </c>
      <c r="F15" s="114">
        <v>1</v>
      </c>
      <c r="G15" s="20">
        <v>1</v>
      </c>
      <c r="H15" s="115"/>
      <c r="I15" s="115"/>
      <c r="J15" s="115"/>
      <c r="K15" s="158" t="s">
        <v>143</v>
      </c>
      <c r="L15" s="127">
        <v>3</v>
      </c>
      <c r="M15" s="127">
        <v>5</v>
      </c>
      <c r="N15" s="127">
        <v>4</v>
      </c>
      <c r="O15" s="127">
        <v>0</v>
      </c>
      <c r="P15" s="127">
        <v>5</v>
      </c>
      <c r="Q15" s="20">
        <v>3</v>
      </c>
      <c r="R15" s="64"/>
      <c r="S15" s="142"/>
      <c r="T15" s="33"/>
      <c r="U15" s="33"/>
    </row>
    <row r="16" spans="1:21" x14ac:dyDescent="0.25">
      <c r="A16" s="3" t="s">
        <v>144</v>
      </c>
      <c r="B16" s="127">
        <v>0</v>
      </c>
      <c r="C16" s="114">
        <v>1</v>
      </c>
      <c r="D16" s="114">
        <v>0</v>
      </c>
      <c r="E16" s="114">
        <v>1</v>
      </c>
      <c r="F16" s="114">
        <v>0</v>
      </c>
      <c r="G16" s="20">
        <v>1</v>
      </c>
      <c r="H16" s="115"/>
      <c r="I16" s="115"/>
      <c r="J16" s="115"/>
      <c r="K16" s="158" t="s">
        <v>144</v>
      </c>
      <c r="L16" s="127">
        <v>0</v>
      </c>
      <c r="M16" s="127">
        <v>4</v>
      </c>
      <c r="N16" s="127">
        <v>0</v>
      </c>
      <c r="O16" s="127">
        <v>4</v>
      </c>
      <c r="P16" s="127">
        <v>0</v>
      </c>
      <c r="Q16" s="20">
        <v>4</v>
      </c>
      <c r="R16" s="64"/>
      <c r="S16" s="142"/>
      <c r="T16" s="33"/>
      <c r="U16" s="33"/>
    </row>
    <row r="17" spans="1:21" x14ac:dyDescent="0.25">
      <c r="A17" s="3" t="s">
        <v>145</v>
      </c>
      <c r="B17" s="127">
        <v>0</v>
      </c>
      <c r="C17" s="114">
        <v>1</v>
      </c>
      <c r="D17" s="114">
        <v>0</v>
      </c>
      <c r="E17" s="114">
        <v>1</v>
      </c>
      <c r="F17" s="114">
        <v>0</v>
      </c>
      <c r="G17" s="20">
        <v>1</v>
      </c>
      <c r="H17" s="115"/>
      <c r="I17" s="115"/>
      <c r="J17" s="115"/>
      <c r="K17" s="158" t="s">
        <v>145</v>
      </c>
      <c r="L17" s="127">
        <v>0</v>
      </c>
      <c r="M17" s="127">
        <v>4</v>
      </c>
      <c r="N17" s="127">
        <v>0</v>
      </c>
      <c r="O17" s="127">
        <v>5</v>
      </c>
      <c r="P17" s="127">
        <v>0</v>
      </c>
      <c r="Q17" s="20">
        <v>3</v>
      </c>
      <c r="R17" s="64"/>
      <c r="S17" s="142"/>
      <c r="T17" s="33"/>
      <c r="U17" s="33"/>
    </row>
    <row r="18" spans="1:21" x14ac:dyDescent="0.25">
      <c r="A18" s="3" t="s">
        <v>146</v>
      </c>
      <c r="B18" s="127">
        <v>1</v>
      </c>
      <c r="C18" s="114">
        <v>0</v>
      </c>
      <c r="D18" s="114">
        <v>0</v>
      </c>
      <c r="E18" s="114">
        <v>0</v>
      </c>
      <c r="F18" s="114">
        <v>0</v>
      </c>
      <c r="G18" s="20">
        <v>1</v>
      </c>
      <c r="H18" s="115"/>
      <c r="I18" s="115"/>
      <c r="J18" s="115"/>
      <c r="K18" s="158" t="s">
        <v>146</v>
      </c>
      <c r="L18" s="127">
        <v>4</v>
      </c>
      <c r="M18" s="127">
        <v>0</v>
      </c>
      <c r="N18" s="127">
        <v>0</v>
      </c>
      <c r="O18" s="127">
        <v>0</v>
      </c>
      <c r="P18" s="127">
        <v>0</v>
      </c>
      <c r="Q18" s="20">
        <v>4</v>
      </c>
      <c r="R18" s="64"/>
      <c r="S18" s="142"/>
      <c r="T18" s="33"/>
      <c r="U18" s="33"/>
    </row>
    <row r="19" spans="1:21" x14ac:dyDescent="0.25">
      <c r="A19" s="131" t="s">
        <v>173</v>
      </c>
      <c r="B19" s="127">
        <v>1</v>
      </c>
      <c r="C19" s="119">
        <v>1</v>
      </c>
      <c r="D19" s="119">
        <v>0</v>
      </c>
      <c r="E19" s="119">
        <v>1</v>
      </c>
      <c r="F19" s="119">
        <v>1</v>
      </c>
      <c r="G19" s="20">
        <v>1</v>
      </c>
      <c r="H19" s="118"/>
      <c r="I19" s="118"/>
      <c r="J19" s="118"/>
      <c r="K19" s="63" t="s">
        <v>173</v>
      </c>
      <c r="L19" s="127">
        <v>3</v>
      </c>
      <c r="M19" s="127">
        <v>3</v>
      </c>
      <c r="N19" s="127">
        <v>0</v>
      </c>
      <c r="O19" s="127">
        <v>4</v>
      </c>
      <c r="P19" s="127">
        <v>4</v>
      </c>
      <c r="Q19" s="20">
        <v>5</v>
      </c>
      <c r="R19" s="64"/>
      <c r="S19" s="142"/>
      <c r="T19" s="33"/>
      <c r="U19" s="33"/>
    </row>
    <row r="20" spans="1:21" x14ac:dyDescent="0.25">
      <c r="A20" s="131" t="s">
        <v>174</v>
      </c>
      <c r="B20" s="127">
        <v>0</v>
      </c>
      <c r="C20" s="119">
        <v>1</v>
      </c>
      <c r="D20" s="119">
        <v>1</v>
      </c>
      <c r="E20" s="119">
        <v>1</v>
      </c>
      <c r="F20" s="119">
        <v>1</v>
      </c>
      <c r="G20" s="20">
        <v>0</v>
      </c>
      <c r="H20" s="118"/>
      <c r="I20" s="118"/>
      <c r="J20" s="118"/>
      <c r="K20" s="63" t="s">
        <v>174</v>
      </c>
      <c r="L20" s="127">
        <v>0</v>
      </c>
      <c r="M20" s="127">
        <v>2</v>
      </c>
      <c r="N20" s="127">
        <v>3</v>
      </c>
      <c r="O20" s="127">
        <v>3</v>
      </c>
      <c r="P20" s="127">
        <v>3</v>
      </c>
      <c r="Q20" s="20">
        <v>0</v>
      </c>
      <c r="R20" s="64"/>
      <c r="S20" s="142"/>
      <c r="T20" s="33"/>
      <c r="U20" s="33"/>
    </row>
    <row r="21" spans="1:21" x14ac:dyDescent="0.25">
      <c r="A21" s="131" t="s">
        <v>175</v>
      </c>
      <c r="B21" s="127">
        <v>0</v>
      </c>
      <c r="C21" s="119">
        <v>1</v>
      </c>
      <c r="D21" s="119">
        <v>1</v>
      </c>
      <c r="E21" s="119">
        <v>1</v>
      </c>
      <c r="F21" s="119">
        <v>1</v>
      </c>
      <c r="G21" s="20">
        <v>0</v>
      </c>
      <c r="H21" s="118"/>
      <c r="I21" s="118"/>
      <c r="J21" s="118"/>
      <c r="K21" s="63" t="s">
        <v>175</v>
      </c>
      <c r="L21" s="127">
        <v>0</v>
      </c>
      <c r="M21" s="127">
        <v>2</v>
      </c>
      <c r="N21" s="127">
        <v>2</v>
      </c>
      <c r="O21" s="127">
        <v>3</v>
      </c>
      <c r="P21" s="127">
        <v>3</v>
      </c>
      <c r="Q21" s="20">
        <v>0</v>
      </c>
      <c r="R21" s="64"/>
      <c r="S21" s="64"/>
      <c r="T21" s="33"/>
      <c r="U21" s="141"/>
    </row>
    <row r="22" spans="1:21" x14ac:dyDescent="0.25">
      <c r="A22" s="50" t="s">
        <v>169</v>
      </c>
      <c r="B22" s="50">
        <f>SUM(B14:B20)</f>
        <v>3</v>
      </c>
      <c r="C22" s="50">
        <f>SUM(C14:C21)</f>
        <v>6</v>
      </c>
      <c r="D22" s="50">
        <f t="shared" ref="D22:G22" si="2">SUM(D14:D21)</f>
        <v>3</v>
      </c>
      <c r="E22" s="50">
        <f t="shared" si="2"/>
        <v>5</v>
      </c>
      <c r="F22" s="50">
        <f t="shared" si="2"/>
        <v>4</v>
      </c>
      <c r="G22" s="50">
        <f t="shared" si="2"/>
        <v>5</v>
      </c>
      <c r="H22" s="115"/>
      <c r="I22" s="115"/>
      <c r="J22" s="115"/>
      <c r="K22" s="17" t="s">
        <v>182</v>
      </c>
      <c r="L22" s="12">
        <f>B22</f>
        <v>3</v>
      </c>
      <c r="M22" s="12">
        <f t="shared" ref="M22:O22" si="3">C22</f>
        <v>6</v>
      </c>
      <c r="N22" s="12">
        <f t="shared" si="3"/>
        <v>3</v>
      </c>
      <c r="O22" s="12">
        <f t="shared" si="3"/>
        <v>5</v>
      </c>
      <c r="P22" s="12">
        <f>F22</f>
        <v>4</v>
      </c>
      <c r="Q22" s="12">
        <f t="shared" ref="Q22" si="4">G22</f>
        <v>5</v>
      </c>
    </row>
    <row r="23" spans="1:21" x14ac:dyDescent="0.25">
      <c r="A23" s="139" t="s">
        <v>169</v>
      </c>
      <c r="B23" s="139">
        <f>SUM(B15:B21)</f>
        <v>3</v>
      </c>
      <c r="C23" s="139">
        <f>SUM(C15:C21)</f>
        <v>6</v>
      </c>
      <c r="D23" s="139">
        <f>SUM(D15:D21)</f>
        <v>3</v>
      </c>
      <c r="E23" s="139">
        <f>SUM(E15:E21)</f>
        <v>5</v>
      </c>
      <c r="F23" s="139">
        <f>SUM(F15:F21)</f>
        <v>4</v>
      </c>
      <c r="G23" s="139">
        <f>SUM(G15:G21)</f>
        <v>5</v>
      </c>
      <c r="K23" s="18" t="s">
        <v>170</v>
      </c>
      <c r="L23" s="18">
        <f>SUM(L15:L21)/L22</f>
        <v>3.3333333333333335</v>
      </c>
      <c r="M23" s="18">
        <f t="shared" ref="M23:Q23" si="5">SUM(M15:M21)/M22</f>
        <v>3.3333333333333335</v>
      </c>
      <c r="N23" s="18">
        <f t="shared" si="5"/>
        <v>3</v>
      </c>
      <c r="O23" s="18">
        <f t="shared" si="5"/>
        <v>3.8</v>
      </c>
      <c r="P23" s="18">
        <f t="shared" si="5"/>
        <v>3.75</v>
      </c>
      <c r="Q23" s="18">
        <f t="shared" si="5"/>
        <v>3.8</v>
      </c>
    </row>
    <row r="24" spans="1:21" x14ac:dyDescent="0.25">
      <c r="A24" s="331" t="s">
        <v>179</v>
      </c>
      <c r="B24" s="331"/>
      <c r="C24" s="331"/>
      <c r="D24" s="331"/>
      <c r="E24" s="331"/>
      <c r="F24" s="331"/>
      <c r="G24" s="331"/>
      <c r="H24" s="331"/>
      <c r="I24" s="331"/>
      <c r="K24" s="331" t="s">
        <v>171</v>
      </c>
      <c r="L24" s="331"/>
      <c r="M24" s="331"/>
      <c r="N24" s="331"/>
      <c r="O24" s="331"/>
      <c r="P24" s="331"/>
      <c r="Q24" s="331"/>
      <c r="R24" s="331"/>
      <c r="S24" s="331"/>
    </row>
    <row r="25" spans="1:21" ht="30" x14ac:dyDescent="0.25">
      <c r="A25" s="121"/>
      <c r="B25" s="124" t="s">
        <v>147</v>
      </c>
      <c r="C25" s="120" t="s">
        <v>148</v>
      </c>
      <c r="D25" s="120" t="s">
        <v>149</v>
      </c>
      <c r="E25" s="120" t="s">
        <v>150</v>
      </c>
      <c r="F25" s="120" t="s">
        <v>151</v>
      </c>
      <c r="G25" s="120" t="s">
        <v>152</v>
      </c>
      <c r="H25" s="120" t="s">
        <v>153</v>
      </c>
      <c r="I25" s="120" t="s">
        <v>154</v>
      </c>
      <c r="K25" s="173" t="s">
        <v>168</v>
      </c>
      <c r="L25" s="120" t="s">
        <v>147</v>
      </c>
      <c r="M25" s="120" t="s">
        <v>148</v>
      </c>
      <c r="N25" s="116" t="s">
        <v>149</v>
      </c>
      <c r="O25" s="120" t="s">
        <v>150</v>
      </c>
      <c r="P25" s="120" t="s">
        <v>151</v>
      </c>
      <c r="Q25" s="120" t="s">
        <v>152</v>
      </c>
      <c r="R25" s="120" t="s">
        <v>153</v>
      </c>
      <c r="S25" s="120" t="s">
        <v>154</v>
      </c>
    </row>
    <row r="26" spans="1:21" x14ac:dyDescent="0.25">
      <c r="A26" s="3" t="s">
        <v>163</v>
      </c>
      <c r="B26" s="134">
        <v>0.66666666666666663</v>
      </c>
      <c r="C26" s="135">
        <v>0.66700000000000004</v>
      </c>
      <c r="D26" s="135">
        <v>0.66700000000000004</v>
      </c>
      <c r="E26" s="135">
        <v>0.33300000000000002</v>
      </c>
      <c r="F26" s="135">
        <v>0.66700000000000004</v>
      </c>
      <c r="G26" s="135">
        <v>0.66700000000000004</v>
      </c>
      <c r="H26" s="135">
        <v>0.33300000000000002</v>
      </c>
      <c r="I26" s="135">
        <v>0.66700000000000004</v>
      </c>
      <c r="K26" s="158" t="s">
        <v>163</v>
      </c>
      <c r="L26" s="123">
        <v>0.11111111111111101</v>
      </c>
      <c r="M26" s="123">
        <v>-0.22222222222222221</v>
      </c>
      <c r="N26" s="129">
        <v>-0.22222222222222221</v>
      </c>
      <c r="O26" s="129">
        <v>-0.1111111111111111</v>
      </c>
      <c r="P26" s="129">
        <v>-0.22222222222222221</v>
      </c>
      <c r="Q26" s="129">
        <v>-0.22222222222222221</v>
      </c>
      <c r="R26" s="123">
        <v>-0.1111111111111111</v>
      </c>
      <c r="S26" s="123">
        <v>-0.1111111111111111</v>
      </c>
    </row>
    <row r="27" spans="1:21" x14ac:dyDescent="0.25">
      <c r="A27" s="3" t="s">
        <v>162</v>
      </c>
      <c r="B27" s="135">
        <v>0.33300000000000002</v>
      </c>
      <c r="C27" s="135">
        <v>0.66600000000000004</v>
      </c>
      <c r="D27" s="135">
        <v>0.5</v>
      </c>
      <c r="E27" s="135">
        <v>0.33300000000000002</v>
      </c>
      <c r="F27" s="135">
        <v>0.66600000000000004</v>
      </c>
      <c r="G27" s="135">
        <v>0.66600000000000004</v>
      </c>
      <c r="H27" s="135">
        <v>0.66600000000000004</v>
      </c>
      <c r="I27" s="135">
        <v>0.33300000000000002</v>
      </c>
      <c r="K27" s="158" t="s">
        <v>162</v>
      </c>
      <c r="L27" s="123">
        <v>-0.2857142857142857</v>
      </c>
      <c r="M27" s="123">
        <v>0.1111111111111111</v>
      </c>
      <c r="N27" s="129">
        <v>0</v>
      </c>
      <c r="O27" s="129">
        <v>0</v>
      </c>
      <c r="P27" s="129">
        <v>-0.22222222222222221</v>
      </c>
      <c r="Q27" s="129">
        <v>0.44444444444444442</v>
      </c>
      <c r="R27" s="123">
        <v>-0.4</v>
      </c>
      <c r="S27" s="123">
        <v>0</v>
      </c>
    </row>
    <row r="28" spans="1:21" x14ac:dyDescent="0.25">
      <c r="A28" s="3" t="s">
        <v>164</v>
      </c>
      <c r="B28" s="135">
        <v>0.33300000000000002</v>
      </c>
      <c r="C28" s="135">
        <v>0.66600000000000004</v>
      </c>
      <c r="D28" s="135">
        <v>0.66600000000000004</v>
      </c>
      <c r="E28" s="135">
        <v>0</v>
      </c>
      <c r="F28" s="135">
        <v>1</v>
      </c>
      <c r="G28" s="135">
        <v>0.33300000000000002</v>
      </c>
      <c r="H28" s="135">
        <v>0.66600000000000004</v>
      </c>
      <c r="I28" s="135">
        <v>0.66600000000000004</v>
      </c>
      <c r="K28" s="158" t="s">
        <v>164</v>
      </c>
      <c r="L28" s="123">
        <v>-0.33333333333333331</v>
      </c>
      <c r="M28" s="123">
        <v>0.33333333333333331</v>
      </c>
      <c r="N28" s="129">
        <v>0.33333333333333331</v>
      </c>
      <c r="O28" s="129">
        <v>0</v>
      </c>
      <c r="P28" s="129">
        <v>0</v>
      </c>
      <c r="Q28" s="129">
        <v>0.33333333333333331</v>
      </c>
      <c r="R28" s="123">
        <v>-0.33333333333333331</v>
      </c>
      <c r="S28" s="123">
        <v>0.33333333333333331</v>
      </c>
    </row>
    <row r="29" spans="1:21" x14ac:dyDescent="0.25">
      <c r="A29" s="3" t="s">
        <v>165</v>
      </c>
      <c r="B29" s="135">
        <v>0.4</v>
      </c>
      <c r="C29" s="135">
        <v>0.6</v>
      </c>
      <c r="D29" s="135">
        <v>0.4</v>
      </c>
      <c r="E29" s="135">
        <v>0.4</v>
      </c>
      <c r="F29" s="135">
        <v>0.6</v>
      </c>
      <c r="G29" s="135">
        <v>0.6</v>
      </c>
      <c r="H29" s="135">
        <v>0.8</v>
      </c>
      <c r="I29" s="135">
        <v>0.2</v>
      </c>
      <c r="K29" s="158" t="s">
        <v>165</v>
      </c>
      <c r="L29" s="123">
        <v>-0.125</v>
      </c>
      <c r="M29" s="129">
        <v>0</v>
      </c>
      <c r="N29" s="129">
        <v>-0.125</v>
      </c>
      <c r="O29" s="129">
        <v>0</v>
      </c>
      <c r="P29" s="129">
        <v>-0.2857142857142857</v>
      </c>
      <c r="Q29" s="129">
        <v>0.33333333333333331</v>
      </c>
      <c r="R29" s="123">
        <v>-0.25</v>
      </c>
      <c r="S29" s="123">
        <v>-0.16666666666666666</v>
      </c>
    </row>
    <row r="30" spans="1:21" x14ac:dyDescent="0.25">
      <c r="A30" s="8" t="s">
        <v>166</v>
      </c>
      <c r="B30" s="135">
        <v>0.5</v>
      </c>
      <c r="C30" s="135">
        <v>0.75</v>
      </c>
      <c r="D30" s="135">
        <v>0.75</v>
      </c>
      <c r="E30" s="135">
        <v>0.25</v>
      </c>
      <c r="F30" s="135">
        <v>1</v>
      </c>
      <c r="G30" s="135">
        <v>0.5</v>
      </c>
      <c r="H30" s="147">
        <v>0.75</v>
      </c>
      <c r="I30" s="135">
        <v>0.5</v>
      </c>
      <c r="K30" s="19" t="s">
        <v>166</v>
      </c>
      <c r="L30" s="123">
        <v>-0.125</v>
      </c>
      <c r="M30" s="129">
        <v>0.2</v>
      </c>
      <c r="N30" s="129">
        <v>0.2</v>
      </c>
      <c r="O30" s="129">
        <v>0</v>
      </c>
      <c r="P30" s="129">
        <v>0</v>
      </c>
      <c r="Q30" s="129">
        <v>0.375</v>
      </c>
      <c r="R30" s="123">
        <v>-0.33333333333333331</v>
      </c>
      <c r="S30" s="123">
        <v>0.125</v>
      </c>
    </row>
    <row r="31" spans="1:21" x14ac:dyDescent="0.25">
      <c r="A31" s="8" t="s">
        <v>167</v>
      </c>
      <c r="B31" s="135">
        <v>0.4</v>
      </c>
      <c r="C31" s="135">
        <v>0.6</v>
      </c>
      <c r="D31" s="135">
        <v>0.4</v>
      </c>
      <c r="E31" s="135">
        <v>0.4</v>
      </c>
      <c r="F31" s="135">
        <v>0.4</v>
      </c>
      <c r="G31" s="136">
        <v>0.8</v>
      </c>
      <c r="H31" s="135">
        <v>0.4</v>
      </c>
      <c r="I31" s="135">
        <v>0.4</v>
      </c>
      <c r="K31" s="19" t="s">
        <v>167</v>
      </c>
      <c r="L31" s="123">
        <v>0.2857142857142857</v>
      </c>
      <c r="M31" s="129">
        <v>0.125</v>
      </c>
      <c r="N31" s="129">
        <v>0</v>
      </c>
      <c r="O31" s="129">
        <v>0.2857142857142857</v>
      </c>
      <c r="P31" s="129">
        <v>0</v>
      </c>
      <c r="Q31" s="148">
        <v>0</v>
      </c>
      <c r="R31" s="123">
        <v>0.2857142857142857</v>
      </c>
      <c r="S31" s="123">
        <v>-0.125</v>
      </c>
    </row>
    <row r="32" spans="1:21" x14ac:dyDescent="0.25">
      <c r="K32" s="330" t="s">
        <v>172</v>
      </c>
      <c r="L32" s="330"/>
      <c r="M32" s="330"/>
      <c r="N32" s="330"/>
      <c r="O32" s="330"/>
      <c r="P32" s="330"/>
      <c r="Q32" s="330"/>
      <c r="R32" s="330"/>
      <c r="S32" s="330"/>
    </row>
    <row r="33" spans="1:21" x14ac:dyDescent="0.25">
      <c r="K33" s="33"/>
      <c r="L33" s="64"/>
      <c r="M33" s="64"/>
      <c r="N33" s="33"/>
      <c r="O33" s="64"/>
      <c r="P33" s="64"/>
      <c r="Q33" s="64"/>
      <c r="R33" s="64"/>
      <c r="S33" s="64"/>
    </row>
    <row r="34" spans="1:21" x14ac:dyDescent="0.25">
      <c r="A34" s="130">
        <f t="shared" ref="A34" si="6">A25</f>
        <v>0</v>
      </c>
      <c r="B34" s="146"/>
      <c r="C34" s="145"/>
      <c r="D34" s="145"/>
      <c r="E34" s="145"/>
      <c r="F34" s="145"/>
      <c r="G34" s="145"/>
      <c r="H34" s="145"/>
      <c r="I34" s="145"/>
      <c r="K34" s="33"/>
      <c r="L34" s="329" t="s">
        <v>181</v>
      </c>
      <c r="M34" s="329"/>
      <c r="N34" s="329"/>
      <c r="O34" s="329"/>
      <c r="P34" s="329"/>
      <c r="Q34" s="329"/>
      <c r="R34" s="64"/>
      <c r="S34" s="243"/>
      <c r="T34" s="244" t="s">
        <v>245</v>
      </c>
    </row>
    <row r="35" spans="1:21" x14ac:dyDescent="0.25">
      <c r="A35" s="121"/>
      <c r="B35" s="133" t="s">
        <v>147</v>
      </c>
      <c r="C35" s="120" t="s">
        <v>148</v>
      </c>
      <c r="D35" s="120" t="s">
        <v>149</v>
      </c>
      <c r="E35" s="120" t="s">
        <v>150</v>
      </c>
      <c r="F35" s="120" t="s">
        <v>151</v>
      </c>
      <c r="G35" s="120" t="s">
        <v>152</v>
      </c>
      <c r="H35" s="120" t="s">
        <v>153</v>
      </c>
      <c r="I35" s="120" t="s">
        <v>154</v>
      </c>
      <c r="M35" s="120" t="s">
        <v>153</v>
      </c>
      <c r="N35"/>
      <c r="O35" s="120" t="s">
        <v>152</v>
      </c>
      <c r="Q35" s="143" t="s">
        <v>180</v>
      </c>
      <c r="S35" s="152" t="s">
        <v>167</v>
      </c>
      <c r="T35" s="128" t="s">
        <v>180</v>
      </c>
      <c r="U35" s="31" t="s">
        <v>183</v>
      </c>
    </row>
    <row r="36" spans="1:21" x14ac:dyDescent="0.25">
      <c r="A36" s="232" t="s">
        <v>166</v>
      </c>
      <c r="B36" s="148">
        <v>-0.125</v>
      </c>
      <c r="C36" s="148">
        <v>0.2</v>
      </c>
      <c r="D36" s="148">
        <v>0.2</v>
      </c>
      <c r="E36" s="148">
        <v>0</v>
      </c>
      <c r="F36" s="148">
        <v>0</v>
      </c>
      <c r="G36" s="148">
        <v>0.375</v>
      </c>
      <c r="H36" s="148">
        <v>-0.33333333333333331</v>
      </c>
      <c r="I36" s="148">
        <v>0.125</v>
      </c>
      <c r="L36" s="3" t="s">
        <v>143</v>
      </c>
      <c r="M36" s="153">
        <v>0</v>
      </c>
      <c r="N36" s="3" t="s">
        <v>143</v>
      </c>
      <c r="O36" s="236">
        <v>1</v>
      </c>
      <c r="Q36" s="127">
        <f>M36*O36</f>
        <v>0</v>
      </c>
      <c r="R36" s="3" t="s">
        <v>143</v>
      </c>
      <c r="S36" s="236">
        <v>3</v>
      </c>
      <c r="T36" s="127">
        <f>O36*S36</f>
        <v>3</v>
      </c>
      <c r="U36" s="127">
        <f t="shared" ref="U36:U42" si="7">IF(T36&gt;0,T36-S$45,0)</f>
        <v>-0.79999999999999982</v>
      </c>
    </row>
    <row r="37" spans="1:21" ht="30" x14ac:dyDescent="0.25">
      <c r="A37" s="121" t="s">
        <v>155</v>
      </c>
      <c r="B37" s="133" t="s">
        <v>147</v>
      </c>
      <c r="C37" s="120" t="s">
        <v>148</v>
      </c>
      <c r="D37" s="120" t="s">
        <v>149</v>
      </c>
      <c r="E37" s="120" t="s">
        <v>150</v>
      </c>
      <c r="F37" s="120" t="s">
        <v>151</v>
      </c>
      <c r="G37" s="120" t="s">
        <v>152</v>
      </c>
      <c r="H37" s="120" t="s">
        <v>153</v>
      </c>
      <c r="I37" s="120" t="s">
        <v>154</v>
      </c>
      <c r="L37" s="3" t="s">
        <v>144</v>
      </c>
      <c r="M37" s="153">
        <v>1</v>
      </c>
      <c r="N37" s="3" t="s">
        <v>144</v>
      </c>
      <c r="O37" s="236">
        <v>1</v>
      </c>
      <c r="Q37" s="127">
        <f t="shared" ref="Q37:Q42" si="8">M37*O37</f>
        <v>1</v>
      </c>
      <c r="R37" s="3" t="s">
        <v>144</v>
      </c>
      <c r="S37" s="236">
        <v>4</v>
      </c>
      <c r="T37" s="234">
        <f t="shared" ref="T37:T42" si="9">O37*S37</f>
        <v>4</v>
      </c>
      <c r="U37" s="234">
        <f t="shared" si="7"/>
        <v>0.20000000000000018</v>
      </c>
    </row>
    <row r="38" spans="1:21" x14ac:dyDescent="0.25">
      <c r="A38" s="8" t="s">
        <v>194</v>
      </c>
      <c r="B38" s="153">
        <v>0</v>
      </c>
      <c r="C38" s="3">
        <v>1</v>
      </c>
      <c r="D38" s="3">
        <v>1</v>
      </c>
      <c r="E38" s="3">
        <v>1</v>
      </c>
      <c r="F38" s="3">
        <v>0</v>
      </c>
      <c r="G38" s="3">
        <v>1</v>
      </c>
      <c r="H38" s="3">
        <v>1</v>
      </c>
      <c r="I38" s="3">
        <v>0</v>
      </c>
      <c r="L38" s="3" t="s">
        <v>145</v>
      </c>
      <c r="M38" s="153">
        <v>0</v>
      </c>
      <c r="N38" s="3" t="s">
        <v>145</v>
      </c>
      <c r="O38" s="236">
        <v>1</v>
      </c>
      <c r="Q38" s="127">
        <f t="shared" si="8"/>
        <v>0</v>
      </c>
      <c r="R38" s="3" t="s">
        <v>145</v>
      </c>
      <c r="S38" s="236">
        <v>3</v>
      </c>
      <c r="T38" s="234">
        <f t="shared" si="9"/>
        <v>3</v>
      </c>
      <c r="U38" s="234">
        <f t="shared" si="7"/>
        <v>-0.79999999999999982</v>
      </c>
    </row>
    <row r="39" spans="1:21" x14ac:dyDescent="0.25">
      <c r="A39" t="s">
        <v>193</v>
      </c>
      <c r="B39" s="125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1</v>
      </c>
      <c r="I39">
        <v>0</v>
      </c>
      <c r="L39" s="3" t="s">
        <v>146</v>
      </c>
      <c r="M39" s="153">
        <v>0</v>
      </c>
      <c r="N39" s="3" t="s">
        <v>146</v>
      </c>
      <c r="O39" s="236">
        <v>0</v>
      </c>
      <c r="Q39" s="127">
        <f t="shared" si="8"/>
        <v>0</v>
      </c>
      <c r="R39" s="3" t="s">
        <v>146</v>
      </c>
      <c r="S39" s="236">
        <v>4</v>
      </c>
      <c r="T39" s="234">
        <f t="shared" si="9"/>
        <v>0</v>
      </c>
      <c r="U39" s="234">
        <f t="shared" si="7"/>
        <v>0</v>
      </c>
    </row>
    <row r="40" spans="1:21" x14ac:dyDescent="0.25">
      <c r="A40" s="150" t="s">
        <v>239</v>
      </c>
      <c r="B40" s="199">
        <v>1</v>
      </c>
      <c r="C40" s="150">
        <v>1</v>
      </c>
      <c r="D40" s="150">
        <v>1</v>
      </c>
      <c r="E40" s="150">
        <v>0</v>
      </c>
      <c r="F40" s="150">
        <v>0</v>
      </c>
      <c r="G40" s="150">
        <v>0</v>
      </c>
      <c r="H40" s="150">
        <v>1</v>
      </c>
      <c r="I40" s="150">
        <v>0</v>
      </c>
      <c r="K40" s="227"/>
      <c r="L40" s="3" t="s">
        <v>173</v>
      </c>
      <c r="M40" s="225"/>
      <c r="N40" s="3" t="s">
        <v>173</v>
      </c>
      <c r="O40" s="236">
        <v>1</v>
      </c>
      <c r="Q40" s="225"/>
      <c r="R40" s="3" t="s">
        <v>173</v>
      </c>
      <c r="S40" s="236">
        <v>5</v>
      </c>
      <c r="T40" s="234">
        <f t="shared" si="9"/>
        <v>5</v>
      </c>
      <c r="U40" s="234">
        <f t="shared" si="7"/>
        <v>1.2000000000000002</v>
      </c>
    </row>
    <row r="41" spans="1:21" x14ac:dyDescent="0.25">
      <c r="A41" t="s">
        <v>240</v>
      </c>
      <c r="B41" s="123">
        <f>B36*B40</f>
        <v>-0.125</v>
      </c>
      <c r="C41" s="123">
        <f>C36*C40</f>
        <v>0.2</v>
      </c>
      <c r="D41" s="123">
        <f t="shared" ref="D41:I41" si="10">D36*D40</f>
        <v>0.2</v>
      </c>
      <c r="E41" s="123">
        <f t="shared" si="10"/>
        <v>0</v>
      </c>
      <c r="F41" s="123">
        <f t="shared" si="10"/>
        <v>0</v>
      </c>
      <c r="G41" s="123">
        <f t="shared" si="10"/>
        <v>0</v>
      </c>
      <c r="H41" s="123">
        <f t="shared" si="10"/>
        <v>-0.33333333333333331</v>
      </c>
      <c r="I41" s="123">
        <f t="shared" si="10"/>
        <v>0</v>
      </c>
      <c r="J41" s="231">
        <f>SUM(B41:I41)</f>
        <v>-5.8333333333333293E-2</v>
      </c>
      <c r="K41" s="33" t="s">
        <v>228</v>
      </c>
      <c r="L41" s="3" t="s">
        <v>174</v>
      </c>
      <c r="M41" s="153">
        <v>1</v>
      </c>
      <c r="N41" s="3" t="s">
        <v>174</v>
      </c>
      <c r="O41" s="236">
        <v>0</v>
      </c>
      <c r="Q41" s="127">
        <f t="shared" si="8"/>
        <v>0</v>
      </c>
      <c r="R41" s="3" t="s">
        <v>174</v>
      </c>
      <c r="S41" s="236">
        <v>0</v>
      </c>
      <c r="T41" s="234">
        <f t="shared" si="9"/>
        <v>0</v>
      </c>
      <c r="U41" s="234">
        <f t="shared" si="7"/>
        <v>0</v>
      </c>
    </row>
    <row r="42" spans="1:21" x14ac:dyDescent="0.25">
      <c r="A42" s="149" t="s">
        <v>238</v>
      </c>
      <c r="B42" s="135">
        <f>(B40)*(B40)</f>
        <v>1</v>
      </c>
      <c r="C42" s="135">
        <f t="shared" ref="C42:H42" si="11">(C40)*(C40)</f>
        <v>1</v>
      </c>
      <c r="D42" s="135">
        <f t="shared" si="11"/>
        <v>1</v>
      </c>
      <c r="E42" s="135">
        <f t="shared" si="11"/>
        <v>0</v>
      </c>
      <c r="F42" s="135">
        <f t="shared" si="11"/>
        <v>0</v>
      </c>
      <c r="G42" s="135">
        <f t="shared" si="11"/>
        <v>0</v>
      </c>
      <c r="H42" s="135">
        <f t="shared" si="11"/>
        <v>1</v>
      </c>
      <c r="I42" s="135">
        <f>(I40)*(I40)</f>
        <v>0</v>
      </c>
      <c r="J42" s="230">
        <f>SUM(B42:I42)</f>
        <v>4</v>
      </c>
      <c r="K42" s="157">
        <f>SQRT(J42)</f>
        <v>2</v>
      </c>
      <c r="L42" s="3" t="s">
        <v>175</v>
      </c>
      <c r="M42" s="153">
        <v>1</v>
      </c>
      <c r="N42" s="3" t="s">
        <v>175</v>
      </c>
      <c r="O42" s="236">
        <v>0</v>
      </c>
      <c r="Q42" s="127">
        <f t="shared" si="8"/>
        <v>0</v>
      </c>
      <c r="R42" s="3" t="s">
        <v>175</v>
      </c>
      <c r="S42" s="236">
        <v>0</v>
      </c>
      <c r="T42" s="234">
        <f t="shared" si="9"/>
        <v>0</v>
      </c>
      <c r="U42" s="234">
        <f t="shared" si="7"/>
        <v>0</v>
      </c>
    </row>
    <row r="43" spans="1:21" x14ac:dyDescent="0.25">
      <c r="A43" t="s">
        <v>237</v>
      </c>
      <c r="B43" s="135">
        <f>(B36)*(B36)</f>
        <v>1.5625E-2</v>
      </c>
      <c r="C43" s="135">
        <f>(C36)*(C36)</f>
        <v>4.0000000000000008E-2</v>
      </c>
      <c r="D43" s="135">
        <f t="shared" ref="D43:I43" si="12">(D36)*(D36)</f>
        <v>4.0000000000000008E-2</v>
      </c>
      <c r="E43" s="135">
        <f t="shared" si="12"/>
        <v>0</v>
      </c>
      <c r="F43" s="135">
        <f t="shared" si="12"/>
        <v>0</v>
      </c>
      <c r="G43" s="135">
        <f t="shared" si="12"/>
        <v>0.140625</v>
      </c>
      <c r="H43" s="135">
        <f t="shared" si="12"/>
        <v>0.1111111111111111</v>
      </c>
      <c r="I43" s="135">
        <f t="shared" si="12"/>
        <v>1.5625E-2</v>
      </c>
      <c r="J43" s="230">
        <f>SUM(B43:I43)</f>
        <v>0.36298611111111112</v>
      </c>
      <c r="K43" s="227">
        <f>SQRT(J43)</f>
        <v>0.60248328699733333</v>
      </c>
      <c r="L43" s="3"/>
      <c r="M43" s="153"/>
      <c r="N43" s="3"/>
      <c r="O43" s="20"/>
      <c r="Q43" s="127">
        <f>M43*O43</f>
        <v>0</v>
      </c>
      <c r="R43" s="131" t="s">
        <v>157</v>
      </c>
      <c r="S43" s="153"/>
      <c r="T43" s="127"/>
      <c r="U43" s="127">
        <f>SUM(U36:U42)</f>
        <v>-0.19999999999999929</v>
      </c>
    </row>
    <row r="44" spans="1:21" x14ac:dyDescent="0.25">
      <c r="J44" t="s">
        <v>228</v>
      </c>
      <c r="K44" s="157">
        <f>K42*K43</f>
        <v>1.2049665739946667</v>
      </c>
      <c r="L44" s="137" t="s">
        <v>157</v>
      </c>
      <c r="M44" s="138">
        <f t="shared" ref="M44" si="13">SUM(M36:M43)</f>
        <v>3</v>
      </c>
      <c r="N44" s="5"/>
      <c r="O44" s="139">
        <f>SUM(O36:O43)</f>
        <v>4</v>
      </c>
      <c r="Q44" s="139">
        <f>SUM(Q36:Q43)</f>
        <v>1</v>
      </c>
      <c r="R44" s="59" t="s">
        <v>184</v>
      </c>
      <c r="S44" s="12">
        <f>COUNTIFS(S36:S43,"&gt;0")</f>
        <v>5</v>
      </c>
      <c r="T44" s="154">
        <f>COUNTIFS(T36:T43,"&gt;0")</f>
        <v>4</v>
      </c>
      <c r="U44" s="237">
        <f>COUNTIFS(U36:U43,"&gt;0")</f>
        <v>2</v>
      </c>
    </row>
    <row r="45" spans="1:21" x14ac:dyDescent="0.25">
      <c r="J45" t="s">
        <v>241</v>
      </c>
      <c r="K45" s="157">
        <f>J41/K44</f>
        <v>-4.8410748142123552E-2</v>
      </c>
      <c r="O45" s="321" t="s">
        <v>176</v>
      </c>
      <c r="P45" s="321"/>
      <c r="Q45" s="126">
        <f>Q44/O44</f>
        <v>0.25</v>
      </c>
      <c r="R45" t="s">
        <v>170</v>
      </c>
      <c r="S45" s="12">
        <f>SUM(S36:S43)/S44</f>
        <v>3.8</v>
      </c>
      <c r="T45" s="12"/>
      <c r="U45" s="123"/>
    </row>
    <row r="46" spans="1:21" x14ac:dyDescent="0.25">
      <c r="J46" t="s">
        <v>242</v>
      </c>
      <c r="K46" s="157">
        <f>DEGREES(ACOS(K45))</f>
        <v>92.77481611559908</v>
      </c>
      <c r="T46" s="125" t="s">
        <v>96</v>
      </c>
      <c r="U46" s="125">
        <f>U43/S44</f>
        <v>-3.9999999999999855E-2</v>
      </c>
    </row>
    <row r="47" spans="1:21" x14ac:dyDescent="0.25">
      <c r="A47" s="332" t="s">
        <v>192</v>
      </c>
      <c r="B47" s="332"/>
      <c r="C47" s="332"/>
      <c r="D47" s="332"/>
      <c r="E47" s="332"/>
      <c r="F47" s="332"/>
      <c r="G47" s="332"/>
      <c r="K47" s="332" t="s">
        <v>195</v>
      </c>
      <c r="L47" s="332"/>
      <c r="M47" s="332"/>
      <c r="N47" s="332"/>
      <c r="O47" s="332"/>
      <c r="P47" s="332"/>
      <c r="Q47" s="332"/>
    </row>
    <row r="48" spans="1:21" ht="30" x14ac:dyDescent="0.25">
      <c r="A48" s="121" t="s">
        <v>161</v>
      </c>
      <c r="B48" s="120" t="s">
        <v>163</v>
      </c>
      <c r="C48" s="120" t="s">
        <v>162</v>
      </c>
      <c r="D48" s="156" t="s">
        <v>164</v>
      </c>
      <c r="E48" s="120" t="s">
        <v>165</v>
      </c>
      <c r="F48" s="120" t="s">
        <v>166</v>
      </c>
      <c r="G48" s="170" t="s">
        <v>197</v>
      </c>
      <c r="H48" s="120" t="s">
        <v>182</v>
      </c>
      <c r="I48" s="156" t="s">
        <v>170</v>
      </c>
      <c r="K48" s="173" t="s">
        <v>161</v>
      </c>
      <c r="L48" s="120" t="s">
        <v>163</v>
      </c>
      <c r="M48" s="120" t="s">
        <v>162</v>
      </c>
      <c r="N48" s="156" t="s">
        <v>164</v>
      </c>
      <c r="O48" s="120" t="s">
        <v>165</v>
      </c>
      <c r="P48" s="120" t="s">
        <v>166</v>
      </c>
      <c r="Q48" s="171" t="s">
        <v>197</v>
      </c>
      <c r="R48" s="155" t="s">
        <v>170</v>
      </c>
      <c r="S48" s="6"/>
      <c r="T48" s="171" t="s">
        <v>197</v>
      </c>
    </row>
    <row r="49" spans="1:21" x14ac:dyDescent="0.25">
      <c r="A49" s="3" t="s">
        <v>143</v>
      </c>
      <c r="B49" s="158">
        <v>5</v>
      </c>
      <c r="C49" s="158">
        <v>5</v>
      </c>
      <c r="D49" s="158">
        <v>4</v>
      </c>
      <c r="E49" s="158">
        <v>2</v>
      </c>
      <c r="F49" s="158">
        <v>5</v>
      </c>
      <c r="G49" s="20">
        <v>5</v>
      </c>
      <c r="H49" s="166">
        <f>COUNTIFS(B49:F49,"&gt;0")</f>
        <v>5</v>
      </c>
      <c r="I49" s="164">
        <f>SUM(B49:F49)/H49</f>
        <v>4.2</v>
      </c>
      <c r="K49" s="158" t="s">
        <v>143</v>
      </c>
      <c r="L49" s="233">
        <f>B49-B$57</f>
        <v>1.5</v>
      </c>
      <c r="M49" s="135">
        <f>C49-C$57</f>
        <v>0.83333333333333304</v>
      </c>
      <c r="N49" s="233">
        <f t="shared" ref="N49:Q55" si="14">D49-D$57</f>
        <v>0.39999999999999991</v>
      </c>
      <c r="O49" s="135">
        <f>E49-E$57</f>
        <v>-1.5</v>
      </c>
      <c r="P49" s="135">
        <f t="shared" si="14"/>
        <v>0.83333333333333304</v>
      </c>
      <c r="Q49" s="167">
        <f>G49-G$57</f>
        <v>0.66666666666666696</v>
      </c>
      <c r="R49" s="135">
        <f>SUM(L49:P49)/H49</f>
        <v>0.41333333333333322</v>
      </c>
      <c r="S49" s="3" t="s">
        <v>143</v>
      </c>
      <c r="T49" s="167">
        <f>Q49+R49</f>
        <v>1.08</v>
      </c>
    </row>
    <row r="50" spans="1:21" x14ac:dyDescent="0.25">
      <c r="A50" s="3" t="s">
        <v>144</v>
      </c>
      <c r="B50" s="158">
        <v>5</v>
      </c>
      <c r="C50" s="158">
        <v>4</v>
      </c>
      <c r="D50" s="158">
        <v>4</v>
      </c>
      <c r="E50" s="158">
        <v>4</v>
      </c>
      <c r="F50" s="158">
        <v>3</v>
      </c>
      <c r="G50" s="20">
        <v>4</v>
      </c>
      <c r="H50" s="166">
        <f t="shared" ref="H50:H55" si="15">COUNTIFS(B50:F50,"&gt;0")</f>
        <v>5</v>
      </c>
      <c r="I50" s="164">
        <f t="shared" ref="I50:I55" si="16">SUM(B50:F50)/H50</f>
        <v>4</v>
      </c>
      <c r="K50" s="158" t="s">
        <v>144</v>
      </c>
      <c r="L50" s="233">
        <f>B50-B$57</f>
        <v>1.5</v>
      </c>
      <c r="M50" s="135">
        <f t="shared" ref="M50:M55" si="17">C50-C$57</f>
        <v>-0.16666666666666696</v>
      </c>
      <c r="N50" s="233">
        <f t="shared" si="14"/>
        <v>0.39999999999999991</v>
      </c>
      <c r="O50" s="135">
        <f t="shared" si="14"/>
        <v>0.5</v>
      </c>
      <c r="P50" s="135">
        <f t="shared" si="14"/>
        <v>-1.166666666666667</v>
      </c>
      <c r="Q50" s="167">
        <f>G50-G$57</f>
        <v>-0.33333333333333304</v>
      </c>
      <c r="R50" s="135">
        <f>SUM(L50:P50)/H50</f>
        <v>0.21333333333333321</v>
      </c>
      <c r="S50" s="3" t="s">
        <v>144</v>
      </c>
      <c r="T50" s="167">
        <f t="shared" ref="T50:T55" si="18">Q50+R50</f>
        <v>-0.11999999999999983</v>
      </c>
    </row>
    <row r="51" spans="1:21" x14ac:dyDescent="0.25">
      <c r="A51" s="3" t="s">
        <v>145</v>
      </c>
      <c r="B51" s="158">
        <v>5</v>
      </c>
      <c r="C51" s="158">
        <v>4</v>
      </c>
      <c r="D51" s="158">
        <v>4</v>
      </c>
      <c r="E51" s="158">
        <v>5</v>
      </c>
      <c r="F51" s="158">
        <v>3</v>
      </c>
      <c r="G51" s="20">
        <v>4</v>
      </c>
      <c r="H51" s="166">
        <f t="shared" si="15"/>
        <v>5</v>
      </c>
      <c r="I51" s="164">
        <f t="shared" si="16"/>
        <v>4.2</v>
      </c>
      <c r="K51" s="158" t="s">
        <v>145</v>
      </c>
      <c r="L51" s="233">
        <f t="shared" ref="L51:L54" si="19">B51-B$57</f>
        <v>1.5</v>
      </c>
      <c r="M51" s="135">
        <f t="shared" si="17"/>
        <v>-0.16666666666666696</v>
      </c>
      <c r="N51" s="233">
        <f t="shared" si="14"/>
        <v>0.39999999999999991</v>
      </c>
      <c r="O51" s="135">
        <f t="shared" si="14"/>
        <v>1.5</v>
      </c>
      <c r="P51" s="135">
        <f t="shared" si="14"/>
        <v>-1.166666666666667</v>
      </c>
      <c r="Q51" s="167">
        <f t="shared" si="14"/>
        <v>-0.33333333333333304</v>
      </c>
      <c r="R51" s="135">
        <f>SUM(L51:P51)/H51</f>
        <v>0.41333333333333322</v>
      </c>
      <c r="S51" s="3" t="s">
        <v>145</v>
      </c>
      <c r="T51" s="167">
        <f t="shared" si="18"/>
        <v>8.0000000000000182E-2</v>
      </c>
    </row>
    <row r="52" spans="1:21" x14ac:dyDescent="0.25">
      <c r="A52" s="3" t="s">
        <v>146</v>
      </c>
      <c r="B52" s="158">
        <v>4</v>
      </c>
      <c r="C52" s="158">
        <v>0</v>
      </c>
      <c r="D52" s="158">
        <v>0</v>
      </c>
      <c r="E52" s="158">
        <v>0</v>
      </c>
      <c r="F52" s="158">
        <v>0</v>
      </c>
      <c r="G52" s="20">
        <v>0</v>
      </c>
      <c r="H52" s="166">
        <f t="shared" si="15"/>
        <v>1</v>
      </c>
      <c r="I52" s="164">
        <f t="shared" si="16"/>
        <v>4</v>
      </c>
      <c r="K52" s="158" t="s">
        <v>146</v>
      </c>
      <c r="L52" s="233">
        <f>B52-B$57</f>
        <v>0.5</v>
      </c>
      <c r="M52" s="135">
        <v>0</v>
      </c>
      <c r="N52" s="233">
        <v>0</v>
      </c>
      <c r="O52" s="135">
        <v>0</v>
      </c>
      <c r="P52" s="135">
        <v>0</v>
      </c>
      <c r="Q52" s="167">
        <v>0</v>
      </c>
      <c r="R52" s="135">
        <f>SUM(L52:P52)/H52</f>
        <v>0.5</v>
      </c>
      <c r="S52" s="3" t="s">
        <v>146</v>
      </c>
      <c r="T52" s="172">
        <f t="shared" si="18"/>
        <v>0.5</v>
      </c>
    </row>
    <row r="53" spans="1:21" x14ac:dyDescent="0.25">
      <c r="A53" s="132" t="s">
        <v>173</v>
      </c>
      <c r="B53" s="158">
        <v>1</v>
      </c>
      <c r="C53" s="158">
        <v>5</v>
      </c>
      <c r="D53" s="158">
        <v>0</v>
      </c>
      <c r="E53" s="158">
        <v>4</v>
      </c>
      <c r="F53" s="158">
        <v>5</v>
      </c>
      <c r="G53" s="20">
        <v>0</v>
      </c>
      <c r="H53" s="166">
        <f t="shared" si="15"/>
        <v>4</v>
      </c>
      <c r="I53" s="164">
        <f t="shared" si="16"/>
        <v>3.75</v>
      </c>
      <c r="K53" s="63" t="s">
        <v>173</v>
      </c>
      <c r="L53" s="233">
        <f t="shared" si="19"/>
        <v>-2.5</v>
      </c>
      <c r="M53" s="135">
        <f t="shared" si="17"/>
        <v>0.83333333333333304</v>
      </c>
      <c r="N53" s="233">
        <v>0</v>
      </c>
      <c r="O53" s="135">
        <f t="shared" si="14"/>
        <v>0.5</v>
      </c>
      <c r="P53" s="135">
        <f t="shared" si="14"/>
        <v>0.83333333333333304</v>
      </c>
      <c r="Q53" s="167">
        <v>0</v>
      </c>
      <c r="R53" s="135">
        <f t="shared" ref="R53:R55" si="20">SUM(L53:P53)/H53</f>
        <v>-8.3333333333333481E-2</v>
      </c>
      <c r="S53" s="132" t="s">
        <v>173</v>
      </c>
      <c r="T53" s="167">
        <f t="shared" si="18"/>
        <v>-8.3333333333333481E-2</v>
      </c>
    </row>
    <row r="54" spans="1:21" x14ac:dyDescent="0.25">
      <c r="A54" s="132" t="s">
        <v>174</v>
      </c>
      <c r="B54" s="158">
        <v>1</v>
      </c>
      <c r="C54" s="158">
        <v>2</v>
      </c>
      <c r="D54" s="158">
        <v>3</v>
      </c>
      <c r="E54" s="158">
        <v>3</v>
      </c>
      <c r="F54" s="158">
        <v>4</v>
      </c>
      <c r="G54" s="20">
        <v>0</v>
      </c>
      <c r="H54" s="166">
        <f t="shared" si="15"/>
        <v>5</v>
      </c>
      <c r="I54" s="164">
        <f t="shared" si="16"/>
        <v>2.6</v>
      </c>
      <c r="K54" s="63" t="s">
        <v>174</v>
      </c>
      <c r="L54" s="233">
        <f t="shared" si="19"/>
        <v>-2.5</v>
      </c>
      <c r="M54" s="135">
        <f t="shared" si="17"/>
        <v>-2.166666666666667</v>
      </c>
      <c r="N54" s="233">
        <f t="shared" si="14"/>
        <v>-0.60000000000000009</v>
      </c>
      <c r="O54" s="135">
        <f t="shared" si="14"/>
        <v>-0.5</v>
      </c>
      <c r="P54" s="135">
        <f t="shared" si="14"/>
        <v>-0.16666666666666696</v>
      </c>
      <c r="Q54" s="167">
        <v>0</v>
      </c>
      <c r="R54" s="135">
        <f t="shared" si="20"/>
        <v>-1.186666666666667</v>
      </c>
      <c r="S54" s="132" t="s">
        <v>174</v>
      </c>
      <c r="T54" s="167">
        <f t="shared" si="18"/>
        <v>-1.186666666666667</v>
      </c>
    </row>
    <row r="55" spans="1:21" x14ac:dyDescent="0.25">
      <c r="A55" s="132" t="s">
        <v>175</v>
      </c>
      <c r="B55" s="158">
        <v>0</v>
      </c>
      <c r="C55" s="158">
        <v>5</v>
      </c>
      <c r="D55" s="158">
        <v>3</v>
      </c>
      <c r="E55" s="158">
        <v>3</v>
      </c>
      <c r="F55" s="158">
        <v>5</v>
      </c>
      <c r="G55" s="20">
        <v>0</v>
      </c>
      <c r="H55" s="166">
        <f t="shared" si="15"/>
        <v>4</v>
      </c>
      <c r="I55" s="164">
        <f t="shared" si="16"/>
        <v>4</v>
      </c>
      <c r="K55" s="63" t="s">
        <v>175</v>
      </c>
      <c r="L55" s="233">
        <v>0</v>
      </c>
      <c r="M55" s="135">
        <f t="shared" si="17"/>
        <v>0.83333333333333304</v>
      </c>
      <c r="N55" s="233">
        <f t="shared" si="14"/>
        <v>-0.60000000000000009</v>
      </c>
      <c r="O55" s="135">
        <f t="shared" si="14"/>
        <v>-0.5</v>
      </c>
      <c r="P55" s="135">
        <f t="shared" si="14"/>
        <v>0.83333333333333304</v>
      </c>
      <c r="Q55" s="167">
        <v>0</v>
      </c>
      <c r="R55" s="135">
        <f t="shared" si="20"/>
        <v>0.1416666666666665</v>
      </c>
      <c r="S55" s="132" t="s">
        <v>175</v>
      </c>
      <c r="T55" s="172">
        <f t="shared" si="18"/>
        <v>0.1416666666666665</v>
      </c>
    </row>
    <row r="56" spans="1:21" x14ac:dyDescent="0.25">
      <c r="A56" s="50" t="s">
        <v>182</v>
      </c>
      <c r="B56" s="50">
        <f>COUNTIFS(B49:B55,"&gt;0")</f>
        <v>6</v>
      </c>
      <c r="C56" s="50">
        <f t="shared" ref="C56:G56" si="21">COUNTIFS(C49:C55,"&gt;0")</f>
        <v>6</v>
      </c>
      <c r="D56" s="50">
        <f t="shared" si="21"/>
        <v>5</v>
      </c>
      <c r="E56" s="50">
        <f t="shared" si="21"/>
        <v>6</v>
      </c>
      <c r="F56" s="50">
        <f t="shared" si="21"/>
        <v>6</v>
      </c>
      <c r="G56" s="50">
        <f t="shared" si="21"/>
        <v>3</v>
      </c>
      <c r="H56" s="158"/>
      <c r="I56" s="158"/>
      <c r="K56" s="50" t="s">
        <v>182</v>
      </c>
      <c r="L56" s="50">
        <f t="shared" ref="L56:Q56" si="22">B56</f>
        <v>6</v>
      </c>
      <c r="M56" s="50">
        <f t="shared" si="22"/>
        <v>6</v>
      </c>
      <c r="N56" s="50">
        <f t="shared" si="22"/>
        <v>5</v>
      </c>
      <c r="O56" s="50">
        <f t="shared" si="22"/>
        <v>6</v>
      </c>
      <c r="P56" s="50">
        <f t="shared" si="22"/>
        <v>6</v>
      </c>
      <c r="Q56" s="160">
        <f t="shared" si="22"/>
        <v>3</v>
      </c>
      <c r="R56" s="161"/>
      <c r="S56" s="5"/>
      <c r="T56" s="160">
        <f t="shared" ref="T56" si="23">J56</f>
        <v>0</v>
      </c>
    </row>
    <row r="57" spans="1:21" x14ac:dyDescent="0.25">
      <c r="A57" s="159" t="s">
        <v>170</v>
      </c>
      <c r="B57" s="19">
        <f>SUM(B49:B55)/B56</f>
        <v>3.5</v>
      </c>
      <c r="C57" s="19">
        <f t="shared" ref="C57:G57" si="24">SUM(C49:C55)/C56</f>
        <v>4.166666666666667</v>
      </c>
      <c r="D57" s="19">
        <f t="shared" si="24"/>
        <v>3.6</v>
      </c>
      <c r="E57" s="19">
        <f t="shared" si="24"/>
        <v>3.5</v>
      </c>
      <c r="F57" s="19">
        <f t="shared" si="24"/>
        <v>4.166666666666667</v>
      </c>
      <c r="G57" s="19">
        <f t="shared" si="24"/>
        <v>4.333333333333333</v>
      </c>
      <c r="H57" s="19"/>
      <c r="I57" s="19"/>
      <c r="K57" s="162" t="s">
        <v>196</v>
      </c>
      <c r="L57" s="163">
        <f>B57+0</f>
        <v>3.5</v>
      </c>
      <c r="M57" s="163"/>
      <c r="N57" s="163"/>
      <c r="O57" s="163"/>
      <c r="P57" s="163"/>
      <c r="Q57" s="163"/>
    </row>
    <row r="58" spans="1:21" x14ac:dyDescent="0.25">
      <c r="A58" s="165"/>
      <c r="B58" s="33"/>
      <c r="C58" s="33"/>
      <c r="D58" s="33"/>
      <c r="E58" s="33"/>
      <c r="F58" s="33"/>
      <c r="G58" s="33"/>
      <c r="H58" s="33"/>
      <c r="I58" s="33"/>
      <c r="K58" s="168"/>
      <c r="L58" s="169"/>
      <c r="M58" s="169"/>
      <c r="N58" s="169"/>
      <c r="O58" s="169"/>
      <c r="P58" s="169"/>
      <c r="Q58" s="169"/>
      <c r="T58" s="157"/>
      <c r="U58" s="157"/>
    </row>
    <row r="61" spans="1:21" x14ac:dyDescent="0.25">
      <c r="R61">
        <f>(1.6/3.8)</f>
        <v>0.4210526315789474</v>
      </c>
    </row>
    <row r="64" spans="1:21" x14ac:dyDescent="0.25">
      <c r="A64" s="325" t="s">
        <v>177</v>
      </c>
      <c r="B64" s="326"/>
      <c r="C64" s="326"/>
      <c r="D64" s="326"/>
      <c r="E64" s="326"/>
      <c r="F64" s="326"/>
      <c r="G64" s="326"/>
      <c r="H64" s="326"/>
      <c r="I64" s="326"/>
      <c r="J64" s="326"/>
    </row>
    <row r="65" spans="1:18" ht="30" x14ac:dyDescent="0.25">
      <c r="A65" s="121" t="s">
        <v>155</v>
      </c>
      <c r="B65" s="156" t="s">
        <v>147</v>
      </c>
      <c r="C65" s="120" t="s">
        <v>148</v>
      </c>
      <c r="D65" s="120" t="s">
        <v>149</v>
      </c>
      <c r="E65" s="120" t="s">
        <v>150</v>
      </c>
      <c r="F65" s="120" t="s">
        <v>151</v>
      </c>
      <c r="G65" s="120" t="s">
        <v>152</v>
      </c>
      <c r="H65" s="120" t="s">
        <v>153</v>
      </c>
      <c r="I65" s="120" t="s">
        <v>154</v>
      </c>
      <c r="J65" s="156" t="s">
        <v>182</v>
      </c>
      <c r="K65" s="156" t="s">
        <v>198</v>
      </c>
    </row>
    <row r="66" spans="1:18" x14ac:dyDescent="0.25">
      <c r="A66" s="95" t="s">
        <v>143</v>
      </c>
      <c r="B66" s="20">
        <v>1</v>
      </c>
      <c r="C66" s="20">
        <v>1</v>
      </c>
      <c r="D66" s="20">
        <v>1</v>
      </c>
      <c r="E66" s="20">
        <v>0</v>
      </c>
      <c r="F66" s="20">
        <v>1</v>
      </c>
      <c r="G66" s="20">
        <v>1</v>
      </c>
      <c r="H66" s="20">
        <v>0</v>
      </c>
      <c r="I66" s="20">
        <v>1</v>
      </c>
      <c r="J66" s="20">
        <f>SUM(B66:I66)</f>
        <v>6</v>
      </c>
      <c r="K66" s="20">
        <v>1.5</v>
      </c>
      <c r="R66">
        <f>((2/5)-(11/24))</f>
        <v>-5.8333333333333293E-2</v>
      </c>
    </row>
    <row r="67" spans="1:18" x14ac:dyDescent="0.25">
      <c r="A67" s="95" t="s">
        <v>144</v>
      </c>
      <c r="B67" s="20">
        <v>0</v>
      </c>
      <c r="C67" s="20">
        <v>1</v>
      </c>
      <c r="D67" s="20">
        <v>1</v>
      </c>
      <c r="E67" s="20">
        <v>1</v>
      </c>
      <c r="F67" s="20">
        <v>0</v>
      </c>
      <c r="G67" s="20">
        <v>1</v>
      </c>
      <c r="H67" s="20">
        <v>1</v>
      </c>
      <c r="I67" s="20">
        <v>0</v>
      </c>
      <c r="J67" s="20">
        <f t="shared" ref="J67:J72" si="25">SUM(B67:I67)</f>
        <v>5</v>
      </c>
      <c r="K67" s="20">
        <v>1.5</v>
      </c>
      <c r="Q67" t="s">
        <v>229</v>
      </c>
      <c r="R67">
        <f>((1/8)*(1/8))</f>
        <v>1.5625E-2</v>
      </c>
    </row>
    <row r="68" spans="1:18" x14ac:dyDescent="0.25">
      <c r="A68" s="3" t="s">
        <v>145</v>
      </c>
      <c r="B68" s="158">
        <v>1</v>
      </c>
      <c r="C68" s="158">
        <v>1</v>
      </c>
      <c r="D68" s="158">
        <v>1</v>
      </c>
      <c r="E68" s="158">
        <v>0</v>
      </c>
      <c r="F68" s="158">
        <v>0</v>
      </c>
      <c r="G68" s="15">
        <v>1</v>
      </c>
      <c r="H68" s="158">
        <v>1</v>
      </c>
      <c r="I68" s="158">
        <v>0</v>
      </c>
      <c r="J68" s="158">
        <f t="shared" si="25"/>
        <v>5</v>
      </c>
      <c r="K68" s="135">
        <f>R51</f>
        <v>0.41333333333333322</v>
      </c>
      <c r="Q68" t="s">
        <v>232</v>
      </c>
      <c r="R68">
        <f>((1/8)*(1/8))</f>
        <v>1.5625E-2</v>
      </c>
    </row>
    <row r="69" spans="1:18" x14ac:dyDescent="0.25">
      <c r="A69" s="3" t="s">
        <v>146</v>
      </c>
      <c r="B69" s="158">
        <v>1</v>
      </c>
      <c r="C69" s="158">
        <v>1</v>
      </c>
      <c r="D69" s="158">
        <v>0</v>
      </c>
      <c r="E69" s="158">
        <v>1</v>
      </c>
      <c r="F69" s="158">
        <v>0</v>
      </c>
      <c r="G69" s="15">
        <v>1</v>
      </c>
      <c r="H69" s="158">
        <v>0</v>
      </c>
      <c r="I69" s="158">
        <v>1</v>
      </c>
      <c r="J69" s="158">
        <f t="shared" si="25"/>
        <v>5</v>
      </c>
      <c r="K69" s="135">
        <f t="shared" ref="K69:K71" si="26">R52</f>
        <v>0.5</v>
      </c>
      <c r="Q69" t="s">
        <v>230</v>
      </c>
      <c r="R69">
        <f>((1/5)*(1/5))</f>
        <v>4.0000000000000008E-2</v>
      </c>
    </row>
    <row r="70" spans="1:18" x14ac:dyDescent="0.25">
      <c r="A70" s="8" t="s">
        <v>173</v>
      </c>
      <c r="B70" s="158">
        <v>1</v>
      </c>
      <c r="C70" s="158">
        <v>1</v>
      </c>
      <c r="D70" s="158">
        <v>1</v>
      </c>
      <c r="E70" s="158">
        <v>1</v>
      </c>
      <c r="F70" s="158">
        <v>1</v>
      </c>
      <c r="G70" s="15">
        <v>1</v>
      </c>
      <c r="H70" s="158">
        <v>1</v>
      </c>
      <c r="I70" s="158">
        <v>0</v>
      </c>
      <c r="J70" s="158">
        <f t="shared" si="25"/>
        <v>7</v>
      </c>
      <c r="K70" s="135">
        <f t="shared" si="26"/>
        <v>-8.3333333333333481E-2</v>
      </c>
      <c r="Q70" t="s">
        <v>231</v>
      </c>
      <c r="R70">
        <f>((1/5)*(1/5))</f>
        <v>4.0000000000000008E-2</v>
      </c>
    </row>
    <row r="71" spans="1:18" x14ac:dyDescent="0.25">
      <c r="A71" s="8" t="s">
        <v>174</v>
      </c>
      <c r="B71" s="158">
        <v>0</v>
      </c>
      <c r="C71" s="158">
        <v>1</v>
      </c>
      <c r="D71" s="158">
        <v>1</v>
      </c>
      <c r="E71" s="158">
        <v>1</v>
      </c>
      <c r="F71" s="158">
        <v>1</v>
      </c>
      <c r="G71" s="15">
        <v>0</v>
      </c>
      <c r="H71" s="158">
        <v>1</v>
      </c>
      <c r="I71" s="158">
        <v>1</v>
      </c>
      <c r="J71" s="158">
        <f t="shared" si="25"/>
        <v>6</v>
      </c>
      <c r="K71" s="135">
        <f t="shared" si="26"/>
        <v>-1.186666666666667</v>
      </c>
      <c r="Q71" t="s">
        <v>233</v>
      </c>
      <c r="R71">
        <f>((3/8)*(3/8))</f>
        <v>0.140625</v>
      </c>
    </row>
    <row r="72" spans="1:18" x14ac:dyDescent="0.25">
      <c r="A72" s="8" t="s">
        <v>175</v>
      </c>
      <c r="B72" s="158">
        <v>1</v>
      </c>
      <c r="C72" s="158">
        <v>1</v>
      </c>
      <c r="D72" s="158">
        <v>1</v>
      </c>
      <c r="E72" s="158">
        <v>0</v>
      </c>
      <c r="F72" s="158">
        <v>1</v>
      </c>
      <c r="G72" s="15">
        <v>0</v>
      </c>
      <c r="H72" s="158">
        <v>1</v>
      </c>
      <c r="I72" s="158">
        <v>0</v>
      </c>
      <c r="J72" s="158">
        <f t="shared" si="25"/>
        <v>5</v>
      </c>
      <c r="K72" s="135">
        <f>R55</f>
        <v>0.1416666666666665</v>
      </c>
      <c r="Q72" t="s">
        <v>234</v>
      </c>
      <c r="R72">
        <f>((1/3)*(1/3))</f>
        <v>0.1111111111111111</v>
      </c>
    </row>
    <row r="73" spans="1:18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4"/>
      <c r="K73" s="31"/>
      <c r="Q73" t="s">
        <v>227</v>
      </c>
      <c r="R73">
        <f>SUM(R67:R72)</f>
        <v>0.36298611111111112</v>
      </c>
    </row>
    <row r="74" spans="1:18" x14ac:dyDescent="0.25">
      <c r="Q74" t="s">
        <v>228</v>
      </c>
      <c r="R74">
        <f>SQRT(R73)</f>
        <v>0.60248328699733333</v>
      </c>
    </row>
    <row r="75" spans="1:18" x14ac:dyDescent="0.25">
      <c r="Q75" t="s">
        <v>235</v>
      </c>
      <c r="R75">
        <f>R66/(2*R74)</f>
        <v>-4.8410748142123552E-2</v>
      </c>
    </row>
    <row r="76" spans="1:18" x14ac:dyDescent="0.25">
      <c r="Q76" t="s">
        <v>236</v>
      </c>
      <c r="R76">
        <f>(ACOS(R75))</f>
        <v>1.6192260041495001</v>
      </c>
    </row>
    <row r="77" spans="1:18" x14ac:dyDescent="0.25">
      <c r="R77">
        <f>DEGREES(ACOS(R75))</f>
        <v>92.77481611559908</v>
      </c>
    </row>
    <row r="79" spans="1:18" x14ac:dyDescent="0.25">
      <c r="A79" s="121"/>
      <c r="B79" s="226" t="s">
        <v>147</v>
      </c>
      <c r="C79" s="120" t="s">
        <v>148</v>
      </c>
      <c r="D79" s="120" t="s">
        <v>149</v>
      </c>
      <c r="E79" s="120" t="s">
        <v>150</v>
      </c>
      <c r="F79" s="120" t="s">
        <v>151</v>
      </c>
      <c r="G79" s="120" t="s">
        <v>152</v>
      </c>
      <c r="H79" s="120" t="s">
        <v>153</v>
      </c>
      <c r="I79" s="120" t="s">
        <v>154</v>
      </c>
      <c r="K79" s="227"/>
      <c r="Q79">
        <f>DEGREES(ACOS(P84))</f>
        <v>90</v>
      </c>
    </row>
    <row r="80" spans="1:18" x14ac:dyDescent="0.25">
      <c r="A80" s="132" t="s">
        <v>166</v>
      </c>
      <c r="B80" s="123">
        <v>-0.125</v>
      </c>
      <c r="C80" s="129">
        <v>0.2</v>
      </c>
      <c r="D80" s="129">
        <v>0.2</v>
      </c>
      <c r="E80" s="129">
        <v>0</v>
      </c>
      <c r="F80" s="129">
        <v>0</v>
      </c>
      <c r="G80" s="129">
        <v>0.375</v>
      </c>
      <c r="H80" s="123">
        <v>-0.33333333333333331</v>
      </c>
      <c r="I80" s="123">
        <v>0.125</v>
      </c>
      <c r="K80" s="227"/>
    </row>
    <row r="81" spans="1:13" ht="30" x14ac:dyDescent="0.25">
      <c r="A81" s="121" t="s">
        <v>155</v>
      </c>
      <c r="B81" s="226" t="s">
        <v>147</v>
      </c>
      <c r="C81" s="120" t="s">
        <v>148</v>
      </c>
      <c r="D81" s="120" t="s">
        <v>149</v>
      </c>
      <c r="E81" s="120" t="s">
        <v>150</v>
      </c>
      <c r="F81" s="120" t="s">
        <v>151</v>
      </c>
      <c r="G81" s="120" t="s">
        <v>152</v>
      </c>
      <c r="H81" s="120" t="s">
        <v>153</v>
      </c>
      <c r="I81" s="120" t="s">
        <v>154</v>
      </c>
      <c r="K81" s="227"/>
    </row>
    <row r="82" spans="1:13" x14ac:dyDescent="0.25">
      <c r="A82" s="95" t="s">
        <v>194</v>
      </c>
      <c r="B82" s="229">
        <v>0</v>
      </c>
      <c r="C82" s="95">
        <v>1</v>
      </c>
      <c r="D82" s="95">
        <v>1</v>
      </c>
      <c r="E82" s="95">
        <v>1</v>
      </c>
      <c r="F82" s="95">
        <v>0</v>
      </c>
      <c r="G82" s="95">
        <v>1</v>
      </c>
      <c r="H82" s="95">
        <v>1</v>
      </c>
      <c r="I82" s="95">
        <v>0</v>
      </c>
      <c r="K82" s="227"/>
    </row>
    <row r="83" spans="1:13" x14ac:dyDescent="0.25">
      <c r="A83" t="s">
        <v>193</v>
      </c>
      <c r="B83" s="227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1</v>
      </c>
      <c r="I83">
        <v>0</v>
      </c>
      <c r="K83" s="227"/>
    </row>
    <row r="84" spans="1:13" x14ac:dyDescent="0.25">
      <c r="A84" t="s">
        <v>239</v>
      </c>
      <c r="B84" s="227">
        <v>1</v>
      </c>
      <c r="C84">
        <v>1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K84" s="227"/>
    </row>
    <row r="85" spans="1:13" x14ac:dyDescent="0.25">
      <c r="A85" t="s">
        <v>240</v>
      </c>
      <c r="B85" s="123">
        <f>B80*B82</f>
        <v>0</v>
      </c>
      <c r="C85" s="123">
        <f>C80*C82</f>
        <v>0.2</v>
      </c>
      <c r="D85" s="123">
        <f t="shared" ref="D85:I85" si="27">D80*D82</f>
        <v>0.2</v>
      </c>
      <c r="E85" s="123">
        <f t="shared" si="27"/>
        <v>0</v>
      </c>
      <c r="F85" s="123">
        <f t="shared" si="27"/>
        <v>0</v>
      </c>
      <c r="G85" s="123">
        <f t="shared" si="27"/>
        <v>0.375</v>
      </c>
      <c r="H85" s="123">
        <f t="shared" si="27"/>
        <v>-0.33333333333333331</v>
      </c>
      <c r="I85" s="123">
        <f t="shared" si="27"/>
        <v>0</v>
      </c>
      <c r="J85" s="279">
        <f>SUM(B85:I85)</f>
        <v>0.44166666666666671</v>
      </c>
      <c r="K85" s="33" t="s">
        <v>270</v>
      </c>
      <c r="L85" s="279">
        <f>J85</f>
        <v>0.44166666666666671</v>
      </c>
    </row>
    <row r="86" spans="1:13" x14ac:dyDescent="0.25">
      <c r="A86" s="149" t="s">
        <v>238</v>
      </c>
      <c r="B86" s="135">
        <f>(B82)*(B82)</f>
        <v>0</v>
      </c>
      <c r="C86" s="135">
        <f t="shared" ref="C86:I86" si="28">(C82)*(C82)</f>
        <v>1</v>
      </c>
      <c r="D86" s="135">
        <f t="shared" si="28"/>
        <v>1</v>
      </c>
      <c r="E86" s="135">
        <f t="shared" si="28"/>
        <v>1</v>
      </c>
      <c r="F86" s="135">
        <f t="shared" si="28"/>
        <v>0</v>
      </c>
      <c r="G86" s="135">
        <f t="shared" si="28"/>
        <v>1</v>
      </c>
      <c r="H86" s="135">
        <f t="shared" si="28"/>
        <v>1</v>
      </c>
      <c r="I86" s="135">
        <f t="shared" si="28"/>
        <v>0</v>
      </c>
      <c r="J86" s="279">
        <f>SUM(B86:I86)</f>
        <v>5</v>
      </c>
      <c r="K86" s="227" t="s">
        <v>272</v>
      </c>
      <c r="L86" s="279">
        <f>SQRT(J86)</f>
        <v>2.2360679774997898</v>
      </c>
      <c r="M86" t="s">
        <v>228</v>
      </c>
    </row>
    <row r="87" spans="1:13" x14ac:dyDescent="0.25">
      <c r="A87" t="s">
        <v>237</v>
      </c>
      <c r="B87" s="135">
        <f>(B80)*(B80)</f>
        <v>1.5625E-2</v>
      </c>
      <c r="C87" s="135">
        <f>(C80)*(C80)</f>
        <v>4.0000000000000008E-2</v>
      </c>
      <c r="D87" s="135">
        <f t="shared" ref="D87:I87" si="29">(D80)*(D80)</f>
        <v>4.0000000000000008E-2</v>
      </c>
      <c r="E87" s="135">
        <f t="shared" si="29"/>
        <v>0</v>
      </c>
      <c r="F87" s="135">
        <f t="shared" si="29"/>
        <v>0</v>
      </c>
      <c r="G87" s="135">
        <f t="shared" si="29"/>
        <v>0.140625</v>
      </c>
      <c r="H87" s="135">
        <f t="shared" si="29"/>
        <v>0.1111111111111111</v>
      </c>
      <c r="I87" s="135">
        <f t="shared" si="29"/>
        <v>1.5625E-2</v>
      </c>
      <c r="J87" s="279">
        <f>SUM(B87:I87)</f>
        <v>0.36298611111111112</v>
      </c>
      <c r="K87" s="227" t="s">
        <v>271</v>
      </c>
      <c r="L87" s="279">
        <f>SQRT(J87)</f>
        <v>0.60248328699733333</v>
      </c>
      <c r="M87" t="s">
        <v>228</v>
      </c>
    </row>
    <row r="88" spans="1:13" x14ac:dyDescent="0.25">
      <c r="B88" s="227"/>
      <c r="K88" s="227" t="s">
        <v>269</v>
      </c>
      <c r="L88" s="279">
        <f>L86*L87</f>
        <v>1.3471935850335526</v>
      </c>
    </row>
    <row r="89" spans="1:13" x14ac:dyDescent="0.25">
      <c r="B89" s="227"/>
      <c r="K89" s="227" t="s">
        <v>235</v>
      </c>
      <c r="L89" s="279">
        <f>J85/L88</f>
        <v>0.32784202031044168</v>
      </c>
    </row>
    <row r="90" spans="1:13" x14ac:dyDescent="0.25">
      <c r="B90" s="227"/>
      <c r="J90" t="s">
        <v>242</v>
      </c>
      <c r="K90" s="278">
        <f>DEGREES(ACOS(L89))</f>
        <v>70.862152862883605</v>
      </c>
    </row>
    <row r="93" spans="1:13" x14ac:dyDescent="0.25">
      <c r="A93" s="121"/>
      <c r="B93" s="226" t="s">
        <v>147</v>
      </c>
      <c r="C93" s="120" t="s">
        <v>148</v>
      </c>
      <c r="D93" s="120" t="s">
        <v>149</v>
      </c>
      <c r="E93" s="120" t="s">
        <v>150</v>
      </c>
      <c r="F93" s="120" t="s">
        <v>151</v>
      </c>
      <c r="G93" s="120" t="s">
        <v>152</v>
      </c>
      <c r="H93" s="120" t="s">
        <v>153</v>
      </c>
      <c r="I93" s="120" t="s">
        <v>154</v>
      </c>
      <c r="K93" s="227"/>
    </row>
    <row r="94" spans="1:13" x14ac:dyDescent="0.25">
      <c r="A94" s="132" t="s">
        <v>166</v>
      </c>
      <c r="B94" s="123">
        <v>-0.125</v>
      </c>
      <c r="C94" s="129">
        <v>0.2</v>
      </c>
      <c r="D94" s="129">
        <v>0.2</v>
      </c>
      <c r="E94" s="129">
        <v>0</v>
      </c>
      <c r="F94" s="129">
        <v>0</v>
      </c>
      <c r="G94" s="129">
        <v>0.375</v>
      </c>
      <c r="H94" s="123">
        <v>-0.33333333333333331</v>
      </c>
      <c r="I94" s="123">
        <v>0.125</v>
      </c>
      <c r="K94" s="227"/>
    </row>
    <row r="95" spans="1:13" ht="30" x14ac:dyDescent="0.25">
      <c r="A95" s="121" t="s">
        <v>155</v>
      </c>
      <c r="B95" s="226" t="s">
        <v>147</v>
      </c>
      <c r="C95" s="120" t="s">
        <v>148</v>
      </c>
      <c r="D95" s="120" t="s">
        <v>149</v>
      </c>
      <c r="E95" s="120" t="s">
        <v>150</v>
      </c>
      <c r="F95" s="120" t="s">
        <v>151</v>
      </c>
      <c r="G95" s="120" t="s">
        <v>152</v>
      </c>
      <c r="H95" s="120" t="s">
        <v>153</v>
      </c>
      <c r="I95" s="120" t="s">
        <v>154</v>
      </c>
      <c r="K95" s="227"/>
    </row>
    <row r="96" spans="1:13" x14ac:dyDescent="0.25">
      <c r="A96" s="32" t="s">
        <v>194</v>
      </c>
      <c r="B96" s="228">
        <v>0</v>
      </c>
      <c r="C96" s="32">
        <v>1</v>
      </c>
      <c r="D96" s="32">
        <v>1</v>
      </c>
      <c r="E96" s="32">
        <v>1</v>
      </c>
      <c r="F96" s="32">
        <v>0</v>
      </c>
      <c r="G96" s="32">
        <v>1</v>
      </c>
      <c r="H96" s="32">
        <v>1</v>
      </c>
      <c r="I96" s="32">
        <v>0</v>
      </c>
      <c r="K96" s="227"/>
    </row>
    <row r="97" spans="1:11" x14ac:dyDescent="0.25">
      <c r="A97" s="150" t="s">
        <v>193</v>
      </c>
      <c r="B97" s="199">
        <v>0</v>
      </c>
      <c r="C97" s="150">
        <v>1</v>
      </c>
      <c r="D97" s="150">
        <v>1</v>
      </c>
      <c r="E97" s="150">
        <v>0</v>
      </c>
      <c r="F97" s="150">
        <v>0</v>
      </c>
      <c r="G97" s="150">
        <v>1</v>
      </c>
      <c r="H97" s="150">
        <v>1</v>
      </c>
      <c r="I97" s="150">
        <v>0</v>
      </c>
      <c r="K97" s="227"/>
    </row>
    <row r="98" spans="1:11" x14ac:dyDescent="0.25">
      <c r="A98" t="s">
        <v>239</v>
      </c>
      <c r="B98" s="227">
        <v>1</v>
      </c>
      <c r="C98">
        <v>1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K98" s="227"/>
    </row>
    <row r="99" spans="1:11" x14ac:dyDescent="0.25">
      <c r="A99" t="s">
        <v>240</v>
      </c>
      <c r="B99" s="123">
        <f>B94*B97</f>
        <v>0</v>
      </c>
      <c r="C99" s="123">
        <f t="shared" ref="C99:I99" si="30">C94*C97</f>
        <v>0.2</v>
      </c>
      <c r="D99" s="123">
        <f t="shared" si="30"/>
        <v>0.2</v>
      </c>
      <c r="E99" s="123">
        <f t="shared" si="30"/>
        <v>0</v>
      </c>
      <c r="F99" s="123">
        <f t="shared" si="30"/>
        <v>0</v>
      </c>
      <c r="G99" s="123">
        <f t="shared" si="30"/>
        <v>0.375</v>
      </c>
      <c r="H99" s="123">
        <f t="shared" si="30"/>
        <v>-0.33333333333333331</v>
      </c>
      <c r="I99" s="123">
        <f t="shared" si="30"/>
        <v>0</v>
      </c>
      <c r="J99" s="231">
        <f>SUM(B99:I99)</f>
        <v>0.44166666666666671</v>
      </c>
      <c r="K99" s="33" t="s">
        <v>228</v>
      </c>
    </row>
    <row r="100" spans="1:11" x14ac:dyDescent="0.25">
      <c r="A100" s="149" t="s">
        <v>238</v>
      </c>
      <c r="B100" s="135">
        <f>(B97)*(B97)</f>
        <v>0</v>
      </c>
      <c r="C100" s="135">
        <f>(C97)*(C97)</f>
        <v>1</v>
      </c>
      <c r="D100" s="135">
        <f t="shared" ref="D100:I100" si="31">(D97)*(D97)</f>
        <v>1</v>
      </c>
      <c r="E100" s="135">
        <f t="shared" si="31"/>
        <v>0</v>
      </c>
      <c r="F100" s="135">
        <f t="shared" si="31"/>
        <v>0</v>
      </c>
      <c r="G100" s="135">
        <f t="shared" si="31"/>
        <v>1</v>
      </c>
      <c r="H100" s="135">
        <f t="shared" si="31"/>
        <v>1</v>
      </c>
      <c r="I100" s="135">
        <f t="shared" si="31"/>
        <v>0</v>
      </c>
      <c r="J100" s="230">
        <f>SUM(B100:I100)</f>
        <v>4</v>
      </c>
      <c r="K100" s="227">
        <f>SQRT(J100)</f>
        <v>2</v>
      </c>
    </row>
    <row r="101" spans="1:11" x14ac:dyDescent="0.25">
      <c r="A101" t="s">
        <v>237</v>
      </c>
      <c r="B101" s="135">
        <f>(B94)*(B94)</f>
        <v>1.5625E-2</v>
      </c>
      <c r="C101" s="135">
        <f>(C94)*(C94)</f>
        <v>4.0000000000000008E-2</v>
      </c>
      <c r="D101" s="135">
        <f t="shared" ref="D101:I101" si="32">(D94)*(D94)</f>
        <v>4.0000000000000008E-2</v>
      </c>
      <c r="E101" s="135">
        <f t="shared" si="32"/>
        <v>0</v>
      </c>
      <c r="F101" s="135">
        <f t="shared" si="32"/>
        <v>0</v>
      </c>
      <c r="G101" s="135">
        <f t="shared" si="32"/>
        <v>0.140625</v>
      </c>
      <c r="H101" s="135">
        <f t="shared" si="32"/>
        <v>0.1111111111111111</v>
      </c>
      <c r="I101" s="135">
        <f t="shared" si="32"/>
        <v>1.5625E-2</v>
      </c>
      <c r="J101" s="230">
        <f>SUM(B101:I101)</f>
        <v>0.36298611111111112</v>
      </c>
      <c r="K101" s="227">
        <f>SQRT(J101)</f>
        <v>0.60248328699733333</v>
      </c>
    </row>
    <row r="102" spans="1:11" x14ac:dyDescent="0.25">
      <c r="B102" s="227"/>
      <c r="J102" t="s">
        <v>273</v>
      </c>
      <c r="K102" s="227">
        <f>K100*K101</f>
        <v>1.2049665739946667</v>
      </c>
    </row>
    <row r="103" spans="1:11" x14ac:dyDescent="0.25">
      <c r="B103" s="227"/>
      <c r="J103" t="s">
        <v>241</v>
      </c>
      <c r="K103" s="227">
        <f>J99/K102</f>
        <v>0.36653852164750722</v>
      </c>
    </row>
    <row r="104" spans="1:11" x14ac:dyDescent="0.25">
      <c r="B104" s="227"/>
      <c r="J104" t="s">
        <v>242</v>
      </c>
      <c r="K104" s="227">
        <f>DEGREES(ACOS(K103))</f>
        <v>68.497703333813305</v>
      </c>
    </row>
    <row r="106" spans="1:11" x14ac:dyDescent="0.25">
      <c r="B106" s="125" t="s">
        <v>278</v>
      </c>
      <c r="C106" t="s">
        <v>279</v>
      </c>
      <c r="D106" t="s">
        <v>280</v>
      </c>
      <c r="E106" t="s">
        <v>281</v>
      </c>
      <c r="F106" t="s">
        <v>282</v>
      </c>
      <c r="G106" t="s">
        <v>283</v>
      </c>
      <c r="H106" t="s">
        <v>284</v>
      </c>
    </row>
    <row r="107" spans="1:11" x14ac:dyDescent="0.25">
      <c r="A107" t="s">
        <v>274</v>
      </c>
      <c r="B107" s="280">
        <v>4</v>
      </c>
      <c r="C107" s="280"/>
      <c r="D107" s="280"/>
      <c r="E107" s="280">
        <v>5</v>
      </c>
      <c r="F107" s="280">
        <v>1</v>
      </c>
      <c r="G107" s="280"/>
      <c r="H107" s="280"/>
      <c r="I107" s="284">
        <f>(B107+E107+F107)/3</f>
        <v>3.3333333333333335</v>
      </c>
    </row>
    <row r="108" spans="1:11" x14ac:dyDescent="0.25">
      <c r="A108" t="s">
        <v>275</v>
      </c>
      <c r="B108" s="280">
        <v>5</v>
      </c>
      <c r="C108" s="280">
        <v>5</v>
      </c>
      <c r="D108" s="280">
        <v>4</v>
      </c>
      <c r="E108" s="280"/>
      <c r="F108" s="280"/>
      <c r="G108" s="280"/>
      <c r="H108" s="280"/>
      <c r="I108" s="284">
        <f>(B108+C108+D108+G108)/3</f>
        <v>4.666666666666667</v>
      </c>
    </row>
    <row r="109" spans="1:11" x14ac:dyDescent="0.25">
      <c r="A109" t="s">
        <v>276</v>
      </c>
      <c r="B109" s="280"/>
      <c r="C109" s="280"/>
      <c r="D109" s="280"/>
      <c r="E109" s="280">
        <v>2</v>
      </c>
      <c r="F109" s="280">
        <v>4</v>
      </c>
      <c r="G109" s="280">
        <v>5</v>
      </c>
      <c r="H109" s="280"/>
      <c r="I109" s="284">
        <f>(E109+F109+G109)/3</f>
        <v>3.6666666666666665</v>
      </c>
    </row>
    <row r="110" spans="1:11" x14ac:dyDescent="0.25">
      <c r="A110" t="s">
        <v>277</v>
      </c>
      <c r="B110" s="280"/>
      <c r="C110" s="280">
        <v>3</v>
      </c>
      <c r="D110" s="280"/>
      <c r="E110" s="280"/>
      <c r="F110" s="280"/>
      <c r="G110" s="280"/>
      <c r="H110" s="280">
        <v>3</v>
      </c>
      <c r="I110" s="284">
        <f>(C110+H110)/2</f>
        <v>3</v>
      </c>
    </row>
    <row r="111" spans="1:11" x14ac:dyDescent="0.25">
      <c r="B111" s="125">
        <f>(B107+B108)/2</f>
        <v>4.5</v>
      </c>
      <c r="C111" s="281">
        <f>(C110+C108)/2</f>
        <v>4</v>
      </c>
      <c r="D111" s="281">
        <f>(D108)/1</f>
        <v>4</v>
      </c>
      <c r="E111" s="281">
        <f>(E107+E109)/2</f>
        <v>3.5</v>
      </c>
      <c r="F111" s="281">
        <f>(F107+F109)/2</f>
        <v>2.5</v>
      </c>
      <c r="G111" s="281">
        <f>(G109)/1</f>
        <v>5</v>
      </c>
      <c r="H111" s="281">
        <f>(H110)/1</f>
        <v>3</v>
      </c>
    </row>
    <row r="113" spans="1:8" x14ac:dyDescent="0.25">
      <c r="B113" s="281" t="s">
        <v>278</v>
      </c>
      <c r="C113" t="s">
        <v>279</v>
      </c>
      <c r="D113" t="s">
        <v>280</v>
      </c>
      <c r="E113" t="s">
        <v>281</v>
      </c>
      <c r="F113" t="s">
        <v>282</v>
      </c>
      <c r="G113" t="s">
        <v>283</v>
      </c>
      <c r="H113" t="s">
        <v>284</v>
      </c>
    </row>
    <row r="114" spans="1:8" x14ac:dyDescent="0.25">
      <c r="A114" t="s">
        <v>274</v>
      </c>
      <c r="B114" s="123">
        <f>B107-I$107</f>
        <v>0.66666666666666652</v>
      </c>
      <c r="C114" s="123"/>
      <c r="D114" s="123"/>
      <c r="E114" s="123">
        <f>E107-I$107</f>
        <v>1.6666666666666665</v>
      </c>
      <c r="F114" s="123">
        <f>F107-I$107</f>
        <v>-2.3333333333333335</v>
      </c>
      <c r="G114" s="123"/>
      <c r="H114" s="123"/>
    </row>
    <row r="115" spans="1:8" x14ac:dyDescent="0.25">
      <c r="A115" t="s">
        <v>275</v>
      </c>
      <c r="B115" s="123">
        <f>B108-I$108</f>
        <v>0.33333333333333304</v>
      </c>
      <c r="C115" s="123">
        <f>C108-I$108</f>
        <v>0.33333333333333304</v>
      </c>
      <c r="D115" s="123">
        <f>D108-I$108</f>
        <v>-0.66666666666666696</v>
      </c>
      <c r="E115" s="123"/>
      <c r="F115" s="123"/>
      <c r="G115" s="123"/>
      <c r="H115" s="123"/>
    </row>
    <row r="116" spans="1:8" x14ac:dyDescent="0.25">
      <c r="A116" t="s">
        <v>276</v>
      </c>
      <c r="B116" s="123"/>
      <c r="C116" s="123"/>
      <c r="D116" s="123"/>
      <c r="E116" s="123">
        <f>E109-I$109</f>
        <v>-1.6666666666666665</v>
      </c>
      <c r="F116" s="123">
        <f>F109-I$109</f>
        <v>0.33333333333333348</v>
      </c>
      <c r="G116" s="123">
        <f>G109-I$109</f>
        <v>1.3333333333333335</v>
      </c>
      <c r="H116" s="123"/>
    </row>
    <row r="117" spans="1:8" x14ac:dyDescent="0.25">
      <c r="A117" t="s">
        <v>277</v>
      </c>
      <c r="B117" s="123"/>
      <c r="C117" s="123">
        <f>C110-I$110</f>
        <v>0</v>
      </c>
      <c r="D117" s="123"/>
      <c r="E117" s="123"/>
      <c r="F117" s="123"/>
      <c r="G117" s="123"/>
      <c r="H117" s="123">
        <f>H110-I$110</f>
        <v>0</v>
      </c>
    </row>
  </sheetData>
  <mergeCells count="11">
    <mergeCell ref="A64:J64"/>
    <mergeCell ref="A2:I2"/>
    <mergeCell ref="O45:P45"/>
    <mergeCell ref="L34:Q34"/>
    <mergeCell ref="K32:S32"/>
    <mergeCell ref="A13:G13"/>
    <mergeCell ref="A24:I24"/>
    <mergeCell ref="K13:Q13"/>
    <mergeCell ref="K24:S24"/>
    <mergeCell ref="A47:G47"/>
    <mergeCell ref="K47:Q47"/>
  </mergeCells>
  <hyperlinks>
    <hyperlink ref="A34" location="recommendation!A19" display="    Actor User" xr:uid="{00000000-0004-0000-0800-000000000000}"/>
  </hyperlinks>
  <pageMargins left="0.7" right="0.7" top="0.75" bottom="0.75" header="0.3" footer="0.3"/>
  <pageSetup orientation="portrait" horizontalDpi="4294967292" verticalDpi="4294967292"/>
  <ignoredErrors>
    <ignoredError sqref="H49 H50:I55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matriz-1</vt:lpstr>
      <vt:lpstr>Hoja1</vt:lpstr>
      <vt:lpstr>Hoja2</vt:lpstr>
      <vt:lpstr>Hoja3</vt:lpstr>
      <vt:lpstr>Hoja4</vt:lpstr>
      <vt:lpstr>Hoja5</vt:lpstr>
      <vt:lpstr>Hoja6</vt:lpstr>
      <vt:lpstr>matrices</vt:lpstr>
      <vt:lpstr>recommendation</vt:lpstr>
      <vt:lpstr>RMSE</vt:lpstr>
      <vt:lpstr>docs</vt:lpstr>
      <vt:lpstr>recommendation-2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Freddy</cp:lastModifiedBy>
  <dcterms:created xsi:type="dcterms:W3CDTF">2013-08-23T13:17:09Z</dcterms:created>
  <dcterms:modified xsi:type="dcterms:W3CDTF">2020-08-24T16:28:40Z</dcterms:modified>
</cp:coreProperties>
</file>