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3\P3\BackEnd\Data\"/>
    </mc:Choice>
  </mc:AlternateContent>
  <xr:revisionPtr revIDLastSave="0" documentId="13_ncr:1_{F736F6B7-0061-4D0D-94C3-89158DF7854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p_angles - 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1" l="1"/>
  <c r="K196" i="1"/>
  <c r="K194" i="1"/>
  <c r="K193" i="1"/>
  <c r="M192" i="1"/>
  <c r="M191" i="1"/>
  <c r="M190" i="1"/>
  <c r="N211" i="1"/>
  <c r="N212" i="1"/>
  <c r="N213" i="1"/>
  <c r="N214" i="1"/>
  <c r="N215" i="1"/>
  <c r="N216" i="1"/>
  <c r="N217" i="1"/>
  <c r="N218" i="1"/>
  <c r="N219" i="1"/>
  <c r="N220" i="1"/>
  <c r="N221" i="1"/>
  <c r="N210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K179" i="1"/>
  <c r="K178" i="1"/>
  <c r="K176" i="1"/>
  <c r="K175" i="1"/>
  <c r="M174" i="1"/>
  <c r="M173" i="1"/>
  <c r="M172" i="1"/>
  <c r="K166" i="1"/>
  <c r="K165" i="1"/>
  <c r="K163" i="1"/>
  <c r="K162" i="1"/>
  <c r="M161" i="1"/>
  <c r="M160" i="1"/>
  <c r="M159" i="1"/>
  <c r="K145" i="1"/>
  <c r="K144" i="1"/>
  <c r="K142" i="1"/>
  <c r="K141" i="1"/>
  <c r="M140" i="1"/>
  <c r="M139" i="1"/>
  <c r="M138" i="1"/>
  <c r="K130" i="1"/>
  <c r="K129" i="1"/>
  <c r="K127" i="1"/>
  <c r="K126" i="1"/>
  <c r="M125" i="1"/>
  <c r="M124" i="1"/>
  <c r="K116" i="1"/>
  <c r="K115" i="1"/>
  <c r="K113" i="1"/>
  <c r="K112" i="1"/>
  <c r="M111" i="1"/>
  <c r="M110" i="1"/>
  <c r="M109" i="1"/>
  <c r="K104" i="1"/>
  <c r="K103" i="1"/>
  <c r="K101" i="1"/>
  <c r="K100" i="1"/>
  <c r="M99" i="1"/>
  <c r="M98" i="1"/>
  <c r="M97" i="1"/>
  <c r="K90" i="1"/>
  <c r="K89" i="1"/>
  <c r="K87" i="1"/>
  <c r="K86" i="1"/>
  <c r="M85" i="1"/>
  <c r="M84" i="1"/>
  <c r="K69" i="1"/>
  <c r="K68" i="1"/>
  <c r="K66" i="1"/>
  <c r="K65" i="1"/>
  <c r="M64" i="1"/>
  <c r="M63" i="1"/>
  <c r="M62" i="1"/>
  <c r="K52" i="1"/>
  <c r="K50" i="1"/>
  <c r="K53" i="1"/>
  <c r="K49" i="1"/>
  <c r="M48" i="1"/>
  <c r="M47" i="1"/>
  <c r="M46" i="1"/>
  <c r="K42" i="1"/>
  <c r="K41" i="1"/>
  <c r="K39" i="1"/>
  <c r="K38" i="1"/>
  <c r="M37" i="1"/>
  <c r="M36" i="1"/>
  <c r="K28" i="1"/>
  <c r="K27" i="1"/>
  <c r="K24" i="1"/>
  <c r="K25" i="1"/>
  <c r="M23" i="1"/>
  <c r="M21" i="1"/>
  <c r="M22" i="1"/>
  <c r="K11" i="1"/>
  <c r="K10" i="1"/>
  <c r="M6" i="1"/>
  <c r="K8" i="1"/>
  <c r="K7" i="1"/>
  <c r="M5" i="1"/>
  <c r="M4" i="1"/>
</calcChain>
</file>

<file path=xl/sharedStrings.xml><?xml version="1.0" encoding="utf-8"?>
<sst xmlns="http://schemas.openxmlformats.org/spreadsheetml/2006/main" count="423" uniqueCount="39">
  <si>
    <t>Rep</t>
  </si>
  <si>
    <t>Time</t>
  </si>
  <si>
    <t>Time_Diff_From_Last_Rep</t>
  </si>
  <si>
    <t>Angle_Diff_From_Last_Rep</t>
  </si>
  <si>
    <t>Highest_Angle</t>
  </si>
  <si>
    <t>Contours_Count</t>
  </si>
  <si>
    <t>Successful_Rep</t>
  </si>
  <si>
    <t>Unsuccesful</t>
  </si>
  <si>
    <t>Succesful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</si>
  <si>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</si>
  <si>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</si>
  <si>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</si>
  <si>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</si>
  <si>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</si>
  <si>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</si>
  <si>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</si>
  <si>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</si>
  <si>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</si>
  <si>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</si>
  <si>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</si>
  <si>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13</t>
  </si>
  <si>
    <t>Unsuccesful:</t>
  </si>
  <si>
    <t>Succesfull:</t>
  </si>
  <si>
    <t>Average Angle:</t>
  </si>
  <si>
    <t>Median Angle:</t>
  </si>
  <si>
    <t>Contour avg un</t>
  </si>
  <si>
    <t>Contour avg succes</t>
  </si>
  <si>
    <t>Contour avg overall</t>
  </si>
  <si>
    <t>Average rep speed:</t>
  </si>
  <si>
    <t>Median rep speed:</t>
  </si>
  <si>
    <t>Reps:</t>
  </si>
  <si>
    <t>Average countours</t>
  </si>
  <si>
    <t>Unsuccesful reps</t>
  </si>
  <si>
    <t>Succesful reps</t>
  </si>
  <si>
    <t>Participant</t>
  </si>
  <si>
    <t>Average Rep Time</t>
  </si>
  <si>
    <t>Average Angles</t>
  </si>
  <si>
    <t>Reps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</si>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</sst>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2" fontId="0" fillId="0" borderId="14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Avereage time per repetition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2057436027485253E-2"/>
          <c:y val="0.19757868229131437"/>
          <c:w val="0.88321100396376218"/>
          <c:h val="0.71699509401142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'rep_angles - Test1'!$B$209</c:f>
              <c:strCache>
                <c:ptCount val="1"/>
                <c:pt idx="0">
                  <c:v>Average Rep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'rep_angles - Test1'!$A$210:$A$221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'rep_angles - Test1'!$B$210:$B$221</c:f>
              <c:numCache>
                <c:formatCode>0.00</c:formatCode>
                <c:ptCount val="12"/>
                <c:pt idx="0">
                  <c:v>1.9940000000000002</c:v>
                </c:pt>
                <c:pt idx="1">
                  <c:v>2.273333333333333</c:v>
                </c:pt>
                <c:pt idx="2">
                  <c:v>2.8911111111111105</c:v>
                </c:pt>
                <c:pt idx="3">
                  <c:v>2.0821428571428577</c:v>
                </c:pt>
                <c:pt idx="4">
                  <c:v>1.54</c:v>
                </c:pt>
                <c:pt idx="5">
                  <c:v>2.4925000000000002</c:v>
                </c:pt>
                <c:pt idx="6">
                  <c:v>3.8814285714285717</c:v>
                </c:pt>
                <c:pt idx="7">
                  <c:v>2.4824999999999999</c:v>
                </c:pt>
                <c:pt idx="8">
                  <c:v>2.1938461538461533</c:v>
                </c:pt>
                <c:pt idx="9">
                  <c:v>1.5273684210526313</c:v>
                </c:pt>
                <c:pt idx="10">
                  <c:v>2.3218181818181818</c:v>
                </c:pt>
                <c:pt idx="11">
                  <c:v>1.7005882352941173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856-A674-6B381702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60607"/>
        <c:axId val="404473839"/>
      </c:barChart>
      <c:catAx>
        <c:axId val="21377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4473839"/>
        <c:crosses val="autoZero"/>
        <c:auto val="1"/>
        <c:lblAlgn val="ctr"/>
        <c:lblOffset val="100"/>
        <c:noMultiLvlLbl val="0"/>
      </c:catAx>
      <c:valAx>
        <c:axId val="4044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77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1454304747686"/>
          <c:y val="0.17659238790220849"/>
          <c:w val="0.87050635184428826"/>
          <c:h val="0.73208647665655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'rep_angles - Test1'!$B$209</c:f>
              <c:strCache>
                <c:ptCount val="1"/>
                <c:pt idx="0">
                  <c:v>Average Rep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'rep_angles - Test1'!$A$210:$A$221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'rep_angles - Test1'!$B$210:$B$221</c:f>
              <c:numCache>
                <c:formatCode>0.00</c:formatCode>
                <c:ptCount val="12"/>
                <c:pt idx="0">
                  <c:v>1.9940000000000002</c:v>
                </c:pt>
                <c:pt idx="1">
                  <c:v>2.273333333333333</c:v>
                </c:pt>
                <c:pt idx="2">
                  <c:v>2.8911111111111105</c:v>
                </c:pt>
                <c:pt idx="3">
                  <c:v>2.0821428571428577</c:v>
                </c:pt>
                <c:pt idx="4">
                  <c:v>1.54</c:v>
                </c:pt>
                <c:pt idx="5">
                  <c:v>2.4925000000000002</c:v>
                </c:pt>
                <c:pt idx="6">
                  <c:v>3.8814285714285717</c:v>
                </c:pt>
                <c:pt idx="7">
                  <c:v>2.4824999999999999</c:v>
                </c:pt>
                <c:pt idx="8">
                  <c:v>2.1938461538461533</c:v>
                </c:pt>
                <c:pt idx="9">
                  <c:v>1.5273684210526313</c:v>
                </c:pt>
                <c:pt idx="10">
                  <c:v>2.3218181818181818</c:v>
                </c:pt>
                <c:pt idx="11">
                  <c:v>1.7005882352941173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C-4CCB-8DCC-15FF3E0F7D0C}"/>
            </c:ext>
          </c:extLst>
        </c:ser>
        <c:ser>
          <c:idx val="1"/>
          <c:order val="1"/>
          <c:tx>
            <c:strRef>
              <c:f>'rep_angles - Test1'!$C$209</c:f>
              <c:strCache>
                <c:ptCount val="1"/>
                <c:pt idx="0">
                  <c:v>Unsuccesful reps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'rep_angles - Test1'!$A$210:$A$221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'rep_angles - Test1'!$C$210:$C$221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C-4CCB-8DCC-15FF3E0F7D0C}"/>
            </c:ext>
          </c:extLst>
        </c:ser>
        <c:ser>
          <c:idx val="2"/>
          <c:order val="2"/>
          <c:tx>
            <c:strRef>
              <c:f>'rep_angles - Test1'!$D$209</c:f>
              <c:strCache>
                <c:ptCount val="1"/>
                <c:pt idx="0">
                  <c:v>Succesful reps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'rep_angles - Test1'!$A$210:$A$221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'rep_angles - Test1'!$D$210:$D$221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C-4CCB-8DCC-15FF3E0F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6111"/>
        <c:axId val="567378591"/>
      </c:barChart>
      <c:catAx>
        <c:axId val="4023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7378591"/>
        <c:crosses val="autoZero"/>
        <c:auto val="1"/>
        <c:lblAlgn val="ctr"/>
        <c:lblOffset val="100"/>
        <c:noMultiLvlLbl val="0"/>
      </c:catAx>
      <c:valAx>
        <c:axId val="5673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23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Avereage contours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'rep_angles - Test1'!$G$209</c:f>
              <c:strCache>
                <c:ptCount val="1"/>
                <c:pt idx="0">
                  <c:v>Unsuccesful reps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'rep_angles - Test1'!$G$210:$G$221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E-42C5-B294-88422690A192}"/>
            </c:ext>
          </c:extLst>
        </c:ser>
        <c:ser>
          <c:idx val="1"/>
          <c:order val="1"/>
          <c:tx>
            <c:strRef>
              <c:f>'rep_angles - Test1'!$H$209</c:f>
              <c:strCache>
                <c:ptCount val="1"/>
                <c:pt idx="0">
                  <c:v>Succesful reps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'rep_angles - Test1'!$H$210:$H$221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E-42C5-B294-88422690A192}"/>
            </c:ext>
          </c:extLst>
        </c:ser>
        <c:ser>
          <c:idx val="2"/>
          <c:order val="2"/>
          <c:tx>
            <c:strRef>
              <c:f>'rep_angles - Test1'!$I$209</c:f>
              <c:strCache>
                <c:ptCount val="1"/>
                <c:pt idx="0">
                  <c:v>Average countours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'rep_angles - Test1'!$I$210:$I$221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4.5</c:v>
                </c:pt>
                <c:pt idx="2" formatCode="0.00">
                  <c:v>2.3333333333333335</c:v>
                </c:pt>
                <c:pt idx="3" formatCode="0.00">
                  <c:v>4.5714285714285712</c:v>
                </c:pt>
                <c:pt idx="4" formatCode="0.00">
                  <c:v>5.6842105263157894</c:v>
                </c:pt>
                <c:pt idx="5" formatCode="0.00">
                  <c:v>7.333333333333333</c:v>
                </c:pt>
                <c:pt idx="6" formatCode="0.00">
                  <c:v>2.5714285714285716</c:v>
                </c:pt>
                <c:pt idx="7" formatCode="0.00">
                  <c:v>3.5</c:v>
                </c:pt>
                <c:pt idx="8" formatCode="0.00">
                  <c:v>8.6923076923076916</c:v>
                </c:pt>
                <c:pt idx="9" formatCode="0.00">
                  <c:v>8.6842105263157894</c:v>
                </c:pt>
                <c:pt idx="10" formatCode="0.00">
                  <c:v>11.181818181818182</c:v>
                </c:pt>
                <c:pt idx="11" formatCode="0.00">
                  <c:v>7.2941176470588234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E-42C5-B294-88422690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4879"/>
        <c:axId val="1575757439"/>
      </c:barChart>
      <c:catAx>
        <c:axId val="5315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5757439"/>
        <c:crosses val="autoZero"/>
        <c:auto val="1"/>
        <c:lblAlgn val="ctr"/>
        <c:lblOffset val="100"/>
        <c:noMultiLvlLbl val="0"/>
      </c:catAx>
      <c:valAx>
        <c:axId val="15757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15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'rep_angles - Test1'!$O$209</c:f>
              <c:strCache>
                <c:ptCount val="1"/>
                <c:pt idx="0">
                  <c:v>Average Angles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'rep_angles - Test1'!$O$210:$O$221</c:f>
              <c:numCache>
                <c:formatCode>0.0</c:formatCode>
                <c:ptCount val="12"/>
                <c:pt idx="0">
                  <c:v>116.102</c:v>
                </c:pt>
                <c:pt idx="1">
                  <c:v>130.01249999999999</c:v>
                </c:pt>
                <c:pt idx="2">
                  <c:v>136.16</c:v>
                </c:pt>
                <c:pt idx="3">
                  <c:v>100.43499999999999</c:v>
                </c:pt>
                <c:pt idx="4">
                  <c:v>94.802105263157884</c:v>
                </c:pt>
                <c:pt idx="5">
                  <c:v>132.09916666666666</c:v>
                </c:pt>
                <c:pt idx="6">
                  <c:v>115.68142857142857</c:v>
                </c:pt>
                <c:pt idx="7">
                  <c:v>126.66333333333334</c:v>
                </c:pt>
                <c:pt idx="8">
                  <c:v>134.1723076923077</c:v>
                </c:pt>
                <c:pt idx="9">
                  <c:v>125.90473684210524</c:v>
                </c:pt>
                <c:pt idx="10">
                  <c:v>119.99545454545454</c:v>
                </c:pt>
                <c:pt idx="11">
                  <c:v>94.367647058823536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FFA-8BDD-5E785D4B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1999"/>
        <c:axId val="534074831"/>
      </c:barChart>
      <c:catAx>
        <c:axId val="5315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4831"/>
        <c:crosses val="autoZero"/>
        <c:auto val="1"/>
        <c:lblAlgn val="ctr"/>
        <c:lblOffset val="100"/>
        <c:noMultiLvlLbl val="0"/>
      </c:catAx>
      <c:valAx>
        <c:axId val="5340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15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'rep_angles - Test1'!$L$209</c:f>
              <c:strCache>
                <c:ptCount val="1"/>
                <c:pt idx="0">
                  <c:v>Unsuccesful reps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'rep_angles - Test1'!$L$210:$L$221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4581-AA83-74B96531BB3A}"/>
            </c:ext>
          </c:extLst>
        </c:ser>
        <c:ser>
          <c:idx val="1"/>
          <c:order val="1"/>
          <c:tx>
            <c:strRef>
              <c:f>'rep_angles - Test1'!$M$209</c:f>
              <c:strCache>
                <c:ptCount val="1"/>
                <c:pt idx="0">
                  <c:v>Succesful reps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'rep_angles - Test1'!$M$210:$M$221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9-4581-AA83-74B96531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501519"/>
        <c:axId val="1575757935"/>
      </c:barChart>
      <c:catAx>
        <c:axId val="5315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5757935"/>
        <c:crosses val="autoZero"/>
        <c:auto val="1"/>
        <c:lblAlgn val="ctr"/>
        <c:lblOffset val="100"/>
        <c:noMultiLvlLbl val="0"/>
      </c:catAx>
      <c:valAx>
        <c:axId val="15757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15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464344</xdr:colOff>
      <xdr:row>256</xdr:row>
      <xdr:rowOff>150101</xdr:rowOff>
    </xdr:from>
    <xdr:to>
      <xdr:col>11</xdr:col>
      <xdr:colOff>613591</xdr:colOff>
      <xdr:row>271</xdr:row>
      <xdr:rowOff>176661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2ADC9E27-F334-47CD-A145-8E553248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510181</xdr:colOff>
      <xdr:row>241</xdr:row>
      <xdr:rowOff>13295</xdr:rowOff>
    </xdr:from>
    <xdr:to>
      <xdr:col>11</xdr:col>
      <xdr:colOff>660966</xdr:colOff>
      <xdr:row>255</xdr:row>
      <xdr:rowOff>150388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F5E7A75-1EF2-4706-AACB-14822D54C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559621</xdr:colOff>
      <xdr:row>225</xdr:row>
      <xdr:rowOff>106973</xdr:rowOff>
    </xdr:from>
    <xdr:to>
      <xdr:col>11</xdr:col>
      <xdr:colOff>738214</xdr:colOff>
      <xdr:row>240</xdr:row>
      <xdr:rowOff>171269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5AF46215-9A96-4614-8767-90B54AB4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1255089</xdr:colOff>
      <xdr:row>241</xdr:row>
      <xdr:rowOff>105171</xdr:rowOff>
    </xdr:from>
    <xdr:to>
      <xdr:col>17</xdr:col>
      <xdr:colOff>562540</xdr:colOff>
      <xdr:row>256</xdr:row>
      <xdr:rowOff>169467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BE8C1992-9550-4895-9D9E-69A12A3B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1255088</xdr:colOff>
      <xdr:row>225</xdr:row>
      <xdr:rowOff>95249</xdr:rowOff>
    </xdr:from>
    <xdr:to>
      <xdr:col>17</xdr:col>
      <xdr:colOff>562539</xdr:colOff>
      <xdr:row>240</xdr:row>
      <xdr:rowOff>159545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89543E1B-C396-4D6A-ACEF-E764B807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6"/>
  <sheetViews>
    <sheetView tabSelected="1" topLeftCell="E1" zoomScale="40" workbookViewId="0">
      <selection activeCell="S189" sqref="S189"/>
    </sheetView>
  </sheetViews>
  <sheetFormatPr defaultRowHeight="14.25" x14ac:dyDescent="0.45"/>
  <cols>
    <col min="10" max="10" width="16.33203125" bestFit="1" customWidth="1"/>
    <col min="12" max="12" width="18.265625" customWidth="1"/>
    <col min="13" max="13" width="19.19921875" customWidth="1"/>
    <col min="19" max="19" width="17.3984375" customWidth="1"/>
    <col min="25" max="25" width="9.06640625" customWidth="1"/>
  </cols>
  <sheetData>
    <row r="1" spans="1:13" x14ac:dyDescent="0.45">
      <c r="A1" s="2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x14ac:dyDescent="0.4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/>
      <c r="I2" s="6"/>
      <c r="J2" s="6"/>
      <c r="K2" s="6"/>
      <c r="L2" s="6"/>
      <c r="M2" s="7"/>
    </row>
    <row r="3" spans="1:13" x14ac:dyDescent="0.45">
      <c r="A3" s="5">
        <v>1</v>
      </c>
      <c r="B3" s="6">
        <v>2.75</v>
      </c>
      <c r="C3" s="6">
        <v>2.75</v>
      </c>
      <c r="D3" s="6">
        <v>18.23</v>
      </c>
      <c r="E3" s="6">
        <v>18.23</v>
      </c>
      <c r="F3" s="6">
        <v>3</v>
      </c>
      <c r="G3" s="6" t="s">
        <v>7</v>
      </c>
      <c r="H3" s="6"/>
      <c r="I3" s="6"/>
      <c r="J3" s="6"/>
      <c r="K3" s="6"/>
      <c r="L3" s="6"/>
      <c r="M3" s="7"/>
    </row>
    <row r="4" spans="1:13" x14ac:dyDescent="0.45">
      <c r="A4" s="5">
        <v>2</v>
      </c>
      <c r="B4" s="6">
        <v>0.38</v>
      </c>
      <c r="C4" s="6">
        <v>3.13</v>
      </c>
      <c r="D4" s="6">
        <v>107.56</v>
      </c>
      <c r="E4" s="6">
        <v>125.79</v>
      </c>
      <c r="F4" s="6">
        <v>4</v>
      </c>
      <c r="G4" s="6" t="s">
        <v>8</v>
      </c>
      <c r="H4" s="6"/>
      <c r="I4" s="6"/>
      <c r="J4" s="6" t="s">
        <v>21</v>
      </c>
      <c r="K4" s="6">
        <v>7</v>
      </c>
      <c r="L4" s="6" t="s">
        <v>25</v>
      </c>
      <c r="M4" s="8">
        <f>(F3+F5+F6+F8+F12+F13+F15)/7</f>
        <v>4.1428571428571432</v>
      </c>
    </row>
    <row r="5" spans="1:13" x14ac:dyDescent="0.45">
      <c r="A5" s="5">
        <v>3</v>
      </c>
      <c r="B5" s="6">
        <v>2.37</v>
      </c>
      <c r="C5" s="6">
        <v>5.5</v>
      </c>
      <c r="D5" s="6">
        <v>11.86</v>
      </c>
      <c r="E5" s="6">
        <v>113.94</v>
      </c>
      <c r="F5" s="6">
        <v>4</v>
      </c>
      <c r="G5" s="6" t="s">
        <v>7</v>
      </c>
      <c r="H5" s="6"/>
      <c r="I5" s="6"/>
      <c r="J5" s="6" t="s">
        <v>22</v>
      </c>
      <c r="K5" s="6">
        <v>8</v>
      </c>
      <c r="L5" s="6" t="s">
        <v>26</v>
      </c>
      <c r="M5" s="8">
        <f>(F4+F7+F9+F10+F11+F14+F16+F17)/8</f>
        <v>4.625</v>
      </c>
    </row>
    <row r="6" spans="1:13" x14ac:dyDescent="0.45">
      <c r="A6" s="5">
        <v>4</v>
      </c>
      <c r="B6" s="6">
        <v>2.38</v>
      </c>
      <c r="C6" s="6">
        <v>7.88</v>
      </c>
      <c r="D6" s="6">
        <v>19.37</v>
      </c>
      <c r="E6" s="6">
        <v>94.56</v>
      </c>
      <c r="F6" s="6">
        <v>4</v>
      </c>
      <c r="G6" s="6" t="s">
        <v>7</v>
      </c>
      <c r="H6" s="6"/>
      <c r="I6" s="6"/>
      <c r="J6" s="6"/>
      <c r="K6" s="6"/>
      <c r="L6" s="6" t="s">
        <v>27</v>
      </c>
      <c r="M6" s="7">
        <f>SUM(F3:F17)/15</f>
        <v>4.4000000000000004</v>
      </c>
    </row>
    <row r="7" spans="1:13" x14ac:dyDescent="0.45">
      <c r="A7" s="5">
        <v>5</v>
      </c>
      <c r="B7" s="6">
        <v>2</v>
      </c>
      <c r="C7" s="6">
        <v>9.8800000000000008</v>
      </c>
      <c r="D7" s="6">
        <v>43.86</v>
      </c>
      <c r="E7" s="6">
        <v>138.43</v>
      </c>
      <c r="F7" s="6">
        <v>5</v>
      </c>
      <c r="G7" s="6" t="s">
        <v>8</v>
      </c>
      <c r="H7" s="6"/>
      <c r="I7" s="6"/>
      <c r="J7" s="6" t="s">
        <v>23</v>
      </c>
      <c r="K7" s="9">
        <f>(SUM(E3:E17)/15)</f>
        <v>116.102</v>
      </c>
      <c r="L7" s="6"/>
      <c r="M7" s="7"/>
    </row>
    <row r="8" spans="1:13" x14ac:dyDescent="0.45">
      <c r="A8" s="5">
        <v>6</v>
      </c>
      <c r="B8" s="6">
        <v>2</v>
      </c>
      <c r="C8" s="6">
        <v>11.88</v>
      </c>
      <c r="D8" s="6">
        <v>25.91</v>
      </c>
      <c r="E8" s="6">
        <v>112.52</v>
      </c>
      <c r="F8" s="6">
        <v>3</v>
      </c>
      <c r="G8" s="6" t="s">
        <v>7</v>
      </c>
      <c r="H8" s="6"/>
      <c r="I8" s="6"/>
      <c r="J8" s="6" t="s">
        <v>24</v>
      </c>
      <c r="K8" s="6">
        <f>MEDIAN(E3:E17)</f>
        <v>121.1</v>
      </c>
      <c r="L8" s="6"/>
      <c r="M8" s="7"/>
    </row>
    <row r="9" spans="1:13" x14ac:dyDescent="0.45">
      <c r="A9" s="5">
        <v>7</v>
      </c>
      <c r="B9" s="6">
        <v>1.76</v>
      </c>
      <c r="C9" s="6">
        <v>13.64</v>
      </c>
      <c r="D9" s="6">
        <v>21.86</v>
      </c>
      <c r="E9" s="6">
        <v>134.38</v>
      </c>
      <c r="F9" s="6">
        <v>4</v>
      </c>
      <c r="G9" s="6" t="s">
        <v>8</v>
      </c>
      <c r="H9" s="6"/>
      <c r="I9" s="6"/>
      <c r="J9" s="6"/>
      <c r="K9" s="6"/>
      <c r="L9" s="6"/>
      <c r="M9" s="7"/>
    </row>
    <row r="10" spans="1:13" x14ac:dyDescent="0.45">
      <c r="A10" s="5">
        <v>8</v>
      </c>
      <c r="B10" s="6">
        <v>2</v>
      </c>
      <c r="C10" s="6">
        <v>15.64</v>
      </c>
      <c r="D10" s="6">
        <v>3.37</v>
      </c>
      <c r="E10" s="6">
        <v>131.02000000000001</v>
      </c>
      <c r="F10" s="6">
        <v>3</v>
      </c>
      <c r="G10" s="6" t="s">
        <v>8</v>
      </c>
      <c r="H10" s="6"/>
      <c r="I10" s="6"/>
      <c r="J10" s="6" t="s">
        <v>28</v>
      </c>
      <c r="K10" s="10">
        <f>SUM(B3:B17)/15</f>
        <v>1.9940000000000002</v>
      </c>
      <c r="L10" s="6"/>
      <c r="M10" s="7"/>
    </row>
    <row r="11" spans="1:13" x14ac:dyDescent="0.45">
      <c r="A11" s="5">
        <v>9</v>
      </c>
      <c r="B11" s="6">
        <v>2</v>
      </c>
      <c r="C11" s="6">
        <v>17.64</v>
      </c>
      <c r="D11" s="6">
        <v>9.92</v>
      </c>
      <c r="E11" s="6">
        <v>121.1</v>
      </c>
      <c r="F11" s="6">
        <v>4</v>
      </c>
      <c r="G11" s="6" t="s">
        <v>8</v>
      </c>
      <c r="H11" s="6"/>
      <c r="I11" s="6"/>
      <c r="J11" s="6" t="s">
        <v>29</v>
      </c>
      <c r="K11" s="6">
        <f>MEDIAN(B3:B17)</f>
        <v>2</v>
      </c>
      <c r="L11" s="6"/>
      <c r="M11" s="7"/>
    </row>
    <row r="12" spans="1:13" x14ac:dyDescent="0.45">
      <c r="A12" s="5">
        <v>10</v>
      </c>
      <c r="B12" s="6">
        <v>1.76</v>
      </c>
      <c r="C12" s="6">
        <v>19.399999999999999</v>
      </c>
      <c r="D12" s="6">
        <v>3.6</v>
      </c>
      <c r="E12" s="6">
        <v>117.5</v>
      </c>
      <c r="F12" s="6">
        <v>5</v>
      </c>
      <c r="G12" s="6" t="s">
        <v>7</v>
      </c>
      <c r="H12" s="6"/>
      <c r="I12" s="6"/>
      <c r="J12" s="6"/>
      <c r="K12" s="6"/>
      <c r="L12" s="6"/>
      <c r="M12" s="7"/>
    </row>
    <row r="13" spans="1:13" x14ac:dyDescent="0.45">
      <c r="A13" s="5">
        <v>11</v>
      </c>
      <c r="B13" s="6">
        <v>1.87</v>
      </c>
      <c r="C13" s="6">
        <v>21.27</v>
      </c>
      <c r="D13" s="6">
        <v>1.5</v>
      </c>
      <c r="E13" s="6">
        <v>116</v>
      </c>
      <c r="F13" s="6">
        <v>6</v>
      </c>
      <c r="G13" s="6" t="s">
        <v>7</v>
      </c>
      <c r="H13" s="6"/>
      <c r="I13" s="6"/>
      <c r="J13" s="6"/>
      <c r="K13" s="6"/>
      <c r="L13" s="6"/>
      <c r="M13" s="7"/>
    </row>
    <row r="14" spans="1:13" x14ac:dyDescent="0.45">
      <c r="A14" s="5">
        <v>12</v>
      </c>
      <c r="B14" s="6">
        <v>3.38</v>
      </c>
      <c r="C14" s="6">
        <v>24.65</v>
      </c>
      <c r="D14" s="6">
        <v>23.47</v>
      </c>
      <c r="E14" s="6">
        <v>139.47</v>
      </c>
      <c r="F14" s="6">
        <v>7</v>
      </c>
      <c r="G14" s="6" t="s">
        <v>8</v>
      </c>
      <c r="H14" s="6"/>
      <c r="I14" s="6"/>
      <c r="J14" s="6"/>
      <c r="K14" s="6"/>
      <c r="L14" s="6"/>
      <c r="M14" s="7"/>
    </row>
    <row r="15" spans="1:13" x14ac:dyDescent="0.45">
      <c r="A15" s="5">
        <v>13</v>
      </c>
      <c r="B15" s="6">
        <v>1.87</v>
      </c>
      <c r="C15" s="6">
        <v>26.52</v>
      </c>
      <c r="D15" s="6">
        <v>26.46</v>
      </c>
      <c r="E15" s="6">
        <v>113.01</v>
      </c>
      <c r="F15" s="6">
        <v>4</v>
      </c>
      <c r="G15" s="6" t="s">
        <v>7</v>
      </c>
      <c r="H15" s="6"/>
      <c r="I15" s="6"/>
      <c r="J15" s="6"/>
      <c r="K15" s="6"/>
      <c r="L15" s="6"/>
      <c r="M15" s="7"/>
    </row>
    <row r="16" spans="1:13" x14ac:dyDescent="0.45">
      <c r="A16" s="5">
        <v>14</v>
      </c>
      <c r="B16" s="6">
        <v>1.63</v>
      </c>
      <c r="C16" s="6">
        <v>28.15</v>
      </c>
      <c r="D16" s="6">
        <v>18.489999999999998</v>
      </c>
      <c r="E16" s="6">
        <v>131.49</v>
      </c>
      <c r="F16" s="6">
        <v>4</v>
      </c>
      <c r="G16" s="6" t="s">
        <v>8</v>
      </c>
      <c r="H16" s="6"/>
      <c r="I16" s="6"/>
      <c r="J16" s="6"/>
      <c r="K16" s="6"/>
      <c r="L16" s="6"/>
      <c r="M16" s="7"/>
    </row>
    <row r="17" spans="1:13" x14ac:dyDescent="0.45">
      <c r="A17" s="11">
        <v>15</v>
      </c>
      <c r="B17" s="12">
        <v>1.76</v>
      </c>
      <c r="C17" s="12">
        <v>29.91</v>
      </c>
      <c r="D17" s="12">
        <v>2.59</v>
      </c>
      <c r="E17" s="12">
        <v>134.09</v>
      </c>
      <c r="F17" s="12">
        <v>6</v>
      </c>
      <c r="G17" s="12" t="s">
        <v>8</v>
      </c>
      <c r="H17" s="12"/>
      <c r="I17" s="12"/>
      <c r="J17" s="12"/>
      <c r="K17" s="12"/>
      <c r="L17" s="12"/>
      <c r="M17" s="13"/>
    </row>
    <row r="18" spans="1:13" x14ac:dyDescent="0.45">
      <c r="A18" s="2" t="s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45">
      <c r="A19" s="5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/>
      <c r="I19" s="6"/>
      <c r="J19" s="6"/>
      <c r="K19" s="6"/>
      <c r="L19" s="6"/>
      <c r="M19" s="7"/>
    </row>
    <row r="20" spans="1:13" x14ac:dyDescent="0.45">
      <c r="A20" s="5">
        <v>1</v>
      </c>
      <c r="B20" s="6">
        <v>2.12</v>
      </c>
      <c r="C20" s="6">
        <v>2.12</v>
      </c>
      <c r="D20" s="6">
        <v>130.71</v>
      </c>
      <c r="E20" s="6">
        <v>130.71</v>
      </c>
      <c r="F20" s="6">
        <v>6</v>
      </c>
      <c r="G20" s="6" t="s">
        <v>8</v>
      </c>
      <c r="H20" s="6"/>
      <c r="I20" s="6"/>
      <c r="J20" s="6"/>
      <c r="K20" s="6"/>
      <c r="L20" s="6"/>
      <c r="M20" s="7"/>
    </row>
    <row r="21" spans="1:13" x14ac:dyDescent="0.45">
      <c r="A21" s="5">
        <v>2</v>
      </c>
      <c r="B21" s="6">
        <v>1.87</v>
      </c>
      <c r="C21" s="6">
        <v>3.99</v>
      </c>
      <c r="D21" s="6">
        <v>7.37</v>
      </c>
      <c r="E21" s="6">
        <v>138.08000000000001</v>
      </c>
      <c r="F21" s="6">
        <v>4</v>
      </c>
      <c r="G21" s="6" t="s">
        <v>8</v>
      </c>
      <c r="H21" s="6"/>
      <c r="I21" s="6"/>
      <c r="J21" s="6" t="s">
        <v>21</v>
      </c>
      <c r="K21" s="6">
        <v>7</v>
      </c>
      <c r="L21" s="6" t="s">
        <v>25</v>
      </c>
      <c r="M21" s="8">
        <f>SUM(F22,F29)/2</f>
        <v>5</v>
      </c>
    </row>
    <row r="22" spans="1:13" x14ac:dyDescent="0.45">
      <c r="A22" s="5">
        <v>3</v>
      </c>
      <c r="B22" s="6">
        <v>6.51</v>
      </c>
      <c r="C22" s="6">
        <v>10.51</v>
      </c>
      <c r="D22" s="6">
        <v>-34.5</v>
      </c>
      <c r="E22" s="6">
        <v>103.57</v>
      </c>
      <c r="F22" s="6">
        <v>5</v>
      </c>
      <c r="G22" s="6" t="s">
        <v>7</v>
      </c>
      <c r="H22" s="6"/>
      <c r="I22" s="6"/>
      <c r="J22" s="6" t="s">
        <v>22</v>
      </c>
      <c r="K22" s="6">
        <v>8</v>
      </c>
      <c r="L22" s="6" t="s">
        <v>26</v>
      </c>
      <c r="M22" s="8">
        <f>SUM(F20,F21,F23:F28,F30,F31)/10</f>
        <v>4.4000000000000004</v>
      </c>
    </row>
    <row r="23" spans="1:13" x14ac:dyDescent="0.45">
      <c r="A23" s="5">
        <v>4</v>
      </c>
      <c r="B23" s="6">
        <v>0.26</v>
      </c>
      <c r="C23" s="6">
        <v>10.76</v>
      </c>
      <c r="D23" s="6">
        <v>29.48</v>
      </c>
      <c r="E23" s="6">
        <v>133.06</v>
      </c>
      <c r="F23" s="6">
        <v>5</v>
      </c>
      <c r="G23" s="6" t="s">
        <v>8</v>
      </c>
      <c r="H23" s="6"/>
      <c r="I23" s="6"/>
      <c r="J23" s="6"/>
      <c r="K23" s="6"/>
      <c r="L23" s="6" t="s">
        <v>27</v>
      </c>
      <c r="M23" s="7">
        <f>SUM(F20:F31)/12</f>
        <v>4.5</v>
      </c>
    </row>
    <row r="24" spans="1:13" x14ac:dyDescent="0.45">
      <c r="A24" s="5">
        <v>5</v>
      </c>
      <c r="B24" s="6">
        <v>2.13</v>
      </c>
      <c r="C24" s="6">
        <v>12.89</v>
      </c>
      <c r="D24" s="6">
        <v>4.29</v>
      </c>
      <c r="E24" s="6">
        <v>137.35</v>
      </c>
      <c r="F24" s="6">
        <v>4</v>
      </c>
      <c r="G24" s="6" t="s">
        <v>8</v>
      </c>
      <c r="H24" s="6"/>
      <c r="I24" s="6"/>
      <c r="J24" s="6" t="s">
        <v>23</v>
      </c>
      <c r="K24" s="9">
        <f>(SUM(E20:E31)/12)</f>
        <v>130.01249999999999</v>
      </c>
      <c r="L24" s="6"/>
      <c r="M24" s="7"/>
    </row>
    <row r="25" spans="1:13" x14ac:dyDescent="0.45">
      <c r="A25" s="5">
        <v>6</v>
      </c>
      <c r="B25" s="6">
        <v>2.5</v>
      </c>
      <c r="C25" s="6">
        <v>15.38</v>
      </c>
      <c r="D25" s="6">
        <v>1.46</v>
      </c>
      <c r="E25" s="6">
        <v>135.88999999999999</v>
      </c>
      <c r="F25" s="6">
        <v>3</v>
      </c>
      <c r="G25" s="6" t="s">
        <v>8</v>
      </c>
      <c r="H25" s="6"/>
      <c r="I25" s="6"/>
      <c r="J25" s="6" t="s">
        <v>24</v>
      </c>
      <c r="K25" s="6">
        <f>MEDIAN(E20:E31)</f>
        <v>134.155</v>
      </c>
      <c r="L25" s="6"/>
      <c r="M25" s="7"/>
    </row>
    <row r="26" spans="1:13" x14ac:dyDescent="0.45">
      <c r="A26" s="5">
        <v>7</v>
      </c>
      <c r="B26" s="6">
        <v>2.5099999999999998</v>
      </c>
      <c r="C26" s="6">
        <v>17.899999999999999</v>
      </c>
      <c r="D26" s="6">
        <v>4.03</v>
      </c>
      <c r="E26" s="6">
        <v>131.86000000000001</v>
      </c>
      <c r="F26" s="6">
        <v>5</v>
      </c>
      <c r="G26" s="6" t="s">
        <v>8</v>
      </c>
      <c r="H26" s="6"/>
      <c r="I26" s="6"/>
      <c r="J26" s="6"/>
      <c r="K26" s="6"/>
      <c r="L26" s="6"/>
      <c r="M26" s="7"/>
    </row>
    <row r="27" spans="1:13" x14ac:dyDescent="0.45">
      <c r="A27" s="5">
        <v>8</v>
      </c>
      <c r="B27" s="6">
        <v>2.2400000000000002</v>
      </c>
      <c r="C27" s="6">
        <v>20.14</v>
      </c>
      <c r="D27" s="6">
        <v>2.4700000000000002</v>
      </c>
      <c r="E27" s="6">
        <v>134.34</v>
      </c>
      <c r="F27" s="6">
        <v>5</v>
      </c>
      <c r="G27" s="6" t="s">
        <v>8</v>
      </c>
      <c r="H27" s="6"/>
      <c r="I27" s="6"/>
      <c r="J27" s="6" t="s">
        <v>28</v>
      </c>
      <c r="K27" s="10">
        <f>SUM(B20:B31)/12</f>
        <v>2.273333333333333</v>
      </c>
      <c r="L27" s="6"/>
      <c r="M27" s="7"/>
    </row>
    <row r="28" spans="1:13" x14ac:dyDescent="0.45">
      <c r="A28" s="5">
        <v>9</v>
      </c>
      <c r="B28" s="6">
        <v>2.2599999999999998</v>
      </c>
      <c r="C28" s="6">
        <v>22.39</v>
      </c>
      <c r="D28" s="6">
        <v>0.37</v>
      </c>
      <c r="E28" s="6">
        <v>133.97</v>
      </c>
      <c r="F28" s="6">
        <v>4</v>
      </c>
      <c r="G28" s="6" t="s">
        <v>8</v>
      </c>
      <c r="H28" s="6"/>
      <c r="I28" s="6"/>
      <c r="J28" s="6" t="s">
        <v>29</v>
      </c>
      <c r="K28" s="6">
        <f>MEDIAN(B20:B31)</f>
        <v>2.25</v>
      </c>
      <c r="L28" s="6"/>
      <c r="M28" s="7"/>
    </row>
    <row r="29" spans="1:13" x14ac:dyDescent="0.45">
      <c r="A29" s="5">
        <v>10</v>
      </c>
      <c r="B29" s="6">
        <v>2.2599999999999998</v>
      </c>
      <c r="C29" s="6">
        <v>24.65</v>
      </c>
      <c r="D29" s="6">
        <v>28.33</v>
      </c>
      <c r="E29" s="6">
        <v>105.64</v>
      </c>
      <c r="F29" s="6">
        <v>5</v>
      </c>
      <c r="G29" s="6" t="s">
        <v>7</v>
      </c>
      <c r="H29" s="6"/>
      <c r="I29" s="6"/>
      <c r="J29" s="6"/>
      <c r="K29" s="6"/>
      <c r="L29" s="6"/>
      <c r="M29" s="7"/>
    </row>
    <row r="30" spans="1:13" x14ac:dyDescent="0.45">
      <c r="A30" s="5">
        <v>11</v>
      </c>
      <c r="B30" s="6">
        <v>0.25</v>
      </c>
      <c r="C30" s="6">
        <v>24.9</v>
      </c>
      <c r="D30" s="6">
        <v>31.72</v>
      </c>
      <c r="E30" s="6">
        <v>137.36000000000001</v>
      </c>
      <c r="F30" s="6">
        <v>5</v>
      </c>
      <c r="G30" s="6" t="s">
        <v>8</v>
      </c>
      <c r="H30" s="6"/>
      <c r="I30" s="6"/>
      <c r="J30" s="6"/>
      <c r="K30" s="6"/>
      <c r="L30" s="6"/>
      <c r="M30" s="7"/>
    </row>
    <row r="31" spans="1:13" x14ac:dyDescent="0.45">
      <c r="A31" s="11">
        <v>12</v>
      </c>
      <c r="B31" s="12">
        <v>2.37</v>
      </c>
      <c r="C31" s="12">
        <v>27.27</v>
      </c>
      <c r="D31" s="12">
        <v>0.96</v>
      </c>
      <c r="E31" s="12">
        <v>138.32</v>
      </c>
      <c r="F31" s="12">
        <v>3</v>
      </c>
      <c r="G31" s="12" t="s">
        <v>8</v>
      </c>
      <c r="H31" s="12"/>
      <c r="I31" s="12"/>
      <c r="J31" s="12"/>
      <c r="K31" s="12"/>
      <c r="L31" s="12"/>
      <c r="M31" s="13"/>
    </row>
    <row r="32" spans="1:13" x14ac:dyDescent="0.45">
      <c r="A32" s="2" t="s">
        <v>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45">
      <c r="A33" s="5" t="s">
        <v>0</v>
      </c>
      <c r="B33" s="6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6</v>
      </c>
      <c r="H33" s="6"/>
      <c r="I33" s="6"/>
      <c r="J33" s="6"/>
      <c r="K33" s="6"/>
      <c r="L33" s="6"/>
      <c r="M33" s="7"/>
    </row>
    <row r="34" spans="1:13" x14ac:dyDescent="0.45">
      <c r="A34" s="5">
        <v>1</v>
      </c>
      <c r="B34" s="6">
        <v>0</v>
      </c>
      <c r="C34" s="6">
        <v>0</v>
      </c>
      <c r="D34" s="6">
        <v>136.75</v>
      </c>
      <c r="E34" s="6">
        <v>136.75</v>
      </c>
      <c r="F34" s="6">
        <v>2</v>
      </c>
      <c r="G34" s="6" t="s">
        <v>8</v>
      </c>
      <c r="H34" s="6"/>
      <c r="I34" s="6"/>
      <c r="J34" s="6"/>
      <c r="K34" s="6"/>
      <c r="L34" s="6"/>
      <c r="M34" s="7"/>
    </row>
    <row r="35" spans="1:13" x14ac:dyDescent="0.45">
      <c r="A35" s="5">
        <v>2</v>
      </c>
      <c r="B35" s="6">
        <v>0.25</v>
      </c>
      <c r="C35" s="6">
        <v>0.25</v>
      </c>
      <c r="D35" s="6">
        <v>3.02</v>
      </c>
      <c r="E35" s="6">
        <v>139.77000000000001</v>
      </c>
      <c r="F35" s="6">
        <v>2</v>
      </c>
      <c r="G35" s="6" t="s">
        <v>8</v>
      </c>
      <c r="H35" s="6"/>
      <c r="I35" s="6"/>
      <c r="J35" s="6" t="s">
        <v>21</v>
      </c>
      <c r="K35" s="6">
        <v>0</v>
      </c>
      <c r="L35" s="6" t="s">
        <v>25</v>
      </c>
      <c r="M35" s="8">
        <v>0</v>
      </c>
    </row>
    <row r="36" spans="1:13" x14ac:dyDescent="0.45">
      <c r="A36" s="5">
        <v>3</v>
      </c>
      <c r="B36" s="6">
        <v>1.87</v>
      </c>
      <c r="C36" s="6">
        <v>2.12</v>
      </c>
      <c r="D36" s="6">
        <v>1.76</v>
      </c>
      <c r="E36" s="6">
        <v>138.01</v>
      </c>
      <c r="F36" s="6">
        <v>2</v>
      </c>
      <c r="G36" s="6" t="s">
        <v>8</v>
      </c>
      <c r="H36" s="6"/>
      <c r="I36" s="6"/>
      <c r="J36" s="6" t="s">
        <v>22</v>
      </c>
      <c r="K36" s="6">
        <v>9</v>
      </c>
      <c r="L36" s="6" t="s">
        <v>26</v>
      </c>
      <c r="M36" s="8">
        <f>SUM(F34,F35,F37:F42,F36)/K36</f>
        <v>2.3333333333333335</v>
      </c>
    </row>
    <row r="37" spans="1:13" x14ac:dyDescent="0.45">
      <c r="A37" s="5">
        <v>4</v>
      </c>
      <c r="B37" s="6">
        <v>0.75</v>
      </c>
      <c r="C37" s="6">
        <v>2.87</v>
      </c>
      <c r="D37" s="6">
        <v>2.86</v>
      </c>
      <c r="E37" s="6">
        <v>135.15</v>
      </c>
      <c r="F37" s="6">
        <v>2</v>
      </c>
      <c r="G37" s="6" t="s">
        <v>8</v>
      </c>
      <c r="H37" s="6"/>
      <c r="I37" s="6"/>
      <c r="J37" s="6" t="s">
        <v>30</v>
      </c>
      <c r="K37" s="6">
        <v>9</v>
      </c>
      <c r="L37" s="6" t="s">
        <v>27</v>
      </c>
      <c r="M37" s="8">
        <f>SUM(F34:F42)/K37</f>
        <v>2.3333333333333335</v>
      </c>
    </row>
    <row r="38" spans="1:13" x14ac:dyDescent="0.45">
      <c r="A38" s="5">
        <v>5</v>
      </c>
      <c r="B38" s="6">
        <v>3.5</v>
      </c>
      <c r="C38" s="6">
        <v>6.38</v>
      </c>
      <c r="D38" s="6">
        <v>2.72</v>
      </c>
      <c r="E38" s="6">
        <v>132.43</v>
      </c>
      <c r="F38" s="6">
        <v>3</v>
      </c>
      <c r="G38" s="6" t="s">
        <v>8</v>
      </c>
      <c r="H38" s="6"/>
      <c r="I38" s="6"/>
      <c r="J38" s="6" t="s">
        <v>23</v>
      </c>
      <c r="K38" s="9">
        <f>(SUM(E34:E42)/K37)</f>
        <v>136.16</v>
      </c>
      <c r="L38" s="6"/>
      <c r="M38" s="7"/>
    </row>
    <row r="39" spans="1:13" x14ac:dyDescent="0.45">
      <c r="A39" s="5">
        <v>6</v>
      </c>
      <c r="B39" s="6">
        <v>7.01</v>
      </c>
      <c r="C39" s="6">
        <v>13.39</v>
      </c>
      <c r="D39" s="6">
        <v>3.24</v>
      </c>
      <c r="E39" s="6">
        <v>135.66999999999999</v>
      </c>
      <c r="F39" s="6">
        <v>2</v>
      </c>
      <c r="G39" s="6" t="s">
        <v>8</v>
      </c>
      <c r="H39" s="6"/>
      <c r="I39" s="6"/>
      <c r="J39" s="6" t="s">
        <v>24</v>
      </c>
      <c r="K39" s="6">
        <f>MEDIAN(E34:E42)</f>
        <v>136.52000000000001</v>
      </c>
      <c r="L39" s="6"/>
      <c r="M39" s="7"/>
    </row>
    <row r="40" spans="1:13" x14ac:dyDescent="0.45">
      <c r="A40" s="5">
        <v>7</v>
      </c>
      <c r="B40" s="6">
        <v>3.63</v>
      </c>
      <c r="C40" s="6">
        <v>17.02</v>
      </c>
      <c r="D40" s="6">
        <v>3.68</v>
      </c>
      <c r="E40" s="6">
        <v>131.99</v>
      </c>
      <c r="F40" s="6">
        <v>3</v>
      </c>
      <c r="G40" s="6" t="s">
        <v>8</v>
      </c>
      <c r="H40" s="6"/>
      <c r="I40" s="6"/>
      <c r="J40" s="6"/>
      <c r="K40" s="6"/>
      <c r="L40" s="6"/>
      <c r="M40" s="7"/>
    </row>
    <row r="41" spans="1:13" x14ac:dyDescent="0.45">
      <c r="A41" s="5">
        <v>8</v>
      </c>
      <c r="B41" s="6">
        <v>3.25</v>
      </c>
      <c r="C41" s="6">
        <v>20.27</v>
      </c>
      <c r="D41" s="6">
        <v>4.53</v>
      </c>
      <c r="E41" s="6">
        <v>136.52000000000001</v>
      </c>
      <c r="F41" s="6">
        <v>3</v>
      </c>
      <c r="G41" s="6" t="s">
        <v>8</v>
      </c>
      <c r="H41" s="6"/>
      <c r="I41" s="6"/>
      <c r="J41" s="6" t="s">
        <v>28</v>
      </c>
      <c r="K41" s="10">
        <f>SUM(B34:B42)/K37</f>
        <v>2.8911111111111105</v>
      </c>
      <c r="L41" s="6"/>
      <c r="M41" s="7"/>
    </row>
    <row r="42" spans="1:13" x14ac:dyDescent="0.45">
      <c r="A42" s="11">
        <v>9</v>
      </c>
      <c r="B42" s="12">
        <v>5.76</v>
      </c>
      <c r="C42" s="12">
        <v>26.02</v>
      </c>
      <c r="D42" s="12">
        <v>2.62</v>
      </c>
      <c r="E42" s="12">
        <v>139.15</v>
      </c>
      <c r="F42" s="12">
        <v>2</v>
      </c>
      <c r="G42" s="12" t="s">
        <v>8</v>
      </c>
      <c r="H42" s="12"/>
      <c r="I42" s="12"/>
      <c r="J42" s="12" t="s">
        <v>29</v>
      </c>
      <c r="K42" s="12">
        <f>MEDIAN(B34:B42)</f>
        <v>3.25</v>
      </c>
      <c r="L42" s="12"/>
      <c r="M42" s="13"/>
    </row>
    <row r="43" spans="1:13" x14ac:dyDescent="0.45">
      <c r="A43" s="2" t="s">
        <v>12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x14ac:dyDescent="0.45">
      <c r="A44" s="5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G44" s="6" t="s">
        <v>6</v>
      </c>
      <c r="H44" s="6"/>
      <c r="I44" s="6"/>
      <c r="J44" s="6"/>
      <c r="K44" s="6"/>
      <c r="L44" s="6"/>
      <c r="M44" s="7"/>
    </row>
    <row r="45" spans="1:13" x14ac:dyDescent="0.45">
      <c r="A45" s="5">
        <v>1</v>
      </c>
      <c r="B45" s="6">
        <v>2.12</v>
      </c>
      <c r="C45" s="6">
        <v>2.12</v>
      </c>
      <c r="D45" s="6">
        <v>105.13</v>
      </c>
      <c r="E45" s="6">
        <v>105.13</v>
      </c>
      <c r="F45" s="6">
        <v>4</v>
      </c>
      <c r="G45" s="6" t="s">
        <v>7</v>
      </c>
      <c r="H45" s="6"/>
      <c r="I45" s="6"/>
      <c r="J45" s="6"/>
      <c r="K45" s="6"/>
      <c r="L45" s="6"/>
      <c r="M45" s="7"/>
    </row>
    <row r="46" spans="1:13" x14ac:dyDescent="0.45">
      <c r="A46" s="5">
        <v>2</v>
      </c>
      <c r="B46" s="6">
        <v>1.01</v>
      </c>
      <c r="C46" s="6">
        <v>3.13</v>
      </c>
      <c r="D46" s="6">
        <v>70.319999999999993</v>
      </c>
      <c r="E46" s="6">
        <v>34.81</v>
      </c>
      <c r="F46" s="6">
        <v>5</v>
      </c>
      <c r="G46" s="6" t="s">
        <v>7</v>
      </c>
      <c r="H46" s="6"/>
      <c r="I46" s="6"/>
      <c r="J46" s="6" t="s">
        <v>21</v>
      </c>
      <c r="K46" s="6">
        <v>9</v>
      </c>
      <c r="L46" s="6" t="s">
        <v>25</v>
      </c>
      <c r="M46" s="8">
        <f>SUM(F45:F51,F53,F54)/K46</f>
        <v>4.1111111111111107</v>
      </c>
    </row>
    <row r="47" spans="1:13" x14ac:dyDescent="0.45">
      <c r="A47" s="5">
        <v>3</v>
      </c>
      <c r="B47" s="6">
        <v>1.5</v>
      </c>
      <c r="C47" s="6">
        <v>4.63</v>
      </c>
      <c r="D47" s="6">
        <v>57.78</v>
      </c>
      <c r="E47" s="6">
        <v>92.59</v>
      </c>
      <c r="F47" s="6">
        <v>5</v>
      </c>
      <c r="G47" s="6" t="s">
        <v>7</v>
      </c>
      <c r="H47" s="6"/>
      <c r="I47" s="6"/>
      <c r="J47" s="6" t="s">
        <v>22</v>
      </c>
      <c r="K47" s="6">
        <v>5</v>
      </c>
      <c r="L47" s="6" t="s">
        <v>26</v>
      </c>
      <c r="M47" s="8">
        <f>SUM(F52,F55:F58)/K47</f>
        <v>5.4</v>
      </c>
    </row>
    <row r="48" spans="1:13" x14ac:dyDescent="0.45">
      <c r="A48" s="5">
        <v>4</v>
      </c>
      <c r="B48" s="6">
        <v>0.99</v>
      </c>
      <c r="C48" s="6">
        <v>5.62</v>
      </c>
      <c r="D48" s="6">
        <v>55.81</v>
      </c>
      <c r="E48" s="6">
        <v>36.78</v>
      </c>
      <c r="F48" s="6">
        <v>4</v>
      </c>
      <c r="G48" s="6" t="s">
        <v>7</v>
      </c>
      <c r="H48" s="6"/>
      <c r="I48" s="6"/>
      <c r="J48" s="6" t="s">
        <v>30</v>
      </c>
      <c r="K48" s="6">
        <v>14</v>
      </c>
      <c r="L48" s="6" t="s">
        <v>27</v>
      </c>
      <c r="M48" s="8">
        <f>SUM(F45:F58)/K48</f>
        <v>4.5714285714285712</v>
      </c>
    </row>
    <row r="49" spans="1:13" x14ac:dyDescent="0.45">
      <c r="A49" s="5">
        <v>5</v>
      </c>
      <c r="B49" s="6">
        <v>1.87</v>
      </c>
      <c r="C49" s="6">
        <v>7.5</v>
      </c>
      <c r="D49" s="6">
        <v>74.48</v>
      </c>
      <c r="E49" s="6">
        <v>111.26</v>
      </c>
      <c r="F49" s="6">
        <v>3</v>
      </c>
      <c r="G49" s="6" t="s">
        <v>7</v>
      </c>
      <c r="H49" s="6"/>
      <c r="I49" s="6"/>
      <c r="J49" s="6" t="s">
        <v>23</v>
      </c>
      <c r="K49" s="9">
        <f>(SUM(E45:E58)/K48)</f>
        <v>100.43499999999999</v>
      </c>
      <c r="L49" s="6"/>
      <c r="M49" s="7"/>
    </row>
    <row r="50" spans="1:13" x14ac:dyDescent="0.45">
      <c r="A50" s="5">
        <v>6</v>
      </c>
      <c r="B50" s="6">
        <v>1.1399999999999999</v>
      </c>
      <c r="C50" s="6">
        <v>8.6300000000000008</v>
      </c>
      <c r="D50" s="6">
        <v>73.36</v>
      </c>
      <c r="E50" s="6">
        <v>37.9</v>
      </c>
      <c r="F50" s="6">
        <v>5</v>
      </c>
      <c r="G50" s="6" t="s">
        <v>7</v>
      </c>
      <c r="H50" s="6"/>
      <c r="I50" s="6"/>
      <c r="J50" s="6" t="s">
        <v>24</v>
      </c>
      <c r="K50" s="6">
        <f>MEDIAN(E45:E58)</f>
        <v>114.035</v>
      </c>
      <c r="L50" s="6"/>
      <c r="M50" s="7"/>
    </row>
    <row r="51" spans="1:13" x14ac:dyDescent="0.45">
      <c r="A51" s="5">
        <v>7</v>
      </c>
      <c r="B51" s="6">
        <v>1.63</v>
      </c>
      <c r="C51" s="6">
        <v>10.26</v>
      </c>
      <c r="D51" s="6">
        <v>80.95</v>
      </c>
      <c r="E51" s="6">
        <v>118.85</v>
      </c>
      <c r="F51" s="6">
        <v>5</v>
      </c>
      <c r="G51" s="6" t="s">
        <v>7</v>
      </c>
      <c r="H51" s="6"/>
      <c r="I51" s="6"/>
      <c r="J51" s="6"/>
      <c r="K51" s="6"/>
      <c r="L51" s="6"/>
      <c r="M51" s="7"/>
    </row>
    <row r="52" spans="1:13" x14ac:dyDescent="0.45">
      <c r="A52" s="5">
        <v>8</v>
      </c>
      <c r="B52" s="6">
        <v>2.62</v>
      </c>
      <c r="C52" s="6">
        <v>12.89</v>
      </c>
      <c r="D52" s="6">
        <v>6.18</v>
      </c>
      <c r="E52" s="6">
        <v>125.02</v>
      </c>
      <c r="F52" s="6">
        <v>4</v>
      </c>
      <c r="G52" s="6" t="s">
        <v>8</v>
      </c>
      <c r="H52" s="6"/>
      <c r="I52" s="6"/>
      <c r="J52" s="6" t="s">
        <v>28</v>
      </c>
      <c r="K52" s="10">
        <f>SUM(B45:B58)/K48</f>
        <v>2.0821428571428577</v>
      </c>
      <c r="L52" s="6"/>
      <c r="M52" s="7"/>
    </row>
    <row r="53" spans="1:13" x14ac:dyDescent="0.45">
      <c r="A53" s="5">
        <v>9</v>
      </c>
      <c r="B53" s="6">
        <v>3.12</v>
      </c>
      <c r="C53" s="6">
        <v>16.010000000000002</v>
      </c>
      <c r="D53" s="6">
        <v>8.2100000000000009</v>
      </c>
      <c r="E53" s="6">
        <v>116.81</v>
      </c>
      <c r="F53" s="6">
        <v>3</v>
      </c>
      <c r="G53" s="6" t="s">
        <v>7</v>
      </c>
      <c r="H53" s="6"/>
      <c r="I53" s="6"/>
      <c r="J53" s="6" t="s">
        <v>29</v>
      </c>
      <c r="K53" s="6">
        <f>MEDIAN(B45:B58)</f>
        <v>2.25</v>
      </c>
      <c r="L53" s="6"/>
      <c r="M53" s="7"/>
    </row>
    <row r="54" spans="1:13" x14ac:dyDescent="0.45">
      <c r="A54" s="5">
        <v>10</v>
      </c>
      <c r="B54" s="6">
        <v>3.14</v>
      </c>
      <c r="C54" s="6">
        <v>19.14</v>
      </c>
      <c r="D54" s="6">
        <v>12.01</v>
      </c>
      <c r="E54" s="6">
        <v>104.8</v>
      </c>
      <c r="F54" s="6">
        <v>3</v>
      </c>
      <c r="G54" s="6" t="s">
        <v>7</v>
      </c>
      <c r="H54" s="6"/>
      <c r="I54" s="6"/>
      <c r="J54" s="6"/>
      <c r="K54" s="6"/>
      <c r="L54" s="6"/>
      <c r="M54" s="7"/>
    </row>
    <row r="55" spans="1:13" x14ac:dyDescent="0.45">
      <c r="A55" s="5">
        <v>11</v>
      </c>
      <c r="B55" s="6">
        <v>2.5</v>
      </c>
      <c r="C55" s="6">
        <v>21.64</v>
      </c>
      <c r="D55" s="6">
        <v>22.39</v>
      </c>
      <c r="E55" s="6">
        <v>127.19</v>
      </c>
      <c r="F55" s="6">
        <v>5</v>
      </c>
      <c r="G55" s="6" t="s">
        <v>8</v>
      </c>
      <c r="H55" s="6"/>
      <c r="I55" s="6"/>
      <c r="J55" s="6"/>
      <c r="K55" s="6"/>
      <c r="L55" s="6"/>
      <c r="M55" s="7"/>
    </row>
    <row r="56" spans="1:13" x14ac:dyDescent="0.45">
      <c r="A56" s="5">
        <v>12</v>
      </c>
      <c r="B56" s="6">
        <v>2.38</v>
      </c>
      <c r="C56" s="6">
        <v>24.02</v>
      </c>
      <c r="D56" s="6">
        <v>2.09</v>
      </c>
      <c r="E56" s="6">
        <v>129.28</v>
      </c>
      <c r="F56" s="6">
        <v>6</v>
      </c>
      <c r="G56" s="6" t="s">
        <v>8</v>
      </c>
      <c r="H56" s="6"/>
      <c r="I56" s="6"/>
      <c r="J56" s="6"/>
      <c r="K56" s="6"/>
      <c r="L56" s="6"/>
      <c r="M56" s="7"/>
    </row>
    <row r="57" spans="1:13" x14ac:dyDescent="0.45">
      <c r="A57" s="5">
        <v>13</v>
      </c>
      <c r="B57" s="6">
        <v>2.62</v>
      </c>
      <c r="C57" s="6">
        <v>26.65</v>
      </c>
      <c r="D57" s="6">
        <v>8.23</v>
      </c>
      <c r="E57" s="6">
        <v>137.51</v>
      </c>
      <c r="F57" s="6">
        <v>5</v>
      </c>
      <c r="G57" s="6" t="s">
        <v>8</v>
      </c>
      <c r="H57" s="6"/>
      <c r="I57" s="6"/>
      <c r="J57" s="6"/>
      <c r="K57" s="6"/>
      <c r="L57" s="6"/>
      <c r="M57" s="7"/>
    </row>
    <row r="58" spans="1:13" x14ac:dyDescent="0.45">
      <c r="A58" s="11">
        <v>14</v>
      </c>
      <c r="B58" s="12">
        <v>2.5099999999999998</v>
      </c>
      <c r="C58" s="12">
        <v>29.16</v>
      </c>
      <c r="D58" s="12">
        <v>9.35</v>
      </c>
      <c r="E58" s="12">
        <v>128.16</v>
      </c>
      <c r="F58" s="12">
        <v>7</v>
      </c>
      <c r="G58" s="12" t="s">
        <v>8</v>
      </c>
      <c r="H58" s="12"/>
      <c r="I58" s="12"/>
      <c r="J58" s="12"/>
      <c r="K58" s="12"/>
      <c r="L58" s="12"/>
      <c r="M58" s="13"/>
    </row>
    <row r="59" spans="1:13" x14ac:dyDescent="0.45">
      <c r="A59" s="2" t="s">
        <v>13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45">
      <c r="A60" s="5" t="s">
        <v>0</v>
      </c>
      <c r="B60" s="6" t="s">
        <v>1</v>
      </c>
      <c r="C60" s="6" t="s">
        <v>2</v>
      </c>
      <c r="D60" s="6" t="s">
        <v>3</v>
      </c>
      <c r="E60" s="6" t="s">
        <v>4</v>
      </c>
      <c r="F60" s="6" t="s">
        <v>5</v>
      </c>
      <c r="G60" s="6" t="s">
        <v>6</v>
      </c>
      <c r="H60" s="6"/>
      <c r="I60" s="6"/>
      <c r="J60" s="6"/>
      <c r="K60" s="6"/>
      <c r="L60" s="6"/>
      <c r="M60" s="7"/>
    </row>
    <row r="61" spans="1:13" x14ac:dyDescent="0.45">
      <c r="A61" s="5">
        <v>1</v>
      </c>
      <c r="B61" s="6">
        <v>0</v>
      </c>
      <c r="C61" s="6">
        <v>0</v>
      </c>
      <c r="D61" s="6">
        <v>121.89</v>
      </c>
      <c r="E61" s="6">
        <v>121.89</v>
      </c>
      <c r="F61" s="6">
        <v>3</v>
      </c>
      <c r="G61" s="6" t="s">
        <v>8</v>
      </c>
      <c r="H61" s="6"/>
      <c r="I61" s="6"/>
      <c r="J61" s="6"/>
      <c r="K61" s="6"/>
      <c r="L61" s="6"/>
      <c r="M61" s="7"/>
    </row>
    <row r="62" spans="1:13" x14ac:dyDescent="0.45">
      <c r="A62" s="5">
        <v>2</v>
      </c>
      <c r="B62" s="6">
        <v>1</v>
      </c>
      <c r="C62" s="6">
        <v>1</v>
      </c>
      <c r="D62" s="6">
        <v>17.850000000000001</v>
      </c>
      <c r="E62" s="6">
        <v>139.74</v>
      </c>
      <c r="F62" s="6">
        <v>3</v>
      </c>
      <c r="G62" s="6" t="s">
        <v>8</v>
      </c>
      <c r="H62" s="6"/>
      <c r="I62" s="6"/>
      <c r="J62" s="6" t="s">
        <v>21</v>
      </c>
      <c r="K62" s="6">
        <v>9</v>
      </c>
      <c r="L62" s="6" t="s">
        <v>25</v>
      </c>
      <c r="M62" s="8">
        <f>SUM(F64,F65,F68,F70:F72,F74,F76,F78)/K62</f>
        <v>6.1111111111111107</v>
      </c>
    </row>
    <row r="63" spans="1:13" x14ac:dyDescent="0.45">
      <c r="A63" s="5">
        <v>3</v>
      </c>
      <c r="B63" s="6">
        <v>0.86</v>
      </c>
      <c r="C63" s="6">
        <v>1.86</v>
      </c>
      <c r="D63" s="6">
        <v>6.13</v>
      </c>
      <c r="E63" s="6">
        <v>133.61000000000001</v>
      </c>
      <c r="F63" s="6">
        <v>4</v>
      </c>
      <c r="G63" s="6" t="s">
        <v>8</v>
      </c>
      <c r="H63" s="6"/>
      <c r="I63" s="6"/>
      <c r="J63" s="6" t="s">
        <v>22</v>
      </c>
      <c r="K63" s="6">
        <v>10</v>
      </c>
      <c r="L63" s="6" t="s">
        <v>26</v>
      </c>
      <c r="M63" s="8">
        <f>SUM(F61,F62,F63,F66,F67,F69,F73,F75,F77,F79)/K63</f>
        <v>5.3</v>
      </c>
    </row>
    <row r="64" spans="1:13" x14ac:dyDescent="0.45">
      <c r="A64" s="5">
        <v>4</v>
      </c>
      <c r="B64" s="6">
        <v>2.88</v>
      </c>
      <c r="C64" s="6">
        <v>4.74</v>
      </c>
      <c r="D64" s="6">
        <v>105.68</v>
      </c>
      <c r="E64" s="6">
        <v>27.93</v>
      </c>
      <c r="F64" s="6">
        <v>5</v>
      </c>
      <c r="G64" s="6" t="s">
        <v>7</v>
      </c>
      <c r="H64" s="6"/>
      <c r="I64" s="6"/>
      <c r="J64" s="6" t="s">
        <v>30</v>
      </c>
      <c r="K64" s="6">
        <v>19</v>
      </c>
      <c r="L64" s="6" t="s">
        <v>27</v>
      </c>
      <c r="M64" s="8">
        <f>SUM(F61:F79)/K64</f>
        <v>5.6842105263157894</v>
      </c>
    </row>
    <row r="65" spans="1:13" x14ac:dyDescent="0.45">
      <c r="A65" s="5">
        <v>5</v>
      </c>
      <c r="B65" s="6">
        <v>0.62</v>
      </c>
      <c r="C65" s="6">
        <v>5.37</v>
      </c>
      <c r="D65" s="6">
        <v>82.4</v>
      </c>
      <c r="E65" s="6">
        <v>110.33</v>
      </c>
      <c r="F65" s="6">
        <v>4</v>
      </c>
      <c r="G65" s="6" t="s">
        <v>7</v>
      </c>
      <c r="H65" s="6"/>
      <c r="I65" s="6"/>
      <c r="J65" s="6" t="s">
        <v>23</v>
      </c>
      <c r="K65" s="9">
        <f>(SUM(E61:E79)/K64)</f>
        <v>94.802105263157884</v>
      </c>
      <c r="L65" s="6"/>
      <c r="M65" s="7"/>
    </row>
    <row r="66" spans="1:13" x14ac:dyDescent="0.45">
      <c r="A66" s="5">
        <v>6</v>
      </c>
      <c r="B66" s="6">
        <v>3.26</v>
      </c>
      <c r="C66" s="6">
        <v>8.6300000000000008</v>
      </c>
      <c r="D66" s="6">
        <v>15.7</v>
      </c>
      <c r="E66" s="6">
        <v>126.04</v>
      </c>
      <c r="F66" s="6">
        <v>5</v>
      </c>
      <c r="G66" s="6" t="s">
        <v>8</v>
      </c>
      <c r="H66" s="6"/>
      <c r="I66" s="6"/>
      <c r="J66" s="6" t="s">
        <v>24</v>
      </c>
      <c r="K66" s="6">
        <f>MEDIAN(E61:E79)</f>
        <v>120.29</v>
      </c>
      <c r="L66" s="6"/>
      <c r="M66" s="7"/>
    </row>
    <row r="67" spans="1:13" x14ac:dyDescent="0.45">
      <c r="A67" s="5">
        <v>7</v>
      </c>
      <c r="B67" s="6">
        <v>2.5</v>
      </c>
      <c r="C67" s="6">
        <v>11.13</v>
      </c>
      <c r="D67" s="6">
        <v>10.73</v>
      </c>
      <c r="E67" s="6">
        <v>136.77000000000001</v>
      </c>
      <c r="F67" s="6">
        <v>6</v>
      </c>
      <c r="G67" s="6" t="s">
        <v>8</v>
      </c>
      <c r="H67" s="6"/>
      <c r="I67" s="6"/>
      <c r="J67" s="6"/>
      <c r="K67" s="6"/>
      <c r="L67" s="6"/>
      <c r="M67" s="7"/>
    </row>
    <row r="68" spans="1:13" x14ac:dyDescent="0.45">
      <c r="A68" s="5">
        <v>8</v>
      </c>
      <c r="B68" s="6">
        <v>2.13</v>
      </c>
      <c r="C68" s="6">
        <v>13.26</v>
      </c>
      <c r="D68" s="6">
        <v>109.21</v>
      </c>
      <c r="E68" s="6">
        <v>27.55</v>
      </c>
      <c r="F68" s="6">
        <v>5</v>
      </c>
      <c r="G68" s="6" t="s">
        <v>7</v>
      </c>
      <c r="H68" s="6"/>
      <c r="I68" s="6"/>
      <c r="J68" s="6" t="s">
        <v>28</v>
      </c>
      <c r="K68" s="10">
        <f>SUM(B61:B79)/K64</f>
        <v>1.54</v>
      </c>
      <c r="L68" s="6"/>
      <c r="M68" s="7"/>
    </row>
    <row r="69" spans="1:13" x14ac:dyDescent="0.45">
      <c r="A69" s="5">
        <v>9</v>
      </c>
      <c r="B69" s="6">
        <v>0.38</v>
      </c>
      <c r="C69" s="6">
        <v>13.64</v>
      </c>
      <c r="D69" s="6">
        <v>97.58</v>
      </c>
      <c r="E69" s="6">
        <v>125.13</v>
      </c>
      <c r="F69" s="6">
        <v>5</v>
      </c>
      <c r="G69" s="6" t="s">
        <v>8</v>
      </c>
      <c r="H69" s="6"/>
      <c r="I69" s="6"/>
      <c r="J69" s="6" t="s">
        <v>29</v>
      </c>
      <c r="K69" s="6">
        <f>MEDIAN(B61:B79)</f>
        <v>2</v>
      </c>
      <c r="L69" s="6"/>
      <c r="M69" s="7"/>
    </row>
    <row r="70" spans="1:13" x14ac:dyDescent="0.45">
      <c r="A70" s="5">
        <v>10</v>
      </c>
      <c r="B70" s="6">
        <v>2.62</v>
      </c>
      <c r="C70" s="6">
        <v>16.260000000000002</v>
      </c>
      <c r="D70" s="6">
        <v>12.75</v>
      </c>
      <c r="E70" s="6">
        <v>112.38</v>
      </c>
      <c r="F70" s="6">
        <v>7</v>
      </c>
      <c r="G70" s="6" t="s">
        <v>7</v>
      </c>
      <c r="H70" s="6"/>
      <c r="I70" s="6"/>
      <c r="J70" s="6"/>
      <c r="K70" s="6"/>
      <c r="L70" s="6"/>
      <c r="M70" s="7"/>
    </row>
    <row r="71" spans="1:13" x14ac:dyDescent="0.45">
      <c r="A71" s="5">
        <v>11</v>
      </c>
      <c r="B71" s="6">
        <v>2.62</v>
      </c>
      <c r="C71" s="6">
        <v>18.89</v>
      </c>
      <c r="D71" s="6">
        <v>0.72</v>
      </c>
      <c r="E71" s="6">
        <v>113.1</v>
      </c>
      <c r="F71" s="6">
        <v>6</v>
      </c>
      <c r="G71" s="6" t="s">
        <v>7</v>
      </c>
      <c r="H71" s="6"/>
      <c r="I71" s="6"/>
      <c r="J71" s="6"/>
      <c r="K71" s="6"/>
      <c r="L71" s="6"/>
      <c r="M71" s="7"/>
    </row>
    <row r="72" spans="1:13" x14ac:dyDescent="0.45">
      <c r="A72" s="5">
        <v>12</v>
      </c>
      <c r="B72" s="6">
        <v>2</v>
      </c>
      <c r="C72" s="6">
        <v>20.89</v>
      </c>
      <c r="D72" s="6">
        <v>85.93</v>
      </c>
      <c r="E72" s="6">
        <v>27.17</v>
      </c>
      <c r="F72" s="6">
        <v>8</v>
      </c>
      <c r="G72" s="6" t="s">
        <v>7</v>
      </c>
      <c r="H72" s="6"/>
      <c r="I72" s="6"/>
      <c r="J72" s="6"/>
      <c r="K72" s="6"/>
      <c r="L72" s="6"/>
      <c r="M72" s="7"/>
    </row>
    <row r="73" spans="1:13" x14ac:dyDescent="0.45">
      <c r="A73" s="5">
        <v>13</v>
      </c>
      <c r="B73" s="6">
        <v>0.51</v>
      </c>
      <c r="C73" s="6">
        <v>21.4</v>
      </c>
      <c r="D73" s="6">
        <v>103.33</v>
      </c>
      <c r="E73" s="6">
        <v>130.5</v>
      </c>
      <c r="F73" s="6">
        <v>7</v>
      </c>
      <c r="G73" s="6" t="s">
        <v>8</v>
      </c>
      <c r="H73" s="6"/>
      <c r="I73" s="6"/>
      <c r="J73" s="6"/>
      <c r="K73" s="6"/>
      <c r="L73" s="6"/>
      <c r="M73" s="7"/>
    </row>
    <row r="74" spans="1:13" x14ac:dyDescent="0.45">
      <c r="A74" s="5">
        <v>14</v>
      </c>
      <c r="B74" s="6">
        <v>2</v>
      </c>
      <c r="C74" s="6">
        <v>23.4</v>
      </c>
      <c r="D74" s="6">
        <v>103.33</v>
      </c>
      <c r="E74" s="6">
        <v>27.17</v>
      </c>
      <c r="F74" s="6">
        <v>6</v>
      </c>
      <c r="G74" s="6" t="s">
        <v>7</v>
      </c>
      <c r="H74" s="6"/>
      <c r="I74" s="6"/>
      <c r="J74" s="6"/>
      <c r="K74" s="6"/>
      <c r="L74" s="6"/>
      <c r="M74" s="7"/>
    </row>
    <row r="75" spans="1:13" x14ac:dyDescent="0.45">
      <c r="A75" s="5">
        <v>15</v>
      </c>
      <c r="B75" s="6">
        <v>0.63</v>
      </c>
      <c r="C75" s="6">
        <v>24.02</v>
      </c>
      <c r="D75" s="6">
        <v>93.12</v>
      </c>
      <c r="E75" s="6">
        <v>120.29</v>
      </c>
      <c r="F75" s="6">
        <v>7</v>
      </c>
      <c r="G75" s="6" t="s">
        <v>8</v>
      </c>
      <c r="H75" s="6"/>
      <c r="I75" s="6"/>
      <c r="J75" s="6"/>
      <c r="K75" s="6"/>
      <c r="L75" s="6"/>
      <c r="M75" s="7"/>
    </row>
    <row r="76" spans="1:13" x14ac:dyDescent="0.45">
      <c r="A76" s="5">
        <v>16</v>
      </c>
      <c r="B76" s="6">
        <v>2</v>
      </c>
      <c r="C76" s="6">
        <v>26.02</v>
      </c>
      <c r="D76" s="6">
        <v>93.18</v>
      </c>
      <c r="E76" s="6">
        <v>27.11</v>
      </c>
      <c r="F76" s="6">
        <v>7</v>
      </c>
      <c r="G76" s="6" t="s">
        <v>7</v>
      </c>
      <c r="H76" s="6"/>
      <c r="I76" s="6"/>
      <c r="J76" s="6"/>
      <c r="K76" s="6"/>
      <c r="L76" s="6"/>
      <c r="M76" s="7"/>
    </row>
    <row r="77" spans="1:13" x14ac:dyDescent="0.45">
      <c r="A77" s="5">
        <v>17</v>
      </c>
      <c r="B77" s="6">
        <v>0.62</v>
      </c>
      <c r="C77" s="6">
        <v>26.65</v>
      </c>
      <c r="D77" s="6">
        <v>102.25</v>
      </c>
      <c r="E77" s="6">
        <v>129.36000000000001</v>
      </c>
      <c r="F77" s="6">
        <v>5</v>
      </c>
      <c r="G77" s="6" t="s">
        <v>8</v>
      </c>
      <c r="H77" s="6"/>
      <c r="I77" s="6"/>
      <c r="J77" s="6"/>
      <c r="K77" s="6"/>
      <c r="L77" s="6"/>
      <c r="M77" s="7"/>
    </row>
    <row r="78" spans="1:13" x14ac:dyDescent="0.45">
      <c r="A78" s="5">
        <v>18</v>
      </c>
      <c r="B78" s="6">
        <v>2.13</v>
      </c>
      <c r="C78" s="6">
        <v>28.78</v>
      </c>
      <c r="D78" s="6">
        <v>101.43</v>
      </c>
      <c r="E78" s="6">
        <v>27.93</v>
      </c>
      <c r="F78" s="6">
        <v>7</v>
      </c>
      <c r="G78" s="6" t="s">
        <v>7</v>
      </c>
      <c r="H78" s="6"/>
      <c r="I78" s="6"/>
      <c r="J78" s="6"/>
      <c r="K78" s="6"/>
      <c r="L78" s="6"/>
      <c r="M78" s="7"/>
    </row>
    <row r="79" spans="1:13" x14ac:dyDescent="0.45">
      <c r="A79" s="11">
        <v>19</v>
      </c>
      <c r="B79" s="12">
        <v>0.5</v>
      </c>
      <c r="C79" s="12">
        <v>29.27</v>
      </c>
      <c r="D79" s="12">
        <v>109.31</v>
      </c>
      <c r="E79" s="12">
        <v>137.24</v>
      </c>
      <c r="F79" s="12">
        <v>8</v>
      </c>
      <c r="G79" s="12" t="s">
        <v>8</v>
      </c>
      <c r="H79" s="12"/>
      <c r="I79" s="12"/>
      <c r="J79" s="12"/>
      <c r="K79" s="12"/>
      <c r="L79" s="12"/>
      <c r="M79" s="13"/>
    </row>
    <row r="80" spans="1:13" x14ac:dyDescent="0.45">
      <c r="A80" s="2" t="s">
        <v>14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45">
      <c r="A81" s="5" t="s">
        <v>0</v>
      </c>
      <c r="B81" s="6" t="s">
        <v>1</v>
      </c>
      <c r="C81" s="6" t="s">
        <v>2</v>
      </c>
      <c r="D81" s="6" t="s">
        <v>3</v>
      </c>
      <c r="E81" s="6" t="s">
        <v>4</v>
      </c>
      <c r="F81" s="6" t="s">
        <v>5</v>
      </c>
      <c r="G81" s="6" t="s">
        <v>6</v>
      </c>
      <c r="H81" s="6"/>
      <c r="I81" s="6"/>
      <c r="J81" s="6"/>
      <c r="K81" s="6"/>
      <c r="L81" s="6"/>
      <c r="M81" s="7"/>
    </row>
    <row r="82" spans="1:13" x14ac:dyDescent="0.45">
      <c r="A82" s="5">
        <v>1</v>
      </c>
      <c r="B82" s="6">
        <v>0.12</v>
      </c>
      <c r="C82" s="6">
        <v>0.12</v>
      </c>
      <c r="D82" s="6">
        <v>139.81</v>
      </c>
      <c r="E82" s="6">
        <v>139.81</v>
      </c>
      <c r="F82" s="6">
        <v>5</v>
      </c>
      <c r="G82" s="6" t="s">
        <v>8</v>
      </c>
      <c r="H82" s="6"/>
      <c r="I82" s="6"/>
      <c r="J82" s="6"/>
      <c r="K82" s="6"/>
      <c r="L82" s="6"/>
      <c r="M82" s="7"/>
    </row>
    <row r="83" spans="1:13" x14ac:dyDescent="0.45">
      <c r="A83" s="5">
        <v>2</v>
      </c>
      <c r="B83" s="6">
        <v>0.26</v>
      </c>
      <c r="C83" s="6">
        <v>0.37</v>
      </c>
      <c r="D83" s="6">
        <v>0</v>
      </c>
      <c r="E83" s="6">
        <v>139.81</v>
      </c>
      <c r="F83" s="6">
        <v>6</v>
      </c>
      <c r="G83" s="6" t="s">
        <v>8</v>
      </c>
      <c r="H83" s="6"/>
      <c r="I83" s="6"/>
      <c r="J83" s="6" t="s">
        <v>21</v>
      </c>
      <c r="K83" s="6">
        <v>0</v>
      </c>
      <c r="L83" s="6" t="s">
        <v>25</v>
      </c>
      <c r="M83" s="8">
        <v>0</v>
      </c>
    </row>
    <row r="84" spans="1:13" x14ac:dyDescent="0.45">
      <c r="A84" s="5">
        <v>3</v>
      </c>
      <c r="B84" s="6">
        <v>1.1200000000000001</v>
      </c>
      <c r="C84" s="6">
        <v>1.49</v>
      </c>
      <c r="D84" s="6">
        <v>15.39</v>
      </c>
      <c r="E84" s="6">
        <v>124.41</v>
      </c>
      <c r="F84" s="6">
        <v>7</v>
      </c>
      <c r="G84" s="6" t="s">
        <v>8</v>
      </c>
      <c r="H84" s="6"/>
      <c r="I84" s="6"/>
      <c r="J84" s="6" t="s">
        <v>22</v>
      </c>
      <c r="K84" s="6">
        <v>12</v>
      </c>
      <c r="L84" s="6" t="s">
        <v>26</v>
      </c>
      <c r="M84" s="8">
        <f>SUM(F82:F93)/K84</f>
        <v>7.333333333333333</v>
      </c>
    </row>
    <row r="85" spans="1:13" x14ac:dyDescent="0.45">
      <c r="A85" s="5">
        <v>4</v>
      </c>
      <c r="B85" s="6">
        <v>2.88</v>
      </c>
      <c r="C85" s="6">
        <v>4.37</v>
      </c>
      <c r="D85" s="6">
        <v>4.97</v>
      </c>
      <c r="E85" s="6">
        <v>129.38</v>
      </c>
      <c r="F85" s="6">
        <v>5</v>
      </c>
      <c r="G85" s="6" t="s">
        <v>8</v>
      </c>
      <c r="H85" s="6"/>
      <c r="I85" s="6"/>
      <c r="J85" s="6" t="s">
        <v>30</v>
      </c>
      <c r="K85" s="6">
        <v>12</v>
      </c>
      <c r="L85" s="6" t="s">
        <v>27</v>
      </c>
      <c r="M85" s="8">
        <f>SUM(F82:F93)/K85</f>
        <v>7.333333333333333</v>
      </c>
    </row>
    <row r="86" spans="1:13" x14ac:dyDescent="0.45">
      <c r="A86" s="5">
        <v>5</v>
      </c>
      <c r="B86" s="6">
        <v>2.88</v>
      </c>
      <c r="C86" s="6">
        <v>7.25</v>
      </c>
      <c r="D86" s="6">
        <v>5.76</v>
      </c>
      <c r="E86" s="6">
        <v>135.13999999999999</v>
      </c>
      <c r="F86" s="6">
        <v>5</v>
      </c>
      <c r="G86" s="6" t="s">
        <v>8</v>
      </c>
      <c r="H86" s="6"/>
      <c r="I86" s="6"/>
      <c r="J86" s="6" t="s">
        <v>23</v>
      </c>
      <c r="K86" s="9">
        <f>(SUM(E82:E93)/K85)</f>
        <v>132.09916666666666</v>
      </c>
      <c r="L86" s="6"/>
      <c r="M86" s="7"/>
    </row>
    <row r="87" spans="1:13" x14ac:dyDescent="0.45">
      <c r="A87" s="5">
        <v>6</v>
      </c>
      <c r="B87" s="6">
        <v>2.88</v>
      </c>
      <c r="C87" s="6">
        <v>10.130000000000001</v>
      </c>
      <c r="D87" s="6">
        <v>3.92</v>
      </c>
      <c r="E87" s="6">
        <v>131.22999999999999</v>
      </c>
      <c r="F87" s="6">
        <v>7</v>
      </c>
      <c r="G87" s="6" t="s">
        <v>8</v>
      </c>
      <c r="H87" s="6"/>
      <c r="I87" s="6"/>
      <c r="J87" s="6" t="s">
        <v>24</v>
      </c>
      <c r="K87" s="6">
        <f>MEDIAN(E82:E93)</f>
        <v>132.85</v>
      </c>
      <c r="L87" s="6"/>
      <c r="M87" s="7"/>
    </row>
    <row r="88" spans="1:13" x14ac:dyDescent="0.45">
      <c r="A88" s="5">
        <v>7</v>
      </c>
      <c r="B88" s="6">
        <v>5.87</v>
      </c>
      <c r="C88" s="6">
        <v>16.010000000000002</v>
      </c>
      <c r="D88" s="6">
        <v>1.97</v>
      </c>
      <c r="E88" s="6">
        <v>133.19999999999999</v>
      </c>
      <c r="F88" s="6">
        <v>7</v>
      </c>
      <c r="G88" s="6" t="s">
        <v>8</v>
      </c>
      <c r="H88" s="6"/>
      <c r="I88" s="6"/>
      <c r="J88" s="6"/>
      <c r="K88" s="6"/>
      <c r="L88" s="6"/>
      <c r="M88" s="7"/>
    </row>
    <row r="89" spans="1:13" x14ac:dyDescent="0.45">
      <c r="A89" s="5">
        <v>8</v>
      </c>
      <c r="B89" s="6">
        <v>3.14</v>
      </c>
      <c r="C89" s="6">
        <v>19.14</v>
      </c>
      <c r="D89" s="6">
        <v>4.5999999999999996</v>
      </c>
      <c r="E89" s="6">
        <v>137.80000000000001</v>
      </c>
      <c r="F89" s="6">
        <v>11</v>
      </c>
      <c r="G89" s="6" t="s">
        <v>8</v>
      </c>
      <c r="H89" s="6"/>
      <c r="I89" s="6"/>
      <c r="J89" s="6" t="s">
        <v>28</v>
      </c>
      <c r="K89" s="10">
        <f>SUM(B82:B93)/K85</f>
        <v>2.4925000000000002</v>
      </c>
      <c r="L89" s="6"/>
      <c r="M89" s="7"/>
    </row>
    <row r="90" spans="1:13" x14ac:dyDescent="0.45">
      <c r="A90" s="5">
        <v>9</v>
      </c>
      <c r="B90" s="6">
        <v>3.01</v>
      </c>
      <c r="C90" s="6">
        <v>22.15</v>
      </c>
      <c r="D90" s="6">
        <v>5.3</v>
      </c>
      <c r="E90" s="6">
        <v>132.5</v>
      </c>
      <c r="F90" s="6">
        <v>7</v>
      </c>
      <c r="G90" s="6" t="s">
        <v>8</v>
      </c>
      <c r="H90" s="6"/>
      <c r="I90" s="6"/>
      <c r="J90" s="6" t="s">
        <v>29</v>
      </c>
      <c r="K90" s="6">
        <f>MEDIAN(B82:B93)</f>
        <v>2.8149999999999999</v>
      </c>
      <c r="L90" s="6"/>
      <c r="M90" s="7"/>
    </row>
    <row r="91" spans="1:13" x14ac:dyDescent="0.45">
      <c r="A91" s="5">
        <v>10</v>
      </c>
      <c r="B91" s="6">
        <v>2.75</v>
      </c>
      <c r="C91" s="6">
        <v>24.9</v>
      </c>
      <c r="D91" s="6">
        <v>5.76</v>
      </c>
      <c r="E91" s="6">
        <v>126.75</v>
      </c>
      <c r="F91" s="6">
        <v>8</v>
      </c>
      <c r="G91" s="6" t="s">
        <v>8</v>
      </c>
      <c r="H91" s="6"/>
      <c r="I91" s="6"/>
      <c r="J91" s="6"/>
      <c r="K91" s="6"/>
      <c r="L91" s="6"/>
      <c r="M91" s="7"/>
    </row>
    <row r="92" spans="1:13" x14ac:dyDescent="0.45">
      <c r="A92" s="5">
        <v>11</v>
      </c>
      <c r="B92" s="6">
        <v>2.62</v>
      </c>
      <c r="C92" s="6">
        <v>27.53</v>
      </c>
      <c r="D92" s="6">
        <v>5.14</v>
      </c>
      <c r="E92" s="6">
        <v>121.6</v>
      </c>
      <c r="F92" s="6">
        <v>11</v>
      </c>
      <c r="G92" s="6" t="s">
        <v>8</v>
      </c>
      <c r="H92" s="6"/>
      <c r="I92" s="6"/>
      <c r="J92" s="6"/>
      <c r="K92" s="6"/>
      <c r="L92" s="6"/>
      <c r="M92" s="7"/>
    </row>
    <row r="93" spans="1:13" x14ac:dyDescent="0.45">
      <c r="A93" s="11">
        <v>12</v>
      </c>
      <c r="B93" s="12">
        <v>2.38</v>
      </c>
      <c r="C93" s="12">
        <v>29.91</v>
      </c>
      <c r="D93" s="12">
        <v>11.96</v>
      </c>
      <c r="E93" s="12">
        <v>133.56</v>
      </c>
      <c r="F93" s="12">
        <v>9</v>
      </c>
      <c r="G93" s="12" t="s">
        <v>8</v>
      </c>
      <c r="H93" s="12"/>
      <c r="I93" s="12"/>
      <c r="J93" s="12"/>
      <c r="K93" s="12"/>
      <c r="L93" s="12"/>
      <c r="M93" s="13"/>
    </row>
    <row r="94" spans="1:13" x14ac:dyDescent="0.45">
      <c r="A94" s="2" t="s">
        <v>15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45">
      <c r="A95" s="5" t="s">
        <v>0</v>
      </c>
      <c r="B95" s="6" t="s">
        <v>1</v>
      </c>
      <c r="C95" s="6" t="s">
        <v>2</v>
      </c>
      <c r="D95" s="6" t="s">
        <v>3</v>
      </c>
      <c r="E95" s="6" t="s">
        <v>4</v>
      </c>
      <c r="F95" s="6" t="s">
        <v>5</v>
      </c>
      <c r="G95" s="6" t="s">
        <v>6</v>
      </c>
      <c r="H95" s="6"/>
      <c r="I95" s="6"/>
      <c r="J95" s="6"/>
      <c r="K95" s="6"/>
      <c r="L95" s="6"/>
      <c r="M95" s="7"/>
    </row>
    <row r="96" spans="1:13" x14ac:dyDescent="0.45">
      <c r="A96" s="5">
        <v>1</v>
      </c>
      <c r="B96" s="6">
        <v>0.12</v>
      </c>
      <c r="C96" s="6">
        <v>0.12</v>
      </c>
      <c r="D96" s="6">
        <v>111.63</v>
      </c>
      <c r="E96" s="6">
        <v>111.63</v>
      </c>
      <c r="F96" s="6">
        <v>2</v>
      </c>
      <c r="G96" s="6" t="s">
        <v>7</v>
      </c>
      <c r="H96" s="6"/>
      <c r="I96" s="6"/>
      <c r="J96" s="6"/>
      <c r="K96" s="6"/>
      <c r="L96" s="6"/>
      <c r="M96" s="7"/>
    </row>
    <row r="97" spans="1:13" x14ac:dyDescent="0.45">
      <c r="A97" s="5">
        <v>2</v>
      </c>
      <c r="B97" s="6">
        <v>3.01</v>
      </c>
      <c r="C97" s="6">
        <v>3.13</v>
      </c>
      <c r="D97" s="6">
        <v>13.76</v>
      </c>
      <c r="E97" s="6">
        <v>125.39</v>
      </c>
      <c r="F97" s="6">
        <v>2</v>
      </c>
      <c r="G97" s="6" t="s">
        <v>8</v>
      </c>
      <c r="H97" s="6"/>
      <c r="I97" s="6"/>
      <c r="J97" s="6" t="s">
        <v>21</v>
      </c>
      <c r="K97" s="6">
        <v>6</v>
      </c>
      <c r="L97" s="6" t="s">
        <v>25</v>
      </c>
      <c r="M97" s="8">
        <f>SUM(F96,F98:F102)/K97</f>
        <v>2.6666666666666665</v>
      </c>
    </row>
    <row r="98" spans="1:13" x14ac:dyDescent="0.45">
      <c r="A98" s="5">
        <v>3</v>
      </c>
      <c r="B98" s="6">
        <v>4.5</v>
      </c>
      <c r="C98" s="6">
        <v>7.62</v>
      </c>
      <c r="D98" s="6">
        <v>11.4</v>
      </c>
      <c r="E98" s="6">
        <v>113.99</v>
      </c>
      <c r="F98" s="6">
        <v>3</v>
      </c>
      <c r="G98" s="6" t="s">
        <v>7</v>
      </c>
      <c r="H98" s="6"/>
      <c r="I98" s="6"/>
      <c r="J98" s="6" t="s">
        <v>22</v>
      </c>
      <c r="K98" s="6">
        <v>1</v>
      </c>
      <c r="L98" s="6" t="s">
        <v>26</v>
      </c>
      <c r="M98" s="8">
        <f>SUM(F97)/K98</f>
        <v>2</v>
      </c>
    </row>
    <row r="99" spans="1:13" x14ac:dyDescent="0.45">
      <c r="A99" s="5">
        <v>4</v>
      </c>
      <c r="B99" s="6">
        <v>4.9000000000000004</v>
      </c>
      <c r="C99" s="6">
        <v>12.52</v>
      </c>
      <c r="D99" s="6">
        <v>0.85</v>
      </c>
      <c r="E99" s="6">
        <v>113.14</v>
      </c>
      <c r="F99" s="6">
        <v>3</v>
      </c>
      <c r="G99" s="6" t="s">
        <v>7</v>
      </c>
      <c r="H99" s="6"/>
      <c r="I99" s="6"/>
      <c r="J99" s="6" t="s">
        <v>30</v>
      </c>
      <c r="K99" s="6">
        <v>7</v>
      </c>
      <c r="L99" s="6" t="s">
        <v>27</v>
      </c>
      <c r="M99" s="8">
        <f>SUM(F96:F102)/K99</f>
        <v>2.5714285714285716</v>
      </c>
    </row>
    <row r="100" spans="1:13" x14ac:dyDescent="0.45">
      <c r="A100" s="5">
        <v>5</v>
      </c>
      <c r="B100" s="6">
        <v>4.99</v>
      </c>
      <c r="C100" s="6">
        <v>17.510000000000002</v>
      </c>
      <c r="D100" s="6">
        <v>3.66</v>
      </c>
      <c r="E100" s="6">
        <v>109.48</v>
      </c>
      <c r="F100" s="6">
        <v>2</v>
      </c>
      <c r="G100" s="6" t="s">
        <v>7</v>
      </c>
      <c r="H100" s="6"/>
      <c r="I100" s="6"/>
      <c r="J100" s="6" t="s">
        <v>23</v>
      </c>
      <c r="K100" s="9">
        <f>(SUM(E96:E102)/K99)</f>
        <v>115.68142857142857</v>
      </c>
      <c r="L100" s="6"/>
      <c r="M100" s="7"/>
    </row>
    <row r="101" spans="1:13" x14ac:dyDescent="0.45">
      <c r="A101" s="5">
        <v>6</v>
      </c>
      <c r="B101" s="6">
        <v>4.6399999999999997</v>
      </c>
      <c r="C101" s="6">
        <v>22.15</v>
      </c>
      <c r="D101" s="6">
        <v>8.5399999999999991</v>
      </c>
      <c r="E101" s="6">
        <v>118.02</v>
      </c>
      <c r="F101" s="6">
        <v>2</v>
      </c>
      <c r="G101" s="6" t="s">
        <v>7</v>
      </c>
      <c r="H101" s="6"/>
      <c r="I101" s="6"/>
      <c r="J101" s="6" t="s">
        <v>24</v>
      </c>
      <c r="K101" s="6">
        <f>MEDIAN(E96:E102)</f>
        <v>113.99</v>
      </c>
      <c r="L101" s="6"/>
      <c r="M101" s="7"/>
    </row>
    <row r="102" spans="1:13" x14ac:dyDescent="0.45">
      <c r="A102" s="5">
        <v>7</v>
      </c>
      <c r="B102" s="6">
        <v>5.01</v>
      </c>
      <c r="C102" s="6">
        <v>27.16</v>
      </c>
      <c r="D102" s="6">
        <v>0.1</v>
      </c>
      <c r="E102" s="6">
        <v>118.12</v>
      </c>
      <c r="F102" s="6">
        <v>4</v>
      </c>
      <c r="G102" s="6" t="s">
        <v>7</v>
      </c>
      <c r="H102" s="6"/>
      <c r="I102" s="6"/>
      <c r="J102" s="6"/>
      <c r="K102" s="6"/>
      <c r="L102" s="6"/>
      <c r="M102" s="7"/>
    </row>
    <row r="103" spans="1:13" x14ac:dyDescent="0.45">
      <c r="A103" s="5"/>
      <c r="B103" s="6"/>
      <c r="C103" s="6"/>
      <c r="D103" s="6"/>
      <c r="E103" s="6"/>
      <c r="F103" s="6"/>
      <c r="G103" s="6"/>
      <c r="H103" s="6"/>
      <c r="I103" s="6"/>
      <c r="J103" s="6" t="s">
        <v>28</v>
      </c>
      <c r="K103" s="10">
        <f>SUM(B96:B102)/K99</f>
        <v>3.8814285714285717</v>
      </c>
      <c r="L103" s="6"/>
      <c r="M103" s="7"/>
    </row>
    <row r="104" spans="1:13" x14ac:dyDescent="0.45">
      <c r="A104" s="5"/>
      <c r="B104" s="6"/>
      <c r="C104" s="6"/>
      <c r="D104" s="6"/>
      <c r="E104" s="6"/>
      <c r="F104" s="6"/>
      <c r="G104" s="6"/>
      <c r="H104" s="6"/>
      <c r="I104" s="6"/>
      <c r="J104" s="6" t="s">
        <v>29</v>
      </c>
      <c r="K104" s="6">
        <f>MEDIAN(B96:B102)</f>
        <v>4.6399999999999997</v>
      </c>
      <c r="L104" s="6"/>
      <c r="M104" s="7"/>
    </row>
    <row r="105" spans="1:13" x14ac:dyDescent="0.45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3"/>
    </row>
    <row r="106" spans="1:13" x14ac:dyDescent="0.45">
      <c r="A106" s="2" t="s">
        <v>16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</row>
    <row r="107" spans="1:13" x14ac:dyDescent="0.45">
      <c r="A107" s="5" t="s">
        <v>0</v>
      </c>
      <c r="B107" s="6" t="s">
        <v>1</v>
      </c>
      <c r="C107" s="6" t="s">
        <v>2</v>
      </c>
      <c r="D107" s="6" t="s">
        <v>3</v>
      </c>
      <c r="E107" s="6" t="s">
        <v>4</v>
      </c>
      <c r="F107" s="6" t="s">
        <v>5</v>
      </c>
      <c r="G107" s="6" t="s">
        <v>6</v>
      </c>
      <c r="H107" s="6"/>
      <c r="I107" s="6"/>
      <c r="J107" s="6"/>
      <c r="K107" s="6"/>
      <c r="L107" s="6"/>
      <c r="M107" s="7"/>
    </row>
    <row r="108" spans="1:13" x14ac:dyDescent="0.45">
      <c r="A108" s="5">
        <v>1</v>
      </c>
      <c r="B108" s="6">
        <v>3.26</v>
      </c>
      <c r="C108" s="6">
        <v>3.26</v>
      </c>
      <c r="D108" s="6">
        <v>137.44999999999999</v>
      </c>
      <c r="E108" s="6">
        <v>137.44999999999999</v>
      </c>
      <c r="F108" s="6">
        <v>2</v>
      </c>
      <c r="G108" s="6" t="s">
        <v>8</v>
      </c>
      <c r="H108" s="6"/>
      <c r="I108" s="6"/>
      <c r="J108" s="6"/>
      <c r="K108" s="6"/>
      <c r="L108" s="6"/>
      <c r="M108" s="7"/>
    </row>
    <row r="109" spans="1:13" x14ac:dyDescent="0.45">
      <c r="A109" s="5">
        <v>2</v>
      </c>
      <c r="B109" s="6">
        <v>2</v>
      </c>
      <c r="C109" s="6">
        <v>5.26</v>
      </c>
      <c r="D109" s="6">
        <v>1.77</v>
      </c>
      <c r="E109" s="6">
        <v>135.68</v>
      </c>
      <c r="F109" s="6">
        <v>3</v>
      </c>
      <c r="G109" s="6" t="s">
        <v>8</v>
      </c>
      <c r="H109" s="6"/>
      <c r="I109" s="6"/>
      <c r="J109" s="6" t="s">
        <v>21</v>
      </c>
      <c r="K109" s="6">
        <v>2</v>
      </c>
      <c r="L109" s="6" t="s">
        <v>25</v>
      </c>
      <c r="M109" s="8">
        <f>SUM(F111,F112)/K109</f>
        <v>2.5</v>
      </c>
    </row>
    <row r="110" spans="1:13" x14ac:dyDescent="0.45">
      <c r="A110" s="5">
        <v>3</v>
      </c>
      <c r="B110" s="6">
        <v>2.2400000000000002</v>
      </c>
      <c r="C110" s="6">
        <v>7.5</v>
      </c>
      <c r="D110" s="6">
        <v>13.09</v>
      </c>
      <c r="E110" s="6">
        <v>122.58</v>
      </c>
      <c r="F110" s="6">
        <v>3</v>
      </c>
      <c r="G110" s="6" t="s">
        <v>8</v>
      </c>
      <c r="H110" s="6"/>
      <c r="I110" s="6"/>
      <c r="J110" s="6" t="s">
        <v>22</v>
      </c>
      <c r="K110" s="6">
        <v>10</v>
      </c>
      <c r="L110" s="6" t="s">
        <v>26</v>
      </c>
      <c r="M110" s="8">
        <f>SUM(F108:F110,F113:F119)/K110</f>
        <v>3.7</v>
      </c>
    </row>
    <row r="111" spans="1:13" x14ac:dyDescent="0.45">
      <c r="A111" s="5">
        <v>4</v>
      </c>
      <c r="B111" s="6">
        <v>2.2599999999999998</v>
      </c>
      <c r="C111" s="6">
        <v>9.75</v>
      </c>
      <c r="D111" s="6">
        <v>18.29</v>
      </c>
      <c r="E111" s="6">
        <v>104.29</v>
      </c>
      <c r="F111" s="6">
        <v>3</v>
      </c>
      <c r="G111" s="6" t="s">
        <v>7</v>
      </c>
      <c r="H111" s="6"/>
      <c r="I111" s="6"/>
      <c r="J111" s="6" t="s">
        <v>30</v>
      </c>
      <c r="K111" s="6">
        <v>12</v>
      </c>
      <c r="L111" s="6" t="s">
        <v>27</v>
      </c>
      <c r="M111" s="8">
        <f>SUM(F108:F119)/K111</f>
        <v>3.5</v>
      </c>
    </row>
    <row r="112" spans="1:13" x14ac:dyDescent="0.45">
      <c r="A112" s="5">
        <v>5</v>
      </c>
      <c r="B112" s="6">
        <v>2.5099999999999998</v>
      </c>
      <c r="C112" s="6">
        <v>12.27</v>
      </c>
      <c r="D112" s="6">
        <v>14.58</v>
      </c>
      <c r="E112" s="6">
        <v>118.87</v>
      </c>
      <c r="F112" s="6">
        <v>2</v>
      </c>
      <c r="G112" s="6" t="s">
        <v>7</v>
      </c>
      <c r="H112" s="6"/>
      <c r="I112" s="6"/>
      <c r="J112" s="6" t="s">
        <v>23</v>
      </c>
      <c r="K112" s="9">
        <f>(SUM(E108:E119)/K111)</f>
        <v>126.66333333333334</v>
      </c>
      <c r="L112" s="6"/>
      <c r="M112" s="7"/>
    </row>
    <row r="113" spans="1:13" x14ac:dyDescent="0.45">
      <c r="A113" s="5">
        <v>6</v>
      </c>
      <c r="B113" s="6">
        <v>2.62</v>
      </c>
      <c r="C113" s="6">
        <v>14.89</v>
      </c>
      <c r="D113" s="6">
        <v>2.2000000000000002</v>
      </c>
      <c r="E113" s="6">
        <v>121.07</v>
      </c>
      <c r="F113" s="6">
        <v>5</v>
      </c>
      <c r="G113" s="6" t="s">
        <v>8</v>
      </c>
      <c r="H113" s="6"/>
      <c r="I113" s="6"/>
      <c r="J113" s="6" t="s">
        <v>24</v>
      </c>
      <c r="K113" s="6">
        <f>MEDIAN(E108:E119)</f>
        <v>123.765</v>
      </c>
      <c r="L113" s="6"/>
      <c r="M113" s="7"/>
    </row>
    <row r="114" spans="1:13" x14ac:dyDescent="0.45">
      <c r="A114" s="5">
        <v>7</v>
      </c>
      <c r="B114" s="6">
        <v>2.75</v>
      </c>
      <c r="C114" s="6">
        <v>17.64</v>
      </c>
      <c r="D114" s="6">
        <v>0.52</v>
      </c>
      <c r="E114" s="6">
        <v>121.59</v>
      </c>
      <c r="F114" s="6">
        <v>2</v>
      </c>
      <c r="G114" s="6" t="s">
        <v>8</v>
      </c>
      <c r="H114" s="6"/>
      <c r="I114" s="6"/>
      <c r="J114" s="6"/>
      <c r="K114" s="6"/>
      <c r="L114" s="6"/>
      <c r="M114" s="7"/>
    </row>
    <row r="115" spans="1:13" x14ac:dyDescent="0.45">
      <c r="A115" s="5">
        <v>8</v>
      </c>
      <c r="B115" s="6">
        <v>2.5</v>
      </c>
      <c r="C115" s="6">
        <v>20.14</v>
      </c>
      <c r="D115" s="6">
        <v>17.239999999999998</v>
      </c>
      <c r="E115" s="6">
        <v>138.83000000000001</v>
      </c>
      <c r="F115" s="6">
        <v>4</v>
      </c>
      <c r="G115" s="6" t="s">
        <v>8</v>
      </c>
      <c r="H115" s="6"/>
      <c r="I115" s="6"/>
      <c r="J115" s="6" t="s">
        <v>28</v>
      </c>
      <c r="K115" s="10">
        <f>SUM(B108:B119)/K111</f>
        <v>2.4824999999999999</v>
      </c>
      <c r="L115" s="6"/>
      <c r="M115" s="7"/>
    </row>
    <row r="116" spans="1:13" x14ac:dyDescent="0.45">
      <c r="A116" s="5">
        <v>9</v>
      </c>
      <c r="B116" s="6">
        <v>2.64</v>
      </c>
      <c r="C116" s="6">
        <v>22.78</v>
      </c>
      <c r="D116" s="6">
        <v>16.21</v>
      </c>
      <c r="E116" s="6">
        <v>122.62</v>
      </c>
      <c r="F116" s="6">
        <v>6</v>
      </c>
      <c r="G116" s="6" t="s">
        <v>8</v>
      </c>
      <c r="H116" s="6"/>
      <c r="I116" s="6"/>
      <c r="J116" s="6" t="s">
        <v>29</v>
      </c>
      <c r="K116" s="6">
        <f>MEDIAN(B108:B119)</f>
        <v>2.44</v>
      </c>
      <c r="L116" s="6"/>
      <c r="M116" s="7"/>
    </row>
    <row r="117" spans="1:13" x14ac:dyDescent="0.45">
      <c r="A117" s="5">
        <v>10</v>
      </c>
      <c r="B117" s="6">
        <v>2.2599999999999998</v>
      </c>
      <c r="C117" s="6">
        <v>25.03</v>
      </c>
      <c r="D117" s="6">
        <v>15.43</v>
      </c>
      <c r="E117" s="6">
        <v>138.05000000000001</v>
      </c>
      <c r="F117" s="6">
        <v>4</v>
      </c>
      <c r="G117" s="6" t="s">
        <v>8</v>
      </c>
      <c r="H117" s="6"/>
      <c r="I117" s="6"/>
      <c r="J117" s="6"/>
      <c r="K117" s="6"/>
      <c r="L117" s="6"/>
      <c r="M117" s="7"/>
    </row>
    <row r="118" spans="1:13" x14ac:dyDescent="0.45">
      <c r="A118" s="5">
        <v>11</v>
      </c>
      <c r="B118" s="6">
        <v>2.37</v>
      </c>
      <c r="C118" s="6">
        <v>27.4</v>
      </c>
      <c r="D118" s="6">
        <v>4.03</v>
      </c>
      <c r="E118" s="6">
        <v>134.02000000000001</v>
      </c>
      <c r="F118" s="6">
        <v>5</v>
      </c>
      <c r="G118" s="6" t="s">
        <v>8</v>
      </c>
      <c r="H118" s="6"/>
      <c r="I118" s="6"/>
      <c r="J118" s="6"/>
      <c r="K118" s="6"/>
      <c r="L118" s="6"/>
      <c r="M118" s="7"/>
    </row>
    <row r="119" spans="1:13" x14ac:dyDescent="0.45">
      <c r="A119" s="11">
        <v>12</v>
      </c>
      <c r="B119" s="12">
        <v>2.38</v>
      </c>
      <c r="C119" s="12">
        <v>29.79</v>
      </c>
      <c r="D119" s="12">
        <v>9.11</v>
      </c>
      <c r="E119" s="12">
        <v>124.91</v>
      </c>
      <c r="F119" s="12">
        <v>3</v>
      </c>
      <c r="G119" s="12" t="s">
        <v>8</v>
      </c>
      <c r="H119" s="12"/>
      <c r="I119" s="12"/>
      <c r="J119" s="12"/>
      <c r="K119" s="12"/>
      <c r="L119" s="12"/>
      <c r="M119" s="13"/>
    </row>
    <row r="120" spans="1:13" x14ac:dyDescent="0.45">
      <c r="A120" s="2" t="s">
        <v>17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</row>
    <row r="121" spans="1:13" x14ac:dyDescent="0.45">
      <c r="A121" s="5" t="s">
        <v>0</v>
      </c>
      <c r="B121" s="6" t="s">
        <v>1</v>
      </c>
      <c r="C121" s="6" t="s">
        <v>2</v>
      </c>
      <c r="D121" s="6" t="s">
        <v>3</v>
      </c>
      <c r="E121" s="6" t="s">
        <v>4</v>
      </c>
      <c r="F121" s="6" t="s">
        <v>5</v>
      </c>
      <c r="G121" s="6" t="s">
        <v>6</v>
      </c>
      <c r="H121" s="6"/>
      <c r="I121" s="6"/>
      <c r="J121" s="6"/>
      <c r="K121" s="6"/>
      <c r="L121" s="6"/>
      <c r="M121" s="7"/>
    </row>
    <row r="122" spans="1:13" x14ac:dyDescent="0.45">
      <c r="A122" s="5">
        <v>1</v>
      </c>
      <c r="B122" s="6">
        <v>0.25</v>
      </c>
      <c r="C122" s="6">
        <v>0.25</v>
      </c>
      <c r="D122" s="6">
        <v>139.22</v>
      </c>
      <c r="E122" s="6">
        <v>139.22</v>
      </c>
      <c r="F122" s="6">
        <v>8</v>
      </c>
      <c r="G122" s="6" t="s">
        <v>8</v>
      </c>
      <c r="H122" s="6"/>
      <c r="I122" s="6"/>
      <c r="J122" s="6"/>
      <c r="K122" s="6"/>
      <c r="L122" s="6"/>
      <c r="M122" s="7"/>
    </row>
    <row r="123" spans="1:13" x14ac:dyDescent="0.45">
      <c r="A123" s="5">
        <v>2</v>
      </c>
      <c r="B123" s="6">
        <v>0.24</v>
      </c>
      <c r="C123" s="6">
        <v>0.49</v>
      </c>
      <c r="D123" s="6">
        <v>0.57999999999999996</v>
      </c>
      <c r="E123" s="6">
        <v>139.80000000000001</v>
      </c>
      <c r="F123" s="6">
        <v>9</v>
      </c>
      <c r="G123" s="6" t="s">
        <v>8</v>
      </c>
      <c r="H123" s="6"/>
      <c r="I123" s="6"/>
      <c r="J123" s="6" t="s">
        <v>21</v>
      </c>
      <c r="K123" s="6">
        <v>0</v>
      </c>
      <c r="L123" s="6" t="s">
        <v>25</v>
      </c>
      <c r="M123" s="8">
        <v>0</v>
      </c>
    </row>
    <row r="124" spans="1:13" x14ac:dyDescent="0.45">
      <c r="A124" s="5">
        <v>3</v>
      </c>
      <c r="B124" s="6">
        <v>7.89</v>
      </c>
      <c r="C124" s="6">
        <v>8.3800000000000008</v>
      </c>
      <c r="D124" s="6">
        <v>0.13</v>
      </c>
      <c r="E124" s="6">
        <v>139.93</v>
      </c>
      <c r="F124" s="6">
        <v>6</v>
      </c>
      <c r="G124" s="6" t="s">
        <v>8</v>
      </c>
      <c r="H124" s="6"/>
      <c r="I124" s="6"/>
      <c r="J124" s="6" t="s">
        <v>22</v>
      </c>
      <c r="K124" s="6">
        <v>13</v>
      </c>
      <c r="L124" s="6" t="s">
        <v>26</v>
      </c>
      <c r="M124" s="8">
        <f>SUM(F122:F134)/K124</f>
        <v>8.6923076923076916</v>
      </c>
    </row>
    <row r="125" spans="1:13" x14ac:dyDescent="0.45">
      <c r="A125" s="5">
        <v>4</v>
      </c>
      <c r="B125" s="6">
        <v>0.38</v>
      </c>
      <c r="C125" s="6">
        <v>8.76</v>
      </c>
      <c r="D125" s="6">
        <v>3.77</v>
      </c>
      <c r="E125" s="6">
        <v>136.16</v>
      </c>
      <c r="F125" s="6">
        <v>7</v>
      </c>
      <c r="G125" s="6" t="s">
        <v>8</v>
      </c>
      <c r="H125" s="6"/>
      <c r="I125" s="6"/>
      <c r="J125" s="6" t="s">
        <v>30</v>
      </c>
      <c r="K125" s="6">
        <v>13</v>
      </c>
      <c r="L125" s="6" t="s">
        <v>27</v>
      </c>
      <c r="M125" s="8">
        <f>SUM(F122:F134)/K125</f>
        <v>8.6923076923076916</v>
      </c>
    </row>
    <row r="126" spans="1:13" x14ac:dyDescent="0.45">
      <c r="A126" s="5">
        <v>5</v>
      </c>
      <c r="B126" s="6">
        <v>2.11</v>
      </c>
      <c r="C126" s="6">
        <v>10.87</v>
      </c>
      <c r="D126" s="6">
        <v>3.07</v>
      </c>
      <c r="E126" s="6">
        <v>133.09</v>
      </c>
      <c r="F126" s="6">
        <v>9</v>
      </c>
      <c r="G126" s="6" t="s">
        <v>8</v>
      </c>
      <c r="H126" s="6"/>
      <c r="I126" s="6"/>
      <c r="J126" s="6" t="s">
        <v>23</v>
      </c>
      <c r="K126" s="9">
        <f>(SUM(E122:E134)/K125)</f>
        <v>134.1723076923077</v>
      </c>
      <c r="L126" s="6"/>
      <c r="M126" s="7"/>
    </row>
    <row r="127" spans="1:13" x14ac:dyDescent="0.45">
      <c r="A127" s="5">
        <v>6</v>
      </c>
      <c r="B127" s="6">
        <v>2.13</v>
      </c>
      <c r="C127" s="6">
        <v>13</v>
      </c>
      <c r="D127" s="6">
        <v>1.93</v>
      </c>
      <c r="E127" s="6">
        <v>131.16</v>
      </c>
      <c r="F127" s="6">
        <v>7</v>
      </c>
      <c r="G127" s="6" t="s">
        <v>8</v>
      </c>
      <c r="H127" s="6"/>
      <c r="I127" s="6"/>
      <c r="J127" s="6" t="s">
        <v>24</v>
      </c>
      <c r="K127" s="6">
        <f>MEDIAN(E122:E134)</f>
        <v>133.09</v>
      </c>
      <c r="L127" s="6"/>
      <c r="M127" s="7"/>
    </row>
    <row r="128" spans="1:13" x14ac:dyDescent="0.45">
      <c r="A128" s="5">
        <v>7</v>
      </c>
      <c r="B128" s="6">
        <v>2.02</v>
      </c>
      <c r="C128" s="6">
        <v>15.02</v>
      </c>
      <c r="D128" s="6">
        <v>1.1299999999999999</v>
      </c>
      <c r="E128" s="6">
        <v>132.28</v>
      </c>
      <c r="F128" s="6">
        <v>9</v>
      </c>
      <c r="G128" s="6" t="s">
        <v>8</v>
      </c>
      <c r="H128" s="6"/>
      <c r="I128" s="6"/>
      <c r="J128" s="6"/>
      <c r="K128" s="6"/>
      <c r="L128" s="6"/>
      <c r="M128" s="7"/>
    </row>
    <row r="129" spans="1:13" x14ac:dyDescent="0.45">
      <c r="A129" s="5">
        <v>8</v>
      </c>
      <c r="B129" s="6">
        <v>2.13</v>
      </c>
      <c r="C129" s="6">
        <v>17.14</v>
      </c>
      <c r="D129" s="6">
        <v>3.27</v>
      </c>
      <c r="E129" s="6">
        <v>135.55000000000001</v>
      </c>
      <c r="F129" s="6">
        <v>12</v>
      </c>
      <c r="G129" s="6" t="s">
        <v>8</v>
      </c>
      <c r="H129" s="6"/>
      <c r="I129" s="6"/>
      <c r="J129" s="6" t="s">
        <v>28</v>
      </c>
      <c r="K129" s="10">
        <f>SUM(B122:B134)/K125</f>
        <v>2.1938461538461533</v>
      </c>
      <c r="L129" s="6"/>
      <c r="M129" s="7"/>
    </row>
    <row r="130" spans="1:13" x14ac:dyDescent="0.45">
      <c r="A130" s="5">
        <v>9</v>
      </c>
      <c r="B130" s="6">
        <v>2.2400000000000002</v>
      </c>
      <c r="C130" s="6">
        <v>19.38</v>
      </c>
      <c r="D130" s="6">
        <v>1.67</v>
      </c>
      <c r="E130" s="6">
        <v>133.88999999999999</v>
      </c>
      <c r="F130" s="6">
        <v>12</v>
      </c>
      <c r="G130" s="6" t="s">
        <v>8</v>
      </c>
      <c r="H130" s="6"/>
      <c r="I130" s="6"/>
      <c r="J130" s="6" t="s">
        <v>29</v>
      </c>
      <c r="K130" s="6">
        <f>MEDIAN(B122:B134)</f>
        <v>2.13</v>
      </c>
      <c r="L130" s="6"/>
      <c r="M130" s="7"/>
    </row>
    <row r="131" spans="1:13" x14ac:dyDescent="0.45">
      <c r="A131" s="5">
        <v>10</v>
      </c>
      <c r="B131" s="6">
        <v>2.2599999999999998</v>
      </c>
      <c r="C131" s="6">
        <v>21.64</v>
      </c>
      <c r="D131" s="6">
        <v>3.73</v>
      </c>
      <c r="E131" s="6">
        <v>130.15</v>
      </c>
      <c r="F131" s="6">
        <v>8</v>
      </c>
      <c r="G131" s="6" t="s">
        <v>8</v>
      </c>
      <c r="H131" s="6"/>
      <c r="I131" s="6"/>
      <c r="J131" s="6"/>
      <c r="K131" s="6"/>
      <c r="L131" s="6"/>
      <c r="M131" s="7"/>
    </row>
    <row r="132" spans="1:13" x14ac:dyDescent="0.45">
      <c r="A132" s="5">
        <v>11</v>
      </c>
      <c r="B132" s="6">
        <v>2.25</v>
      </c>
      <c r="C132" s="6">
        <v>23.9</v>
      </c>
      <c r="D132" s="6">
        <v>1.2</v>
      </c>
      <c r="E132" s="6">
        <v>131.35</v>
      </c>
      <c r="F132" s="6">
        <v>10</v>
      </c>
      <c r="G132" s="6" t="s">
        <v>8</v>
      </c>
      <c r="H132" s="6"/>
      <c r="I132" s="6"/>
      <c r="J132" s="6"/>
      <c r="K132" s="6"/>
      <c r="L132" s="6"/>
      <c r="M132" s="7"/>
    </row>
    <row r="133" spans="1:13" x14ac:dyDescent="0.45">
      <c r="A133" s="5">
        <v>12</v>
      </c>
      <c r="B133" s="6">
        <v>2.38</v>
      </c>
      <c r="C133" s="6">
        <v>26.28</v>
      </c>
      <c r="D133" s="6">
        <v>0.08</v>
      </c>
      <c r="E133" s="6">
        <v>131.44</v>
      </c>
      <c r="F133" s="6">
        <v>7</v>
      </c>
      <c r="G133" s="6" t="s">
        <v>8</v>
      </c>
      <c r="H133" s="6"/>
      <c r="I133" s="6"/>
      <c r="J133" s="6"/>
      <c r="K133" s="6"/>
      <c r="L133" s="6"/>
      <c r="M133" s="7"/>
    </row>
    <row r="134" spans="1:13" x14ac:dyDescent="0.45">
      <c r="A134" s="11">
        <v>13</v>
      </c>
      <c r="B134" s="12">
        <v>2.2400000000000002</v>
      </c>
      <c r="C134" s="12">
        <v>28.52</v>
      </c>
      <c r="D134" s="12">
        <v>1.22</v>
      </c>
      <c r="E134" s="12">
        <v>130.22</v>
      </c>
      <c r="F134" s="12">
        <v>9</v>
      </c>
      <c r="G134" s="12" t="s">
        <v>8</v>
      </c>
      <c r="H134" s="12"/>
      <c r="I134" s="12"/>
      <c r="J134" s="12"/>
      <c r="K134" s="12"/>
      <c r="L134" s="12"/>
      <c r="M134" s="13"/>
    </row>
    <row r="135" spans="1:13" x14ac:dyDescent="0.45">
      <c r="A135" s="2" t="s">
        <v>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</row>
    <row r="136" spans="1:13" x14ac:dyDescent="0.45">
      <c r="A136" s="5" t="s">
        <v>0</v>
      </c>
      <c r="B136" s="6" t="s">
        <v>1</v>
      </c>
      <c r="C136" s="6" t="s">
        <v>2</v>
      </c>
      <c r="D136" s="6" t="s">
        <v>3</v>
      </c>
      <c r="E136" s="6" t="s">
        <v>4</v>
      </c>
      <c r="F136" s="6" t="s">
        <v>5</v>
      </c>
      <c r="G136" s="6" t="s">
        <v>6</v>
      </c>
      <c r="H136" s="6"/>
      <c r="I136" s="6"/>
      <c r="J136" s="6"/>
      <c r="K136" s="6"/>
      <c r="L136" s="6"/>
      <c r="M136" s="7"/>
    </row>
    <row r="137" spans="1:13" x14ac:dyDescent="0.45">
      <c r="A137" s="5">
        <v>1</v>
      </c>
      <c r="B137" s="6">
        <v>0</v>
      </c>
      <c r="C137" s="6">
        <v>0</v>
      </c>
      <c r="D137" s="6">
        <v>119.12</v>
      </c>
      <c r="E137" s="6">
        <v>119.12</v>
      </c>
      <c r="F137" s="6">
        <v>6</v>
      </c>
      <c r="G137" s="6" t="s">
        <v>7</v>
      </c>
      <c r="H137" s="6"/>
      <c r="I137" s="6"/>
      <c r="J137" s="6"/>
      <c r="K137" s="6"/>
      <c r="L137" s="6"/>
      <c r="M137" s="7"/>
    </row>
    <row r="138" spans="1:13" x14ac:dyDescent="0.45">
      <c r="A138" s="5">
        <v>2</v>
      </c>
      <c r="B138" s="6">
        <v>1.24</v>
      </c>
      <c r="C138" s="6">
        <v>1.24</v>
      </c>
      <c r="D138" s="6">
        <v>9.94</v>
      </c>
      <c r="E138" s="6">
        <v>129.06</v>
      </c>
      <c r="F138" s="6">
        <v>8</v>
      </c>
      <c r="G138" s="6" t="s">
        <v>8</v>
      </c>
      <c r="H138" s="6"/>
      <c r="I138" s="6"/>
      <c r="J138" s="6" t="s">
        <v>21</v>
      </c>
      <c r="K138" s="6">
        <v>6</v>
      </c>
      <c r="L138" s="6" t="s">
        <v>25</v>
      </c>
      <c r="M138" s="8">
        <f>SUM(F137,F139,F142,F146,F150,F154)/K138</f>
        <v>8.5</v>
      </c>
    </row>
    <row r="139" spans="1:13" x14ac:dyDescent="0.45">
      <c r="A139" s="5">
        <v>3</v>
      </c>
      <c r="B139" s="6">
        <v>2.75</v>
      </c>
      <c r="C139" s="6">
        <v>3.99</v>
      </c>
      <c r="D139" s="6">
        <v>14.87</v>
      </c>
      <c r="E139" s="6">
        <v>114.19</v>
      </c>
      <c r="F139" s="6">
        <v>9</v>
      </c>
      <c r="G139" s="6" t="s">
        <v>7</v>
      </c>
      <c r="H139" s="6"/>
      <c r="I139" s="6"/>
      <c r="J139" s="6" t="s">
        <v>22</v>
      </c>
      <c r="K139" s="6">
        <v>13</v>
      </c>
      <c r="L139" s="6" t="s">
        <v>26</v>
      </c>
      <c r="M139" s="8">
        <f>SUM(F138,F140,F141,F143,F144,F145,F147,F148,F149,F151,F152,F153,F155)/K139</f>
        <v>8.7692307692307701</v>
      </c>
    </row>
    <row r="140" spans="1:13" x14ac:dyDescent="0.45">
      <c r="A140" s="5">
        <v>4</v>
      </c>
      <c r="B140" s="6">
        <v>1.5</v>
      </c>
      <c r="C140" s="6">
        <v>5.5</v>
      </c>
      <c r="D140" s="6">
        <v>14.01</v>
      </c>
      <c r="E140" s="6">
        <v>128.19999999999999</v>
      </c>
      <c r="F140" s="6">
        <v>9</v>
      </c>
      <c r="G140" s="6" t="s">
        <v>8</v>
      </c>
      <c r="H140" s="6"/>
      <c r="I140" s="6"/>
      <c r="J140" s="6" t="s">
        <v>30</v>
      </c>
      <c r="K140" s="6">
        <v>19</v>
      </c>
      <c r="L140" s="6" t="s">
        <v>27</v>
      </c>
      <c r="M140" s="8">
        <f>SUM(F137:F155)/K140</f>
        <v>8.6842105263157894</v>
      </c>
    </row>
    <row r="141" spans="1:13" x14ac:dyDescent="0.45">
      <c r="A141" s="5">
        <v>5</v>
      </c>
      <c r="B141" s="6">
        <v>1.38</v>
      </c>
      <c r="C141" s="6">
        <v>6.87</v>
      </c>
      <c r="D141" s="6">
        <v>9.11</v>
      </c>
      <c r="E141" s="6">
        <v>137.31</v>
      </c>
      <c r="F141" s="6">
        <v>8</v>
      </c>
      <c r="G141" s="6" t="s">
        <v>8</v>
      </c>
      <c r="H141" s="6"/>
      <c r="I141" s="6"/>
      <c r="J141" s="6" t="s">
        <v>23</v>
      </c>
      <c r="K141" s="9">
        <f>(SUM(E137:E155)/K140)</f>
        <v>125.90473684210524</v>
      </c>
      <c r="L141" s="6"/>
      <c r="M141" s="7"/>
    </row>
    <row r="142" spans="1:13" x14ac:dyDescent="0.45">
      <c r="A142" s="5">
        <v>6</v>
      </c>
      <c r="B142" s="6">
        <v>1.38</v>
      </c>
      <c r="C142" s="6">
        <v>8.25</v>
      </c>
      <c r="D142" s="6">
        <v>19.7</v>
      </c>
      <c r="E142" s="6">
        <v>117.6</v>
      </c>
      <c r="F142" s="6">
        <v>9</v>
      </c>
      <c r="G142" s="6" t="s">
        <v>7</v>
      </c>
      <c r="H142" s="6"/>
      <c r="I142" s="6"/>
      <c r="J142" s="6" t="s">
        <v>24</v>
      </c>
      <c r="K142" s="6">
        <f>MEDIAN(E137:E155)</f>
        <v>127.19</v>
      </c>
      <c r="L142" s="6"/>
      <c r="M142" s="7"/>
    </row>
    <row r="143" spans="1:13" x14ac:dyDescent="0.45">
      <c r="A143" s="5">
        <v>7</v>
      </c>
      <c r="B143" s="6">
        <v>0.26</v>
      </c>
      <c r="C143" s="6">
        <v>8.51</v>
      </c>
      <c r="D143" s="6">
        <v>8.4499999999999993</v>
      </c>
      <c r="E143" s="6">
        <v>126.05</v>
      </c>
      <c r="F143" s="6">
        <v>9</v>
      </c>
      <c r="G143" s="6" t="s">
        <v>8</v>
      </c>
      <c r="H143" s="6"/>
      <c r="I143" s="6"/>
      <c r="J143" s="6"/>
      <c r="K143" s="6"/>
      <c r="L143" s="6"/>
      <c r="M143" s="7"/>
    </row>
    <row r="144" spans="1:13" x14ac:dyDescent="0.45">
      <c r="A144" s="5">
        <v>8</v>
      </c>
      <c r="B144" s="6">
        <v>1.87</v>
      </c>
      <c r="C144" s="6">
        <v>10.38</v>
      </c>
      <c r="D144" s="6">
        <v>10.51</v>
      </c>
      <c r="E144" s="6">
        <v>136.56</v>
      </c>
      <c r="F144" s="6">
        <v>10</v>
      </c>
      <c r="G144" s="6" t="s">
        <v>8</v>
      </c>
      <c r="H144" s="6"/>
      <c r="I144" s="6"/>
      <c r="J144" s="6" t="s">
        <v>28</v>
      </c>
      <c r="K144" s="10">
        <f>SUM(B137:B155)/K140</f>
        <v>1.5273684210526313</v>
      </c>
      <c r="L144" s="6"/>
      <c r="M144" s="7"/>
    </row>
    <row r="145" spans="1:13" x14ac:dyDescent="0.45">
      <c r="A145" s="5">
        <v>9</v>
      </c>
      <c r="B145" s="6">
        <v>1.76</v>
      </c>
      <c r="C145" s="6">
        <v>12.14</v>
      </c>
      <c r="D145" s="6">
        <v>14.51</v>
      </c>
      <c r="E145" s="6">
        <v>122.05</v>
      </c>
      <c r="F145" s="6">
        <v>14</v>
      </c>
      <c r="G145" s="6" t="s">
        <v>8</v>
      </c>
      <c r="H145" s="6"/>
      <c r="I145" s="6"/>
      <c r="J145" s="6" t="s">
        <v>29</v>
      </c>
      <c r="K145" s="6">
        <f>MEDIAN(B137:B155)</f>
        <v>1.63</v>
      </c>
      <c r="L145" s="6"/>
      <c r="M145" s="7"/>
    </row>
    <row r="146" spans="1:13" x14ac:dyDescent="0.45">
      <c r="A146" s="5">
        <v>10</v>
      </c>
      <c r="B146" s="6">
        <v>1.62</v>
      </c>
      <c r="C146" s="6">
        <v>13.75</v>
      </c>
      <c r="D146" s="6">
        <v>11.72</v>
      </c>
      <c r="E146" s="6">
        <v>110.34</v>
      </c>
      <c r="F146" s="6">
        <v>11</v>
      </c>
      <c r="G146" s="6" t="s">
        <v>7</v>
      </c>
      <c r="H146" s="6"/>
      <c r="I146" s="6"/>
      <c r="J146" s="6"/>
      <c r="K146" s="6"/>
      <c r="L146" s="6"/>
      <c r="M146" s="7"/>
    </row>
    <row r="147" spans="1:13" x14ac:dyDescent="0.45">
      <c r="A147" s="5">
        <v>11</v>
      </c>
      <c r="B147" s="6">
        <v>1.63</v>
      </c>
      <c r="C147" s="6">
        <v>15.39</v>
      </c>
      <c r="D147" s="6">
        <v>21.37</v>
      </c>
      <c r="E147" s="6">
        <v>131.69999999999999</v>
      </c>
      <c r="F147" s="6">
        <v>10</v>
      </c>
      <c r="G147" s="6" t="s">
        <v>8</v>
      </c>
      <c r="H147" s="6"/>
      <c r="I147" s="6"/>
      <c r="J147" s="6"/>
      <c r="K147" s="6"/>
      <c r="L147" s="6"/>
      <c r="M147" s="7"/>
    </row>
    <row r="148" spans="1:13" x14ac:dyDescent="0.45">
      <c r="A148" s="5">
        <v>12</v>
      </c>
      <c r="B148" s="6">
        <v>1.63</v>
      </c>
      <c r="C148" s="6">
        <v>17.02</v>
      </c>
      <c r="D148" s="6">
        <v>1.8</v>
      </c>
      <c r="E148" s="6">
        <v>129.9</v>
      </c>
      <c r="F148" s="6">
        <v>8</v>
      </c>
      <c r="G148" s="6" t="s">
        <v>8</v>
      </c>
      <c r="H148" s="6"/>
      <c r="I148" s="6"/>
      <c r="J148" s="6"/>
      <c r="K148" s="6"/>
      <c r="L148" s="6"/>
      <c r="M148" s="7"/>
    </row>
    <row r="149" spans="1:13" x14ac:dyDescent="0.45">
      <c r="A149" s="5">
        <v>13</v>
      </c>
      <c r="B149" s="6">
        <v>1.5</v>
      </c>
      <c r="C149" s="6">
        <v>18.52</v>
      </c>
      <c r="D149" s="6">
        <v>2.71</v>
      </c>
      <c r="E149" s="6">
        <v>127.19</v>
      </c>
      <c r="F149" s="6">
        <v>9</v>
      </c>
      <c r="G149" s="6" t="s">
        <v>8</v>
      </c>
      <c r="H149" s="6"/>
      <c r="I149" s="6"/>
      <c r="J149" s="6"/>
      <c r="K149" s="6"/>
      <c r="L149" s="6"/>
      <c r="M149" s="7"/>
    </row>
    <row r="150" spans="1:13" x14ac:dyDescent="0.45">
      <c r="A150" s="5">
        <v>14</v>
      </c>
      <c r="B150" s="6">
        <v>1.74</v>
      </c>
      <c r="C150" s="6">
        <v>20.27</v>
      </c>
      <c r="D150" s="6">
        <v>14.65</v>
      </c>
      <c r="E150" s="6">
        <v>112.54</v>
      </c>
      <c r="F150" s="6">
        <v>9</v>
      </c>
      <c r="G150" s="6" t="s">
        <v>7</v>
      </c>
      <c r="H150" s="6"/>
      <c r="I150" s="6"/>
      <c r="J150" s="6"/>
      <c r="K150" s="6"/>
      <c r="L150" s="6"/>
      <c r="M150" s="7"/>
    </row>
    <row r="151" spans="1:13" x14ac:dyDescent="0.45">
      <c r="A151" s="5">
        <v>15</v>
      </c>
      <c r="B151" s="6">
        <v>1.63</v>
      </c>
      <c r="C151" s="6">
        <v>21.9</v>
      </c>
      <c r="D151" s="6">
        <v>24.67</v>
      </c>
      <c r="E151" s="6">
        <v>137.21</v>
      </c>
      <c r="F151" s="6">
        <v>7</v>
      </c>
      <c r="G151" s="6" t="s">
        <v>8</v>
      </c>
      <c r="H151" s="6"/>
      <c r="I151" s="6"/>
      <c r="J151" s="6"/>
      <c r="K151" s="6"/>
      <c r="L151" s="6"/>
      <c r="M151" s="7"/>
    </row>
    <row r="152" spans="1:13" x14ac:dyDescent="0.45">
      <c r="A152" s="5">
        <v>16</v>
      </c>
      <c r="B152" s="6">
        <v>1.74</v>
      </c>
      <c r="C152" s="6">
        <v>23.64</v>
      </c>
      <c r="D152" s="6">
        <v>2.63</v>
      </c>
      <c r="E152" s="6">
        <v>134.58000000000001</v>
      </c>
      <c r="F152" s="6">
        <v>6</v>
      </c>
      <c r="G152" s="6" t="s">
        <v>8</v>
      </c>
      <c r="H152" s="6"/>
      <c r="I152" s="6"/>
      <c r="J152" s="6"/>
      <c r="K152" s="6"/>
      <c r="L152" s="6"/>
      <c r="M152" s="7"/>
    </row>
    <row r="153" spans="1:13" x14ac:dyDescent="0.45">
      <c r="A153" s="5">
        <v>17</v>
      </c>
      <c r="B153" s="6">
        <v>1.76</v>
      </c>
      <c r="C153" s="6">
        <v>25.4</v>
      </c>
      <c r="D153" s="6">
        <v>4.43</v>
      </c>
      <c r="E153" s="6">
        <v>139.02000000000001</v>
      </c>
      <c r="F153" s="6">
        <v>8</v>
      </c>
      <c r="G153" s="6" t="s">
        <v>8</v>
      </c>
      <c r="H153" s="6"/>
      <c r="I153" s="6"/>
      <c r="J153" s="6"/>
      <c r="K153" s="6"/>
      <c r="L153" s="6"/>
      <c r="M153" s="7"/>
    </row>
    <row r="154" spans="1:13" x14ac:dyDescent="0.45">
      <c r="A154" s="5">
        <v>18</v>
      </c>
      <c r="B154" s="6">
        <v>1.87</v>
      </c>
      <c r="C154" s="6">
        <v>27.27</v>
      </c>
      <c r="D154" s="6">
        <v>20.18</v>
      </c>
      <c r="E154" s="6">
        <v>118.83</v>
      </c>
      <c r="F154" s="6">
        <v>7</v>
      </c>
      <c r="G154" s="6" t="s">
        <v>7</v>
      </c>
      <c r="H154" s="6"/>
      <c r="I154" s="6"/>
      <c r="J154" s="6"/>
      <c r="K154" s="6"/>
      <c r="L154" s="6"/>
      <c r="M154" s="7"/>
    </row>
    <row r="155" spans="1:13" x14ac:dyDescent="0.45">
      <c r="A155" s="11">
        <v>19</v>
      </c>
      <c r="B155" s="12">
        <v>1.76</v>
      </c>
      <c r="C155" s="12">
        <v>29.03</v>
      </c>
      <c r="D155" s="12">
        <v>1.91</v>
      </c>
      <c r="E155" s="12">
        <v>120.74</v>
      </c>
      <c r="F155" s="12">
        <v>8</v>
      </c>
      <c r="G155" s="12" t="s">
        <v>8</v>
      </c>
      <c r="H155" s="12"/>
      <c r="I155" s="12"/>
      <c r="J155" s="12"/>
      <c r="K155" s="12"/>
      <c r="L155" s="12"/>
      <c r="M155" s="13"/>
    </row>
    <row r="156" spans="1:13" x14ac:dyDescent="0.45">
      <c r="A156" s="2" t="s">
        <v>19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</row>
    <row r="157" spans="1:13" x14ac:dyDescent="0.45">
      <c r="A157" s="5" t="s">
        <v>0</v>
      </c>
      <c r="B157" s="6" t="s">
        <v>1</v>
      </c>
      <c r="C157" s="6" t="s">
        <v>2</v>
      </c>
      <c r="D157" s="6" t="s">
        <v>3</v>
      </c>
      <c r="E157" s="6" t="s">
        <v>4</v>
      </c>
      <c r="F157" s="6" t="s">
        <v>5</v>
      </c>
      <c r="G157" s="6" t="s">
        <v>6</v>
      </c>
      <c r="H157" s="6"/>
      <c r="I157" s="6"/>
      <c r="J157" s="6"/>
      <c r="K157" s="6"/>
      <c r="L157" s="6"/>
      <c r="M157" s="7"/>
    </row>
    <row r="158" spans="1:13" x14ac:dyDescent="0.45">
      <c r="A158" s="5">
        <v>1</v>
      </c>
      <c r="B158" s="6">
        <v>0.36</v>
      </c>
      <c r="C158" s="6">
        <v>0.36</v>
      </c>
      <c r="D158" s="6">
        <v>94.03</v>
      </c>
      <c r="E158" s="6">
        <v>94.03</v>
      </c>
      <c r="F158" s="6">
        <v>8</v>
      </c>
      <c r="G158" s="6" t="s">
        <v>7</v>
      </c>
      <c r="H158" s="6"/>
      <c r="I158" s="6"/>
      <c r="J158" s="6"/>
      <c r="K158" s="6"/>
      <c r="L158" s="6"/>
      <c r="M158" s="7"/>
    </row>
    <row r="159" spans="1:13" x14ac:dyDescent="0.45">
      <c r="A159" s="5">
        <v>2</v>
      </c>
      <c r="B159" s="6">
        <v>1.1399999999999999</v>
      </c>
      <c r="C159" s="6">
        <v>1.5</v>
      </c>
      <c r="D159" s="6">
        <v>39.57</v>
      </c>
      <c r="E159" s="6">
        <v>133.59</v>
      </c>
      <c r="F159" s="6">
        <v>11</v>
      </c>
      <c r="G159" s="6" t="s">
        <v>8</v>
      </c>
      <c r="H159" s="6"/>
      <c r="I159" s="6"/>
      <c r="J159" s="6" t="s">
        <v>21</v>
      </c>
      <c r="K159" s="6">
        <v>5</v>
      </c>
      <c r="L159" s="6" t="s">
        <v>25</v>
      </c>
      <c r="M159" s="8">
        <f>SUM(F158,F160,F163,F164,F167)/K159</f>
        <v>10.8</v>
      </c>
    </row>
    <row r="160" spans="1:13" x14ac:dyDescent="0.45">
      <c r="A160" s="5">
        <v>3</v>
      </c>
      <c r="B160" s="6">
        <v>2.37</v>
      </c>
      <c r="C160" s="6">
        <v>3.87</v>
      </c>
      <c r="D160" s="6">
        <v>18.72</v>
      </c>
      <c r="E160" s="6">
        <v>114.88</v>
      </c>
      <c r="F160" s="6">
        <v>8</v>
      </c>
      <c r="G160" s="6" t="s">
        <v>7</v>
      </c>
      <c r="H160" s="6"/>
      <c r="I160" s="6"/>
      <c r="J160" s="6" t="s">
        <v>22</v>
      </c>
      <c r="K160" s="6">
        <v>6</v>
      </c>
      <c r="L160" s="6" t="s">
        <v>26</v>
      </c>
      <c r="M160" s="8">
        <f>SUM(F159,F161,F162,F165,F166,F168)/K160</f>
        <v>11.5</v>
      </c>
    </row>
    <row r="161" spans="1:13" x14ac:dyDescent="0.45">
      <c r="A161" s="5">
        <v>4</v>
      </c>
      <c r="B161" s="6">
        <v>5.01</v>
      </c>
      <c r="C161" s="6">
        <v>8.8699999999999992</v>
      </c>
      <c r="D161" s="6">
        <v>9.2899999999999991</v>
      </c>
      <c r="E161" s="6">
        <v>124.17</v>
      </c>
      <c r="F161" s="6">
        <v>10</v>
      </c>
      <c r="G161" s="6" t="s">
        <v>8</v>
      </c>
      <c r="H161" s="6"/>
      <c r="I161" s="6"/>
      <c r="J161" s="6" t="s">
        <v>30</v>
      </c>
      <c r="K161" s="6">
        <v>11</v>
      </c>
      <c r="L161" s="6" t="s">
        <v>27</v>
      </c>
      <c r="M161" s="8">
        <f>SUM(F158:F168)/K161</f>
        <v>11.181818181818182</v>
      </c>
    </row>
    <row r="162" spans="1:13" x14ac:dyDescent="0.45">
      <c r="A162" s="5">
        <v>5</v>
      </c>
      <c r="B162" s="6">
        <v>4.51</v>
      </c>
      <c r="C162" s="6">
        <v>13.39</v>
      </c>
      <c r="D162" s="6">
        <v>5.94</v>
      </c>
      <c r="E162" s="6">
        <v>130.11000000000001</v>
      </c>
      <c r="F162" s="6">
        <v>13</v>
      </c>
      <c r="G162" s="6" t="s">
        <v>8</v>
      </c>
      <c r="H162" s="6"/>
      <c r="I162" s="6"/>
      <c r="J162" s="6" t="s">
        <v>23</v>
      </c>
      <c r="K162" s="9">
        <f>(SUM(E158:E168)/K161)</f>
        <v>119.99545454545454</v>
      </c>
      <c r="L162" s="6"/>
      <c r="M162" s="7"/>
    </row>
    <row r="163" spans="1:13" x14ac:dyDescent="0.45">
      <c r="A163" s="5">
        <v>6</v>
      </c>
      <c r="B163" s="6">
        <v>2.2599999999999998</v>
      </c>
      <c r="C163" s="6">
        <v>15.64</v>
      </c>
      <c r="D163" s="6">
        <v>12.35</v>
      </c>
      <c r="E163" s="6">
        <v>117.76</v>
      </c>
      <c r="F163" s="6">
        <v>15</v>
      </c>
      <c r="G163" s="6" t="s">
        <v>7</v>
      </c>
      <c r="H163" s="6"/>
      <c r="I163" s="6"/>
      <c r="J163" s="6" t="s">
        <v>24</v>
      </c>
      <c r="K163" s="6">
        <f>MEDIAN(E158:E168)</f>
        <v>122.35</v>
      </c>
      <c r="L163" s="6"/>
      <c r="M163" s="7"/>
    </row>
    <row r="164" spans="1:13" x14ac:dyDescent="0.45">
      <c r="A164" s="5">
        <v>7</v>
      </c>
      <c r="B164" s="6">
        <v>2</v>
      </c>
      <c r="C164" s="6">
        <v>17.64</v>
      </c>
      <c r="D164" s="6">
        <v>1.44</v>
      </c>
      <c r="E164" s="6">
        <v>116.32</v>
      </c>
      <c r="F164" s="6">
        <v>10</v>
      </c>
      <c r="G164" s="6" t="s">
        <v>7</v>
      </c>
      <c r="H164" s="6"/>
      <c r="I164" s="6"/>
      <c r="J164" s="6"/>
      <c r="K164" s="6"/>
      <c r="L164" s="6"/>
      <c r="M164" s="7"/>
    </row>
    <row r="165" spans="1:13" x14ac:dyDescent="0.45">
      <c r="A165" s="5">
        <v>8</v>
      </c>
      <c r="B165" s="6">
        <v>2</v>
      </c>
      <c r="C165" s="6">
        <v>19.64</v>
      </c>
      <c r="D165" s="6">
        <v>17.05</v>
      </c>
      <c r="E165" s="6">
        <v>133.37</v>
      </c>
      <c r="F165" s="6">
        <v>11</v>
      </c>
      <c r="G165" s="6" t="s">
        <v>8</v>
      </c>
      <c r="H165" s="6"/>
      <c r="I165" s="6"/>
      <c r="J165" s="6" t="s">
        <v>28</v>
      </c>
      <c r="K165" s="10">
        <f>SUM(B158:B168)/K161</f>
        <v>2.3218181818181818</v>
      </c>
      <c r="L165" s="6"/>
      <c r="M165" s="7"/>
    </row>
    <row r="166" spans="1:13" x14ac:dyDescent="0.45">
      <c r="A166" s="5">
        <v>9</v>
      </c>
      <c r="B166" s="6">
        <v>2</v>
      </c>
      <c r="C166" s="6">
        <v>21.64</v>
      </c>
      <c r="D166" s="6">
        <v>8.6300000000000008</v>
      </c>
      <c r="E166" s="6">
        <v>124.74</v>
      </c>
      <c r="F166" s="6">
        <v>12</v>
      </c>
      <c r="G166" s="6" t="s">
        <v>8</v>
      </c>
      <c r="H166" s="6"/>
      <c r="I166" s="6"/>
      <c r="J166" s="6" t="s">
        <v>29</v>
      </c>
      <c r="K166" s="6">
        <f>MEDIAN(B158:B168)</f>
        <v>2</v>
      </c>
      <c r="L166" s="6"/>
      <c r="M166" s="7"/>
    </row>
    <row r="167" spans="1:13" x14ac:dyDescent="0.45">
      <c r="A167" s="5">
        <v>10</v>
      </c>
      <c r="B167" s="6">
        <v>2</v>
      </c>
      <c r="C167" s="6">
        <v>23.64</v>
      </c>
      <c r="D167" s="6">
        <v>16.11</v>
      </c>
      <c r="E167" s="6">
        <v>108.63</v>
      </c>
      <c r="F167" s="6">
        <v>13</v>
      </c>
      <c r="G167" s="6" t="s">
        <v>7</v>
      </c>
      <c r="H167" s="6"/>
      <c r="I167" s="6"/>
      <c r="J167" s="6"/>
      <c r="K167" s="6"/>
      <c r="L167" s="6"/>
      <c r="M167" s="7"/>
    </row>
    <row r="168" spans="1:13" x14ac:dyDescent="0.45">
      <c r="A168" s="11">
        <v>11</v>
      </c>
      <c r="B168" s="12">
        <v>1.89</v>
      </c>
      <c r="C168" s="12">
        <v>25.53</v>
      </c>
      <c r="D168" s="12">
        <v>13.72</v>
      </c>
      <c r="E168" s="12">
        <v>122.35</v>
      </c>
      <c r="F168" s="12">
        <v>12</v>
      </c>
      <c r="G168" s="12" t="s">
        <v>8</v>
      </c>
      <c r="H168" s="12"/>
      <c r="I168" s="12"/>
      <c r="J168" s="12"/>
      <c r="K168" s="12"/>
      <c r="L168" s="12"/>
      <c r="M168" s="13"/>
    </row>
    <row r="169" spans="1:13" x14ac:dyDescent="0.45">
      <c r="A169" s="2" t="s">
        <v>20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</row>
    <row r="170" spans="1:13" x14ac:dyDescent="0.45">
      <c r="A170" s="5" t="s">
        <v>0</v>
      </c>
      <c r="B170" s="6" t="s">
        <v>1</v>
      </c>
      <c r="C170" s="6" t="s">
        <v>2</v>
      </c>
      <c r="D170" s="6" t="s">
        <v>3</v>
      </c>
      <c r="E170" s="6" t="s">
        <v>4</v>
      </c>
      <c r="F170" s="6" t="s">
        <v>5</v>
      </c>
      <c r="G170" s="6" t="s">
        <v>6</v>
      </c>
      <c r="H170" s="6"/>
      <c r="I170" s="6"/>
      <c r="J170" s="6"/>
      <c r="K170" s="6"/>
      <c r="L170" s="6"/>
      <c r="M170" s="7"/>
    </row>
    <row r="171" spans="1:13" x14ac:dyDescent="0.45">
      <c r="A171" s="5">
        <v>1</v>
      </c>
      <c r="B171" s="6">
        <v>0</v>
      </c>
      <c r="C171" s="6">
        <v>0</v>
      </c>
      <c r="D171" s="6">
        <v>83.8</v>
      </c>
      <c r="E171" s="6">
        <v>83.8</v>
      </c>
      <c r="F171" s="6">
        <v>5</v>
      </c>
      <c r="G171" s="6" t="s">
        <v>7</v>
      </c>
      <c r="H171" s="6"/>
      <c r="I171" s="6"/>
      <c r="J171" s="6"/>
      <c r="K171" s="6"/>
      <c r="L171" s="6"/>
      <c r="M171" s="7"/>
    </row>
    <row r="172" spans="1:13" x14ac:dyDescent="0.45">
      <c r="A172" s="5">
        <v>2</v>
      </c>
      <c r="B172" s="6">
        <v>2.87</v>
      </c>
      <c r="C172" s="6">
        <v>2.87</v>
      </c>
      <c r="D172" s="6">
        <v>24.8</v>
      </c>
      <c r="E172" s="6">
        <v>108.6</v>
      </c>
      <c r="F172" s="6">
        <v>4</v>
      </c>
      <c r="G172" s="6" t="s">
        <v>7</v>
      </c>
      <c r="H172" s="6"/>
      <c r="I172" s="6"/>
      <c r="J172" s="6" t="s">
        <v>21</v>
      </c>
      <c r="K172" s="6">
        <v>13</v>
      </c>
      <c r="L172" s="6" t="s">
        <v>25</v>
      </c>
      <c r="M172" s="8">
        <f>SUM(F171:F175,F178,F179,F181:F186)/K172</f>
        <v>7.0769230769230766</v>
      </c>
    </row>
    <row r="173" spans="1:13" x14ac:dyDescent="0.45">
      <c r="A173" s="5">
        <v>3</v>
      </c>
      <c r="B173" s="6">
        <v>1.38</v>
      </c>
      <c r="C173" s="6">
        <v>4.25</v>
      </c>
      <c r="D173" s="6">
        <v>26.12</v>
      </c>
      <c r="E173" s="6">
        <v>82.48</v>
      </c>
      <c r="F173" s="6">
        <v>7</v>
      </c>
      <c r="G173" s="6" t="s">
        <v>7</v>
      </c>
      <c r="H173" s="6"/>
      <c r="I173" s="6"/>
      <c r="J173" s="6" t="s">
        <v>22</v>
      </c>
      <c r="K173" s="6">
        <v>4</v>
      </c>
      <c r="L173" s="6" t="s">
        <v>26</v>
      </c>
      <c r="M173" s="8">
        <f>SUM(F176,F177,F180,F187)/K173</f>
        <v>8</v>
      </c>
    </row>
    <row r="174" spans="1:13" x14ac:dyDescent="0.45">
      <c r="A174" s="5">
        <v>4</v>
      </c>
      <c r="B174" s="6">
        <v>6.38</v>
      </c>
      <c r="C174" s="6">
        <v>10.63</v>
      </c>
      <c r="D174" s="6">
        <v>8.18</v>
      </c>
      <c r="E174" s="6">
        <v>90.67</v>
      </c>
      <c r="F174" s="6">
        <v>10</v>
      </c>
      <c r="G174" s="6" t="s">
        <v>7</v>
      </c>
      <c r="H174" s="6"/>
      <c r="I174" s="6"/>
      <c r="J174" s="6" t="s">
        <v>30</v>
      </c>
      <c r="K174" s="6">
        <v>17</v>
      </c>
      <c r="L174" s="6" t="s">
        <v>27</v>
      </c>
      <c r="M174" s="8">
        <f>SUM(F171:F187)/K174</f>
        <v>7.2941176470588234</v>
      </c>
    </row>
    <row r="175" spans="1:13" x14ac:dyDescent="0.45">
      <c r="A175" s="5">
        <v>5</v>
      </c>
      <c r="B175" s="6">
        <v>1.38</v>
      </c>
      <c r="C175" s="6">
        <v>12.01</v>
      </c>
      <c r="D175" s="6">
        <v>15.82</v>
      </c>
      <c r="E175" s="6">
        <v>74.849999999999994</v>
      </c>
      <c r="F175" s="6">
        <v>6</v>
      </c>
      <c r="G175" s="6" t="s">
        <v>7</v>
      </c>
      <c r="H175" s="6"/>
      <c r="I175" s="6"/>
      <c r="J175" s="6" t="s">
        <v>23</v>
      </c>
      <c r="K175" s="9">
        <f>(SUM(E171:E187)/K174)</f>
        <v>94.367647058823536</v>
      </c>
      <c r="L175" s="6"/>
      <c r="M175" s="7"/>
    </row>
    <row r="176" spans="1:13" x14ac:dyDescent="0.45">
      <c r="A176" s="5">
        <v>6</v>
      </c>
      <c r="B176" s="6">
        <v>0.26</v>
      </c>
      <c r="C176" s="6">
        <v>12.27</v>
      </c>
      <c r="D176" s="6">
        <v>55.68</v>
      </c>
      <c r="E176" s="6">
        <v>130.53</v>
      </c>
      <c r="F176" s="6">
        <v>8</v>
      </c>
      <c r="G176" s="6" t="s">
        <v>8</v>
      </c>
      <c r="H176" s="6"/>
      <c r="I176" s="6"/>
      <c r="J176" s="6" t="s">
        <v>24</v>
      </c>
      <c r="K176" s="6">
        <f>MEDIAN(E171:E187)</f>
        <v>82.48</v>
      </c>
      <c r="L176" s="6"/>
      <c r="M176" s="7"/>
    </row>
    <row r="177" spans="1:13" x14ac:dyDescent="0.45">
      <c r="A177" s="5">
        <v>7</v>
      </c>
      <c r="B177" s="6">
        <v>1.87</v>
      </c>
      <c r="C177" s="6">
        <v>14.14</v>
      </c>
      <c r="D177" s="6">
        <v>7.76</v>
      </c>
      <c r="E177" s="6">
        <v>122.77</v>
      </c>
      <c r="F177" s="6">
        <v>6</v>
      </c>
      <c r="G177" s="6" t="s">
        <v>8</v>
      </c>
      <c r="H177" s="6"/>
      <c r="I177" s="6"/>
      <c r="J177" s="6"/>
      <c r="K177" s="6"/>
      <c r="L177" s="6"/>
      <c r="M177" s="7"/>
    </row>
    <row r="178" spans="1:13" x14ac:dyDescent="0.45">
      <c r="A178" s="5">
        <v>8</v>
      </c>
      <c r="B178" s="6">
        <v>1.5</v>
      </c>
      <c r="C178" s="6">
        <v>15.64</v>
      </c>
      <c r="D178" s="6">
        <v>41.23</v>
      </c>
      <c r="E178" s="6">
        <v>81.540000000000006</v>
      </c>
      <c r="F178" s="6">
        <v>8</v>
      </c>
      <c r="G178" s="6" t="s">
        <v>7</v>
      </c>
      <c r="H178" s="6"/>
      <c r="I178" s="6"/>
      <c r="J178" s="6" t="s">
        <v>28</v>
      </c>
      <c r="K178" s="10">
        <f>SUM(B171:B187)/K174</f>
        <v>1.7005882352941173</v>
      </c>
      <c r="L178" s="6"/>
      <c r="M178" s="7"/>
    </row>
    <row r="179" spans="1:13" x14ac:dyDescent="0.45">
      <c r="A179" s="5">
        <v>9</v>
      </c>
      <c r="B179" s="6">
        <v>4.5</v>
      </c>
      <c r="C179" s="6">
        <v>20.14</v>
      </c>
      <c r="D179" s="6">
        <v>4.1500000000000004</v>
      </c>
      <c r="E179" s="6">
        <v>77.39</v>
      </c>
      <c r="F179" s="6">
        <v>7</v>
      </c>
      <c r="G179" s="6" t="s">
        <v>7</v>
      </c>
      <c r="H179" s="6"/>
      <c r="I179" s="6"/>
      <c r="J179" s="6" t="s">
        <v>29</v>
      </c>
      <c r="K179" s="6">
        <f>MEDIAN(B171:B187)</f>
        <v>1.5</v>
      </c>
      <c r="L179" s="6"/>
      <c r="M179" s="7"/>
    </row>
    <row r="180" spans="1:13" x14ac:dyDescent="0.45">
      <c r="A180" s="5">
        <v>10</v>
      </c>
      <c r="B180" s="6">
        <v>0.38</v>
      </c>
      <c r="C180" s="6">
        <v>20.52</v>
      </c>
      <c r="D180" s="6">
        <v>45.04</v>
      </c>
      <c r="E180" s="6">
        <v>122.43</v>
      </c>
      <c r="F180" s="6">
        <v>10</v>
      </c>
      <c r="G180" s="6" t="s">
        <v>8</v>
      </c>
      <c r="H180" s="6"/>
      <c r="I180" s="6"/>
      <c r="J180" s="6"/>
      <c r="K180" s="6"/>
      <c r="L180" s="6"/>
      <c r="M180" s="7"/>
    </row>
    <row r="181" spans="1:13" x14ac:dyDescent="0.45">
      <c r="A181" s="5">
        <v>11</v>
      </c>
      <c r="B181" s="6">
        <v>1.63</v>
      </c>
      <c r="C181" s="6">
        <v>22.15</v>
      </c>
      <c r="D181" s="6">
        <v>47.95</v>
      </c>
      <c r="E181" s="6">
        <v>74.48</v>
      </c>
      <c r="F181" s="6">
        <v>7</v>
      </c>
      <c r="G181" s="6" t="s">
        <v>7</v>
      </c>
      <c r="H181" s="6"/>
      <c r="I181" s="6"/>
      <c r="J181" s="6"/>
      <c r="K181" s="6"/>
      <c r="L181" s="6"/>
      <c r="M181" s="7"/>
    </row>
    <row r="182" spans="1:13" x14ac:dyDescent="0.45">
      <c r="A182" s="5">
        <v>12</v>
      </c>
      <c r="B182" s="6">
        <v>0.5</v>
      </c>
      <c r="C182" s="6">
        <v>22.65</v>
      </c>
      <c r="D182" s="6">
        <v>31.47</v>
      </c>
      <c r="E182" s="6">
        <v>105.94</v>
      </c>
      <c r="F182" s="6">
        <v>10</v>
      </c>
      <c r="G182" s="6" t="s">
        <v>7</v>
      </c>
      <c r="H182" s="6"/>
      <c r="I182" s="6"/>
      <c r="J182" s="6"/>
      <c r="K182" s="6"/>
      <c r="L182" s="6"/>
      <c r="M182" s="7"/>
    </row>
    <row r="183" spans="1:13" x14ac:dyDescent="0.45">
      <c r="A183" s="5">
        <v>13</v>
      </c>
      <c r="B183" s="6">
        <v>1.5</v>
      </c>
      <c r="C183" s="6">
        <v>24.15</v>
      </c>
      <c r="D183" s="6">
        <v>23.92</v>
      </c>
      <c r="E183" s="6">
        <v>82.02</v>
      </c>
      <c r="F183" s="6">
        <v>7</v>
      </c>
      <c r="G183" s="6" t="s">
        <v>7</v>
      </c>
      <c r="H183" s="6"/>
      <c r="I183" s="6"/>
      <c r="J183" s="6"/>
      <c r="K183" s="6"/>
      <c r="L183" s="6"/>
      <c r="M183" s="7"/>
    </row>
    <row r="184" spans="1:13" x14ac:dyDescent="0.45">
      <c r="A184" s="5">
        <v>14</v>
      </c>
      <c r="B184" s="6">
        <v>0.5</v>
      </c>
      <c r="C184" s="6">
        <v>24.65</v>
      </c>
      <c r="D184" s="6">
        <v>0.28000000000000003</v>
      </c>
      <c r="E184" s="6">
        <v>81.739999999999995</v>
      </c>
      <c r="F184" s="6">
        <v>9</v>
      </c>
      <c r="G184" s="6" t="s">
        <v>7</v>
      </c>
      <c r="H184" s="6"/>
      <c r="I184" s="6"/>
      <c r="J184" s="6"/>
      <c r="K184" s="6"/>
      <c r="L184" s="6"/>
      <c r="M184" s="7"/>
    </row>
    <row r="185" spans="1:13" x14ac:dyDescent="0.45">
      <c r="A185" s="5">
        <v>15</v>
      </c>
      <c r="B185" s="6">
        <v>1.63</v>
      </c>
      <c r="C185" s="6">
        <v>26.28</v>
      </c>
      <c r="D185" s="6">
        <v>7.71</v>
      </c>
      <c r="E185" s="6">
        <v>74.03</v>
      </c>
      <c r="F185" s="6">
        <v>6</v>
      </c>
      <c r="G185" s="6" t="s">
        <v>7</v>
      </c>
      <c r="H185" s="6"/>
      <c r="I185" s="6"/>
      <c r="J185" s="6"/>
      <c r="K185" s="6"/>
      <c r="L185" s="6"/>
      <c r="M185" s="7"/>
    </row>
    <row r="186" spans="1:13" x14ac:dyDescent="0.45">
      <c r="A186" s="5">
        <v>16</v>
      </c>
      <c r="B186" s="6">
        <v>2.13</v>
      </c>
      <c r="C186" s="6">
        <v>28.41</v>
      </c>
      <c r="D186" s="6">
        <v>0.86</v>
      </c>
      <c r="E186" s="6">
        <v>74.89</v>
      </c>
      <c r="F186" s="6">
        <v>6</v>
      </c>
      <c r="G186" s="6" t="s">
        <v>7</v>
      </c>
      <c r="H186" s="6"/>
      <c r="I186" s="6"/>
      <c r="J186" s="6"/>
      <c r="K186" s="6"/>
      <c r="L186" s="6"/>
      <c r="M186" s="7"/>
    </row>
    <row r="187" spans="1:13" x14ac:dyDescent="0.45">
      <c r="A187" s="11">
        <v>17</v>
      </c>
      <c r="B187" s="12">
        <v>0.5</v>
      </c>
      <c r="C187" s="12">
        <v>28.91</v>
      </c>
      <c r="D187" s="12">
        <v>61.21</v>
      </c>
      <c r="E187" s="12">
        <v>136.09</v>
      </c>
      <c r="F187" s="12">
        <v>8</v>
      </c>
      <c r="G187" s="12" t="s">
        <v>8</v>
      </c>
      <c r="H187" s="12"/>
      <c r="I187" s="12"/>
      <c r="J187" s="12"/>
      <c r="K187" s="12"/>
      <c r="L187" s="12"/>
      <c r="M187" s="13"/>
    </row>
    <row r="188" spans="1:13" x14ac:dyDescent="0.45">
      <c r="A188" s="2" t="s">
        <v>0</v>
      </c>
      <c r="B188" s="3" t="s">
        <v>1</v>
      </c>
      <c r="C188" s="3" t="s">
        <v>2</v>
      </c>
      <c r="D188" s="3" t="s">
        <v>3</v>
      </c>
      <c r="E188" s="3" t="s">
        <v>4</v>
      </c>
      <c r="F188" s="3" t="s">
        <v>5</v>
      </c>
      <c r="G188" s="3" t="s">
        <v>6</v>
      </c>
      <c r="H188" s="3"/>
      <c r="I188" s="3"/>
      <c r="J188" s="3"/>
      <c r="K188" s="3"/>
      <c r="L188" s="3"/>
      <c r="M188" s="4"/>
    </row>
    <row r="189" spans="1:13" x14ac:dyDescent="0.45">
      <c r="A189" s="5">
        <v>1</v>
      </c>
      <c r="B189" s="6">
        <v>1.86</v>
      </c>
      <c r="C189" s="6">
        <v>1.86</v>
      </c>
      <c r="D189" s="6">
        <v>132.84</v>
      </c>
      <c r="E189" s="6">
        <v>132.84</v>
      </c>
      <c r="F189" s="6">
        <v>1</v>
      </c>
      <c r="G189" s="6" t="s">
        <v>8</v>
      </c>
      <c r="H189" s="6"/>
      <c r="I189" s="6"/>
      <c r="J189" s="6"/>
      <c r="K189" s="6"/>
      <c r="L189" s="6"/>
      <c r="M189" s="7"/>
    </row>
    <row r="190" spans="1:13" x14ac:dyDescent="0.45">
      <c r="A190" s="5">
        <v>2</v>
      </c>
      <c r="B190" s="6">
        <v>1.89</v>
      </c>
      <c r="C190" s="6">
        <v>3.75</v>
      </c>
      <c r="D190" s="6">
        <v>6.29</v>
      </c>
      <c r="E190" s="6">
        <v>126.55</v>
      </c>
      <c r="F190" s="6">
        <v>1</v>
      </c>
      <c r="G190" s="6" t="s">
        <v>8</v>
      </c>
      <c r="H190" s="6"/>
      <c r="I190" s="6"/>
      <c r="J190" s="6" t="s">
        <v>21</v>
      </c>
      <c r="K190" s="6">
        <v>6</v>
      </c>
      <c r="L190" s="6" t="s">
        <v>25</v>
      </c>
      <c r="M190" s="8">
        <f>SUM(F189,F191,F194,F198,F202,F206)/K190</f>
        <v>1.3333333333333333</v>
      </c>
    </row>
    <row r="191" spans="1:13" x14ac:dyDescent="0.45">
      <c r="A191" s="5">
        <v>3</v>
      </c>
      <c r="B191" s="6">
        <v>1.62</v>
      </c>
      <c r="C191" s="6">
        <v>5.37</v>
      </c>
      <c r="D191" s="6">
        <v>2.46</v>
      </c>
      <c r="E191" s="6">
        <v>129.01</v>
      </c>
      <c r="F191" s="6">
        <v>1</v>
      </c>
      <c r="G191" s="6" t="s">
        <v>8</v>
      </c>
      <c r="H191" s="6"/>
      <c r="I191" s="6"/>
      <c r="J191" s="6" t="s">
        <v>22</v>
      </c>
      <c r="K191" s="6">
        <v>13</v>
      </c>
      <c r="L191" s="6" t="s">
        <v>26</v>
      </c>
      <c r="M191" s="8">
        <f>SUM(F190,F192,F193,F195,F196,F197,F199,F200,F201,F203,F204,F205,F207)/K191</f>
        <v>1.2307692307692308</v>
      </c>
    </row>
    <row r="192" spans="1:13" x14ac:dyDescent="0.45">
      <c r="A192" s="5">
        <v>4</v>
      </c>
      <c r="B192" s="6">
        <v>1.63</v>
      </c>
      <c r="C192" s="6">
        <v>7</v>
      </c>
      <c r="D192" s="6">
        <v>1.94</v>
      </c>
      <c r="E192" s="6">
        <v>127.07</v>
      </c>
      <c r="F192" s="6">
        <v>1</v>
      </c>
      <c r="G192" s="6" t="s">
        <v>8</v>
      </c>
      <c r="H192" s="6"/>
      <c r="I192" s="6"/>
      <c r="J192" s="6" t="s">
        <v>30</v>
      </c>
      <c r="K192" s="6">
        <v>19</v>
      </c>
      <c r="L192" s="6" t="s">
        <v>27</v>
      </c>
      <c r="M192" s="8">
        <f>SUM(F189:F207)/K192</f>
        <v>1.263157894736842</v>
      </c>
    </row>
    <row r="193" spans="1:19" x14ac:dyDescent="0.45">
      <c r="A193" s="5">
        <v>5</v>
      </c>
      <c r="B193" s="6">
        <v>1.63</v>
      </c>
      <c r="C193" s="6">
        <v>8.6300000000000008</v>
      </c>
      <c r="D193" s="6">
        <v>1.71</v>
      </c>
      <c r="E193" s="6">
        <v>125.36</v>
      </c>
      <c r="F193" s="6">
        <v>1</v>
      </c>
      <c r="G193" s="6" t="s">
        <v>8</v>
      </c>
      <c r="H193" s="6"/>
      <c r="I193" s="6"/>
      <c r="J193" s="6" t="s">
        <v>23</v>
      </c>
      <c r="K193" s="9">
        <f>(SUM(E189:E207)/K192)</f>
        <v>128.30368421052634</v>
      </c>
      <c r="L193" s="6"/>
      <c r="M193" s="7"/>
    </row>
    <row r="194" spans="1:19" x14ac:dyDescent="0.45">
      <c r="A194" s="5">
        <v>6</v>
      </c>
      <c r="B194" s="6">
        <v>1.5</v>
      </c>
      <c r="C194" s="6">
        <v>10.130000000000001</v>
      </c>
      <c r="D194" s="6">
        <v>0.92</v>
      </c>
      <c r="E194" s="6">
        <v>124.44</v>
      </c>
      <c r="F194" s="6">
        <v>1</v>
      </c>
      <c r="G194" s="6" t="s">
        <v>8</v>
      </c>
      <c r="H194" s="6"/>
      <c r="I194" s="6"/>
      <c r="J194" s="6" t="s">
        <v>24</v>
      </c>
      <c r="K194" s="6">
        <f>MEDIAN(E189:E207)</f>
        <v>129.01</v>
      </c>
      <c r="L194" s="6"/>
      <c r="M194" s="7"/>
    </row>
    <row r="195" spans="1:19" x14ac:dyDescent="0.45">
      <c r="A195" s="5">
        <v>7</v>
      </c>
      <c r="B195" s="6">
        <v>1.38</v>
      </c>
      <c r="C195" s="6">
        <v>11.51</v>
      </c>
      <c r="D195" s="6">
        <v>6.64</v>
      </c>
      <c r="E195" s="6">
        <v>131.08000000000001</v>
      </c>
      <c r="F195" s="6">
        <v>1</v>
      </c>
      <c r="G195" s="6" t="s">
        <v>8</v>
      </c>
      <c r="H195" s="6"/>
      <c r="I195" s="6"/>
      <c r="J195" s="6"/>
      <c r="K195" s="6"/>
      <c r="L195" s="6"/>
      <c r="M195" s="7"/>
    </row>
    <row r="196" spans="1:19" x14ac:dyDescent="0.45">
      <c r="A196" s="5">
        <v>8</v>
      </c>
      <c r="B196" s="6">
        <v>1.38</v>
      </c>
      <c r="C196" s="6">
        <v>12.89</v>
      </c>
      <c r="D196" s="6">
        <v>8.5500000000000007</v>
      </c>
      <c r="E196" s="6">
        <v>139.63999999999999</v>
      </c>
      <c r="F196" s="6">
        <v>1</v>
      </c>
      <c r="G196" s="6" t="s">
        <v>8</v>
      </c>
      <c r="H196" s="6"/>
      <c r="I196" s="6"/>
      <c r="J196" s="6" t="s">
        <v>28</v>
      </c>
      <c r="K196" s="10">
        <f>SUM(B189:B207)/K192</f>
        <v>1.5399999999999998</v>
      </c>
      <c r="L196" s="6"/>
      <c r="M196" s="7"/>
    </row>
    <row r="197" spans="1:19" x14ac:dyDescent="0.45">
      <c r="A197" s="5">
        <v>9</v>
      </c>
      <c r="B197" s="6">
        <v>1.5</v>
      </c>
      <c r="C197" s="6">
        <v>14.39</v>
      </c>
      <c r="D197" s="6">
        <v>15.51</v>
      </c>
      <c r="E197" s="6">
        <v>124.13</v>
      </c>
      <c r="F197" s="6">
        <v>2</v>
      </c>
      <c r="G197" s="6" t="s">
        <v>8</v>
      </c>
      <c r="H197" s="6"/>
      <c r="I197" s="6"/>
      <c r="J197" s="6" t="s">
        <v>29</v>
      </c>
      <c r="K197" s="6">
        <f>MEDIAN(B189:B207)</f>
        <v>1.5</v>
      </c>
      <c r="L197" s="6"/>
      <c r="M197" s="7"/>
    </row>
    <row r="198" spans="1:19" x14ac:dyDescent="0.45">
      <c r="A198" s="5">
        <v>10</v>
      </c>
      <c r="B198" s="6">
        <v>1.5</v>
      </c>
      <c r="C198" s="6">
        <v>15.89</v>
      </c>
      <c r="D198" s="6">
        <v>0.8</v>
      </c>
      <c r="E198" s="6">
        <v>123.33</v>
      </c>
      <c r="F198" s="6">
        <v>1</v>
      </c>
      <c r="G198" s="6" t="s">
        <v>8</v>
      </c>
      <c r="H198" s="6"/>
      <c r="I198" s="6"/>
      <c r="J198" s="6"/>
      <c r="K198" s="6"/>
      <c r="L198" s="6"/>
      <c r="M198" s="7"/>
    </row>
    <row r="199" spans="1:19" x14ac:dyDescent="0.45">
      <c r="A199" s="5">
        <v>11</v>
      </c>
      <c r="B199" s="6">
        <v>1.49</v>
      </c>
      <c r="C199" s="6">
        <v>17.38</v>
      </c>
      <c r="D199" s="6">
        <v>7.59</v>
      </c>
      <c r="E199" s="6">
        <v>130.91999999999999</v>
      </c>
      <c r="F199" s="6">
        <v>1</v>
      </c>
      <c r="G199" s="6" t="s">
        <v>8</v>
      </c>
      <c r="H199" s="6"/>
      <c r="I199" s="6"/>
      <c r="J199" s="6"/>
      <c r="K199" s="6"/>
      <c r="L199" s="6"/>
      <c r="M199" s="7"/>
    </row>
    <row r="200" spans="1:19" x14ac:dyDescent="0.45">
      <c r="A200" s="5">
        <v>12</v>
      </c>
      <c r="B200" s="6">
        <v>1.5</v>
      </c>
      <c r="C200" s="6">
        <v>18.89</v>
      </c>
      <c r="D200" s="6">
        <v>0.56000000000000005</v>
      </c>
      <c r="E200" s="6">
        <v>131.47999999999999</v>
      </c>
      <c r="F200" s="6">
        <v>1</v>
      </c>
      <c r="G200" s="6" t="s">
        <v>8</v>
      </c>
      <c r="H200" s="6"/>
      <c r="I200" s="6"/>
      <c r="J200" s="6"/>
      <c r="K200" s="6"/>
      <c r="L200" s="6"/>
      <c r="M200" s="7"/>
    </row>
    <row r="201" spans="1:19" x14ac:dyDescent="0.45">
      <c r="A201" s="5">
        <v>13</v>
      </c>
      <c r="B201" s="6">
        <v>1.5</v>
      </c>
      <c r="C201" s="6">
        <v>20.39</v>
      </c>
      <c r="D201" s="6">
        <v>1.6</v>
      </c>
      <c r="E201" s="6">
        <v>129.88</v>
      </c>
      <c r="F201" s="6">
        <v>2</v>
      </c>
      <c r="G201" s="6" t="s">
        <v>8</v>
      </c>
      <c r="H201" s="6"/>
      <c r="I201" s="6"/>
      <c r="J201" s="6"/>
      <c r="K201" s="6"/>
      <c r="L201" s="6"/>
      <c r="M201" s="7"/>
    </row>
    <row r="202" spans="1:19" x14ac:dyDescent="0.45">
      <c r="A202" s="5">
        <v>14</v>
      </c>
      <c r="B202" s="6">
        <v>1.51</v>
      </c>
      <c r="C202" s="6">
        <v>21.9</v>
      </c>
      <c r="D202" s="6">
        <v>3.25</v>
      </c>
      <c r="E202" s="6">
        <v>126.63</v>
      </c>
      <c r="F202" s="6">
        <v>3</v>
      </c>
      <c r="G202" s="6" t="s">
        <v>8</v>
      </c>
      <c r="H202" s="6"/>
      <c r="I202" s="6"/>
      <c r="J202" s="6"/>
      <c r="K202" s="6"/>
      <c r="L202" s="6"/>
      <c r="M202" s="7"/>
    </row>
    <row r="203" spans="1:19" x14ac:dyDescent="0.45">
      <c r="A203" s="5">
        <v>15</v>
      </c>
      <c r="B203" s="6">
        <v>1.5</v>
      </c>
      <c r="C203" s="6">
        <v>23.4</v>
      </c>
      <c r="D203" s="6">
        <v>14.42</v>
      </c>
      <c r="E203" s="6">
        <v>112.21</v>
      </c>
      <c r="F203" s="6">
        <v>2</v>
      </c>
      <c r="G203" s="6" t="s">
        <v>7</v>
      </c>
      <c r="H203" s="6"/>
      <c r="I203" s="6"/>
      <c r="J203" s="6"/>
      <c r="K203" s="6"/>
      <c r="L203" s="6"/>
      <c r="M203" s="7"/>
    </row>
    <row r="204" spans="1:19" x14ac:dyDescent="0.45">
      <c r="A204" s="5">
        <v>16</v>
      </c>
      <c r="B204" s="6">
        <v>1.38</v>
      </c>
      <c r="C204" s="6">
        <v>24.77</v>
      </c>
      <c r="D204" s="6">
        <v>22.91</v>
      </c>
      <c r="E204" s="6">
        <v>135.12</v>
      </c>
      <c r="F204" s="6">
        <v>1</v>
      </c>
      <c r="G204" s="6" t="s">
        <v>8</v>
      </c>
      <c r="H204" s="6"/>
      <c r="I204" s="6"/>
      <c r="J204" s="6"/>
      <c r="K204" s="6"/>
      <c r="L204" s="6"/>
      <c r="M204" s="7"/>
    </row>
    <row r="205" spans="1:19" x14ac:dyDescent="0.45">
      <c r="A205" s="5">
        <v>17</v>
      </c>
      <c r="B205" s="6">
        <v>1.5</v>
      </c>
      <c r="C205" s="6">
        <v>26.28</v>
      </c>
      <c r="D205" s="6">
        <v>4.82</v>
      </c>
      <c r="E205" s="6">
        <v>130.30000000000001</v>
      </c>
      <c r="F205" s="6">
        <v>1</v>
      </c>
      <c r="G205" s="6" t="s">
        <v>8</v>
      </c>
      <c r="H205" s="6"/>
      <c r="I205" s="6"/>
      <c r="J205" s="6"/>
      <c r="K205" s="6"/>
      <c r="L205" s="6"/>
      <c r="M205" s="7"/>
    </row>
    <row r="206" spans="1:19" x14ac:dyDescent="0.45">
      <c r="A206" s="5">
        <v>18</v>
      </c>
      <c r="B206" s="6">
        <v>1.5</v>
      </c>
      <c r="C206" s="6">
        <v>27.78</v>
      </c>
      <c r="D206" s="6">
        <v>5.12</v>
      </c>
      <c r="E206" s="6">
        <v>125.19</v>
      </c>
      <c r="F206" s="6">
        <v>1</v>
      </c>
      <c r="G206" s="6" t="s">
        <v>8</v>
      </c>
      <c r="H206" s="6"/>
      <c r="I206" s="6"/>
      <c r="J206" s="6"/>
      <c r="K206" s="6"/>
      <c r="L206" s="6"/>
      <c r="M206" s="7"/>
    </row>
    <row r="207" spans="1:19" x14ac:dyDescent="0.45">
      <c r="A207" s="11">
        <v>19</v>
      </c>
      <c r="B207" s="12">
        <v>1.49</v>
      </c>
      <c r="C207" s="12">
        <v>29.27</v>
      </c>
      <c r="D207" s="12">
        <v>7.41</v>
      </c>
      <c r="E207" s="12">
        <v>132.59</v>
      </c>
      <c r="F207" s="12">
        <v>1</v>
      </c>
      <c r="G207" s="12" t="s">
        <v>8</v>
      </c>
      <c r="H207" s="6"/>
      <c r="I207" s="6"/>
      <c r="J207" s="6"/>
      <c r="K207" s="6"/>
      <c r="L207" s="6"/>
      <c r="M207" s="7"/>
    </row>
    <row r="208" spans="1:19" x14ac:dyDescent="0.45">
      <c r="F208" s="2"/>
      <c r="G208" s="3"/>
      <c r="H208" s="2" t="s">
        <v>38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"/>
    </row>
    <row r="209" spans="1:19" x14ac:dyDescent="0.45">
      <c r="A209" t="s">
        <v>34</v>
      </c>
      <c r="B209" t="s">
        <v>35</v>
      </c>
      <c r="C209" t="s">
        <v>32</v>
      </c>
      <c r="D209" t="s">
        <v>33</v>
      </c>
      <c r="F209" s="5"/>
      <c r="G209" s="6" t="s">
        <v>32</v>
      </c>
      <c r="H209" s="5" t="s">
        <v>33</v>
      </c>
      <c r="I209" s="6" t="s">
        <v>31</v>
      </c>
      <c r="J209" s="6"/>
      <c r="K209" s="6"/>
      <c r="L209" s="6" t="s">
        <v>32</v>
      </c>
      <c r="M209" s="6" t="s">
        <v>33</v>
      </c>
      <c r="N209" s="6" t="s">
        <v>37</v>
      </c>
      <c r="O209" s="6" t="s">
        <v>36</v>
      </c>
      <c r="P209" s="6"/>
      <c r="Q209" s="6"/>
      <c r="R209" s="6" t="s">
        <v>4</v>
      </c>
      <c r="S209" s="7"/>
    </row>
    <row r="210" spans="1:19" x14ac:dyDescent="0.45">
      <c r="A210">
        <v>1</v>
      </c>
      <c r="B210" s="1">
        <f>K10</f>
        <v>1.9940000000000002</v>
      </c>
      <c r="C210">
        <v>7</v>
      </c>
      <c r="D210">
        <v>8</v>
      </c>
      <c r="F210" s="5"/>
      <c r="G210" s="6">
        <f>K4</f>
        <v>7</v>
      </c>
      <c r="H210" s="5">
        <f>K5</f>
        <v>8</v>
      </c>
      <c r="I210" s="6">
        <f>M6</f>
        <v>4.4000000000000004</v>
      </c>
      <c r="J210" s="6"/>
      <c r="K210" s="6"/>
      <c r="L210" s="6">
        <v>7</v>
      </c>
      <c r="M210" s="6">
        <v>8</v>
      </c>
      <c r="N210" s="6">
        <f>L210+M210</f>
        <v>15</v>
      </c>
      <c r="O210" s="9">
        <f>K7</f>
        <v>116.102</v>
      </c>
      <c r="P210" s="6"/>
      <c r="Q210" s="6"/>
      <c r="R210" s="6">
        <v>18.23</v>
      </c>
      <c r="S210" s="7"/>
    </row>
    <row r="211" spans="1:19" x14ac:dyDescent="0.45">
      <c r="A211">
        <v>2</v>
      </c>
      <c r="B211" s="1">
        <f>K27</f>
        <v>2.273333333333333</v>
      </c>
      <c r="C211">
        <v>7</v>
      </c>
      <c r="D211">
        <v>8</v>
      </c>
      <c r="F211" s="5"/>
      <c r="G211" s="6">
        <f>K21</f>
        <v>7</v>
      </c>
      <c r="H211" s="5">
        <f>K22</f>
        <v>8</v>
      </c>
      <c r="I211" s="6">
        <f>M23</f>
        <v>4.5</v>
      </c>
      <c r="J211" s="6"/>
      <c r="K211" s="6"/>
      <c r="L211" s="6">
        <v>7</v>
      </c>
      <c r="M211" s="6">
        <v>8</v>
      </c>
      <c r="N211" s="6">
        <f t="shared" ref="N211:N221" si="0">L211+M211</f>
        <v>15</v>
      </c>
      <c r="O211" s="9">
        <f>K24</f>
        <v>130.01249999999999</v>
      </c>
      <c r="P211" s="6"/>
      <c r="Q211" s="6"/>
      <c r="R211" s="6">
        <v>125.79</v>
      </c>
      <c r="S211" s="7"/>
    </row>
    <row r="212" spans="1:19" x14ac:dyDescent="0.45">
      <c r="A212">
        <v>3</v>
      </c>
      <c r="B212" s="1">
        <f>K41</f>
        <v>2.8911111111111105</v>
      </c>
      <c r="C212">
        <v>0</v>
      </c>
      <c r="D212">
        <v>9</v>
      </c>
      <c r="F212" s="5"/>
      <c r="G212" s="6">
        <f>K35</f>
        <v>0</v>
      </c>
      <c r="H212" s="5">
        <f>K36</f>
        <v>9</v>
      </c>
      <c r="I212" s="10">
        <f>M37</f>
        <v>2.3333333333333335</v>
      </c>
      <c r="J212" s="6"/>
      <c r="K212" s="6"/>
      <c r="L212" s="6">
        <v>0</v>
      </c>
      <c r="M212" s="6">
        <v>9</v>
      </c>
      <c r="N212" s="6">
        <f t="shared" si="0"/>
        <v>9</v>
      </c>
      <c r="O212" s="9">
        <f>K38</f>
        <v>136.16</v>
      </c>
      <c r="P212" s="6"/>
      <c r="Q212" s="6"/>
      <c r="R212" s="6">
        <v>113.94</v>
      </c>
      <c r="S212" s="7"/>
    </row>
    <row r="213" spans="1:19" x14ac:dyDescent="0.45">
      <c r="A213">
        <v>4</v>
      </c>
      <c r="B213" s="1">
        <f>K52</f>
        <v>2.0821428571428577</v>
      </c>
      <c r="C213">
        <v>9</v>
      </c>
      <c r="D213">
        <v>5</v>
      </c>
      <c r="F213" s="5"/>
      <c r="G213" s="6">
        <f>K46</f>
        <v>9</v>
      </c>
      <c r="H213" s="5">
        <f>K47</f>
        <v>5</v>
      </c>
      <c r="I213" s="10">
        <f>M48</f>
        <v>4.5714285714285712</v>
      </c>
      <c r="J213" s="6"/>
      <c r="K213" s="6"/>
      <c r="L213" s="6">
        <v>9</v>
      </c>
      <c r="M213" s="6">
        <v>5</v>
      </c>
      <c r="N213" s="6">
        <f t="shared" si="0"/>
        <v>14</v>
      </c>
      <c r="O213" s="9">
        <f>K49</f>
        <v>100.43499999999999</v>
      </c>
      <c r="P213" s="6"/>
      <c r="Q213" s="6"/>
      <c r="R213" s="6">
        <v>94.56</v>
      </c>
      <c r="S213" s="7"/>
    </row>
    <row r="214" spans="1:19" x14ac:dyDescent="0.45">
      <c r="A214">
        <v>5</v>
      </c>
      <c r="B214" s="1">
        <f>K68</f>
        <v>1.54</v>
      </c>
      <c r="C214">
        <v>9</v>
      </c>
      <c r="D214">
        <v>10</v>
      </c>
      <c r="F214" s="5"/>
      <c r="G214" s="6">
        <f>K62</f>
        <v>9</v>
      </c>
      <c r="H214" s="5">
        <f>K63</f>
        <v>10</v>
      </c>
      <c r="I214" s="10">
        <f>M64</f>
        <v>5.6842105263157894</v>
      </c>
      <c r="J214" s="6"/>
      <c r="K214" s="6"/>
      <c r="L214" s="6">
        <v>9</v>
      </c>
      <c r="M214" s="6">
        <v>10</v>
      </c>
      <c r="N214" s="6">
        <f t="shared" si="0"/>
        <v>19</v>
      </c>
      <c r="O214" s="9">
        <f>K65</f>
        <v>94.802105263157884</v>
      </c>
      <c r="P214" s="6"/>
      <c r="Q214" s="6"/>
      <c r="R214" s="6">
        <v>138.43</v>
      </c>
      <c r="S214" s="7"/>
    </row>
    <row r="215" spans="1:19" x14ac:dyDescent="0.45">
      <c r="A215">
        <v>6</v>
      </c>
      <c r="B215" s="1">
        <f>K89</f>
        <v>2.4925000000000002</v>
      </c>
      <c r="C215">
        <v>0</v>
      </c>
      <c r="D215">
        <v>12</v>
      </c>
      <c r="F215" s="5"/>
      <c r="G215" s="6">
        <f>K83</f>
        <v>0</v>
      </c>
      <c r="H215" s="5">
        <f>K84</f>
        <v>12</v>
      </c>
      <c r="I215" s="10">
        <f>M85</f>
        <v>7.333333333333333</v>
      </c>
      <c r="J215" s="6"/>
      <c r="K215" s="6"/>
      <c r="L215" s="6">
        <v>0</v>
      </c>
      <c r="M215" s="6">
        <v>12</v>
      </c>
      <c r="N215" s="6">
        <f t="shared" si="0"/>
        <v>12</v>
      </c>
      <c r="O215" s="9">
        <f>K86</f>
        <v>132.09916666666666</v>
      </c>
      <c r="P215" s="6"/>
      <c r="Q215" s="6"/>
      <c r="R215" s="6">
        <v>112.52</v>
      </c>
      <c r="S215" s="7"/>
    </row>
    <row r="216" spans="1:19" x14ac:dyDescent="0.45">
      <c r="A216">
        <v>7</v>
      </c>
      <c r="B216" s="1">
        <f>K103</f>
        <v>3.8814285714285717</v>
      </c>
      <c r="C216">
        <v>6</v>
      </c>
      <c r="D216">
        <v>1</v>
      </c>
      <c r="F216" s="5"/>
      <c r="G216" s="6">
        <f>K97</f>
        <v>6</v>
      </c>
      <c r="H216" s="5">
        <f>K98</f>
        <v>1</v>
      </c>
      <c r="I216" s="10">
        <f>M99</f>
        <v>2.5714285714285716</v>
      </c>
      <c r="J216" s="6"/>
      <c r="K216" s="6"/>
      <c r="L216" s="6">
        <v>6</v>
      </c>
      <c r="M216" s="6">
        <v>1</v>
      </c>
      <c r="N216" s="6">
        <f t="shared" si="0"/>
        <v>7</v>
      </c>
      <c r="O216" s="9">
        <f>K100</f>
        <v>115.68142857142857</v>
      </c>
      <c r="P216" s="6"/>
      <c r="Q216" s="6"/>
      <c r="R216" s="6">
        <v>134.38</v>
      </c>
      <c r="S216" s="7"/>
    </row>
    <row r="217" spans="1:19" x14ac:dyDescent="0.45">
      <c r="A217">
        <v>8</v>
      </c>
      <c r="B217" s="1">
        <f>K115</f>
        <v>2.4824999999999999</v>
      </c>
      <c r="C217">
        <v>2</v>
      </c>
      <c r="D217">
        <v>10</v>
      </c>
      <c r="F217" s="5"/>
      <c r="G217" s="6">
        <f>K109</f>
        <v>2</v>
      </c>
      <c r="H217" s="5">
        <f>K110</f>
        <v>10</v>
      </c>
      <c r="I217" s="10">
        <f>M111</f>
        <v>3.5</v>
      </c>
      <c r="J217" s="6"/>
      <c r="K217" s="6"/>
      <c r="L217" s="6">
        <v>2</v>
      </c>
      <c r="M217" s="6">
        <v>10</v>
      </c>
      <c r="N217" s="6">
        <f t="shared" si="0"/>
        <v>12</v>
      </c>
      <c r="O217" s="9">
        <f>K112</f>
        <v>126.66333333333334</v>
      </c>
      <c r="P217" s="6"/>
      <c r="Q217" s="6"/>
      <c r="R217" s="6">
        <v>131.02000000000001</v>
      </c>
      <c r="S217" s="7"/>
    </row>
    <row r="218" spans="1:19" x14ac:dyDescent="0.45">
      <c r="A218">
        <v>9</v>
      </c>
      <c r="B218" s="1">
        <f>K129</f>
        <v>2.1938461538461533</v>
      </c>
      <c r="C218">
        <v>0</v>
      </c>
      <c r="D218">
        <v>13</v>
      </c>
      <c r="F218" s="5"/>
      <c r="G218" s="6">
        <f>K123</f>
        <v>0</v>
      </c>
      <c r="H218" s="5">
        <f>K124</f>
        <v>13</v>
      </c>
      <c r="I218" s="10">
        <f>M125</f>
        <v>8.6923076923076916</v>
      </c>
      <c r="J218" s="6"/>
      <c r="K218" s="6"/>
      <c r="L218" s="6">
        <v>0</v>
      </c>
      <c r="M218" s="6">
        <v>13</v>
      </c>
      <c r="N218" s="6">
        <f t="shared" si="0"/>
        <v>13</v>
      </c>
      <c r="O218" s="9">
        <f>K126</f>
        <v>134.1723076923077</v>
      </c>
      <c r="P218" s="6"/>
      <c r="Q218" s="6"/>
      <c r="R218" s="6">
        <v>121.1</v>
      </c>
      <c r="S218" s="7"/>
    </row>
    <row r="219" spans="1:19" x14ac:dyDescent="0.45">
      <c r="A219">
        <v>10</v>
      </c>
      <c r="B219" s="1">
        <f>K144</f>
        <v>1.5273684210526313</v>
      </c>
      <c r="C219">
        <v>6</v>
      </c>
      <c r="D219">
        <v>13</v>
      </c>
      <c r="F219" s="5"/>
      <c r="G219" s="6">
        <f>K138</f>
        <v>6</v>
      </c>
      <c r="H219" s="5">
        <f>K139</f>
        <v>13</v>
      </c>
      <c r="I219" s="10">
        <f>M140</f>
        <v>8.6842105263157894</v>
      </c>
      <c r="J219" s="6"/>
      <c r="K219" s="6"/>
      <c r="L219" s="6">
        <v>6</v>
      </c>
      <c r="M219" s="6">
        <v>13</v>
      </c>
      <c r="N219" s="6">
        <f t="shared" si="0"/>
        <v>19</v>
      </c>
      <c r="O219" s="9">
        <f>K141</f>
        <v>125.90473684210524</v>
      </c>
      <c r="P219" s="6"/>
      <c r="Q219" s="6"/>
      <c r="R219" s="6">
        <v>117.5</v>
      </c>
      <c r="S219" s="7"/>
    </row>
    <row r="220" spans="1:19" x14ac:dyDescent="0.45">
      <c r="A220">
        <v>11</v>
      </c>
      <c r="B220" s="1">
        <f>K165</f>
        <v>2.3218181818181818</v>
      </c>
      <c r="C220">
        <v>5</v>
      </c>
      <c r="D220">
        <v>6</v>
      </c>
      <c r="F220" s="5"/>
      <c r="G220" s="6">
        <f>K159</f>
        <v>5</v>
      </c>
      <c r="H220" s="5">
        <f>K160</f>
        <v>6</v>
      </c>
      <c r="I220" s="10">
        <f>M161</f>
        <v>11.181818181818182</v>
      </c>
      <c r="J220" s="6"/>
      <c r="K220" s="6"/>
      <c r="L220" s="6">
        <v>5</v>
      </c>
      <c r="M220" s="6">
        <v>6</v>
      </c>
      <c r="N220" s="6">
        <f t="shared" si="0"/>
        <v>11</v>
      </c>
      <c r="O220" s="9">
        <f>K162</f>
        <v>119.99545454545454</v>
      </c>
      <c r="P220" s="6"/>
      <c r="Q220" s="6"/>
      <c r="R220" s="6">
        <v>116</v>
      </c>
      <c r="S220" s="7"/>
    </row>
    <row r="221" spans="1:19" x14ac:dyDescent="0.45">
      <c r="A221">
        <v>12</v>
      </c>
      <c r="B221" s="1">
        <f>K178</f>
        <v>1.7005882352941173</v>
      </c>
      <c r="C221">
        <v>13</v>
      </c>
      <c r="D221">
        <v>4</v>
      </c>
      <c r="F221" s="5"/>
      <c r="G221" s="6">
        <f>K172</f>
        <v>13</v>
      </c>
      <c r="H221" s="5">
        <f>K173</f>
        <v>4</v>
      </c>
      <c r="I221" s="10">
        <f>M174</f>
        <v>7.2941176470588234</v>
      </c>
      <c r="J221" s="6"/>
      <c r="K221" s="6"/>
      <c r="L221" s="6">
        <v>13</v>
      </c>
      <c r="M221" s="6">
        <v>4</v>
      </c>
      <c r="N221" s="6">
        <f t="shared" si="0"/>
        <v>17</v>
      </c>
      <c r="O221" s="9">
        <f>K175</f>
        <v>94.367647058823536</v>
      </c>
      <c r="P221" s="6"/>
      <c r="Q221" s="6"/>
      <c r="R221" s="6">
        <v>139.47</v>
      </c>
      <c r="S221" s="7"/>
    </row>
    <row r="222" spans="1:19" x14ac:dyDescent="0.45"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>
        <v>113.01</v>
      </c>
      <c r="S222" s="7"/>
    </row>
    <row r="223" spans="1:19" x14ac:dyDescent="0.45"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>
        <v>131.49</v>
      </c>
      <c r="S223" s="7"/>
    </row>
    <row r="224" spans="1:19" x14ac:dyDescent="0.45"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>
        <v>134.09</v>
      </c>
      <c r="S224" s="7"/>
    </row>
    <row r="225" spans="6:19" x14ac:dyDescent="0.45">
      <c r="F225" s="5"/>
      <c r="G225" s="6"/>
      <c r="H225" s="11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</row>
    <row r="226" spans="6:19" x14ac:dyDescent="0.45"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</row>
    <row r="227" spans="6:19" x14ac:dyDescent="0.45"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/>
    </row>
    <row r="228" spans="6:19" x14ac:dyDescent="0.45"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</row>
    <row r="229" spans="6:19" x14ac:dyDescent="0.45"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7"/>
    </row>
    <row r="230" spans="6:19" x14ac:dyDescent="0.45"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</row>
    <row r="231" spans="6:19" x14ac:dyDescent="0.45"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7"/>
    </row>
    <row r="232" spans="6:19" x14ac:dyDescent="0.45"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</row>
    <row r="233" spans="6:19" x14ac:dyDescent="0.45"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</row>
    <row r="234" spans="6:19" x14ac:dyDescent="0.45"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</row>
    <row r="235" spans="6:19" x14ac:dyDescent="0.45"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7"/>
    </row>
    <row r="236" spans="6:19" x14ac:dyDescent="0.45"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</row>
    <row r="237" spans="6:19" x14ac:dyDescent="0.45"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7"/>
    </row>
    <row r="238" spans="6:19" x14ac:dyDescent="0.45"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</row>
    <row r="239" spans="6:19" x14ac:dyDescent="0.45"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7"/>
    </row>
    <row r="240" spans="6:19" x14ac:dyDescent="0.45"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</row>
    <row r="241" spans="6:19" x14ac:dyDescent="0.45"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</row>
    <row r="242" spans="6:19" x14ac:dyDescent="0.45"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</row>
    <row r="243" spans="6:19" x14ac:dyDescent="0.45"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7"/>
    </row>
    <row r="244" spans="6:19" x14ac:dyDescent="0.45"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</row>
    <row r="245" spans="6:19" x14ac:dyDescent="0.45"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7"/>
    </row>
    <row r="246" spans="6:19" x14ac:dyDescent="0.45"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</row>
    <row r="247" spans="6:19" x14ac:dyDescent="0.45"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</row>
    <row r="248" spans="6:19" x14ac:dyDescent="0.45"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</row>
    <row r="249" spans="6:19" x14ac:dyDescent="0.45"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7"/>
    </row>
    <row r="250" spans="6:19" x14ac:dyDescent="0.45"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7"/>
    </row>
    <row r="251" spans="6:19" x14ac:dyDescent="0.45"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7"/>
    </row>
    <row r="252" spans="6:19" x14ac:dyDescent="0.45"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</row>
    <row r="253" spans="6:19" x14ac:dyDescent="0.45"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</row>
    <row r="254" spans="6:19" x14ac:dyDescent="0.45"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</row>
    <row r="255" spans="6:19" x14ac:dyDescent="0.45"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</row>
    <row r="256" spans="6:19" x14ac:dyDescent="0.45"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</row>
    <row r="257" spans="6:19" x14ac:dyDescent="0.45"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</row>
    <row r="258" spans="6:19" x14ac:dyDescent="0.45"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7"/>
    </row>
    <row r="259" spans="6:19" x14ac:dyDescent="0.45"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7"/>
    </row>
    <row r="260" spans="6:19" x14ac:dyDescent="0.45"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</row>
    <row r="261" spans="6:19" x14ac:dyDescent="0.45"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7"/>
    </row>
    <row r="262" spans="6:19" x14ac:dyDescent="0.45"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</row>
    <row r="263" spans="6:19" x14ac:dyDescent="0.45"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7"/>
    </row>
    <row r="264" spans="6:19" x14ac:dyDescent="0.45"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</row>
    <row r="265" spans="6:19" x14ac:dyDescent="0.45"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7"/>
    </row>
    <row r="266" spans="6:19" x14ac:dyDescent="0.45"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</row>
    <row r="267" spans="6:19" x14ac:dyDescent="0.45"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7"/>
    </row>
    <row r="268" spans="6:19" x14ac:dyDescent="0.45"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</row>
    <row r="269" spans="6:19" x14ac:dyDescent="0.45"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7"/>
    </row>
    <row r="270" spans="6:19" x14ac:dyDescent="0.45"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7"/>
    </row>
    <row r="271" spans="6:19" x14ac:dyDescent="0.45"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7"/>
    </row>
    <row r="272" spans="6:19" x14ac:dyDescent="0.45"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</row>
    <row r="273" spans="6:19" x14ac:dyDescent="0.45"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</row>
    <row r="274" spans="6:19" x14ac:dyDescent="0.45"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</row>
    <row r="275" spans="6:19" x14ac:dyDescent="0.45"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</row>
    <row r="276" spans="6:19" x14ac:dyDescent="0.45"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rep_angles - 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Bisgaard</dc:creator>
  <cp:lastModifiedBy>Lukas Kyster</cp:lastModifiedBy>
  <dcterms:created xsi:type="dcterms:W3CDTF">2023-12-12T12:46:17Z</dcterms:created>
  <dcterms:modified xsi:type="dcterms:W3CDTF">2023-12-14T10:11:14Z</dcterms:modified>
</cp:coreProperties>
</file>