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defaultThemeVersion="124226"/>
  <mc:AlternateContent xmlns:mc="http://schemas.openxmlformats.org/markup-compatibility/2006">
    <mc:Choice Requires="x15">
      <x15ac:absPath xmlns:x15ac="http://schemas.microsoft.com/office/spreadsheetml/2010/11/ac" url="/Users/admin/Documents/GitHub/urbs-fork/test_urbs/"/>
    </mc:Choice>
  </mc:AlternateContent>
  <xr:revisionPtr revIDLastSave="0" documentId="8_{0BBB3018-2FB9-A64B-8362-2BB46ADB41A6}" xr6:coauthVersionLast="43" xr6:coauthVersionMax="43" xr10:uidLastSave="{00000000-0000-0000-0000-000000000000}"/>
  <bookViews>
    <workbookView xWindow="760" yWindow="460" windowWidth="32840" windowHeight="20540" tabRatio="796" activeTab="11"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Storage!$A$1:$T$5</definedName>
    <definedName name="_xlnm._FilterDatabase" localSheetId="5" hidden="1">Transmission!$A$1:$M$2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10" l="1"/>
  <c r="E13" i="10"/>
  <c r="I5" i="6" l="1"/>
  <c r="E3" i="10" l="1"/>
  <c r="E4" i="10"/>
  <c r="E5" i="10"/>
  <c r="E6" i="10"/>
  <c r="E7" i="10"/>
  <c r="E9" i="10"/>
  <c r="E12" i="10"/>
  <c r="E15" i="10"/>
  <c r="E17" i="10"/>
  <c r="E18" i="10"/>
  <c r="E19" i="10"/>
  <c r="E20" i="10"/>
  <c r="E21" i="10"/>
  <c r="E22" i="10"/>
  <c r="E23" i="10"/>
  <c r="E24" i="10"/>
  <c r="E25" i="10"/>
  <c r="E26" i="10"/>
  <c r="E27" i="10"/>
  <c r="E2" i="10"/>
  <c r="F13" i="6" l="1"/>
  <c r="F5" i="6"/>
  <c r="F12" i="6" l="1"/>
  <c r="F7" i="6"/>
  <c r="F8" i="6"/>
  <c r="F15" i="6"/>
  <c r="J12" i="6" l="1"/>
  <c r="I12" i="6"/>
  <c r="J13" i="6"/>
  <c r="I13" i="6"/>
  <c r="I15" i="6"/>
  <c r="J15" i="6"/>
  <c r="J8" i="6"/>
  <c r="I8" i="6"/>
  <c r="J7" i="6"/>
  <c r="I7" i="6"/>
  <c r="J5" i="6"/>
  <c r="H13" i="6" l="1"/>
  <c r="H5" i="6"/>
  <c r="H15" i="6"/>
  <c r="H8" i="6"/>
  <c r="H7" i="6"/>
  <c r="H12" i="6"/>
  <c r="A3" i="9" l="1"/>
  <c r="B3" i="9"/>
  <c r="C3" i="9"/>
  <c r="D3" i="9"/>
  <c r="E3" i="9"/>
  <c r="F3" i="9"/>
  <c r="G3" i="9"/>
  <c r="H3" i="9"/>
  <c r="I3" i="9"/>
  <c r="J3" i="9"/>
  <c r="K3" i="9"/>
  <c r="M3" i="9"/>
  <c r="F5" i="5" l="1"/>
  <c r="E5" i="5"/>
  <c r="D5" i="5"/>
  <c r="F4" i="5"/>
  <c r="E4" i="5"/>
  <c r="D4" i="5"/>
  <c r="F3" i="5"/>
  <c r="E3" i="5"/>
  <c r="D3" i="5"/>
  <c r="F2" i="5"/>
  <c r="E2" i="5"/>
  <c r="D2" i="5"/>
  <c r="F15" i="5"/>
  <c r="E15" i="5"/>
  <c r="D15" i="5"/>
  <c r="F14" i="5"/>
  <c r="E14" i="5"/>
  <c r="D14" i="5"/>
  <c r="F13" i="5"/>
  <c r="E13" i="5"/>
  <c r="D13" i="5"/>
  <c r="F12" i="5"/>
  <c r="E12" i="5"/>
  <c r="D12" i="5"/>
  <c r="O5" i="7" l="1"/>
  <c r="O4" i="7"/>
  <c r="O3" i="7" l="1"/>
  <c r="O2" i="7"/>
</calcChain>
</file>

<file path=xl/sharedStrings.xml><?xml version="1.0" encoding="utf-8"?>
<sst xmlns="http://schemas.openxmlformats.org/spreadsheetml/2006/main" count="336" uniqueCount="103">
  <si>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</si>
  <si>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</si>
  <si>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</si>
  <si>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</si>
  <si>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</si>
  <si>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</si>
  <si>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</si>
  <si>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</si>
  <si>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</si>
  <si>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</si>
  <si>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</si>
  <si>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</si>
  <si>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</si>
  <si>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</si>
  <si>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</si>
  <si>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</si>
  <si>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</si>
  <si>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</si>
  <si>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</si>
  <si>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</si>
  <si>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</si>
  <si>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</si>
  <si>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</si>
  <si>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</si>
  <si>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</si>
  <si>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</si>
  <si>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</si>
  <si>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</si>
  <si>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</si>
  <si>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</si>
  <si>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</si>
  <si>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</si>
  <si>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</si>
  <si>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</si>
  <si>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</si>
  <si>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</si>
  <si>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</si>
  <si>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</si>
  <si>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</si>
  <si>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</si>
  <si>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</si>
  <si>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</si>
  <si>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</si>
  <si>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</si>
  <si>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</si>
  <si>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Mid</t>
  </si>
  <si>
    <t>Pump storage</t>
  </si>
  <si>
    <t>Hydrogen</t>
  </si>
  <si>
    <t>Mid.Elec</t>
  </si>
  <si>
    <t>South.Elec</t>
  </si>
  <si>
    <t>Mid.Wind</t>
  </si>
  <si>
    <t>Mid.Solar</t>
  </si>
  <si>
    <t>Mid.Hydro</t>
  </si>
  <si>
    <t>South.Wind</t>
  </si>
  <si>
    <t>South.Solar</t>
  </si>
  <si>
    <t>South.Hydro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</si>
  <si>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</si>
  <si>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</si>
  <si>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</si>
  <si>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</si>
  <si>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</si>
  <si>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</si>
  <si>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</si>
  <si>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</si>
  <si>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</si>
  <si>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</si>
  <si>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</si>
  <si>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</si>
  <si>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</si>
  <si>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</si>
  <si>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</si>
  <si>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</si>
  <si>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</si>
  <si>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</si>
  <si>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</si>
  <si>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</si>
  <si>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</si>
  <si>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</si>
  <si>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</si>
  <si>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</si>
  <si>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</si>
  <si>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</si>
  <si>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</si>
  <si>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</si>
  <si>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</si>
  <si>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</si>
  <si>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</si>
  <si>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</si>
  <si>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</si>
  <si>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</si>
  <si>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</si>
  <si>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</si>
  <si>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</si>
  <si>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</si>
  <si>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</si>
  <si>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</si>
  <si>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</si>
  <si>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</si>
  <si>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</si>
  <si>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</si>
  <si>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Limits the sum of all created (as calculated by commodity_balance) CO2 in all sites; Only relevant if not minimized</t>
  </si>
  <si>
    <t>Cost limit</t>
  </si>
  <si>
    <t>Limits the sum of all costs in all sites; Only relevant if not minimized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</si>
</sst>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80">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5" borderId="0" xfId="0" applyFill="1" applyAlignment="1">
      <alignment horizontal="center"/>
    </xf>
    <xf numFmtId="2" fontId="0" fillId="28" borderId="0" xfId="0" applyNumberFormat="1" applyFill="1" applyAlignment="1">
      <alignment vertical="top" wrapText="1"/>
    </xf>
    <xf numFmtId="0" fontId="0" fillId="0" borderId="0" xfId="0" applyFill="1" applyAlignment="1">
      <alignment horizontal="left"/>
    </xf>
    <xf numFmtId="3" fontId="25" fillId="0" borderId="0" xfId="0" applyNumberFormat="1" applyFont="1" applyFill="1" applyAlignment="1">
      <alignment horizontal="right"/>
    </xf>
    <xf numFmtId="3" fontId="0" fillId="0" borderId="0" xfId="0" applyNumberFormat="1" applyFill="1" applyAlignment="1">
      <alignment horizontal="right"/>
    </xf>
    <xf numFmtId="0" fontId="0" fillId="0" borderId="0" xfId="0" applyFill="1" applyAlignment="1">
      <alignment horizontal="right"/>
    </xf>
    <xf numFmtId="3" fontId="26" fillId="0" borderId="0" xfId="0" applyNumberFormat="1" applyFont="1" applyFill="1" applyAlignment="1">
      <alignment horizontal="right"/>
    </xf>
    <xf numFmtId="167" fontId="0" fillId="0" borderId="0" xfId="0" applyNumberFormat="1" applyFill="1" applyAlignment="1">
      <alignment horizontal="right"/>
    </xf>
    <xf numFmtId="3" fontId="0" fillId="0" borderId="0" xfId="0" applyNumberFormat="1" applyFill="1" applyAlignment="1">
      <alignment horizontal="right" indent="2"/>
    </xf>
    <xf numFmtId="4" fontId="0" fillId="0" borderId="0" xfId="0" applyNumberFormat="1" applyFill="1" applyAlignment="1">
      <alignment horizontal="right" indent="2"/>
    </xf>
    <xf numFmtId="0" fontId="0" fillId="0" borderId="0" xfId="0" applyNumberFormat="1" applyFill="1" applyAlignment="1">
      <alignment horizontal="right" indent="2"/>
    </xf>
    <xf numFmtId="166" fontId="0" fillId="0" borderId="0" xfId="0" applyNumberFormat="1" applyFill="1" applyAlignment="1">
      <alignment horizontal="right" indent="2"/>
    </xf>
    <xf numFmtId="0" fontId="0" fillId="0" borderId="0" xfId="0" applyFill="1" applyAlignment="1">
      <alignment horizontal="right" indent="2"/>
    </xf>
    <xf numFmtId="168" fontId="0" fillId="0"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2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B4" sqref="B4"/>
    </sheetView>
  </sheetViews>
  <sheetFormatPr baseColWidth="10" defaultColWidth="11.5" defaultRowHeight="15"/>
  <cols>
    <col min="1" max="1" width="14.1640625" style="42" customWidth="1"/>
    <col min="2" max="2" width="17.33203125" style="42" bestFit="1" customWidth="1"/>
    <col min="3" max="3" width="74.83203125" style="42" bestFit="1" customWidth="1"/>
    <col min="4" max="16384" width="11.5" style="42"/>
  </cols>
  <sheetData>
    <row r="1" spans="1:3">
      <c r="A1" s="40" t="s">
        <v>92</v>
      </c>
      <c r="B1" s="41" t="s">
        <v>94</v>
      </c>
      <c r="C1" s="41" t="s">
        <v>95</v>
      </c>
    </row>
    <row r="2" spans="1:3" ht="32">
      <c r="A2" s="43" t="s">
        <v>93</v>
      </c>
      <c r="B2" s="67">
        <v>150000000</v>
      </c>
      <c r="C2" s="39" t="s">
        <v>100</v>
      </c>
    </row>
    <row r="3" spans="1:3" ht="16">
      <c r="A3" s="43" t="s">
        <v>101</v>
      </c>
      <c r="B3" s="67">
        <v>35000000000</v>
      </c>
      <c r="C3" s="39" t="s">
        <v>102</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G12"/>
  <sheetViews>
    <sheetView workbookViewId="0">
      <selection activeCell="G24" sqref="G24"/>
    </sheetView>
  </sheetViews>
  <sheetFormatPr baseColWidth="10" defaultColWidth="11.5" defaultRowHeight="15"/>
  <cols>
    <col min="1" max="1" width="5.6640625" style="1" customWidth="1"/>
    <col min="2" max="4" width="10.6640625" style="16" customWidth="1"/>
    <col min="5" max="5" width="11.5" style="16" bestFit="1" customWidth="1"/>
    <col min="6" max="6" width="11.1640625" style="16" bestFit="1" customWidth="1"/>
    <col min="7" max="7" width="12" style="16" bestFit="1" customWidth="1"/>
    <col min="8" max="16384" width="11.5" style="2"/>
  </cols>
  <sheetData>
    <row r="1" spans="1:7" s="19" customFormat="1">
      <c r="A1" s="17" t="s">
        <v>0</v>
      </c>
      <c r="B1" s="18" t="s">
        <v>50</v>
      </c>
      <c r="C1" s="18" t="s">
        <v>51</v>
      </c>
      <c r="D1" s="18" t="s">
        <v>52</v>
      </c>
      <c r="E1" s="18" t="s">
        <v>53</v>
      </c>
      <c r="F1" s="18" t="s">
        <v>54</v>
      </c>
      <c r="G1" s="18" t="s">
        <v>55</v>
      </c>
    </row>
    <row r="2" spans="1:7">
      <c r="A2" s="5">
        <v>0</v>
      </c>
      <c r="B2" s="33">
        <v>0</v>
      </c>
      <c r="C2" s="33">
        <v>0</v>
      </c>
      <c r="D2" s="33">
        <v>0</v>
      </c>
      <c r="E2" s="33">
        <v>0</v>
      </c>
      <c r="F2" s="33">
        <v>0</v>
      </c>
      <c r="G2" s="33">
        <v>0</v>
      </c>
    </row>
    <row r="3" spans="1:7">
      <c r="A3" s="5">
        <v>1</v>
      </c>
      <c r="B3" s="33">
        <v>0.93526478301087457</v>
      </c>
      <c r="C3" s="33">
        <v>0</v>
      </c>
      <c r="D3" s="33">
        <v>0.41619355379923684</v>
      </c>
      <c r="E3" s="33">
        <v>0.45777203176095649</v>
      </c>
      <c r="F3" s="33">
        <v>0</v>
      </c>
      <c r="G3" s="33">
        <v>0.3534971210201473</v>
      </c>
    </row>
    <row r="4" spans="1:7">
      <c r="A4" s="5">
        <v>2</v>
      </c>
      <c r="B4" s="33">
        <v>0.94240919190659611</v>
      </c>
      <c r="C4" s="33">
        <v>0</v>
      </c>
      <c r="D4" s="33">
        <v>0.41620767572871664</v>
      </c>
      <c r="E4" s="33">
        <v>0.45334629404371934</v>
      </c>
      <c r="F4" s="33">
        <v>0</v>
      </c>
      <c r="G4" s="33">
        <v>0.35382966090532797</v>
      </c>
    </row>
    <row r="5" spans="1:7">
      <c r="A5" s="5">
        <v>3</v>
      </c>
      <c r="B5" s="33">
        <v>0.9562292285285251</v>
      </c>
      <c r="C5" s="33">
        <v>0</v>
      </c>
      <c r="D5" s="33">
        <v>0.41622179760583033</v>
      </c>
      <c r="E5" s="33">
        <v>0.45324753679712537</v>
      </c>
      <c r="F5" s="33">
        <v>0</v>
      </c>
      <c r="G5" s="33">
        <v>0.35416210323872749</v>
      </c>
    </row>
    <row r="6" spans="1:7">
      <c r="A6" s="5">
        <v>4</v>
      </c>
      <c r="B6" s="33">
        <v>0.95639200920192302</v>
      </c>
      <c r="C6" s="33">
        <v>0</v>
      </c>
      <c r="D6" s="33">
        <v>0.4162359194933471</v>
      </c>
      <c r="E6" s="33">
        <v>0.46065554638123235</v>
      </c>
      <c r="F6" s="33">
        <v>0</v>
      </c>
      <c r="G6" s="33">
        <v>0.35449444730862828</v>
      </c>
    </row>
    <row r="7" spans="1:7">
      <c r="A7" s="5">
        <v>5</v>
      </c>
      <c r="B7" s="33">
        <v>0.95866688544073841</v>
      </c>
      <c r="C7" s="33">
        <v>0</v>
      </c>
      <c r="D7" s="33">
        <v>0.41625004145013522</v>
      </c>
      <c r="E7" s="33">
        <v>0.46554647527881121</v>
      </c>
      <c r="F7" s="33">
        <v>0</v>
      </c>
      <c r="G7" s="33">
        <v>0.35482669240331316</v>
      </c>
    </row>
    <row r="8" spans="1:7">
      <c r="A8" s="5">
        <v>6</v>
      </c>
      <c r="B8" s="33">
        <v>0.96190666767832433</v>
      </c>
      <c r="C8" s="33">
        <v>0</v>
      </c>
      <c r="D8" s="33">
        <v>0.41626416354388063</v>
      </c>
      <c r="E8" s="33">
        <v>0.4716871053003408</v>
      </c>
      <c r="F8" s="33">
        <v>0</v>
      </c>
      <c r="G8" s="33">
        <v>0.35515883781106444</v>
      </c>
    </row>
    <row r="9" spans="1:7">
      <c r="A9" s="5">
        <v>7</v>
      </c>
      <c r="B9" s="33">
        <v>0.96533043549442688</v>
      </c>
      <c r="C9" s="33">
        <v>0</v>
      </c>
      <c r="D9" s="33">
        <v>0.41627828583052423</v>
      </c>
      <c r="E9" s="33">
        <v>0.47761776822109997</v>
      </c>
      <c r="F9" s="33">
        <v>0</v>
      </c>
      <c r="G9" s="33">
        <v>0.355490882820165</v>
      </c>
    </row>
    <row r="10" spans="1:7">
      <c r="A10" s="5">
        <v>8</v>
      </c>
      <c r="B10" s="33">
        <v>0.96533043549442688</v>
      </c>
      <c r="C10" s="33">
        <v>0</v>
      </c>
      <c r="D10" s="33">
        <v>0.41629240837915532</v>
      </c>
      <c r="E10" s="33">
        <v>0.48112504385018523</v>
      </c>
      <c r="F10" s="33">
        <v>1.0044975314817737E-2</v>
      </c>
      <c r="G10" s="33">
        <v>0.3558228267188972</v>
      </c>
    </row>
    <row r="11" spans="1:7">
      <c r="A11" s="5">
        <v>9</v>
      </c>
      <c r="B11" s="33">
        <v>0.96225125988110483</v>
      </c>
      <c r="C11" s="33">
        <v>4.7050780634572123E-3</v>
      </c>
      <c r="D11" s="33">
        <v>0.416306531247017</v>
      </c>
      <c r="E11" s="33">
        <v>0.46593333767853673</v>
      </c>
      <c r="F11" s="33">
        <v>0.1321142368985099</v>
      </c>
      <c r="G11" s="33">
        <v>0.35615466879554375</v>
      </c>
    </row>
    <row r="12" spans="1:7">
      <c r="A12" s="5">
        <v>10</v>
      </c>
      <c r="B12" s="33">
        <v>0.96162263109557078</v>
      </c>
      <c r="C12" s="33">
        <v>2.6486866710066753E-2</v>
      </c>
      <c r="D12" s="33">
        <v>0.41632065450161215</v>
      </c>
      <c r="E12" s="33">
        <v>0.41544975893884423</v>
      </c>
      <c r="F12" s="33">
        <v>0.39065170079020628</v>
      </c>
      <c r="G12" s="33">
        <v>0.35648640833838718</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B1" xr:uid="{00000000-0002-0000-0900-000000000000}"/>
    <dataValidation allowBlank="1" showInputMessage="1" showErrorMessage="1" promptTitle="Capacity factor Solar" prompt="Normalized capacity factor (maximum value 1) of solar power. Determines EPrIn of processes with input commodity Solar." sqref="F1 C1" xr:uid="{00000000-0002-0000-0900-000001000000}"/>
    <dataValidation allowBlank="1" showInputMessage="1" showErrorMessage="1" promptTitle="Capacity factor Hydro" prompt="Normalized capacity factor (maximum value 1) of hydro power. Determines EPrIn of processes with input commodity Hydro." sqref="G1 D1" xr:uid="{00000000-0002-0000-0900-000002000000}"/>
    <dataValidation allowBlank="1" showErrorMessage="1" sqref="B2:G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2"/>
  <sheetViews>
    <sheetView zoomScaleNormal="100" workbookViewId="0">
      <selection activeCell="C1" sqref="C1"/>
    </sheetView>
  </sheetViews>
  <sheetFormatPr baseColWidth="10" defaultColWidth="11.5" defaultRowHeight="15"/>
  <cols>
    <col min="1" max="1" width="5.6640625" style="1" customWidth="1"/>
    <col min="2" max="3" width="10.6640625" style="16" customWidth="1"/>
    <col min="4" max="16384" width="11.5" style="2"/>
  </cols>
  <sheetData>
    <row r="1" spans="1:3" s="19" customFormat="1">
      <c r="A1" s="17" t="s">
        <v>0</v>
      </c>
      <c r="B1" s="18" t="s">
        <v>76</v>
      </c>
      <c r="C1" s="18" t="s">
        <v>77</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1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2"/>
  <sheetViews>
    <sheetView tabSelected="1" workbookViewId="0"/>
  </sheetViews>
  <sheetFormatPr baseColWidth="10" defaultColWidth="11.5" defaultRowHeight="15"/>
  <cols>
    <col min="1" max="1" width="5.6640625" style="1" customWidth="1"/>
    <col min="2" max="3" width="16.1640625" style="7" bestFit="1" customWidth="1"/>
    <col min="4" max="16384" width="11.5" style="53"/>
  </cols>
  <sheetData>
    <row r="1" spans="1:3">
      <c r="A1" s="1" t="s">
        <v>0</v>
      </c>
      <c r="B1" s="6" t="s">
        <v>97</v>
      </c>
      <c r="C1" s="6" t="s">
        <v>98</v>
      </c>
    </row>
    <row r="2" spans="1:3">
      <c r="A2" s="5">
        <v>0</v>
      </c>
      <c r="B2" s="65">
        <v>0</v>
      </c>
      <c r="C2" s="65">
        <v>0</v>
      </c>
    </row>
    <row r="3" spans="1:3">
      <c r="A3" s="5">
        <v>1</v>
      </c>
      <c r="B3" s="65">
        <v>1</v>
      </c>
      <c r="C3" s="65">
        <v>1</v>
      </c>
    </row>
    <row r="4" spans="1:3">
      <c r="A4" s="5">
        <v>2</v>
      </c>
      <c r="B4" s="65">
        <v>1</v>
      </c>
      <c r="C4" s="65">
        <v>1</v>
      </c>
    </row>
    <row r="5" spans="1:3">
      <c r="A5" s="5">
        <v>3</v>
      </c>
      <c r="B5" s="65">
        <v>1</v>
      </c>
      <c r="C5" s="65">
        <v>1</v>
      </c>
    </row>
    <row r="6" spans="1:3">
      <c r="A6" s="5">
        <v>4</v>
      </c>
      <c r="B6" s="65">
        <v>1</v>
      </c>
      <c r="C6" s="65">
        <v>1</v>
      </c>
    </row>
    <row r="7" spans="1:3">
      <c r="A7" s="5">
        <v>5</v>
      </c>
      <c r="B7" s="65">
        <v>1</v>
      </c>
      <c r="C7" s="65">
        <v>1</v>
      </c>
    </row>
    <row r="8" spans="1:3">
      <c r="A8" s="5">
        <v>6</v>
      </c>
      <c r="B8" s="65">
        <v>1</v>
      </c>
      <c r="C8" s="65">
        <v>1</v>
      </c>
    </row>
    <row r="9" spans="1:3">
      <c r="A9" s="5">
        <v>7</v>
      </c>
      <c r="B9" s="65">
        <v>1</v>
      </c>
      <c r="C9" s="65">
        <v>1</v>
      </c>
    </row>
    <row r="10" spans="1:3">
      <c r="A10" s="5">
        <v>8</v>
      </c>
      <c r="B10" s="65">
        <v>1</v>
      </c>
      <c r="C10" s="65">
        <v>1</v>
      </c>
    </row>
    <row r="11" spans="1:3">
      <c r="A11" s="5">
        <v>9</v>
      </c>
      <c r="B11" s="65">
        <v>1</v>
      </c>
      <c r="C11" s="65">
        <v>1</v>
      </c>
    </row>
    <row r="12" spans="1:3">
      <c r="A12" s="5">
        <v>10</v>
      </c>
      <c r="B12" s="65">
        <v>1</v>
      </c>
      <c r="C12" s="65">
        <v>1</v>
      </c>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B3" sqref="B3"/>
    </sheetView>
  </sheetViews>
  <sheetFormatPr baseColWidth="10" defaultRowHeight="15"/>
  <cols>
    <col min="2" max="2" width="12.6640625" bestFit="1" customWidth="1"/>
  </cols>
  <sheetData>
    <row r="1" spans="1:2">
      <c r="A1" s="53" t="s">
        <v>75</v>
      </c>
      <c r="B1" s="56" t="s">
        <v>89</v>
      </c>
    </row>
    <row r="2" spans="1:2">
      <c r="A2" s="54" t="s">
        <v>45</v>
      </c>
      <c r="B2" s="55">
        <v>280000000</v>
      </c>
    </row>
    <row r="3" spans="1:2">
      <c r="A3" s="54" t="s">
        <v>44</v>
      </c>
      <c r="B3" s="58">
        <v>5000000000</v>
      </c>
    </row>
    <row r="4" spans="1:2">
      <c r="A4" s="68"/>
      <c r="B4" s="69"/>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A24" sqref="A24:F35"/>
    </sheetView>
  </sheetViews>
  <sheetFormatPr baseColWidth="10" defaultColWidth="11.5" defaultRowHeight="15"/>
  <cols>
    <col min="1" max="1" width="10.6640625" style="3" customWidth="1"/>
    <col min="2" max="2" width="13.5" style="3" bestFit="1" customWidth="1"/>
    <col min="3" max="3" width="10.6640625" style="3" customWidth="1"/>
    <col min="4" max="5" width="10.6640625" style="11" customWidth="1"/>
    <col min="6" max="6" width="13.83203125" style="12" bestFit="1" customWidth="1"/>
    <col min="7" max="16384" width="11.5" style="3"/>
  </cols>
  <sheetData>
    <row r="1" spans="1:6" s="13" customFormat="1">
      <c r="A1" s="13" t="s">
        <v>70</v>
      </c>
      <c r="B1" s="13" t="s">
        <v>57</v>
      </c>
      <c r="C1" s="13" t="s">
        <v>4</v>
      </c>
      <c r="D1" s="15" t="s">
        <v>9</v>
      </c>
      <c r="E1" s="15" t="s">
        <v>10</v>
      </c>
      <c r="F1" s="14" t="s">
        <v>96</v>
      </c>
    </row>
    <row r="2" spans="1:6">
      <c r="A2" s="4" t="s">
        <v>45</v>
      </c>
      <c r="B2" s="4" t="s">
        <v>2</v>
      </c>
      <c r="C2" s="4" t="s">
        <v>5</v>
      </c>
      <c r="D2" s="38" t="e">
        <f>NA()</f>
        <v>#N/A</v>
      </c>
      <c r="E2" s="38" t="e">
        <f>NA()</f>
        <v>#N/A</v>
      </c>
      <c r="F2" s="38" t="e">
        <f>NA()</f>
        <v>#N/A</v>
      </c>
    </row>
    <row r="3" spans="1:6">
      <c r="A3" s="4" t="s">
        <v>45</v>
      </c>
      <c r="B3" s="4" t="s">
        <v>1</v>
      </c>
      <c r="C3" s="4" t="s">
        <v>5</v>
      </c>
      <c r="D3" s="38" t="e">
        <f>NA()</f>
        <v>#N/A</v>
      </c>
      <c r="E3" s="38" t="e">
        <f>NA()</f>
        <v>#N/A</v>
      </c>
      <c r="F3" s="38" t="e">
        <f>NA()</f>
        <v>#N/A</v>
      </c>
    </row>
    <row r="4" spans="1:6">
      <c r="A4" s="4" t="s">
        <v>45</v>
      </c>
      <c r="B4" s="4" t="s">
        <v>3</v>
      </c>
      <c r="C4" s="4" t="s">
        <v>5</v>
      </c>
      <c r="D4" s="38" t="e">
        <f>NA()</f>
        <v>#N/A</v>
      </c>
      <c r="E4" s="38" t="e">
        <f>NA()</f>
        <v>#N/A</v>
      </c>
      <c r="F4" s="38" t="e">
        <f>NA()</f>
        <v>#N/A</v>
      </c>
    </row>
    <row r="5" spans="1:6">
      <c r="A5" s="4" t="s">
        <v>45</v>
      </c>
      <c r="B5" s="4" t="s">
        <v>40</v>
      </c>
      <c r="C5" s="4" t="s">
        <v>6</v>
      </c>
      <c r="D5" s="38" t="e">
        <f>NA()</f>
        <v>#N/A</v>
      </c>
      <c r="E5" s="38" t="e">
        <f>NA()</f>
        <v>#N/A</v>
      </c>
      <c r="F5" s="38" t="e">
        <f>NA()</f>
        <v>#N/A</v>
      </c>
    </row>
    <row r="6" spans="1:6">
      <c r="A6" s="4" t="s">
        <v>45</v>
      </c>
      <c r="B6" s="4" t="s">
        <v>41</v>
      </c>
      <c r="C6" s="4" t="s">
        <v>7</v>
      </c>
      <c r="D6" s="9">
        <v>7</v>
      </c>
      <c r="E6" s="9" t="s">
        <v>30</v>
      </c>
      <c r="F6" s="10" t="s">
        <v>30</v>
      </c>
    </row>
    <row r="7" spans="1:6">
      <c r="A7" s="4" t="s">
        <v>45</v>
      </c>
      <c r="B7" s="4" t="s">
        <v>42</v>
      </c>
      <c r="C7" s="4" t="s">
        <v>7</v>
      </c>
      <c r="D7" s="9">
        <v>4</v>
      </c>
      <c r="E7" s="9" t="s">
        <v>30</v>
      </c>
      <c r="F7" s="10" t="s">
        <v>30</v>
      </c>
    </row>
    <row r="8" spans="1:6">
      <c r="A8" s="4" t="s">
        <v>45</v>
      </c>
      <c r="B8" s="4" t="s">
        <v>8</v>
      </c>
      <c r="C8" s="4" t="s">
        <v>7</v>
      </c>
      <c r="D8" s="9">
        <v>27</v>
      </c>
      <c r="E8" s="9" t="s">
        <v>30</v>
      </c>
      <c r="F8" s="10" t="s">
        <v>30</v>
      </c>
    </row>
    <row r="9" spans="1:6">
      <c r="A9" s="4" t="s">
        <v>45</v>
      </c>
      <c r="B9" s="4" t="s">
        <v>31</v>
      </c>
      <c r="C9" s="4" t="s">
        <v>7</v>
      </c>
      <c r="D9" s="9">
        <v>999</v>
      </c>
      <c r="E9" s="9" t="s">
        <v>30</v>
      </c>
      <c r="F9" s="10" t="s">
        <v>30</v>
      </c>
    </row>
    <row r="10" spans="1:6">
      <c r="A10" s="4" t="s">
        <v>45</v>
      </c>
      <c r="B10" s="4" t="s">
        <v>39</v>
      </c>
      <c r="C10" s="4" t="s">
        <v>7</v>
      </c>
      <c r="D10" s="9">
        <v>6</v>
      </c>
      <c r="E10" s="9" t="s">
        <v>30</v>
      </c>
      <c r="F10" s="10" t="s">
        <v>30</v>
      </c>
    </row>
    <row r="11" spans="1:6">
      <c r="A11" s="4" t="s">
        <v>45</v>
      </c>
      <c r="B11" s="4" t="s">
        <v>28</v>
      </c>
      <c r="C11" s="4" t="s">
        <v>29</v>
      </c>
      <c r="D11" s="52">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2">
        <v>0</v>
      </c>
      <c r="E21" s="9" t="s">
        <v>30</v>
      </c>
      <c r="F21" s="9" t="s">
        <v>30</v>
      </c>
    </row>
    <row r="22" spans="1:6">
      <c r="A22" s="4" t="s">
        <v>44</v>
      </c>
      <c r="B22" s="4" t="s">
        <v>77</v>
      </c>
      <c r="C22" s="4" t="s">
        <v>78</v>
      </c>
      <c r="D22" s="44">
        <v>3</v>
      </c>
      <c r="E22" s="9" t="s">
        <v>30</v>
      </c>
      <c r="F22" s="10" t="s">
        <v>30</v>
      </c>
    </row>
    <row r="23" spans="1:6">
      <c r="A23" s="4" t="s">
        <v>44</v>
      </c>
      <c r="B23" s="4" t="s">
        <v>76</v>
      </c>
      <c r="C23" s="4" t="s">
        <v>79</v>
      </c>
      <c r="D23" s="44">
        <v>1</v>
      </c>
      <c r="E23" s="9" t="s">
        <v>30</v>
      </c>
      <c r="F23" s="10" t="s">
        <v>30</v>
      </c>
    </row>
    <row r="24" spans="1:6">
      <c r="A24" s="68"/>
      <c r="B24" s="68"/>
      <c r="C24" s="68"/>
      <c r="D24" s="69"/>
      <c r="E24" s="69"/>
      <c r="F24" s="69"/>
    </row>
    <row r="25" spans="1:6">
      <c r="A25" s="68"/>
      <c r="B25" s="68"/>
      <c r="C25" s="68"/>
      <c r="D25" s="69"/>
      <c r="E25" s="69"/>
      <c r="F25" s="69"/>
    </row>
    <row r="26" spans="1:6">
      <c r="A26" s="68"/>
      <c r="B26" s="68"/>
      <c r="C26" s="68"/>
      <c r="D26" s="69"/>
      <c r="E26" s="69"/>
      <c r="F26" s="69"/>
    </row>
    <row r="27" spans="1:6">
      <c r="A27" s="68"/>
      <c r="B27" s="68"/>
      <c r="C27" s="68"/>
      <c r="D27" s="69"/>
      <c r="E27" s="69"/>
      <c r="F27" s="69"/>
    </row>
    <row r="28" spans="1:6">
      <c r="A28" s="68"/>
      <c r="B28" s="68"/>
      <c r="C28" s="68"/>
      <c r="D28" s="70"/>
      <c r="E28" s="70"/>
      <c r="F28" s="71"/>
    </row>
    <row r="29" spans="1:6">
      <c r="A29" s="68"/>
      <c r="B29" s="68"/>
      <c r="C29" s="68"/>
      <c r="D29" s="70"/>
      <c r="E29" s="70"/>
      <c r="F29" s="71"/>
    </row>
    <row r="30" spans="1:6">
      <c r="A30" s="68"/>
      <c r="B30" s="68"/>
      <c r="C30" s="68"/>
      <c r="D30" s="70"/>
      <c r="E30" s="70"/>
      <c r="F30" s="71"/>
    </row>
    <row r="31" spans="1:6">
      <c r="A31" s="68"/>
      <c r="B31" s="68"/>
      <c r="C31" s="68"/>
      <c r="D31" s="70"/>
      <c r="E31" s="70"/>
      <c r="F31" s="71"/>
    </row>
    <row r="32" spans="1:6">
      <c r="A32" s="68"/>
      <c r="B32" s="68"/>
      <c r="C32" s="68"/>
      <c r="D32" s="70"/>
      <c r="E32" s="70"/>
      <c r="F32" s="71"/>
    </row>
    <row r="33" spans="1:6">
      <c r="A33" s="68"/>
      <c r="B33" s="68"/>
      <c r="C33" s="68"/>
      <c r="D33" s="72"/>
      <c r="E33" s="70"/>
      <c r="F33" s="70"/>
    </row>
    <row r="34" spans="1:6">
      <c r="A34" s="68"/>
      <c r="B34" s="68"/>
      <c r="C34" s="68"/>
      <c r="D34" s="73"/>
      <c r="E34" s="70"/>
      <c r="F34" s="71"/>
    </row>
    <row r="35" spans="1:6">
      <c r="A35" s="68"/>
      <c r="B35" s="68"/>
      <c r="C35" s="68"/>
      <c r="D35" s="73"/>
      <c r="E35" s="70"/>
      <c r="F35" s="71"/>
    </row>
  </sheetData>
  <autoFilter ref="B1:F9" xr:uid="{00000000-0009-0000-0000-000002000000}"/>
  <phoneticPr fontId="0" type="noConversion"/>
  <conditionalFormatting sqref="A35:F35 A34:C34 E34:F34">
    <cfRule type="expression" dxfId="24" priority="4">
      <formula>NOT(EXACT(INDIRECT("Z"&amp;ROW()-1&amp;"S1",FALSE()), INDIRECT("Z"&amp;ROW()&amp;"S1",FALSE())))</formula>
    </cfRule>
  </conditionalFormatting>
  <conditionalFormatting sqref="D34">
    <cfRule type="expression" dxfId="23" priority="3">
      <formula>NOT(EXACT(INDIRECT("Z"&amp;ROW()-1&amp;"S1",FALSE()), INDIRECT("Z"&amp;ROW()&amp;"S1",FALSE())))</formula>
    </cfRule>
  </conditionalFormatting>
  <conditionalFormatting sqref="B23:F23 B22:C22 E22:F22">
    <cfRule type="expression" dxfId="22" priority="2">
      <formula>NOT(EXACT(INDIRECT("Z"&amp;ROW()-1&amp;"S1",FALSE()), INDIRECT("Z"&amp;ROW()&amp;"S1",FALSE())))</formula>
    </cfRule>
  </conditionalFormatting>
  <conditionalFormatting sqref="D22">
    <cfRule type="expression" dxfId="21"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26"/>
  <sheetViews>
    <sheetView workbookViewId="0">
      <selection activeCell="E35" sqref="E35"/>
    </sheetView>
  </sheetViews>
  <sheetFormatPr baseColWidth="10" defaultColWidth="11.5" defaultRowHeight="15"/>
  <cols>
    <col min="1" max="1" width="10.6640625" style="3" customWidth="1"/>
    <col min="2" max="2" width="16.33203125" style="3" bestFit="1" customWidth="1"/>
    <col min="3" max="5" width="10.6640625" style="24" customWidth="1"/>
    <col min="6" max="6" width="15.1640625" style="24" customWidth="1"/>
    <col min="7" max="7" width="10.6640625" style="51" customWidth="1"/>
    <col min="8" max="8" width="24" style="24" customWidth="1"/>
    <col min="9" max="9" width="10.6640625" style="24" customWidth="1"/>
    <col min="10" max="10" width="10.6640625" style="26" customWidth="1"/>
    <col min="11" max="11" width="10.5" style="3" customWidth="1"/>
    <col min="12" max="12" width="14.83203125" style="27" bestFit="1" customWidth="1"/>
    <col min="13" max="13" width="14.83203125" style="3" bestFit="1" customWidth="1"/>
    <col min="14" max="16384" width="11.5" style="3"/>
  </cols>
  <sheetData>
    <row r="1" spans="1:13" s="13" customFormat="1">
      <c r="A1" s="13" t="s">
        <v>70</v>
      </c>
      <c r="B1" s="13" t="s">
        <v>69</v>
      </c>
      <c r="C1" s="21" t="s">
        <v>11</v>
      </c>
      <c r="D1" s="21" t="s">
        <v>12</v>
      </c>
      <c r="E1" s="21" t="s">
        <v>13</v>
      </c>
      <c r="F1" s="21" t="s">
        <v>82</v>
      </c>
      <c r="G1" s="49" t="s">
        <v>88</v>
      </c>
      <c r="H1" s="21" t="s">
        <v>15</v>
      </c>
      <c r="I1" s="21" t="s">
        <v>16</v>
      </c>
      <c r="J1" s="23" t="s">
        <v>17</v>
      </c>
      <c r="K1" s="57" t="s">
        <v>18</v>
      </c>
      <c r="L1" s="20" t="s">
        <v>19</v>
      </c>
      <c r="M1" s="57" t="s">
        <v>90</v>
      </c>
    </row>
    <row r="2" spans="1:13">
      <c r="A2" s="4" t="s">
        <v>45</v>
      </c>
      <c r="B2" s="4" t="s">
        <v>64</v>
      </c>
      <c r="C2" s="28">
        <v>0</v>
      </c>
      <c r="D2" s="28">
        <v>0</v>
      </c>
      <c r="E2" s="28">
        <v>1400</v>
      </c>
      <c r="F2" s="46" t="s">
        <v>30</v>
      </c>
      <c r="G2" s="50">
        <v>0</v>
      </c>
      <c r="H2" s="28">
        <v>1600000</v>
      </c>
      <c r="I2" s="28">
        <v>20000</v>
      </c>
      <c r="J2" s="30">
        <v>0</v>
      </c>
      <c r="K2" s="59">
        <v>7.0000000000000007E-2</v>
      </c>
      <c r="L2" s="31">
        <v>50</v>
      </c>
      <c r="M2" s="60" t="e">
        <v>#N/A</v>
      </c>
    </row>
    <row r="3" spans="1:13">
      <c r="A3" s="4" t="s">
        <v>45</v>
      </c>
      <c r="B3" s="4" t="s">
        <v>65</v>
      </c>
      <c r="C3" s="28">
        <v>0</v>
      </c>
      <c r="D3" s="28">
        <v>0</v>
      </c>
      <c r="E3" s="28">
        <v>13000</v>
      </c>
      <c r="F3" s="46" t="s">
        <v>30</v>
      </c>
      <c r="G3" s="50">
        <v>0</v>
      </c>
      <c r="H3" s="28">
        <v>1500000</v>
      </c>
      <c r="I3" s="28">
        <v>30000</v>
      </c>
      <c r="J3" s="30">
        <v>0</v>
      </c>
      <c r="K3" s="59">
        <v>7.0000000000000007E-2</v>
      </c>
      <c r="L3" s="31">
        <v>25</v>
      </c>
      <c r="M3" s="60" t="e">
        <v>#N/A</v>
      </c>
    </row>
    <row r="4" spans="1:13">
      <c r="A4" s="4" t="s">
        <v>45</v>
      </c>
      <c r="B4" s="4" t="s">
        <v>61</v>
      </c>
      <c r="C4" s="28">
        <v>0</v>
      </c>
      <c r="D4" s="28">
        <v>15000</v>
      </c>
      <c r="E4" s="28">
        <v>160000</v>
      </c>
      <c r="F4" s="46" t="s">
        <v>30</v>
      </c>
      <c r="G4" s="50">
        <v>0</v>
      </c>
      <c r="H4" s="28">
        <v>600000</v>
      </c>
      <c r="I4" s="28">
        <v>12000</v>
      </c>
      <c r="J4" s="30">
        <v>0</v>
      </c>
      <c r="K4" s="59">
        <v>7.0000000000000007E-2</v>
      </c>
      <c r="L4" s="31">
        <v>25</v>
      </c>
      <c r="M4" s="59">
        <v>14000</v>
      </c>
    </row>
    <row r="5" spans="1:13">
      <c r="A5" s="4" t="s">
        <v>45</v>
      </c>
      <c r="B5" s="4" t="s">
        <v>67</v>
      </c>
      <c r="C5" s="28">
        <v>0</v>
      </c>
      <c r="D5" s="28">
        <v>0</v>
      </c>
      <c r="E5" s="28">
        <v>80000</v>
      </c>
      <c r="F5" s="46">
        <f>8/100*60</f>
        <v>4.8</v>
      </c>
      <c r="G5" s="50">
        <v>0.25</v>
      </c>
      <c r="H5" s="28">
        <f>0.6*750000</f>
        <v>450000</v>
      </c>
      <c r="I5" s="28">
        <f>0.6*10000</f>
        <v>6000</v>
      </c>
      <c r="J5" s="30">
        <f>0.6*2.7</f>
        <v>1.62</v>
      </c>
      <c r="K5" s="59">
        <v>7.0000000000000007E-2</v>
      </c>
      <c r="L5" s="31">
        <v>30</v>
      </c>
      <c r="M5" s="60" t="e">
        <v>#N/A</v>
      </c>
    </row>
    <row r="6" spans="1:13">
      <c r="A6" s="4" t="s">
        <v>45</v>
      </c>
      <c r="B6" s="4" t="s">
        <v>62</v>
      </c>
      <c r="C6" s="28">
        <v>999999</v>
      </c>
      <c r="D6" s="28">
        <v>999999</v>
      </c>
      <c r="E6" s="28">
        <v>999999</v>
      </c>
      <c r="F6" s="46" t="s">
        <v>30</v>
      </c>
      <c r="G6" s="50">
        <v>0</v>
      </c>
      <c r="H6" s="28">
        <v>0</v>
      </c>
      <c r="I6" s="28">
        <v>0</v>
      </c>
      <c r="J6" s="30">
        <v>100</v>
      </c>
      <c r="K6" s="59">
        <v>7.0000000000000007E-2</v>
      </c>
      <c r="L6" s="31">
        <v>1</v>
      </c>
      <c r="M6" s="60" t="e">
        <v>#N/A</v>
      </c>
    </row>
    <row r="7" spans="1:13">
      <c r="A7" s="4" t="s">
        <v>45</v>
      </c>
      <c r="B7" s="4" t="s">
        <v>68</v>
      </c>
      <c r="C7" s="28">
        <v>0</v>
      </c>
      <c r="D7" s="28">
        <v>0</v>
      </c>
      <c r="E7" s="28">
        <v>60000</v>
      </c>
      <c r="F7" s="46">
        <f>1.5/100*60</f>
        <v>0.89999999999999991</v>
      </c>
      <c r="G7" s="50">
        <v>0.65</v>
      </c>
      <c r="H7" s="28">
        <f>0.4*1500000</f>
        <v>600000</v>
      </c>
      <c r="I7" s="28">
        <f>0.4*45000</f>
        <v>18000</v>
      </c>
      <c r="J7" s="30">
        <f>0.4*1.5</f>
        <v>0.60000000000000009</v>
      </c>
      <c r="K7" s="59">
        <v>7.0000000000000007E-2</v>
      </c>
      <c r="L7" s="31">
        <v>40</v>
      </c>
      <c r="M7" s="60" t="e">
        <v>#N/A</v>
      </c>
    </row>
    <row r="8" spans="1:13">
      <c r="A8" s="4" t="s">
        <v>45</v>
      </c>
      <c r="B8" s="4" t="s">
        <v>63</v>
      </c>
      <c r="C8" s="28">
        <v>0</v>
      </c>
      <c r="D8" s="28">
        <v>0</v>
      </c>
      <c r="E8" s="28">
        <v>5000</v>
      </c>
      <c r="F8" s="46">
        <f>2/100*60</f>
        <v>1.2</v>
      </c>
      <c r="G8" s="50">
        <v>0</v>
      </c>
      <c r="H8" s="28">
        <f>0.35*2500000</f>
        <v>875000</v>
      </c>
      <c r="I8" s="28">
        <f>0.35*80000</f>
        <v>28000</v>
      </c>
      <c r="J8" s="30">
        <f>0.35*4</f>
        <v>1.4</v>
      </c>
      <c r="K8" s="59">
        <v>7.0000000000000007E-2</v>
      </c>
      <c r="L8" s="31">
        <v>25</v>
      </c>
      <c r="M8" s="60" t="e">
        <v>#N/A</v>
      </c>
    </row>
    <row r="9" spans="1:13">
      <c r="A9" s="4" t="s">
        <v>44</v>
      </c>
      <c r="B9" s="4" t="s">
        <v>64</v>
      </c>
      <c r="C9" s="28">
        <v>0</v>
      </c>
      <c r="D9" s="28">
        <v>0</v>
      </c>
      <c r="E9" s="28">
        <v>0</v>
      </c>
      <c r="F9" s="46" t="s">
        <v>30</v>
      </c>
      <c r="G9" s="50">
        <v>0</v>
      </c>
      <c r="H9" s="28">
        <v>1600000</v>
      </c>
      <c r="I9" s="28">
        <v>20000</v>
      </c>
      <c r="J9" s="30">
        <v>0</v>
      </c>
      <c r="K9" s="59">
        <v>7.0000000000000007E-2</v>
      </c>
      <c r="L9" s="31">
        <v>50</v>
      </c>
      <c r="M9" s="60" t="e">
        <v>#N/A</v>
      </c>
    </row>
    <row r="10" spans="1:13">
      <c r="A10" s="4" t="s">
        <v>44</v>
      </c>
      <c r="B10" s="4" t="s">
        <v>65</v>
      </c>
      <c r="C10" s="28">
        <v>0</v>
      </c>
      <c r="D10" s="28">
        <v>0</v>
      </c>
      <c r="E10" s="28">
        <v>200000</v>
      </c>
      <c r="F10" s="46" t="s">
        <v>30</v>
      </c>
      <c r="G10" s="50">
        <v>0</v>
      </c>
      <c r="H10" s="28">
        <v>1500000</v>
      </c>
      <c r="I10" s="28">
        <v>30000</v>
      </c>
      <c r="J10" s="30">
        <v>0</v>
      </c>
      <c r="K10" s="59">
        <v>7.0000000000000007E-2</v>
      </c>
      <c r="L10" s="31">
        <v>25</v>
      </c>
      <c r="M10" s="60" t="e">
        <v>#N/A</v>
      </c>
    </row>
    <row r="11" spans="1:13">
      <c r="A11" s="4" t="s">
        <v>44</v>
      </c>
      <c r="B11" s="4" t="s">
        <v>61</v>
      </c>
      <c r="C11" s="28">
        <v>0</v>
      </c>
      <c r="D11" s="28">
        <v>20000</v>
      </c>
      <c r="E11" s="28">
        <v>600000</v>
      </c>
      <c r="F11" s="46" t="s">
        <v>30</v>
      </c>
      <c r="G11" s="50">
        <v>0</v>
      </c>
      <c r="H11" s="28">
        <v>600000</v>
      </c>
      <c r="I11" s="28">
        <v>12000</v>
      </c>
      <c r="J11" s="30">
        <v>0</v>
      </c>
      <c r="K11" s="59">
        <v>7.0000000000000007E-2</v>
      </c>
      <c r="L11" s="31">
        <v>25</v>
      </c>
      <c r="M11" s="59">
        <v>14000</v>
      </c>
    </row>
    <row r="12" spans="1:13">
      <c r="A12" s="4" t="s">
        <v>44</v>
      </c>
      <c r="B12" s="4" t="s">
        <v>66</v>
      </c>
      <c r="C12" s="28">
        <v>0</v>
      </c>
      <c r="D12" s="28">
        <v>0</v>
      </c>
      <c r="E12" s="28">
        <v>100000</v>
      </c>
      <c r="F12" s="46">
        <f>1/100*60</f>
        <v>0.6</v>
      </c>
      <c r="G12" s="50">
        <v>0.5</v>
      </c>
      <c r="H12" s="28">
        <f>0.4*1500000</f>
        <v>600000</v>
      </c>
      <c r="I12" s="28">
        <f>0.4*45000</f>
        <v>18000</v>
      </c>
      <c r="J12" s="30">
        <f>0.4*1.5</f>
        <v>0.60000000000000009</v>
      </c>
      <c r="K12" s="59">
        <v>7.0000000000000007E-2</v>
      </c>
      <c r="L12" s="31">
        <v>40</v>
      </c>
      <c r="M12" s="60" t="e">
        <v>#N/A</v>
      </c>
    </row>
    <row r="13" spans="1:13">
      <c r="A13" s="4" t="s">
        <v>44</v>
      </c>
      <c r="B13" s="4" t="s">
        <v>67</v>
      </c>
      <c r="C13" s="28">
        <v>0</v>
      </c>
      <c r="D13" s="28">
        <v>0</v>
      </c>
      <c r="E13" s="28">
        <v>100000</v>
      </c>
      <c r="F13" s="46">
        <f>8/100*60</f>
        <v>4.8</v>
      </c>
      <c r="G13" s="50">
        <v>0.25</v>
      </c>
      <c r="H13" s="28">
        <f>0.6*750000</f>
        <v>450000</v>
      </c>
      <c r="I13" s="28">
        <f>0.6*10000</f>
        <v>6000</v>
      </c>
      <c r="J13" s="30">
        <f>0.6*2.7</f>
        <v>1.62</v>
      </c>
      <c r="K13" s="59">
        <v>7.0000000000000007E-2</v>
      </c>
      <c r="L13" s="31">
        <v>30</v>
      </c>
      <c r="M13" s="60" t="e">
        <v>#N/A</v>
      </c>
    </row>
    <row r="14" spans="1:13">
      <c r="A14" s="4" t="s">
        <v>44</v>
      </c>
      <c r="B14" s="4" t="s">
        <v>62</v>
      </c>
      <c r="C14" s="28">
        <v>999999</v>
      </c>
      <c r="D14" s="28">
        <v>999999</v>
      </c>
      <c r="E14" s="28">
        <v>999999</v>
      </c>
      <c r="F14" s="46" t="s">
        <v>30</v>
      </c>
      <c r="G14" s="50">
        <v>0</v>
      </c>
      <c r="H14" s="28">
        <v>0</v>
      </c>
      <c r="I14" s="28">
        <v>0</v>
      </c>
      <c r="J14" s="30">
        <v>999</v>
      </c>
      <c r="K14" s="59">
        <v>7.0000000000000007E-2</v>
      </c>
      <c r="L14" s="31">
        <v>1</v>
      </c>
      <c r="M14" s="60" t="e">
        <v>#N/A</v>
      </c>
    </row>
    <row r="15" spans="1:13">
      <c r="A15" s="4" t="s">
        <v>44</v>
      </c>
      <c r="B15" s="4" t="s">
        <v>63</v>
      </c>
      <c r="C15" s="28">
        <v>0</v>
      </c>
      <c r="D15" s="28">
        <v>0</v>
      </c>
      <c r="E15" s="28">
        <v>2000</v>
      </c>
      <c r="F15" s="46">
        <f>2/100*60</f>
        <v>1.2</v>
      </c>
      <c r="G15" s="50">
        <v>0</v>
      </c>
      <c r="H15" s="28">
        <f>0.35*2500000</f>
        <v>875000</v>
      </c>
      <c r="I15" s="28">
        <f>0.35*80000</f>
        <v>28000</v>
      </c>
      <c r="J15" s="30">
        <f>0.35*4</f>
        <v>1.4</v>
      </c>
      <c r="K15" s="59">
        <v>7.0000000000000007E-2</v>
      </c>
      <c r="L15" s="31">
        <v>25</v>
      </c>
      <c r="M15" s="60" t="e">
        <v>#N/A</v>
      </c>
    </row>
    <row r="16" spans="1:13">
      <c r="A16" s="4" t="s">
        <v>44</v>
      </c>
      <c r="B16" s="4" t="s">
        <v>80</v>
      </c>
      <c r="C16" s="28">
        <v>0</v>
      </c>
      <c r="D16" s="28">
        <v>0</v>
      </c>
      <c r="E16" s="28">
        <v>1500</v>
      </c>
      <c r="F16" s="46" t="s">
        <v>30</v>
      </c>
      <c r="G16" s="50">
        <v>0</v>
      </c>
      <c r="H16" s="28">
        <v>0</v>
      </c>
      <c r="I16" s="28">
        <v>0</v>
      </c>
      <c r="J16" s="45">
        <v>0</v>
      </c>
      <c r="K16" s="59">
        <v>7.0000000000000007E-2</v>
      </c>
      <c r="L16" s="31">
        <v>1</v>
      </c>
      <c r="M16" s="60" t="e">
        <v>#N/A</v>
      </c>
    </row>
    <row r="17" spans="1:13">
      <c r="A17" s="4" t="s">
        <v>44</v>
      </c>
      <c r="B17" s="4" t="s">
        <v>81</v>
      </c>
      <c r="C17" s="28">
        <v>0</v>
      </c>
      <c r="D17" s="28">
        <v>0</v>
      </c>
      <c r="E17" s="28">
        <v>1500</v>
      </c>
      <c r="F17" s="46" t="s">
        <v>30</v>
      </c>
      <c r="G17" s="50">
        <v>0</v>
      </c>
      <c r="H17" s="28">
        <v>0</v>
      </c>
      <c r="I17" s="28">
        <v>80</v>
      </c>
      <c r="J17" s="45">
        <v>0</v>
      </c>
      <c r="K17" s="59">
        <v>7.0000000000000007E-2</v>
      </c>
      <c r="L17" s="31">
        <v>1</v>
      </c>
      <c r="M17" s="60" t="e">
        <v>#N/A</v>
      </c>
    </row>
    <row r="18" spans="1:13">
      <c r="A18" s="68"/>
      <c r="B18" s="68"/>
      <c r="C18" s="74"/>
      <c r="D18" s="74"/>
      <c r="E18" s="74"/>
      <c r="F18" s="75"/>
      <c r="G18" s="76"/>
      <c r="H18" s="74"/>
      <c r="I18" s="74"/>
      <c r="J18" s="77"/>
      <c r="K18" s="78"/>
      <c r="L18" s="78"/>
      <c r="M18" s="69"/>
    </row>
    <row r="19" spans="1:13">
      <c r="A19" s="68"/>
      <c r="B19" s="68"/>
      <c r="C19" s="74"/>
      <c r="D19" s="74"/>
      <c r="E19" s="74"/>
      <c r="F19" s="75"/>
      <c r="G19" s="76"/>
      <c r="H19" s="74"/>
      <c r="I19" s="74"/>
      <c r="J19" s="77"/>
      <c r="K19" s="78"/>
      <c r="L19" s="78"/>
      <c r="M19" s="69"/>
    </row>
    <row r="20" spans="1:13">
      <c r="A20" s="68"/>
      <c r="B20" s="68"/>
      <c r="C20" s="74"/>
      <c r="D20" s="74"/>
      <c r="E20" s="74"/>
      <c r="F20" s="75"/>
      <c r="G20" s="76"/>
      <c r="H20" s="74"/>
      <c r="I20" s="74"/>
      <c r="J20" s="77"/>
      <c r="K20" s="78"/>
      <c r="L20" s="78"/>
      <c r="M20" s="78"/>
    </row>
    <row r="21" spans="1:13">
      <c r="A21" s="68"/>
      <c r="B21" s="68"/>
      <c r="C21" s="74"/>
      <c r="D21" s="74"/>
      <c r="E21" s="74"/>
      <c r="F21" s="75"/>
      <c r="G21" s="76"/>
      <c r="H21" s="74"/>
      <c r="I21" s="74"/>
      <c r="J21" s="77"/>
      <c r="K21" s="78"/>
      <c r="L21" s="78"/>
      <c r="M21" s="69"/>
    </row>
    <row r="22" spans="1:13">
      <c r="A22" s="68"/>
      <c r="B22" s="68"/>
      <c r="C22" s="74"/>
      <c r="D22" s="74"/>
      <c r="E22" s="74"/>
      <c r="F22" s="75"/>
      <c r="G22" s="76"/>
      <c r="H22" s="74"/>
      <c r="I22" s="74"/>
      <c r="J22" s="77"/>
      <c r="K22" s="78"/>
      <c r="L22" s="78"/>
      <c r="M22" s="69"/>
    </row>
    <row r="23" spans="1:13">
      <c r="A23" s="68"/>
      <c r="B23" s="68"/>
      <c r="C23" s="74"/>
      <c r="D23" s="74"/>
      <c r="E23" s="74"/>
      <c r="F23" s="75"/>
      <c r="G23" s="76"/>
      <c r="H23" s="74"/>
      <c r="I23" s="74"/>
      <c r="J23" s="77"/>
      <c r="K23" s="78"/>
      <c r="L23" s="78"/>
      <c r="M23" s="69"/>
    </row>
    <row r="24" spans="1:13">
      <c r="A24" s="68"/>
      <c r="B24" s="68"/>
      <c r="C24" s="74"/>
      <c r="D24" s="74"/>
      <c r="E24" s="74"/>
      <c r="F24" s="75"/>
      <c r="G24" s="76"/>
      <c r="H24" s="74"/>
      <c r="I24" s="74"/>
      <c r="J24" s="77"/>
      <c r="K24" s="78"/>
      <c r="L24" s="78"/>
      <c r="M24" s="69"/>
    </row>
    <row r="25" spans="1:13">
      <c r="A25" s="68"/>
      <c r="B25" s="68"/>
      <c r="C25" s="74"/>
      <c r="D25" s="74"/>
      <c r="E25" s="74"/>
      <c r="F25" s="75"/>
      <c r="G25" s="76"/>
      <c r="H25" s="74"/>
      <c r="I25" s="74"/>
      <c r="J25" s="79"/>
      <c r="K25" s="78"/>
      <c r="L25" s="78"/>
      <c r="M25" s="69"/>
    </row>
    <row r="26" spans="1:13">
      <c r="A26" s="68"/>
      <c r="B26" s="68"/>
      <c r="C26" s="74"/>
      <c r="D26" s="74"/>
      <c r="E26" s="74"/>
      <c r="F26" s="75"/>
      <c r="G26" s="76"/>
      <c r="H26" s="74"/>
      <c r="I26" s="74"/>
      <c r="J26" s="79"/>
      <c r="K26" s="78"/>
      <c r="L26" s="78"/>
      <c r="M26" s="69"/>
    </row>
  </sheetData>
  <autoFilter ref="A1:L26" xr:uid="{00000000-0009-0000-0000-000003000000}"/>
  <phoneticPr fontId="0" type="noConversion"/>
  <conditionalFormatting sqref="A23 C23:F23 A14 A6 A24:F24 A18:F22 C6:F6 A7:F13 C14:F14 A15:F15 A1:F5 G1:G26 A27:J1048576 N1:XFD1048576 M2:M26 H1:J15 H18:J24 L27:M1048576 L1:M2 L18:L25 L3:L16 K1:K1048576">
    <cfRule type="expression" dxfId="20" priority="17">
      <formula>NOT(EXACT(INDIRECT("Z"&amp;ROW()-1&amp;"S1",FALSE()), INDIRECT("Z"&amp;ROW()&amp;"S1",FALSE())))</formula>
    </cfRule>
  </conditionalFormatting>
  <conditionalFormatting sqref="B23">
    <cfRule type="expression" dxfId="19" priority="16">
      <formula>NOT(EXACT(INDIRECT("Z"&amp;ROW()-1&amp;"S1",FALSE()), INDIRECT("Z"&amp;ROW()&amp;"S1",FALSE())))</formula>
    </cfRule>
  </conditionalFormatting>
  <conditionalFormatting sqref="B14">
    <cfRule type="expression" dxfId="18" priority="15">
      <formula>NOT(EXACT(INDIRECT("Z"&amp;ROW()-1&amp;"S1",FALSE()), INDIRECT("Z"&amp;ROW()&amp;"S1",FALSE())))</formula>
    </cfRule>
  </conditionalFormatting>
  <conditionalFormatting sqref="B6">
    <cfRule type="expression" dxfId="17" priority="14">
      <formula>NOT(EXACT(INDIRECT("Z"&amp;ROW()-1&amp;"S1",FALSE()), INDIRECT("Z"&amp;ROW()&amp;"S1",FALSE())))</formula>
    </cfRule>
  </conditionalFormatting>
  <conditionalFormatting sqref="A25:A26">
    <cfRule type="expression" dxfId="16" priority="13">
      <formula>NOT(EXACT(INDIRECT("Z"&amp;ROW()-1&amp;"S1",FALSE()), INDIRECT("Z"&amp;ROW()&amp;"S1",FALSE())))</formula>
    </cfRule>
  </conditionalFormatting>
  <conditionalFormatting sqref="C25:F25 H25:J25">
    <cfRule type="expression" dxfId="15" priority="12">
      <formula>NOT(EXACT(INDIRECT("Z"&amp;ROW()-1&amp;"S1",FALSE()), INDIRECT("Z"&amp;ROW()&amp;"S1",FALSE())))</formula>
    </cfRule>
  </conditionalFormatting>
  <conditionalFormatting sqref="B25">
    <cfRule type="expression" dxfId="14" priority="11">
      <formula>NOT(EXACT(INDIRECT("Z"&amp;ROW()-1&amp;"S1",FALSE()), INDIRECT("Z"&amp;ROW()&amp;"S1",FALSE())))</formula>
    </cfRule>
  </conditionalFormatting>
  <conditionalFormatting sqref="C26:F26 L26 H26:J26">
    <cfRule type="expression" dxfId="13" priority="10">
      <formula>NOT(EXACT(INDIRECT("Z"&amp;ROW()-1&amp;"S1",FALSE()), INDIRECT("Z"&amp;ROW()&amp;"S1",FALSE())))</formula>
    </cfRule>
  </conditionalFormatting>
  <conditionalFormatting sqref="B26">
    <cfRule type="expression" dxfId="12" priority="9">
      <formula>NOT(EXACT(INDIRECT("Z"&amp;ROW()-1&amp;"S1",FALSE()), INDIRECT("Z"&amp;ROW()&amp;"S1",FALSE())))</formula>
    </cfRule>
  </conditionalFormatting>
  <conditionalFormatting sqref="A16:A17">
    <cfRule type="expression" dxfId="11" priority="7">
      <formula>NOT(EXACT(INDIRECT("Z"&amp;ROW()-1&amp;"S1",FALSE()), INDIRECT("Z"&amp;ROW()&amp;"S1",FALSE())))</formula>
    </cfRule>
  </conditionalFormatting>
  <conditionalFormatting sqref="C16:F16 H16:J16">
    <cfRule type="expression" dxfId="10" priority="6">
      <formula>NOT(EXACT(INDIRECT("Z"&amp;ROW()-1&amp;"S1",FALSE()), INDIRECT("Z"&amp;ROW()&amp;"S1",FALSE())))</formula>
    </cfRule>
  </conditionalFormatting>
  <conditionalFormatting sqref="B16">
    <cfRule type="expression" dxfId="9" priority="5">
      <formula>NOT(EXACT(INDIRECT("Z"&amp;ROW()-1&amp;"S1",FALSE()), INDIRECT("Z"&amp;ROW()&amp;"S1",FALSE())))</formula>
    </cfRule>
  </conditionalFormatting>
  <conditionalFormatting sqref="C17:F17 L17 H17:J17">
    <cfRule type="expression" dxfId="8" priority="4">
      <formula>NOT(EXACT(INDIRECT("Z"&amp;ROW()-1&amp;"S1",FALSE()), INDIRECT("Z"&amp;ROW()&amp;"S1",FALSE())))</formula>
    </cfRule>
  </conditionalFormatting>
  <conditionalFormatting sqref="B17">
    <cfRule type="expression" dxfId="7" priority="3">
      <formula>NOT(EXACT(INDIRECT("Z"&amp;ROW()-1&amp;"S1",FALSE()), INDIRECT("Z"&amp;ROW()&amp;"S1",FALSE())))</formula>
    </cfRule>
  </conditionalFormatting>
  <conditionalFormatting sqref="M3:M26">
    <cfRule type="expression" dxfId="6"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Area use per capacity (m^2/MW) " prompt="If a process requires area set value here. If no area use is to be considered set NV(). " sqref="M1" xr:uid="{00000000-0002-0000-0300-000009000000}"/>
    <dataValidation allowBlank="1" showInputMessage="1" showErrorMessage="1" promptTitle="Weighted average cost of capital" prompt="Percentage (%) of costs for capital after taxes. Used to calculate annuity factor for investment costs." sqref="K1" xr:uid="{00000000-0002-0000-0300-00000A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workbookViewId="0">
      <selection activeCell="E10" sqref="E10"/>
    </sheetView>
  </sheetViews>
  <sheetFormatPr baseColWidth="10" defaultColWidth="11.5" defaultRowHeight="15"/>
  <cols>
    <col min="1" max="1" width="16.33203125" style="3" bestFit="1" customWidth="1"/>
    <col min="2" max="2" width="13.5" style="3" bestFit="1" customWidth="1"/>
    <col min="3" max="3" width="11.5" style="3" bestFit="1" customWidth="1"/>
    <col min="4" max="4" width="20.6640625" style="25" customWidth="1"/>
    <col min="5" max="5" width="18.5" style="25" customWidth="1"/>
    <col min="6" max="16384" width="11.5" style="3"/>
  </cols>
  <sheetData>
    <row r="1" spans="1:5" s="13" customFormat="1">
      <c r="A1" s="13" t="s">
        <v>69</v>
      </c>
      <c r="B1" s="13" t="s">
        <v>57</v>
      </c>
      <c r="C1" s="13" t="s">
        <v>56</v>
      </c>
      <c r="D1" s="22" t="s">
        <v>60</v>
      </c>
      <c r="E1" s="22" t="s">
        <v>87</v>
      </c>
    </row>
    <row r="2" spans="1:5">
      <c r="A2" s="4" t="s">
        <v>64</v>
      </c>
      <c r="B2" s="4" t="s">
        <v>3</v>
      </c>
      <c r="C2" s="4" t="s">
        <v>58</v>
      </c>
      <c r="D2" s="29">
        <v>1</v>
      </c>
      <c r="E2" s="29" t="e">
        <f>NA()</f>
        <v>#N/A</v>
      </c>
    </row>
    <row r="3" spans="1:5">
      <c r="A3" s="4" t="s">
        <v>64</v>
      </c>
      <c r="B3" s="4" t="s">
        <v>40</v>
      </c>
      <c r="C3" s="4" t="s">
        <v>59</v>
      </c>
      <c r="D3" s="29">
        <v>1</v>
      </c>
      <c r="E3" s="29" t="e">
        <f>NA()</f>
        <v>#N/A</v>
      </c>
    </row>
    <row r="4" spans="1:5">
      <c r="A4" s="4" t="s">
        <v>65</v>
      </c>
      <c r="B4" s="4" t="s">
        <v>1</v>
      </c>
      <c r="C4" s="4" t="s">
        <v>58</v>
      </c>
      <c r="D4" s="29">
        <v>1</v>
      </c>
      <c r="E4" s="29" t="e">
        <f>NA()</f>
        <v>#N/A</v>
      </c>
    </row>
    <row r="5" spans="1:5">
      <c r="A5" s="4" t="s">
        <v>65</v>
      </c>
      <c r="B5" s="4" t="s">
        <v>40</v>
      </c>
      <c r="C5" s="4" t="s">
        <v>59</v>
      </c>
      <c r="D5" s="29">
        <v>1</v>
      </c>
      <c r="E5" s="29" t="e">
        <f>NA()</f>
        <v>#N/A</v>
      </c>
    </row>
    <row r="6" spans="1:5">
      <c r="A6" s="4" t="s">
        <v>61</v>
      </c>
      <c r="B6" s="4" t="s">
        <v>2</v>
      </c>
      <c r="C6" s="4" t="s">
        <v>58</v>
      </c>
      <c r="D6" s="29">
        <v>1</v>
      </c>
      <c r="E6" s="29" t="e">
        <f>NA()</f>
        <v>#N/A</v>
      </c>
    </row>
    <row r="7" spans="1:5">
      <c r="A7" s="4" t="s">
        <v>61</v>
      </c>
      <c r="B7" s="4" t="s">
        <v>40</v>
      </c>
      <c r="C7" s="4" t="s">
        <v>59</v>
      </c>
      <c r="D7" s="29">
        <v>1</v>
      </c>
      <c r="E7" s="29" t="e">
        <f>NA()</f>
        <v>#N/A</v>
      </c>
    </row>
    <row r="8" spans="1:5">
      <c r="A8" s="4" t="s">
        <v>67</v>
      </c>
      <c r="B8" s="4" t="s">
        <v>8</v>
      </c>
      <c r="C8" s="4" t="s">
        <v>58</v>
      </c>
      <c r="D8" s="29">
        <v>1</v>
      </c>
      <c r="E8" s="29">
        <v>1.2</v>
      </c>
    </row>
    <row r="9" spans="1:5">
      <c r="A9" s="4" t="s">
        <v>67</v>
      </c>
      <c r="B9" s="4" t="s">
        <v>40</v>
      </c>
      <c r="C9" s="4" t="s">
        <v>59</v>
      </c>
      <c r="D9" s="29">
        <v>0.6</v>
      </c>
      <c r="E9" s="29" t="e">
        <f>NA()</f>
        <v>#N/A</v>
      </c>
    </row>
    <row r="10" spans="1:5">
      <c r="A10" s="4" t="s">
        <v>67</v>
      </c>
      <c r="B10" s="4" t="s">
        <v>28</v>
      </c>
      <c r="C10" s="4" t="s">
        <v>59</v>
      </c>
      <c r="D10" s="29">
        <v>0.2</v>
      </c>
      <c r="E10" s="29">
        <f>D10*E8</f>
        <v>0.24</v>
      </c>
    </row>
    <row r="11" spans="1:5">
      <c r="A11" s="4" t="s">
        <v>66</v>
      </c>
      <c r="B11" s="4" t="s">
        <v>41</v>
      </c>
      <c r="C11" s="4" t="s">
        <v>58</v>
      </c>
      <c r="D11" s="29">
        <v>1</v>
      </c>
      <c r="E11" s="29">
        <v>1.4</v>
      </c>
    </row>
    <row r="12" spans="1:5">
      <c r="A12" s="4" t="s">
        <v>66</v>
      </c>
      <c r="B12" s="4" t="s">
        <v>40</v>
      </c>
      <c r="C12" s="4" t="s">
        <v>59</v>
      </c>
      <c r="D12" s="29">
        <v>0.4</v>
      </c>
      <c r="E12" s="29" t="e">
        <f>NA()</f>
        <v>#N/A</v>
      </c>
    </row>
    <row r="13" spans="1:5">
      <c r="A13" s="4" t="s">
        <v>66</v>
      </c>
      <c r="B13" s="4" t="s">
        <v>28</v>
      </c>
      <c r="C13" s="4" t="s">
        <v>59</v>
      </c>
      <c r="D13" s="29">
        <v>0.3</v>
      </c>
      <c r="E13" s="29">
        <f>D13*E11</f>
        <v>0.42</v>
      </c>
    </row>
    <row r="14" spans="1:5">
      <c r="A14" s="4" t="s">
        <v>68</v>
      </c>
      <c r="B14" s="4" t="s">
        <v>42</v>
      </c>
      <c r="C14" s="4" t="s">
        <v>58</v>
      </c>
      <c r="D14" s="29">
        <v>1</v>
      </c>
      <c r="E14" s="29">
        <v>2</v>
      </c>
    </row>
    <row r="15" spans="1:5">
      <c r="A15" s="4" t="s">
        <v>68</v>
      </c>
      <c r="B15" s="4" t="s">
        <v>40</v>
      </c>
      <c r="C15" s="4" t="s">
        <v>59</v>
      </c>
      <c r="D15" s="29">
        <v>0.4</v>
      </c>
      <c r="E15" s="29" t="e">
        <f>NA()</f>
        <v>#N/A</v>
      </c>
    </row>
    <row r="16" spans="1:5">
      <c r="A16" s="4" t="s">
        <v>68</v>
      </c>
      <c r="B16" s="4" t="s">
        <v>28</v>
      </c>
      <c r="C16" s="4" t="s">
        <v>59</v>
      </c>
      <c r="D16" s="29">
        <v>0.4</v>
      </c>
      <c r="E16" s="29">
        <v>0.8</v>
      </c>
    </row>
    <row r="17" spans="1:5">
      <c r="A17" s="4" t="s">
        <v>63</v>
      </c>
      <c r="B17" s="4" t="s">
        <v>39</v>
      </c>
      <c r="C17" s="4" t="s">
        <v>58</v>
      </c>
      <c r="D17" s="29">
        <v>1</v>
      </c>
      <c r="E17" s="29" t="e">
        <f>NA()</f>
        <v>#N/A</v>
      </c>
    </row>
    <row r="18" spans="1:5">
      <c r="A18" s="4" t="s">
        <v>63</v>
      </c>
      <c r="B18" s="4" t="s">
        <v>40</v>
      </c>
      <c r="C18" s="4" t="s">
        <v>59</v>
      </c>
      <c r="D18" s="29">
        <v>0.35</v>
      </c>
      <c r="E18" s="29" t="e">
        <f>NA()</f>
        <v>#N/A</v>
      </c>
    </row>
    <row r="19" spans="1:5">
      <c r="A19" s="4" t="s">
        <v>63</v>
      </c>
      <c r="B19" s="4" t="s">
        <v>28</v>
      </c>
      <c r="C19" s="4" t="s">
        <v>59</v>
      </c>
      <c r="D19" s="29">
        <v>0</v>
      </c>
      <c r="E19" s="29" t="e">
        <f>NA()</f>
        <v>#N/A</v>
      </c>
    </row>
    <row r="20" spans="1:5">
      <c r="A20" s="4" t="s">
        <v>62</v>
      </c>
      <c r="B20" s="4" t="s">
        <v>31</v>
      </c>
      <c r="C20" s="4" t="s">
        <v>58</v>
      </c>
      <c r="D20" s="29">
        <v>1</v>
      </c>
      <c r="E20" s="29" t="e">
        <f>NA()</f>
        <v>#N/A</v>
      </c>
    </row>
    <row r="21" spans="1:5">
      <c r="A21" s="4" t="s">
        <v>62</v>
      </c>
      <c r="B21" s="4" t="s">
        <v>40</v>
      </c>
      <c r="C21" s="4" t="s">
        <v>59</v>
      </c>
      <c r="D21" s="29">
        <v>1</v>
      </c>
      <c r="E21" s="29" t="e">
        <f>NA()</f>
        <v>#N/A</v>
      </c>
    </row>
    <row r="22" spans="1:5">
      <c r="A22" s="4" t="s">
        <v>62</v>
      </c>
      <c r="B22" s="4" t="s">
        <v>28</v>
      </c>
      <c r="C22" s="4" t="s">
        <v>59</v>
      </c>
      <c r="D22" s="29">
        <v>0</v>
      </c>
      <c r="E22" s="29" t="e">
        <f>NA()</f>
        <v>#N/A</v>
      </c>
    </row>
    <row r="23" spans="1:5">
      <c r="A23" s="4" t="s">
        <v>80</v>
      </c>
      <c r="B23" s="4" t="s">
        <v>40</v>
      </c>
      <c r="C23" s="4" t="s">
        <v>58</v>
      </c>
      <c r="D23" s="29">
        <v>1</v>
      </c>
      <c r="E23" s="29" t="e">
        <f>NA()</f>
        <v>#N/A</v>
      </c>
    </row>
    <row r="24" spans="1:5">
      <c r="A24" s="4" t="s">
        <v>80</v>
      </c>
      <c r="B24" s="4" t="s">
        <v>77</v>
      </c>
      <c r="C24" s="4" t="s">
        <v>59</v>
      </c>
      <c r="D24" s="29">
        <v>1</v>
      </c>
      <c r="E24" s="29" t="e">
        <f>NA()</f>
        <v>#N/A</v>
      </c>
    </row>
    <row r="25" spans="1:5">
      <c r="A25" s="4" t="s">
        <v>81</v>
      </c>
      <c r="B25" s="4" t="s">
        <v>76</v>
      </c>
      <c r="C25" s="4" t="s">
        <v>58</v>
      </c>
      <c r="D25" s="29">
        <v>1</v>
      </c>
      <c r="E25" s="29" t="e">
        <f>NA()</f>
        <v>#N/A</v>
      </c>
    </row>
    <row r="26" spans="1:5">
      <c r="A26" s="4" t="s">
        <v>81</v>
      </c>
      <c r="B26" s="4" t="s">
        <v>40</v>
      </c>
      <c r="C26" s="4" t="s">
        <v>59</v>
      </c>
      <c r="D26" s="29">
        <v>1</v>
      </c>
      <c r="E26" s="29" t="e">
        <f>NA()</f>
        <v>#N/A</v>
      </c>
    </row>
    <row r="27" spans="1:5">
      <c r="A27" s="4" t="s">
        <v>81</v>
      </c>
      <c r="B27" s="4" t="s">
        <v>28</v>
      </c>
      <c r="C27" s="4" t="s">
        <v>59</v>
      </c>
      <c r="D27" s="29">
        <v>5.0000000000000001E-4</v>
      </c>
      <c r="E27" s="29" t="e">
        <f>NA()</f>
        <v>#N/A</v>
      </c>
    </row>
  </sheetData>
  <autoFilter ref="A1:E27" xr:uid="{00000000-0009-0000-0000-000004000000}"/>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3"/>
  <sheetViews>
    <sheetView workbookViewId="0">
      <selection activeCell="B14" sqref="B14"/>
    </sheetView>
  </sheetViews>
  <sheetFormatPr baseColWidth="10" defaultColWidth="11.5" defaultRowHeight="15"/>
  <cols>
    <col min="1" max="2" width="10.6640625" customWidth="1"/>
    <col min="3" max="3" width="14.83203125" bestFit="1" customWidth="1"/>
    <col min="4" max="4" width="13.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3203125" style="27" bestFit="1" customWidth="1"/>
  </cols>
  <sheetData>
    <row r="1" spans="1:13">
      <c r="A1" t="s">
        <v>74</v>
      </c>
      <c r="B1" t="s">
        <v>73</v>
      </c>
      <c r="C1" t="s">
        <v>72</v>
      </c>
      <c r="D1" t="s">
        <v>57</v>
      </c>
      <c r="E1" s="22" t="s">
        <v>14</v>
      </c>
      <c r="F1" s="21" t="s">
        <v>15</v>
      </c>
      <c r="G1" s="21" t="s">
        <v>16</v>
      </c>
      <c r="H1" s="20" t="s">
        <v>17</v>
      </c>
      <c r="I1" s="21" t="s">
        <v>11</v>
      </c>
      <c r="J1" s="21" t="s">
        <v>12</v>
      </c>
      <c r="K1" s="21" t="s">
        <v>13</v>
      </c>
      <c r="L1" s="57" t="s">
        <v>18</v>
      </c>
      <c r="M1" s="20" t="s">
        <v>19</v>
      </c>
    </row>
    <row r="2" spans="1:13">
      <c r="A2" s="8" t="s">
        <v>44</v>
      </c>
      <c r="B2" s="8" t="s">
        <v>45</v>
      </c>
      <c r="C2" s="8" t="s">
        <v>43</v>
      </c>
      <c r="D2" s="8" t="s">
        <v>40</v>
      </c>
      <c r="E2" s="29">
        <v>0.9</v>
      </c>
      <c r="F2" s="28">
        <v>1650000</v>
      </c>
      <c r="G2" s="28">
        <v>16500</v>
      </c>
      <c r="H2" s="31">
        <v>0</v>
      </c>
      <c r="I2" s="28">
        <v>0</v>
      </c>
      <c r="J2" s="28">
        <v>0</v>
      </c>
      <c r="K2" s="28" t="s">
        <v>30</v>
      </c>
      <c r="L2" s="46">
        <v>7.0000000000000007E-2</v>
      </c>
      <c r="M2" s="31">
        <v>40</v>
      </c>
    </row>
    <row r="3" spans="1:13">
      <c r="A3" s="34" t="str">
        <f>B2</f>
        <v>Mid</v>
      </c>
      <c r="B3" s="34" t="str">
        <f>A2</f>
        <v>South</v>
      </c>
      <c r="C3" s="34" t="str">
        <f>C2</f>
        <v>hvac</v>
      </c>
      <c r="D3" s="34" t="str">
        <f>D2</f>
        <v>Elec</v>
      </c>
      <c r="E3" s="35">
        <f>E2</f>
        <v>0.9</v>
      </c>
      <c r="F3" s="36">
        <f>F2</f>
        <v>1650000</v>
      </c>
      <c r="G3" s="36">
        <f>G2</f>
        <v>16500</v>
      </c>
      <c r="H3" s="37">
        <f>H2</f>
        <v>0</v>
      </c>
      <c r="I3" s="36">
        <f>I2</f>
        <v>0</v>
      </c>
      <c r="J3" s="36">
        <f>J2</f>
        <v>0</v>
      </c>
      <c r="K3" s="36" t="str">
        <f>K2</f>
        <v>inf</v>
      </c>
      <c r="L3" s="64">
        <v>7.0000000000000007E-2</v>
      </c>
      <c r="M3" s="37">
        <f>M2</f>
        <v>40</v>
      </c>
    </row>
  </sheetData>
  <autoFilter ref="A1:M2"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V9"/>
  <sheetViews>
    <sheetView workbookViewId="0">
      <selection activeCell="D17" sqref="D17"/>
    </sheetView>
  </sheetViews>
  <sheetFormatPr baseColWidth="10" defaultColWidth="11.5" defaultRowHeight="15"/>
  <cols>
    <col min="1" max="1" width="10.6640625" style="3" customWidth="1"/>
    <col min="2" max="2" width="13.1640625" style="3" customWidth="1"/>
    <col min="3" max="3" width="13.5" style="3" bestFit="1" customWidth="1"/>
    <col min="4" max="4" width="12.1640625" style="24" bestFit="1" customWidth="1"/>
    <col min="5" max="5" width="10.5" style="24" bestFit="1" customWidth="1"/>
    <col min="6" max="6" width="11.1640625" style="24" bestFit="1" customWidth="1"/>
    <col min="7" max="7" width="12.5" style="24" bestFit="1" customWidth="1"/>
    <col min="8" max="8" width="10.83203125" style="24" bestFit="1" customWidth="1"/>
    <col min="9" max="9" width="11.5" style="24" bestFit="1" customWidth="1"/>
    <col min="10" max="11" width="10.6640625" style="27" customWidth="1"/>
    <col min="12" max="12" width="12.5" style="24" bestFit="1" customWidth="1"/>
    <col min="13" max="13" width="12.1640625" style="27" bestFit="1" customWidth="1"/>
    <col min="14" max="14" width="12" style="24" bestFit="1" customWidth="1"/>
    <col min="15" max="15" width="11.6640625" style="27" bestFit="1" customWidth="1"/>
    <col min="16" max="16" width="12.5" style="27" bestFit="1" customWidth="1"/>
    <col min="17" max="18" width="12.1640625" style="27" customWidth="1"/>
    <col min="19" max="19" width="14.83203125" style="27" bestFit="1" customWidth="1"/>
    <col min="20" max="20" width="10.6640625" style="27" customWidth="1"/>
    <col min="21" max="21" width="12.1640625" style="27" bestFit="1" customWidth="1"/>
    <col min="22" max="16384" width="11.5" style="3"/>
  </cols>
  <sheetData>
    <row r="1" spans="1:22">
      <c r="A1" s="3" t="s">
        <v>70</v>
      </c>
      <c r="B1" s="3" t="s">
        <v>71</v>
      </c>
      <c r="C1" s="3" t="s">
        <v>57</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7" t="s">
        <v>18</v>
      </c>
      <c r="S1" s="20" t="s">
        <v>19</v>
      </c>
      <c r="T1" s="20" t="s">
        <v>38</v>
      </c>
      <c r="U1" s="57" t="s">
        <v>91</v>
      </c>
      <c r="V1" s="66" t="s">
        <v>99</v>
      </c>
    </row>
    <row r="2" spans="1:22">
      <c r="A2" s="4" t="s">
        <v>45</v>
      </c>
      <c r="B2" s="4" t="s">
        <v>47</v>
      </c>
      <c r="C2" s="4" t="s">
        <v>40</v>
      </c>
      <c r="D2" s="28">
        <v>0</v>
      </c>
      <c r="E2" s="28">
        <v>0</v>
      </c>
      <c r="F2" s="28" t="s">
        <v>30</v>
      </c>
      <c r="G2" s="28">
        <v>0</v>
      </c>
      <c r="H2" s="28">
        <v>0</v>
      </c>
      <c r="I2" s="28" t="s">
        <v>30</v>
      </c>
      <c r="J2" s="29">
        <v>0.64</v>
      </c>
      <c r="K2" s="29">
        <v>0.64</v>
      </c>
      <c r="L2" s="28">
        <v>42000</v>
      </c>
      <c r="M2" s="31">
        <v>6.54</v>
      </c>
      <c r="N2" s="28">
        <v>0</v>
      </c>
      <c r="O2" s="31">
        <f t="shared" ref="O2:O5" si="0">0.05*M2</f>
        <v>0.32700000000000001</v>
      </c>
      <c r="P2" s="31">
        <v>0.02</v>
      </c>
      <c r="Q2" s="31">
        <v>0</v>
      </c>
      <c r="R2" s="59">
        <v>7.0000000000000007E-2</v>
      </c>
      <c r="S2" s="31">
        <v>50</v>
      </c>
      <c r="T2" s="31">
        <v>0.5</v>
      </c>
      <c r="U2" s="63">
        <v>3.4999999999999999E-6</v>
      </c>
      <c r="V2" s="59"/>
    </row>
    <row r="3" spans="1:22">
      <c r="A3" s="4" t="s">
        <v>45</v>
      </c>
      <c r="B3" s="4" t="s">
        <v>46</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59">
        <v>7.0000000000000007E-2</v>
      </c>
      <c r="S3" s="31">
        <v>50</v>
      </c>
      <c r="T3" s="31">
        <v>0.5</v>
      </c>
      <c r="U3" s="59">
        <v>0</v>
      </c>
      <c r="V3" s="59"/>
    </row>
    <row r="4" spans="1:22">
      <c r="A4" s="4" t="s">
        <v>44</v>
      </c>
      <c r="B4" s="4" t="s">
        <v>47</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59">
        <v>7.0000000000000007E-2</v>
      </c>
      <c r="S4" s="31">
        <v>50</v>
      </c>
      <c r="T4" s="31">
        <v>0.5</v>
      </c>
      <c r="U4" s="63">
        <v>3.4999999999999999E-6</v>
      </c>
      <c r="V4" s="59"/>
    </row>
    <row r="5" spans="1:22">
      <c r="A5" s="4" t="s">
        <v>44</v>
      </c>
      <c r="B5" s="4" t="s">
        <v>46</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59">
        <v>7.0000000000000007E-2</v>
      </c>
      <c r="S5" s="31">
        <v>50</v>
      </c>
      <c r="T5" s="31">
        <v>0.5</v>
      </c>
      <c r="U5" s="59">
        <v>0</v>
      </c>
      <c r="V5" s="59"/>
    </row>
    <row r="6" spans="1:22">
      <c r="G6" s="61"/>
    </row>
    <row r="9" spans="1:22">
      <c r="F9" s="62"/>
      <c r="G9" s="61"/>
    </row>
  </sheetData>
  <autoFilter ref="A1:T5" xr:uid="{00000000-0009-0000-0000-000006000000}"/>
  <phoneticPr fontId="0" type="noConversion"/>
  <conditionalFormatting sqref="R1">
    <cfRule type="expression" dxfId="0" priority="1">
      <formula>NOT(EXACT(INDIRECT("Z"&amp;ROW()-1&amp;"S1",FALSE()), INDIRECT("Z"&amp;ROW()&amp;"S1",FALSE())))</formula>
    </cfRule>
  </conditionalFormatting>
  <dataValidations xWindow="1722" yWindow="272"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5" xr:uid="{00000000-0002-0000-0600-000010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6"/>
  <sheetViews>
    <sheetView zoomScale="107" zoomScaleNormal="107" workbookViewId="0">
      <selection activeCell="A4" sqref="A4:XFD4"/>
    </sheetView>
  </sheetViews>
  <sheetFormatPr baseColWidth="10" defaultColWidth="9.1640625" defaultRowHeight="15"/>
  <cols>
    <col min="1" max="1" width="17.83203125" bestFit="1" customWidth="1"/>
    <col min="2" max="2" width="13.5" bestFit="1" customWidth="1"/>
    <col min="3" max="3" width="8.5" bestFit="1" customWidth="1"/>
    <col min="4" max="4" width="7.33203125" style="48" bestFit="1" customWidth="1"/>
    <col min="5" max="5" width="8.5" bestFit="1" customWidth="1"/>
    <col min="6" max="7" width="14" bestFit="1" customWidth="1"/>
  </cols>
  <sheetData>
    <row r="1" spans="1:7">
      <c r="A1" s="3" t="s">
        <v>70</v>
      </c>
      <c r="B1" s="3" t="s">
        <v>57</v>
      </c>
      <c r="C1" s="21" t="s">
        <v>83</v>
      </c>
      <c r="D1" s="47" t="s">
        <v>14</v>
      </c>
      <c r="E1" s="21" t="s">
        <v>84</v>
      </c>
      <c r="F1" s="21" t="s">
        <v>85</v>
      </c>
      <c r="G1" s="21" t="s">
        <v>86</v>
      </c>
    </row>
    <row r="2" spans="1:7">
      <c r="A2" s="4" t="s">
        <v>45</v>
      </c>
      <c r="B2" s="4" t="s">
        <v>40</v>
      </c>
      <c r="C2" s="28">
        <v>1</v>
      </c>
      <c r="D2" s="46">
        <v>1</v>
      </c>
      <c r="E2" s="28">
        <v>1</v>
      </c>
      <c r="F2" s="28">
        <v>0</v>
      </c>
      <c r="G2" s="28">
        <v>0</v>
      </c>
    </row>
    <row r="3" spans="1:7">
      <c r="A3" s="4" t="s">
        <v>44</v>
      </c>
      <c r="B3" s="4" t="s">
        <v>40</v>
      </c>
      <c r="C3" s="28">
        <v>16</v>
      </c>
      <c r="D3" s="46">
        <v>0.9</v>
      </c>
      <c r="E3" s="28">
        <v>1</v>
      </c>
      <c r="F3" s="28">
        <v>2000</v>
      </c>
      <c r="G3" s="28">
        <v>2000</v>
      </c>
    </row>
    <row r="4" spans="1:7">
      <c r="D4"/>
    </row>
    <row r="5" spans="1:7">
      <c r="D5"/>
    </row>
    <row r="6" spans="1:7">
      <c r="D6"/>
    </row>
  </sheetData>
  <autoFilter ref="A1:G1" xr:uid="{00000000-0009-0000-0000-000007000000}"/>
  <sortState xmlns:xlrd2="http://schemas.microsoft.com/office/spreadsheetml/2017/richdata2"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C12"/>
  <sheetViews>
    <sheetView workbookViewId="0">
      <selection activeCell="D1" sqref="D1:D1048576"/>
    </sheetView>
  </sheetViews>
  <sheetFormatPr baseColWidth="10" defaultColWidth="11.5" defaultRowHeight="15"/>
  <cols>
    <col min="1" max="1" width="5.6640625" style="1" customWidth="1"/>
    <col min="2" max="3" width="10.6640625" style="7" customWidth="1"/>
    <col min="4" max="16384" width="11.5" style="2"/>
  </cols>
  <sheetData>
    <row r="1" spans="1:3">
      <c r="A1" s="1" t="s">
        <v>0</v>
      </c>
      <c r="B1" s="6" t="s">
        <v>48</v>
      </c>
      <c r="C1" s="6" t="s">
        <v>49</v>
      </c>
    </row>
    <row r="2" spans="1:3">
      <c r="A2" s="5">
        <v>0</v>
      </c>
      <c r="B2" s="32">
        <v>0</v>
      </c>
      <c r="C2" s="32">
        <v>0</v>
      </c>
    </row>
    <row r="3" spans="1:3">
      <c r="A3" s="5">
        <v>1</v>
      </c>
      <c r="B3" s="32">
        <v>43102.490062478246</v>
      </c>
      <c r="C3" s="32">
        <v>4877.3998100588624</v>
      </c>
    </row>
    <row r="4" spans="1:3">
      <c r="A4" s="5">
        <v>2</v>
      </c>
      <c r="B4" s="32">
        <v>41692.00287095533</v>
      </c>
      <c r="C4" s="32">
        <v>4646.9859868323483</v>
      </c>
    </row>
    <row r="5" spans="1:3">
      <c r="A5" s="5">
        <v>3</v>
      </c>
      <c r="B5" s="32">
        <v>40592.82211679851</v>
      </c>
      <c r="C5" s="32">
        <v>4360.3511907385637</v>
      </c>
    </row>
    <row r="6" spans="1:3">
      <c r="A6" s="5">
        <v>4</v>
      </c>
      <c r="B6" s="32">
        <v>40218.101405154135</v>
      </c>
      <c r="C6" s="32">
        <v>4098.6010875532429</v>
      </c>
    </row>
    <row r="7" spans="1:3">
      <c r="A7" s="5">
        <v>5</v>
      </c>
      <c r="B7" s="32">
        <v>39606.05757613499</v>
      </c>
      <c r="C7" s="32">
        <v>3836.8509843679221</v>
      </c>
    </row>
    <row r="8" spans="1:3">
      <c r="A8" s="5">
        <v>6</v>
      </c>
      <c r="B8" s="32">
        <v>37483.601032487779</v>
      </c>
      <c r="C8" s="32">
        <v>3720.7224174617591</v>
      </c>
    </row>
    <row r="9" spans="1:3">
      <c r="A9" s="5">
        <v>7</v>
      </c>
      <c r="B9" s="32">
        <v>37678.647967010351</v>
      </c>
      <c r="C9" s="32">
        <v>3643.3033728576497</v>
      </c>
    </row>
    <row r="10" spans="1:3">
      <c r="A10" s="5">
        <v>8</v>
      </c>
      <c r="B10" s="32">
        <v>38082.193348781213</v>
      </c>
      <c r="C10" s="32">
        <v>3610.1237823130314</v>
      </c>
    </row>
    <row r="11" spans="1:3">
      <c r="A11" s="5">
        <v>9</v>
      </c>
      <c r="B11" s="32">
        <v>39974.052531416521</v>
      </c>
      <c r="C11" s="32">
        <v>3524.409840072768</v>
      </c>
    </row>
    <row r="12" spans="1:3">
      <c r="A12" s="5">
        <v>10</v>
      </c>
      <c r="B12" s="32">
        <v>42329.988903088313</v>
      </c>
      <c r="C12" s="32">
        <v>3427.636034317632</v>
      </c>
    </row>
  </sheetData>
  <phoneticPr fontId="0" type="noConversion"/>
  <dataValidations count="2">
    <dataValidation allowBlank="1" showInputMessage="1" showErrorMessage="1" promptTitle="Demand" prompt="Demand (MWh) of commodity Co in site Sit for each time step. Column title: &quot;Co.Sit&quot;" sqref="B1:C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Admin</cp:lastModifiedBy>
  <dcterms:created xsi:type="dcterms:W3CDTF">2012-03-26T10:59:45Z</dcterms:created>
  <dcterms:modified xsi:type="dcterms:W3CDTF">2019-06-18T10:09:26Z</dcterms:modified>
</cp:coreProperties>
</file>