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Work\Dropbox\"/>
    </mc:Choice>
  </mc:AlternateContent>
  <xr:revisionPtr revIDLastSave="0" documentId="13_ncr:1_{4E545EF0-BE84-4D1E-80CE-CD944EA4D698}" xr6:coauthVersionLast="47" xr6:coauthVersionMax="47" xr10:uidLastSave="{00000000-0000-0000-0000-000000000000}"/>
  <bookViews>
    <workbookView xWindow="-30828" yWindow="-10548" windowWidth="30936" windowHeight="16896" tabRatio="714" activeTab="1" xr2:uid="{00000000-000D-0000-FFFF-FFFF00000000}"/>
  </bookViews>
  <sheets>
    <sheet name="DATA" sheetId="5" r:id="rId1"/>
    <sheet name="DASHBOARD" sheetId="13" r:id="rId2"/>
    <sheet name="PIVOTS &amp; CALCULATIONS" sheetId="16" r:id="rId3"/>
    <sheet name="DATES &amp; GRADES" sheetId="18" r:id="rId4"/>
  </sheets>
  <definedNames>
    <definedName name="_xlchart.v5.0" hidden="1">'PIVOTS &amp; CALCULATIONS'!$L$28</definedName>
    <definedName name="_xlchart.v5.1" hidden="1">'PIVOTS &amp; CALCULATIONS'!$L$29:$L$35</definedName>
    <definedName name="_xlchart.v5.2" hidden="1">'PIVOTS &amp; CALCULATIONS'!$M$28</definedName>
    <definedName name="_xlchart.v5.3" hidden="1">'PIVOTS &amp; CALCULATIONS'!$M$29:$M$35</definedName>
    <definedName name="_xlcn.WorksheetConnection_Sportclimbingdataanddashboard.xlsxGRADES1" hidden="1">GRADES[]</definedName>
    <definedName name="_xlcn.WorksheetConnection_Sportclimbingdataanddashboard.xlsxMONTHS1" hidden="1">MONTHS[]</definedName>
    <definedName name="_xlcn.WorksheetConnection_Sportclimbingdataanddashboard.xlsxSportClimbing1" hidden="1">SportClimbing[]</definedName>
    <definedName name="_xlcn.WorksheetConnection_Sportclimbingdataanddashboard.xlsxYears1" hidden="1">YEARS[]</definedName>
    <definedName name="Slicer_Belayer1">#N/A</definedName>
    <definedName name="Slicer_Crag">#N/A</definedName>
    <definedName name="Slicer_Grade">#N/A</definedName>
    <definedName name="Slicer_Height__m">#N/A</definedName>
    <definedName name="Slicer_Height_range__m">#N/A</definedName>
    <definedName name="Slicer_MONTHS_2">#N/A</definedName>
    <definedName name="Slicer_Total_number_of_tries">#N/A</definedName>
    <definedName name="Slicer_YEARS">#N/A</definedName>
  </definedNames>
  <calcPr calcId="191028"/>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Years" name="Years" connection="WorksheetConnection_Sport climbing data and dashboard.xlsx!Years"/>
          <x15:modelTable id="SportClimbing" name="SportClimbing" connection="WorksheetConnection_Sport climbing data and dashboard.xlsx!SportClimbing"/>
          <x15:modelTable id="MONTHS" name="MONTHS" connection="WorksheetConnection_Sport climbing data and dashboard.xlsx!MONTHS"/>
          <x15:modelTable id="GRADES" name="GRADES" connection="WorksheetConnection_Sport climbing data and dashboard.xlsx!GRADES"/>
        </x15:modelTables>
        <x15:modelRelationships>
          <x15:modelRelationship fromTable="SportClimbing" fromColumn="Year" toTable="Years" toColumn="YEARS"/>
          <x15:modelRelationship fromTable="SportClimbing" fromColumn="Month" toTable="MONTHS" toColumn="MONTHS 2"/>
          <x15:modelRelationship fromTable="SportClimbing" fromColumn="Grade" toTable="GRADES" toColumn="GRADE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6" l="1"/>
  <c r="C10" i="16" a="1"/>
  <c r="C10" i="16" s="1"/>
  <c r="Q202" i="5"/>
  <c r="P202" i="5"/>
  <c r="O202" i="5"/>
  <c r="L202" i="5"/>
  <c r="B202" i="5"/>
  <c r="Q201" i="5"/>
  <c r="P201" i="5"/>
  <c r="O201" i="5"/>
  <c r="L201" i="5"/>
  <c r="B201" i="5"/>
  <c r="Q200" i="5"/>
  <c r="P200" i="5"/>
  <c r="O200" i="5"/>
  <c r="L200" i="5"/>
  <c r="A200" i="5"/>
  <c r="B200" i="5" s="1"/>
  <c r="Q199" i="5"/>
  <c r="P199" i="5"/>
  <c r="O199" i="5"/>
  <c r="L199" i="5"/>
  <c r="A199" i="5"/>
  <c r="B199" i="5" s="1"/>
  <c r="Q198" i="5"/>
  <c r="P198" i="5"/>
  <c r="O198" i="5"/>
  <c r="L198" i="5"/>
  <c r="A198" i="5"/>
  <c r="B198" i="5" s="1"/>
  <c r="Q197" i="5"/>
  <c r="P197" i="5"/>
  <c r="O197" i="5"/>
  <c r="L197" i="5"/>
  <c r="A197" i="5"/>
  <c r="B197" i="5" s="1"/>
  <c r="A196" i="5"/>
  <c r="B196" i="5" s="1"/>
  <c r="L196" i="5"/>
  <c r="O196" i="5"/>
  <c r="P196" i="5"/>
  <c r="Q196" i="5"/>
  <c r="A195" i="5"/>
  <c r="B195" i="5" s="1"/>
  <c r="L195" i="5"/>
  <c r="O195" i="5"/>
  <c r="P195" i="5"/>
  <c r="Q195" i="5"/>
  <c r="A194" i="5"/>
  <c r="B194" i="5" s="1"/>
  <c r="L194" i="5"/>
  <c r="O194" i="5"/>
  <c r="P194" i="5"/>
  <c r="Q194" i="5"/>
  <c r="O118" i="5"/>
  <c r="Q193" i="5"/>
  <c r="P193" i="5"/>
  <c r="O193" i="5"/>
  <c r="L193" i="5"/>
  <c r="B193" i="5"/>
  <c r="B192" i="5"/>
  <c r="L192" i="5"/>
  <c r="O192" i="5"/>
  <c r="P192" i="5"/>
  <c r="Q192" i="5"/>
  <c r="B191" i="5"/>
  <c r="L191" i="5"/>
  <c r="O191" i="5"/>
  <c r="P191" i="5"/>
  <c r="Q191" i="5"/>
  <c r="B190" i="5"/>
  <c r="L190" i="5"/>
  <c r="O190" i="5"/>
  <c r="P190" i="5"/>
  <c r="Q190" i="5"/>
  <c r="O187" i="5"/>
  <c r="Q189" i="5"/>
  <c r="P189" i="5"/>
  <c r="O189" i="5"/>
  <c r="L189" i="5"/>
  <c r="B189" i="5"/>
  <c r="Q188" i="5"/>
  <c r="P188" i="5"/>
  <c r="O188" i="5"/>
  <c r="L188" i="5"/>
  <c r="B188" i="5"/>
  <c r="Q187" i="5"/>
  <c r="P187" i="5"/>
  <c r="L187" i="5"/>
  <c r="B187" i="5"/>
  <c r="Q186" i="5"/>
  <c r="P186" i="5"/>
  <c r="O186" i="5"/>
  <c r="L186" i="5"/>
  <c r="B186"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B165" i="5"/>
  <c r="B166" i="5"/>
  <c r="B167" i="5"/>
  <c r="B169" i="5"/>
  <c r="B170" i="5"/>
  <c r="B171" i="5"/>
  <c r="B172" i="5"/>
  <c r="B173" i="5"/>
  <c r="B174" i="5"/>
  <c r="B175" i="5"/>
  <c r="B176" i="5"/>
  <c r="B177" i="5"/>
  <c r="B178" i="5"/>
  <c r="B179" i="5"/>
  <c r="B180" i="5"/>
  <c r="B181" i="5"/>
  <c r="B182" i="5"/>
  <c r="B183" i="5"/>
  <c r="B184" i="5"/>
  <c r="B185" i="5"/>
  <c r="O185" i="5"/>
  <c r="P185" i="5"/>
  <c r="Q185" i="5"/>
  <c r="Q181" i="5"/>
  <c r="P181" i="5"/>
  <c r="O181" i="5"/>
  <c r="O182" i="5"/>
  <c r="P182" i="5"/>
  <c r="Q182" i="5"/>
  <c r="O183" i="5"/>
  <c r="P183" i="5"/>
  <c r="Q183" i="5"/>
  <c r="Q184" i="5"/>
  <c r="P184" i="5"/>
  <c r="O184" i="5"/>
  <c r="Q180" i="5"/>
  <c r="P180" i="5"/>
  <c r="O180" i="5"/>
  <c r="Q179" i="5"/>
  <c r="P179" i="5"/>
  <c r="O179" i="5"/>
  <c r="Q178" i="5"/>
  <c r="P178" i="5"/>
  <c r="O178" i="5"/>
  <c r="Q177" i="5"/>
  <c r="P177" i="5"/>
  <c r="O177" i="5"/>
  <c r="O176" i="5"/>
  <c r="P176" i="5"/>
  <c r="Q176" i="5"/>
  <c r="Q175" i="5"/>
  <c r="P175" i="5"/>
  <c r="O175" i="5"/>
  <c r="Q174" i="5"/>
  <c r="P174" i="5"/>
  <c r="O174" i="5"/>
  <c r="Q173" i="5"/>
  <c r="P173" i="5"/>
  <c r="Q172" i="5"/>
  <c r="Q171" i="5"/>
  <c r="P171" i="5"/>
  <c r="O171" i="5"/>
  <c r="O170" i="5"/>
  <c r="P170" i="5"/>
  <c r="Q170" i="5"/>
  <c r="O169" i="5"/>
  <c r="P169" i="5"/>
  <c r="Q169" i="5"/>
  <c r="A168" i="5"/>
  <c r="B168" i="5" s="1"/>
  <c r="O168" i="5"/>
  <c r="P168" i="5"/>
  <c r="Q168"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O167" i="5"/>
  <c r="O166" i="5"/>
  <c r="P167" i="5"/>
  <c r="P166" i="5"/>
  <c r="O165" i="5"/>
  <c r="P165" i="5"/>
  <c r="A2" i="5"/>
  <c r="B2" i="5" s="1"/>
  <c r="A3" i="5"/>
  <c r="B3" i="5" s="1"/>
  <c r="A4" i="5"/>
  <c r="B4" i="5" s="1"/>
  <c r="A5" i="5"/>
  <c r="B5" i="5" s="1"/>
  <c r="A6" i="5"/>
  <c r="B6" i="5" s="1"/>
  <c r="A7" i="5"/>
  <c r="B7" i="5" s="1"/>
  <c r="A8" i="5"/>
  <c r="B8" i="5" s="1"/>
  <c r="A9" i="5"/>
  <c r="B9" i="5" s="1"/>
  <c r="A10" i="5"/>
  <c r="B10" i="5" s="1"/>
  <c r="A11" i="5"/>
  <c r="B11" i="5" s="1"/>
  <c r="A12" i="5"/>
  <c r="B12" i="5" s="1"/>
  <c r="A13" i="5"/>
  <c r="B13" i="5" s="1"/>
  <c r="A14" i="5"/>
  <c r="B14" i="5" s="1"/>
  <c r="A15" i="5"/>
  <c r="B15" i="5" s="1"/>
  <c r="A16" i="5"/>
  <c r="B16" i="5" s="1"/>
  <c r="A17" i="5"/>
  <c r="B17" i="5" s="1"/>
  <c r="A18" i="5"/>
  <c r="B18" i="5" s="1"/>
  <c r="A19" i="5"/>
  <c r="B19" i="5" s="1"/>
  <c r="A20" i="5"/>
  <c r="B20" i="5" s="1"/>
  <c r="A21" i="5"/>
  <c r="B21" i="5" s="1"/>
  <c r="A22" i="5"/>
  <c r="B22" i="5" s="1"/>
  <c r="A23" i="5"/>
  <c r="B23" i="5" s="1"/>
  <c r="A24" i="5"/>
  <c r="B24" i="5" s="1"/>
  <c r="A25" i="5"/>
  <c r="B25" i="5" s="1"/>
  <c r="A26" i="5"/>
  <c r="B26" i="5" s="1"/>
  <c r="A27" i="5"/>
  <c r="B27" i="5" s="1"/>
  <c r="A28" i="5"/>
  <c r="B28" i="5" s="1"/>
  <c r="A29" i="5"/>
  <c r="B29" i="5" s="1"/>
  <c r="A30" i="5"/>
  <c r="B30" i="5" s="1"/>
  <c r="A31" i="5"/>
  <c r="B31" i="5" s="1"/>
  <c r="A32" i="5"/>
  <c r="B32" i="5" s="1"/>
  <c r="A33" i="5"/>
  <c r="B33" i="5" s="1"/>
  <c r="A34" i="5"/>
  <c r="B34" i="5" s="1"/>
  <c r="A35" i="5"/>
  <c r="B35" i="5" s="1"/>
  <c r="A36" i="5"/>
  <c r="B36" i="5" s="1"/>
  <c r="A37" i="5"/>
  <c r="B37" i="5" s="1"/>
  <c r="A38" i="5"/>
  <c r="B38" i="5" s="1"/>
  <c r="A39" i="5"/>
  <c r="B39" i="5" s="1"/>
  <c r="A40" i="5"/>
  <c r="B40" i="5" s="1"/>
  <c r="A41" i="5"/>
  <c r="B41" i="5" s="1"/>
  <c r="A42" i="5"/>
  <c r="B42" i="5" s="1"/>
  <c r="A43" i="5"/>
  <c r="B43" i="5" s="1"/>
  <c r="A44" i="5"/>
  <c r="B44" i="5" s="1"/>
  <c r="A45" i="5"/>
  <c r="B45" i="5" s="1"/>
  <c r="A46" i="5"/>
  <c r="B46" i="5" s="1"/>
  <c r="A47" i="5"/>
  <c r="B47" i="5" s="1"/>
  <c r="A48" i="5"/>
  <c r="B48" i="5" s="1"/>
  <c r="A49" i="5"/>
  <c r="B49" i="5" s="1"/>
  <c r="A50" i="5"/>
  <c r="B50" i="5" s="1"/>
  <c r="A51" i="5"/>
  <c r="B51" i="5" s="1"/>
  <c r="A52" i="5"/>
  <c r="B52" i="5" s="1"/>
  <c r="A53" i="5"/>
  <c r="B53" i="5" s="1"/>
  <c r="A54" i="5"/>
  <c r="B54" i="5" s="1"/>
  <c r="A55" i="5"/>
  <c r="B55" i="5" s="1"/>
  <c r="A56" i="5"/>
  <c r="B56" i="5" s="1"/>
  <c r="A57" i="5"/>
  <c r="B57" i="5" s="1"/>
  <c r="A58" i="5"/>
  <c r="B58" i="5" s="1"/>
  <c r="A59" i="5"/>
  <c r="B59" i="5" s="1"/>
  <c r="A60" i="5"/>
  <c r="B60" i="5" s="1"/>
  <c r="A61" i="5"/>
  <c r="B61" i="5" s="1"/>
  <c r="A62" i="5"/>
  <c r="B62" i="5" s="1"/>
  <c r="A63" i="5"/>
  <c r="B63" i="5" s="1"/>
  <c r="A64" i="5"/>
  <c r="B64" i="5" s="1"/>
  <c r="A65" i="5"/>
  <c r="B65" i="5" s="1"/>
  <c r="A66" i="5"/>
  <c r="B66" i="5" s="1"/>
  <c r="A67" i="5"/>
  <c r="B67" i="5" s="1"/>
  <c r="A68" i="5"/>
  <c r="B68" i="5" s="1"/>
  <c r="A69" i="5"/>
  <c r="B69" i="5" s="1"/>
  <c r="A70" i="5"/>
  <c r="B70" i="5" s="1"/>
  <c r="A71" i="5"/>
  <c r="B71" i="5" s="1"/>
  <c r="A72" i="5"/>
  <c r="B72" i="5" s="1"/>
  <c r="A73" i="5"/>
  <c r="B73" i="5" s="1"/>
  <c r="A74" i="5"/>
  <c r="B74" i="5" s="1"/>
  <c r="A75" i="5"/>
  <c r="B75" i="5" s="1"/>
  <c r="A76" i="5"/>
  <c r="B76" i="5" s="1"/>
  <c r="A77" i="5"/>
  <c r="B77" i="5" s="1"/>
  <c r="A78" i="5"/>
  <c r="B78" i="5" s="1"/>
  <c r="A79" i="5"/>
  <c r="B79" i="5" s="1"/>
  <c r="A80" i="5"/>
  <c r="B80" i="5" s="1"/>
  <c r="A81" i="5"/>
  <c r="B81" i="5" s="1"/>
  <c r="A82" i="5"/>
  <c r="B82" i="5" s="1"/>
  <c r="A83" i="5"/>
  <c r="B83" i="5" s="1"/>
  <c r="A84" i="5"/>
  <c r="B84" i="5" s="1"/>
  <c r="A85" i="5"/>
  <c r="B85" i="5" s="1"/>
  <c r="A86" i="5"/>
  <c r="B86" i="5" s="1"/>
  <c r="A87" i="5"/>
  <c r="B87" i="5" s="1"/>
  <c r="A88" i="5"/>
  <c r="B88" i="5" s="1"/>
  <c r="A89" i="5"/>
  <c r="B89" i="5" s="1"/>
  <c r="A90" i="5"/>
  <c r="B90" i="5" s="1"/>
  <c r="A91" i="5"/>
  <c r="B91" i="5" s="1"/>
  <c r="A92" i="5"/>
  <c r="B92" i="5" s="1"/>
  <c r="A93" i="5"/>
  <c r="B93" i="5" s="1"/>
  <c r="A94" i="5"/>
  <c r="B94" i="5" s="1"/>
  <c r="A95" i="5"/>
  <c r="B95" i="5" s="1"/>
  <c r="A96" i="5"/>
  <c r="B96" i="5" s="1"/>
  <c r="A97" i="5"/>
  <c r="B97" i="5" s="1"/>
  <c r="A98" i="5"/>
  <c r="B98" i="5" s="1"/>
  <c r="A99" i="5"/>
  <c r="B99" i="5" s="1"/>
  <c r="A100" i="5"/>
  <c r="B100" i="5" s="1"/>
  <c r="A101" i="5"/>
  <c r="B101" i="5" s="1"/>
  <c r="A102" i="5"/>
  <c r="B102" i="5" s="1"/>
  <c r="A103" i="5"/>
  <c r="B103" i="5" s="1"/>
  <c r="A104" i="5"/>
  <c r="B104" i="5" s="1"/>
  <c r="A105" i="5"/>
  <c r="B105" i="5" s="1"/>
  <c r="A106" i="5"/>
  <c r="B106" i="5" s="1"/>
  <c r="A107" i="5"/>
  <c r="B107" i="5" s="1"/>
  <c r="A108" i="5"/>
  <c r="B108" i="5" s="1"/>
  <c r="A109" i="5"/>
  <c r="B109" i="5" s="1"/>
  <c r="A110" i="5"/>
  <c r="B110" i="5" s="1"/>
  <c r="A111" i="5"/>
  <c r="B111" i="5" s="1"/>
  <c r="A112" i="5"/>
  <c r="B112" i="5" s="1"/>
  <c r="A113" i="5"/>
  <c r="B113" i="5" s="1"/>
  <c r="A114" i="5"/>
  <c r="B114" i="5" s="1"/>
  <c r="A115" i="5"/>
  <c r="B115" i="5" s="1"/>
  <c r="A116" i="5"/>
  <c r="B116" i="5" s="1"/>
  <c r="A117" i="5"/>
  <c r="B117" i="5" s="1"/>
  <c r="A118" i="5"/>
  <c r="B118" i="5" s="1"/>
  <c r="A119" i="5"/>
  <c r="B119" i="5" s="1"/>
  <c r="A120" i="5"/>
  <c r="B120" i="5" s="1"/>
  <c r="A121" i="5"/>
  <c r="B121" i="5" s="1"/>
  <c r="A122" i="5"/>
  <c r="B122" i="5" s="1"/>
  <c r="A123" i="5"/>
  <c r="B123" i="5" s="1"/>
  <c r="A124" i="5"/>
  <c r="B124" i="5" s="1"/>
  <c r="A125" i="5"/>
  <c r="B125" i="5" s="1"/>
  <c r="A126" i="5"/>
  <c r="B126" i="5" s="1"/>
  <c r="A127" i="5"/>
  <c r="B127" i="5" s="1"/>
  <c r="A128" i="5"/>
  <c r="B128" i="5" s="1"/>
  <c r="A129" i="5"/>
  <c r="B129" i="5" s="1"/>
  <c r="A130" i="5"/>
  <c r="B130" i="5" s="1"/>
  <c r="A131" i="5"/>
  <c r="B131" i="5" s="1"/>
  <c r="A132" i="5"/>
  <c r="B132" i="5" s="1"/>
  <c r="A133" i="5"/>
  <c r="B133" i="5" s="1"/>
  <c r="A134" i="5"/>
  <c r="B134" i="5" s="1"/>
  <c r="A135" i="5"/>
  <c r="B135" i="5" s="1"/>
  <c r="A136" i="5"/>
  <c r="B136" i="5" s="1"/>
  <c r="A137" i="5"/>
  <c r="B137" i="5" s="1"/>
  <c r="A138" i="5"/>
  <c r="B138" i="5" s="1"/>
  <c r="A139" i="5"/>
  <c r="B139" i="5" s="1"/>
  <c r="A140" i="5"/>
  <c r="B140" i="5" s="1"/>
  <c r="A141" i="5"/>
  <c r="B141" i="5" s="1"/>
  <c r="A142" i="5"/>
  <c r="B142" i="5" s="1"/>
  <c r="A143" i="5"/>
  <c r="B143" i="5" s="1"/>
  <c r="A144" i="5"/>
  <c r="B144" i="5" s="1"/>
  <c r="A145" i="5"/>
  <c r="B145" i="5" s="1"/>
  <c r="A146" i="5"/>
  <c r="B146" i="5" s="1"/>
  <c r="A147" i="5"/>
  <c r="B147" i="5" s="1"/>
  <c r="A148" i="5"/>
  <c r="B148" i="5" s="1"/>
  <c r="A149" i="5"/>
  <c r="B149" i="5" s="1"/>
  <c r="A150" i="5"/>
  <c r="B150" i="5" s="1"/>
  <c r="A151" i="5"/>
  <c r="B151" i="5" s="1"/>
  <c r="A152" i="5"/>
  <c r="B152" i="5" s="1"/>
  <c r="A153" i="5"/>
  <c r="B153" i="5" s="1"/>
  <c r="A154" i="5"/>
  <c r="B154" i="5" s="1"/>
  <c r="A155" i="5"/>
  <c r="B155" i="5" s="1"/>
  <c r="A156" i="5"/>
  <c r="B156" i="5" s="1"/>
  <c r="A157" i="5"/>
  <c r="B157" i="5" s="1"/>
  <c r="A158" i="5"/>
  <c r="B158" i="5" s="1"/>
  <c r="A159" i="5"/>
  <c r="B159" i="5" s="1"/>
  <c r="A160" i="5"/>
  <c r="B160" i="5" s="1"/>
  <c r="A161" i="5"/>
  <c r="B161" i="5" s="1"/>
  <c r="A162" i="5"/>
  <c r="B162" i="5" s="1"/>
  <c r="A163" i="5"/>
  <c r="B163" i="5" s="1"/>
  <c r="A164" i="5"/>
  <c r="B164" i="5" s="1"/>
  <c r="M5" i="16"/>
  <c r="M6" i="16"/>
  <c r="M7" i="16"/>
  <c r="M8" i="16"/>
  <c r="M9" i="16"/>
  <c r="M10" i="16"/>
  <c r="M11" i="16"/>
  <c r="M12" i="16"/>
  <c r="M13" i="16"/>
  <c r="M14" i="16"/>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L6" i="16"/>
  <c r="L7" i="16"/>
  <c r="L8" i="16"/>
  <c r="L9" i="16"/>
  <c r="L10" i="16"/>
  <c r="L11" i="16"/>
  <c r="L12" i="16"/>
  <c r="L13" i="16"/>
  <c r="L14" i="16"/>
  <c r="L5" i="16"/>
  <c r="B74" i="16"/>
  <c r="B72" i="16"/>
  <c r="C15" i="16"/>
  <c r="M30" i="16"/>
  <c r="B69" i="16"/>
  <c r="B71" i="16"/>
  <c r="C20" i="16"/>
  <c r="AE39" i="16"/>
  <c r="C72" i="16"/>
  <c r="M35" i="16"/>
  <c r="C19" i="16"/>
  <c r="AB39" i="16"/>
  <c r="C21" i="16"/>
  <c r="C69" i="16"/>
  <c r="C17" i="16"/>
  <c r="C74" i="16"/>
  <c r="AG39" i="16"/>
  <c r="M31" i="16"/>
  <c r="C70" i="16"/>
  <c r="B73" i="16"/>
  <c r="AD39" i="16"/>
  <c r="C16" i="16"/>
  <c r="C71" i="16"/>
  <c r="C18" i="16"/>
  <c r="M33" i="16"/>
  <c r="AF39" i="16"/>
  <c r="M16" i="16"/>
  <c r="B70" i="16"/>
  <c r="C73" i="16"/>
  <c r="M34" i="16"/>
  <c r="M32" i="16"/>
  <c r="M36" i="16"/>
  <c r="AC39" i="16"/>
  <c r="AH39" i="16"/>
  <c r="C11" i="16"/>
  <c r="M15" i="16" l="1"/>
  <c r="B15" i="16"/>
  <c r="B16" i="16"/>
  <c r="B17" i="16"/>
  <c r="B18" i="16"/>
  <c r="B19" i="16"/>
  <c r="B20" i="16"/>
  <c r="AB4" i="16"/>
  <c r="AB3" i="16"/>
  <c r="AB27" i="16"/>
  <c r="AB2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Frédéric Malharin</author>
  </authors>
  <commentList>
    <comment ref="O1" authorId="0" shapeId="0" xr:uid="{EDF05FA9-2004-42EF-9473-876A07276875}">
      <text>
        <r>
          <rPr>
            <b/>
            <sz val="11"/>
            <color indexed="81"/>
            <rFont val="Tahoma"/>
            <family val="2"/>
          </rPr>
          <t>Frédéric Malharin:</t>
        </r>
        <r>
          <rPr>
            <sz val="11"/>
            <color indexed="81"/>
            <rFont val="Tahoma"/>
            <family val="2"/>
          </rPr>
          <t xml:space="preserve">
These tables are here to help the data model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port climbing data and dashboard.xlsx!GRADES" type="102" refreshedVersion="8" minRefreshableVersion="5">
    <extLst>
      <ext xmlns:x15="http://schemas.microsoft.com/office/spreadsheetml/2010/11/main" uri="{DE250136-89BD-433C-8126-D09CA5730AF9}">
        <x15:connection id="GRADES">
          <x15:rangePr sourceName="_xlcn.WorksheetConnection_Sportclimbingdataanddashboard.xlsxGRADES1"/>
        </x15:connection>
      </ext>
    </extLst>
  </connection>
  <connection id="3" xr16:uid="{00000000-0015-0000-FFFF-FFFF02000000}" name="WorksheetConnection_Sport climbing data and dashboard.xlsx!MONTHS" type="102" refreshedVersion="8" minRefreshableVersion="5">
    <extLst>
      <ext xmlns:x15="http://schemas.microsoft.com/office/spreadsheetml/2010/11/main" uri="{DE250136-89BD-433C-8126-D09CA5730AF9}">
        <x15:connection id="MONTHS">
          <x15:rangePr sourceName="_xlcn.WorksheetConnection_Sportclimbingdataanddashboard.xlsxMONTHS1"/>
        </x15:connection>
      </ext>
    </extLst>
  </connection>
  <connection id="4" xr16:uid="{00000000-0015-0000-FFFF-FFFF03000000}" name="WorksheetConnection_Sport climbing data and dashboard.xlsx!SportClimbing" type="102" refreshedVersion="8" minRefreshableVersion="5">
    <extLst>
      <ext xmlns:x15="http://schemas.microsoft.com/office/spreadsheetml/2010/11/main" uri="{DE250136-89BD-433C-8126-D09CA5730AF9}">
        <x15:connection id="SportClimbing" autoDelete="1">
          <x15:rangePr sourceName="_xlcn.WorksheetConnection_Sportclimbingdataanddashboard.xlsxSportClimbing1"/>
        </x15:connection>
      </ext>
    </extLst>
  </connection>
  <connection id="5" xr16:uid="{00000000-0015-0000-FFFF-FFFF04000000}" name="WorksheetConnection_Sport climbing data and dashboard.xlsx!Years" type="102" refreshedVersion="8" minRefreshableVersion="5">
    <extLst>
      <ext xmlns:x15="http://schemas.microsoft.com/office/spreadsheetml/2010/11/main" uri="{DE250136-89BD-433C-8126-D09CA5730AF9}">
        <x15:connection id="Years">
          <x15:rangePr sourceName="_xlcn.WorksheetConnection_Sportclimbingdataanddashboard.xlsxYea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SportClimbing].[Date_filter].&amp;[True]}"/>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<sst xmlns="http://schemas.openxmlformats.org/spreadsheetml/2006/main" count="1866" uniqueCount="516">
  <si>
    <t>Gauche</t>
  </si>
  <si>
    <t>Roc d'Anglars</t>
  </si>
  <si>
    <t>Mégaboule</t>
  </si>
  <si>
    <t>7a</t>
  </si>
  <si>
    <t>Révélations</t>
  </si>
  <si>
    <t>Clin d'oeil à la Lune</t>
  </si>
  <si>
    <t>Thomas Bur</t>
  </si>
  <si>
    <t>Sex Machine</t>
  </si>
  <si>
    <t>Gorges de la Cesse</t>
  </si>
  <si>
    <t>Cassiopée</t>
  </si>
  <si>
    <t>Guhlm</t>
  </si>
  <si>
    <t>flash</t>
  </si>
  <si>
    <t>Carol</t>
  </si>
  <si>
    <t>Teddy</t>
  </si>
  <si>
    <t>Lola</t>
  </si>
  <si>
    <t>Rodellar</t>
  </si>
  <si>
    <t>Pared de la Virgen</t>
  </si>
  <si>
    <t>Shyamal</t>
  </si>
  <si>
    <t>Roc de la Lluna</t>
  </si>
  <si>
    <t>Sud</t>
  </si>
  <si>
    <t>De socials un 10</t>
  </si>
  <si>
    <t>7a+</t>
  </si>
  <si>
    <t>Gelida</t>
  </si>
  <si>
    <t>Centre</t>
  </si>
  <si>
    <t>David Valls</t>
  </si>
  <si>
    <t>Garraf</t>
  </si>
  <si>
    <t>Mala Dona</t>
  </si>
  <si>
    <t>Pasaba por aquí</t>
  </si>
  <si>
    <t>KA NO</t>
  </si>
  <si>
    <t>7b</t>
  </si>
  <si>
    <t>Amor suprem</t>
  </si>
  <si>
    <t>Neska polita</t>
  </si>
  <si>
    <t>7b+</t>
  </si>
  <si>
    <t>nº28</t>
  </si>
  <si>
    <t>Andres Villarroel</t>
  </si>
  <si>
    <t>nº26</t>
  </si>
  <si>
    <t>Xapes Negres</t>
  </si>
  <si>
    <t>Marc Ros</t>
  </si>
  <si>
    <t>Dave</t>
  </si>
  <si>
    <t>Dos peluts i un destí</t>
  </si>
  <si>
    <t>Merda de la serra</t>
  </si>
  <si>
    <t>Simply Extrem</t>
  </si>
  <si>
    <t>Las Garretes del Garraf</t>
  </si>
  <si>
    <t>Siurana</t>
  </si>
  <si>
    <t>L'aparador</t>
  </si>
  <si>
    <t>Brigadistak</t>
  </si>
  <si>
    <t>Lo dejé to blanco</t>
  </si>
  <si>
    <t>Calma Tensa</t>
  </si>
  <si>
    <t>Imperatriz Esmeralda</t>
  </si>
  <si>
    <t>Font Soleia</t>
  </si>
  <si>
    <t>Paret Gran</t>
  </si>
  <si>
    <t>Súbete a mi piel</t>
  </si>
  <si>
    <t>Daniel Perez</t>
  </si>
  <si>
    <t>Henry</t>
  </si>
  <si>
    <t>Garroma</t>
  </si>
  <si>
    <t>El Callejón</t>
  </si>
  <si>
    <t>Good feeling</t>
  </si>
  <si>
    <t>Cova de l'Arcada</t>
  </si>
  <si>
    <t>Juan y Fran se nos van</t>
  </si>
  <si>
    <t>Las ventanas</t>
  </si>
  <si>
    <t>Viagraman</t>
  </si>
  <si>
    <t>El Pati</t>
  </si>
  <si>
    <t>Sugopy</t>
  </si>
  <si>
    <t>Esperó Primavera</t>
  </si>
  <si>
    <t>Se m'apaga la baldufa</t>
  </si>
  <si>
    <t>Performance</t>
  </si>
  <si>
    <t>El Gruyere</t>
  </si>
  <si>
    <t>Requiem</t>
  </si>
  <si>
    <t>Margalef</t>
  </si>
  <si>
    <t>7c</t>
  </si>
  <si>
    <t>Montserrat norte</t>
  </si>
  <si>
    <t>Montserrat sur</t>
  </si>
  <si>
    <t>Collegats</t>
  </si>
  <si>
    <t>Fleck</t>
  </si>
  <si>
    <t>La Pedrera</t>
  </si>
  <si>
    <t>Crit de Panic</t>
  </si>
  <si>
    <t>Sadernes</t>
  </si>
  <si>
    <t>Mallorca</t>
  </si>
  <si>
    <t>Cala Sa Nau</t>
  </si>
  <si>
    <t>Cala Mitjana</t>
  </si>
  <si>
    <t>Balsa Boys</t>
  </si>
  <si>
    <t>Rich Bitch</t>
  </si>
  <si>
    <t>Attack of the Spindly Killer Fish</t>
  </si>
  <si>
    <t>water solo</t>
  </si>
  <si>
    <t>Brego</t>
  </si>
  <si>
    <t>Cetaci</t>
  </si>
  <si>
    <t>Cova dels Bombers</t>
  </si>
  <si>
    <t>Hervé</t>
  </si>
  <si>
    <t>Josuai Lama</t>
  </si>
  <si>
    <t>Tieme</t>
  </si>
  <si>
    <t>Beso de Cobra</t>
  </si>
  <si>
    <t>Siuranella Este</t>
  </si>
  <si>
    <t>Cova del Bisbe</t>
  </si>
  <si>
    <t>L'Herbolari</t>
  </si>
  <si>
    <t>El Cargol</t>
  </si>
  <si>
    <t>Jeketepeke</t>
  </si>
  <si>
    <t>Cojón prieto</t>
  </si>
  <si>
    <t>La panxa del bou</t>
  </si>
  <si>
    <t>Rauxa</t>
  </si>
  <si>
    <t>Huir para vivir</t>
  </si>
  <si>
    <t>Grau dels matxos</t>
  </si>
  <si>
    <t>Cingles</t>
  </si>
  <si>
    <t>Piano Piano</t>
  </si>
  <si>
    <t>No ho sé</t>
  </si>
  <si>
    <t>Angel</t>
  </si>
  <si>
    <t>Arbolí</t>
  </si>
  <si>
    <t>Can Gans Dionis</t>
  </si>
  <si>
    <t>Prendre la tête</t>
  </si>
  <si>
    <t>No m'enganyis mes</t>
  </si>
  <si>
    <t>Little Ted</t>
  </si>
  <si>
    <t>El Dard</t>
  </si>
  <si>
    <t>Pelu</t>
  </si>
  <si>
    <t>Mystiflower</t>
  </si>
  <si>
    <t>Mr Krek</t>
  </si>
  <si>
    <t>El Falcó</t>
  </si>
  <si>
    <t>El Salt de la Reina Mora</t>
  </si>
  <si>
    <t>Anys Bionics</t>
  </si>
  <si>
    <t>Can Simiro</t>
  </si>
  <si>
    <t>Manara Clic</t>
  </si>
  <si>
    <t>Fotut Futur</t>
  </si>
  <si>
    <t>Lena</t>
  </si>
  <si>
    <t>Megatrix</t>
  </si>
  <si>
    <t>Karla Mexicana</t>
  </si>
  <si>
    <t>Can Paulet</t>
  </si>
  <si>
    <t>Esquerra</t>
  </si>
  <si>
    <t>Qui s'ha mort</t>
  </si>
  <si>
    <t>Chulilla</t>
  </si>
  <si>
    <t>Sex shop</t>
  </si>
  <si>
    <t>Chorreras</t>
  </si>
  <si>
    <t>Oasis</t>
  </si>
  <si>
    <t>onsight</t>
  </si>
  <si>
    <t>Yoel</t>
  </si>
  <si>
    <t>Guy</t>
  </si>
  <si>
    <t>Gustavo</t>
  </si>
  <si>
    <t>Dale duro negro</t>
  </si>
  <si>
    <t>Los caminantes</t>
  </si>
  <si>
    <t>Day</t>
  </si>
  <si>
    <t>Month</t>
  </si>
  <si>
    <t>Year</t>
  </si>
  <si>
    <t>Route name</t>
  </si>
  <si>
    <t>Grade</t>
  </si>
  <si>
    <t>Crag</t>
  </si>
  <si>
    <t>Sector</t>
  </si>
  <si>
    <t>Height (m)</t>
  </si>
  <si>
    <t>Belayer</t>
  </si>
  <si>
    <t>Total number of tries</t>
  </si>
  <si>
    <t>Patrick</t>
  </si>
  <si>
    <t>Byron</t>
  </si>
  <si>
    <t>Juan</t>
  </si>
  <si>
    <t>Will</t>
  </si>
  <si>
    <t>Martyn</t>
  </si>
  <si>
    <t>Jan</t>
  </si>
  <si>
    <t>Feb</t>
  </si>
  <si>
    <t>March</t>
  </si>
  <si>
    <t>April</t>
  </si>
  <si>
    <t>May</t>
  </si>
  <si>
    <t>June</t>
  </si>
  <si>
    <t>July</t>
  </si>
  <si>
    <t>Aug</t>
  </si>
  <si>
    <t>Sep</t>
  </si>
  <si>
    <t>Nov</t>
  </si>
  <si>
    <t>Dec</t>
  </si>
  <si>
    <t>Oct</t>
  </si>
  <si>
    <t>7c+</t>
  </si>
  <si>
    <t>Kathy</t>
  </si>
  <si>
    <t>Curriculo vaginal</t>
  </si>
  <si>
    <t>Masters</t>
  </si>
  <si>
    <t>Zikrutiña mientras puedas</t>
  </si>
  <si>
    <t>Fantasía</t>
  </si>
  <si>
    <t>Ulises</t>
  </si>
  <si>
    <t>Ay Mamita</t>
  </si>
  <si>
    <t>Kat</t>
  </si>
  <si>
    <t>Bindelef</t>
  </si>
  <si>
    <t>La Mainadera</t>
  </si>
  <si>
    <t>Baby sitter</t>
  </si>
  <si>
    <t>Cabernet</t>
  </si>
  <si>
    <t>La forum de les postures</t>
  </si>
  <si>
    <t>Mar de fons</t>
  </si>
  <si>
    <t>La mía</t>
  </si>
  <si>
    <t>El Charlatán</t>
  </si>
  <si>
    <t>Culample 4</t>
  </si>
  <si>
    <t>Calendra</t>
  </si>
  <si>
    <t>Ladilla</t>
  </si>
  <si>
    <t>Castell s'Espasa dret</t>
  </si>
  <si>
    <t>El prohibitivo</t>
  </si>
  <si>
    <t>Esgraons al cel</t>
  </si>
  <si>
    <t>Montserrat Sur</t>
  </si>
  <si>
    <t>La Piula</t>
  </si>
  <si>
    <t>Menganos</t>
  </si>
  <si>
    <t>Bisexual</t>
  </si>
  <si>
    <t>Corral nou</t>
  </si>
  <si>
    <t>Bocadillo de calamares en el km 0</t>
  </si>
  <si>
    <t>Salmoneti a contra corrent</t>
  </si>
  <si>
    <t>Herbolari</t>
  </si>
  <si>
    <t>L'Olla</t>
  </si>
  <si>
    <t>Cargol treu banya</t>
  </si>
  <si>
    <t>Fisuterapia</t>
  </si>
  <si>
    <t>Lo més negre</t>
  </si>
  <si>
    <t>Salmo veintitrés</t>
  </si>
  <si>
    <t>Café del mar</t>
  </si>
  <si>
    <t>El Casot</t>
  </si>
  <si>
    <t>Can Codolar</t>
  </si>
  <si>
    <t>Cova de l'os</t>
  </si>
  <si>
    <t>Antonin</t>
  </si>
  <si>
    <t>Jihad</t>
  </si>
  <si>
    <t>La Siberiana</t>
  </si>
  <si>
    <t>Siuranella Centre</t>
  </si>
  <si>
    <t>Tikis Mikis</t>
  </si>
  <si>
    <t>Inti</t>
  </si>
  <si>
    <t>El ultimo poeta</t>
  </si>
  <si>
    <t>Cop de roc</t>
  </si>
  <si>
    <t>Laila</t>
  </si>
  <si>
    <t>Avui si que no m'enganyes</t>
  </si>
  <si>
    <t>page 4</t>
  </si>
  <si>
    <t>page 5</t>
  </si>
  <si>
    <t>No name num 93</t>
  </si>
  <si>
    <t>El Trapella num 90</t>
  </si>
  <si>
    <t>El Drac</t>
  </si>
  <si>
    <t>Gabo</t>
  </si>
  <si>
    <t>Pota de bou</t>
  </si>
  <si>
    <t>page 6</t>
  </si>
  <si>
    <t>ACDC</t>
  </si>
  <si>
    <t>Ca l'Onassis</t>
  </si>
  <si>
    <t>Ni me n'entero</t>
  </si>
  <si>
    <t>Ca la Isabel</t>
  </si>
  <si>
    <t>Bamboleiro</t>
  </si>
  <si>
    <t>Grau dels Masets Baix</t>
  </si>
  <si>
    <t>No hi ha pa per tant xoriço</t>
  </si>
  <si>
    <t>Can Melafots</t>
  </si>
  <si>
    <t>Ca l'Orro</t>
  </si>
  <si>
    <t>Lydia</t>
  </si>
  <si>
    <t>Bernardo</t>
  </si>
  <si>
    <t>Grand Total</t>
  </si>
  <si>
    <t>Row Labels</t>
  </si>
  <si>
    <t>Remulo y romo</t>
  </si>
  <si>
    <t>La Morena de Montsant</t>
  </si>
  <si>
    <t>Pako pintxo</t>
  </si>
  <si>
    <t>Clone Club</t>
  </si>
  <si>
    <t>Grau dels Masets Esquerra</t>
  </si>
  <si>
    <t>La Transformació</t>
  </si>
  <si>
    <t>Alpha</t>
  </si>
  <si>
    <t>Mainada de plafó</t>
  </si>
  <si>
    <t>page 2</t>
  </si>
  <si>
    <t>page 3</t>
  </si>
  <si>
    <t>?</t>
  </si>
  <si>
    <t>No pasarán</t>
  </si>
  <si>
    <t>Semen up</t>
  </si>
  <si>
    <t>Daniel Taupin</t>
  </si>
  <si>
    <t>Tsunami</t>
  </si>
  <si>
    <t>El Nas</t>
  </si>
  <si>
    <t>El Sunyer</t>
  </si>
  <si>
    <t>Bous i Esquellets</t>
  </si>
  <si>
    <t>Sean</t>
  </si>
  <si>
    <t>Las orelles del llop</t>
  </si>
  <si>
    <t>Emboirats</t>
  </si>
  <si>
    <t>Tiramilles</t>
  </si>
  <si>
    <t>Cala Varques - Metrosexual</t>
  </si>
  <si>
    <t>Sac de Gemecs</t>
  </si>
  <si>
    <t>Desvariant</t>
  </si>
  <si>
    <t>Ventolera Cosmica</t>
  </si>
  <si>
    <t>Country</t>
  </si>
  <si>
    <t>France</t>
  </si>
  <si>
    <t>Spain</t>
  </si>
  <si>
    <t>Donald</t>
  </si>
  <si>
    <t>Muro de lamentaciones</t>
  </si>
  <si>
    <t>Penyes Aragonesas (Castellón)</t>
  </si>
  <si>
    <t>LSD</t>
  </si>
  <si>
    <t>Dumbo love</t>
  </si>
  <si>
    <t>Blue agave</t>
  </si>
  <si>
    <t>El Magnate del tomate</t>
  </si>
  <si>
    <t>Tierra de Nadie</t>
  </si>
  <si>
    <t>La ciudad perdida de Muchapicha</t>
  </si>
  <si>
    <t>SPUF</t>
  </si>
  <si>
    <t>Portugal</t>
  </si>
  <si>
    <t>Fenda de Arrabida</t>
  </si>
  <si>
    <t>Carallon</t>
  </si>
  <si>
    <t>Vittorio</t>
  </si>
  <si>
    <t>Revelhao</t>
  </si>
  <si>
    <t>Atlantida</t>
  </si>
  <si>
    <t>Gaivotas</t>
  </si>
  <si>
    <t>Alexandre Marques</t>
  </si>
  <si>
    <t>Cavallers</t>
  </si>
  <si>
    <t>Kaos</t>
  </si>
  <si>
    <t>L'Obaga del Falcó</t>
  </si>
  <si>
    <t>L'Obaga</t>
  </si>
  <si>
    <t>Arseniac</t>
  </si>
  <si>
    <t>Le Fayet</t>
  </si>
  <si>
    <t>Thermes</t>
  </si>
  <si>
    <t>Kati Golovina</t>
  </si>
  <si>
    <t>Le Coupeau</t>
  </si>
  <si>
    <t>Chris Knight</t>
  </si>
  <si>
    <t>La Haine</t>
  </si>
  <si>
    <t>Left</t>
  </si>
  <si>
    <t>Right</t>
  </si>
  <si>
    <t>Doigts de fée pour un cœur de lion</t>
  </si>
  <si>
    <t>L'âge de cristal</t>
  </si>
  <si>
    <t>Combat des chefs</t>
  </si>
  <si>
    <t>Plan Plan</t>
  </si>
  <si>
    <t>Austria</t>
  </si>
  <si>
    <t>Maracuja</t>
  </si>
  <si>
    <t>Zillertal - Ewige Jagdgründe</t>
  </si>
  <si>
    <t>Wam</t>
  </si>
  <si>
    <t>Wig</t>
  </si>
  <si>
    <t xml:space="preserve">Schuh des Manitou </t>
  </si>
  <si>
    <t>Juman</t>
  </si>
  <si>
    <t>It's Easy</t>
  </si>
  <si>
    <t>Martinswand</t>
  </si>
  <si>
    <t>Dschungelbuch Hauptteil</t>
  </si>
  <si>
    <t>Kotitscha</t>
  </si>
  <si>
    <t>Blitzaktion</t>
  </si>
  <si>
    <t>Engelswand</t>
  </si>
  <si>
    <t>Ötztal</t>
  </si>
  <si>
    <t>Blockparty</t>
  </si>
  <si>
    <t>Italy</t>
  </si>
  <si>
    <t>Jugant amb foc</t>
  </si>
  <si>
    <t>Can Toni Gros</t>
  </si>
  <si>
    <t>L'esquitx</t>
  </si>
  <si>
    <t>Kun</t>
  </si>
  <si>
    <t>Mort de gana</t>
  </si>
  <si>
    <t>Enganyapardals</t>
  </si>
  <si>
    <t>Négociée</t>
  </si>
  <si>
    <t>Fumanchu</t>
  </si>
  <si>
    <t>Permagel</t>
  </si>
  <si>
    <t>Marxuquera</t>
  </si>
  <si>
    <t>Natasha</t>
  </si>
  <si>
    <t>Klaus Charfreitag</t>
  </si>
  <si>
    <t>Mikel</t>
  </si>
  <si>
    <t>Y un cacau más</t>
  </si>
  <si>
    <t>Cherales Grande</t>
  </si>
  <si>
    <t>Hijos de Caín</t>
  </si>
  <si>
    <t>Potente</t>
  </si>
  <si>
    <t xml:space="preserve">Wunderbare Welt der Schwerkraft </t>
  </si>
  <si>
    <t>Tibor</t>
  </si>
  <si>
    <t>Wunderbare Welt</t>
  </si>
  <si>
    <t>Berglsteinersee</t>
  </si>
  <si>
    <t>Secret Garden</t>
  </si>
  <si>
    <t>Bold Man</t>
  </si>
  <si>
    <t>Knappenwand</t>
  </si>
  <si>
    <t>Asier</t>
  </si>
  <si>
    <t>Was nicht passt wird passend gemacht</t>
  </si>
  <si>
    <t>Verschneidung links</t>
  </si>
  <si>
    <t>Gebi Crack</t>
  </si>
  <si>
    <t>Astholz</t>
  </si>
  <si>
    <t>Hundepension</t>
  </si>
  <si>
    <t>Dödl up</t>
  </si>
  <si>
    <t>Unterinn</t>
  </si>
  <si>
    <t>10</t>
  </si>
  <si>
    <t>14</t>
  </si>
  <si>
    <t>2</t>
  </si>
  <si>
    <t>3</t>
  </si>
  <si>
    <t>4</t>
  </si>
  <si>
    <t>5</t>
  </si>
  <si>
    <t>6</t>
  </si>
  <si>
    <t>7</t>
  </si>
  <si>
    <t>8</t>
  </si>
  <si>
    <t>YEARS</t>
  </si>
  <si>
    <t>August</t>
  </si>
  <si>
    <t>November</t>
  </si>
  <si>
    <t>December</t>
  </si>
  <si>
    <t>January</t>
  </si>
  <si>
    <t>February</t>
  </si>
  <si>
    <t>September</t>
  </si>
  <si>
    <t>October</t>
  </si>
  <si>
    <t>MONTHS 1</t>
  </si>
  <si>
    <t>MONTHS 2</t>
  </si>
  <si>
    <t>Jul</t>
  </si>
  <si>
    <t>Jun</t>
  </si>
  <si>
    <t>Mar</t>
  </si>
  <si>
    <t>Apr</t>
  </si>
  <si>
    <t>MONTHS 3</t>
  </si>
  <si>
    <t>Chris Awe</t>
  </si>
  <si>
    <t>Ötz</t>
  </si>
  <si>
    <t>Starkenbach</t>
  </si>
  <si>
    <t>Herbstwind</t>
  </si>
  <si>
    <t>Betka</t>
  </si>
  <si>
    <t>Hokus Pokus</t>
  </si>
  <si>
    <t>Tiramisu</t>
  </si>
  <si>
    <t>Türkischer Kaffee</t>
  </si>
  <si>
    <t>Height range (m)</t>
  </si>
  <si>
    <t>Perros</t>
  </si>
  <si>
    <t>Zillertal - Astholz</t>
  </si>
  <si>
    <t>35+</t>
  </si>
  <si>
    <t>12</t>
  </si>
  <si>
    <t>Vecchia Roma</t>
  </si>
  <si>
    <t>Mister Inzing</t>
  </si>
  <si>
    <t>Der keusche Josef aus dem Zillertal</t>
  </si>
  <si>
    <t>Viva die Fichte</t>
  </si>
  <si>
    <t>Die Null im Kondom</t>
  </si>
  <si>
    <t>L'os</t>
  </si>
  <si>
    <t>Glasierte Leiste</t>
  </si>
  <si>
    <t>Germany</t>
  </si>
  <si>
    <t>Bichlersee</t>
  </si>
  <si>
    <t>Nadine</t>
  </si>
  <si>
    <t>Count per grade</t>
  </si>
  <si>
    <t>Count per height</t>
  </si>
  <si>
    <t>Count per belayer</t>
  </si>
  <si>
    <t>Count per year</t>
  </si>
  <si>
    <t>Count per month</t>
  </si>
  <si>
    <t>Count per crag</t>
  </si>
  <si>
    <t>Count per number of attempts</t>
  </si>
  <si>
    <t>Count per country</t>
  </si>
  <si>
    <t>Other crags</t>
  </si>
  <si>
    <t>Dummy value</t>
  </si>
  <si>
    <t>onsight/flash/redpoint</t>
  </si>
  <si>
    <t>redpoint</t>
  </si>
  <si>
    <t>GRADES</t>
  </si>
  <si>
    <t>GRADES &amp; ATTEMPTS</t>
  </si>
  <si>
    <t>Tries num. only excl. outliers</t>
  </si>
  <si>
    <t>CORRELATION HEIGHT / NUMBER OF TRIES</t>
  </si>
  <si>
    <t>Pearson coeff</t>
  </si>
  <si>
    <t>R squared</t>
  </si>
  <si>
    <t>0-10</t>
  </si>
  <si>
    <t>11-15</t>
  </si>
  <si>
    <t>16-20</t>
  </si>
  <si>
    <t>21-25</t>
  </si>
  <si>
    <t>26-30</t>
  </si>
  <si>
    <t>31-35</t>
  </si>
  <si>
    <t>COUNTRIES &amp; PLACES</t>
  </si>
  <si>
    <t>HABITS &amp; PREFERENCES</t>
  </si>
  <si>
    <t>Column Labels</t>
  </si>
  <si>
    <t>Count per Belayer</t>
  </si>
  <si>
    <t>Date</t>
  </si>
  <si>
    <t>Date_filter</t>
  </si>
  <si>
    <t>True</t>
  </si>
  <si>
    <t>% of flash, OS, RP</t>
  </si>
  <si>
    <t>Avg Tries num. only excl. outliers</t>
  </si>
  <si>
    <t>% of flash and OS per grade</t>
  </si>
  <si>
    <t>TIME FEATURES</t>
  </si>
  <si>
    <t>Cols</t>
  </si>
  <si>
    <t>Rows</t>
  </si>
  <si>
    <t>Avg num. tries per grade &amp; height</t>
  </si>
  <si>
    <t>Total</t>
  </si>
  <si>
    <t>Little Lenny</t>
  </si>
  <si>
    <t>Silz</t>
  </si>
  <si>
    <t>Guanacho</t>
  </si>
  <si>
    <t>Christian</t>
  </si>
  <si>
    <t>Sisyphos</t>
  </si>
  <si>
    <t>Grissini Kombo</t>
  </si>
  <si>
    <t>Score</t>
  </si>
  <si>
    <t>8a</t>
  </si>
  <si>
    <t>SCORE</t>
  </si>
  <si>
    <t>Sum of Score</t>
  </si>
  <si>
    <t>GRADE</t>
  </si>
  <si>
    <t>Mei ... was bringts ma?</t>
  </si>
  <si>
    <t>Score per year</t>
  </si>
  <si>
    <t>Miss Easy</t>
  </si>
  <si>
    <t>24</t>
  </si>
  <si>
    <t>Crosta Panic</t>
  </si>
  <si>
    <t>Corta y dura</t>
  </si>
  <si>
    <t>Colze de nena</t>
  </si>
  <si>
    <t>Masriudoms</t>
  </si>
  <si>
    <t>Francesco</t>
  </si>
  <si>
    <t>1</t>
  </si>
  <si>
    <t>Humor de gos</t>
  </si>
  <si>
    <t>Cova d’en Marian</t>
  </si>
  <si>
    <t>La vileta</t>
  </si>
  <si>
    <t>? (left of forn de pa)</t>
  </si>
  <si>
    <t>Lua</t>
  </si>
  <si>
    <t>Menjapendulo</t>
  </si>
  <si>
    <t>Arboli</t>
  </si>
  <si>
    <t>Falcololo</t>
  </si>
  <si>
    <t>Bellini</t>
  </si>
  <si>
    <t>Yun</t>
  </si>
  <si>
    <t>Espadelles extension</t>
  </si>
  <si>
    <t>Guybrush</t>
  </si>
  <si>
    <t>Siuranella Sud</t>
  </si>
  <si>
    <t>Abre los ojos</t>
  </si>
  <si>
    <t>La secallona</t>
  </si>
  <si>
    <t>Arco</t>
  </si>
  <si>
    <t>Chrissi</t>
  </si>
  <si>
    <t>Giardino di Nato</t>
  </si>
  <si>
    <t>Cintura di Orione</t>
  </si>
  <si>
    <t>Bassilandia - Petra margins</t>
  </si>
  <si>
    <t>Lo slancio</t>
  </si>
  <si>
    <t>Sgeve d’autore</t>
  </si>
  <si>
    <t>Hundertwasser</t>
  </si>
  <si>
    <t>CORRELATION DIFFICULTY / NUMBER OF TRIES</t>
  </si>
  <si>
    <t>Bogen</t>
  </si>
  <si>
    <t>Down Under</t>
  </si>
  <si>
    <t>Zillertal -Monkey Island</t>
  </si>
  <si>
    <t>La Vita e Bella</t>
  </si>
  <si>
    <t>Stubentiger</t>
  </si>
  <si>
    <t>Schuppen Flipp</t>
  </si>
  <si>
    <t>Blue Ice</t>
  </si>
  <si>
    <t>Oktan</t>
  </si>
  <si>
    <t>Nirvana</t>
  </si>
  <si>
    <t>Achleiten</t>
  </si>
  <si>
    <t>Hauptsektor links</t>
  </si>
  <si>
    <t>Zeck</t>
  </si>
  <si>
    <t>Glücksgriff</t>
  </si>
  <si>
    <t>Fotznknecht</t>
  </si>
  <si>
    <t>40</t>
  </si>
  <si>
    <t>Luca</t>
  </si>
  <si>
    <t>Ailefroide</t>
  </si>
  <si>
    <t>Gorges du Tarn</t>
  </si>
  <si>
    <t>La gorge</t>
  </si>
  <si>
    <t>El fuego de la muerte</t>
  </si>
  <si>
    <t>Maitre lardon</t>
  </si>
  <si>
    <t>Shadocks</t>
  </si>
  <si>
    <t>Coconut shake</t>
  </si>
  <si>
    <t>Master of puppets</t>
  </si>
  <si>
    <t>Etxauri</t>
  </si>
  <si>
    <t>De que fas aqui?</t>
  </si>
  <si>
    <t>Farniente</t>
  </si>
  <si>
    <t>Kiriako norte</t>
  </si>
  <si>
    <t>Butxiko</t>
  </si>
  <si>
    <t>Gradas de Ciriza central</t>
  </si>
  <si>
    <t>Reve de singe</t>
  </si>
  <si>
    <t>Dent de la Rancune</t>
  </si>
  <si>
    <t>Nord</t>
  </si>
  <si>
    <t>Think Pink</t>
  </si>
  <si>
    <t>Goldstück</t>
  </si>
  <si>
    <t>Jonathan rechts</t>
  </si>
  <si>
    <t>Rammelstein</t>
  </si>
  <si>
    <t>Sautens</t>
  </si>
  <si>
    <t>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</si>
</sst>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 &quot;*&quot;"/>
    <numFmt numFmtId="165" formatCode="0.0%"/>
    <numFmt numFmtId="166" formatCode="0.00000"/>
    <numFmt numFmtId="167" formatCode="0.0000"/>
    <numFmt numFmtId="168" formatCode="[$-409]d/mmm/yyyy;@"/>
    <numFmt numFmtId="169" formatCode="0.0"/>
  </numFmts>
  <fonts count="10" x14ac:knownFonts="1">
    <font>
      <sz val="10"/>
      <name val="Arial"/>
      <family val="2"/>
    </font>
    <font>
      <sz val="10"/>
      <color theme="1"/>
      <name val="Arial"/>
      <family val="2"/>
    </font>
    <font>
      <sz val="8"/>
      <name val="Arial"/>
      <family val="2"/>
    </font>
    <font>
      <b/>
      <sz val="10"/>
      <color theme="1"/>
      <name val="Arial"/>
      <family val="2"/>
    </font>
    <font>
      <b/>
      <sz val="10"/>
      <name val="Arial"/>
      <family val="2"/>
    </font>
    <font>
      <b/>
      <sz val="10"/>
      <color theme="0"/>
      <name val="Arial"/>
      <family val="2"/>
    </font>
    <font>
      <b/>
      <sz val="12"/>
      <color theme="0"/>
      <name val="Arial"/>
      <family val="2"/>
    </font>
    <font>
      <sz val="12"/>
      <name val="Arial"/>
      <family val="2"/>
    </font>
    <font>
      <b/>
      <sz val="11"/>
      <color indexed="81"/>
      <name val="Tahoma"/>
      <family val="2"/>
    </font>
    <font>
      <sz val="11"/>
      <color indexed="81"/>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0070C0"/>
        <bgColor indexed="64"/>
      </patternFill>
    </fill>
    <fill>
      <patternFill patternType="solid">
        <fgColor theme="9" tint="-0.249977111117893"/>
        <bgColor indexed="64"/>
      </patternFill>
    </fill>
    <fill>
      <patternFill patternType="solid">
        <fgColor rgb="FF7030A0"/>
        <bgColor indexed="64"/>
      </patternFill>
    </fill>
    <fill>
      <patternFill patternType="solid">
        <fgColor rgb="FFC00000"/>
        <bgColor indexed="64"/>
      </patternFill>
    </fill>
    <fill>
      <patternFill patternType="solid">
        <fgColor rgb="FF0066FF"/>
        <bgColor indexed="64"/>
      </patternFill>
    </fill>
    <fill>
      <patternFill patternType="solid">
        <fgColor theme="7" tint="0.79998168889431442"/>
        <bgColor theme="4" tint="0.79998168889431442"/>
      </patternFill>
    </fill>
    <fill>
      <patternFill patternType="solid">
        <fgColor rgb="FFFFC000"/>
        <bgColor indexed="64"/>
      </patternFill>
    </fill>
  </fills>
  <borders count="1">
    <border>
      <left/>
      <right/>
      <top/>
      <bottom/>
      <diagonal/>
    </border>
  </borders>
  <cellStyleXfs count="1">
    <xf numFmtId="0" fontId="0" fillId="0" borderId="0"/>
  </cellStyleXfs>
  <cellXfs count="33">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applyAlignment="1">
      <alignment horizontal="left"/>
    </xf>
    <xf numFmtId="0" fontId="3" fillId="3" borderId="0" xfId="0" applyFont="1" applyFill="1"/>
    <xf numFmtId="0" fontId="0" fillId="3" borderId="0" xfId="0" applyFill="1" applyAlignment="1">
      <alignment horizontal="left"/>
    </xf>
    <xf numFmtId="0" fontId="0" fillId="3" borderId="0" xfId="0" applyFill="1"/>
    <xf numFmtId="0" fontId="4" fillId="3" borderId="0" xfId="0" applyFont="1" applyFill="1"/>
    <xf numFmtId="2" fontId="0" fillId="0" borderId="0" xfId="0" applyNumberFormat="1"/>
    <xf numFmtId="165" fontId="0" fillId="0" borderId="0" xfId="0" applyNumberFormat="1"/>
    <xf numFmtId="0" fontId="7" fillId="0" borderId="0" xfId="0" applyFont="1"/>
    <xf numFmtId="166" fontId="0" fillId="0" borderId="0" xfId="0" applyNumberFormat="1"/>
    <xf numFmtId="167" fontId="0" fillId="0" borderId="0" xfId="0" applyNumberFormat="1"/>
    <xf numFmtId="0" fontId="0" fillId="4" borderId="0" xfId="0" applyFill="1"/>
    <xf numFmtId="9" fontId="0" fillId="0" borderId="0" xfId="0" applyNumberFormat="1"/>
    <xf numFmtId="0" fontId="3" fillId="9" borderId="0" xfId="0" applyFont="1" applyFill="1"/>
    <xf numFmtId="9" fontId="0" fillId="3" borderId="0" xfId="0" applyNumberFormat="1" applyFill="1"/>
    <xf numFmtId="14" fontId="0" fillId="0" borderId="0" xfId="0" applyNumberFormat="1"/>
    <xf numFmtId="169" fontId="0" fillId="0" borderId="0" xfId="0" applyNumberFormat="1"/>
    <xf numFmtId="1" fontId="0" fillId="3" borderId="0" xfId="0" applyNumberFormat="1" applyFill="1"/>
    <xf numFmtId="168" fontId="0" fillId="0" borderId="0" xfId="0" applyNumberFormat="1"/>
    <xf numFmtId="168" fontId="1" fillId="0" borderId="0" xfId="0" applyNumberFormat="1" applyFont="1"/>
    <xf numFmtId="0" fontId="1" fillId="0" borderId="0" xfId="0" applyFont="1"/>
    <xf numFmtId="0" fontId="5" fillId="0" borderId="0" xfId="0" applyFont="1"/>
    <xf numFmtId="0" fontId="0" fillId="0" borderId="0" xfId="0" applyAlignment="1">
      <alignment wrapText="1"/>
    </xf>
    <xf numFmtId="0" fontId="0" fillId="0" borderId="0" xfId="0" applyAlignment="1">
      <alignment horizontal="left" indent="1"/>
    </xf>
    <xf numFmtId="0" fontId="6" fillId="8" borderId="0" xfId="0" applyFont="1" applyFill="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0" fontId="6" fillId="4" borderId="0" xfId="0" applyFont="1" applyFill="1" applyAlignment="1">
      <alignment horizontal="center"/>
    </xf>
    <xf numFmtId="0" fontId="6" fillId="7" borderId="0" xfId="0" applyFont="1" applyFill="1" applyAlignment="1">
      <alignment horizontal="center"/>
    </xf>
    <xf numFmtId="0" fontId="6" fillId="10" borderId="0" xfId="0" applyFont="1" applyFill="1" applyAlignment="1">
      <alignment horizontal="center"/>
    </xf>
  </cellXfs>
  <cellStyles count="1">
    <cellStyle name="Normal" xfId="0" builtinId="0"/>
  </cellStyles>
  <dxfs count="31">
    <dxf>
      <numFmt numFmtId="165" formatCode="0.0%"/>
    </dxf>
    <dxf>
      <numFmt numFmtId="2" formatCode="0.00"/>
    </dxf>
    <dxf>
      <numFmt numFmtId="13" formatCode="0%"/>
    </dxf>
    <dxf>
      <numFmt numFmtId="169" formatCode="0.0"/>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8" formatCode="[$-409]d/mmm/yyyy;@"/>
      <fill>
        <patternFill patternType="none">
          <fgColor indexed="64"/>
          <bgColor indexed="65"/>
        </patternFill>
      </fill>
    </dxf>
    <dxf>
      <numFmt numFmtId="168" formatCode="[$-409]d/mmm/yyyy;@"/>
      <fill>
        <patternFill patternType="none">
          <fgColor indexed="64"/>
          <bgColor auto="1"/>
        </patternFill>
      </fill>
    </dxf>
    <dxf>
      <fill>
        <patternFill patternType="none">
          <fgColor indexed="64"/>
          <bgColor auto="1"/>
        </patternFill>
      </fill>
    </dxf>
    <dxf>
      <fill>
        <patternFill patternType="none">
          <fgColor indexed="64"/>
          <bgColor auto="1"/>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i val="0"/>
      </font>
    </dxf>
    <dxf>
      <border diagonalUp="0" diagonalDown="0">
        <left style="thin">
          <color rgb="FFDCDC00"/>
        </left>
        <right style="thin">
          <color rgb="FFDCDC00"/>
        </right>
        <top style="thin">
          <color rgb="FFDCDC00"/>
        </top>
        <bottom style="thin">
          <color rgb="FFDCDC00"/>
        </bottom>
        <vertical/>
        <horizontal/>
      </border>
    </dxf>
    <dxf>
      <font>
        <b/>
        <i val="0"/>
      </font>
    </dxf>
    <dxf>
      <border diagonalUp="0" diagonalDown="0">
        <left style="thin">
          <color rgb="FF00B0F0"/>
        </left>
        <right style="thin">
          <color rgb="FF00B0F0"/>
        </right>
        <top style="thin">
          <color rgb="FF00B0F0"/>
        </top>
        <bottom style="thin">
          <color rgb="FF00B0F0"/>
        </bottom>
        <vertical/>
        <horizontal/>
      </border>
    </dxf>
    <dxf>
      <font>
        <b/>
        <color theme="1"/>
      </font>
      <fill>
        <patternFill>
          <bgColor rgb="FF7030A0"/>
        </patternFill>
      </fill>
      <border>
        <bottom style="thin">
          <color theme="8"/>
        </bottom>
        <vertical/>
        <horizontal/>
      </border>
    </dxf>
    <dxf>
      <font>
        <color theme="1"/>
      </font>
      <fill>
        <patternFill patternType="none">
          <fgColor indexed="64"/>
          <bgColor auto="1"/>
        </patternFill>
      </fill>
      <border diagonalUp="0" diagonalDown="0">
        <left style="thin">
          <color rgb="FF7030A0"/>
        </left>
        <right style="thin">
          <color rgb="FF7030A0"/>
        </right>
        <top style="thin">
          <color rgb="FF7030A0"/>
        </top>
        <bottom style="thin">
          <color rgb="FF7030A0"/>
        </bottom>
        <vertical/>
        <horizontal/>
      </border>
    </dxf>
  </dxfs>
  <tableStyles count="4" defaultTableStyle="TableStyleMedium2" defaultPivotStyle="PivotStyleLight16">
    <tableStyle name="Belayer" pivot="0" table="0" count="10" xr9:uid="{3B852CD3-873F-4B46-B9AF-0EAC3BA7239A}">
      <tableStyleElement type="wholeTable" dxfId="30"/>
      <tableStyleElement type="headerRow" dxfId="29"/>
    </tableStyle>
    <tableStyle name="Grade" pivot="0" table="0" count="6" xr9:uid="{ED94F21A-451D-464A-A285-04162855CE44}">
      <tableStyleElement type="wholeTable" dxfId="28"/>
      <tableStyleElement type="headerRow" dxfId="27"/>
    </tableStyle>
    <tableStyle name="Month" pivot="0" table="0" count="7" xr9:uid="{F096F372-2D61-41E2-A87F-AB7019E4C738}">
      <tableStyleElement type="wholeTable" dxfId="26"/>
      <tableStyleElement type="headerRow" dxfId="25"/>
    </tableStyle>
    <tableStyle name="SlicerStyleDark2 2" pivot="0" table="0" count="10" xr9:uid="{E4FA39DE-804B-4527-94CC-BAFD02E974DF}">
      <tableStyleElement type="wholeTable" dxfId="24"/>
      <tableStyleElement type="headerRow" dxfId="23"/>
    </tableStyle>
  </tableStyles>
  <colors>
    <mruColors>
      <color rgb="FFFFFFFF"/>
      <color rgb="FFA453C9"/>
      <color rgb="FF97DCFF"/>
      <color rgb="FF66CCFF"/>
      <color rgb="FFDCDC00"/>
      <color rgb="FFF8E162"/>
      <color rgb="FFFCF7E0"/>
      <color rgb="FFF8E15C"/>
      <color rgb="FF0066FF"/>
      <color rgb="FFFFC8C8"/>
    </mruColors>
  </colors>
  <extLst>
    <ext xmlns:x14="http://schemas.microsoft.com/office/spreadsheetml/2009/9/main" uri="{46F421CA-312F-682f-3DD2-61675219B42D}">
      <x14:dxfs count="2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C0000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DCDC00"/>
            </patternFill>
          </fill>
        </dxf>
        <dxf>
          <fill>
            <patternFill>
              <bgColor theme="0" tint="-0.24994659260841701"/>
            </patternFill>
          </fill>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00B0F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7030A0"/>
              <bgColor rgb="FF7030A0"/>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elayer">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Grade">
          <x14:slicerStyleElements>
            <x14:slicerStyleElement type="selectedItemWithData" dxfId="16"/>
            <x14:slicerStyleElement type="hoveredUnselectedItemWithData" dxfId="15"/>
            <x14:slicerStyleElement type="hoveredSelectedItemWithData" dxfId="14"/>
            <x14:slicerStyleElement type="hoveredSelectedItemWithNoData" dxfId="13"/>
          </x14:slicerStyleElements>
        </x14:slicerStyle>
        <x14:slicerStyle name="Month">
          <x14:slicerStyleElements>
            <x14:slicerStyleElement type="unselectedItemWithData" dxfId="12"/>
            <x14:slicerStyleElement type="selectedItemWithData" dxfId="11"/>
            <x14:slicerStyleElement type="hoveredUnselectedItemWithData" dxfId="10"/>
            <x14:slicerStyleElement type="hoveredSelectedItemWith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5.xml"/><Relationship Id="rId39" Type="http://schemas.openxmlformats.org/officeDocument/2006/relationships/customXml" Target="../customXml/item3.xml"/><Relationship Id="rId21" Type="http://schemas.openxmlformats.org/officeDocument/2006/relationships/pivotCacheDefinition" Target="pivotCache/pivotCacheDefinition17.xml"/><Relationship Id="rId34" Type="http://schemas.openxmlformats.org/officeDocument/2006/relationships/sheetMetadata" Target="metadata.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8.xml"/><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styles" Target="style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theme" Target="theme/them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pivotCacheDefinition" Target="pivotCache/pivotCacheDefinition4.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4.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16.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6.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kern="1200" spc="0" baseline="0">
                <a:solidFill>
                  <a:sysClr val="windowText" lastClr="000000">
                    <a:lumMod val="65000"/>
                    <a:lumOff val="35000"/>
                  </a:sysClr>
                </a:solidFill>
              </a:rPr>
              <a:t>% OF FLASH &amp; ONSIGHT</a:t>
            </a:r>
          </a:p>
        </c:rich>
      </c:tx>
      <c:layout>
        <c:manualLayout>
          <c:xMode val="edge"/>
          <c:yMode val="edge"/>
          <c:x val="0.20467592592592593"/>
          <c:y val="2.314814814814814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456036745406818E-2"/>
          <c:y val="0.17171296296296296"/>
          <c:w val="0.88498840769903764"/>
          <c:h val="0.7353546952464276"/>
        </c:manualLayout>
      </c:layout>
      <c:areaChart>
        <c:grouping val="stacked"/>
        <c:varyColors val="0"/>
        <c:ser>
          <c:idx val="0"/>
          <c:order val="0"/>
          <c:tx>
            <c:strRef>
              <c:f>'PIVOTS &amp; CALCULATIONS'!$B$68</c:f>
              <c:strCache>
                <c:ptCount val="1"/>
                <c:pt idx="0">
                  <c:v>flash</c:v>
                </c:pt>
              </c:strCache>
            </c:strRef>
          </c:tx>
          <c:spPr>
            <a:solidFill>
              <a:srgbClr val="00B0F0"/>
            </a:solidFill>
            <a:ln>
              <a:noFill/>
            </a:ln>
            <a:effectLst/>
          </c:spPr>
          <c:dLbls>
            <c:dLbl>
              <c:idx val="0"/>
              <c:layout>
                <c:manualLayout>
                  <c:x val="2.7777777777777776E-2"/>
                  <c:y val="-4.62962962962979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CALCULATIONS'!$A$69:$A$74</c:f>
              <c:strCache>
                <c:ptCount val="6"/>
                <c:pt idx="0">
                  <c:v>7a</c:v>
                </c:pt>
                <c:pt idx="1">
                  <c:v>7a+</c:v>
                </c:pt>
                <c:pt idx="2">
                  <c:v>7b</c:v>
                </c:pt>
                <c:pt idx="3">
                  <c:v>7b+</c:v>
                </c:pt>
                <c:pt idx="4">
                  <c:v>7c</c:v>
                </c:pt>
                <c:pt idx="5">
                  <c:v>7c+</c:v>
                </c:pt>
              </c:strCache>
            </c:strRef>
          </c:cat>
          <c:val>
            <c:numRef>
              <c:f>'PIVOTS &amp; CALCULATIONS'!$B$69:$B$74</c:f>
              <c:numCache>
                <c:formatCode>0%</c:formatCode>
                <c:ptCount val="6"/>
                <c:pt idx="0">
                  <c:v>0.1111111111111111</c:v>
                </c:pt>
                <c:pt idx="1">
                  <c:v>9.6153846153846159E-2</c:v>
                </c:pt>
                <c:pt idx="2">
                  <c:v>4.3478260869565216E-2</c:v>
                </c:pt>
                <c:pt idx="3">
                  <c:v>0</c:v>
                </c:pt>
                <c:pt idx="4">
                  <c:v>0</c:v>
                </c:pt>
                <c:pt idx="5">
                  <c:v>0</c:v>
                </c:pt>
              </c:numCache>
            </c:numRef>
          </c:val>
          <c:extLst>
            <c:ext xmlns:c16="http://schemas.microsoft.com/office/drawing/2014/chart" uri="{C3380CC4-5D6E-409C-BE32-E72D297353CC}">
              <c16:uniqueId val="{00000001-2CF7-444B-8582-85C6385445BB}"/>
            </c:ext>
          </c:extLst>
        </c:ser>
        <c:ser>
          <c:idx val="1"/>
          <c:order val="1"/>
          <c:tx>
            <c:strRef>
              <c:f>'PIVOTS &amp; CALCULATIONS'!$C$68</c:f>
              <c:strCache>
                <c:ptCount val="1"/>
                <c:pt idx="0">
                  <c:v>onsight</c:v>
                </c:pt>
              </c:strCache>
            </c:strRef>
          </c:tx>
          <c:spPr>
            <a:solidFill>
              <a:srgbClr val="97DCFF"/>
            </a:solidFill>
            <a:ln>
              <a:noFill/>
            </a:ln>
            <a:effectLst/>
          </c:spPr>
          <c:dLbls>
            <c:dLbl>
              <c:idx val="0"/>
              <c:layout>
                <c:manualLayout>
                  <c:x val="3.333333333333331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CALCULATIONS'!$A$69:$A$74</c:f>
              <c:strCache>
                <c:ptCount val="6"/>
                <c:pt idx="0">
                  <c:v>7a</c:v>
                </c:pt>
                <c:pt idx="1">
                  <c:v>7a+</c:v>
                </c:pt>
                <c:pt idx="2">
                  <c:v>7b</c:v>
                </c:pt>
                <c:pt idx="3">
                  <c:v>7b+</c:v>
                </c:pt>
                <c:pt idx="4">
                  <c:v>7c</c:v>
                </c:pt>
                <c:pt idx="5">
                  <c:v>7c+</c:v>
                </c:pt>
              </c:strCache>
            </c:strRef>
          </c:cat>
          <c:val>
            <c:numRef>
              <c:f>'PIVOTS &amp; CALCULATIONS'!$C$69:$C$74</c:f>
              <c:numCache>
                <c:formatCode>0%</c:formatCode>
                <c:ptCount val="6"/>
                <c:pt idx="0">
                  <c:v>0.37037037037037035</c:v>
                </c:pt>
                <c:pt idx="1">
                  <c:v>0.26923076923076922</c:v>
                </c:pt>
                <c:pt idx="2">
                  <c:v>8.6956521739130432E-2</c:v>
                </c:pt>
                <c:pt idx="3">
                  <c:v>9.0909090909090912E-2</c:v>
                </c:pt>
                <c:pt idx="4">
                  <c:v>0</c:v>
                </c:pt>
                <c:pt idx="5">
                  <c:v>0</c:v>
                </c:pt>
              </c:numCache>
            </c:numRef>
          </c:val>
          <c:extLst>
            <c:ext xmlns:c16="http://schemas.microsoft.com/office/drawing/2014/chart" uri="{C3380CC4-5D6E-409C-BE32-E72D297353CC}">
              <c16:uniqueId val="{00000003-2CF7-444B-8582-85C6385445BB}"/>
            </c:ext>
          </c:extLst>
        </c:ser>
        <c:dLbls>
          <c:showLegendKey val="0"/>
          <c:showVal val="1"/>
          <c:showCatName val="0"/>
          <c:showSerName val="0"/>
          <c:showPercent val="0"/>
          <c:showBubbleSize val="0"/>
        </c:dLbls>
        <c:axId val="1542257343"/>
        <c:axId val="1542274623"/>
      </c:areaChart>
      <c:catAx>
        <c:axId val="15422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74623"/>
        <c:crosses val="autoZero"/>
        <c:auto val="1"/>
        <c:lblAlgn val="ctr"/>
        <c:lblOffset val="100"/>
        <c:noMultiLvlLbl val="0"/>
      </c:catAx>
      <c:valAx>
        <c:axId val="1542274623"/>
        <c:scaling>
          <c:orientation val="minMax"/>
          <c:max val="0.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57343"/>
        <c:crosses val="autoZero"/>
        <c:crossBetween val="midCat"/>
        <c:majorUnit val="0.1"/>
      </c:valAx>
      <c:spPr>
        <a:noFill/>
        <a:ln>
          <a:noFill/>
        </a:ln>
        <a:effectLst/>
      </c:spPr>
    </c:plotArea>
    <c:legend>
      <c:legendPos val="b"/>
      <c:layout>
        <c:manualLayout>
          <c:xMode val="edge"/>
          <c:yMode val="edge"/>
          <c:x val="0.37653849518810156"/>
          <c:y val="0.19502260134149893"/>
          <c:w val="0.35657370953630796"/>
          <c:h val="0.13020924467774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 of flash, onsight, redpoint</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 OF FLASH, OS, RP</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CALCULATIONS'!$B$43</c:f>
              <c:strCache>
                <c:ptCount val="1"/>
                <c:pt idx="0">
                  <c:v>Total</c:v>
                </c:pt>
              </c:strCache>
            </c:strRef>
          </c:tx>
          <c:spPr>
            <a:solidFill>
              <a:srgbClr val="66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CALCULATIONS'!$A$44:$A$47</c:f>
              <c:strCache>
                <c:ptCount val="3"/>
                <c:pt idx="0">
                  <c:v>flash</c:v>
                </c:pt>
                <c:pt idx="1">
                  <c:v>onsight</c:v>
                </c:pt>
                <c:pt idx="2">
                  <c:v>redpoint</c:v>
                </c:pt>
              </c:strCache>
            </c:strRef>
          </c:cat>
          <c:val>
            <c:numRef>
              <c:f>'PIVOTS &amp; CALCULATIONS'!$B$44:$B$47</c:f>
              <c:numCache>
                <c:formatCode>0.0%</c:formatCode>
                <c:ptCount val="3"/>
                <c:pt idx="0">
                  <c:v>8.9552238805970144E-2</c:v>
                </c:pt>
                <c:pt idx="1">
                  <c:v>0.28358208955223879</c:v>
                </c:pt>
                <c:pt idx="2">
                  <c:v>0.62686567164179108</c:v>
                </c:pt>
              </c:numCache>
            </c:numRef>
          </c:val>
          <c:extLst>
            <c:ext xmlns:c16="http://schemas.microsoft.com/office/drawing/2014/chart" uri="{C3380CC4-5D6E-409C-BE32-E72D297353CC}">
              <c16:uniqueId val="{00000000-4709-4DE3-BA60-A916B1C4CF40}"/>
            </c:ext>
          </c:extLst>
        </c:ser>
        <c:dLbls>
          <c:showLegendKey val="0"/>
          <c:showVal val="0"/>
          <c:showCatName val="0"/>
          <c:showSerName val="0"/>
          <c:showPercent val="0"/>
          <c:showBubbleSize val="0"/>
        </c:dLbls>
        <c:gapWidth val="75"/>
        <c:overlap val="-50"/>
        <c:axId val="614700943"/>
        <c:axId val="614719663"/>
      </c:barChart>
      <c:catAx>
        <c:axId val="61470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19663"/>
        <c:crosses val="autoZero"/>
        <c:auto val="1"/>
        <c:lblAlgn val="ctr"/>
        <c:lblOffset val="100"/>
        <c:noMultiLvlLbl val="0"/>
      </c:catAx>
      <c:valAx>
        <c:axId val="61471966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0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CALCULATIONS!Average of Tries num. only excl. outliers</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AVG TRIES PER</a:t>
            </a:r>
            <a:r>
              <a:rPr lang="en-US" sz="1600" baseline="0"/>
              <a:t> ASCENT</a:t>
            </a:r>
            <a:endParaRPr lang="en-US" sz="1600"/>
          </a:p>
        </c:rich>
      </c:tx>
      <c:layout>
        <c:manualLayout>
          <c:xMode val="edge"/>
          <c:yMode val="edge"/>
          <c:x val="0.17712525517643626"/>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CALCULATIONS'!$B$50</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CALCULATIONS'!$A$51:$A$57</c:f>
              <c:strCache>
                <c:ptCount val="6"/>
                <c:pt idx="0">
                  <c:v>7a</c:v>
                </c:pt>
                <c:pt idx="1">
                  <c:v>7a+</c:v>
                </c:pt>
                <c:pt idx="2">
                  <c:v>7b</c:v>
                </c:pt>
                <c:pt idx="3">
                  <c:v>7b+</c:v>
                </c:pt>
                <c:pt idx="4">
                  <c:v>7c</c:v>
                </c:pt>
                <c:pt idx="5">
                  <c:v>7c+</c:v>
                </c:pt>
              </c:strCache>
            </c:strRef>
          </c:cat>
          <c:val>
            <c:numRef>
              <c:f>'PIVOTS &amp; CALCULATIONS'!$B$51:$B$57</c:f>
              <c:numCache>
                <c:formatCode>0.00</c:formatCode>
                <c:ptCount val="6"/>
                <c:pt idx="0">
                  <c:v>1.8981481481481481</c:v>
                </c:pt>
                <c:pt idx="1">
                  <c:v>2.0961538461538463</c:v>
                </c:pt>
                <c:pt idx="2">
                  <c:v>3.1739130434782608</c:v>
                </c:pt>
                <c:pt idx="3">
                  <c:v>5.6363636363636367</c:v>
                </c:pt>
                <c:pt idx="4">
                  <c:v>9.8000000000000007</c:v>
                </c:pt>
                <c:pt idx="5">
                  <c:v>27</c:v>
                </c:pt>
              </c:numCache>
            </c:numRef>
          </c:val>
          <c:extLst>
            <c:ext xmlns:c16="http://schemas.microsoft.com/office/drawing/2014/chart" uri="{C3380CC4-5D6E-409C-BE32-E72D297353CC}">
              <c16:uniqueId val="{00000003-9202-45AC-A3FC-AD960FC026A6}"/>
            </c:ext>
          </c:extLst>
        </c:ser>
        <c:dLbls>
          <c:dLblPos val="outEnd"/>
          <c:showLegendKey val="0"/>
          <c:showVal val="1"/>
          <c:showCatName val="0"/>
          <c:showSerName val="0"/>
          <c:showPercent val="0"/>
          <c:showBubbleSize val="0"/>
        </c:dLbls>
        <c:gapWidth val="75"/>
        <c:overlap val="-50"/>
        <c:axId val="1360983695"/>
        <c:axId val="1360959695"/>
      </c:barChart>
      <c:catAx>
        <c:axId val="13609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59695"/>
        <c:crosses val="autoZero"/>
        <c:auto val="1"/>
        <c:lblAlgn val="ctr"/>
        <c:lblOffset val="100"/>
        <c:noMultiLvlLbl val="0"/>
      </c:catAx>
      <c:valAx>
        <c:axId val="1360959695"/>
        <c:scaling>
          <c:orientation val="minMax"/>
        </c:scaling>
        <c:delete val="1"/>
        <c:axPos val="l"/>
        <c:numFmt formatCode="0.00" sourceLinked="1"/>
        <c:majorTickMark val="none"/>
        <c:minorTickMark val="none"/>
        <c:tickLblPos val="nextTo"/>
        <c:crossAx val="136098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GRADES PYRAMID</a:t>
            </a:r>
          </a:p>
        </c:rich>
      </c:tx>
      <c:layout>
        <c:manualLayout>
          <c:xMode val="edge"/>
          <c:yMode val="edge"/>
          <c:x val="0.35439814814814813"/>
          <c:y val="7.326007326007326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51851851851852"/>
          <c:y val="0.18300925925925926"/>
          <c:w val="0.85648148148148151"/>
          <c:h val="0.76606481481481481"/>
        </c:manualLayout>
      </c:layout>
      <c:barChart>
        <c:barDir val="bar"/>
        <c:grouping val="stacked"/>
        <c:varyColors val="0"/>
        <c:ser>
          <c:idx val="0"/>
          <c:order val="0"/>
          <c:spPr>
            <a:noFill/>
            <a:ln>
              <a:noFill/>
            </a:ln>
            <a:effectLst/>
          </c:spPr>
          <c:invertIfNegative val="0"/>
          <c:cat>
            <c:strRef>
              <c:f>'PIVOTS &amp; CALCULATIONS'!$A$15:$A$20</c:f>
              <c:strCache>
                <c:ptCount val="6"/>
                <c:pt idx="0">
                  <c:v>7a</c:v>
                </c:pt>
                <c:pt idx="1">
                  <c:v>7a+</c:v>
                </c:pt>
                <c:pt idx="2">
                  <c:v>7b</c:v>
                </c:pt>
                <c:pt idx="3">
                  <c:v>7b+</c:v>
                </c:pt>
                <c:pt idx="4">
                  <c:v>7c</c:v>
                </c:pt>
                <c:pt idx="5">
                  <c:v>7c+</c:v>
                </c:pt>
              </c:strCache>
            </c:strRef>
          </c:cat>
          <c:val>
            <c:numRef>
              <c:f>'PIVOTS &amp; CALCULATIONS'!$B$15:$B$20</c:f>
              <c:numCache>
                <c:formatCode>General</c:formatCode>
                <c:ptCount val="6"/>
                <c:pt idx="0">
                  <c:v>0</c:v>
                </c:pt>
                <c:pt idx="1">
                  <c:v>28</c:v>
                </c:pt>
                <c:pt idx="2">
                  <c:v>42.5</c:v>
                </c:pt>
                <c:pt idx="3">
                  <c:v>48.5</c:v>
                </c:pt>
                <c:pt idx="4">
                  <c:v>51.5</c:v>
                </c:pt>
                <c:pt idx="5">
                  <c:v>53</c:v>
                </c:pt>
              </c:numCache>
            </c:numRef>
          </c:val>
          <c:extLst>
            <c:ext xmlns:c16="http://schemas.microsoft.com/office/drawing/2014/chart" uri="{C3380CC4-5D6E-409C-BE32-E72D297353CC}">
              <c16:uniqueId val="{00000000-BFFF-4DB4-AE29-79FA336ADEEE}"/>
            </c:ext>
          </c:extLst>
        </c:ser>
        <c:ser>
          <c:idx val="1"/>
          <c:order val="1"/>
          <c:spPr>
            <a:solidFill>
              <a:srgbClr val="00B0F0"/>
            </a:solidFill>
            <a:ln>
              <a:noFill/>
            </a:ln>
            <a:effectLst/>
          </c:spPr>
          <c:invertIfNegative val="0"/>
          <c:dLbls>
            <c:dLbl>
              <c:idx val="0"/>
              <c:layout>
                <c:manualLayout>
                  <c:x val="0.39351851851851855"/>
                  <c:y val="-3.0864197530864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FF-4DB4-AE29-79FA336ADEEE}"/>
                </c:ext>
              </c:extLst>
            </c:dLbl>
            <c:dLbl>
              <c:idx val="1"/>
              <c:layout>
                <c:manualLayout>
                  <c:x val="0.2824074074074073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61-4EBE-9CB6-9CAFB8506D71}"/>
                </c:ext>
              </c:extLst>
            </c:dLbl>
            <c:dLbl>
              <c:idx val="2"/>
              <c:layout>
                <c:manualLayout>
                  <c:x val="0.22222222222222221"/>
                  <c:y val="-3.0864197530864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61-4EBE-9CB6-9CAFB8506D71}"/>
                </c:ext>
              </c:extLst>
            </c:dLbl>
            <c:dLbl>
              <c:idx val="3"/>
              <c:layout>
                <c:manualLayout>
                  <c:x val="0.17592592592592585"/>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61-4EBE-9CB6-9CAFB8506D71}"/>
                </c:ext>
              </c:extLst>
            </c:dLbl>
            <c:dLbl>
              <c:idx val="4"/>
              <c:layout>
                <c:manualLayout>
                  <c:x val="0.138888888888888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61-4EBE-9CB6-9CAFB8506D71}"/>
                </c:ext>
              </c:extLst>
            </c:dLbl>
            <c:dLbl>
              <c:idx val="5"/>
              <c:layout>
                <c:manualLayout>
                  <c:x val="8.7962962962962965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61-4EBE-9CB6-9CAFB8506D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 &amp; CALCULATIONS'!$A$15:$A$20</c:f>
              <c:strCache>
                <c:ptCount val="6"/>
                <c:pt idx="0">
                  <c:v>7a</c:v>
                </c:pt>
                <c:pt idx="1">
                  <c:v>7a+</c:v>
                </c:pt>
                <c:pt idx="2">
                  <c:v>7b</c:v>
                </c:pt>
                <c:pt idx="3">
                  <c:v>7b+</c:v>
                </c:pt>
                <c:pt idx="4">
                  <c:v>7c</c:v>
                </c:pt>
                <c:pt idx="5">
                  <c:v>7c+</c:v>
                </c:pt>
              </c:strCache>
            </c:strRef>
          </c:cat>
          <c:val>
            <c:numRef>
              <c:f>'PIVOTS &amp; CALCULATIONS'!$C$15:$C$20</c:f>
              <c:numCache>
                <c:formatCode>General</c:formatCode>
                <c:ptCount val="6"/>
                <c:pt idx="0">
                  <c:v>108</c:v>
                </c:pt>
                <c:pt idx="1">
                  <c:v>52</c:v>
                </c:pt>
                <c:pt idx="2">
                  <c:v>23</c:v>
                </c:pt>
                <c:pt idx="3">
                  <c:v>11</c:v>
                </c:pt>
                <c:pt idx="4">
                  <c:v>5</c:v>
                </c:pt>
                <c:pt idx="5">
                  <c:v>2</c:v>
                </c:pt>
              </c:numCache>
            </c:numRef>
          </c:val>
          <c:extLst>
            <c:ext xmlns:c16="http://schemas.microsoft.com/office/drawing/2014/chart" uri="{C3380CC4-5D6E-409C-BE32-E72D297353CC}">
              <c16:uniqueId val="{00000002-BFFF-4DB4-AE29-79FA336ADEEE}"/>
            </c:ext>
          </c:extLst>
        </c:ser>
        <c:dLbls>
          <c:showLegendKey val="0"/>
          <c:showVal val="0"/>
          <c:showCatName val="0"/>
          <c:showSerName val="0"/>
          <c:showPercent val="0"/>
          <c:showBubbleSize val="0"/>
        </c:dLbls>
        <c:gapWidth val="10"/>
        <c:overlap val="100"/>
        <c:axId val="1174629312"/>
        <c:axId val="1174631232"/>
      </c:barChart>
      <c:catAx>
        <c:axId val="117462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31232"/>
        <c:crosses val="autoZero"/>
        <c:auto val="1"/>
        <c:lblAlgn val="ctr"/>
        <c:lblOffset val="100"/>
        <c:noMultiLvlLbl val="0"/>
      </c:catAx>
      <c:valAx>
        <c:axId val="1174631232"/>
        <c:scaling>
          <c:orientation val="minMax"/>
        </c:scaling>
        <c:delete val="1"/>
        <c:axPos val="b"/>
        <c:numFmt formatCode="General" sourceLinked="1"/>
        <c:majorTickMark val="out"/>
        <c:minorTickMark val="none"/>
        <c:tickLblPos val="nextTo"/>
        <c:crossAx val="117462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[Sport climbing data and dashboard - September 2025.xlsx]PIVOTS &amp; CALCULATIONS!Count per grade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tint val="50000"/>
            </a:schemeClr>
          </a:solidFill>
          <a:ln w="19050">
            <a:solidFill>
              <a:schemeClr val="lt1"/>
            </a:solidFill>
          </a:ln>
          <a:effectLst/>
        </c:spPr>
        <c:dLbl>
          <c:idx val="0"/>
          <c:layout>
            <c:manualLayout>
              <c:x val="0.13930348258706468"/>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tint val="70000"/>
            </a:schemeClr>
          </a:solidFill>
          <a:ln w="19050">
            <a:solidFill>
              <a:schemeClr val="lt1"/>
            </a:solidFill>
          </a:ln>
          <a:effectLst/>
        </c:spPr>
        <c:dLbl>
          <c:idx val="0"/>
          <c:layout>
            <c:manualLayout>
              <c:x val="-0.1641791044776119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tint val="90000"/>
            </a:schemeClr>
          </a:solidFill>
          <a:ln w="19050">
            <a:solidFill>
              <a:schemeClr val="lt1"/>
            </a:solidFill>
          </a:ln>
          <a:effectLst/>
        </c:spPr>
        <c:dLbl>
          <c:idx val="0"/>
          <c:layout>
            <c:manualLayout>
              <c:x val="-0.1840796019900497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hade val="90000"/>
            </a:schemeClr>
          </a:solidFill>
          <a:ln w="19050">
            <a:solidFill>
              <a:schemeClr val="lt1"/>
            </a:solidFill>
          </a:ln>
          <a:effectLst/>
        </c:spPr>
        <c:dLbl>
          <c:idx val="0"/>
          <c:layout>
            <c:manualLayout>
              <c:x val="-0.20895522388059701"/>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shade val="70000"/>
            </a:schemeClr>
          </a:solidFill>
          <a:ln w="19050">
            <a:solidFill>
              <a:schemeClr val="lt1"/>
            </a:solidFill>
          </a:ln>
          <a:effectLst/>
        </c:spPr>
        <c:dLbl>
          <c:idx val="0"/>
          <c:layout>
            <c:manualLayout>
              <c:x val="-5.4726368159204022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5">
              <a:shade val="50000"/>
            </a:schemeClr>
          </a:solidFill>
          <a:ln w="19050">
            <a:solidFill>
              <a:schemeClr val="lt1"/>
            </a:solidFill>
          </a:ln>
          <a:effectLst/>
        </c:spPr>
        <c:dLbl>
          <c:idx val="0"/>
          <c:layout>
            <c:manualLayout>
              <c:x val="0.17910447761194029"/>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 &amp; CALCULATIONS'!$B$4</c:f>
              <c:strCache>
                <c:ptCount val="1"/>
                <c:pt idx="0">
                  <c:v>Total</c:v>
                </c:pt>
              </c:strCache>
            </c:strRef>
          </c:tx>
          <c:dPt>
            <c:idx val="0"/>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1-6B33-4F45-873A-00AF5FF30C91}"/>
              </c:ext>
            </c:extLst>
          </c:dPt>
          <c:dPt>
            <c:idx val="1"/>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3-6B33-4F45-873A-00AF5FF30C91}"/>
              </c:ext>
            </c:extLst>
          </c:dPt>
          <c:dPt>
            <c:idx val="2"/>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5-6B33-4F45-873A-00AF5FF30C91}"/>
              </c:ext>
            </c:extLst>
          </c:dPt>
          <c:dPt>
            <c:idx val="3"/>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7-6B33-4F45-873A-00AF5FF30C91}"/>
              </c:ext>
            </c:extLst>
          </c:dPt>
          <c:dPt>
            <c:idx val="4"/>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9-6B33-4F45-873A-00AF5FF30C91}"/>
              </c:ext>
            </c:extLst>
          </c:dPt>
          <c:dPt>
            <c:idx val="5"/>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B-6B33-4F45-873A-00AF5FF30C91}"/>
              </c:ext>
            </c:extLst>
          </c:dPt>
          <c:dLbls>
            <c:dLbl>
              <c:idx val="0"/>
              <c:layout>
                <c:manualLayout>
                  <c:x val="0.13930348258706468"/>
                  <c:y val="0.138888888888888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3-4F45-873A-00AF5FF30C91}"/>
                </c:ext>
              </c:extLst>
            </c:dLbl>
            <c:dLbl>
              <c:idx val="1"/>
              <c:layout>
                <c:manualLayout>
                  <c:x val="-0.16417910447761194"/>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33-4F45-873A-00AF5FF30C91}"/>
                </c:ext>
              </c:extLst>
            </c:dLbl>
            <c:dLbl>
              <c:idx val="2"/>
              <c:layout>
                <c:manualLayout>
                  <c:x val="-0.18407960199004975"/>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3-4F45-873A-00AF5FF30C91}"/>
                </c:ext>
              </c:extLst>
            </c:dLbl>
            <c:dLbl>
              <c:idx val="3"/>
              <c:layout>
                <c:manualLayout>
                  <c:x val="-0.20895522388059701"/>
                  <c:y val="-0.129629629629629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33-4F45-873A-00AF5FF30C91}"/>
                </c:ext>
              </c:extLst>
            </c:dLbl>
            <c:dLbl>
              <c:idx val="4"/>
              <c:layout>
                <c:manualLayout>
                  <c:x val="-5.4726368159204022E-2"/>
                  <c:y val="-0.15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33-4F45-873A-00AF5FF30C91}"/>
                </c:ext>
              </c:extLst>
            </c:dLbl>
            <c:dLbl>
              <c:idx val="5"/>
              <c:layout>
                <c:manualLayout>
                  <c:x val="0.17910447761194029"/>
                  <c:y val="-0.125000000000000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B33-4F45-873A-00AF5FF30C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CALCULATIONS'!$A$5:$A$11</c:f>
              <c:strCache>
                <c:ptCount val="6"/>
                <c:pt idx="0">
                  <c:v>7a</c:v>
                </c:pt>
                <c:pt idx="1">
                  <c:v>7a+</c:v>
                </c:pt>
                <c:pt idx="2">
                  <c:v>7b</c:v>
                </c:pt>
                <c:pt idx="3">
                  <c:v>7b+</c:v>
                </c:pt>
                <c:pt idx="4">
                  <c:v>7c</c:v>
                </c:pt>
                <c:pt idx="5">
                  <c:v>7c+</c:v>
                </c:pt>
              </c:strCache>
            </c:strRef>
          </c:cat>
          <c:val>
            <c:numRef>
              <c:f>'PIVOTS &amp; CALCULATIONS'!$B$5:$B$11</c:f>
              <c:numCache>
                <c:formatCode>General</c:formatCode>
                <c:ptCount val="6"/>
                <c:pt idx="0">
                  <c:v>108</c:v>
                </c:pt>
                <c:pt idx="1">
                  <c:v>52</c:v>
                </c:pt>
                <c:pt idx="2">
                  <c:v>23</c:v>
                </c:pt>
                <c:pt idx="3">
                  <c:v>11</c:v>
                </c:pt>
                <c:pt idx="4">
                  <c:v>5</c:v>
                </c:pt>
                <c:pt idx="5">
                  <c:v>2</c:v>
                </c:pt>
              </c:numCache>
            </c:numRef>
          </c:val>
          <c:extLst>
            <c:ext xmlns:c16="http://schemas.microsoft.com/office/drawing/2014/chart" uri="{C3380CC4-5D6E-409C-BE32-E72D297353CC}">
              <c16:uniqueId val="{0000000C-6B33-4F45-873A-00AF5FF30C9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0"/>
      <c:rotY val="1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 &amp; CALCULATIONS'!$A$15</c:f>
              <c:strCache>
                <c:ptCount val="1"/>
                <c:pt idx="0">
                  <c:v>7a</c:v>
                </c:pt>
              </c:strCache>
            </c:strRef>
          </c:tx>
          <c:spPr>
            <a:solidFill>
              <a:schemeClr val="accent1"/>
            </a:solidFill>
            <a:ln w="12700">
              <a:solidFill>
                <a:schemeClr val="tx1">
                  <a:lumMod val="75000"/>
                  <a:lumOff val="25000"/>
                </a:schemeClr>
              </a:solidFill>
            </a:ln>
            <a:effectLst/>
            <a:sp3d contourW="12700">
              <a:contourClr>
                <a:schemeClr val="tx1">
                  <a:lumMod val="75000"/>
                  <a:lumOff val="2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CALCULATIONS'!$C$15</c:f>
              <c:numCache>
                <c:formatCode>General</c:formatCode>
                <c:ptCount val="1"/>
                <c:pt idx="0">
                  <c:v>108</c:v>
                </c:pt>
              </c:numCache>
            </c:numRef>
          </c:val>
          <c:shape val="pyramidToMax"/>
          <c:extLst>
            <c:ext xmlns:c16="http://schemas.microsoft.com/office/drawing/2014/chart" uri="{C3380CC4-5D6E-409C-BE32-E72D297353CC}">
              <c16:uniqueId val="{00000000-63E8-4BFF-9399-3213331B5A09}"/>
            </c:ext>
          </c:extLst>
        </c:ser>
        <c:ser>
          <c:idx val="1"/>
          <c:order val="1"/>
          <c:tx>
            <c:strRef>
              <c:f>'PIVOTS &amp; CALCULATIONS'!$A$16</c:f>
              <c:strCache>
                <c:ptCount val="1"/>
                <c:pt idx="0">
                  <c:v>7a+</c:v>
                </c:pt>
              </c:strCache>
            </c:strRef>
          </c:tx>
          <c:spPr>
            <a:solidFill>
              <a:schemeClr val="accent2"/>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2.2662889518413599E-2"/>
                  <c:y val="5.4562874535232508E-17"/>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CALCULATIONS'!$C$16</c:f>
              <c:numCache>
                <c:formatCode>General</c:formatCode>
                <c:ptCount val="1"/>
                <c:pt idx="0">
                  <c:v>52</c:v>
                </c:pt>
              </c:numCache>
            </c:numRef>
          </c:val>
          <c:shape val="pyramidToMax"/>
          <c:extLst>
            <c:ext xmlns:c16="http://schemas.microsoft.com/office/drawing/2014/chart" uri="{C3380CC4-5D6E-409C-BE32-E72D297353CC}">
              <c16:uniqueId val="{00000002-63E8-4BFF-9399-3213331B5A09}"/>
            </c:ext>
          </c:extLst>
        </c:ser>
        <c:ser>
          <c:idx val="2"/>
          <c:order val="2"/>
          <c:tx>
            <c:strRef>
              <c:f>'PIVOTS &amp; CALCULATIONS'!$A$17</c:f>
              <c:strCache>
                <c:ptCount val="1"/>
                <c:pt idx="0">
                  <c:v>7b</c:v>
                </c:pt>
              </c:strCache>
            </c:strRef>
          </c:tx>
          <c:spPr>
            <a:solidFill>
              <a:schemeClr val="accent3"/>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20337301587301587"/>
                  <c:y val="-5.092592592592592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CALCULATIONS'!$C$17</c:f>
              <c:numCache>
                <c:formatCode>General</c:formatCode>
                <c:ptCount val="1"/>
                <c:pt idx="0">
                  <c:v>23</c:v>
                </c:pt>
              </c:numCache>
            </c:numRef>
          </c:val>
          <c:shape val="pyramidToMax"/>
          <c:extLst>
            <c:ext xmlns:c16="http://schemas.microsoft.com/office/drawing/2014/chart" uri="{C3380CC4-5D6E-409C-BE32-E72D297353CC}">
              <c16:uniqueId val="{00000003-63E8-4BFF-9399-3213331B5A09}"/>
            </c:ext>
          </c:extLst>
        </c:ser>
        <c:ser>
          <c:idx val="3"/>
          <c:order val="3"/>
          <c:tx>
            <c:strRef>
              <c:f>'PIVOTS &amp; CALCULATIONS'!$A$18</c:f>
              <c:strCache>
                <c:ptCount val="1"/>
                <c:pt idx="0">
                  <c:v>7b+</c:v>
                </c:pt>
              </c:strCache>
            </c:strRef>
          </c:tx>
          <c:spPr>
            <a:solidFill>
              <a:schemeClr val="accent4"/>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5"/>
                  <c:y val="-3.703703703703703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CALCULATIONS'!$C$18</c:f>
              <c:numCache>
                <c:formatCode>General</c:formatCode>
                <c:ptCount val="1"/>
                <c:pt idx="0">
                  <c:v>11</c:v>
                </c:pt>
              </c:numCache>
            </c:numRef>
          </c:val>
          <c:shape val="pyramidToMax"/>
          <c:extLst>
            <c:ext xmlns:c16="http://schemas.microsoft.com/office/drawing/2014/chart" uri="{C3380CC4-5D6E-409C-BE32-E72D297353CC}">
              <c16:uniqueId val="{00000005-63E8-4BFF-9399-3213331B5A09}"/>
            </c:ext>
          </c:extLst>
        </c:ser>
        <c:ser>
          <c:idx val="4"/>
          <c:order val="4"/>
          <c:tx>
            <c:strRef>
              <c:f>'PIVOTS &amp; CALCULATIONS'!$A$19</c:f>
              <c:strCache>
                <c:ptCount val="1"/>
                <c:pt idx="0">
                  <c:v>7c</c:v>
                </c:pt>
              </c:strCache>
            </c:strRef>
          </c:tx>
          <c:spPr>
            <a:solidFill>
              <a:schemeClr val="accent5"/>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9722222222222233"/>
                  <c:y val="-9.722222222222226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CALCULATIONS'!$C$19</c:f>
              <c:numCache>
                <c:formatCode>General</c:formatCode>
                <c:ptCount val="1"/>
                <c:pt idx="0">
                  <c:v>5</c:v>
                </c:pt>
              </c:numCache>
            </c:numRef>
          </c:val>
          <c:shape val="pyramidToMax"/>
          <c:extLst>
            <c:ext xmlns:c16="http://schemas.microsoft.com/office/drawing/2014/chart" uri="{C3380CC4-5D6E-409C-BE32-E72D297353CC}">
              <c16:uniqueId val="{00000007-63E8-4BFF-9399-3213331B5A09}"/>
            </c:ext>
          </c:extLst>
        </c:ser>
        <c:ser>
          <c:idx val="5"/>
          <c:order val="5"/>
          <c:tx>
            <c:strRef>
              <c:f>'PIVOTS &amp; CALCULATIONS'!$A$20</c:f>
              <c:strCache>
                <c:ptCount val="1"/>
                <c:pt idx="0">
                  <c:v>7c+</c:v>
                </c:pt>
              </c:strCache>
            </c:strRef>
          </c:tx>
          <c:spPr>
            <a:solidFill>
              <a:schemeClr val="accent6"/>
            </a:solidFill>
            <a:ln>
              <a:noFill/>
            </a:ln>
            <a:effectLst/>
            <a:sp3d/>
          </c:spPr>
          <c:invertIfNegative val="0"/>
          <c:dLbls>
            <c:dLbl>
              <c:idx val="0"/>
              <c:layout>
                <c:manualLayout>
                  <c:x val="-0.1247797283129977"/>
                  <c:y val="-0.13359794094439936"/>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CALCULATIONS'!$C$20</c:f>
              <c:numCache>
                <c:formatCode>General</c:formatCode>
                <c:ptCount val="1"/>
                <c:pt idx="0">
                  <c:v>2</c:v>
                </c:pt>
              </c:numCache>
            </c:numRef>
          </c:val>
          <c:shape val="pyramidToMax"/>
          <c:extLst>
            <c:ext xmlns:c16="http://schemas.microsoft.com/office/drawing/2014/chart" uri="{C3380CC4-5D6E-409C-BE32-E72D297353CC}">
              <c16:uniqueId val="{00000009-63E8-4BFF-9399-3213331B5A09}"/>
            </c:ext>
          </c:extLst>
        </c:ser>
        <c:dLbls>
          <c:showLegendKey val="0"/>
          <c:showVal val="1"/>
          <c:showCatName val="0"/>
          <c:showSerName val="0"/>
          <c:showPercent val="0"/>
          <c:showBubbleSize val="0"/>
        </c:dLbls>
        <c:gapWidth val="60"/>
        <c:gapDepth val="50"/>
        <c:shape val="pyramidToMax"/>
        <c:axId val="1174609152"/>
        <c:axId val="1174633152"/>
        <c:axId val="0"/>
      </c:bar3DChart>
      <c:catAx>
        <c:axId val="1174609152"/>
        <c:scaling>
          <c:orientation val="minMax"/>
        </c:scaling>
        <c:delete val="1"/>
        <c:axPos val="b"/>
        <c:numFmt formatCode="General" sourceLinked="1"/>
        <c:majorTickMark val="none"/>
        <c:minorTickMark val="none"/>
        <c:tickLblPos val="nextTo"/>
        <c:crossAx val="1174633152"/>
        <c:crosses val="autoZero"/>
        <c:auto val="1"/>
        <c:lblAlgn val="ctr"/>
        <c:lblOffset val="100"/>
        <c:noMultiLvlLbl val="0"/>
      </c:catAx>
      <c:valAx>
        <c:axId val="1174633152"/>
        <c:scaling>
          <c:orientation val="minMax"/>
        </c:scaling>
        <c:delete val="1"/>
        <c:axPos val="l"/>
        <c:numFmt formatCode="General" sourceLinked="1"/>
        <c:majorTickMark val="none"/>
        <c:minorTickMark val="none"/>
        <c:tickLblPos val="nextTo"/>
        <c:crossAx val="11746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[Sport climbing data and dashboard - September 2025.xlsx]PIVOTS &amp; CALCULATIONS!Count per number of attempts</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NUMBER OF TRIES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25925925925923E-2"/>
          <c:y val="0.13004629629629633"/>
          <c:w val="0.89814814814814814"/>
          <c:h val="0.68822506561679786"/>
        </c:manualLayout>
      </c:layout>
      <c:barChart>
        <c:barDir val="col"/>
        <c:grouping val="clustered"/>
        <c:varyColors val="0"/>
        <c:ser>
          <c:idx val="0"/>
          <c:order val="0"/>
          <c:tx>
            <c:strRef>
              <c:f>'PIVOTS &amp; CALCULATIONS'!$B$24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CALCULATIONS'!$A$25:$A$40</c:f>
              <c:strCache>
                <c:ptCount val="15"/>
                <c:pt idx="0">
                  <c:v>2</c:v>
                </c:pt>
                <c:pt idx="1">
                  <c:v>onsight</c:v>
                </c:pt>
                <c:pt idx="2">
                  <c:v>3</c:v>
                </c:pt>
                <c:pt idx="3">
                  <c:v>flash</c:v>
                </c:pt>
                <c:pt idx="4">
                  <c:v>4</c:v>
                </c:pt>
                <c:pt idx="5">
                  <c:v>5</c:v>
                </c:pt>
                <c:pt idx="6">
                  <c:v>6</c:v>
                </c:pt>
                <c:pt idx="7">
                  <c:v>7</c:v>
                </c:pt>
                <c:pt idx="8">
                  <c:v>8</c:v>
                </c:pt>
                <c:pt idx="9">
                  <c:v>10</c:v>
                </c:pt>
                <c:pt idx="10">
                  <c:v>14</c:v>
                </c:pt>
                <c:pt idx="11">
                  <c:v>40</c:v>
                </c:pt>
                <c:pt idx="12">
                  <c:v>24</c:v>
                </c:pt>
                <c:pt idx="13">
                  <c:v>1</c:v>
                </c:pt>
                <c:pt idx="14">
                  <c:v>12</c:v>
                </c:pt>
              </c:strCache>
            </c:strRef>
          </c:cat>
          <c:val>
            <c:numRef>
              <c:f>'PIVOTS &amp; CALCULATIONS'!$B$25:$B$40</c:f>
              <c:numCache>
                <c:formatCode>General</c:formatCode>
                <c:ptCount val="15"/>
                <c:pt idx="0">
                  <c:v>71</c:v>
                </c:pt>
                <c:pt idx="1">
                  <c:v>57</c:v>
                </c:pt>
                <c:pt idx="2">
                  <c:v>20</c:v>
                </c:pt>
                <c:pt idx="3">
                  <c:v>17</c:v>
                </c:pt>
                <c:pt idx="4">
                  <c:v>9</c:v>
                </c:pt>
                <c:pt idx="5">
                  <c:v>8</c:v>
                </c:pt>
                <c:pt idx="6">
                  <c:v>5</c:v>
                </c:pt>
                <c:pt idx="7">
                  <c:v>3</c:v>
                </c:pt>
                <c:pt idx="8">
                  <c:v>3</c:v>
                </c:pt>
                <c:pt idx="9">
                  <c:v>2</c:v>
                </c:pt>
                <c:pt idx="10">
                  <c:v>2</c:v>
                </c:pt>
                <c:pt idx="11">
                  <c:v>1</c:v>
                </c:pt>
                <c:pt idx="12">
                  <c:v>1</c:v>
                </c:pt>
                <c:pt idx="13">
                  <c:v>1</c:v>
                </c:pt>
                <c:pt idx="14">
                  <c:v>1</c:v>
                </c:pt>
              </c:numCache>
            </c:numRef>
          </c:val>
          <c:extLst>
            <c:ext xmlns:c16="http://schemas.microsoft.com/office/drawing/2014/chart" uri="{C3380CC4-5D6E-409C-BE32-E72D297353CC}">
              <c16:uniqueId val="{00000000-D314-47EC-838E-5351AE404291}"/>
            </c:ext>
          </c:extLst>
        </c:ser>
        <c:dLbls>
          <c:showLegendKey val="0"/>
          <c:showVal val="0"/>
          <c:showCatName val="0"/>
          <c:showSerName val="0"/>
          <c:showPercent val="0"/>
          <c:showBubbleSize val="0"/>
        </c:dLbls>
        <c:gapWidth val="75"/>
        <c:axId val="1225433552"/>
        <c:axId val="1220341056"/>
      </c:barChart>
      <c:catAx>
        <c:axId val="12254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341056"/>
        <c:crosses val="autoZero"/>
        <c:auto val="1"/>
        <c:lblAlgn val="ctr"/>
        <c:lblOffset val="100"/>
        <c:noMultiLvlLbl val="0"/>
      </c:catAx>
      <c:valAx>
        <c:axId val="1220341056"/>
        <c:scaling>
          <c:orientation val="minMax"/>
        </c:scaling>
        <c:delete val="1"/>
        <c:axPos val="l"/>
        <c:numFmt formatCode="General" sourceLinked="1"/>
        <c:majorTickMark val="none"/>
        <c:minorTickMark val="none"/>
        <c:tickLblPos val="nextTo"/>
        <c:crossAx val="122543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CALCULATIONS!Count per month</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FAVORITE MONTHS FOR SENDING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D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CALCULATIONS'!$G$27</c:f>
              <c:strCache>
                <c:ptCount val="1"/>
                <c:pt idx="0">
                  <c:v>Total</c:v>
                </c:pt>
              </c:strCache>
            </c:strRef>
          </c:tx>
          <c:spPr>
            <a:solidFill>
              <a:srgbClr val="DCD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CALCULATIONS'!$F$28:$F$40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CALCULATIONS'!$G$28:$G$40</c:f>
              <c:numCache>
                <c:formatCode>General</c:formatCode>
                <c:ptCount val="12"/>
                <c:pt idx="0">
                  <c:v>5</c:v>
                </c:pt>
                <c:pt idx="1">
                  <c:v>25</c:v>
                </c:pt>
                <c:pt idx="2">
                  <c:v>25</c:v>
                </c:pt>
                <c:pt idx="3">
                  <c:v>32</c:v>
                </c:pt>
                <c:pt idx="4">
                  <c:v>19</c:v>
                </c:pt>
                <c:pt idx="5">
                  <c:v>16</c:v>
                </c:pt>
                <c:pt idx="6">
                  <c:v>13</c:v>
                </c:pt>
                <c:pt idx="7">
                  <c:v>7</c:v>
                </c:pt>
                <c:pt idx="8">
                  <c:v>19</c:v>
                </c:pt>
                <c:pt idx="9">
                  <c:v>15</c:v>
                </c:pt>
                <c:pt idx="10">
                  <c:v>16</c:v>
                </c:pt>
                <c:pt idx="11">
                  <c:v>9</c:v>
                </c:pt>
              </c:numCache>
            </c:numRef>
          </c:val>
          <c:extLst>
            <c:ext xmlns:c16="http://schemas.microsoft.com/office/drawing/2014/chart" uri="{C3380CC4-5D6E-409C-BE32-E72D297353CC}">
              <c16:uniqueId val="{00000000-4D9C-4600-A757-0B302E3EF320}"/>
            </c:ext>
          </c:extLst>
        </c:ser>
        <c:dLbls>
          <c:showLegendKey val="0"/>
          <c:showVal val="0"/>
          <c:showCatName val="0"/>
          <c:showSerName val="0"/>
          <c:showPercent val="0"/>
          <c:showBubbleSize val="0"/>
        </c:dLbls>
        <c:gapWidth val="75"/>
        <c:axId val="226069424"/>
        <c:axId val="773902656"/>
      </c:barChart>
      <c:catAx>
        <c:axId val="2260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02656"/>
        <c:crosses val="autoZero"/>
        <c:auto val="1"/>
        <c:lblAlgn val="ctr"/>
        <c:lblOffset val="100"/>
        <c:noMultiLvlLbl val="0"/>
      </c:catAx>
      <c:valAx>
        <c:axId val="773902656"/>
        <c:scaling>
          <c:orientation val="minMax"/>
        </c:scaling>
        <c:delete val="1"/>
        <c:axPos val="l"/>
        <c:numFmt formatCode="General" sourceLinked="1"/>
        <c:majorTickMark val="none"/>
        <c:minorTickMark val="none"/>
        <c:tickLblPos val="nextTo"/>
        <c:crossAx val="2260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[Sport climbing data and dashboard - September 2025.xlsx]PIVOTS &amp; CALCULATIONS!Count per year</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ASCENTS OVER THE YEARS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CALCULATIONS'!$F$5:$F$25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'PIVOTS &amp; CALCULATIONS'!$G$5:$G$25</c:f>
              <c:numCache>
                <c:formatCode>General</c:formatCode>
                <c:ptCount val="20"/>
                <c:pt idx="0">
                  <c:v>1</c:v>
                </c:pt>
                <c:pt idx="1">
                  <c:v>1</c:v>
                </c:pt>
                <c:pt idx="2">
                  <c:v>2</c:v>
                </c:pt>
                <c:pt idx="3">
                  <c:v>0</c:v>
                </c:pt>
                <c:pt idx="4">
                  <c:v>0</c:v>
                </c:pt>
                <c:pt idx="5">
                  <c:v>1</c:v>
                </c:pt>
                <c:pt idx="6">
                  <c:v>3</c:v>
                </c:pt>
                <c:pt idx="7">
                  <c:v>16</c:v>
                </c:pt>
                <c:pt idx="8">
                  <c:v>0</c:v>
                </c:pt>
                <c:pt idx="9">
                  <c:v>0</c:v>
                </c:pt>
                <c:pt idx="10">
                  <c:v>2</c:v>
                </c:pt>
                <c:pt idx="11">
                  <c:v>31</c:v>
                </c:pt>
                <c:pt idx="12">
                  <c:v>25</c:v>
                </c:pt>
                <c:pt idx="13">
                  <c:v>7</c:v>
                </c:pt>
                <c:pt idx="14">
                  <c:v>10</c:v>
                </c:pt>
                <c:pt idx="15">
                  <c:v>17</c:v>
                </c:pt>
                <c:pt idx="16">
                  <c:v>19</c:v>
                </c:pt>
                <c:pt idx="17">
                  <c:v>22</c:v>
                </c:pt>
                <c:pt idx="18">
                  <c:v>11</c:v>
                </c:pt>
                <c:pt idx="19">
                  <c:v>33</c:v>
                </c:pt>
              </c:numCache>
            </c:numRef>
          </c:val>
          <c:extLst>
            <c:ext xmlns:c16="http://schemas.microsoft.com/office/drawing/2014/chart" uri="{C3380CC4-5D6E-409C-BE32-E72D297353CC}">
              <c16:uniqueId val="{00000000-6E00-4D5B-BDDD-F5F25119C631}"/>
            </c:ext>
          </c:extLst>
        </c:ser>
        <c:dLbls>
          <c:showLegendKey val="0"/>
          <c:showVal val="0"/>
          <c:showCatName val="0"/>
          <c:showSerName val="0"/>
          <c:showPercent val="0"/>
          <c:showBubbleSize val="0"/>
        </c:dLbls>
        <c:gapWidth val="75"/>
        <c:axId val="226068464"/>
        <c:axId val="941554400"/>
      </c:barChart>
      <c:catAx>
        <c:axId val="2260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54400"/>
        <c:crosses val="autoZero"/>
        <c:auto val="1"/>
        <c:lblAlgn val="ctr"/>
        <c:lblOffset val="100"/>
        <c:noMultiLvlLbl val="0"/>
      </c:catAx>
      <c:valAx>
        <c:axId val="941554400"/>
        <c:scaling>
          <c:orientation val="minMax"/>
        </c:scaling>
        <c:delete val="1"/>
        <c:axPos val="l"/>
        <c:numFmt formatCode="General" sourceLinked="1"/>
        <c:majorTickMark val="none"/>
        <c:minorTickMark val="none"/>
        <c:tickLblPos val="nextTo"/>
        <c:crossAx val="2260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CALCULATIONS!Distribution per height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ASCENTS PER HEIGHT</a:t>
            </a:r>
          </a:p>
        </c:rich>
      </c:tx>
      <c:layout>
        <c:manualLayout>
          <c:xMode val="edge"/>
          <c:yMode val="edge"/>
          <c:x val="0.2227029914529914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8382461807659"/>
          <c:y val="0.22785493827160494"/>
          <c:w val="0.80019222356820785"/>
          <c:h val="0.71813271604938267"/>
        </c:manualLayout>
      </c:layout>
      <c:barChart>
        <c:barDir val="bar"/>
        <c:grouping val="clustered"/>
        <c:varyColors val="0"/>
        <c:ser>
          <c:idx val="0"/>
          <c:order val="0"/>
          <c:tx>
            <c:strRef>
              <c:f>'PIVOTS &amp; CALCULATIONS'!$S$4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CALCULATIONS'!$R$5:$R$12</c:f>
              <c:strCache>
                <c:ptCount val="7"/>
                <c:pt idx="0">
                  <c:v>0-10</c:v>
                </c:pt>
                <c:pt idx="1">
                  <c:v>11-15</c:v>
                </c:pt>
                <c:pt idx="2">
                  <c:v>16-20</c:v>
                </c:pt>
                <c:pt idx="3">
                  <c:v>21-25</c:v>
                </c:pt>
                <c:pt idx="4">
                  <c:v>26-30</c:v>
                </c:pt>
                <c:pt idx="5">
                  <c:v>31-35</c:v>
                </c:pt>
                <c:pt idx="6">
                  <c:v>35+</c:v>
                </c:pt>
              </c:strCache>
            </c:strRef>
          </c:cat>
          <c:val>
            <c:numRef>
              <c:f>'PIVOTS &amp; CALCULATIONS'!$S$5:$S$12</c:f>
              <c:numCache>
                <c:formatCode>General</c:formatCode>
                <c:ptCount val="7"/>
                <c:pt idx="0">
                  <c:v>9</c:v>
                </c:pt>
                <c:pt idx="1">
                  <c:v>22</c:v>
                </c:pt>
                <c:pt idx="2">
                  <c:v>67</c:v>
                </c:pt>
                <c:pt idx="3">
                  <c:v>60</c:v>
                </c:pt>
                <c:pt idx="4">
                  <c:v>29</c:v>
                </c:pt>
                <c:pt idx="5">
                  <c:v>11</c:v>
                </c:pt>
                <c:pt idx="6">
                  <c:v>3</c:v>
                </c:pt>
              </c:numCache>
            </c:numRef>
          </c:val>
          <c:extLst>
            <c:ext xmlns:c16="http://schemas.microsoft.com/office/drawing/2014/chart" uri="{C3380CC4-5D6E-409C-BE32-E72D297353CC}">
              <c16:uniqueId val="{00000000-5739-43F3-87B1-E0C0AEB0BE3B}"/>
            </c:ext>
          </c:extLst>
        </c:ser>
        <c:dLbls>
          <c:showLegendKey val="0"/>
          <c:showVal val="0"/>
          <c:showCatName val="0"/>
          <c:showSerName val="0"/>
          <c:showPercent val="0"/>
          <c:showBubbleSize val="0"/>
        </c:dLbls>
        <c:gapWidth val="75"/>
        <c:axId val="1978030256"/>
        <c:axId val="1979940416"/>
      </c:barChart>
      <c:catAx>
        <c:axId val="1978030256"/>
        <c:scaling>
          <c:orientation val="minMax"/>
        </c:scaling>
        <c:delete val="0"/>
        <c:axPos val="l"/>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
              <c:y val="2.6716365315446688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0416"/>
        <c:crosses val="autoZero"/>
        <c:auto val="1"/>
        <c:lblAlgn val="ctr"/>
        <c:lblOffset val="100"/>
        <c:noMultiLvlLbl val="0"/>
      </c:catAx>
      <c:valAx>
        <c:axId val="1979940416"/>
        <c:scaling>
          <c:orientation val="minMax"/>
        </c:scaling>
        <c:delete val="1"/>
        <c:axPos val="b"/>
        <c:numFmt formatCode="General" sourceLinked="1"/>
        <c:majorTickMark val="none"/>
        <c:minorTickMark val="none"/>
        <c:tickLblPos val="nextTo"/>
        <c:crossAx val="19780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CALCULATIONS!Favorite Belayer</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FAVORITE PARTNERS</a:t>
            </a:r>
            <a:endParaRPr lang="en-US" sz="1400"/>
          </a:p>
        </c:rich>
      </c:tx>
      <c:layout>
        <c:manualLayout>
          <c:xMode val="edge"/>
          <c:yMode val="edge"/>
          <c:x val="0.20197499726596677"/>
          <c:y val="3.086419753086419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1271806140511506"/>
          <c:w val="0.93048973143759872"/>
          <c:h val="0.5675920161142648"/>
        </c:manualLayout>
      </c:layout>
      <c:barChart>
        <c:barDir val="col"/>
        <c:grouping val="clustered"/>
        <c:varyColors val="0"/>
        <c:ser>
          <c:idx val="0"/>
          <c:order val="0"/>
          <c:tx>
            <c:strRef>
              <c:f>'PIVOTS &amp; CALCULATIONS'!$P$4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CALCULATIONS'!$O$5:$O$15</c:f>
              <c:strCache>
                <c:ptCount val="10"/>
                <c:pt idx="0">
                  <c:v>Chrissi</c:v>
                </c:pt>
                <c:pt idx="1">
                  <c:v>Guy</c:v>
                </c:pt>
                <c:pt idx="2">
                  <c:v>Tibor</c:v>
                </c:pt>
                <c:pt idx="3">
                  <c:v>Lena</c:v>
                </c:pt>
                <c:pt idx="4">
                  <c:v>Chris Awe</c:v>
                </c:pt>
                <c:pt idx="5">
                  <c:v>Yoel</c:v>
                </c:pt>
                <c:pt idx="6">
                  <c:v>Kathy</c:v>
                </c:pt>
                <c:pt idx="7">
                  <c:v>Gustavo</c:v>
                </c:pt>
                <c:pt idx="8">
                  <c:v>Bernardo</c:v>
                </c:pt>
                <c:pt idx="9">
                  <c:v>Angel</c:v>
                </c:pt>
              </c:strCache>
            </c:strRef>
          </c:cat>
          <c:val>
            <c:numRef>
              <c:f>'PIVOTS &amp; CALCULATIONS'!$P$5:$P$15</c:f>
              <c:numCache>
                <c:formatCode>General</c:formatCode>
                <c:ptCount val="10"/>
                <c:pt idx="0">
                  <c:v>20</c:v>
                </c:pt>
                <c:pt idx="1">
                  <c:v>20</c:v>
                </c:pt>
                <c:pt idx="2">
                  <c:v>14</c:v>
                </c:pt>
                <c:pt idx="3">
                  <c:v>11</c:v>
                </c:pt>
                <c:pt idx="4">
                  <c:v>9</c:v>
                </c:pt>
                <c:pt idx="5">
                  <c:v>9</c:v>
                </c:pt>
                <c:pt idx="6">
                  <c:v>9</c:v>
                </c:pt>
                <c:pt idx="7">
                  <c:v>8</c:v>
                </c:pt>
                <c:pt idx="8">
                  <c:v>5</c:v>
                </c:pt>
                <c:pt idx="9">
                  <c:v>5</c:v>
                </c:pt>
              </c:numCache>
            </c:numRef>
          </c:val>
          <c:extLst>
            <c:ext xmlns:c16="http://schemas.microsoft.com/office/drawing/2014/chart" uri="{C3380CC4-5D6E-409C-BE32-E72D297353CC}">
              <c16:uniqueId val="{00000002-BF73-4A21-9604-683B3517292D}"/>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FAVORITE CRAGS</a:t>
            </a:r>
          </a:p>
        </c:rich>
      </c:tx>
      <c:layout>
        <c:manualLayout>
          <c:xMode val="edge"/>
          <c:yMode val="edge"/>
          <c:x val="0.2498811415020491"/>
          <c:y val="1.2903225806451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AC0000"/>
              </a:solidFill>
              <a:ln w="19050">
                <a:solidFill>
                  <a:schemeClr val="lt1"/>
                </a:solidFill>
              </a:ln>
              <a:effectLst/>
            </c:spPr>
            <c:extLst>
              <c:ext xmlns:c16="http://schemas.microsoft.com/office/drawing/2014/chart" uri="{C3380CC4-5D6E-409C-BE32-E72D297353CC}">
                <c16:uniqueId val="{00000001-67CB-427A-AF67-DE38FC4BE00E}"/>
              </c:ext>
            </c:extLst>
          </c:dPt>
          <c:dPt>
            <c:idx val="1"/>
            <c:bubble3D val="0"/>
            <c:spPr>
              <a:solidFill>
                <a:srgbClr val="BC0000"/>
              </a:solidFill>
              <a:ln w="19050">
                <a:solidFill>
                  <a:schemeClr val="lt1"/>
                </a:solidFill>
              </a:ln>
              <a:effectLst/>
            </c:spPr>
            <c:extLst>
              <c:ext xmlns:c16="http://schemas.microsoft.com/office/drawing/2014/chart" uri="{C3380CC4-5D6E-409C-BE32-E72D297353CC}">
                <c16:uniqueId val="{00000003-67CB-427A-AF67-DE38FC4BE00E}"/>
              </c:ext>
            </c:extLst>
          </c:dPt>
          <c:dPt>
            <c:idx val="2"/>
            <c:bubble3D val="0"/>
            <c:spPr>
              <a:solidFill>
                <a:srgbClr val="CC0000"/>
              </a:solidFill>
              <a:ln w="19050">
                <a:solidFill>
                  <a:schemeClr val="lt1"/>
                </a:solidFill>
              </a:ln>
              <a:effectLst/>
            </c:spPr>
            <c:extLst>
              <c:ext xmlns:c16="http://schemas.microsoft.com/office/drawing/2014/chart" uri="{C3380CC4-5D6E-409C-BE32-E72D297353CC}">
                <c16:uniqueId val="{00000005-67CB-427A-AF67-DE38FC4BE00E}"/>
              </c:ext>
            </c:extLst>
          </c:dPt>
          <c:dPt>
            <c:idx val="3"/>
            <c:bubble3D val="0"/>
            <c:spPr>
              <a:solidFill>
                <a:srgbClr val="DC0000"/>
              </a:solidFill>
              <a:ln w="19050">
                <a:solidFill>
                  <a:schemeClr val="lt1"/>
                </a:solidFill>
              </a:ln>
              <a:effectLst/>
            </c:spPr>
            <c:extLst>
              <c:ext xmlns:c16="http://schemas.microsoft.com/office/drawing/2014/chart" uri="{C3380CC4-5D6E-409C-BE32-E72D297353CC}">
                <c16:uniqueId val="{00000007-67CB-427A-AF67-DE38FC4BE00E}"/>
              </c:ext>
            </c:extLst>
          </c:dPt>
          <c:dPt>
            <c:idx val="4"/>
            <c:bubble3D val="0"/>
            <c:spPr>
              <a:solidFill>
                <a:srgbClr val="EC0000"/>
              </a:solidFill>
              <a:ln w="19050">
                <a:solidFill>
                  <a:schemeClr val="lt1"/>
                </a:solidFill>
              </a:ln>
              <a:effectLst/>
            </c:spPr>
            <c:extLst>
              <c:ext xmlns:c16="http://schemas.microsoft.com/office/drawing/2014/chart" uri="{C3380CC4-5D6E-409C-BE32-E72D297353CC}">
                <c16:uniqueId val="{00000009-67CB-427A-AF67-DE38FC4BE00E}"/>
              </c:ext>
            </c:extLst>
          </c:dPt>
          <c:dPt>
            <c:idx val="5"/>
            <c:bubble3D val="0"/>
            <c:spPr>
              <a:solidFill>
                <a:srgbClr val="FC0000"/>
              </a:solidFill>
              <a:ln w="19050">
                <a:solidFill>
                  <a:schemeClr val="lt1"/>
                </a:solidFill>
              </a:ln>
              <a:effectLst/>
            </c:spPr>
            <c:extLst>
              <c:ext xmlns:c16="http://schemas.microsoft.com/office/drawing/2014/chart" uri="{C3380CC4-5D6E-409C-BE32-E72D297353CC}">
                <c16:uniqueId val="{0000000B-67CB-427A-AF67-DE38FC4BE00E}"/>
              </c:ext>
            </c:extLst>
          </c:dPt>
          <c:dPt>
            <c:idx val="6"/>
            <c:bubble3D val="0"/>
            <c:spPr>
              <a:solidFill>
                <a:srgbClr val="FF3F3F"/>
              </a:solidFill>
              <a:ln w="19050">
                <a:solidFill>
                  <a:schemeClr val="lt1"/>
                </a:solidFill>
              </a:ln>
              <a:effectLst/>
            </c:spPr>
            <c:extLst>
              <c:ext xmlns:c16="http://schemas.microsoft.com/office/drawing/2014/chart" uri="{C3380CC4-5D6E-409C-BE32-E72D297353CC}">
                <c16:uniqueId val="{0000000D-67CB-427A-AF67-DE38FC4BE00E}"/>
              </c:ext>
            </c:extLst>
          </c:dPt>
          <c:dPt>
            <c:idx val="7"/>
            <c:bubble3D val="0"/>
            <c:spPr>
              <a:solidFill>
                <a:srgbClr val="FF5A5A"/>
              </a:solidFill>
              <a:ln w="19050">
                <a:solidFill>
                  <a:schemeClr val="lt1"/>
                </a:solidFill>
              </a:ln>
              <a:effectLst/>
            </c:spPr>
            <c:extLst>
              <c:ext xmlns:c16="http://schemas.microsoft.com/office/drawing/2014/chart" uri="{C3380CC4-5D6E-409C-BE32-E72D297353CC}">
                <c16:uniqueId val="{0000000F-67CB-427A-AF67-DE38FC4BE00E}"/>
              </c:ext>
            </c:extLst>
          </c:dPt>
          <c:dPt>
            <c:idx val="8"/>
            <c:bubble3D val="0"/>
            <c:spPr>
              <a:solidFill>
                <a:srgbClr val="FF7878"/>
              </a:solidFill>
              <a:ln w="19050">
                <a:solidFill>
                  <a:schemeClr val="lt1"/>
                </a:solidFill>
              </a:ln>
              <a:effectLst/>
            </c:spPr>
            <c:extLst>
              <c:ext xmlns:c16="http://schemas.microsoft.com/office/drawing/2014/chart" uri="{C3380CC4-5D6E-409C-BE32-E72D297353CC}">
                <c16:uniqueId val="{00000011-67CB-427A-AF67-DE38FC4BE00E}"/>
              </c:ext>
            </c:extLst>
          </c:dPt>
          <c:dPt>
            <c:idx val="9"/>
            <c:bubble3D val="0"/>
            <c:spPr>
              <a:solidFill>
                <a:srgbClr val="FF9696"/>
              </a:solidFill>
              <a:ln w="19050">
                <a:solidFill>
                  <a:schemeClr val="lt1"/>
                </a:solidFill>
              </a:ln>
              <a:effectLst/>
            </c:spPr>
            <c:extLst>
              <c:ext xmlns:c16="http://schemas.microsoft.com/office/drawing/2014/chart" uri="{C3380CC4-5D6E-409C-BE32-E72D297353CC}">
                <c16:uniqueId val="{00000013-67CB-427A-AF67-DE38FC4BE00E}"/>
              </c:ext>
            </c:extLst>
          </c:dPt>
          <c:dPt>
            <c:idx val="10"/>
            <c:bubble3D val="0"/>
            <c:spPr>
              <a:solidFill>
                <a:srgbClr val="FFC8C8"/>
              </a:solidFill>
              <a:ln w="19050">
                <a:solidFill>
                  <a:schemeClr val="lt1"/>
                </a:solidFill>
              </a:ln>
              <a:effectLst/>
            </c:spPr>
            <c:extLst>
              <c:ext xmlns:c16="http://schemas.microsoft.com/office/drawing/2014/chart" uri="{C3380CC4-5D6E-409C-BE32-E72D297353CC}">
                <c16:uniqueId val="{00000015-67CB-427A-AF67-DE38FC4BE00E}"/>
              </c:ext>
            </c:extLst>
          </c:dPt>
          <c:dLbls>
            <c:dLbl>
              <c:idx val="0"/>
              <c:layout>
                <c:manualLayout>
                  <c:x val="0"/>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CB-427A-AF67-DE38FC4BE00E}"/>
                </c:ext>
              </c:extLst>
            </c:dLbl>
            <c:dLbl>
              <c:idx val="1"/>
              <c:layout>
                <c:manualLayout>
                  <c:x val="7.575757575757576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CB-427A-AF67-DE38FC4BE00E}"/>
                </c:ext>
              </c:extLst>
            </c:dLbl>
            <c:dLbl>
              <c:idx val="2"/>
              <c:layout>
                <c:manualLayout>
                  <c:x val="0.10101010101010101"/>
                  <c:y val="-4.166666666666666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CB-427A-AF67-DE38FC4BE00E}"/>
                </c:ext>
              </c:extLst>
            </c:dLbl>
            <c:dLbl>
              <c:idx val="3"/>
              <c:layout>
                <c:manualLayout>
                  <c:x val="0.13347763347763347"/>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CB-427A-AF67-DE38FC4BE00E}"/>
                </c:ext>
              </c:extLst>
            </c:dLbl>
            <c:dLbl>
              <c:idx val="4"/>
              <c:layout>
                <c:manualLayout>
                  <c:x val="7.9365079365079361E-2"/>
                  <c:y val="-1.6975112544026657E-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CB-427A-AF67-DE38FC4BE00E}"/>
                </c:ext>
              </c:extLst>
            </c:dLbl>
            <c:dLbl>
              <c:idx val="5"/>
              <c:layout>
                <c:manualLayout>
                  <c:x val="-8.2972582972582976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CB-427A-AF67-DE38FC4BE00E}"/>
                </c:ext>
              </c:extLst>
            </c:dLbl>
            <c:dLbl>
              <c:idx val="6"/>
              <c:layout>
                <c:manualLayout>
                  <c:x val="-0.15151515151515152"/>
                  <c:y val="1.851851851851834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CB-427A-AF67-DE38FC4BE00E}"/>
                </c:ext>
              </c:extLst>
            </c:dLbl>
            <c:dLbl>
              <c:idx val="7"/>
              <c:layout>
                <c:manualLayout>
                  <c:x val="-9.7402597402597407E-2"/>
                  <c:y val="-1.85185185185186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7CB-427A-AF67-DE38FC4BE00E}"/>
                </c:ext>
              </c:extLst>
            </c:dLbl>
            <c:dLbl>
              <c:idx val="8"/>
              <c:layout>
                <c:manualLayout>
                  <c:x val="-6.4935064935064929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7CB-427A-AF67-DE38FC4BE00E}"/>
                </c:ext>
              </c:extLst>
            </c:dLbl>
            <c:dLbl>
              <c:idx val="9"/>
              <c:layout>
                <c:manualLayout>
                  <c:x val="-5.772005772005772E-2"/>
                  <c:y val="-0.1435185185185185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7CB-427A-AF67-DE38FC4BE00E}"/>
                </c:ext>
              </c:extLst>
            </c:dLbl>
            <c:dLbl>
              <c:idx val="10"/>
              <c:layout>
                <c:manualLayout>
                  <c:x val="-3.6075036075036075E-3"/>
                  <c:y val="-5.5555555555555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7CB-427A-AF67-DE38FC4BE0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CALCULATIONS'!$L$5:$L$15</c:f>
              <c:strCache>
                <c:ptCount val="11"/>
                <c:pt idx="0">
                  <c:v>Siurana</c:v>
                </c:pt>
                <c:pt idx="1">
                  <c:v>Grau dels matxos</c:v>
                </c:pt>
                <c:pt idx="2">
                  <c:v>Chulilla</c:v>
                </c:pt>
                <c:pt idx="3">
                  <c:v>Gelida</c:v>
                </c:pt>
                <c:pt idx="4">
                  <c:v>Martinswand</c:v>
                </c:pt>
                <c:pt idx="5">
                  <c:v>Arbolí</c:v>
                </c:pt>
                <c:pt idx="6">
                  <c:v>Garraf</c:v>
                </c:pt>
                <c:pt idx="7">
                  <c:v>Margalef</c:v>
                </c:pt>
                <c:pt idx="8">
                  <c:v>Silz</c:v>
                </c:pt>
                <c:pt idx="9">
                  <c:v>Font Soleia</c:v>
                </c:pt>
                <c:pt idx="10">
                  <c:v>Other crags</c:v>
                </c:pt>
              </c:strCache>
            </c:strRef>
          </c:cat>
          <c:val>
            <c:numRef>
              <c:f>'PIVOTS &amp; CALCULATIONS'!$M$5:$M$15</c:f>
              <c:numCache>
                <c:formatCode>General</c:formatCode>
                <c:ptCount val="11"/>
                <c:pt idx="0">
                  <c:v>52</c:v>
                </c:pt>
                <c:pt idx="1">
                  <c:v>16</c:v>
                </c:pt>
                <c:pt idx="2">
                  <c:v>13</c:v>
                </c:pt>
                <c:pt idx="3">
                  <c:v>12</c:v>
                </c:pt>
                <c:pt idx="4">
                  <c:v>11</c:v>
                </c:pt>
                <c:pt idx="5">
                  <c:v>7</c:v>
                </c:pt>
                <c:pt idx="6">
                  <c:v>7</c:v>
                </c:pt>
                <c:pt idx="7">
                  <c:v>7</c:v>
                </c:pt>
                <c:pt idx="8">
                  <c:v>5</c:v>
                </c:pt>
                <c:pt idx="9">
                  <c:v>5</c:v>
                </c:pt>
                <c:pt idx="10">
                  <c:v>66</c:v>
                </c:pt>
              </c:numCache>
            </c:numRef>
          </c:val>
          <c:extLst>
            <c:ext xmlns:c16="http://schemas.microsoft.com/office/drawing/2014/chart" uri="{C3380CC4-5D6E-409C-BE32-E72D297353CC}">
              <c16:uniqueId val="{00000016-67CB-427A-AF67-DE38FC4BE00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CALCULATIONS!Count per crag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FAVORITE CRAGS</a:t>
            </a:r>
          </a:p>
        </c:rich>
      </c:tx>
      <c:layout>
        <c:manualLayout>
          <c:xMode val="edge"/>
          <c:yMode val="edge"/>
          <c:x val="0.308216216216216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CALCULATIONS'!$J$4</c:f>
              <c:strCache>
                <c:ptCount val="1"/>
                <c:pt idx="0">
                  <c:v>Total</c:v>
                </c:pt>
              </c:strCache>
            </c:strRef>
          </c:tx>
          <c:spPr>
            <a:solidFill>
              <a:srgbClr val="BC0000"/>
            </a:solidFill>
            <a:ln>
              <a:noFill/>
            </a:ln>
            <a:effectLst/>
          </c:spPr>
          <c:invertIfNegative val="0"/>
          <c:cat>
            <c:strRef>
              <c:f>'PIVOTS &amp; CALCULATIONS'!$I$5:$I$51</c:f>
              <c:strCache>
                <c:ptCount val="46"/>
                <c:pt idx="0">
                  <c:v>Siurana</c:v>
                </c:pt>
                <c:pt idx="1">
                  <c:v>Grau dels matxos</c:v>
                </c:pt>
                <c:pt idx="2">
                  <c:v>Chulilla</c:v>
                </c:pt>
                <c:pt idx="3">
                  <c:v>Gelida</c:v>
                </c:pt>
                <c:pt idx="4">
                  <c:v>Martinswand</c:v>
                </c:pt>
                <c:pt idx="5">
                  <c:v>Arbolí</c:v>
                </c:pt>
                <c:pt idx="6">
                  <c:v>Garraf</c:v>
                </c:pt>
                <c:pt idx="7">
                  <c:v>Margalef</c:v>
                </c:pt>
                <c:pt idx="8">
                  <c:v>Silz</c:v>
                </c:pt>
                <c:pt idx="9">
                  <c:v>Font Soleia</c:v>
                </c:pt>
                <c:pt idx="10">
                  <c:v>Mallorca</c:v>
                </c:pt>
                <c:pt idx="11">
                  <c:v>Roc d'Anglars</c:v>
                </c:pt>
                <c:pt idx="12">
                  <c:v>Sadernes</c:v>
                </c:pt>
                <c:pt idx="13">
                  <c:v>Rodellar</c:v>
                </c:pt>
                <c:pt idx="14">
                  <c:v>Zillertal - Astholz</c:v>
                </c:pt>
                <c:pt idx="15">
                  <c:v>Zillertal -Monkey Island</c:v>
                </c:pt>
                <c:pt idx="16">
                  <c:v>Gorges du Tarn</c:v>
                </c:pt>
                <c:pt idx="17">
                  <c:v>Arco</c:v>
                </c:pt>
                <c:pt idx="18">
                  <c:v>Montserrat norte</c:v>
                </c:pt>
                <c:pt idx="19">
                  <c:v>Starkenbach</c:v>
                </c:pt>
                <c:pt idx="20">
                  <c:v>Zillertal - Ewige Jagdgründe</c:v>
                </c:pt>
                <c:pt idx="21">
                  <c:v>Ötztal</c:v>
                </c:pt>
                <c:pt idx="22">
                  <c:v>Achleiten</c:v>
                </c:pt>
                <c:pt idx="23">
                  <c:v>Berglsteinersee</c:v>
                </c:pt>
                <c:pt idx="24">
                  <c:v>Le Coupeau</c:v>
                </c:pt>
                <c:pt idx="25">
                  <c:v>Etxauri</c:v>
                </c:pt>
                <c:pt idx="26">
                  <c:v>Masriudoms</c:v>
                </c:pt>
                <c:pt idx="27">
                  <c:v>Sautens</c:v>
                </c:pt>
                <c:pt idx="28">
                  <c:v>Montserrat sur</c:v>
                </c:pt>
                <c:pt idx="29">
                  <c:v>Hundepension</c:v>
                </c:pt>
                <c:pt idx="30">
                  <c:v>Ailefroide</c:v>
                </c:pt>
                <c:pt idx="31">
                  <c:v>Atlantida</c:v>
                </c:pt>
                <c:pt idx="32">
                  <c:v>Le Fayet</c:v>
                </c:pt>
                <c:pt idx="33">
                  <c:v>Can Paulet</c:v>
                </c:pt>
                <c:pt idx="34">
                  <c:v>Fenda de Arrabida</c:v>
                </c:pt>
                <c:pt idx="35">
                  <c:v>Gorges de la Cesse</c:v>
                </c:pt>
                <c:pt idx="36">
                  <c:v>Collegats</c:v>
                </c:pt>
                <c:pt idx="37">
                  <c:v>Penyes Aragonesas (Castellón)</c:v>
                </c:pt>
                <c:pt idx="38">
                  <c:v>Dent de la Rancune</c:v>
                </c:pt>
                <c:pt idx="39">
                  <c:v>Carol</c:v>
                </c:pt>
                <c:pt idx="40">
                  <c:v>Unterinn</c:v>
                </c:pt>
                <c:pt idx="41">
                  <c:v>Roc de la Lluna</c:v>
                </c:pt>
                <c:pt idx="42">
                  <c:v>Marxuquera</c:v>
                </c:pt>
                <c:pt idx="43">
                  <c:v>Cavallers</c:v>
                </c:pt>
                <c:pt idx="44">
                  <c:v>Bichlersee</c:v>
                </c:pt>
                <c:pt idx="45">
                  <c:v>Arboli</c:v>
                </c:pt>
              </c:strCache>
            </c:strRef>
          </c:cat>
          <c:val>
            <c:numRef>
              <c:f>'PIVOTS &amp; CALCULATIONS'!$J$5:$J$51</c:f>
              <c:numCache>
                <c:formatCode>General</c:formatCode>
                <c:ptCount val="46"/>
                <c:pt idx="0">
                  <c:v>52</c:v>
                </c:pt>
                <c:pt idx="1">
                  <c:v>16</c:v>
                </c:pt>
                <c:pt idx="2">
                  <c:v>13</c:v>
                </c:pt>
                <c:pt idx="3">
                  <c:v>12</c:v>
                </c:pt>
                <c:pt idx="4">
                  <c:v>11</c:v>
                </c:pt>
                <c:pt idx="5">
                  <c:v>7</c:v>
                </c:pt>
                <c:pt idx="6">
                  <c:v>7</c:v>
                </c:pt>
                <c:pt idx="7">
                  <c:v>7</c:v>
                </c:pt>
                <c:pt idx="8">
                  <c:v>5</c:v>
                </c:pt>
                <c:pt idx="9">
                  <c:v>5</c:v>
                </c:pt>
                <c:pt idx="10">
                  <c:v>4</c:v>
                </c:pt>
                <c:pt idx="11">
                  <c:v>3</c:v>
                </c:pt>
                <c:pt idx="12">
                  <c:v>3</c:v>
                </c:pt>
                <c:pt idx="13">
                  <c:v>3</c:v>
                </c:pt>
                <c:pt idx="14">
                  <c:v>3</c:v>
                </c:pt>
                <c:pt idx="15">
                  <c:v>3</c:v>
                </c:pt>
                <c:pt idx="16">
                  <c:v>3</c:v>
                </c:pt>
                <c:pt idx="17">
                  <c:v>3</c:v>
                </c:pt>
                <c:pt idx="18">
                  <c:v>3</c:v>
                </c:pt>
                <c:pt idx="19">
                  <c:v>2</c:v>
                </c:pt>
                <c:pt idx="20">
                  <c:v>2</c:v>
                </c:pt>
                <c:pt idx="21">
                  <c:v>2</c:v>
                </c:pt>
                <c:pt idx="22">
                  <c:v>2</c:v>
                </c:pt>
                <c:pt idx="23">
                  <c:v>2</c:v>
                </c:pt>
                <c:pt idx="24">
                  <c:v>2</c:v>
                </c:pt>
                <c:pt idx="25">
                  <c:v>2</c:v>
                </c:pt>
                <c:pt idx="26">
                  <c:v>2</c:v>
                </c:pt>
                <c:pt idx="27">
                  <c:v>2</c:v>
                </c:pt>
                <c:pt idx="28">
                  <c:v>2</c:v>
                </c:pt>
                <c:pt idx="29">
                  <c:v>2</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numCache>
            </c:numRef>
          </c:val>
          <c:extLst>
            <c:ext xmlns:c16="http://schemas.microsoft.com/office/drawing/2014/chart" uri="{C3380CC4-5D6E-409C-BE32-E72D297353CC}">
              <c16:uniqueId val="{00000000-8FAB-4B51-9372-04972A5DF2EA}"/>
            </c:ext>
          </c:extLst>
        </c:ser>
        <c:dLbls>
          <c:showLegendKey val="0"/>
          <c:showVal val="0"/>
          <c:showCatName val="0"/>
          <c:showSerName val="0"/>
          <c:showPercent val="0"/>
          <c:showBubbleSize val="0"/>
        </c:dLbls>
        <c:gapWidth val="75"/>
        <c:axId val="1232114992"/>
        <c:axId val="628608288"/>
      </c:barChart>
      <c:catAx>
        <c:axId val="12321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608288"/>
        <c:crosses val="autoZero"/>
        <c:auto val="1"/>
        <c:lblAlgn val="ctr"/>
        <c:lblOffset val="100"/>
        <c:noMultiLvlLbl val="0"/>
      </c:catAx>
      <c:valAx>
        <c:axId val="6286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CALCULATIONS!Count per 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37918215613382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577447335811647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85254027261462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9653035935563859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s>
    <c:plotArea>
      <c:layout/>
      <c:doughnutChart>
        <c:varyColors val="1"/>
        <c:ser>
          <c:idx val="0"/>
          <c:order val="0"/>
          <c:tx>
            <c:strRef>
              <c:f>'PIVOTS &amp; CALCULATIONS'!$M$19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55-45FC-BFD2-DDA1D04896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55-45FC-BFD2-DDA1D0489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55-45FC-BFD2-DDA1D04896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55-45FC-BFD2-DDA1D04896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55-45FC-BFD2-DDA1D04896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1A-4AEE-93A8-65A97D2187E0}"/>
              </c:ext>
            </c:extLst>
          </c:dPt>
          <c:dLbls>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D55-45FC-BFD2-DDA1D0489660}"/>
                </c:ext>
              </c:extLst>
            </c:dLbl>
            <c:dLbl>
              <c:idx val="1"/>
              <c:layout>
                <c:manualLayout>
                  <c:x val="-0.23791821561338289"/>
                  <c:y val="-5.092592592592592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D55-45FC-BFD2-DDA1D0489660}"/>
                </c:ext>
              </c:extLst>
            </c:dLbl>
            <c:dLbl>
              <c:idx val="2"/>
              <c:layout>
                <c:manualLayout>
                  <c:x val="-0.25774473358116479"/>
                  <c:y val="-0.1157407407407407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55-45FC-BFD2-DDA1D0489660}"/>
                </c:ext>
              </c:extLst>
            </c:dLbl>
            <c:dLbl>
              <c:idx val="3"/>
              <c:layout>
                <c:manualLayout>
                  <c:x val="0.16852540272614622"/>
                  <c:y val="-0.1342592592592592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FD55-45FC-BFD2-DDA1D0489660}"/>
                </c:ext>
              </c:extLst>
            </c:dLbl>
            <c:dLbl>
              <c:idx val="4"/>
              <c:layout>
                <c:manualLayout>
                  <c:x val="-3.9653035935563859E-2"/>
                  <c:y val="-0.1481481481481481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FD55-45FC-BFD2-DDA1D04896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CALCULATIONS'!$L$20:$L$26</c:f>
              <c:strCache>
                <c:ptCount val="6"/>
                <c:pt idx="0">
                  <c:v>Spain</c:v>
                </c:pt>
                <c:pt idx="1">
                  <c:v>Austria</c:v>
                </c:pt>
                <c:pt idx="2">
                  <c:v>France</c:v>
                </c:pt>
                <c:pt idx="3">
                  <c:v>Italy</c:v>
                </c:pt>
                <c:pt idx="4">
                  <c:v>Portugal</c:v>
                </c:pt>
                <c:pt idx="5">
                  <c:v>Germany</c:v>
                </c:pt>
              </c:strCache>
            </c:strRef>
          </c:cat>
          <c:val>
            <c:numRef>
              <c:f>'PIVOTS &amp; CALCULATIONS'!$M$20:$M$26</c:f>
              <c:numCache>
                <c:formatCode>General</c:formatCode>
                <c:ptCount val="6"/>
                <c:pt idx="0">
                  <c:v>145</c:v>
                </c:pt>
                <c:pt idx="1">
                  <c:v>36</c:v>
                </c:pt>
                <c:pt idx="2">
                  <c:v>13</c:v>
                </c:pt>
                <c:pt idx="3">
                  <c:v>4</c:v>
                </c:pt>
                <c:pt idx="4">
                  <c:v>2</c:v>
                </c:pt>
                <c:pt idx="5">
                  <c:v>1</c:v>
                </c:pt>
              </c:numCache>
            </c:numRef>
          </c:val>
          <c:extLst>
            <c:ext xmlns:c16="http://schemas.microsoft.com/office/drawing/2014/chart" uri="{C3380CC4-5D6E-409C-BE32-E72D297353CC}">
              <c16:uniqueId val="{0000000A-FD55-45FC-BFD2-DDA1D048966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CALCULATIONS!Favorite Belayer last 12 months</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FAVORITE PARTNERS LAST 12 MONTHS</a:t>
            </a:r>
            <a:endParaRPr lang="en-US" sz="1400"/>
          </a:p>
        </c:rich>
      </c:tx>
      <c:layout>
        <c:manualLayout>
          <c:xMode val="edge"/>
          <c:yMode val="edge"/>
          <c:x val="0.28194444444444444"/>
          <c:y val="7.716049382716049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6442840478273549"/>
          <c:w val="0.93048973143759872"/>
          <c:h val="0.51357963935063677"/>
        </c:manualLayout>
      </c:layout>
      <c:barChart>
        <c:barDir val="col"/>
        <c:grouping val="clustered"/>
        <c:varyColors val="0"/>
        <c:ser>
          <c:idx val="0"/>
          <c:order val="0"/>
          <c:tx>
            <c:strRef>
              <c:f>'PIVOTS &amp; CALCULATIONS'!$S$24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CALCULATIONS'!$R$25:$R$29</c:f>
              <c:strCache>
                <c:ptCount val="5"/>
                <c:pt idx="0">
                  <c:v>Chrissi</c:v>
                </c:pt>
                <c:pt idx="1">
                  <c:v>Tibor</c:v>
                </c:pt>
                <c:pt idx="2">
                  <c:v>Christian</c:v>
                </c:pt>
                <c:pt idx="3">
                  <c:v>Francesco</c:v>
                </c:pt>
                <c:pt idx="4">
                  <c:v>Luca</c:v>
                </c:pt>
              </c:strCache>
            </c:strRef>
          </c:cat>
          <c:val>
            <c:numRef>
              <c:f>'PIVOTS &amp; CALCULATIONS'!$S$25:$S$29</c:f>
              <c:numCache>
                <c:formatCode>General</c:formatCode>
                <c:ptCount val="5"/>
                <c:pt idx="0">
                  <c:v>20</c:v>
                </c:pt>
                <c:pt idx="1">
                  <c:v>8</c:v>
                </c:pt>
                <c:pt idx="2">
                  <c:v>4</c:v>
                </c:pt>
                <c:pt idx="3">
                  <c:v>4</c:v>
                </c:pt>
                <c:pt idx="4">
                  <c:v>1</c:v>
                </c:pt>
              </c:numCache>
            </c:numRef>
          </c:val>
          <c:extLst>
            <c:ext xmlns:c16="http://schemas.microsoft.com/office/drawing/2014/chart" uri="{C3380CC4-5D6E-409C-BE32-E72D297353CC}">
              <c16:uniqueId val="{00000000-285A-4E21-BCC3-1BBDCEE1CE06}"/>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 of the route</a:t>
            </a:r>
          </a:p>
        </c:rich>
      </c:tx>
      <c:layout>
        <c:manualLayout>
          <c:xMode val="edge"/>
          <c:yMode val="edge"/>
          <c:x val="0.2122845581802274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tx>
            <c:strRef>
              <c:f>DATA!$O$1</c:f>
              <c:strCache>
                <c:ptCount val="1"/>
                <c:pt idx="0">
                  <c:v>Tries num. only excl. outliers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0"/>
            <c:trendlineLbl>
              <c:layout>
                <c:manualLayout>
                  <c:x val="9.5222440944881886E-2"/>
                  <c:y val="-6.3823636628754746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DATA!$K$2:$K$202</c:f>
              <c:numCache>
                <c:formatCode>General</c:formatCode>
                <c:ptCount val="201"/>
                <c:pt idx="0">
                  <c:v>15</c:v>
                </c:pt>
                <c:pt idx="1">
                  <c:v>25</c:v>
                </c:pt>
                <c:pt idx="2">
                  <c:v>25</c:v>
                </c:pt>
                <c:pt idx="3">
                  <c:v>18</c:v>
                </c:pt>
                <c:pt idx="4">
                  <c:v>20</c:v>
                </c:pt>
                <c:pt idx="5">
                  <c:v>20</c:v>
                </c:pt>
                <c:pt idx="6">
                  <c:v>25</c:v>
                </c:pt>
                <c:pt idx="7">
                  <c:v>25</c:v>
                </c:pt>
                <c:pt idx="8">
                  <c:v>25</c:v>
                </c:pt>
                <c:pt idx="9">
                  <c:v>18</c:v>
                </c:pt>
                <c:pt idx="10">
                  <c:v>12</c:v>
                </c:pt>
                <c:pt idx="11">
                  <c:v>25</c:v>
                </c:pt>
                <c:pt idx="12">
                  <c:v>20</c:v>
                </c:pt>
                <c:pt idx="13">
                  <c:v>20</c:v>
                </c:pt>
                <c:pt idx="14">
                  <c:v>20</c:v>
                </c:pt>
                <c:pt idx="15">
                  <c:v>20</c:v>
                </c:pt>
                <c:pt idx="16">
                  <c:v>18</c:v>
                </c:pt>
                <c:pt idx="17">
                  <c:v>25</c:v>
                </c:pt>
                <c:pt idx="18">
                  <c:v>30</c:v>
                </c:pt>
                <c:pt idx="19">
                  <c:v>30</c:v>
                </c:pt>
                <c:pt idx="20">
                  <c:v>25</c:v>
                </c:pt>
                <c:pt idx="21">
                  <c:v>20</c:v>
                </c:pt>
                <c:pt idx="22">
                  <c:v>22</c:v>
                </c:pt>
                <c:pt idx="23">
                  <c:v>18</c:v>
                </c:pt>
                <c:pt idx="24">
                  <c:v>15</c:v>
                </c:pt>
                <c:pt idx="25">
                  <c:v>25</c:v>
                </c:pt>
                <c:pt idx="26">
                  <c:v>20</c:v>
                </c:pt>
                <c:pt idx="27">
                  <c:v>20</c:v>
                </c:pt>
                <c:pt idx="28">
                  <c:v>25</c:v>
                </c:pt>
                <c:pt idx="29">
                  <c:v>32</c:v>
                </c:pt>
                <c:pt idx="30">
                  <c:v>25</c:v>
                </c:pt>
                <c:pt idx="31">
                  <c:v>25</c:v>
                </c:pt>
                <c:pt idx="32">
                  <c:v>25</c:v>
                </c:pt>
                <c:pt idx="33">
                  <c:v>35</c:v>
                </c:pt>
                <c:pt idx="34">
                  <c:v>30</c:v>
                </c:pt>
                <c:pt idx="35">
                  <c:v>25</c:v>
                </c:pt>
                <c:pt idx="36">
                  <c:v>10</c:v>
                </c:pt>
                <c:pt idx="37">
                  <c:v>10</c:v>
                </c:pt>
                <c:pt idx="38">
                  <c:v>12</c:v>
                </c:pt>
                <c:pt idx="39">
                  <c:v>25</c:v>
                </c:pt>
                <c:pt idx="40">
                  <c:v>20</c:v>
                </c:pt>
                <c:pt idx="41">
                  <c:v>30</c:v>
                </c:pt>
                <c:pt idx="42">
                  <c:v>25</c:v>
                </c:pt>
                <c:pt idx="43">
                  <c:v>25</c:v>
                </c:pt>
                <c:pt idx="44">
                  <c:v>28</c:v>
                </c:pt>
                <c:pt idx="45">
                  <c:v>30</c:v>
                </c:pt>
                <c:pt idx="46">
                  <c:v>25</c:v>
                </c:pt>
                <c:pt idx="47">
                  <c:v>25</c:v>
                </c:pt>
                <c:pt idx="48">
                  <c:v>25</c:v>
                </c:pt>
                <c:pt idx="49">
                  <c:v>25</c:v>
                </c:pt>
                <c:pt idx="50">
                  <c:v>20</c:v>
                </c:pt>
                <c:pt idx="51">
                  <c:v>20</c:v>
                </c:pt>
                <c:pt idx="52">
                  <c:v>30</c:v>
                </c:pt>
                <c:pt idx="53">
                  <c:v>30</c:v>
                </c:pt>
                <c:pt idx="54">
                  <c:v>38</c:v>
                </c:pt>
                <c:pt idx="55">
                  <c:v>20</c:v>
                </c:pt>
                <c:pt idx="56">
                  <c:v>25</c:v>
                </c:pt>
                <c:pt idx="57">
                  <c:v>20</c:v>
                </c:pt>
                <c:pt idx="58">
                  <c:v>25</c:v>
                </c:pt>
                <c:pt idx="59">
                  <c:v>12</c:v>
                </c:pt>
                <c:pt idx="60">
                  <c:v>32</c:v>
                </c:pt>
                <c:pt idx="61">
                  <c:v>32</c:v>
                </c:pt>
                <c:pt idx="62">
                  <c:v>32</c:v>
                </c:pt>
                <c:pt idx="63">
                  <c:v>18</c:v>
                </c:pt>
                <c:pt idx="64">
                  <c:v>20</c:v>
                </c:pt>
                <c:pt idx="65">
                  <c:v>18</c:v>
                </c:pt>
                <c:pt idx="66">
                  <c:v>30</c:v>
                </c:pt>
                <c:pt idx="67">
                  <c:v>30</c:v>
                </c:pt>
                <c:pt idx="68">
                  <c:v>25</c:v>
                </c:pt>
                <c:pt idx="69">
                  <c:v>35</c:v>
                </c:pt>
                <c:pt idx="70">
                  <c:v>35</c:v>
                </c:pt>
                <c:pt idx="71">
                  <c:v>25</c:v>
                </c:pt>
                <c:pt idx="72">
                  <c:v>25</c:v>
                </c:pt>
                <c:pt idx="73">
                  <c:v>30</c:v>
                </c:pt>
                <c:pt idx="74">
                  <c:v>10</c:v>
                </c:pt>
                <c:pt idx="75">
                  <c:v>25</c:v>
                </c:pt>
                <c:pt idx="76">
                  <c:v>25</c:v>
                </c:pt>
                <c:pt idx="77">
                  <c:v>12</c:v>
                </c:pt>
                <c:pt idx="78">
                  <c:v>25</c:v>
                </c:pt>
                <c:pt idx="79">
                  <c:v>12</c:v>
                </c:pt>
                <c:pt idx="80">
                  <c:v>22</c:v>
                </c:pt>
                <c:pt idx="81">
                  <c:v>25</c:v>
                </c:pt>
                <c:pt idx="82">
                  <c:v>30</c:v>
                </c:pt>
                <c:pt idx="83">
                  <c:v>13</c:v>
                </c:pt>
                <c:pt idx="84">
                  <c:v>25</c:v>
                </c:pt>
                <c:pt idx="85">
                  <c:v>20</c:v>
                </c:pt>
                <c:pt idx="86">
                  <c:v>30</c:v>
                </c:pt>
                <c:pt idx="87">
                  <c:v>30</c:v>
                </c:pt>
                <c:pt idx="88">
                  <c:v>20</c:v>
                </c:pt>
                <c:pt idx="89">
                  <c:v>35</c:v>
                </c:pt>
                <c:pt idx="90">
                  <c:v>22</c:v>
                </c:pt>
                <c:pt idx="91">
                  <c:v>25</c:v>
                </c:pt>
                <c:pt idx="92">
                  <c:v>25</c:v>
                </c:pt>
                <c:pt idx="93">
                  <c:v>25</c:v>
                </c:pt>
                <c:pt idx="94">
                  <c:v>25</c:v>
                </c:pt>
                <c:pt idx="95">
                  <c:v>20</c:v>
                </c:pt>
                <c:pt idx="96">
                  <c:v>28</c:v>
                </c:pt>
                <c:pt idx="97">
                  <c:v>30</c:v>
                </c:pt>
                <c:pt idx="98">
                  <c:v>30</c:v>
                </c:pt>
                <c:pt idx="99">
                  <c:v>18</c:v>
                </c:pt>
                <c:pt idx="100">
                  <c:v>40</c:v>
                </c:pt>
                <c:pt idx="101">
                  <c:v>15</c:v>
                </c:pt>
                <c:pt idx="102">
                  <c:v>20</c:v>
                </c:pt>
                <c:pt idx="103">
                  <c:v>25</c:v>
                </c:pt>
                <c:pt idx="104">
                  <c:v>20</c:v>
                </c:pt>
                <c:pt idx="105">
                  <c:v>20</c:v>
                </c:pt>
                <c:pt idx="106">
                  <c:v>16</c:v>
                </c:pt>
                <c:pt idx="107">
                  <c:v>20</c:v>
                </c:pt>
                <c:pt idx="108">
                  <c:v>25</c:v>
                </c:pt>
                <c:pt idx="109">
                  <c:v>18</c:v>
                </c:pt>
                <c:pt idx="110">
                  <c:v>18</c:v>
                </c:pt>
                <c:pt idx="111">
                  <c:v>22</c:v>
                </c:pt>
                <c:pt idx="112">
                  <c:v>18</c:v>
                </c:pt>
                <c:pt idx="113">
                  <c:v>18</c:v>
                </c:pt>
                <c:pt idx="114">
                  <c:v>18</c:v>
                </c:pt>
                <c:pt idx="115">
                  <c:v>25</c:v>
                </c:pt>
                <c:pt idx="116">
                  <c:v>20</c:v>
                </c:pt>
                <c:pt idx="117">
                  <c:v>15</c:v>
                </c:pt>
                <c:pt idx="118">
                  <c:v>35</c:v>
                </c:pt>
                <c:pt idx="119">
                  <c:v>20</c:v>
                </c:pt>
                <c:pt idx="120">
                  <c:v>35</c:v>
                </c:pt>
                <c:pt idx="121">
                  <c:v>20</c:v>
                </c:pt>
                <c:pt idx="122">
                  <c:v>23</c:v>
                </c:pt>
                <c:pt idx="123">
                  <c:v>23</c:v>
                </c:pt>
                <c:pt idx="124">
                  <c:v>15</c:v>
                </c:pt>
                <c:pt idx="125">
                  <c:v>16</c:v>
                </c:pt>
                <c:pt idx="126">
                  <c:v>16</c:v>
                </c:pt>
                <c:pt idx="127">
                  <c:v>16</c:v>
                </c:pt>
                <c:pt idx="128">
                  <c:v>27</c:v>
                </c:pt>
                <c:pt idx="129">
                  <c:v>20</c:v>
                </c:pt>
                <c:pt idx="130">
                  <c:v>18</c:v>
                </c:pt>
                <c:pt idx="131">
                  <c:v>15</c:v>
                </c:pt>
                <c:pt idx="132">
                  <c:v>20</c:v>
                </c:pt>
                <c:pt idx="133">
                  <c:v>12</c:v>
                </c:pt>
                <c:pt idx="134">
                  <c:v>10</c:v>
                </c:pt>
                <c:pt idx="135">
                  <c:v>15</c:v>
                </c:pt>
                <c:pt idx="136">
                  <c:v>18</c:v>
                </c:pt>
                <c:pt idx="137">
                  <c:v>25</c:v>
                </c:pt>
                <c:pt idx="138">
                  <c:v>28</c:v>
                </c:pt>
                <c:pt idx="139">
                  <c:v>20</c:v>
                </c:pt>
                <c:pt idx="140">
                  <c:v>28</c:v>
                </c:pt>
                <c:pt idx="141">
                  <c:v>18</c:v>
                </c:pt>
                <c:pt idx="142">
                  <c:v>25</c:v>
                </c:pt>
                <c:pt idx="143">
                  <c:v>18</c:v>
                </c:pt>
                <c:pt idx="144">
                  <c:v>30</c:v>
                </c:pt>
                <c:pt idx="145">
                  <c:v>25</c:v>
                </c:pt>
                <c:pt idx="146">
                  <c:v>16</c:v>
                </c:pt>
                <c:pt idx="147">
                  <c:v>22</c:v>
                </c:pt>
                <c:pt idx="148">
                  <c:v>15</c:v>
                </c:pt>
                <c:pt idx="149">
                  <c:v>18</c:v>
                </c:pt>
                <c:pt idx="150">
                  <c:v>20</c:v>
                </c:pt>
                <c:pt idx="151">
                  <c:v>10</c:v>
                </c:pt>
                <c:pt idx="152">
                  <c:v>20</c:v>
                </c:pt>
                <c:pt idx="153">
                  <c:v>12</c:v>
                </c:pt>
                <c:pt idx="154">
                  <c:v>18</c:v>
                </c:pt>
                <c:pt idx="155">
                  <c:v>15</c:v>
                </c:pt>
                <c:pt idx="156">
                  <c:v>10</c:v>
                </c:pt>
                <c:pt idx="157">
                  <c:v>22</c:v>
                </c:pt>
                <c:pt idx="158">
                  <c:v>22</c:v>
                </c:pt>
                <c:pt idx="159">
                  <c:v>24</c:v>
                </c:pt>
                <c:pt idx="160">
                  <c:v>18</c:v>
                </c:pt>
                <c:pt idx="161">
                  <c:v>20</c:v>
                </c:pt>
                <c:pt idx="162">
                  <c:v>22</c:v>
                </c:pt>
                <c:pt idx="163">
                  <c:v>20</c:v>
                </c:pt>
                <c:pt idx="164">
                  <c:v>12</c:v>
                </c:pt>
                <c:pt idx="165">
                  <c:v>20</c:v>
                </c:pt>
                <c:pt idx="166">
                  <c:v>20</c:v>
                </c:pt>
                <c:pt idx="167">
                  <c:v>18</c:v>
                </c:pt>
                <c:pt idx="168">
                  <c:v>25</c:v>
                </c:pt>
                <c:pt idx="169">
                  <c:v>8</c:v>
                </c:pt>
                <c:pt idx="170">
                  <c:v>27</c:v>
                </c:pt>
                <c:pt idx="171">
                  <c:v>22</c:v>
                </c:pt>
                <c:pt idx="172">
                  <c:v>25</c:v>
                </c:pt>
                <c:pt idx="173">
                  <c:v>30</c:v>
                </c:pt>
                <c:pt idx="174">
                  <c:v>40</c:v>
                </c:pt>
                <c:pt idx="175">
                  <c:v>30</c:v>
                </c:pt>
                <c:pt idx="176">
                  <c:v>16</c:v>
                </c:pt>
                <c:pt idx="177">
                  <c:v>20</c:v>
                </c:pt>
                <c:pt idx="178">
                  <c:v>19</c:v>
                </c:pt>
                <c:pt idx="179">
                  <c:v>24</c:v>
                </c:pt>
                <c:pt idx="180">
                  <c:v>15</c:v>
                </c:pt>
                <c:pt idx="181">
                  <c:v>15</c:v>
                </c:pt>
                <c:pt idx="182">
                  <c:v>33</c:v>
                </c:pt>
                <c:pt idx="183">
                  <c:v>26</c:v>
                </c:pt>
                <c:pt idx="184">
                  <c:v>22</c:v>
                </c:pt>
                <c:pt idx="185">
                  <c:v>20</c:v>
                </c:pt>
                <c:pt idx="186">
                  <c:v>20</c:v>
                </c:pt>
                <c:pt idx="187">
                  <c:v>20</c:v>
                </c:pt>
                <c:pt idx="188">
                  <c:v>10</c:v>
                </c:pt>
                <c:pt idx="189">
                  <c:v>10</c:v>
                </c:pt>
                <c:pt idx="190">
                  <c:v>25</c:v>
                </c:pt>
                <c:pt idx="191">
                  <c:v>20</c:v>
                </c:pt>
                <c:pt idx="192">
                  <c:v>30</c:v>
                </c:pt>
                <c:pt idx="193">
                  <c:v>18</c:v>
                </c:pt>
                <c:pt idx="194">
                  <c:v>22</c:v>
                </c:pt>
                <c:pt idx="195">
                  <c:v>27</c:v>
                </c:pt>
                <c:pt idx="196">
                  <c:v>30</c:v>
                </c:pt>
                <c:pt idx="197">
                  <c:v>28</c:v>
                </c:pt>
                <c:pt idx="198">
                  <c:v>25</c:v>
                </c:pt>
                <c:pt idx="199">
                  <c:v>11</c:v>
                </c:pt>
                <c:pt idx="200">
                  <c:v>15</c:v>
                </c:pt>
              </c:numCache>
            </c:numRef>
          </c:xVal>
          <c:yVal>
            <c:numRef>
              <c:f>DATA!$O$2:$O$202</c:f>
              <c:numCache>
                <c:formatCode>General</c:formatCode>
                <c:ptCount val="201"/>
                <c:pt idx="0">
                  <c:v>7</c:v>
                </c:pt>
                <c:pt idx="1">
                  <c:v>4</c:v>
                </c:pt>
                <c:pt idx="2">
                  <c:v>1</c:v>
                </c:pt>
                <c:pt idx="3">
                  <c:v>2</c:v>
                </c:pt>
                <c:pt idx="4">
                  <c:v>2</c:v>
                </c:pt>
                <c:pt idx="5">
                  <c:v>2</c:v>
                </c:pt>
                <c:pt idx="6">
                  <c:v>4</c:v>
                </c:pt>
                <c:pt idx="7">
                  <c:v>1</c:v>
                </c:pt>
                <c:pt idx="8">
                  <c:v>7</c:v>
                </c:pt>
                <c:pt idx="9">
                  <c:v>1</c:v>
                </c:pt>
                <c:pt idx="10">
                  <c:v>12</c:v>
                </c:pt>
                <c:pt idx="11">
                  <c:v>2</c:v>
                </c:pt>
                <c:pt idx="12">
                  <c:v>1</c:v>
                </c:pt>
                <c:pt idx="13">
                  <c:v>1</c:v>
                </c:pt>
                <c:pt idx="14">
                  <c:v>2</c:v>
                </c:pt>
                <c:pt idx="15">
                  <c:v>2</c:v>
                </c:pt>
                <c:pt idx="16">
                  <c:v>8</c:v>
                </c:pt>
                <c:pt idx="17">
                  <c:v>14</c:v>
                </c:pt>
                <c:pt idx="18">
                  <c:v>1</c:v>
                </c:pt>
                <c:pt idx="19">
                  <c:v>1</c:v>
                </c:pt>
                <c:pt idx="20">
                  <c:v>2</c:v>
                </c:pt>
                <c:pt idx="21">
                  <c:v>2</c:v>
                </c:pt>
                <c:pt idx="22">
                  <c:v>10</c:v>
                </c:pt>
                <c:pt idx="23">
                  <c:v>2</c:v>
                </c:pt>
                <c:pt idx="24">
                  <c:v>2</c:v>
                </c:pt>
                <c:pt idx="25">
                  <c:v>1</c:v>
                </c:pt>
                <c:pt idx="26">
                  <c:v>2</c:v>
                </c:pt>
                <c:pt idx="27">
                  <c:v>3</c:v>
                </c:pt>
                <c:pt idx="28">
                  <c:v>8</c:v>
                </c:pt>
                <c:pt idx="29">
                  <c:v>1</c:v>
                </c:pt>
                <c:pt idx="30">
                  <c:v>3</c:v>
                </c:pt>
                <c:pt idx="31">
                  <c:v>1</c:v>
                </c:pt>
                <c:pt idx="32">
                  <c:v>1</c:v>
                </c:pt>
                <c:pt idx="33">
                  <c:v>2</c:v>
                </c:pt>
                <c:pt idx="34">
                  <c:v>1</c:v>
                </c:pt>
                <c:pt idx="35">
                  <c:v>3</c:v>
                </c:pt>
                <c:pt idx="36">
                  <c:v>1</c:v>
                </c:pt>
                <c:pt idx="37">
                  <c:v>1</c:v>
                </c:pt>
                <c:pt idx="38">
                  <c:v>2</c:v>
                </c:pt>
                <c:pt idx="39">
                  <c:v>1</c:v>
                </c:pt>
                <c:pt idx="40">
                  <c:v>5</c:v>
                </c:pt>
                <c:pt idx="41">
                  <c:v>3</c:v>
                </c:pt>
                <c:pt idx="42">
                  <c:v>2</c:v>
                </c:pt>
                <c:pt idx="43">
                  <c:v>1</c:v>
                </c:pt>
                <c:pt idx="44">
                  <c:v>3</c:v>
                </c:pt>
                <c:pt idx="45">
                  <c:v>1</c:v>
                </c:pt>
                <c:pt idx="46">
                  <c:v>2</c:v>
                </c:pt>
                <c:pt idx="47">
                  <c:v>4</c:v>
                </c:pt>
                <c:pt idx="48">
                  <c:v>6</c:v>
                </c:pt>
                <c:pt idx="49">
                  <c:v>2</c:v>
                </c:pt>
                <c:pt idx="50">
                  <c:v>1</c:v>
                </c:pt>
                <c:pt idx="51">
                  <c:v>3</c:v>
                </c:pt>
                <c:pt idx="52">
                  <c:v>1</c:v>
                </c:pt>
                <c:pt idx="53">
                  <c:v>2</c:v>
                </c:pt>
                <c:pt idx="54">
                  <c:v>1</c:v>
                </c:pt>
                <c:pt idx="55">
                  <c:v>1</c:v>
                </c:pt>
                <c:pt idx="56">
                  <c:v>2</c:v>
                </c:pt>
                <c:pt idx="57">
                  <c:v>2</c:v>
                </c:pt>
                <c:pt idx="58">
                  <c:v>10</c:v>
                </c:pt>
                <c:pt idx="59">
                  <c:v>3</c:v>
                </c:pt>
                <c:pt idx="60">
                  <c:v>1</c:v>
                </c:pt>
                <c:pt idx="61">
                  <c:v>2</c:v>
                </c:pt>
                <c:pt idx="62">
                  <c:v>1</c:v>
                </c:pt>
                <c:pt idx="63">
                  <c:v>2</c:v>
                </c:pt>
                <c:pt idx="64">
                  <c:v>5</c:v>
                </c:pt>
                <c:pt idx="65">
                  <c:v>2</c:v>
                </c:pt>
                <c:pt idx="66">
                  <c:v>2</c:v>
                </c:pt>
                <c:pt idx="67">
                  <c:v>4</c:v>
                </c:pt>
                <c:pt idx="68">
                  <c:v>2</c:v>
                </c:pt>
                <c:pt idx="69">
                  <c:v>1</c:v>
                </c:pt>
                <c:pt idx="70">
                  <c:v>1</c:v>
                </c:pt>
                <c:pt idx="71">
                  <c:v>1</c:v>
                </c:pt>
                <c:pt idx="72">
                  <c:v>2</c:v>
                </c:pt>
                <c:pt idx="73">
                  <c:v>1</c:v>
                </c:pt>
                <c:pt idx="74">
                  <c:v>3</c:v>
                </c:pt>
                <c:pt idx="75">
                  <c:v>1</c:v>
                </c:pt>
                <c:pt idx="76">
                  <c:v>1</c:v>
                </c:pt>
                <c:pt idx="77">
                  <c:v>1</c:v>
                </c:pt>
                <c:pt idx="78">
                  <c:v>2</c:v>
                </c:pt>
                <c:pt idx="79">
                  <c:v>2</c:v>
                </c:pt>
                <c:pt idx="80">
                  <c:v>1</c:v>
                </c:pt>
                <c:pt idx="81">
                  <c:v>2</c:v>
                </c:pt>
                <c:pt idx="82">
                  <c:v>2</c:v>
                </c:pt>
                <c:pt idx="83">
                  <c:v>2</c:v>
                </c:pt>
                <c:pt idx="84">
                  <c:v>1</c:v>
                </c:pt>
                <c:pt idx="85">
                  <c:v>2</c:v>
                </c:pt>
                <c:pt idx="86">
                  <c:v>3</c:v>
                </c:pt>
                <c:pt idx="87">
                  <c:v>2</c:v>
                </c:pt>
                <c:pt idx="88">
                  <c:v>2</c:v>
                </c:pt>
                <c:pt idx="89">
                  <c:v>2</c:v>
                </c:pt>
                <c:pt idx="90">
                  <c:v>6</c:v>
                </c:pt>
                <c:pt idx="91">
                  <c:v>1</c:v>
                </c:pt>
                <c:pt idx="92">
                  <c:v>4</c:v>
                </c:pt>
                <c:pt idx="93">
                  <c:v>1</c:v>
                </c:pt>
                <c:pt idx="94">
                  <c:v>1</c:v>
                </c:pt>
                <c:pt idx="95">
                  <c:v>1</c:v>
                </c:pt>
                <c:pt idx="96">
                  <c:v>4</c:v>
                </c:pt>
                <c:pt idx="97">
                  <c:v>2</c:v>
                </c:pt>
                <c:pt idx="98">
                  <c:v>1</c:v>
                </c:pt>
                <c:pt idx="99">
                  <c:v>1</c:v>
                </c:pt>
                <c:pt idx="100">
                  <c:v>1</c:v>
                </c:pt>
                <c:pt idx="101">
                  <c:v>2</c:v>
                </c:pt>
                <c:pt idx="102">
                  <c:v>1</c:v>
                </c:pt>
                <c:pt idx="103">
                  <c:v>4</c:v>
                </c:pt>
                <c:pt idx="104">
                  <c:v>1</c:v>
                </c:pt>
                <c:pt idx="105">
                  <c:v>5</c:v>
                </c:pt>
                <c:pt idx="106">
                  <c:v>6</c:v>
                </c:pt>
                <c:pt idx="107">
                  <c:v>1</c:v>
                </c:pt>
                <c:pt idx="108">
                  <c:v>2</c:v>
                </c:pt>
                <c:pt idx="109">
                  <c:v>1</c:v>
                </c:pt>
                <c:pt idx="110">
                  <c:v>2</c:v>
                </c:pt>
                <c:pt idx="111">
                  <c:v>7</c:v>
                </c:pt>
                <c:pt idx="112">
                  <c:v>1</c:v>
                </c:pt>
                <c:pt idx="113">
                  <c:v>1</c:v>
                </c:pt>
                <c:pt idx="114">
                  <c:v>2</c:v>
                </c:pt>
                <c:pt idx="115">
                  <c:v>1</c:v>
                </c:pt>
                <c:pt idx="116">
                  <c:v>40</c:v>
                </c:pt>
                <c:pt idx="117">
                  <c:v>1</c:v>
                </c:pt>
                <c:pt idx="118">
                  <c:v>1</c:v>
                </c:pt>
                <c:pt idx="119">
                  <c:v>1</c:v>
                </c:pt>
                <c:pt idx="120">
                  <c:v>1</c:v>
                </c:pt>
                <c:pt idx="121">
                  <c:v>1</c:v>
                </c:pt>
                <c:pt idx="122">
                  <c:v>3</c:v>
                </c:pt>
                <c:pt idx="123">
                  <c:v>1</c:v>
                </c:pt>
                <c:pt idx="124">
                  <c:v>3</c:v>
                </c:pt>
                <c:pt idx="125">
                  <c:v>2</c:v>
                </c:pt>
                <c:pt idx="126">
                  <c:v>2</c:v>
                </c:pt>
                <c:pt idx="127">
                  <c:v>2</c:v>
                </c:pt>
                <c:pt idx="128">
                  <c:v>5</c:v>
                </c:pt>
                <c:pt idx="129">
                  <c:v>1</c:v>
                </c:pt>
                <c:pt idx="130">
                  <c:v>1</c:v>
                </c:pt>
                <c:pt idx="131">
                  <c:v>3</c:v>
                </c:pt>
                <c:pt idx="132">
                  <c:v>1</c:v>
                </c:pt>
                <c:pt idx="133">
                  <c:v>2</c:v>
                </c:pt>
                <c:pt idx="134">
                  <c:v>4</c:v>
                </c:pt>
                <c:pt idx="135">
                  <c:v>2</c:v>
                </c:pt>
                <c:pt idx="136">
                  <c:v>1</c:v>
                </c:pt>
                <c:pt idx="137">
                  <c:v>2</c:v>
                </c:pt>
                <c:pt idx="138">
                  <c:v>1</c:v>
                </c:pt>
                <c:pt idx="139">
                  <c:v>2</c:v>
                </c:pt>
                <c:pt idx="140">
                  <c:v>1</c:v>
                </c:pt>
                <c:pt idx="141">
                  <c:v>2</c:v>
                </c:pt>
                <c:pt idx="142">
                  <c:v>2</c:v>
                </c:pt>
                <c:pt idx="143">
                  <c:v>1</c:v>
                </c:pt>
                <c:pt idx="144">
                  <c:v>1</c:v>
                </c:pt>
                <c:pt idx="145">
                  <c:v>1</c:v>
                </c:pt>
                <c:pt idx="146">
                  <c:v>1</c:v>
                </c:pt>
                <c:pt idx="147">
                  <c:v>1</c:v>
                </c:pt>
                <c:pt idx="148">
                  <c:v>2</c:v>
                </c:pt>
                <c:pt idx="149">
                  <c:v>2</c:v>
                </c:pt>
                <c:pt idx="150">
                  <c:v>2</c:v>
                </c:pt>
                <c:pt idx="151">
                  <c:v>2</c:v>
                </c:pt>
                <c:pt idx="152">
                  <c:v>2</c:v>
                </c:pt>
                <c:pt idx="153">
                  <c:v>3</c:v>
                </c:pt>
                <c:pt idx="154">
                  <c:v>2</c:v>
                </c:pt>
                <c:pt idx="155">
                  <c:v>2</c:v>
                </c:pt>
                <c:pt idx="156">
                  <c:v>3</c:v>
                </c:pt>
                <c:pt idx="157">
                  <c:v>6</c:v>
                </c:pt>
                <c:pt idx="158">
                  <c:v>2</c:v>
                </c:pt>
                <c:pt idx="159">
                  <c:v>1</c:v>
                </c:pt>
                <c:pt idx="160">
                  <c:v>3</c:v>
                </c:pt>
                <c:pt idx="161">
                  <c:v>2</c:v>
                </c:pt>
                <c:pt idx="162">
                  <c:v>2</c:v>
                </c:pt>
                <c:pt idx="163">
                  <c:v>5</c:v>
                </c:pt>
                <c:pt idx="164">
                  <c:v>1</c:v>
                </c:pt>
                <c:pt idx="165">
                  <c:v>3</c:v>
                </c:pt>
                <c:pt idx="166">
                  <c:v>4</c:v>
                </c:pt>
                <c:pt idx="167">
                  <c:v>24</c:v>
                </c:pt>
                <c:pt idx="168">
                  <c:v>2</c:v>
                </c:pt>
                <c:pt idx="169">
                  <c:v>2</c:v>
                </c:pt>
                <c:pt idx="170">
                  <c:v>1</c:v>
                </c:pt>
                <c:pt idx="171">
                  <c:v>5</c:v>
                </c:pt>
                <c:pt idx="172">
                  <c:v>2</c:v>
                </c:pt>
                <c:pt idx="173">
                  <c:v>3</c:v>
                </c:pt>
                <c:pt idx="174">
                  <c:v>8</c:v>
                </c:pt>
                <c:pt idx="175">
                  <c:v>2</c:v>
                </c:pt>
                <c:pt idx="176">
                  <c:v>3</c:v>
                </c:pt>
                <c:pt idx="177">
                  <c:v>2</c:v>
                </c:pt>
                <c:pt idx="178">
                  <c:v>3</c:v>
                </c:pt>
                <c:pt idx="179">
                  <c:v>2</c:v>
                </c:pt>
                <c:pt idx="180">
                  <c:v>1</c:v>
                </c:pt>
                <c:pt idx="181">
                  <c:v>3</c:v>
                </c:pt>
                <c:pt idx="182">
                  <c:v>1</c:v>
                </c:pt>
                <c:pt idx="183">
                  <c:v>5</c:v>
                </c:pt>
                <c:pt idx="184">
                  <c:v>6</c:v>
                </c:pt>
                <c:pt idx="185">
                  <c:v>1</c:v>
                </c:pt>
                <c:pt idx="186">
                  <c:v>1</c:v>
                </c:pt>
                <c:pt idx="187">
                  <c:v>2</c:v>
                </c:pt>
                <c:pt idx="188">
                  <c:v>2</c:v>
                </c:pt>
                <c:pt idx="189">
                  <c:v>2</c:v>
                </c:pt>
                <c:pt idx="190">
                  <c:v>5</c:v>
                </c:pt>
                <c:pt idx="191">
                  <c:v>14</c:v>
                </c:pt>
                <c:pt idx="192">
                  <c:v>2</c:v>
                </c:pt>
                <c:pt idx="193">
                  <c:v>1</c:v>
                </c:pt>
                <c:pt idx="194">
                  <c:v>1</c:v>
                </c:pt>
                <c:pt idx="195">
                  <c:v>1</c:v>
                </c:pt>
                <c:pt idx="196">
                  <c:v>1</c:v>
                </c:pt>
                <c:pt idx="197">
                  <c:v>2</c:v>
                </c:pt>
                <c:pt idx="198">
                  <c:v>2</c:v>
                </c:pt>
                <c:pt idx="199">
                  <c:v>2</c:v>
                </c:pt>
                <c:pt idx="200">
                  <c:v>1</c:v>
                </c:pt>
              </c:numCache>
            </c:numRef>
          </c:yVal>
          <c:smooth val="0"/>
          <c:extLst>
            <c:ext xmlns:c16="http://schemas.microsoft.com/office/drawing/2014/chart" uri="{C3380CC4-5D6E-409C-BE32-E72D297353CC}">
              <c16:uniqueId val="{00000000-C054-485E-B0BB-85D1FEDD616C}"/>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a:t>
            </a:r>
          </a:p>
        </c:rich>
      </c:tx>
      <c:layout>
        <c:manualLayout>
          <c:xMode val="edge"/>
          <c:yMode val="edge"/>
          <c:x val="0.3298529868135220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1"/>
            <c:trendlineLbl>
              <c:layout>
                <c:manualLayout>
                  <c:x val="0.12064627740440567"/>
                  <c:y val="0.39613664661627773"/>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'PIVOTS &amp; CALCULATIONS'!$AB$38:$AH$38</c:f>
              <c:numCache>
                <c:formatCode>0</c:formatCode>
                <c:ptCount val="7"/>
                <c:pt idx="0">
                  <c:v>10</c:v>
                </c:pt>
                <c:pt idx="1">
                  <c:v>15</c:v>
                </c:pt>
                <c:pt idx="2">
                  <c:v>20</c:v>
                </c:pt>
                <c:pt idx="3">
                  <c:v>25</c:v>
                </c:pt>
                <c:pt idx="4">
                  <c:v>30</c:v>
                </c:pt>
                <c:pt idx="5">
                  <c:v>35</c:v>
                </c:pt>
                <c:pt idx="6">
                  <c:v>40</c:v>
                </c:pt>
              </c:numCache>
            </c:numRef>
          </c:xVal>
          <c:yVal>
            <c:numRef>
              <c:f>'PIVOTS &amp; CALCULATIONS'!$AB$39:$AH$39</c:f>
              <c:numCache>
                <c:formatCode>General</c:formatCode>
                <c:ptCount val="7"/>
                <c:pt idx="0">
                  <c:v>2.2222222222222223</c:v>
                </c:pt>
                <c:pt idx="1">
                  <c:v>2.6818181818181817</c:v>
                </c:pt>
                <c:pt idx="2">
                  <c:v>3.1641791044776117</c:v>
                </c:pt>
                <c:pt idx="3">
                  <c:v>2.9666666666666668</c:v>
                </c:pt>
                <c:pt idx="4">
                  <c:v>2.0344827586206895</c:v>
                </c:pt>
                <c:pt idx="5">
                  <c:v>1.2727272727272727</c:v>
                </c:pt>
                <c:pt idx="6">
                  <c:v>3.3333333333333335</c:v>
                </c:pt>
              </c:numCache>
            </c:numRef>
          </c:yVal>
          <c:smooth val="0"/>
          <c:extLst>
            <c:ext xmlns:c16="http://schemas.microsoft.com/office/drawing/2014/chart" uri="{C3380CC4-5D6E-409C-BE32-E72D297353CC}">
              <c16:uniqueId val="{00000002-6171-479D-AD29-456BEA44DE45}"/>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25AD160-6F02-404C-8289-8DB4921FE5EA}">
          <cx:dataLabels>
            <cx:visibility seriesName="0" categoryName="0" value="1"/>
          </cx:dataLabels>
          <cx:dataId val="0"/>
          <cx:layoutPr>
            <cx:geography cultureLanguage="en-US" cultureRegion="ES" attribution="Powered by Bing">
              <cx:geoCache provider="{E9337A44-BEBE-4D9F-B70C-5C5E7DAFC167}">
                <cx:binary>zHppb904tu1fKdTnpxQpUhwa3Q00pTN4HhPH/iI4joukKJGiZunXv+1KqqqTrh4e0A/3GoaNIx5J
1Obm2mutrT+/LH96qV+fux+Wpvb9n16Wv/xohqH9008/9S/mtXnu3zX2pQt9+Hl49xKan8LPP9uX
158+d8+z9fqnFGH604t57obX5ce//hmupl/DeXh5HmzwN+Nrt96+9mM99P9i7A+HfngJox/eTtdw
pb/8uO+e/cvrjz+8+sEO6/3avv7lx2++8uMPP31/oX+46Q81zGsYP8O5lL1jKRVIpvzHH+rg9dfj
6TuaCcKp5PLrz6/3vHxu4Lx/P49fZvH8+XP32vc/fP3/+3nfzPn3w7YP+ZcHzsPb9Pa3vzzPT98G
9K9//u4APOF3R/4u5t+H498NfR/yv4390NnnX5//vxBz/i4THHFEv405pu8wRVIIkqFffvCv9/wS
8/9gIn8c9N9O/C7qvx3/Pux/u/+fD/uhe/78bxP9/9+q37XP1v8a///CmqN3RCKMGP66ncQ32y0h
77KMEsYw/rL06Lu1/7fT+eOV/3rad+v+9ej3q767+59f9evQDaN+rv97kSfyHRMpljz7drcl/J2E
AcEl+bokMP4FVr9st/9kKn8c9d/P/C7wvw98H/vr/wU77mR4rtdfY/BfSHnI6TTLMiTob3D2dxUG
p+8wexsQf5zx/3Y2fxz7r6d9F/ivR7+P+sn/gqgfXrvm2f8X457hd0hiKThDXxL727zHgEQCgs7F
18B/hzT/wXz+OPK/nfhd7H87/n30i91/A2/+eQn4jfcUz8Pz7hfC9He1/1+P/vKIwOG+O/Vf8a4v
2HHy+S8/sl+e6wtnebvAN7Dyt/rTs/+dTnz9/utzP/zlxxSWjglgXlnGcSokgivNr28jWL5LGcWp
ZEQwjgXPfvzBA1YaoHDpO8YyhoWQjApK3ob6ML4NvWEfBTrBicTwl6bpb+T0OtSrDv63KHz9/IMf
m+tg/dDDbNCPP7RfvvY2S55iwaA8MUZQijnBQsL4y/MtEGD4Nv4/az0uM8tKnZPanKXUviI/nNPU
YrWN9jQbygccsphXBF1yTEiepfYjdvi5X6vbuLRIxSSs+6oa7jmZ8oqydo+S9GpYtqe/i+gfzJQz
yPFvpyoR5DelLE1hzlBZv53q5pZFdmVtcm+axwC33fnWjh9do5lqZSOfVj6pZUbVkch1GlTD2/BI
a1TloskqptCcyUu0RH4x1MOTWxA6lNkwKF+VbtfHKbnzm47F1LddMY3CHKNZRNFX1eclMfEqkxs/
SbSQzWkmqTUq6yAGrZvXJp+3ulad28bDrFHqinKrzHFp+ioo5ibXK7fRolysvl+qtIyKl+bnyF26
c2n6furcVGSbhJivTjeFJ3XvVKxqfyibsXk/oSyxysul3zflgh9tZ+15RJi9lKwzZ4KJO7rGdO/t
hPMU121U40j0BhNs1t0YfU+UTmv72vlp2g3B8jzBct21ZQyFHVF55IQOR8v6D2vVW6vGSGSqQplm
70ns2T7TWXO2TnP2bCYevNKIczV3KN4uoh6vDaXjNR6nVaV+lQrTrVGb8Z1Kua/OV6ytWlNJH7th
YaqCjP402eaTHVv34ppYtUqi2N+6dTYhL51czqdo40XNR3asuIhPq5whoIv90A+CVkVCSLsbXbo+
yiHjZ05MVaOqLFvzMqBHVteZStromKrTrnS5pHSjebdl+LRlMtFHK9ryMrNLJva8ZGNS9DKjj1z7
8qSPrUMHvayLoqQlEMZNbGrNYnqBohVnoXfDLmk8KQtCaZ9jt9JzMlXeKLRR20AKCH/ohqnKudej
UeVSuc82W1qdhyklO2e7cFNWSEalq1A5FYI1ORKDE7lhZaJV14ZZdUGEi45xOqg52uxutcje9kuJ
1zwwuIWak/XAJ/m+6ceYLwnFJ2yLfe6ykal1HmA+S+1xq2I3iMsWofrg+2CfByT0kQ+Gv9qFxKcQ
0+zJUTdCKqCpy23H1i1nrOtnRZOqPXNdAxPrJPd5tohk3wy1IadNmQwsz7QnHzQZZVCii/rReG5v
xqZKVZ9mUfl4mLYeHjvMbFAYd8tZZGP6mPR6eUj6jBS+ndK9XHlfmBXNuQ99PNHpinol2bLsrUX8
vN26sVKAk1W2W3ToP5mGsmNJ12lnualwLpJxuq3w7HOK1+GM2aG/ZMLPNzXsXakm2o55EtrLOvQX
lrT1wdHE7LCbN9V5vH0YYW+dpNgdQmR4UiwGh9VUz22bL+PEL60krNC4zbVF7HT0lcgnn7h8FqTv
YCPE4aQJgy04t+xRBOMukV7uWy3FgbbMHDvan66oHs9r50VVVBltHhYzpw9bWO1tKk23a0QUH5Y5
jkXK0/FomHHtPtmCKSbUzoVNm8iUlloUlspS8U22r8HU271JY3KRhKQ7q7NOiHyplv4w4nJWXpPp
E13QdJK1IWgFd2Bljng25TSxYXoQ2yZ6hVsyNznMs6nVwBqer2QZzggSy46BuXBPV7sdrXHNxySN
cU/Tetxrmc1FFnRz6yte3aJxmr2aYvU57eZO8bqlt5KSKu+juKtMyAB2g/3YrF6GvKGyN6pHGEO2
sGPPF79HKEpI56CgDGYqLZPxpO46AMtkGPM0bieVHlMFSbqra1JUtbh03p+ZYQTQpXHIqdkq1Qjp
KrXCZj34rk/3E4trpdA6rwdWk7OOUpOH1dHC1Wt77B3sklKwWDTIDMqaplOxYXWeeGevMQe4DrZH
Z9M41vtpkUfZjfZjW7XD2QIsTAU29aotl0YtlanVVK7vh8DnvMXlko9sKDAdeEEqNCrsyJq3a3go
+yUq09phL1MbioSl5qxfhu0o53nMazOup4S2el9Ovb7IUFad+raWKyQwnfNBxu408pTm6xyvB55e
z008zuxkTKumqNuNH7dyvK8pJbsuc59Ha4Ia5BO37nzV23mv23zV9sDDWthufg0hXfJlXQfVSXnZ
YGeUG+fj1PdDPlFxo60/jGwresE2NfQAryE0Mi+blhfVqHHu4rZf45DsFy6skrSZimar530yJu1u
mAHmrYCy6xI7HKtxsJOKLMUnflu7Xb2x6rTyJDnz69o9bdtW5etSjQe5mOvKyQdK0W0Iwu2jHJpC
jgBGjnKrhtg+iFiHnIX+57aT6GTdzKuscKaqJWigKMl45eTaHCsyz/uBk/oKdjM5dCWuTmRT4bMe
C5r3wst9nOZUDSWNhbSJuJda493UVEOdc9s5vvNh6q+NbvV5dHw74DrNlEHVfEYq3l00zRhfMFlN
bpeSfx7SLZyWPbd7Wwl3EtPmBRJNnqHNFdhMWrnZ2LMmJZooBpmq89Vs8Rp369WKyJlolzvJu8sM
1T6fex1UUpuoYRdHdJ4QkZestUVnkpuNOXk1UXNFYuPzlaZXwJMYMBG+5hvAW6FrA5sQkHtNnVPC
IZRDju/0jD5UDWoKGiaX28neV639TGjciY4gZTYe1dbBimlEut2SkLtsxalqUqxzZxObo7Blqm9l
3HcTn8+nIB6Ip+dJ391zpNW4QBrYDMrO3JRPwcvPYnveSvJ+w9uiyna4CiVWiMldr6cdKZuzjHTz
aTnE8dj70qlpWFCe1swcGFseekQ+89kVNlmmfb0NQF9I1Z/UFp17gbfcZsCmshboQh/xvfTsoloL
NppdHKqclsOuoduT3yhUi/EE0uKaveFcNpmoFlo1eYP1ax+S7JLWk1OJl0OBJndITNkXZZNeczZs
yvXtDpdhH9ua7lM0DkCL3sp4VQOxGmiiFpQBitj3fQ2HKe0AYNEHXvLCNKtTtAxPXc8MPAQsaFlt
T0OPnrjwOpe9fWSSVocYgTL3coQF6Oc9bzgU337I9ouUyUmGILHZErNdMteQtStt9n2VAZiPvlY9
TWq1Nkm5LzMazkyAiqfZuW7rKS/b5HO1sLfL+g80Lh9dlnxYTWCqa8Z+VaNrHmpLqMJWfEokbN6+
Zfqir9kz7aUvmlWMeRZJmm8BmFLLPnBhCklN8r7nCYC0fpRJ+4RT88RZ9HueiHzl7V7ELuQU2FIu
12FRjow7ZFqvQMfkThirhHD1MWO6KtI4FItnH+bOA8bp0KrF95dj0855BvyjcKW4zjaBdjyun6qW
71jpebGN65le20ERSYA6JS7mNG1PPanEdSXK6WIiwXYqyGrcj5buic2eshbwdTTxxo79E/JNo6Zs
WYsmWthAQ2t3azba18YPAaLjHmqkD5pCBkF9mjmplGWpO+/a7TwpfdF1W6lQM2o1kxWrQccmD2MJ
QDK/X41+b2wZQUhVtwOa9sjMP3ccPsfpsobKq+1yV8oF6G69fdwaQXI2AT+dOhRUlo5PCxYXq00u
sMVnmdEFJ+trTOlduslPzt4j0XUKLfMr7ojPY4ZefHSvtk6KbXOwZ9lBMgyZNic5L/t8qlwR/VzE
EXiKdeje6HnPyrIDkridLMN6WyXNOer6+4qs9+2ADKAo3iEfit7XQmk/6WJGJufbeivQdiBj8rHS
yanW9XmE507K5XpD82ElsVjJ0OVCM1SYwTwNmUvzwUi44ux3c2b39RQUkMjLyVe7bLE3BAFR2bo9
KIUDsJZCmiSvbMjUCNxR9XZN78pp+oBRE/O4WLRrzHIaI7sthw0qUrM9e6Evx4GdtHIqZBnySYqj
GMnlhPT10NAqR0af0QU2D6jGY9pB7DbahQNe+uW9i6AYHZnwpzHFLEdsbBuoMdOqlQ6L/cZS/apc
v2jul9CundXma0/ot49/PbyGNwOy/6Wl8fvht6bS758ufu1G/ctv3YcGfr//yptj8tuVYDJfHZQ3
p+KbD/9gmfwTU+RLa+ufDP5njkkKVsJvfat/sEzUa/3cjf2v1uSbGfF2whfPhKTvODRTJOegCyV4
FOCsf/FMUvIOc0HgMOMcZCmBka+eScZgCDwMhCjOEDjz4A989UzAPkszRiRQJPA4KM3I/5tngtNv
rQjo8mREZCl4cRgTDB2eb62IKDeo6HCfgjUsvvTYpouyg6svWZk1/Dhhul5sGstGZXgZdnG07KI0
mblAA9T0VY44T+qmLdDq+xsxbVteEjmdJNM8FdqUlVZtrMuzbbX9R59UCRDUrWM3aOvM6cxt6FTT
dvSm9Glf55FWQMEb3+46oGg7LPrySFcjLrZBtNduNZCYzSTeaBbprtgkq+elivY8DA2/NmFF0ALt
qnO9uI9YZgFgk6NLmIQ8kBmKZ7WsXqu+X20+jSgBHdbZYplS3SrA4vNx5O5oREojMP3OTKraAgPG
aNb1c6qHa1GLPg8u87kzLstdBxVhzkJ6zvvudizXKwTszCcjbFldu7Oyr+TOJiEtNNg1uzbbIpCZ
6Bc1O+A1yTa7a1F1/K5ba5yXcwYWy4i2yVyvbkOlWkG41+eYSPuBJ20Jc1zq9lYvNKRq6ivTqBiS
6X3dbWxWrZXtJ5Aic3+H2iSpCwG6Abg6BcFrUl0d2kWXYDPpfi1Sv2UvvpzNcausP9O63VSNxXZb
QbUG5W+77K5dm+1O0yyejV1Sn+t0uwH8DYviIQVqgxk5aDbB6rXUZHvgwOVH73T6eYA1+ZygcT2m
W7OegbclQFdgynTBuK+PlTMy5o1OU6MMr+fLpc9wpRa5nc7aNvzgDAkYtHZTgziL1Iz5UNsuUWTI
/IP1ZHmfNgk7N3zCh7QGTTr7LD53TYlGcAYsrFdtvK2g7gYQUktY03xyDDJ3pMCZc56m4UDMFlAR
Mtl9qqIZz0zNJrCB+JqRPSmR3fmOBoV1EFdgO+p4Av4R8cplpbuoKvaYhGzGKkPtKPZ0aOtXEPfk
lfh6OybUyG2n61FSJadptWpmRBeoG+ozNNHyutRm3msj6QVHrj1AD4jkUOrLc1sm06tZhsmoOmNv
5JeJ8LFpJMtHnaFUGTzcJV1o32+MNU61yxT3YSBoyEHrv0mLpq8HxaqqPIJPtp0G6ozIwZZLukIw
KKAzKtODRfJQAnft8i4z1Od1lrykLMSDDtVSKT8LEPdJ2Zo9bCz0SsHFeW5KcebJmJ2lxLDc6IWr
lDbuQ9Xr+hjAEj70dBqr3ZZMerdthF7Wo+l3sGLLzwsidRHAeC0c5Hbe9hbvAPsCED8wbQ7lWEJF
ZXZc95ws7ooubHtPbcavZumnEzEa2ipXUZsPs1vBfJRpMYPx8cxKrt93aa8PQktZ8GXVO+rS8tqj
ar0cWz4GIAuO3WfdZi8iiNOoEpN016m03UkT2/E6jmUKqgbzu6pm/c50njIVRd3sN0NThU21gYyn
sIlZhg6NR/2e07VeVUn6BER5tjALmnkON7ML6wlNp5DXaTIUI23xrWPVrkbjdpKkwKk6U+u7JZT1
WcqJy8HrOWkbn9U5kRmkuGh9nq7rhaVJvvBegEJhl+ko55wu+JIZRnLUD5Uq9XaXNfNVzavrNgWv
ocegOcC78kDg5VjIjdn3FRsdcDT9VAewAqj01S1bl+1ss9YXNef4pIyd5yoONMuhMTGrpqmvA254
rbKVfqCzKffTIMOZBxfrtO5K2qkqVnC7bBDZ69w14rEceleDu2DbGz0O4Bv1IKrSImvo+crpNBcV
nprLud9EKGJGPqWB6XwB9QA+YCKOEA6pj7iJ2uY4BmbzegZBCgw77XajN/QkG5PhBpNlN9toP6Y+
ioMVnpwmkswKD1YKJUPzc1lZoDxZ1JvN9VThuzKdpwwOmPi0IQdCbjQbfk/Gvj1ZAZuB+jaQ3LDZ
V6S2Mhip3FI1lxV4XCrbBpjDFhxRM53oIchJX5BqQuB5bqMaQcaG3Rxm/bMVDmALgInDlgf/8Bps
3PpjZXrxsZZugECyrtlj187zATQcuUNgIXpghclq1DrMYD1Ys2KIIAXWaZPRHYhfmuNKwW/bGo4/
Z0LrA0lrz/NQk37nCJUvLQi83k88LQQAGVi1rn4BTXW3gEm7W9EiulynZlNeJBi0I+e7pPLjfWLl
9ljhoJ9IKwYwe2QN8DtRdj+70YDc27oOpDxa/ENWJ8mnReBnNCegD1lG2qs1AfpZ8wYPOZnB6qS2
ZSeTy8QMTYrRQH0bskplQeBCGCovuaSYK2fbtODdSE7HeWlP+Nj3deGTCe+9mMvXMDt7SRpdX7UG
2QujQfmnrU7nvN68Pmm9hfoEnORy7sbtUIsJ77QPBztTuu+t1LerwZD1c4X3HWBDXmn/nDVvCrep
sgNsfdjl2ZA+eEHn9S1h2ifXzO4kLQfxYHU37oFe9GpsJrYH46sTQGGaVBY0WyekOEBqpVK3kCbH
nXzQYbb9yYQmAvLJLgpHzx5A0HdnUGiYL9qpDPq8BGv8WIO/DqnEbAAhWq4XYotzbmRZAaOd5eMc
oilQ3y0HNrAlB9tprtTmZn1JOWvWHLy0kJuhnh99lwAsmJIsVkXtEq5aeDvpnMdl/FmTbvSnQlby
51km7jDhijzMqSg/QleO3uBN2P2WjbrdZ8Z4VaMtTzTCo2KjfwRVP+VjmBK64wTeEFtr6JHnXTI2
KJ8nVr/gBXV7QTxUnTIJZtotdNUYwHBk5q6lw3zjSkqyXIh6v84z3gHQgHY0BjRZQ9rskJlUPqU9
bU+GuDmAq3Vpi27A5GWeSKdhtwCc5FMypMPVKGMyqInIzik+MP7YyFHI3HiNmxMJPv4uKTOUw7tg
0M8R0FNgftjXpj14Dxs96abhtB5rENBs2HlkQx7nBYI+XmDt7txW3m1d7XIvZ9KoFHn31jbpVVy7
bSfNpo8daq5EI8KRQ0eyEPMaCw9UWdEtOzQQAeJ04ZvxdkvCTSXQTb8YlfTpm/smFLGVzUsK/R/Q
4sda6vt0NidAJJ66qrujC9S2fr7nKwTGg+E+u323NSDOkuqcd2RvAnpwkVjYzuYT6NQTaCI8DHDR
XHO6l2RJwIeizU0zrlOeZHN5Nsrmrh3ccGJteh6qiV935dKpRfQMkhyBQbcVVLi8W6DdUK5AmHH7
hFwPbgUr3Da/zn0yQ5NJ7njmXyibT7dyu+uQgEpev6xjWkDRcqoWwz1LHm3izmw/3MU12eOkreJF
b0O7L2FpR9X7KAG34ccViNBKycEq+A/F2BU9j6exFrGAnQtrtRK73dSrI7mZA9nVtFtOw5TZHa9G
e9DezfliNnkD/aM0Z7i7nQUogwRdeNqB/bg25b6GxiJ4o2CSHYmOV7wh2QWmHKhdWjfLBW8z8Cjl
lOUsKY+iY8cB1cfogOKjZU2LKUvunazBJZlGyM+p/OChAbDTHV92mQv0mPjktGGoOUsgbVEDwr/z
p3UY36divp0mRG6ydRVXeOjSYhyn9BRQbd43DXg7YmxeNiuBPYROg66BrtAnxmYovtMCbdCQtRCZ
dcNTC0EzCwYEJnbf+XrIseZtni7Ef5arB8brgXMsHO3KWuCdqD0Ioha68kUD0P9gJ0i5mbSPPXVX
WJdzYYjbxa4BRz6LYGrYo2u4K4xYHwYQZRqs72Hj+xJV19FD/Wkljod6HndZUx4rSE1VpcstQZuy
uj6ViOYDAqjOWmjhZNafZ3FdXrvNbQcUhT0F1iShAZvO+wqT6g57KNY2GARee+i9wmS2OxIRVCeQ
hPks13HPBeYPyTL3h0pk67VeNd+tFb0d8IwPrKdX6QppF+Vtq4EWyQVBz8xUaiTzxYJJgbPlEt4d
2JQsxwUctfW1rdK9G2FHdxX0KsfyyultZwlzqgE8yIG8nFQ0tIVtkvoD/LlwOnyGdxOuTGPAz9vM
OW6qvZdmBx75Y0b1hV11jmb3OfClmPVw4aX8uQQ/MwT0ya2eqXluT9qqv6qy5QIsq8u+JYfIs12n
0yN0Id7kS7If4A1bxWgNkLA+0qZ5tKW8M1680DE2is/8wJrqIHjyCg36Vokl6YvUpWdkacDsT/Rh
GxcozRO6Qo0+i+Al57hq8a6Wy16Cfa+kFLstug3CbMaLPoJt53F349Z4uvLhquLJhU5CpRIubycB
hl8fEd/xdD0SM91BC+kidg5SAL8Z8nz4ACvYns0dBXuVghep5ra6BKl1Pzly3nIKXYSK6DMs05iL
hZ1yB8YTMLw6QhLP5fvYr8OHrZPTJZ9ZH1QDAuEyybQBGraeSD2EQ6PRuW3jtNe8/jBWbbv35dof
aR9vyhLecIAE2VQQ8zPWRux6UgflN6hRfdv6uzQ0/gMZWHcKFiJTguDq6AwnhQYMf2JduEVgHXqo
jGko5tYuFw66nXk18wg9P3mprVnOiOtdvsXpVszbFXYvbZfa0wVJW6xBvs+SodbKSDLdNhP0TKeq
xx94jAkCPOXifRgmVDQlOG54BONazMmSN2g6BRiZd2VW1of4ZpYPJnkWjSFHk0CRX0r/mQ2khvzk
J0Znb/bu1BVp3wto95JiaelLPUCrEa/TppKyOeWtBM/FkW3HYjJ9aPFaXSccGlylhlYCwfBuQUnO
mS3PnLPxHHpa68exLIkKfZOArzyEjwtf3a6qHJFFLIdHnvxfZs6kWW5cydJ/qPGMIAEOm16QjPnO
o6QN7Q4SB4ATQBAAf32f6HpmlVnd9ap61xtZylLSjeDgcD/nOz6UhPOxjNy2njdZ3VdDi1Z4W8KU
Xx1eUdZMy7zz6SVeo0fBwmPX1wJydLOHwc1y26m7JsV82KM89unwEm3N7erVc1OlBz+kp9TVv9ds
/J7S5kXH6ytjrDCcHtKtzcWSlSLUedhBF9pUPgwMYj9cx5wPi9xJEm+7cNQ8Z2J4iWGioApl4XM3
b/zYsazOl8h8bI2ClNktZhf6aniGyRegbbKsVGHyh7qpPdgEJWOuDUUTYLdd4zN0DVCBSkaHX/97
jqWmvRlEAmKGkPa09fw7GCoNA64ilyWBvspn6AK9x6wdv1Vie+y61OVZjxd2XuZzhGr8qtL1z3XG
fVRSYkAWhuh9EIXii4aE3Qa6h3bjwmfK6R+MzjeKNk9NF9zoNV1zr4epYEa1O0eHoYAGp3LZE34M
gmHfXXtwPGqj1Acn/c+KsuYPsU4VvPLocNi43dUj7AfM+Ogx1q3eZcn83KQxcA0dkEc4WVUJGT54
0rUiF5IFfxIM/fCQOe5F6HB9LXoV02bgN9hV1krAzryIaRX3BEI1JIbJdcXiK/oj5uY19jZ5CBTD
mE4FJi03ptu5EyvNO8H6HTQ4c6lqk5wbpWw+TuY86ve+F+d5c/p2WbqlkJ1lOa+mm8gswU8uo+2Q
WXPnrT6OXKL7lEFRk/ZVeAn5nNk77ptfmYZt2Q+v8bo0L1GFwR21rZy39C0Vw2mI5VjWUbzXE7y9
BhpPzmRv8sh342HCdDvn0bQBF5oGU2oW3bXpFpW9gAQeT+OJyhkCnHC66BIXX2K+0vPsLcHQQucy
IFG1b5ZxHwt/a7X/0p171bR/qy1elw4oWkH6/oYJ/pCNyWGACxBP6CPBd9mm6KvVg1mJdd4s/V1Q
VQcZupNC712EQOiKbBzP7bDOc56lXMHuyp6yWDTvPhCPtgr3kdbR01Yva85r6aDhwTSyfiP7IHGf
Y7OF0AOdzdsMcIuc0VwDZ/pVG/HDqPibRdlvQlVQximcSa7xtmdgaep5+ZhaieN+gVHY4Xo7zYqR
ttsTp2sCuATm+wpPFAf8H+Au6zkaQSCYIVC5Vvijyzi9076/i7ql7Jg8Gh7vG7XdchqF+zjT6nZN
xW8fJWe0T89Js0q4+vFuDGOcLTja6tzPst6v/WJKGlRr2XUAQhqQJtCJQ2gpKYYMCVWlM8NzF4A2
g8z4Ug38ZUF5Cac4ONdwefCu89dO1I+KrwDjON9tPLrjS3+WoRS0lHQRUBDFcFgo3GuVbnf9hHJR
ZPhy+QYaaxcusMcohr59u4Sv2cDafT8Pn7Ho0V+wGLSPFu454uY7m+YqT4E1Qf9oDh3G0IKmDegz
Cy3mU5IJN9g1xcbGVwxM4RMojBmXa8RTbKQNdjW/Aj/uFwT/fA3GFd3b0JyM6ZLPlNduL6XtLpOa
l6MUnQfEAtRoXaH+0GaDthCj33TBO1zlqRyhjl/HFHNm1WsyNSuQv3h8SjETQ8nW5NbZ1F+kTN66
jeHJQ/1zRc3ZVuJLLucgrtd8s5uBny9IkTYG41NHTFFty0OvhmGHmcBfmrkz53bTzZnyFsKYWfCs
DZASSQt3MuKiv3Em+FXhn8wzLt4Sh7rr2LcX7kV26uqn2bdonI8k1Wmho4DmdbXAHtMcCuw2k/7O
TXD+QtO9ZG0KB94MYVuuUYpuuANYMsvwxU3j9McEK568gYQgd/Q42KPs4nMWdju/cLTgNHkilOqb
dErEb53AzQ6H6UnCSC3Sq3w24N0vWeM2uI/kNUU/pGj9MVpyRzNxIhhy75sYOM/S8zAoIq5OSUM/
XN3UhVUxLfw4jTdTEy3dIdoqBbM+hKXKyG4lzmO2afS5iii/mNZPN9IOyW6O6E1yHZ/Q19IBzF8S
VsGTmFyCY13aQ2h87YolhH0rM8IPqg8EpJlVP+pqTo5+sHUxjWtcSBr+SdmWnBcVjyjQ6DVS2pUL
Sj7OhxFugHCcnRtKqis25MTexGh5mzVTX3U0iOdta9UNLpfbr4npTG5bkkDW9f19xCr+xGYBax/q
VxEOiyvYVjUFxIerpgnOs7LQygthB/jArA1RLSvQLvGNgaBcn8N+IPISrSzoynXz8h68XRaggjWK
7SGMewBmTaKBw6nY7rMK8qhudgDGnukS7Yx+r7k59JDheQYcMIF2NtX2GAKy8NUKKVtfFdv6Ya5w
Igdw8zUvehzDssUj2w1FFfpT5KAprTODMDiWU6/zrSP5FvvdyLr7DcwTjKPmNET0bdjaz1aiGzZs
L+jTBlciFEnpM4Gx2uWOagg87uJl9cIyAkg2PdLanruQF+MkDsNVXKjl++pHaCTrALkSpnDdAyxS
wNcGWrpQ77o22q0Dex41OcqpO9V0PFpCbtATPlIQIHHW/eiy6kdCsl2WdeWY8HJk7LBF607ikJlN
urNJumsiCI5yPoVtCOamHlBtAtTJME98cjc0fBejY1wkZM9R412wLu/n4OLiBcdRutxW8/ui5IVR
tVvdVVn9IxN3HFe2J4wfSNCWQ9D35YK660ZxnHlfYHQtol4f5jA5Zml1IDV7YGY8xz2m6av1Q9J3
OQGGAGpVqaToRXYmaA6IMznyYGWFYRsu5c6uwH3V1H1V0CJU3J/rrME81b0uABShjUKiZu5RsvnK
4AUCRlK2qryRPH0Je4Zx3s5K/RgCm/uq78q+jmAqxsyxWwEJ7FVXFDYV76GWw1Sqkz1Ac1UkY9aA
eANtFwJ4VGhp2u7FjQqFz813TcDQ5xKguPEN5owLI/MeJ+8hWlFhKhEXG4jd2tivasiOMu6gcYlm
DwyQHFSqGDSvCFGFc5J5Cp6XzhjAKEjGA4T9+qVBB4YZZdZz83I9zsu+0c0JPkLzFtZXqSixpMGk
IGF57ZZo5Q94w+41xAu0Z+RlVSlmi15+jFdRcIja5dIkadfsGhd331HYtyWzIDuiVl7kNgU3QRuI
vdi+6Ox/ykAXrV6Tg0vnKG/7qMym7o+uqt+colRtxt7hOB4KLawrpnZFh0H07zZtF5A+OH1Zu71J
nT4tEgIOrDFzcf1U3UuVzA/RsByB5qo8GoYTjLN72TR3kvU3fsFHTyvcZRmCYFiacTpgBr8MJLvM
QqC1aH3JbX/Sgp+h1JaebGiyYqlzkobQ6i34MDn8AqZ8sX2CUqDDHCfTLUrNt8/815qC4OxaAj7P
74TXWb7wttpRG8xFQ2dUsJAGt3EUHwVhJaDMU79NS+HNeg91pSorDswSaPx8cY2pColzSC6TRxeH
wV27HCRcjOI9Q+yDs5FECShlTHVEVrvE0PMy1adwgbOaZFKfkBZ46Ql6hdSwOzyg5Ej8gOrQwCrU
KDfQ10Xh4D0URpPHGl0rZhp76YLB4W4nJlcp7OiO+6hcQzgvI3vPejSF2SLfJ0oO8apwf8amfa4H
cxzw7OwB2Bz6adg1scn20rEsBxownheKp3jxuXUz5HtwO5CRMn4G3aNR02E9Bb3bMKLgo4xbBIuP
RvdydTgv4/iH8s3z1Z8xGcSx0KV3chrpXgTOwWwYb9g4n5pJf1csTWAzMVgnkKchby8/7SZAqFTq
K2OwRLl3xQDtxzftn6XpfsohLeGL/OpISMskAP5upiDZN7QOIRcEIFXjrKyT9CkagD1WgKKzJSSl
aFuL38FG3kA4lpkA+L22w/1iZClltuTa08PshmOt0ZexZA4KCSe+YsFzMqq9w6kJL/EeXMHB8Drc
J9zMmFAmmveBOtNmlnmA42znXXXxwpRsTp4RBzmMGzyREI45bLn6WUXRz3iA9zq1T1GafsBz/lOl
wW1H3P2ik/eogfxY2f4gO3YXEHYMGvVVCckBcMtgL2QPCjKySc6iaje13VvEmycf9k/Ow4TTDug9
BsrDBn6gqEj2PrDtHb1Bc9+z5se2pk/UW75rOAcNwemH0DE5pHFT6Jq/9OhLTNyj++xoW4CeRD3U
InxDONM/XFW+3wwGK0zfisQgm4bwsPm4utVEd3sUEBWcWvhYT+Bm20cdz/Ub2bLlpxg3+5Aap+DC
DgxNUzy2BxSsWhc1WK7zZnscnzZq6Vy0s29buDatR6Vmm6XNQfHZTNdTs2sOXK0ijdGPTNOjpmPQ
1nm4ivBhmdcAHpyA/3HIpmmeD0i4EP2ZMUMg81rLjmGNMlN20G3loc2GyB4R9IrgRM/ZJa0Xcxtz
ORWbzpoODn67FAG434+qJtl5SXW4475zX5VeYc2NkQySu82bYSqJjpI9TCX+JKO+afJlGGJ00XjD
blzLZ5hmdVDfIA6CtjdJpMBhuJkBFSxIYejj+VJFF6zLRzU5eVjHRJsiWuHW7w2shqrESQAwVNet
7t97scyHAVS+PoAw+xFXMuYF7ePwvJJa6r2Z8B41+GaHVCfyAFvEuR/wGjmU7xCCap55zFfGbzXO
tqRTsIRIT85NNtRshwvrn9eIQ7HGNAKcECiHyxuVmWMtM6hYEmmBJcP8zTF9oA239x7MeLYDP9y+
kC0G3xhY+bLFNawbZpcj5KXguCXjdglnF95nE6s2IJpNs0d6qOryBULeLThdVq4yWZ8HF9pjkm01
5KFFiCNRdNZ7APT+KQaQ3iI1AD7bTmRSt5rPGiczGH002UTpgnSdwonZ0/mu7VNX5bUIouWRjUF1
7lPqP6MU978MA8xpyJDIjyqVCcvjlbCTdlOkitgF24NJeXsa0mzdZ+DV8YA0oOInTtHtq2k2D25O
2T3RdgJMF27eI3hgyce0gWEvVrh4GIjAks4g8hJ96USiRqR6ALPlfZaNh6GPKBIYdQKjlMxs+4a8
iAm6kusKkRDZ3h5QYgW/bUrDPe/R7OYgtOpzRjvITXNf1w+r1+MtvhWODkFJM+6nlacfGKm2pRxU
upRNN/hP3BdEPWKy9I8ab32SV2EKDqezVnxMSiu+n6ZwvJ8DSc4T7MVbumW/W+/bk5nqtRRZOJ6Y
hzRUdB69PoCnSr+nbWz6HV9V9oxL1V+WFtowtaPEELeOVJfrPIVQlJgPb9tYdB9zq5Boi7e+AY4d
gaZ0qAs8j5xRnxoBzEOIm1KESQx8cHDsEk4NycGrmWdMowqkM0ygo6iq6uZ/BIFpSRaC4Eh0CGd1
dBP9Nck5w+4BwHH/xPT+exDh/538+yv49z//U4Tw/0M+MGX/ig/8+zKKKx54/fP/hgdm/+Asyxjs
B55lSMReIcB/wwMJ/weNkjTMkjTgCaKNUfTvfCCCmGkQ8CzAa0GjOAHU908+kNF/RFjfgJhmHNEI
jnH8/8IHXnOI/x6p5CxhaAuCKEa4M8DvrvDiXyOVYuaVqqYhwLA3O3F0tNveoIVl50H1+kYIA9v4
L5fmnw/HX1Oc/8dPxJ6BEGnQEM9kgEtzTU7+JcQZ9GRa9KjXXA5on6KGJyPkDEuhkjiFcQyhze3x
X/9Iiqv/92/JGU8pw4oDxOMyxFH//jNHFO+xCoTJwR71IF1WuI045KsuyrdwSwpXX7HtJIa4L1tZ
/zBsJCz3NfsDClF+2ukK/tRR5N6zJbLp/l9/vL9nRXHVOcjMLAhCjtBLEqUIRP/1ikCdi6sFdn8O
xmjT+Tro2CNEqON7TkekKZFWScuBj96U//oH0+v3/tvdx+4VPEOUhXjSsiS+Xre/3IvW4ABrFKgf
D+8Um1Fwmh5qSLqA/sbGoA8ZA6OvWLm6B2ig6GVu4eUXgPIILVQ9w5Lz4EUlhEexkPy/+HTIDf/H
T4dwKshBhpcEb8cVbP3Lp8PcOPY2Hkfkl0YX5iSi8QMyai4flejaXM19CzZHkRSuaqx8fAiTZvwz
pgzPEgZA/cvwpYWxPghy2+i2JqWPSTb9lx8z+/sjnYRBHIVBGCAFTFMeBfF/IGx7FPXMcVyMjlf8
1NaV2uHbdDBzZHBMAvU9ym7bUZapt6a27HMeulpB44anp9JB3viu5j8x/7M2pwNkJOKSCIeGFBDV
IODGJ2iu/EfUEnAlU9tQX+oVTadRyC7ADoM+mwkvmsNcg/opEX5ctgfrM+keGYK6n2CgYnacwHZU
Mp+MGsTD1oXgZEk2RtFjl/VbuIsUoIQh78e0C/MQoSzEPpdaXUMtlG7dAzS21h3qZBiujJpgusSI
lNYccZg4WZ4TxdHBI2iWfibEBLJU7Uwwgkmy7FfPe4i469SJolpIwsGAJdf0BHizgmzLqE7KTDq8
9yvcw9OGkQnJhXEhOpeKw7+Ik5WoK1vjPuqkucqPA4znMm4oa288EjY2jzYhdig4+Be3yePMB8gD
rrCa+vBRaX8dIwWUki7R7S0UOaZuB6wLCKDDOvxKnAzrgoi4tkU9CsSRYJLgUi7jVs0HBusYE5vo
8V70a9u5gydB8Fkjio5AWbjhDyJ0jGScnJTJua1n9AM1ZftlGxr5supFX1JtI3Tnoun8vQkiCF90
nOUbTZhOywwRzG/pt8TmXEVwHahx8CGR4f4MvIKLl0wdINuaSfcQswV1eqsCfiFIIgGGJQ1yCEGq
UdKmMQ2+UtUIsYe2tv1INlkXDcrKd1+vEdsRjplPj9lW2MpTunMQactGZNcwdWig2i8OdELVmeZx
S6P0ux2tJblvod9tGjY5rDD6yLNwUeeqExZaCjAT92LYirFfRUDt9n2T0qKGZ/MAWRy56jlchneC
wrIeK7ClzxNSnu7EyZrCE+xr+5gK1iJX42qEWcFhtRxs7jqeZj5NByIWeo5k+tH3pHd5TEbxsSHP
FH5NcaX2OhDdt0ecGvp2LFCpVOSRC+FmmHdtP5iL3+KLnZbtm0qD9L9Z9CFqw/UL3zhtTgiOXxM9
m1uOi1XR3QIe/lTH0DY5mLYyWqoaeiWFnu2QyWw0TCS+rPjW3oVX5Titd7Vu4CQKMqLXFQ1ch4Ez
PLBsWuje9UuFBGnaoXhbTb+2OkU/trRVCFW5qTgCl4MFGrx26qg4NyavcDjsaZD8jpe6eyEwSv/M
ZEZYfMHfzwrQdYhbTAHIpShN2jNsXFJ4kSYlg0i+45uenjtGvIS1OXTvYgwQS4O5We8slEHUFtxk
NOLI7QcQcjOe91qjaG0wpM6JN/yZbR3/bIHQ3yuH1CVGBYwAZkhOc7tg29gYxwSoCh8vEw9RShBD
vjIUCzyZfdwNXO0luFiELSn5PaaZup0Tt+0MnSYID2MFagakf5SnoxF/Rg2aE6k7AdK/ISsUU0vE
g1NYWXBwychL3artCfw04NEuZRdR6w6hYU2aW78Qk13kDL+JrhKmvkFWv9BhoHYTEL4MIgeOqyDY
ELCEXJ5Py2J/TFGCR7SK6+g21E2y12auH9KBtodOiADBOtCuuxU04SNgk6XElYmOcIYYvN2Rv83Z
NLZF61sAas1Itn2mQpimLRSkvZmhNneAG0VhLGvP3sweLI3ky81YS3YCY+cPSBeHEzyQVReNHMwz
jnv5mcZtdNtRtQIxclX1uFAkNcooSxUyqFs4P/VIjqgjJl3z6KMYEE7QVvGFIz8kLiuC87sV0O8D
2n6gmYFttzwNwEfUjZ4LPMXbr6jWgLiGkcX7LUuuR049IjIrzNiTR2yiMNOptdmG0DCDBXFa8Sr0
V5mt2SONpfFGC3ankxB7CWxsdyvGobKLEX8KRWcwsnN9dpI/rKk9IfvyMlZpeCNW7/eWLAeALyBo
6Fcvt6cpyK6Q2hMds10swk9f1/dqgzi0tQ8tWUACKz3fswjOeg5NE86vqVFIG/osp/h2oUELHhQW
qpP27PoZ/yUAbc7JECG6CDYR2avttbLAaLAkIN4PU9YdMePRMgN7jzTtlpSkbrvf1USbHSP1fMAz
COkwtsvnitDhZcWPSHDkjPFOpbiO2Gkyv42dqoJyCcix8bC/94FKY1C/0TK0Z8W98YWS2XQxwKBF
rgLIHmoMQQhhR8EHQIc9dWAVbwHyG1tiygz2SWsVlFRc0Kr+INxh3E2rlDxPbV3vUZWb+tR2cYT+
KuolP1aAQ9Jbm4LC3WW80S9jgFIK4oLiCot+Zzfg7U/DHMEeqyNo6ngIpwKrear63A8QZsGZcuyn
qLZ9srSI26O/sEWmHG+KqLXuTtguszmgcqtuIj+5XbsG21Rg/UqHoNq8znqHtYPrkaaK383xjJ7d
Rwy+HLIbkLo8kJQgD5Bye+oqXHOUQR5RhNx7/nM2SZPtQkg5YHOCDXyBrMMVAYAgfsU7O990HrhS
MZA0cblah7jsfD89IF/N9wjB+mGHbLn8hqIUXa8RgDKFfTVlNHnOoJ3CIUjQ0ENdtj0MbR9BvjkA
3mGPCWkhG3eZ+DPRmrxC82rNTsh2OOmmrpFdYAKgZpJoGEIifHVxlP5oEHUwZyiyYHG7pWXjaWkR
Esnn1dtDE8ADZQNMI7fWWTm0s7of+35ojmPYyfsUQNtPE/bTE+u4Ovs+SB9X/O/biNN35Jg0qCoW
3kLrqt9Cb3uw6uFCf2EBH79kcZwd60rSPx3kr9faKL1TY2W+cGX5z4VWwQU3Dk8Mvl6lyl4heVC0
2J/wjjgIFQjcbtEOSqEs/aA+XTi63YYBrkCYFYsDQqF8LqbelXj3cfZLRqDWmVpi5heAFVMFFwhg
fgJSDVjUWVi4BXskC5G0F+OAPG3jcL+dg42k14OZEXK2sDV3FTTX9y5Bu7dNcXoGyzbTApwJ7qTJ
Ir9nhBt0VNhbcbPG0aWtuxVrOOB5V4i15FVgk08fIEKVTnjdTGVOVdTVB5Zunu9Qu+zdCEfCejk+
Gcnthm0A0XqyztW7mUzpg+ULfRENHy79AqEKYV7/4KceKvQmEZYXdoQDTuH9b4E7Eb+KX5hHIcxm
1j1mODUOWItAYBeA2b9v4JTkwdTZHAEGjEEYFOfvIWTVTU9XelGK6Fd4w/TYeTaf+2xpbkM7wtUM
xKUGLphs1XAzeQMeEl3/uU7IaeiUgKg42g8OzuXVoMU5SBk/BqI9oHPzedCM+sBIMOdpssobZbgu
pgB2REPjcE9nam430idYsgOLfLLYVDDKnu+lypZdB6EzF3M/vUQWg/mYRhKolgdemkI0bVtBDxYu
NjZb0B34PHOXCaTDbNxjXVIiVbHMaQq40On7SIjqZJFDR621/uL1tJyn1RIYJj0tFR/IZbXN1oDK
tBPu+6y6cm4aeK6KhW++nuUhhTF/sQNiR4Phn83UILI/mHlnkdLe9fBlDqKKfoOfG7O9EVu/aytW
XWaCHRgN7GH4MD68J70fX2ijh1ukb2KssqnbZOeaCC00MgnY6yTsPk2a5eInKOaOQC0UyHWXE0G+
umeDfmk28Sezqf7uLezgGjswxrwJazggbQhd0NjqMNWdPMhgIejxmyEr42G86Zv+21djtUfDPVxY
vI0ozABOlggEjogqX9TThMSF0voucXAgR6xlwTOFHEsTdQqIOjqPasN4vsYdbnErDkB2t0eTLuFL
wpru6OZ12EuYiWhBwFHfmk4jtmHUVuhuxnMQqQ6YmZ++oNamvxOFLIZZ4WSDMgpPva7ILUtjcfCa
pa8ZqzAwLaAPLkROZgcm5y3datRczvscLAryjlmosP8KouhSdedlzECn2SjGPEVXHP1yDnpMK7a+
AU/Pr71wsGtnt91UU0z3dqmfcU8gVUdtVFbAUPaIJr2lFaKQHqnEk/PBg2Z020UEhzQdB7+XyPI1
vh12MD7BAs8THpE1BpyH7V0oL71f94MF5y4EZheKs+WlbdvoSNBKnbD1BhdzGKIvCR573xv7FC0T
9zgLsuY9aMmDrNttT8L0dxzw8Iy7DVYaR8spa6/ehPE7sDZ3Xjp7QS3AvGZJ/4x+bTvCj5IIRIY4
S117Exog3fkAdxpARJaYXTZLf1gJ0mkBoAZgZ5QfoXdVezTHP/vENoimZ9F73yXZ7ezXa+iliUE1
bgCdkYSBH5t96ix9DteJFlPVqWKaqCkolUDMQOLCC+iRsWPRjRNp9z0ADHq3PWIUuYORcEotXFm/
DQ+ykz3WwiQiea48uNl1SYC8xX2ApoY31ZFv24+WN9sewJvBCMaNz3GA9TugxbLYgCsaEJoxQM7e
GCwEEMuKWzhvsPhZglmJzRgR8hTWeIlVHZ/VMr7De0i/Z/hbF/zF/h4mSRMjKGb4LasnUOiA/tiP
2ozsjNznekck9x8CANqDpROMygq5iWPA+QebghiRxFRNt2scsw9kS6aHuAu688wATKoQYSkGyRyb
ODBeWNoGjxgj+bkC7HcAwzedkXtGpKsmDfasKGnOBHmh26VV7hHLgtTd3Gb4bW+RljXY77H0jkDP
YPaXYsjB9xarVgKs3FEHPliBGJIW/piJAZkuDZnrxONE4xdMAjqa7W5GW/c6JVvwXRGGRIhJ/XeE
J/xgeer2KhmR9NQNlZe+GnTBiYEnLjEE7bJKzKgKjFHs3IgT7AggDnYxWJY+ek3CCJB9NXI0nduS
vY+bhNmX9AH/vRJtFrh78/yoJwlrccNPKrtpNY9VQvzZKZDREvGlr2rGxh5BafQDq6fGcz3wb9LK
4cx8BjcmjpIXtO3PEimKG+weAxoVR9ujTaPgvYnRyjaTMwCJguZTIBDye8IiKIgBMdostRxGEAbn
td+yG6Qc0CMtYnpJ1zl9DBI1AM0zyzHrgqC0QPByN3VrMYARO4y+Jk+hHR6dnxpEpcyjGUP6JWGJ
gjEZLRhs+5MGmYxwYAWIo4yOTJ/IFawByOBaIT491nBQsLIE8D5Wzhx7LNr54eA/lnYU5FLHnYBJ
3GDjlwnq257qpIwlAeTZInl7RkbORrnre6g36GLZHh4TnvfFGSwjiVh6XLzy1dOEpIk4IlKExT6b
cu4whT7+DU59283UdrdTPT73UeXGL3B9bEVCOeTD/2LuzJbkNrJs+0MXZYAD7gBeIxBTzsmcmHyB
ZTKTmGeHY/j6XsHqWyWyuiSrl7Z+kUxGSYFAAO7Hz9l7bec+qXzQbw3NjFvDMDiG+NBNDjIg27lw
xr6jOh9XEex6FhZvlzjFnD53tJwYqqvWfnfCVi37GHvFt5DCq9ibvsNsq0ecW6B3xKWiC31vip6e
UrBUNMwWBqjw6ZJWYJBGAZQX2dHt/QR/okGVsa2WUgWXssNkuhV9sQTHsI5DDX6INstVKxL6Z411
VlQ5nRR51DuOFeU64JTlTGWC9jbAgdxM4XjHcloXb52eMnrbhcrwr/LQyq9TylHoJkU7r37Qdita
VMEgB9FFZLlm8YTg443x3q0ouTeF6lvn1sPs5bKwYELf51QtH8Zxq0fBgSCUYTl+gWfAdN73pvJZ
V335zOmJsX1sV963tS/UeMjqQK43tmlEdsig3+yknLybkbeM4zmyrDTq5jSrdgun1mvEZvOAlY+D
DZ2LeLjrRRzXFwDGdLdpzqpCy6urq7psrQWdbXouN5tyrg81oBZKTZPcpzLG2sqSgCN8SLOZiSZM
qh/hSKM1chyp5BOEXl0eMGKzpqeOKMtdIlrahSJwdLcbpmnC32Z5bnPj4JIs+T17zL8r3cji6HaK
sUGP0brZ1ojy5sNQhQxN1qGb78zK9DBSifLMlzQTWtzOw8C/7lN2AhKgf/cYMynkBzM2boh2GqZ+
V6war+WapJ4BgYJGB9VfTzGhYxrU7RR33r5Jzt2RXFjztcoHeDuJ448vTDmgXxWIrr6oxgo3ZSwt
uC0SvCL7Bq/Vg6zd4JqqPL1OEqYOW3ecqzRqoFzZ24EHwt5mVJ8+dsoCU6U/ejh2naBA6ISGlda5
QanN/NSBEBmVM/NYVCU+TJ0mm/z71c0ADmyCOFMn14Bx2tSA2e4SmVjcmbqDZKnWot6qXAPHmyna
6Djl9fyYpx76jWxVGAWUWdhAjJfN6rTWU6yjWFSsGXPTfqRe71RAeUL5hMSseBiYeX5ovxyflZhC
Gt/tcOuBZUO+0/hlhqGXOXVeV/N0GF34QrjgYmc4Yfifg1PT9zRnUTTiKTSTHK6GDhUh+vriTgh3
kdsRkQAyKqtExkaXuovarg1dNtNGPkkbGN62D2eUQBTK/htCjnBv0Rpnh55rBBRIVk31kukaQVVQ
wdT6YUJDj95J/bE44mSg3KfhXFd7WjBDeJWw1x5C2actzLF4mfdctftmTCjBBFlxwNO+YJgbEYcg
NkCLdNHPK85o9I6PQeLqG6cvEuSnJY+LHSg/iJASJMlRa7kWADgK5tVNm2RB1LhJVcLgw1YC46Jy
xaGabYoqy3LEnexw1iGWrPnWWklRYmDPatiDpvPZtONkjiOf9vuyTZ0qvIR2RG8+WCwWNV3A8CgR
7l6MmXYrxMhUiCikJQ/2lFPrR9gM7G+ZPJecmV1ND55GS7FNUaBDBOLQzvs2VtZpGQzL/FT6lBNL
zK2ELRnypOhM7YZUYQEIMT1WxxXQ0c0Q6FDcukxMBc0IAIsf7QIHcGv5Hl+h5400W9VaHAHFz2cd
cmT6ORe5UDuPI96N4Eu6EUP+8CJA74JLfeybb4OcXESG008S0aDLB3q5wVvW6eIbEI90PuStWz4D
E+ANWJPCfV5t+gAbGXbeGXXX4sMqHD6feaXzzLthXTpLMUzRENJYOdnZVHOo/vlo+ZUo1C5tSg3+
LYlh1IFXs2+8vpbvsaHpXOmOl3NMND9dijU3PfiTbMtNZii5EVaHlRWh+K3pbS9uuy+Chso1R4N9
xdByaeFded6NF3Z8tbG07cOksa3vYHSqne1DcouyrrVSnnYn1idbiGE61E7jzgdbYh3aDH3KOMXU
xit3zVQuw7Yy7dTsSr7OtGHRKv3dWInuFt8c6x0b8BjR45jRvKZ9VV+NaCKuBm+FK9H52l+/Kq9q
vi++L4eILVwsl5Kz0Xw/4PilNK0mDGfLsC5T1AdN9zRp4LfbrmoYbCxWHpgvP8dWS4VJ4WSvmedu
sIo77yAwwhuTB/2yH2YBWdRmf2RMG7bJQ5EbIY7GctRO8bL5kCDG8LnwFj/jLBroL2FGz+QU9FPd
7PCWfw6wDbduk1DPNZkXnlJDqwj7VKCfpYTgGvVj7+Jdw5hAj7tjmwMT6k1XcSfCdt8OdXiQVkCD
X9Phr9E7CnaFVJUA1JK6voodUePmAsCrPkZ/SJe7PNRdctMrzcsrkfvpKxu+B28gTRJxOSDMWlH5
amaHnJ3d8iRDHa9Rh0N84Aeq+h99YyXI91ereG6xYC6X0wwN41Ws4FRDLKVxeXIHp9dvZ5np+izi
c2UQOGdJsixM6O8C+hPdgxfnAApSp9i1jg5HCIU4+iO6PwiL1UDPBxEw+wVjkyw9hdwljpboagqN
UYxd4t1b0wyw1Tz1FVKefMiHe4Rq4gn1TOPvhg5L895u0MFtg06O8naEVUMll+CANvZlUTviy4gb
eN/TFnxByrV+B1caX8sVUaMdS3kJtGp98WSTUV0Pwxc/WZtjuwQQHxLF/Ear4FhQKt12CPAj0Tp2
G9Xx6l9RyPFJorXHiDGs/wCUWWOs8xMenzDzD3aadncMrstPp+3Nj2FN5oy3aomjtTTdlyxv8/By
GisMc20H180qpinbWoCVthNknRffnrPjkAONFIi1ogIS4TcUnvHrYPvhk0XZG/maR8Ev0i7KrUR+
VqiogMS4vsBYl+uTb2r7NsVW7x9TxAri4jyFKzdlA8Q5a3J9ZDGQR45UfbuhTdK8t2mrWMBHJOh7
6Is1+1CXvrmrlx+tcub0H0zhpXK9+QJ88rBVDjI7EEqMCufCv0nDVuzUojW41WqNiwjGmGcxBImd
Q1Wm60OaWQpry1Db3iaBKoCn3psxsOjsTegh3Tp+WNzyBrVW5KclBaWfDuP3yQ1LeoaMoZhym/xK
e0KJbUELBfNtkdX4hznl7k3YhcWu8av0Flc3Z4wM79Chk8lSbzynxUUkurh6WGWZ/mB4zWLnGE5r
aWXDdqSd3Loo0VKxTU2qEVB6hbejpq0vJt26Q9QVWbrpyrHhZ3VAQ5gsPsFexvAYBOOrWp0yGrux
vxLrmpycpmQw5sQvMqCxhXc/toAeOzBrdms+9S/LhLMv8/KbdjRPvoRcjBYLSwfdrCsmpsstTpdi
3lpen31p9IS/sg/wsNHxRG8eD/JCz6giFEzPx3TxgrcFQ8MV5k95RyOVB3+dIA/aEifXLDuejTDJ
xKaP2Ti2XFqYUFuJ+FT6tufiArSmva9ahdmrsrv0vQJFc8HQbRuYvu3R6GX9IV0nnBkWHwgJYMrx
L3My3mImeQAQUl0hHYHLSfKBv2E9RbTJPWM8zSEfW8CyoL6XU3O9xm144nBcPjNtwFBQjIIGW50y
mAcV6W69KQwvYYs03+bMsM9NS9o8TW0AaHjNAVq3ndiFAQOmnOb8S+1YE91czZYK8otmhVvYWbof
J5pY0ArLS2mxky+1UMke7HgfTVb7w/KFOcq61WV01gRt/186OQs/NbrG1QrpiY6eFjtuO+QQCbSK
LTJuLvKMhtQgQJOWAXa9P1ed/CrGQcsBsI2QFB8JgpAuSvRfRSc966Vdtylrbt6xUgeuKy8B1prv
kxTM2uzKv80nQVX55x/7LxISKPkISNB62VDuffnbx9YjjO910YywawuLWVUuXhxhS2P0MVQBBwO/
NsFffKZjn/U9/9T/8GXDwIY/5fvMdGzCln5T2PSDAltbMnnWBoHsxuSNzQzKZvHCTSp1v0+hvzzO
Meai2qGeRv0Q5EfG/Jz2YG6tGkuust+XcggNh6fM5uDqowR9kUJL66QsuuUlOvEJCuIsmyb93kov
/1FBnM0ZfAfIUjB4Ux8suaO/+2HD+Ac3YuiwM4d1dZTkedzntDSsbVeuEBOddnwKOOFO20pT1t43
PaCyA8TTVh9TQC/jTufTgvVgiv0ucrRkNJdzKOrewwUtZqSsFoO84qWjTRbaDta1kelpl2vrZMcL
diqN/aPd+sqsJ4hg6svs5mBKC84J7xOMg3vojgH9V0qrvWtRXGJP9lysDIm12uAsqnig/6ZsBQMX
KOopyGyTRriElxPOWM5rs5R0PlD1tBdOoTpmJpytX2A0dSBmZGN9VnWARL6eZ98/MK0Cv1rWAtxN
bgK988Cqfy8DMJNbC/5HtynMPNi73MyIArp0VZFu6UJzgmwAk1h0xqytnbtjdyor3UJUCAuaxgB8
+8twBW+3CdYpL5EM9Rpkid8sRdS2Yc9ZDJvgISEUAA+6ct1qh6VvNDQa0pKWgFOELN/oZOSGUIb+
wnNKG07xvKxALoEMHX6+HP9rgtJfZKf/Dm/5f1B16oQI9v49lvKfaT6fP8NFzsLTn//J35Wnlvqb
EwhFKodSPhFrnoJZ+d/SUxfIpI/yLwilKzzkwP9QnpLmQQuB1qJ0BJI2dvF/KE9d+2+2a4cipF3i
CcKLgv9EeXoO6/jn2sMnOFydDcQqJABJkevx60LLmK5cMR/624Ta9wYSW3Zv8E/u0atkzK8zFo7W
8+JNB+j82j5jif5wr+7+/kl/1KGKX9NEuAAPVqdth4qFl8v4KY78g7xw4qBcp2gKt1yp9WQNCBj1
KDw+tZ5P5kxcaZuFIY+nh+xGVhaD0tnqw90aGHT0jWWtl4j+2udqUa8xxQ0JBrM7PYJiNOvBasHo
wn+Bzj1Ttf75pTv/eun0EV0CUJTjS89xftstOrVgPhTNslVg30CK2ZmDez5rMf8si/C/krABDj6c
LYfvFK8iO3HYc4pLhEtDvP2Li/l1xzzfR+SZCJsV+wfnaHn+8z/cx25ZBppNLq2HYgbSEJoxYA1c
xsLezxD23jE1yr3veOigYjR0zb4ejImPfVhp+zC3VZZeNLIxy15YYBG2pWXnECRQ0YUHLxuy4RLd
ydT9xd531jX/8vQpKHyCFokjZMj+99sdtFCAgQ1AZcd6zMAGA5ejjuwLKsC6W8CGLCDj5bB7GEVQ
6tscUP/itv2693LbONaFvJaux+vGdfCq//G2mTUvFE6/CTxyCh8jNfi/t9XMDK5wS6woZ4tYnl7Y
sWesu4qJAOAZMzZzAty7UfEXaHTTsNMerI2d65QBGiZ4jvr5P79MfmEluE9c479IhIMwUxzPsN3w
JhXzpkae82D3TbFvkVhB1RGdRgosGBIc89US6U27zml+QFHdxhthr928G9Yezo+C70eAweBO4vLP
r9H9l9cBfbySviToKzi3vX4TsfOYiwXtTQOOQSb9bdm5FMo50IdwMy6MBCJJrMG+MiTh7PyFDAuG
V6VBqEBpdGQeZcZNMuXBBQjx8X1IJ+Ij2rmYLjtZvv+diqjmov/SSObnlPnSWFHdWRgYe2uKbWbE
IdYfrNuVue0nzp4HOsUqfprHYXryY0nIi00PYIiwfgTJXzzIv+F9eY58x6drGzJw4nLFzxrvD68f
Ek9UjKNfbk3CCXbLy4p2ikMU1MiJLnBONg4qzy3mrXw3LYLRUQDiDopuEkcGsF287UQu/L+4LKyW
v71hPiuri57HPZ9kz5OZX59vDE3TGHhnunzflD5nsKk7TZr0hCjEo16/56LqMWrGdB4vKU5OdTY2
+S6fXLi4OrijvY661jHzdPLbcsbjbO2HvO+fR3ucHhc3/BrW0j2VcTbRBK5GJ90yhaZa7vv5KtQ1
o384vIEv6tvM8dCG0pmvL/qg0gfXxkMXIJV9bEz9UdcxNgS/fCqTVd0sfc/B0l6WHCZdU27R1TE4
5ly62OieHE8/tL477fty+WGQRG3Gtv4GSo+6SVQNsCVsVPGuaj37KACCRsLvq0uMyFwJ57E9/fH1
XIQl6UfRW3RR0Fj150eVHs1gz2g4rKyT1yEF9X5ZgVYJfxwvlnn+stqhPCSu7R3Xdm4fHJU8DCsS
nIQn4gi1Zr325hLPVBDTWkGR0x7aWQVvFv1uGv1ueh1XmRMRMqS+sZZfDC6xJT6T7uNCyc8RTNQX
M0BE+Pb+eRyoHeAmpUwMkR2JkC+dgniA8OJhzek1DbmuT6WzJAdHn6f3md9HHYXg1qd6/tI2oDji
rrgVLTgXJ+uJirI61HJVf6CqJOXD8r/2zHS/9cZLUp7VvKOXl+vVvpAIDeUFCJXxk+q2+6jOiJN5
2AXugL6inMs7K9DzrgvoHLSp/pYJRH/2WH+688/pVDcTPTMXg0thaqv1nul1/m73Trtu6bgBD2O0
gstaD/5HRx/mDmejeunnOPhs+7XGragmuAfgnm68XGWHdrim7jjLw07KX+tjypgWqWV9acshPLX0
+Jje8DvsPI8G80qvNYzyOfUZgiTZ/YTw9JSsfXxym6pqDlPe9DeGBubG8VXvwdoyeIinhrZdoCJr
aeuDMCp9dpcYXt7qXtIrnkANTN5FUqQWXDjgl4fRpPWJYX95XBc4PxtLmuYJa/x3U4C85Eer+7fA
kf27mFzBAzp56z7IRP0gNdACLUAP45ql0kfh1aRv2BaXw5hayIc0HZ4AIdCLBeucQXiVnfXxDvtO
ICwbbj1ClzvkgkBEGFkHaEhKpviq8ECAkNVRD/tiVn5/Soc5O4y554HezL4mqAIfAt3HGNyW7p2F
tThOnui+gQkEYmOmaRvYMQCuBdUhN73LNlWmiG2xrMcux4s8L74qdqCqgGqiiQJbgLb0SWZmQrGQ
sJarmVc2LJwY6O9IigyJL9fJWUs6SrvYijS7BoE8bsLUC4+1VPala1BFZbPtHbppfG/tdXxySDoD
szuI+QIvO92rAL0xQ+jyooynu2oyrxqV+34m2eAULkGK+ZwqebcKZ3pt1iK7D00co5MtnPtg8tIv
yWDIaiJvCM/JQsxW5YcMhNL+cQZpNkQg/GjLhPYd/5Q94ziHfOYbaTa1sfxTkrnJIxjf+d1YKv+q
4VqIbT0gL6/olN8sxlmPGG74y5z2ZLlhPvxwmoKhiZ/n9asuFkMjXSBWzcxyxLkNd1OXsfIAAvTl
U7HO9wQ/VLeAjZZ3Jkh6iyrkvfLkZ9gh89u0nGwvXSStD1XfFTc4eM0PhA82ta+bN1fgcBl651Z6
HIJVgQF3+fncYgqIPptJtyKorCLta/0g+2386lm6+UIrn5iu0g0uMs6teKLPN2HmPn6v8mk9+VWV
bgub40rk1061m3OMLYmMiZbzeg/kkZMmZ/+MewTJlSELM9nEzBaZ+7MoAve2QCizkchertxmUEfH
TosLEbdvDpSMe9Ao+YUcWoa2bQF0QlrFTT/T+GynfgGL1A/PyFdj2C+9OC1BvjzPsdF3HcF2twPC
WZprs0p2xs0AcMPu7s287Py4LA/J4IBG8lD4ZEWtb4q+MvKgkgZraFwOitwhaG63wcxRBoigxj0i
k+TTzlp4UK3Nul9U2Y0aOEhMSoc7QPJH/h7u57X8DIUy12DZapwMqr8bc1PRCiU5a4D/vUm65bmt
NcanRsebZpjVV4+Y2b0X8z6jEKQLAT9uInSG07+1KRbpcLAy90kvimvCZdIvziT6U97EBRj0qlSE
oYQmO6F0s59ptXhnV7O6ajp2vTROBb2hIBCo3KqR1CZsVw6yj+/oWD4zepenOBPBBbXzgkcDTTq7
OivaJnamPgpBtR8JhCGypGubXTHQVZr7QDy2s2Od9XDeB+bv8ArUwplhRpPhNhvFfsnaTW7R7Rmq
2jlIY6vHtpFir+d2PK1FI775IRkzgd9yW/TqfMoWbb6/iPou9pL+QBE6v85ju960sTPeZLSdN0jK
hpNqJ4go5+y8LYIC+IHZutzqHmmT0Z3HCASSESsAutXKJE+GXpZZQ3ApbmIBUPQXWEKgDMirKVEe
BRnw1JJT18pzcuiJELnAimGO1WxwJ8QlnBo8Ap+t8qYH8hJKqB2sLQHhTQxH5uDxbP1Mtj3KjMM0
C2fPuKB54M0uL9eu18O2Z967xV0GEC12EUdYq7dbGhJytFzsm6wp/NfZJcMh6WIHLmcch9slnj1S
4YDEIoQxwaMdN/1zl9juV8BzrPLkxEyfDgfTO1UzsMPSM4JVnzWjQ97mN2G8B/xsSFLZhGZfhw9x
MfffRgPcnAmb92OCnf2ZhG16n2VxsVfaUkdCHEhhiQeUjriujdg6SCROSmnm3G36odWanugV4YoD
U4pM9QzBwqR0rc+/mfASZB2mZq+CJ53BLCWwEUuJQSdndw9NBiUHEBbVxYws/5DPkOBcM9NEQ3+Q
3AvRN4gOZJF9oEoSlww3kRK1tSW/t3a2PoD51B45X/HyPJnWugeVkU6RtVaovuhVya80wEATLVVx
9u13L4jLF6AZVfCBrcoOooDpyoYVfcA8ipPjTjbtwFG7at2LBWfSrZUVfHfMGOijeLEAYoS89ftx
XtKryhSImK3CxolgLx84SSBWzNXSY0zPOv9VJNPZduCQcrmh/AuemFH49iZzwzwG3sBHurLHXENm
AzLsdIJd+CwbVNrYmUJ2TF9K3vbJw37Mot1XHqlmRcgoIu4W/qCfmy68N1m7LPhctWrTY5cw490w
w2xJJlTlcsfTUSRXYbaQuJN3CNLhfjG42ItMseAkAmjyOOjwyaG7+iHQaB4Nh70fWD8pVsep0tfz
uCZ3FXIRZOQjHck+X5eRdQfuwjb1FbjSsa6vUUSgKU+d8AMGGcrU3DWUPInfvbLzptBIHftoZ0xG
tqg2PeTmthejJB1QAfKEeOoQW1l7Vue26VUO4tYCvjl620JT30TsPM0roHlAlo5fx0+qD4ZxbxMc
iA5IlM0E4crxefYtRfRoEpryQ09u8FR2g3XDIJP/8YiZCeZR3lhvMdsWQSUB8RJMk/zksZi9+M1e
z1aFxbUqMtrKmRyAoAuepgy+1mEcSv+1LvpiYIDian0gsTRkpEdZ3uPZQToS5hoBf/lIRai+qcwC
D1v55BghkRyKG2tM3YQiWUK0AOCQBnuAZs2XmWKbmiRwcTzaGEjqaELUaUMRFOlVCdz7xjQyLbfn
7bokbi+bposiroMnpwOtdViLUDqX1ji21rYYizD/RsJDesWrDAbZtiHCHSgPIK/ni2wYFPIx5BQg
Ai0vUX6TTtZNU4BoABfMM3kxLSmroFEFy6jF8ypqP0AiZndMphxbWpiL6jNg36VuychlrPxniEqa
pImZX3QXtKNkrtUFFMf1VEE6jBvEK9vZLv17whQyCJJTCdY159cqycFFDFKgB5bEqVxb4xy8AnQB
AhSPgburFY35Zp0vEnITEOPH4qIVufUm0KsMG+2t3LC8xCy2nVosa02KqtdAiHzA7M7WUCknwWro
hS/tmEukJ6qrds289JcjjKu3mcX7pilb8wMJNfoCPrc5ihQhy32GlGjAtlhx5hx7MbWHgrY4/CKC
HUGXBeMi91w6KMsZuApkyQHkdNSmshr+Ykx1bsP+0sDypetzqEBDQbYPndxze/UPx/6uSM1gUDoB
+mlDa7uSxhHCvNcsnWF7IEEQYlfJEI3h95irN5Ovro2PsMQUogwD7K1f6uScdbcCGsHWDM3EdVbA
Jcy5Uja0TI/4WuZSYYudKvjcWOR5Ogy6bbR3DdQPC6nb1uB0u5hKzCUHlhaCegN3hLhrQ/rWiPl0
F5/rBbJ0sqoEt//njZ/fff0KCgKtbdp3IhBSMbf77SbUmd/YnKEJdMiT756Ncm1r4qH5XCDH3nMp
09Z2W2Sf6UjBz4ZeIHBcEd4R++Vcl2rJb50y83hqM2+++YuL+70rxcUFYUDgEo0zsAO/Xxw4bcau
HVXfAKryKSHYMcAmtobAvcDPmqspCfJDSfJpttP4npqDX3b4Ay2v42z259dy7mb+sdsJYUIIPwg9
n8uhbfxbrxH1qUhzYyoOWaiFOtNfgsWZd4ly9X4tyKv984/7zbhPB86mGcVXFi7zAyaav/4sXh0O
E5G4GBMW701bc/us1bDiFFX/jRphYJN8Nv9DE/9//CREKKCTGDVzLP31k6qksfImWSr6JqDqsiW0
L7qKCbYOjXf6+aX+14ZQ/xfnSx7P7L+fL129afNrULxz/g/+Pl0Swd+EJ3xJdLcPikTR3vv7bEnY
fwuVbzMl8h0J5sDmYfv/qWcBVBMngEoTUpoEwB3+MVuSkhD5IKCJi56e1zl0/pPZEjiRXxv8SCXO
TAsWSd49OrL+7yMSnOEonFWoojn1ymU/D+bWnrBGTSSP9ZgSk/mGXjZe1jOd3zpD6IqQw12a5k/l
4hfBhjqTXVpaLR6G1Zm9bxaj7q9dwpEPpIp893U9X4EAROkwrWiKkVS/ERXBphhnmYeOvPrOhIu+
94q4piLkFWOFuJDgR6NYa39fp2O2DXrrG8FG8NeF8raOxWpLKHfRcO4hmmAloiAmqqDR7XIkaTlh
IoVvzFfom0P1ZOGv3mUF43u63u+5RGBOGjnyL1wL8NncLT2AkQ4TRL3Ke1jPEQlZPpHjQ2oC4uaj
RYoCVYVCO0mwQpohnunL+sr2zokLsemeY4/5VaITOpj1zhfsvhbrVtnB7doMSNX2GVCHTUtFuKsw
ORoIkLqfHtHGoDQuOVnmropPXVwSBEKM4t5ftc+ZhoGKd6azjSBprb57XUfCb53kx3xOkCh+hkmk
NUNs3dSXCxjhfnih/x555E4EGBcH10fBbdKqiPTPfIo4TXAc6ozYigUSaXJtpay05FnQzHsAS3zp
W6/IX2+W5qM4J19Y8hKLOMe/7+wdKc7T+M5Qay8SsnMVgBbETjTsJcEZszTfO8y5kkBw3Dtn8MWP
YiqPAYxVdhDEZuEWFdAujiVSWO+Os+4+HWDkTZxzrJ7ATdbcFa6hZ97hEiKf9W79id50nVjHdW6/
xu4UrWhmbqWPnxPTEOpTfULO+zAnYczD4JFsdWYJnIkO5nIV6W3WJbvRyPmY5WvkJ/KqjMFdTSk1
B/EDXM7wsgI3WLrmwNEG4AbihHP+SEIQSb14+5RgEmYenBuIKiFmB6wupvTq1RMigpK5dREOjNgu
tXesNfUkOkHOhqK7K1QLwJmEc1ECyMofh0VidyIYZU5QIHUo7/McVFl6mTn+Y4/oF6DyBlfafZ30
9/4KwNJ/Mp1FhleCTe9tddetSwDL2vnOphBkJDEHO2dk+TSac84ZuouSRUVkcCVHsF1okgnJPQe7
OOeIFxxdiONVicO65MC79ORFBF7yaBMJg+Hn1m/ty9i5teS6owqJhi6JmuKFDty2GeROAkKgIN0M
ULItpb6XFo9i10KShObQB3tU5yervq7URNX+TA+uc3w6L+YYziGvJqZR3vjRad4Lkk9A3u8xHu1t
/2sT7HXImYjc2A0PBRWX3exxqcUPqkIyYVLf2+Qirg7NbC54l4857rSqsIjOqMBKtEfaRvumKRBd
U9ONHJmZjBKsJ2GlLbnbRA1I10IQUNcbFxD20B9aTz3kSQWUJ6luPaHTO0GsEH0XwPNuO1TXkhx4
mgY8shgnKx575MB5cjGt5MobjJNXAareq8w06ODoceNr/EILtb0vsvIH4iAmW4x0QfSHiIb7kMTa
Kr2hwwvtfPVfVt1+TAwatO/uR5zIfkCLRSQ3Kxj6cw4ee3ZUuKQgZcHX3tWR0POJ+Hj6/XK5QVt/
t6YJbFXCyMUAaYTsgrW2rrI02U8hqUaDZjVuDwShUKNBKtx24Cmw59cyCrCZV0wk2rKnAdE+S/IL
tgRePCyhdUjd0zTKrSHMBE9KvcS3dhBfzqI9QGuIuoZwW5QtjiLSdenvAhwUdoNW344fJhEc6u7V
Hu/QcQeXwOfwuBNthASTSrjNI68M8UXoO0+/4yunqnHtU4rIMqraH0H7BGWKCURISJE10DuqR/cw
xOg10SidzRzFZ73O6GHt2d2IhVlXo2af/gbVNayRJPtuWu9VLeos3uyvl/LNDcKPLK5eraKMBiI/
jBn3ns5IGrBAlvuRs6yc7pbIuHpn18E+GOHv1yt8ch2RtrytKyTrtjw67dmKn++9HjPndO54sJMk
Inx2/SxqV3lrsEJuB+eUhi8C2f/WFf1Frb5b2X2TqAi4ITQdIIRQTAcUsXmx1lE+4b5SaYJJx/pR
pcmLTm6mVb8VbsM4i91mmb+EHZGauDuWbYHSlqb1rkLzVzoaJf+wIcjrErTDNZOK73oglIslgzRq
Ah15BRoy6fFhoAe9CBfgM0UK4vo9X2akxba8yytSdpR1snySBuRVwVnZtty9SVIS0SUNj/gprPs7
K072fplEmvz0WvWH3l2u2rHc2ZMTkaR2pK2CqRl9YQMGmuqA/e5QYvIfm/LaIcgHb/Yhybl5yn4k
yDgN+6vKbbYtnblz93eho4y4Et3XlVUzUwlCOA/ZCQg4Bh6Fxyi5oldzkt5y6+IIYKCCmw3zgXX2
pdDzdcrXBJsQuzdfEIOGAn3ikR/FIY15cXmd9yxZbkXCyppfOOIM1IF2MgXPI2dzPMN0ViT5aph2
K2Zs8hwspend0qtu0HOiIDwg34OTimd6cOdHt5XDJY8bKReKWYR5Qa69AHQYCUb2WX5B8Evkpdbn
f1F3ZstxI9mW/SKUYXA4gNeYIzjPlF5gFElhnhyzf30vKK91Jam8ouVLm/VLWVqWUhHwcPhwzt5r
z93MU1IFitkwjfAWDO9rGAdwIMjbLvMLbyD2yAmdQy1tks7htAzzM+bBklhiXtyFiqDaA+DoDWaT
W+0WnGau66La4qzdOcH8A5kgQBb6EIeifmnSYWfVxQYGJAGSxVkwOU+dDfEcr0y10di3aylPjaQV
QCpPkDjJdqTrvUayd+hDk4nrR3B+Ucj/QNnhsYP6SASRoK4glhmIZqdXs/L7x7LXzqs5N9uqduFt
N0Gj3nVbJRhmsvM0W6h0U1FSqvb2c2xbp6x5TSrKrXl5McGroNa9QwHDdOXIJot5D+rqlPZHhZeY
hXFaV2h8I9IjoCoi1rhLGnHXCHOHsXZfdul1oDEUee6pnKyLBXPa+NY3Cl2s7aGJzR+1MZMstOtd
HgE4ywP/+8y+1QMPq6ntjFQ+TXpaGyPVD0btHZEDXBrcuYv4DfjDq9Gme87d1xjAtk7mwNCXZJw5
MlhZbXCR1XrcOEN/OSmOR3PmnncG6IG2HXEAitbdBemdqyhQuk6c7QI9PsS0i4HfEnxlvxN3Sy3m
sjJNPAHpIc3bjUtgPLwokkRoBeKAC1LjanTns3q0vmlNxzvC5G9mw8ZMs8cCTagwzqviwPp4RjQj
y+Mm1c3RmDA8D2bS0boObsMiv5hykof7VaPay9GieyJOfpTvwCefF+PFUIPOB5JFBrEsNoQeaqgr
Xn0UGvPi4KpzqpfneoCTUUPSr6T/Yw6bq6HljNEYItmA1ES+jSuqJ3BxDIBNVf1lzUFYssMEUq9z
5JqJm57k6H9zbecaE95N7REnFp91EtjCoyse0uLN7GkW+Fn9GGJ45KQ6pJTbu3o7LX2PIH7NBAlc
GOvauHdXCjLoNjbyZ9+w+Jmrs0nhyJxKFi255Jo1uvkeeMQy4KB6nGyHL94Fx7m2L1jlr9xqElvd
y2aPIwMiAx5kKt7EGRsg6wWLuEGpJwg6S6zCImac0x6kYlFXAjRSFFirEYsgyCgbrV0Rd9aWa/hT
z1kcS2lDUm3LURgbpZon8oXs84n8rEDYvPUUC3NclYXJYSFEEzs2jwbA4Z1hRLuAoJHJG37WKkdU
LgGsQl0xz9MwoMJeveZDAtqkJpok8K6RxW20QR6SjRRnhgNz7GOEvpBqLsZI30y5rp4TXQQXhTDz
XZ1ODxKjyTnt9W1JZHqR/8iK6aGPrwuOl9m0Q0iiYgiVZXpt8XK7rnmyx/zcbvptLR/9jGQMcYPM
iNCjaYNWARo4Nn6Bq4msA/gV+fvsOO3PgEbdT+hzqA21a6F2bXv1it0T6UWS0JrKIdrfN0MdfbOK
kAFcGhPfzVLZl0lsxrsluI0sqCH1Lq1qoCwbBKq5mukenMGMqr9PEG8JV4wYG4zOGlAe4JuruXHp
cs+T2I2Ox6KCwapYS3rq4HtIpGtWduExE72+g9cP9Nivtm7sNUdHldY9W3IFtpW0uj15GLR3BXBu
GaB7EtPJn/wTAMwD2vTxFJqxuHcmY3wyW5AQwZAmzzjA5VFgtIvWMiJfj97MksgAlpfCqG3IC+J7
qzXMfLIc7DEggqRa5AwcpLdpWzhHX1Z8YaXKlxrM3tJNsffCA9q5kj4CYZxTET2HpvFJ49G9eOl9
aVxZrdvvgq5eTK3YbykOzNdZTZnf7K3xe8r6361Kgc8iQpqyEV0XcilQV4p/OAyuHM7B8fQ7zlnx
/UACj3Dx1rgkW2+GOgGCHlZig9AouuUSPe2rZvjpQtLCF1PrHewwjs5DHBTPdp5CgaZi7t+CMVxM
Vzm+XC4SFJ/Dgq06jBHiRSMgBwwNwWEyCnmqSm+6tkNq3djR0n0SucXW8ZtmbUzRwK+dv4eGP5wZ
E47yJB5r+hfTsB5wU922YaBuRD44F1iwX/DPyO0MfHGbc9U7zkjuDVpkelxJ1YkzNob0kiByEp8T
Gj93UdEHNYVxIikw6A6PcRz2jyNcqnwFhts8w6PrX/FKZ3ftPOsLVEjkMMF5AINl8mgt2EBsht68
XJXnmBbxALNEWU2NYimEtQ7guto2YvKua6QV+IGcOt92DmX+lWWhKLTcrRXNNmtXPU/XuUrFca4c
fYs+0bhMOsoWq5ieHekP4WgfRURINeBsLjy/3NCwl/JdVSZwLio8IQCnO1F/g8kZqC2HG0ETQ3k4
V2eIzT/JLnD6tZ141BjstqeabSbw1B64JxE6W9hVa67DPuM/Kglb5hXCPvKtSMIpwZ3SAz8YS8r6
NxzCtIV2pPYuB1z48xrplDrHK4BDtZ4iGx1JE4hj2qVBQ62kDG/h6qJZGIm9v5j8obsX4A95IYZA
H8smm72zpEuxPMPmP7kU9CPua2372o7FZO1mUSJ/HBXiiX3pdAEJO54/9hwkAVNsy1BWLLZSWidq
VOFtP5CVtJplPGWwAEOS5YS1G5w67PeT4WcVkT+w1w4VvCG5j4OKo5lT83oerKD3ymcy9XDuCbIY
Cq6zJi64EtExWYUlwW6YgOS4D2M/JObGj8QNBdBO7JKwJRcxrZNqRYeVpHhS1LAvFqIypxVZnvFM
JnXHvWYCAG2u9cDyukKP5ZWXERpPtUty0jYKI6X9WRSpsyRoDjseQfCbF8pFP2PP/YEbqNPuusGu
s23fDIZLf8hApzLwonKXsU1ABamB6cIhReM6imNohUL11YV0UjTLvWNx8RIjKHSHSJC1yO003Uac
FlmY5uBRYJc/4iwaINQMAdyZKHgTRprvmg4NUNwRXu30Pucwc67mB9uj0xT5tyRZS95hjR8ZOCH4
nFoBJ+pGYCWrkdrkD6Sa3XeVu/eAfgeWhJ5QVY3RZ4ZdcongNuF0YKuz2A02i7H4hQxKUAHIlED2
5My/TdUO+bYsyfRA0ZHBpMd4z/XGfmNzR1k6IGN8GNwyHVZAX6rvDkFAIR9hWz8iLL2sp+18TjK2
3PpS0svzi4q7Z+IuuOHBMtY1PExwcllonjzfQxgM6cLghGTH6s7Nkz3WzvhOk9Ry5TJgFJYouHlV
NnDE9+3hNkLiTSWpmdLHTOXORU+Sx2b0fY2OPYzLa+Si/XOGMG/njBN1D7rbez2M1iXqDdJMnHrW
eyyD4qI0++KZ11UZe3cczFWIjfccvx3tr7oHoVTkJnGXVvJsZIn9DfDGfASK2J7ZoZ49eDki3xUp
++QqnWrvTnhLaq8o0mwDX7F9srs82dD4Zb/jvMN+02vV7AlIHHZYa2Gd03+egK/DabhuNKJKhKFV
9OYAgbusZUSKIKqeGek+xcCLhsenKqicb7mx1Numwr/PHAyGA3C8VZATJ+1EcrxRUsbHwpA/JSOD
RgDscrtyrcXW4sf6COC1GOlfRT9twiJIsy8V4XKaU9MkCCknxv4dixxVlblx5ktniNX3EkAdqi/K
zEsmZtKjfyg08Zdpx2LatKiGTM6ISM1yzrc46WY8RbafLoHXDQwL78Yak/vGaSGzggWFolkKf5dg
eT7CXZ6f4t6un2vSnQ/054k8UG5OEGBcPIehNfxQU2IfOoPQDEPY6rZrJnHtY4O/M4KgPxFxhwaI
wIR9yOOc48Vk6ZMK/mZO5RQQSCufHenico9HCAKEA3CWi3u0n3NebKzOUs+EGr1PueNeZhg1vo8R
Hs18avrDUKQz1CNzfiyVDGg9quomqzrzCl/19xjlPoJB2mEHsyGC1YyQVWKw5GKnOtJXphhmPsHy
YbPWGs5ER5Xwymu4cpjAKS/KOZ/RtuX1Q2DnvBO41tZD2m97kWdPqUWxGkW+dW7qiEz7zggEFaUy
/AYDo4fagDa+0g171pBsxqS1zjQBlwdtB2+po5ILX5r5PagzB+FQURaUtKmBNFmI1sSfbPtKKPna
dI27wiSVfiNjLx5hC3L03gbzKMYr3NzAgQLIAj+5PiSoBpjSIYdsJ0Zvl8lhNYVt/xLVRX8/s4/s
7IicP24ytO7L0QRuRMthiyK20X85Qv6fNaf+f3VIBbR9/vcG1l69v7++07H6v/ao5c//T/8q+I8U
tEQDjCDS52CMfv2vBpYV/Aefg+lAQnFNNIf+fxtYsPeXBhVNLIF1iY7jfxtYjvgPKnzXMyG4UyMB
KfNvGlgfG7aejQeUXhj9UzSNJmrgpe/5t+6+cAarEBHahYlLQ7DOgUtp1KlxcWu6aDZHPCFXfxuZ
f+ik/tMnLu10xEIYoniIj59YQotS1kwsYuHAEqaFOwJ4s9QdYYhkNCdD+oVpg5H6W0v6ryf0aZBz
ZOEZbfdT59YxgZWXGLHJMG6kS2OrSp/iGAPpnx/rnz4mMHGHIBIC+2B/GkhIdoBsQ648fkifLxUD
JekiEus/f8onNYZnY5XDxeYElruIEcg/+Th6Q+hEYWY3aOgsh3oCKopBh945sNa234BvYUnkYkm5
GRqsG+86w+Ji7cWJ9d5D4yIXxQGmvoEe1Zgn6aKpW5t0QzxyFgEnb+GhpqCoh3iwbt2slYjM8JvK
NU8nvimR4kXPe9AD68lxg8uykK2gRTXm8cnOTYqTnl+aOUSS0iPqZOpktFD0huiLQfg8g5Yx8AO0
KLTibVxpn35RrkskntW4su3Jmu/zioTmPlHtcCIfzutWo2WTF/rncf/9I7nTSI/T9JIRwOXx47Cb
5izisaUSC0ij3CBystn+EduT74OqzQpn8/DnD/zkvFt+aNuyTDrbJv1r35XLfPvbi5m3FUTwqVko
ChDSsROM8JBd6i4GemXDGMGEE+i08+sgzog186Nb+Owpl9FgbJr7P3+ZX5P3v7KOX1/GhsEAJJ7m
HMkinx7fmKvJ1zF5LyXYKlJ5uc73Vz6QlvRSWljtNzKsyVtMC0fMcKuT0Pk5jyEReHMaetZ+1qGf
nk1ZgHLfRKqUrkYuj/KVEKUEKVZGtNc61V45HvvKEc8ofu3u3GDZhK1q+ehRKyc0BrLOIBuufYCP
/g0nxTHZ/fkxPzmclscUFlPfQ+OxCD0+O4lySWwvrJtwVViU4daz0EgwXQCMgAr1SP+m5WL02vQ6
8Z7zvKyCE7Q/1MozOehYR0ZQxCfbRaXefKE/+qg++fXFoAWwRmNv8qzf7PPZ0BcY06yAK3RKim9n
ZzVdynLSVGoCuMR/HgdUFJ/WTD4KXYXpobqQ//B7O5MKWBT4vUXq2HAX7JasJA7GxgEfaJBcpiV8
XCui7NDlujDWORYZc4W3g5RcAlUbdzOZsCcJNExKOhgt3rT7MLN8wpEAqeUbi4AzvGokaoAWCSe3
ew44UI+4mpgw63amprASFmkRa9sQnLRjf+qtLdwnJ9sEGtvNJoe59zainHzMB1ATu95QKd1dohNH
jO5GfFfbvJVr0uVRxNEfBTAPqt6CpSFn013lpqppALWJlexUWFSEruTgEO74zM64bW3CQNZlGPPn
3Z5Ah40aBuhDpDbkENO55FG0LAE8rTRrfHq0p9R6iWHkcFpNzcY9CKfxMb7j5Ak3DfsdCB9ir2nL
JRgw1thnxIPZ2HCvRGfxtQvm3bUH6lSsIxXrZ1xafH6KVLXehwnRJBhVSp5gsEVeHgDwQNqPbc1z
mPXsvdkjOBWyNil03IyWT9+y5u4YUDeHk7bLHCzF0DCV82BaPX+vSeENJD/oJOQCwJPpW7eVOxy0
hVr+GLLaQCmuQnyy7rQ8EtCvGqBINU7VtgrgSq51qnH3NmpkDEtMuHjSjEw8NKrvi0NP2AFsmWDx
CE9Nxh/BrGO++PGUQlsesErf6WwQM7BaOxmhswUuX8fw5fxMYCFDUKSFm17BNJzg1gFfSEl5G/ne
uUtL7F78+k4AxhmPtKXX+UNVDc+AsJp2Rk0o1cyksWZ1SmdDtwBNYQp9S7EImKvediv3gKsHYpyG
JxTsuWrwg+C4wXa0Il8k0LcSMGOyKyXmvT2uL0aNq2qzSWqPMSp7j9+r4naanPcUsjvkJ/Adt3Pu
8h/lE8rrAz5Qvi1ZcXwKGaTL38+GPm5QkjNjaDZl8QkROn/PWAnGMe4SJq3UkmlMr4afUiFqltvU
jvj3bm7lgIPCmt+maW39nCaFfm6xeDEiMb6TdUG9FJw9oR7YyjQA7zOPya/2vQ/bkXiyHMspyHT6
G2T2xuO8G6oYQ6TPiwuFfrIjveZOPDebKZydB1DXzKu4AfFMm8ME/gnswnMfyTHkp+wcn+8NVIzg
XDF0w6L9Z90DIudFiBYS7fDBqgUr/9qDYluYP2h81vEkmA2J4yw/psiwY5NZZqVXTa74ufIaaft2
RgI7robW5My4ypHyU6PTPbOlnhNGcta+Tm47Sv3oQmnfDwfqoSqQKykN5+Gvkcw9ogmXAhXftBhd
4Kwd5rz2SCQ0fxuicq326WgwKlgrxvLVqQPmbmW2jHnf5QI9szc/WwFnqm0UJVix4eKQCeBGjvc2
+xZGY3zyTLzYawv3oOaxkk+11SPISWkOVKu2r+uGuHNYPye3LDxFUnfP209VLO7vMGpST+5kyfJR
1D0/F+884yXcib8zYfLxyK2T2yd8VkwGNh7/zXSH5K7zRr8DFY6ufFtHYqDNoSyEPIPDsnnIBu7N
6zHAhrDLEslUg3houedkzjMcHjSqcGVEAyNd51XVbmU7pfYpp0+JOZQy6G4wwpmxNVP+WYyaN7/F
1BOd1eUUBFeTmLXaeXGGjonnq4eT9iykJujIbV2yiTcYnVcZ5xh131FPN/eapVFdx4A2oV46ZWhf
DqU2X9ouLexToTRhhH/NOGKLUtKyZ8mkyp2Mb8j+wLLUh5rv3NYUFS8jTB0zYuOybLeANfkre7qi
cGYVx/oD5zGOEArJBj85SZXquvZVSSR6C3ubTt/IC+b8WuRKESDXWSLyeAVAo7OyQR1l5Yjw2zl4
VAO2qs6A6L7zx5DZkaAkC84tOIfHqdZ8omTNRcWtE8bZABQWXOXdJMcrlh9SXIweyPV2REccXAzu
3CyCADC+Fx4M1uilFyF/PoJRGGLcbHmZ51jwvLgKmKzU3NlkKBHyFPBM9XNGXQvRkOr8t7mq7f6C
03i4RJX2BcEPve9RC1d9y9vfjHRUtmGJ84c2Q5PcWcMygmALGVOykVggRa5ZrpYc5XADZGqOd8zM
hnxWK0iKDbIFeIBMSDCFq5ztCJ9WnMfOmaNt/jPBv2B3NHx+kNDKmVBm4Tsoz2TohUdR+orslyYx
orMxpT13gVc/kw+FMfL3RHDy7aPCDxpc8eNSy0T50kU91hzRjnjbEpvT9AwCMrtxGH7/dppGw7gB
yqqsH86ctNOB9KChuhIkgXkrVtay3wvRBiUqBSrdq0Bh2fxuxF78zfCIudkYGEHotwxchV6TZE5t
anMSNNUKODwsLCq3ZXxmEJ5oEoMccrRA/ZMeZlcsL6NZrgtXXIdMPHbAxKIrGRT7uDaSh4Cg2Ve3
ESXUaRsi1mhcYPEg55SbIA8V8wII2vEiy76JMtuSsbRByHILHGctzcbceiXZQ5yaDu4wv9Clfyia
+rodXiNrOo984zIc8EHjdH9s8J3tbMAgnUzgZ2lYOghFgoORLgZDD8h2KsV5NemLNpy+0Vh/MJCd
nglHXHfa8+gyNKTqsj3SuG2LzTAOYhWn6HeKPiw2fRx/B2sZMmEUZguIodQMbfVEae21q0ciGQgR
zNM1KLRqDZf5e4ZrcNPXzrlZx0h2so4g5TLzN2A/wj3hRvW29aqfNU5HtIA3aQpdOHA69wnOQ7Gu
G/+t4HRybdj4reKmb7dN6Ll7EZs/IxyG5Ew84RBbXJe0ORHwzTo94v5cEE/cbCdSKnsnOtHV9pAh
9eI6b+latQDmVIpMoJlHe0v2wVtMYX1rgOdddToproCX0ofKLG9PI+Ol8VChh63nrQK99AvkiMlE
WQfSXbsDWh7vhB953LqmPRLwHnvp3s/b8lzV7a2KQLk50tS7NPDfEzsdL/y8f9WjiStjtus13Fxn
m0XM6yaLCiaNrs/KpnfqzWDr5hshMd4maBuQqUn5yMlJn6h9nMGEN/hpEZZi289ugZV+A+V3lQ7u
RGMuqt5SVvtFqIN0Mo2GCgFlD9wWnyagrvRca8PY1pg1ngyK8C/R2JLA4vigtwF/mptZVySP6iKJ
LgHvtht81BO0awblOu9b/0hFhx66osE5bKsCwmjbR3hi6d2jPoJ6QVxCSyA3Riv6hFkDDHTFjE8f
Qh26L6ZbNRf9XN7OhZovnCaMZphT3vwE3VysYcz7G4FK8+RUXfGzCEgSsiz6/Ndu3N/CQkwuOwbY
XxlzJMknyoG7p5V47gEnfxsnBy+u4g6xpjMX3qflaGNJ9Jq11RnxPnZ98GgkY7cs4/ecuTDE0/9B
vMjb5O5wYMIlbEJJjkBgtda3BQzATzPodVBjDqGNhzE61lV9IdCHJHQLfEDHRR7x2skpKGmQ5H12
4/nT9BQPjvRWakQNeZ4oO7q3O10/lVHEHWRpapGelOAbr14sJRs0FGnbJpDyR3Z66rDZutVu6+wI
YcG2qJSGfx0jGwG6mHjptp16+4m0PdmsG69p7kRsNVuPaBNkpwGoj8U5C0snlRsvU+F5GLmg92lH
9khMvbHH5IGDjzC2/r0h0wQbJm1wh4jJk4F9k2M6taHJyUi6RjSKkf7Vkl36rgq5kAn8GrqnHLw7
FOg05AprtslwdXzq8MKmISCxAitjCMjfY6PZJJwCVuZC3vNamN4BM2NTRZneUIKJ3/tOZHswmyXL
Hq4Wzu3KBdQwT6QGEci5nX3P+t6YvY4PdkWqVc7yhnnQrttzblD9mcxp1K/Mks+Y6/RWNVb5cwr8
fi2qgAZH1ZMokA8mLVEoihdA951Naivx003ATttFrekBDVzkbrGmGShH0qHadjUE2bb086PXeMaW
kyYOwDgPqe0nETkKyk/Nhy5IuquwleaFG/DObTmed0ddN3AomxG5YOzj2gcMX3zXlj28gsZEEhkr
rzT3Vu+Ico2BGyhsE5d+ezLdSBCZHk2Me16PJsbRcQagP6BgelcwL+h+js10QKwy/yRnwZ+QhTPH
kRbPWytH92eqJSVnqn3JbjCqN1J9vJOGBHSs8NF9lz3h8x4gBbGzShqB64wk+AfJTfXMw+WNBNyg
OUrNbu/kVuRuZ6cd8zM7YbnYkbihcpZpzzc2cPzHK+ZRfrDAKdz5Lujm6zbnJL9xU2U9wiGgs5oJ
06GD58oi2rUZHbdN3oDSQ7+saUOA6Mgfaot0IQAIwYr7GFkRQvTgLSRC1blqbinCsqGOceM+2CqB
SF/K2FPbQObVxu10sPPZwF7GpjDPvTRxsHqxxGtO1PQc1wtbAHkKySll0VfTyl76tpvGJyCLjEin
Pgcc21AMA2cN0d4eQYPnxju7PBWXuTSSp3IksYimy8QxS07LZSAt5o1ThKLY6tmfuxs4nRa596k9
vwDrSIuNl0Yj26+JrMspuZ+v477Pqm2sjP7QBEXwPdK58x7IJRsqHmmntRTbxMqiIwhhpTWBv0DN
52s3sTyRXXWLMpMJs2oJbdwTQsteVKDaevVdow42GaXxG5AF2Qn36lwdAVpxwiY2acRqb8/GXnTe
jJ1QadLBkHNnyMBaZHrI28htx6a/9vuRIIOQnJTilDgqsPbYHNMS2ZenYXyza8gLmz/OiKVoUHh1
R6qFuooxOZKNRrEOEI0nnnSqKMd5BYiJK0dQU9xGhBjZW9JrRnD/2qVdh0rCFM/EfVf2JjXJpdlF
qjZ/hiGzcTVRSgad2iAf28xDP2f3Ci9jfYrriK9gUi09lTm+9hP3+czdEj+01C5xwSe7oqihhYZU
i7FuYKa0TxpaefcsI1AfZ6i1ae+ndRY46EId/szU9W3NJaKmEmqHBhVPgAhGetZ79uC8EFGkuiMS
H31Df5ttTc4eE3Ou4jlDLFkVNteq3DUvo1iayb2JatjZJU6JXL1B05bvoroiQNKiZgP2PwYqsemo
EPYr7uvoxFuXmMttVOVDuLHFoA/kTaYD+gtEKzHJEqBtArT7k7Km62Zu26cO7hDOn5T+38oo0Ntd
TTGt5k2K1oPJC7UBgY5vEi6iQYMUa2JOOGpiGcX30ozTdY1h97njhbBXttIGusZc4IwQ7Yy0A69t
mx9JlZsyogeAbiIy94jaSjy3888GSd7OdefKFOd7gyF5N1b4XUkX0DxzBrDDOJUx8eKnOsVr5JGr
CVkJ8FA0Ng7BcxFj1VVsPtQmIplvtZyma8i66fAEQiLMdz1U5rGDnz6M4QaKOGVZM3Oj7NjAcnHW
5LVS3cVaoSBqmG24zKEpTEJsmcIX01ls4bLAAUNNotipoI1Qnfl2/EPWtkl+gqEA/LTscngzSi6+
3BTsJZZmV8yNzs4bkfP/pySuk5QQtyq/DgaAP+SWkWuqjkPamPExtnjH9oHvUmGs7EH459i1C/82
SJeoFfb6pjvTDrKfm96I9UTMOykEpzr2CndjdnVHjCqBXnt6eiHS2LDA1PHY2QknjRa8d3wD8tbr
vqj2f0QUerbgVZG03yj2u/zv556YHMuBw4fqMFpYzXDW2hUo8nE2UaZ2hexymEsmWWVFGJrGeyuZ
77uoc93xr+bu/2py/NzD4pLgwFsiBxnzpm19tlOy6CBPc5163XMKPScqPrh23an6olP2uZjNp3jw
owJh0k0BjPips9E3XOlCb1LrPJy78gIUONBiY3K6bOvis/oKG/j72KLyWlqcpomL2fycmTymxejl
cMlh5rj1ZeZZWpzwO2f1Soda55hGjNA5l4Q3N4c2qNP0WlLH7L+o4NtLY+7vLRThAHAAs0EXEgSu
9bnRmlmRPVqIENcpdfNscd9N4bYVnfK592vGoSZIk5ImSTDWth6mSl867fJniqFgKRIFRzDao5V1
PfXYNM7EEHXlZS7YuTbzyLK5aRLZhxDYW+xlVs0ob2la8BJY6cyggkAYQDFQSP/K8/vbAENfW9CQ
zBfYYPA6P3aqasex+mYAumCJOntxp1YYpEtTyd00oVO8+lZi+TvXVCA4AK2E164FoHn7Rcvi8+hC
f6NRDgqJdrrElPHxO5h1xhWQwvPaHmDqHzuqzOSqAWC4RI0cjldIXYY3/F8U8ds0bO9txPpfUo5/
+4n5Eg6UU5dxwJn8uTeLDDS1Qjg3a8hxwjsnKgk2i/AHegailG61Kt0a90VHzZnMBBW7PwozV8la
5l5j37KT949AoQuMa1oTPv7nEfrcweSldhxu3YFJb2dpH38coQwAnynGqF67FEQwTJPwNnP9NOe7
jPA1ABcA67/o9H/uIi0fSa9qWc+EZFn55M52sFwQTNIS65LF00kbxIms+q6oftJPWIBtte2848X4
SmDw2yrGx4JZZT4uqGtqTh+fFGW/hxOlpfCCxvBb1FbVubLxlP3r8RSmCw6Aj6FT+7nfDxNJqNmm
vGMUqX01YwOh8IPxY3Yz+8q0Eqqzf/7A35ZNKQQ92AAIA+5otCEfHwtktlL2UnToCKkZAO9HzVbN
dGURUv37NVoKucByXZwHvk/v++OHUcQtkp5KAuGlaUXYUIVP1BuKkyyb6OHPz2V9BEyw+SEF4acy
qYzSYva9TzPT74Fv2znZJ2QOkKs5C77TGeLmBCKf6aYxxzlfxmfczJN42/vVBMmXYxWEnR7kCUgJ
1HZfaEZ+H2u6v2BbudsydXGLf3x8Un9BnBhgWf055BIhaH9nMAYIZNoBVuHffDEEy3B+2BxQ6YJH
902bsHOPNeTj5xllTb9Jc6z9nx5RVCxtkTyghGvhF2xoqhq01qq/OiEgce6AP3lvHOe+/C7/8OjO
L1UQ0XiO539ezaWuWUGw6lFYpmyCdETlACRIB9qhYTNf/vzg//RhzGWe3kP/xGH143OHqpnkUi9a
V0mrcJzMMTFkd62aaMDQUPPf/vxxv68M0nUdVudFOAWr6NMwN4rS8eQ1yZokPqru8a+WXpIkdGz/
7QfRs6dRxWzm89gLPj5XEYtaJThW1l6i5vziV/+otaQzfrHC/r6oM1nYdzlbmMt79GmeGgl5Sm4L
xQMaH7H34Ri1GPCKNzSqxYYoZ+8rmPDvS7onLBcCmwMC13I/L0IFkuHAWnIvceqV3b7t+2lcg4fR
1UnSzOKM3I1dcuhCP66+wJz800ezQvALIuZattiPY+pzBcYtSRgTAYyzeicwzK+x6Q9tQKHCHt2H
UAXOOyyfUn2x1H+ivywrFHvYcsL4tYGyLn786DmpvJhQL4pCEsjjsZ4X91qAulKuy9ht78fQUBRo
LRdUnxR1Yx89pvVwA0bMI9rG6CjCWHBgyYnEwolkSkVe+RWj5h/mAogayVZkOTD7FsXg3wVD3L+9
hENwsU5LHRGwEUf+D75KRpivStRbitS43v55mi+v58dlywMNFICCQliHSPzTyi3wUtVNv/iKdELL
JKpRuHLRy1V9jn5xwvsWFwWm32bQQLconUWbf/8FAvQKvM82O/5n8o1tuQAnEqyB0rUy+Hw9xMr9
YJES8dMMHQgMhIvZ7hY4USOfYqzE/c2fv8BvMi2mBjBkFm92JdbvX3Div8m03KEFSw48kbt4BunW
HXM3XbsIjDFDU7t37nvhBvIQNBapQ7hFhuQQLUCOQ4NEMPli2fmHVyTwOIULSCSATexPUyANWqBg
cgF1GX6l9qNZ8OsX5CY26MTSJtg0NB4lFtZ8LL74JX5fyVm+bZ9rFrJVX3zeMYdQyrLOHGJqLOwc
K69O1L2kXvbi8dp+deP4/TnRxQbWotIyPXbn5SD+t0EHk9UkioYGrchqrjZjN/hwEks1Is5pwzLd
FH4bPxIpQcnri9972SI+TnnfkiwEPCQwdfPziisFdymvIVRkIIzIvEMUkCJ3F732DlM8NLThy1g9
kzgN46En0T3bT1Ws3/ie07ChLhZwBO7dIL7+4nv9fvfgeuktX4tx8bjefBoSFPc19Dh2HAKKXiEV
CRIXW7IVDgQ55N2WePdQ3lFfZl7UIvBIHLM7J77JjYqTsjXN1Vk6FqweXJTE8MXk+H1pYqFDoOb5
EHJcVKsfv5xvkFuI2RTWHUbpck/ty6w2ee335VlMxS+5didNDfjPQ7JM9k+/FGephfPjLyq2z+th
1rFFFSZ7o2kUY3hmxjWjo3AEjl883T+sAbz9qCLZItCjLoLsD9OR608ODXvp+/RAE3CHax0gSPIE
rNjEh8tMQ5p4tuyG3nfwFNPc1SulJUXksRH/h70zaa4bybL0X2nLPcIwD2aVtXh4IydxECmRGxgV
kgA4HDPcMfz6/qCIrAqSWWRHL3rVlmZpkRmhwHt4gPv1e8/5Dq7z97/3G7EmJx5QSehi8T7QaHh9
t6fAGqHYMNAm4bcrrloiG/F5QlJbGJcbNAS8RaGyzsn+DLfEaUJN3ywz+Mozi5S9FHtElD6nIohO
GEUb9YluJ2SiRNfJpU7tzgHAlzQEKWEGy6c9CTQKkzTaoerJk4KuAy1mZzrVaUhro6GX3++mAabp
z/e/5ttnKrL5D87TCOpf9HqtM4vOFj3tztgSw9TGWRpJjxm34tSgaADmh5Rp5sP713y7yCGVXG+v
x7nAZu97+UOLBDlMYzTgUmdwahvCGzuG8rmjzG2JM+fDhsLbzgrxUDClcA5wQnpzCkNIQIRPCmbT
zGYoLLD/6uK4jC4tHE1YmrubpmwAxVkbrvPFTh1ufjIbA2MJpNpOHAyZQzgAXiaFdCPV9Js00ZQn
PbqBv/ciC2tgt4xKnDMRpfekkzkLn96/ZW9fjoCWA5sCoC52pjB8fc9gRK35Fw01t+t6sSTuoj2U
mm4bycU5Rpc9Iev9eKxRbXVXNUWyF+NBhn2Q+BivP9gh39xRPg1bpM/UgDWB493LXzArkwDT+gi4
tG+QdsCe6vVuLMpmOqVgoIeDNlFL7kycrA/Yf7ByV/OszIv3b8rbT8EaSE+ShqRtc6J/VTdhhGYH
KwQD4MbVP1qDNEek3RlgqtCNRExyMK7CoJCdtXNT6CQn3Vi8vX/7Q6Cgp89L3cZZ/3XPuUxnuvQ4
LWOPgADzNmvyBWxz1EzeLnEmF1HvMNcpKY15yBHQIAqEfrquhuWDw++bl2o9KtFIIaeH9iiV5Kuf
pMdvjFihjvEhqIAQiTU4ahAqf0RZh7Xp/W/9767mRbQZuO8W0o3XWxFlCgmxE7IXqwexkEp4XEWb
9RPKudyvPrjH/+5qa15IhKbA98LX9akIFsg7jVESis5o4tg3snpoDZOBhkC38nebFtzItRq1TIo/
n0SllzeyHsiV6DunjAffm/EkmhYgoMoqBEMjiz3h/+J3423CEWDSdn1T8S1T6UYhokCq7qSBOpmC
e+q9XLJaRUXZfnC1NyUfXw4blGmtwvy14/byy2WlW0CXj2SMNq/Rm0XXJSLIIRDdgxibBknCYlm4
VycQ35d/+5Fx6HC74XquWjMzX16aPXCurRB0TtrzyJTRYJ7J2povEsYXu/cv9bYXRrgKbwErAM2D
tx0KYpMpzi3gohX6fOJBCIZc7YYersdN5KzTMd9hCH3B+E2iwED2xx6b+wwzWtMWw47cyjT44EP9
m4cY5CmdKSxs7HmvCyksWUrZzNx4rhgQ7g1cwsC7iqL7VHOi+mCLtd6cKQOu5KCaY3On8+i/WqGr
XjTNjAwiFmxlAVNtJAd3ejLc8kxGkE05Rwb2cwgqsj4rAz9B6cWQzznrKQa6E8kmzEMCksW9E+yx
7mcWdt6EuJ9nZxvQd6/PCg/ZzXYUo6z+9gvIroJlByDk2nl+7Uvym/VTlhYlyZjRpMwK308PXQ2I
fkvA7NJs339Y3lRATNHg8dq4kujE4NN4+VxOVOqesFUX08YiwUb0wXBrTYgAuXV5cI5xhnzR9y/5
9sdhgWbA4bKkBTQZXp0yWssnvhFJUxyhvEa2sNiHVoruJAcksZY/WyePIdRRimn64Mu+3TJXh+La
/mHAs36Il1+2mRtZBnXXAn9JVbWvl0imB7KRFWWYtnV7YZKZA6Fvts4FiWASVRoymtP7X//fvJ6c
X1yb8zV9YdbzV0usiWA4I/6Y+NlQNMmnnLn+jYNG1DqEs5tei5xS4iIRMu9O5SJ0cZhDhUjKHUAn
bBgxEiLy/id6+26uLSkOHRZN43XG+fK20I9KCrMjD5dmNn1NrDDF50SHNXpJr3bzD65m/ZvLseSv
pzg6gBHtsJeXK/wcnTKy17jwLZFvoyziVerAyYU7TD7DeMTQMwBi58zL/D9qrGremwOpCZtJIW/Y
FUTKlJf02+zhNNpDGB2jvup+InPq7cPfvjPUzpyITT4wr+Orj2qyaBsDOxOHMn9EOjxb+jvJ8gqO
pq7nb+9f7FeG2ovDJuuiz7Np+lFg4Zx6tT1J8EWVxtGDYgkjBDiB3PGR3RrGT6YomJlqeIH2fpJk
KccMQjL7wovqtr4YgVGEm8WY6mDPru15J7j8w7R//+Ota+bLT8fIhMy8tTVILe44L3+2oK1KGSrT
2Ejmjx3QHIMYsYIsB/FBO+zt8+HjUKMjx8pE3O7rqLkMPErjEqcFGCMovyykouNoqFpdYfhLkPO9
/7XeXg2yL+d722T8TDG3/v2/tIGYlOMlGYlSNaTXp1srw7sSJ2FjR8S4o8v6oA4I3q5BqBV4pODS
WsxIXm9NQ1ohDJ6cNB6XxKTMUcRsk0pUkCO5sbM6sI9VrhOk6VVVm9xfC35LzOHVno796CwEf8x6
ab97chjWJOZej2jUeoMSW6LmPXLkhi/W0lMl1Mgy84DOhYE5R4WCTJHOE15ycJqgjE41YXDZJYTQ
ZAK12eTPUW0m0a6ZAbNdINbhrhdNyD8yTa5sLkyyfux9EqQGkSclL8vZ1EFk4VDIu1mey56iHFFj
p7hxRlOGLuF5Xq2Krd+lo2LvKi3ygpO+5WMjzHeTA6QuvmeSkg9+rUOTr+C6YPJjadn8NzmV/Jsi
lbUzItiQn6Zu/IEsjNIZAeV5Q2S2Z9Nckkk7L5O2kAgO9XOC5nA5gJqws11RLZW50xUUvRP60Xb6
Bu2qyu7LJWwnotN6E/LfYhDaBXLX5JILg9pqC69XChKt1o+SdxQYNFgcfgpsYq4J96flLpe5VOl2
CtNWnPqxqqdLfGlcrOmCxP3gdXj73mFQxkVJ+BvL0JvKycYBHaJck2QI14Sog6oP89iczPH391+E
N8ZVN0DPxH7M6dhheX59zkCa6SS4KGQsIjzdKG2TTm/sxlMW6Joaga5Ja+YJTBSqedjH7cPSg4bH
zSsJjMuMSFIzhMGUfrBfvn1Bo9XkT3ce9pjLO/PyBa2tBVaXT3AO7CZIcVSP/nJFhIiJtZCe/vxB
/fV2FQ5Z7Gl/0pj12RZf+3etSs51VCDerbqWc7TErh9+qnKy4mL6yOaDBHS0HGmImZ9tVXL+pmNc
Zjt6j6F5yFRUwQZsPVPtqXLm9O8uwqwdsPEDF00CR/83FQyiUVw0EvBZmfnoDFFz4noeZ2To7z8N
6872YrXnoMLXYZ7MPVwb5a/uupPOGAMge1mlCBt6Vdr+1icdjaIhaftqU8HqFB8sxW8rIy5K8xkA
TcQjSLLfy4u6iy6RMrHdEo1gTvvcXpPPSHcf2g2iE3KFlJxxomA8GxFCMo0gYJ7osm5rjz1ZBDnD
k+zvVgCcHiiMkLwA0OAlfLUnI4LviNvu2RLKSX7jXEGkXp5l5T0gRTf64KT/5nzKxehgrKAPZrEA
lV5+fzGDtepmCIfLbPjqsRzLNv/UdQagvdZiYT8i5By+LUlhtLv3f+43LxmG9VWrwP7O1sSP/vLK
UcfJW5AZTM6JUB2198yBf5rxuPLXZf1BpfO2uwy7ipELOGUuRb3z6giA258DuHSbVYPh6E9Yxzqy
BqfMREMnRFntSMUq8i10P8oASyxDcUzp8t0pL6FKTHyhvkDD5C+zpXAg2NgEj2Fuj5Ytis7cvujt
OR9ClJsN8YuIpHx4sWZhEcFF4KVzkTvYwS4HDojdVe+TtMJB2JF379/St28QGpt1pIgck7bD6zdo
CLThl15f0p8rZH1bSwe6XaDssj/VSVpy9F8BPR/8jtab8oKuRrQqplyPUQ5T7pc/5NhC4mCeWcUq
o3rdiyDM8+2Ma5Vg29RwoCIzX/JiofGaopoHEXM/FRluGsJpkmUrp9SIjrJcyKbqq95+TgdXLN96
Dz36MY84EmOSVzRmCIMLl22oc47X79+3N48iXUQOv5xI2fQQtK5//y8FmaM91YwR2ZBgtcd7odzq
a03iwcHO+uX4/qXebK3srLxqXIzbxSP56uXmEUt7i8iheLaCvt4aBnGP5OXU3LL3L/T2O9EqZCDG
60XhzDb+8jtlE8l+Vk0scWMY8io3zOTA4zATFUTs4a9L/X+20ue5+fHPf/xeK/wp8+2PNK+rv7KS
QIv85TfZPg/Pf4KUrp5L/txd85y//ef/gCu5v1GIkzPzqzBHE+Lw0vyZPG+Fv6EqitAX8zoxDF+3
rD/jQVznN8TormUGnNaoGFZlYl+rIfvnP+zgN7xJLGv0NGmketbfoitZf6yH/70bMyP+pal2OTKw
+SPwenX2amYTfpfUP5VnhfoGLL/mSBqNA0SFgfSaTYDRLtv4ADZBdKP9LnAPHMPRdn8kgMnSx6RK
ILv7XQm/sg6XufhClhkQyt5eLQXFTMyvpR1HPSueYuC69GiY/zgzVmevCYjA1NJT/t7KF7u7gz8c
bQTxmPW1EaSWc5hIQNU7NbleD50vkQlpJK1J7QjrU8YVCVZlHEHG8HbCL/UW9ADkwRx1MZbOLArj
DIiFtTVbQb2ZmQLiy0Jne1X+NsY9ZU5L1xTfQHcYQq/66VR95mC+sUV7BXmjfQxtGgnnAPaI+SR2
q49RwjMhx+ZNIrJOBCItJnqL2uV9QBhEUxsmqN4+u0i61LV3shrn29FsILY4UzM/GjZ+qy0JLIr8
4DYFnik8HfnkGo+4jWUh8s/k10NeJ80Bsi2BtA5EPuox8rWLKtv2TBKnJ/40/kDVTHr8DCfTN24w
/2LK7cCIUL5ntXkrytbyLrGUlfPeGfoR7/YSrUnqfdI+DnQGVWzoHugcc7vuO0FBSXCXVRUGYXac
ZjlyGNcTxd80PpLUJ+U+C2crjUGIZsu1cizGHmFLHNbGay1Yt0uOU3tlhWRnHh5dRdBdEFylptM6
t8HSwqDDqsC3GITdPEJYz6ITfk57hYEQmlan2XDWDMtC/KLW2bSfI9jEWF/01OLHdFDuYJN3523I
qBHyrKfN9iR9ECgbxyyXs4DO0hrAJsOvqkcOtNUaocHW8VT2JasC4FGUA4W78zDN9yeqOgg1WlRl
+zjCH/gJNgIuaV25qfW99jrsJAODzFjp2pg4N1fuM8YbfiTW+jHZJwTxhfEQgjfe9b0StJd4p6D7
Ebie3RMfM36zqXOIiLMxa0DfWMxlmxcMpJmgJcoGLEBOz1k6WfzLXCIdZ1zwZBTiPM7JSYH2zRfj
7mpAGef11MJ9bV14nXtgRtN1FbVEKLbBqI076Q6he4K1ycuGnhyuZQ22Mdmr2ZLZ1uIEfT3hs4IL
8MerOAz4W6FQCgYv28ar+ulpqlFWHyGSLCSp1hmBJ2k8OHVWfncLR4LlHehfEmiHRwwq2aYBcBI9
TBlJDe4WLCUXXqIJpm1fDPYnSSZssv/jcV3sNvGwzSp+dBxmLA1/PHTdmJU47Bpt6q3dL1V1kRVr
zrnjywLnQR8+BxzFvK2bG+TRdDr1vtodsXQnaANY5dMZC0/jif6Ge0IKbZ7N7qMxJMWFJ4Phk2+N
RruRInO/AXx2AU0meJVhOByZcwqkHEm3073tnVRf8ypXq0gghRV6TMvqZ6qmjsgN20/3Pvr/q0BC
Uo3dAgnvHmmzIpkzAVq8WUxv3FUiMb/QGSBwSBb2TixifsQgGVzVgVndRzosOpJt0vpplGZ0LsFo
rxlEVTYy+yeMQFVY3bu6lg9m0kSn1hvrS0/NMyTHtBHXzjjAKptF6BxTZk0B1XKQ3cvJuwNSQ4h4
neVw3FxTD8NNaI9KIaWE9LFBtSds7g9+Zy6hcgvZGe4su5ZRuu0Tm4yOIkqhDMxe224bK5hvixrF
xdaetXeNY7O+sMKG38Ax1Gc1Mdfvk947m4MJoXFHmNGmGUZvm3pdfov3vpi4h+H8CeYB1OqxLnah
R0c/ksN9EQziarbnn6YYuy8hhAYSomHciRjaX2WcdFknX6BH3qmlS09Dq7oLvr3copNSj1M0EhOM
TOgEK6yACaLqQ1Pw6OqhcfptwAzpjMaau8uhAIwboO9WXDdR48SctHhzhaWJqUdUgnnXk9lPaKPl
HSs2WRJNEjFDFU3fHswoJd+ddlX2aYyAgu7Gtu0gqfRlxHrh07LO2BOw+bUllnaw7lkcZr36Pcwk
6eAL8gaiZVqdPNPqd46MxOwnVXbwMVwjaL/BTSdXGTvUfNeOrX8w8xRUmqRaLLbAo4YQUrmwd3jY
fBJiZHEyCVo9sJIo2P4F5rLeTc9sN2yPzISWJz3DDk0VTYF9i93X2aSmqL+xNQIALloEraIWwxEC
zto8zSy5GbDb22f5Oi2k5BYGwBHFL4ZRsdDfDTj6P/xM/0zMpbtMZU0mCKXI/exGyWNoFsETMB7i
sdy++TZUY0UAMZDquDMTsnnSQFtbwMoelyqi4FyIRkTnptTtresSbEItPHG8isbmx2wO/c9Q9C3M
46FtiVS3vSt6McPvljUEdyrTatuNliEZqi/BhapcZlCdtGXsJHZ402DTe8bG394Iw89vWTDLXZ+n
y5fCGr3zIcyIEAibBORBsfzem4v1hQBWUKN9P9wgAoziZh7otEJF3uIuT/XjkOSEMTVBhG2ttLPl
M61MFIENBpMOxlTX6CMwKi96ZFRDMKaNgzPbicKqig2oUjK9TKHny6xO/MeiWHjZ7UVHYPa8atwZ
CBkYO6VK/gwHlCQbpr79Ay569n6Wg1DGeY48fwMVuN5k+WATewa4KLYHl80YzMuaT+lXTrAfc6ZT
e3aD4guZmtrfD8Wiz12v0gFypUge+qEn8QRsBCgBevSDeTPXIQkjQ+n9KEVa481mcd9wWiAfRVq+
XA4ZkjyCWzi6ljv6IwrH/MRvEN7ryKIZG1aKRICNDGqWuVR44Ve75UODXqepuy2xRGKGJZ5Ybo1e
Z8RFkAy2rV1erq1lVbiG66Qyfth4Fs39GKY5mb1yjuBZ017Y4tYf9uNEMzbOGtIQ2O4a1m7LCOBo
mBxaV0BwpC4aWrr5tkg6QJF9a/vGLdwmCBu1joJ0F7JvkpLjW1hJ69y1nnCd429V0QwmYHZdwqdy
SiH2ABNGczXqNtt1i27UtU+llINAnAjmbZLZHs5ST0V4t1nOi4sIUerXfHabG3bkUJ9BJqn1JqHq
ILdMIp2C49M039U8ePJg1hzDDsVErME+wBAot4x8naODMjE9CA1izmXi1MQa2m4GFcODW9o7JlWr
i2XVupEYRIEtRFpfexipYLJkVnNQThGdI2SLwp1NgQdTBETucTaJD2Qxyf3zOWk8kxbUJI5Okopb
W03sq27jej8pjq5Wkg5dnN5ugzNrJS2Qi7dUgPmhR008krlR7o1kEudjUePRhIniHkzQDEUs075w
z+ty4vk3zFAzEjPGDqo9dcZj0KRJuHGXsb0q2EPJkJrqG9DZpdiaymT47zRMeDeTdqaBPDxKsU1l
uLMTh8XMyy459+zKtKdYXygDnrsqHe4k+dWU4H1XXHZgqX6kHI73swGyAow/4bgo+YyrQpbNU2Sl
BDuDRuDPJ60ivyVyG3z9BO2tepG5Uv2mr5uZYIklp12Z9WhAjgw2gFiPGgIDaLOxKvalubTtwQ5S
G7X34hkMG0TYbkkUM6wzDj6DHzeOyh8iLXovhsQafh3LLiX5ZCXAwdEIH1rHzKBpwtCgOoIbdxI6
c87sJqR5GdEagueMd43zBYTYBzqH1UVUTdz/Gc4MIlclggsfWVu3S2nz32MjrR+ZeugDJynx5OYO
xbwl6+m7zXjoJoThPfONAZqelOE7J8SK/XgyJTyG2FPKfEp6REGb8dchIJPWZF/MRfEgUickYTZa
2mWvl7EOj0M44u92DRdXu8Z64W1GK/npeGN+jmt+OrH/hyecG8MFM86akGNDqmZbZg5RjSoyzGqt
/gjEW2xn+ZJZ3fKgrJkQNMtXy12gu6DfZVHpnONdzb/bDinGm3aawmsGKmFDE9e1YnNdLDyrc+wY
wXl/BFXS3VF+643B678J5zE/kkrPgTCriU3gxheXEUnbJ5z43a4JMCdkxKZ7/tDAWiNJnZdutAic
TjXhdHCemNWQup6t+etGSBK7S2DNj84t3Z9Ke8ZtiQfiKZqy6C6dk3S36t2wFBpYpb1fke/mr/R3
Xt8fya9I+IYjy9dBpRVqQAJmnC3pDbI9tN0cPFpd7eit35szKVD8ZOGI2GDr12E7f9JoYWImbMM+
pLvvQlqvO+AIGnulgxHqqG23OiOGAsZ4I0YyEKzzkHTogewehKcb35yuwXT0BxF1X3J4XPeWYfvn
sERYLGjaH5dyOlK9zZ9co7W/es3YLAAuxuzcQrbh7ChOuoM/29W1bThdt+FpL9LD5E7qBMO832fM
lu8nCW8oSCngW9PZ16WnP/WDrTLmZk50scjgez1ZhL0UCezhDQLh8jwkxfEIQ493BAZXIWIIVeFZ
Xk+Q/gL9A+98+t03Wn2cM8vZhSyqFWNDw78wRdA52wiVK8QyT0RWPMghu2WVlJdlqMrd2OQEUMiG
p5O9PiKifW3a78dZ+F9rEEOx6lOxdRqL0hY1WVxy8IuJxuquS5hQu8wZ9eW4yB+M6qK9ngfj1PmO
PHeFYR+R+sc5G5oL+s8ofyCEcHZ50LefIiIFFyo8+AZ70ZWaeK+iGq7cuu9vgLwUh6CxjLPOSFO5
66OEylIFGZgdnQIc7IaWlC4ZLc5eGiX1NdESGUOpWpyZdOBu7L56JrtugrgagW2a/Y6MgAAJKUal
TzRm5QOTHN0Si9Tl7M1s9F9GMc1ggxKUCBCBQQuFUT7uHZnzLPF8nhI8Ws5xqsbom1vl9W3VmwM/
vpNoKDWZHM6tUYKNJsbFjHZgG/VP2bUcXCyqGtbJCFV1B7nwMJLP8S1gkv+pb5pGnXm+p6/7AOLe
BmAcy70BauO7OeGk25jk0lHMDs6XjjCWjdsp8oCKIJi+JUUVEv1D1cHbOxM3DM6OAwqP8UJN3pHQ
sxmnXN25YWmcKMZ7EWemB9yuSeuRHdH0do1TZe6uB2e3bxP70W1b67wCAhiXlTXsvXYURHcaxhMT
yODwa0BjCQGTITEg3HH+QGhmNDtqFPbWTgyw6guLVNU542xgDdV87ALHup+GgNR61gWv2PkDn3nC
k/SlCSu8P8NENJmlo+Ia2Wr7RAIKCOkcYM3neUo+dz054HLyg+5EqAkvTkB4lSDBU5cw1CJlDrHy
xXidg6hKsNTqMNadjh5gSnc7xDjjYe6hD+2ndHR9TivmvCV+Qt5SDy57a0QBs4Gn3H1bLWDPCsoq
HbNW/z6NQ9EBElt2c27Igy6le6DyNMJNGI3u2aRbIGalNq7YANtvyjKK68xDqdMheecItoz2pc3R
vz4Yc5eciCAfTzWHpJtS6z0QMXrpQTrLb0s+NABnuyI6WVl5XjgE9lpdkh0tt2ShWDFIQU0PhXiD
QcWVr8If3WjOfYz+G8rIEMxrjqRvdMNhMv2FIFOtvrbePB/J1+uH67kr5n2dDU9sx+WdgB+wC4tS
XpdzdoJYkx7o7vOih36hfrijP3pnixgW8ywNwn7ctcynnpbOa7+G5XDVCJsgepqfoKKC/GueVuZt
1wm0wEth00Az88eo6JujkUL5EWRf1gl6d0GrbD5SM0dAYR2Daptzcg0Lzy8vYBgUJ46T1YF8H//J
KHOLAA4nuxT8SgPRJGI7+Ilm2rx41Ylez7AdGfUQ0OXC2xXsRNQ8Hq+Cc2sFSp3R9EtjiNPdvjMM
9zJxSWWr88DIdjawBCJeeweH9RJaGDwCT+VXJv75RzQm5nHs6y7ZqcKoz6Nak+erm+opyBxqODn/
tGAH7Vv8xg+2dBA3GEm+HSJy2KYo6y7JDPGv7EDeLwbVf6Wr70Edmp+9vucNgrxVfZLRuHHHqX8Y
3CrLL+A4DA+96xlnbRUOjxBtkOJ5TlHb14I6YnqqvBBotQ6UKbdDooTach4iYjAc8xTUflO6fEda
fVV7jZ2OZirh7IxIM7PtPwelTwXodBxfNvPaCUrc3GzJHNU0LlsnpUpd43WMTS4N855gGUXketbI
TZpp99yoTP4BDvb+9eyO5Wd23E6T/JFTS9XgXZBzy5T2gOYwAgCsAQl5PgB/ybZ1RlEFdLkY8503
WVNzQWUSiW07dCwzkxtw6OI3DWk+EfGhPxilrnOu1x1zz/U8CkqT0YC/jlr/MkVqa5e4Jyf6gV98
PgtLRabovLiYo5GjD3ixVVKT6NLNV0FhNF//Mlm4/uMq/4vN6brOq6H/5z9ezuDWbr0PWR4pERYa
Zuh0/19cO/Tx8zHteQ7rvrrMI0cd0tkSpEVClM8tIklqR6pbI4HmHAtlmB9oBF7NALk+/hKkoxw9
XEbWwRpp/tfvDhatS2HvVvS9NElKBGGNyzEwcIfHAO78AwdwOpYRarZuw5RyUtvJ14uiVTCvZ2yi
vyjqp5L/x07WktiVHBF2qkTDvwONRMZJzSIGG8gMymYblWMW3r5/B99+BbS3CNBRSq97L5icl18h
C7zMmHya4QvwYOjBZhXQAyUHYP49KV1Pf27I6DLZvCKeoskwzW9CCLffdwEN2t3YKVpMHFtaEvS8
fCpOiTJmea7qNLEPXmaXxtYt+na6RvAdEqlEWLHxgT3jld+XX4HSaZW4rkbjVbz/6lfAj2HRj3fl
BoZ44R+yDmorwO/KNmOtaTDuBgT1kmoPri+HuZCbm4Jp5tYb0/jg9uT7HJYOPvHW+vUrGK3hy+sP
7vPLCeivDxlirfFWtQVG1+D1sNVhvwiSlryHphP6kDjQb89LnfK5qD1uhmzMf0TFwLgJlTY3+ddT
EdURzwn5Eba/y0QK0m3CBDLTAfWWjyQRzsvRqQdJn8mpg/QQU6iJTeCVMqER3iKjjLRcsOU8A04x
y/BJpm2jCZrgDX8uW+4agceZW1ymtk2wKutmJq5I466zc+QOqXeUskkYaOG7lntmYYjJcGJjhvEA
pYOhWsdCtAQyLx6JxnrwvISUrKiTfkM7TBTuvqWAnrYwnpq1pdOGB6yxJGF1PEg/OTqJW8d0aLrm
hH1hml5C47nJxnC8GfvM/0w6rCc3zjA09UfP2EvByHpzHA8CQcjwGr0r1oaXrwmDCwyJbZFvBiUj
ffvHotrbvZgOVkMP8op9wev3fs48ZovyefZP6dQv8goK40SwczsPFt2PqaA8lAg8wSVPDq9R0hKK
cV7mrQN6CzO+H34gg7RfqiPWT449DHMhkJuIv3rth1iYrZQBcynIutmUXRmYuDLw2fmSxDllX72r
kB47l8CLORN2eW7P50vkp8WZZ1b8tcu58xMDjD4/RBUjWiwqntscWRkLcW7C+nD3JdICY8Nk1+63
baGYPoVlyh+1J0IlKfIqE8Z12CkRPjd+WSwnGkfiKzMKc/78/lv2cj9AWYqnmWXEXR9jVKavWVXZ
aM04aROxKcOxWg8BhKITsnXCKduc+XlHS8Osfcohd7B3sxERhfX+B/jlY/zv3ZBPwE0mVGaVvfse
8qp1t/zLbrhkk0coS09LPMv7eu+jKqUOJnWCmc+vqRS3OXBPUeJmX3OjHkCDZt26sgKc+h1BSYOy
s/Fy4qvoLyexLWm37hFiqqdKsI9zgE6SkwHNrd3hm3IPHuL5ZguGjjN45aGx1BtC84ydR2ZVefjg
y72+vUzYYWSEiG18WCP+a4Ggl/mpmfjDdw5X7SXNokrGgIX59DQ5oksOwgouuhU4ZwmA3GfMpHRE
g4DMuh1Ow8QhV7carE2NKvvTTHN3q2ch7myCA2bGYpZ3F6lZnKO757UxE6LyYgZQVbc1zdG6zKcQ
he0CUxPKi0NeXIPctKEd6fW7Mmq6W3flQMfvf+M3Ojm+MTpADJ0uyURofF6tiditgZHV8vvgrKNB
h8ENxyDSJyn9USVAd6R7pvcLFIEbG/u8ufdqWsccKziZDa2TTbv3P9Cv5+evz9dqpgKnAbYKigG+
9lcVT+m6OXUQfrFhZDsHLEiumxBRFWxSZSWEAjj+fK9bbTGMHmRCHLY3h8kFtPQ8p2E24J8bmbWL
DezR6GeVhbiQRGn6VwHJ0NZeNUX5s8s9pq0eoPhLRVSevDPHcOKIuM5oWWiaRxv4+GePoHGLIDZS
nDe//l9Dew3zBlMbQbySEzDQE2Qp932yZrTUQwufUvecQL2+LpyNR8pstp1LC+LUyCQ+jZPFyfND
SaQmT7SGGrIh31Vl/CtHdyakFxnGV7Dj/Mv+zActXfIwq0C1RwdG3j5EucBZ2EvgqtUhh3ImtUk9
7Rwh23pbIcV2T9UsVrUAoRIXs2ys+z6aaWp7Ncc3oPUd6UuawGHSkXwrrmxLEjA5lFTgsEJ8Bn7c
XWMzW4qJ2a8f9v+ZmGi90O80eLuc82j/n//x54VXdc6L/7H7FXl2o36syp5eyeE//+MP3uD6T/6f
/s0/9T4f6YTWCuJ/DmG7rcvnKn9+oSxa/8R/xbBRTq+kHA8lNg6FfwmFbPM322dlo9bDa40vlzfg
XzqhkL+F4QfACTvOCoL6L50QEiJeYhspJD4q/iDl17+++J/HDO7Z/whexOm6vvh/fQ9xFaEMpu70
OfusSJ+X6zwO1NGG5UcNMvPsPhXKD7awNFum8ljd4cl2WdPe2glb7164tfug/Kw/V1Vmdhj6BXlq
WIf78XJo7HZXhEtyZ5hTcgG2GJBsHbTGNYW1JciNcbEPpjVOOOp328t2daTn7Hs4ErF+o3mYT8KX
lUs0jCxItKjCoMYn3XdgdBWyAfKFIZ9ufT3L4feqJZJp0xhgDHdRHVg4XJAex1knVHTqjaU0Y0/g
MklRXuySvrY+4x5cpZy1XzwyP4v6a6o2LuMVjdnb+PQGOqJybnaAyMPL0jc4Xa4G22nTtz0AbzwF
+r5U4fQ1DYrkKG1YBegmPCvGGi+fLUQY+C/auST0DDnKhfDNjAUqd8arYbTHm8LydLtRTr88weDt
71NGYBvFNAE5FszyYjM6Tlttzby1uwZkMvDAYzqoLHpiQKWyuIPyQsCJZtBZw/0O7GWXjUn0w9LG
eDaOS802AmP6vF1aYO+89Ul1Ssya+mYgIeUGKh3C51w4zXVHBss5Dlr/jtmFczcyWlCoz6s1SwWt
zCFvMlYhJygPJGjQQkmhHbn/m7kzWa5cyZbrF6EMfTPRAM3p2HdJZk5gzEwy0AMRCLRf/9apJ5VK
sqeBJjJNyqrKbl5L8uAgdmx3X97l80cDjHyLgfBTQeazeD15NsgHGrjsIOHMgQob8NP7u0O8ggTA
nJTaOdUDszbkwcphoFpywPilcQyc6L2fxz88DFQSg+DiENKtOBsMj4jpymMR6FSSD7tsYHPmQj2y
+iumZEGkTpQOKVfow+WM4XhfaUahmCvZNtEeLGbagwJeSR2SoioXI0jmsv31T+ay/YqIPjPD7d33
4rk5n1Z9bU4Z1cnwZfhuK/XZ4PAB3wjn90BIrMkcdypODT2tf8MNUYDJlyNxGPfoZBvlI+9vxUkg
YIDTv7N1MXyD4c0RAbRyWY0rfcyD6phguqDJAGNQId6F+UQViJTuybCEvMzTGny7UlHCQdUZCsJq
DPd4iobD3Bhupsx1pRQR1prXAnoiCr8m0kIIDDVbolzI2F8HN7UCPDwzB6I/83W1ons6+FBqrO45
2vMt9jwd10H4CaEmSoI2gMwZbk1sFPbTaqJbciv968ztk2FuJR67mQ8Z87OXr0PqWPmfqrceqKzP
oGwmAH9j03dvrH0j4yLCG+zaQMhdExigK9ebpqn6W/wMVYroyrbYyg/XdTrvRZEqpf7AmyuP64jz
IDBguK/jrcNrpKYsmj7c4kcV5jcVNfBKL2NmlznOicgoYrSvp6rx6xsy5fcw7h+4aaBGepDUjBkN
Yu/uO2f5bXgW87E4K34wpOSBPxy82rXjxixtEBVzJ9l3eYhcSlNQFSkDG/l3RxvrxAnpJO9YgjFJ
P3dT9eCLICf61JdcuRvj+t7iaSp5aXQ3TYmq6YT9DZb86aC5rqBZUYMshtido+GwhqFxUDSQYa50
H4h04t0r/dsBz2BqdptJ4U558Qb6c+d5e7FUdLNZhXO3klvwjJYQK5Mz4Oob9Koxbmr3tFrqYONR
1Kv+2xv5cdDViCY343/Li6PwBA3TUu8fNG0RcqqiA0hnJHWzxJIyFQ/oDu8h5XfZLEGPymrpjzMV
u2nlrvJ98LvjGPgn3ttvoonGhIDdYaFp7vqyMI42NSsZXqXy1hPDxRn7X9SsHAePZwQTOy80CzfI
aJIC12GYNro5yiH8ofbwq91XM9ZwltP1dkWw8LpHNXnncO0fZVdg1A7vfTD8Cb3rT8XCz+6HO4aB
Yrl1d8rJlfGMXfbF03RJy6HB+zesHX24Ij8UAULL1BrPm/Y/o4CMowU/ftDiXBLViqcRjLltbt+9
cuZMGx48pEoflQ9Lxs/bNzlMTxGrR6yCpU7sRVAiZtu0G5nRsx3NTeLTYTAt+Z2WdP6N9Rv5k+ll
YpfOLIigvfRlCHJterKa8o1ZM7y1WmImTKiMpcW1+wf5LCvL+iWfizdJ9Clea+sjssoybgG2H/GS
4hi/FrXjtHQSXlRx1HY/dKvuWB0+dGubln1xGwplYqPYzp1TBElu2rhJvaycSvEURGXq7fgzaSRp
E2uhPlVVklxazvIrx5REp0bchUChpogKrq60Lu5usLSufy5Fj+RhzHa8mu4TYEACSoiwlseLxpb+
rzb6yQ94ZNUeJrb6K6oCx2Q+3nt0CnQ1/r0ag11V/xhceQMm5kT85BPG7Zde1T2yFvqGn3G5/ulJ
xaFV9t8YaAkSspvuMLlm3WT8lNVaJGyJiKzqN0fWlNq0+tfoLS/0zeh0vh7Lw75cRpv3nmz7s4ro
QDd0cw4RjUFuh5wD+qNvrxD0+eRRuoJLQBLjWN3jNFhruk2lzIxpn1O6u/iVdJ3/EKKn0xXnxdp6
1itl1ZPX/oGPf4LN/1MGwSEfeIwxmVzBI4uRlCYuwX00uaiCEFoMd0qKradeYTXvZYR+u/Z/qVOw
ibXhalsgE7j0DGZuoV7NsM3Q/IARD/svKmJInuHQghtx7ByfhQsowcobjCdV5r96pLba89rM3IrP
XnuJUlN3xKPKV0bU9HGAvt9qHHu1D4NCT24ft0bjnCjdIth9JVIEg/taEafLNk99er6vshovydWK
SANFB5uIS9J0pAnitlf2RY+1gyASHYdgesh3pMJ8Ncf7sRw/q2h6H5WXWjbGLUxOHBDWBRnRTHQ3
uUe/4PSEYHDodPfGaBp74fwdettnuebvlrRoJmjak0sbNQbJL2co2K9wUGvLpceszd8mj+zpXLzX
jnhoJ6IiRX87wkNBR9/iUrq3NTdlhJ02k5wWsaktWjMWFLOg0bFQfI10wG8l8nDcBry1NsCGD9DL
C0QHCsiXZbyxtvClyj3ucoRZuReW883WUDazcNpN3pZ00WrEvTd1H8C4P6zFKg5iml8LT9HHw000
hN60q1vfEg/4W76Wchgfo4rfo721H5VTPQ0zvQ2YfQhtViZN3gvtLVuJzYvASLyhwnm2+5OK4SNi
/0dnqr+0SGZG1bc0ajUk4sLx016az7y1SIVWDRUyOjjDj3hWe5WKwrqtF+tR6b4/C9d69kLju3P1
L6cMPrbav/EqsBTSYRImCM1uEy8pNYpHC+n4MC/zQaAeIpvYp4LChLhlYr3h+HD/RkN3v40TWeh2
fobDl1lrWB4LVBQmy8wP2zVejPnZNLr73Brp9NqAzRuVlViblRiWbo8hxqWY5V9x7LvavQRUybGj
puYgzoUpbnAoFHx/8KU6hHVTMUfUE/aUwiwjrzrJxmgkkn50cNsmi2k8OX3w2psNGKTaenc396Ly
bTnkVsQHjQl7WE2ZVehLSdPWbxhN7TgqVz9tTYWxqJqTSYV/wZDZMThBLst83c+RR53CMOTDZcx9
5sbRjXEAY42Zm496cvq0j0AblY62IWcyme82cECLYjieyUA9tDMyW3ENpe6NOMHY4pUiuyErtAvw
vJX3VHTdhewNsPdjDqaXTp9k0+G22/nOYjUmlLzopwidNem9VWUKwhEMEYwifih+T6KOyTCW2TCI
j53FGs7jwX+vA3uJa3hNB5MuWgznV2eUzVZv4Tjni+nhYdJzk03/TEODmySZzDxYWyycXP0029jD
6j7/npuN3oCh+wy7ecag5Rz3ru3TyGYYi1beaOha7Z0y/YLTi60ua8ctMYCxUShDhRFe3uigaSyK
B5xyKCELYxHVVA/CW1/tJvhdSoKV4EdS/kY9GANruKtzG8+zM35q5dXYEZj5abHoqXu06NXDs3Po
FuW8mBAAy7F5xQFEbZJYCWS3p5UGNwzmjUy5j93ahZmZ0pguvdk739Y84ditzedSSQqT/Aik4xiY
mL+pZPC86YxbB/GUr1gtadDJ6fc6qhFAtBAU4+jcok8nWM55V16PHF3bz1U5BYfdqtrDDNUmlpHu
HiuDu+zedJdwYP2HMwvJ2sDVVhGziukmMxUTCA2mdulGcb+u1rEKvcdh0n9aMPbHGsvEbVmV1YNX
egd7bn+GW90kVPjWJ3o0G7w+uH+0RXHLiPrre+t8WPFpZOWy9hfSJWDh2zf+jt0Zpom8sye9nANt
YbTuGFuJLFefSLbmqxosxVXSp8pFVsP+XFZ19HNsr/F/3LXw8GSLy1NuKiXqwVVUbOKdkzcWwM/u
pj1S91SGWKeww6Dd78F8XB2TivAqP4uQhwQJJjX3yTYv1jqfJxpZ7r2qU6//jFmsWh9RK93sn5pf
3u7FDRoimUmNfcq1posb4kcesJk/6223D/tmdX+IJVBAw4vzwxqbT0OFdrZHEyevHMWjxCbEkVTg
yzcilyvJPKatjCg36tm6qzWc7nfwPllT+PdDY3ySucbbKs1hTmssNRk7gq9BdPKJ/7jWy0QXVw28
zQamBqsLVzYY29uyBA80wPin0tA7pjCPmkuzKjMXE7xRc7j05Scvytd1acaGkta5PEg7sH5iNupS
AB2Peed+rfnQHrGz6NimZRcuQpCJfelOsByvs0eQFqJ59PVoxJGwboJx9R8wKzKphBEC0SguJI/3
2Jjn6Exx8lO7K46OLaAEcUo53MxYiP3JdNVn35b9gS0s5lzxtMrwFW3QjmWn30ntjmlOMIbdRHdj
T/UNUItHb7TX1B9CNy1c/dq3zXb2ow345uJzNFrGq0nwhfHuRDq1eq1wU1nF/u7VxfO2+nvSIcsB
X+islMHxVNoRRuPRKFMnr+g6dlm14uR4dKOxjSsxfC09hgfB+fXQbkp/YaDAC2rlWraxqkpxKaDP
SzYy81Amk71Ul9Cwc96o5Oaep9CsaM/s68rHqduKZJure6zqGPtr4tfYklr6RkTJYkjInnf6CmPH
QkiJt6n9gfd9j33aenhe+AXqFl+vX/j9D+XXzsFXUD3wjdbts+tVU2IpoDfpdd16cKKycxF81Hr2
osXhZ/F5iLYqEM+jQphq8p0O2E2od3sGjCumqfnhTdF4qYpu+TCL8agYYVPsEn5iRDyvtmhcCuZA
Tdz54Qh6iG8pc60+k6IL0iaPmg/KCUe64ubXJchzNg32ekcLsn9sTCH/YjhCLcaFA6hGdV9ju0b2
aRwj90BnfHgzUCklQPkHRJkpxHL0ZNx1w/Bnnr2P1lonPtTdfRnca3FQ2xtfU1FueLwmTvNyFd73
JDw2HoWm01Lj8lxXVf1kdYDxo5VcRfqwuQvbK7uRYDyqJYGsbo+GY4GcH8VSkR8IxB4lJNKe2TCn
OBtPraPaj3zqtnixUT9jQfD8UDM+w8fDjKCjNzxn1t3khTV0Ty+baTZkSWFWB3quCfw1JR5idEFy
PfsEK7eq/Pk2ksNXuIS3FHP8zR2sLAJOCHOc17IOkNURFvt+Mf0Vk2VAGufgbt0Y+5GciM4veIFq
Hd5tpWdmVW5jvlTufUsu61Gt28kzNxIAVXlm00Oswgh/Arolcji2Pk6KOvVCfnnYmc4GVuU7gG72
uQ+Rq4rrx4uhnJWJSVgLz8tyKRcNsycfO34YMIy0ekzf24YHHRNdGsy5jQczCEVcTBbkRIJ2p8p2
1JFfH7sdDAf8ogOqjyIZZKHTXzyjsZNlsN83xg1WNHVwM+fzcGx5bDBKb29bkVN2OFjDGGZBP/fH
blXtnbCwBjW8YuupEmj77TN7CyqlRGtVtz1lgMJsg2S15uHDLGfuASVblcXZOI9wfiakIl9C0e64
qjrvkRLDX0PhNGfwPwbbxhYqIHYPcdOEy3Bo6d8sQ7rO9nEIzqRBC54z9bdxooer2ZkL1EhDJrGR
Y2Qu5nHqK/umr4YmWWs0SF9wKytyf9T4ufqMuGKZjRQ8Pa2R87ZUXFFyvWEidzZ5CHZxpvxguyCM
d5e8rE8sXbyMRRmT31RfJkzRjyw0+hsi1n/VSgXBzPUbh4ChU8Iow1NN5S51VVP5EjqQ3zMz78Vl
qcn0xCTOKyJzu5v5nmJbTRj8h18MeMbDrt0PxIdobfCcdYs7udh/Q4UXekQJ4YnPRX0yDC4bo2oZ
+5py8vlqMRLBF9T2N+VjPH5wA4pXKZc880lK3qH6GLeb5R2JZxZPs6RHPY62ejj5k+e095tYjbQ3
eDMRmiRe1HvRJcpryn7XYm91bO2MO2II6nstx/ohtAoKu9kUcOscdv09GvaUqaAQH7lZLye20u89
hsUWz1hjZTIKrZmNWmng2oT69uC2ugQloqYzOV4B4INfPnvNYVgyf3DLEyuS3yMK55tuHF5Rhe0c
Big0P3G4P5qm3Iuzp5V8qIwwPJLWD1ECguv3luYyfdjgIfymQXB+ZeCwPvIWJ0zsGSPDjK8knmSL
Pu2TySYV8k0tj5VcHmlu5VYGOaa45UvIhhskxfSETu+wmkP5DQiaPlg2TglmOf13MyesEwj4Qwqm
oHsvImd/kIi+b77My4EzmiJv07u+zoxuz09L4ZcPwUoVGvElMT554KScZFGy4YHXncE8yO0UzVaM
lFTuPZ7elkjGPnfu40QR9ZMJnqZgSsFWScSEbX2yRJTXZyG7K/4cHmzL9b6uRhzeNtG6w44drdRp
BfB0fY3FrrqJaNjslPvHp/80iXZ/wX0KGG7K/T0tAN+81KbZ8Ym1pn3LV7x2LoB6twoPiabOmEt1
bA7R94wDKS0aZ/vbYTeILnJ06M4cNvlc1APTesFrNC207Zy050v/1lvasmMnQhunWOF4ncyARTzf
k2UiVblWgEZG33FrCGAFR/WAnWIi0EttemxZS5UIUEFDVg0RZv+853Jhmd9N5RnfRsSFJe73reCR
3JDBq24dslyb9nYYakXDMw5IO6aBDOa96Y0AKPHRcaupe1/+AhxGBseZIjM1dEC0QFNReKzICVI6
hxP5LlgHRmdB0dkgRXdm15NBTWZ9Ta8ZN3W9E2vapdd9Ak8VZRpEFMaeRjxIGBxM0T6G40T1m6/w
GpqKfLnyafHCXj6c3MWeU+7ElZfk7J0E/mjfGw5RsAR8uC19crMewV5T/EWfcbNtRxfvzyN2zebb
WRn9D/k2z9+aOqucgPfErcHvmwtkF/ZIjR80l8Cfy4do3663pUrBX0fIZfIucsfkquTP/oXOZ2xa
GkuunaigtVVadqa5vXkjhq6nlQZLi7jNSOaiXNfhyQBlojIOd/ZGkl/xH9wcmvZb0kdvsIpxHkB1
k+JGIVmHsWZzOx/mgr+eP2moUaVpNo8mq4c+1qpX++uy2NJKtnWyvJT2C4utve0YH7kgqEhhdfQ2
Sb3aF2BaxqucRfvZcuouNA6b+OmHPr84QdRli920b0pZ/tGHqPO013547aLczJvdp9c7bltzMS6V
W3TWWRcCyvMEYZbheWdHDKQLw757WH1P8HrIUZXTzqmXAS5m3qEc5N5toRu7y2QhjWw3o2vR31T0
WN3kbBCWj50FntfjaAqlELUco3scGNVOiH5Mj3GzG+yB4sDM9fpZSK+UD0ttdyMZcyCAvxYeUaaR
1WjxaeyrZe5HFeLfySxKb89dEF43zxD0h7f/t1r3v0vd/+341V+5E+M/Fe9/KeD/qXn/63/+/yGI
W9fGjf+zIH7fq+Vz+3c9/J9/4D/1cMf6B+Za3EW4PqDo4S36H4K4+w+XnT7VAJRaIH+zV/+XIB7w
h659Nlh1sCQ5kckf+u/gDC/4B5CNADdJiJUE+rDzfyeI/y9yOBRFDJi4YYEmO1xuvf+dJ7WjkwKx
oCo06pR+GGrtYAKr2+CxXoQzJkZv9e+dp5zfAf2eCHa9D3tJmtb+xmZdvOKZJOsfeHXwAFKXel03
rNhn/9tv878wC4Pmvary/1O1v/41I+/akgRL1f8v2Lil045R45N8WLaiZplBrphdnWrt90CQCgDB
RQ6CrtiCTnWxC2NKWoKnHEgTpO3EHvpIHw2gGGbcszrYkpqr7RZDq7W/uinAauLNKO0nOYNySgi4
DuPBXkrGnGCl7rrmlUMRDbAQtnpTZ/uMWaX1qbWLVMHoaW/3HWwzvtwewcZD2ZNGO4w91acfPTp3
/2sPqn5PJ3vFV2S4xqBvuZe3RJXMSL+EMsDzDR4gWIjfjLC9uikKmmPNWk6fciOgkSow1IJEoHcS
fIMuOX6qvNmI80iP23QIH5UVyQqZ8WLoctSZIIH0q8hF7qT4LqKLSQYBK7vC6RqHVMp/lg57sxhX
MK4FypnDL/S6aDsRd8vbmDKuYIqprwXa3m2r2i6wXyiD3/85Y1ReQZyHKzLUABCAXmLJjrgkNi9U
T7Nx5MZurBvyBE4mG6hG5i3l7XT0jck8dQ3/JIWU9Wspl+jLdGy4DAvtoQS9yshUJ4kXoI2jynP3
ZLBNgYzl+Fjp9nYfzn7jhH7mzmRLsnrA/8wyXFoPXOAL+2BJ33opc8c/hxVfw1hRAb1OxoLEutRx
WbnlxTSW+YYQgl3cNkUwvPHl2H76/jb/xn1YfLbsXaiSCv0tzRfHqs45VxsO+XpofrAS3imj5uqy
3YUGBe4nu+N0z5xwgUPBIYdgphu0otSjDu/czpX1ne+zOrIyMc+tO4Ttoe+J8CQ+g0PWqN1sbiVU
jYpdzbj0F9UVlWRp10/VPSvbajmOVMOhwtddO5/KvFrxMXBhAyfITmq+FHhNokTodZ654BlNdCRQ
ze94W4HSnYxtHSStYlzkfw2LJ6JDvzKtpxG+z79WuBTMdVC/apsd5s6x+tS2NbJM2ei6PjESrO2t
JZ1gPeq9Rfc26SjdjqapWHuAC2gq/bCFq1Pe5LvBUS1DHvC/JqUN7YddAqIb4431oIB14BMl1Eeu
KVHw2wcmFf4W1kbPK9Xrs9oglQmumO8C14g62bMavNuF3gzjpbXX3GclORfhZbOskkhnOfdsamw5
eKjDZkES2oi9Lef9GUc5teP7YSdUy7qpE4pS16Q3a78+7kEwFp9iYwMfaweF7K9hzbP0eDZ8LtB8
qvQok8XchRvEvjPv9YO1RjvjX7WP3nzkGrSsqWbeWH+40dbqbFLeiqDhBkrRNQ8t4YRXvbDfDbca
mxsKcR03m72x/YPfY16eldMvxXTYJXWTfdIG5dZ9K0oNqyfqQ+wFeCj4D5mwmp6dnqA7s/B97/cz
lwqVs7L4KiOGji52qy5fT9ev9wh5evIWMyWkEXXHSkvdnsfIKj76bvfQ9UZlTuK+WuTgMsPTF2Gx
13JVdz8ve2m/GlwAIDeLxfAuhT97Ln3eDtXwTWBNRAl4gpgzSWZSLzYgT9mF8cIv23RSuNz2+BBy
qRPoq+R0eIkiXNn5lgRzY5p1ai6703vnxgG4m9EwHm5DskJm4qq5CZjyJ+3Xmqm7jebhy3U6f7ub
lm1uLgt2PaJhctk8vIp8RbDKiMGw7KxdwrD6dnIApyqdHbB1Z5BItiB64bf3M/RPfVIr6/SY8nPU
lU1Pzsx6sI2E7SS+ZOZ7AMvj9PWRAdmqb7thiQDbwFeZyphdU6PvsHSpiC2/DETMN3kE3+Q7W4Sn
flHcZF7bkYI5jpbGWK4q5RpN2C1IJ+gTDpbBP9FfPbrnukfruPXNPqoO+BAbIBpNSPKsN5ymS9A9
LeBHJeYS+0+Ib1HcD5AzbdbavXgJyIb/8ODI/l0tYFA7tu1isU9VGxS3vvhtuWHm8PQmoa+HPZlh
9N1UAn/DUhxHW9BZu+cNtwZnqaYbg0/+HW/WfjRXpS41DdVxWwWogbVHPjCSBabJAoNLiyxu/ZnD
2TiOrSqXz6Ht0SKb0kAmWVmnkC2TwxDXnRXkmaAx3Tr3vWmntpz9j03Uywc4heXXhnAQovsDfCij
nGXl4I0WzlEeJrb+02k32dj13KmwPGwGVjA1tzhr9gU/E5fvH6Qe/YcereLgG+AhpKqq42w188mn
RycJaQT/anuPLVEL22QbuKDlOVcg/r/1vOSWex6DbsvKENBujGOeKydLm1vh7P7BEb38I6zGA1bK
UWOxWjXjKGCrFlSOc4DONdzvBOYOnFvrn0V21aVcwfR6ytKvkbv394N0NKo6RQAcVM5+azSdTcEK
YznL78jjPeEUc38eKsM9l3Y7/GyLJjgNPAp3Bs60zHb36J6gzqzTVkkpUsMkk8nRLMvMr9oNe5ni
C5vM1Uo5TGHhG1B9pz8dWBHJKpxFgxJz2gtXpf1sXU96w94IPxL7M+48iu3bZICa/b0QALp02ivw
bgueAo09CstsIMfxXXhsxPZcBH7agTYa08I3pmzgZllDF2LPkO6FV38gHm2sJfrK5Oqu7ZmhxzXt
5adZmNitBv4t0Aq8lXW9NaKzuQUlZDi5hIIWZtn1Q02M9vewBjmR1QZvcFqR1Szhky7hhlxhy+kV
tDnz0wDIW/EsLFUTNxMFD88bzAMXt4PbVF+FwTItbgnWLsec++C03oulcBgCkCVwdmBHXwhYduDw
0br2zuBl1eSeyuToLw0GNPBp8EfGsT1bszJ/DsokHYJTRavT2jiPdrFgD+6CKh2dwkXR2oqTQgBN
oS7yUfdr+LvDg7MU+d8pt2AXYJFA+myhmLnNfGwLr+Ry7LdPbd7vwIWq4o/IixdL++a9be0LlLTG
PrQ7/21nSw8qGctOBr0rSE0sPmnJznhFVm5SD/hJ6szjNTttFbMAaAEeLuGQBiIGASrWW2Xf5UNI
NoMrMFuAYNspnBoIWGtQ3cnEnuNJMhje1muB9y4vmxtKcU9N3XyYpOcAKgTNbRVx+vNUhI0XTyIw
jFhC0sN3SVSY7+oyntdwlR+Y5a47Oyl/eDSgpv2060MtYUBik7OsO7lo90vB9pVx64X7eYHNwz/v
eaxHqNowp9crHH1KYf716qa1CkAg67TU9xZ9RygFwDUOUzP0J6jXjxurptT23E/lYBblpRkws3t9
kYqOVKkxd0HqGZrzsulZWZO972/5APzj5rTT0bQGi28B9dbKrV/A2tmXfcf0VrBazRYCP2/lWmSl
xVe9wSUVz4yKyCaczpuLZLXO042vUXSwsYokcBRSORUfyV6NdyTA29RhrE6drgx4gRtuGm5E5McW
snJd2HhebiMt39egd2JztDghBU+rhFtx3yxw8yqOIoN+vuvr0yQg+lvquvtdjpEzv1SrD/yDUPTC
ANTXiMe2VxN3DEXRgb4UzjSjSQ49ChlnwyfXibA4guLI8bvCA+WHrs1rzwakBr6b61bcFsJolnhx
qQNFzZrlL/biGqCEP41PAfEs+8RiWxlvVzQRUSI24c0xJ0T+bV+lJgYJfwyxl3r2L9ywbXkImctF
bMigFIRx8C1Bw6JxNDWBsAUXOc0Ba/B55oWodfPR2Ut+25m0oh7XKdDiwMh7FYVrQcQCOwu867Vm
ocF85HGjIMT7BaOKX1zt8pReo9/6r+tW3iu0oPKnle/+kNoYXCDbsXoDrZFP68/a1FVzCKi7wS+0
mlF0z1RPOUSwFtV0DFQ/M+uNNvpbaM7TF8ma/FN5ECoOwpr5kbiddD+g/4T09flS34ak36rYsakv
e58xyoiMJVeFpISCqU8RFy4QPwHidbICYi0O3RpZ3jPTmfHbr4V4kPsin3JIPIJjqJc3ug2JLHQj
bhIWQNv+7U7LPiAkd6o68eVQM4OaR097aenrcZHP+3Jvzbs1nehSmdSDi5OQqrrBsdesaEdfHwwf
PVLseRClnc8bF9yzt9mZ0gW0DSL8pYpLV9duEq7K7RiT1UQ/LEFZ3h2WjH7JpmhFtuburi4giOzx
4m9msdwFUAONpDKusmtkqOZrby3P4UnKqQfHuRIiURcmtAgokR0UjIZIbIbbl8SzEar1E+4YEm1n
otQk7mIh/W+B/2DCX26ORgGziyMSxSARg1uQ9/EIKybO0m9BMoc56pstNuzXtupwodo2+bKzJZXT
YbQTlYpXWZbmZY667U9Diyh4v61ycS5SBfJOM057kZunv2Vt13eTuYJxYlxqvvigogc5EN9OBvby
iFLGTodWWGB3QxJ01b3pMPcit40zKEDTGH6PDRCB63S9Sk61a8ZuQca5DcrZacE/zA6UZy1DxqNm
svhJRW726EzwDa+i+/VeWbXlo+WaywvIAHkuyzyCyBU2WLvDqsWRPOFQOoK+m1jS9ziJeEnY2yuf
Fa5PolH9j6pqdjeW9V7zA06W/4gBmcwdiwVfYg622veVz8o9FrzT6mRfN2Q43B+U48JacPtU8M1d
0QzRhupfHn1h/MuWbfOB+NgTvtiBpfw0186OykzsK1lAuxXpUuYEzfS2cbR4wTX1oNgcf27Dsq2Z
3MaCm9Cm5ae7RdDsy9GXX45W9eMqryAgqzWtZFnwMWPdzd3bzR65J4ydcaUiD9gjzL6totcI/nzI
ucCklQlyVb8CqCNgNTAcX+g/9Em6CVCMxw0DOWPBPASAhORkJFPTuGbqR2P+qB24XseuVMOLyy3n
YZv8Bs+NGsI+FnaH15c0QfsbVjDij9jL5anJc/oJO9L4j11fmu+yX+RP02nsr3Ze1F3kFu17IWz5
0hdkRo9hy8YuIQVW3+0NiAEyqWvpxeNm4y+sXKDDFSyge3hmZMJ515GawGMo8TIaWM7vONzrJ/bM
zq2ayZ7S07xZ3yZcj1eIns6XxrPwB30lLzCpAxLLNjzRmIf2wcZ4gJM0nkJHvqIk9CWelMp9bCjh
o5rd97kKMkz0zyHsSvc0rxHW8yujmro+J/Dv+IyKP8uk/RdMJfktDgn8gjPRkiihLILAqkO594/l
P6g7r+XKdWzL/lCyggRA97qdvE/ZF4aUkugtaPH1dzCrujtTJzozqt/6pW7Uuae0HQgsrDXnmGQy
3bvTwBalwomNXzSV/84VgAXfc+2HcUVk8WPny/atNDb/HfZB9dBZEbFCKSyoC6cp0nHvtWtR0vgw
W1ZuZPgS6mF6mGewgDw+lO1rWTTcklYfffZgAZ+61su+I1dI473Jwsi5hf2BWKr0CvGdYT2CRSza
CaLjHCYvd11OOhiU1CxmmlqO9HnWO4elYyP9RWtHbaQsWlZlUBQnnTWa5DDVZVifJ5anMuR4iUSd
UrUqu0AIMYoTtwggezMt80f6JOVwEVtoRZ3cQcQh43ghrRNkXnkS9T2kODPJ4ZwQSrSmfpN5kqKR
7PdtNVtxeTK4rfPBgLN+hQ7CVWuS9pDtjRisN7Mo76XTdgLDI1jvBXWEbl84mVxZW2vfQ9aGksOK
m/oeuVD9OHIj+mCmCI4wY7peI2gScMo6d8xep5pCmCuLGx/Im5uBsjuSWrrkEF6RtND1kOna4Zln
XIUSprLZcculnTYVz7raFPHC3ysqWBOYOPPxIW5L/jFVMeQbAxPuI2XOEG5TGGQvIkms994PSK8q
3K4rN4h1cEiMLaa6c8/L/Ce8ai5Sex10H4PkLN1Ru8sr7fnDD2yN+rwhgNzdSIrIF6eJNPG/LeW+
8ZvpcqG3CUkdv9Mm5Fu4nxvSw6mMfPFdaTWaQ8DFOgCl08u7gkYL0GITrW6NSE0Dkq+Muqmne2p2
vRU4uzBcHGodf/SKEy+FD0SQ5RJ45zqiFNg6EAG5H+k5fK+Q/zkvcHFxVjXxumP7trDOEs+1FiAi
aOiOFyURxoTCYOFpqiT/GPju0G4i9Hgt02VC7Q83rEfN5ErWVUGr8ypLDOIyzv7E3saBh1oShV2/
bHhIxUXn5zxLIG/7z1x2tXPU4F27TscJolDDGqk2sowcWEpZs5LisuqFGqN58Pgez7sAG8X3SGq/
3LgDvYFNbeHwAttKdjiLUoxiG4xueerECTlC1tA5d3GbBc8NKcgNmmAVXvdwYaydTiZ5rCW4Q4gl
7kWO4vqNgiG4AUrqv07NTBMJI2n/4SaxemkbQxuhtabumTsLfwnuqbEv0ZzVW1Q4yVXX9SWJA9W6
0KuQZciAU5fu97JeA6iajBHVqdZx0x+cRWVXQd00V+jRc7XRaU291PH4VTu3IS4Vgyn65X1ogabS
WYaC1+nb4cXgIkKt3eM4Pevrn3jBhaOReiOjUG5k+4kWI0XJz3CSpq03pctG4u/krlDV0YT6YtY3
xYh7BOHMgvC7GVwuZ0Ty1Cxat7Zv8JwAYy4W3XgHjjUA1wlDxXXwJhIuO7klL0fof2B2epO/eU3G
jTdoGjvbd7NogGMmiVYANHVLB4M4TqSjVpjdQTKrQoQXXfjsI2Vc2I0R9/eFnzM26IsBjauKPWYK
wunhURRqeZUteB76UNNw4SlveXYsNWNIDeF57s2cTA9l5XXXHZTvuxxz5A+L6fLK0KprfZ73PUgn
yCPpc+HSnlcddQDrT3o+TVp2040GafUe4/Vt2DYzqirHrGTcRpniik0Du66upU/dX8vv5YTm5xy6
i0u9A8WBjSeUbXyCAcd+NlZnG0aO6fLUV+ylG4SS7g86ENguSkzWiAuAxOWbUacjc3APOh5MQAMX
E35g9z2TKS2MudbpPX3G5DbzbZThSJK9li63t3LcekGgA5TbaWeTlfnEymsRaFo26l2vcBg4VE3p
I5ljtANw1J8MtLKYVPJd2LE+N7YY46cFE063WXI2zE1mW3226QNtLrksplgwItpntDiZdcCR1fEF
agzF5ZgVlzIjSScGrq1G8s7FLr1JK9LqNxj/0jsvnzJ3E4nE4xwys8moJaSdbwMMzSO01HS50Mjc
7jj7aLOEAMSOR06hkUE/15gNZmX9jvqeRlouy+WUUJKMnYmvJdnk1Jjn8O+5EQZ5nHAkVOGR5GrD
TwAl8ywtlQ3jXcOEQ+PcdED3sNJMe35p/5WGN1TfuvKyl2oeKmfLZIkXoRcXXHVe0IzbChbF7UD/
N916s1c/Gtwar3M6j0+LaUdc14yBKWuzAQtbksTdq2fC6dZTeQ8deKzRrCWxi/I5gwDgIubPXYJ4
h+Q+N0StH5xkjt8xLXOBLhOFqDdCfoAmscu6O5pduFmm1uPahcNnlULjnb/K4p6AGatmRI0rp+Vo
oRSY6i1jR5SOSEKujJXjJAn8qj/NcBI9DxNVzYbddz5z4o72PLHlIWtyqq8LTLjo3tISSn0IEZHC
js7GZYeb7w6kpP8wAMbjI0gK0206mBJZUOuV1Ciew88yNqSHFa2FqA4Pq4q3IZD/i2RG67cudISf
fgSkcTvWXVdtOmkq5KvxjLGA6NE6QS84MEikcDbWsQO85K7OZ1qLGVVKuWVrcI5U7xeKdPFJX3Ut
Xi30MIBfccQJWtJNmt4EBQCordXQAN/Bn61uamxd7xJWptg0ifCedSOTN5ytaHtrGIqX+aomwB66
hN+zevTvTVOBrrUp0ptPHnsO9yFB1rcPFgoHRrCxfNADdR/qNn5fegqeXlksU/4q+I1zZnMzf2/g
px9OFnAhpJwmcwD+e1lLrxHXME4kHc7PGQ28aFsVM/BMn/zrYquQTVzFtgcqKwSacE24raEBUc5J
fgxS1nCqqV5vOhG14RFqOrgdeV0NDysp8ogytmSQYiLyzWwV+d+jrB3pl/qCySYxMO55MAYsmiwb
ZuqTwIYv1vdueJcmOSXdAJ7jIknIQt4sSCigZXQBS9gHxKtQqIzppUz6+LMPO6YyhU0nnsbOhBGO
1y2CzaCrlLZjPQUfFT4jd6OsmrjuMfGaF3S6AyDGdFJoTsoUTdoAXw5vneRSzX5o3WdA59j/MtTD
7JCqFMS3dNlF6XrzW29P3l0HHT7bog1hyJLC8lu7yiV9aj1a1mvE57pNrDR69IWc4oPCzzuepBTw
Yj85I5AV2t7ZsuPm5174U5j4+yGtnGentFiRRZKaae94rRAXtmXNn1WmclR+qMe4Q4qux+PdFDEu
kW5iG0cQl2l2Zt9WZ4wpzXzU1E30THJryTSjS39YHu4Lal4h5TGzQ5quszPSkuo5eeQmgoWb7ozV
1s1BczB85+qtV+3+2DiHsuEELFBncVpxyf3wmCviWHQT5e7YI0G0O1mMYzwE66HWbIriqRvn7C1r
6/o6hywCvd1k3mMUsT3sRQSnD/4rIXabfLB471pP1E540fF1Mhujo9t5NmgRnJ7XeCixhTTSHnGr
U3/Bdciwv28A0rcsl4hMnY00uv3BKp7eOrYIetcwMjhKIkvf9Qoi5CE3iJgSWZNIxVh8yaHGTUOK
zHPBgYKiXQGe9boKbTZRKu9eogQdHyfsXwgeaKK9Aj5MPDjiK0Q2usnfYibU/YrNFreymORFC9vw
EwIA/K/KgZy0kZ23vGYAbL19avzqbnZosO4VNL8ry68IcmXI2UAbkzGPql0pkNE5p0Z/2iPy1ZS+
2oQHrxlovdFdchWPXOo+06pl/yfbot31QycQVOmwXYAXjiRb53nTt+clFdu0hTinGDBKCO/xvHzg
OI7oTea6iLZJhHgoSrR/JecYMWZiSt4vxNBxF0Zj+YDynI2MeV1+Q3BUzh7f2PrRSurijYGxejEh
+/rGKAYfjtWlL/aE62cndCvO3G7iZCjKoWCikkdstoYR7YaxAQK8qZVSEt8QDmTJBpiJufJWS3Lb
xajOtxNNgxOhtf3eWMGijhsSz5GilY37GkCdJQPZYj6ajn75SauT1Hp6vXq3QMSlQJql1W7NMLnv
U2tziTaLOBvhnWMIFxPLcnRmgx4sTikGrMm5rSzLfVY0pu6Tbkx44NOhfOIQgITOQTg9jXzPsEzt
luorBQKIxaT23O9W3A4fMm2Key6czR0+Z+cUevZSnCDz7D7B93tgULDQYhKAU3AbMj14pWMlfkCD
oxu72Jkxm1ZDjdpHXKN3cLozfzPYSVYeW+it7wzTFnuj27gN8cbJomY7ROV+UM5sSTagbkWEtlGC
oC+ZiOSgIdv5dxCjrAlGsR4XhjRpDVJ6Gkmm9rCP+a8mHfJ3gMU0XIhF1gDz3VoieCEGYdp4TsCD
ImxRWgeaYelVrIjVob8dhA+oU+jq9gHiakbjGhugnwc8LvXIgA1tfN8TAc1+VR7Fw8KIr+599zgJ
at71bNB1bxx8NIh9l7g9X7TnZpuQ0pbxUCTmR/q/6nNG7Z/uO6skLacdpZceO0zF6GF69cTQYoib
ne2F2CpSv3ERGI/WGcczwpNyWO3WdNMIT6kVTmCUohwyWw2fANsTMRDBKcNM/1mUev4IjCjvfco2
7gy6MQ+yDUx7zs5Dz3KYRHOjGRW1mzq3i0PFV/YDdrvbEHjeBQy129ZgJZITImjsKBSyfuxma5qI
p/e6dPyrorPrfVeV7ickBPqMJmG6AjJCU81xK+ZXqtFJPJGmFU1IaVuuf23no9LnrKcPM0Fl2PZN
MvMQ9h0xtU0obPStNRkVTGOb/qZpC/WEfY/0HctGn9HEM44w3Q6gwqGZUeWYSmPBBoPvwWpTXkTH
AMkOGuS0TYFZdKq+bqS0frhIcwVNuTx+KrVf77EbMczt0ZC/laLKv5fM7HDrd7XLnFyQZbTrkqR3
Nxajp0/uTwmeCT15t9wVkUhxL1fXZolmtmc376j13MLm0rKW6IU9tTHFk3I+K0bt7+RTWVwB/cn+
1Fx+s31bCeqtWWYwCErZFpAZaMI/2dKa9C6U8NohzZXRMe02g/Bxrovyyjh1juzD0LU5aoaCn4Rj
x78emWKVhEQY52Z06PCzQmcN7SEYcSo2Y/dkybT+oR2s/SzBNH0VMnDug9K49aHTfvddCDrSW88y
4XWQeH6wmYDlUky2MeUR9/N8n8UxOxuW3bTidiwZRzhWiXtorgyVQeVF3lvjYD7gJEtcTkOfET5d
bS94tNMUXTaO6exi8BGGbmYllzvT1FBcgy6X7YHViJsl7mjZ3jJzD4+5zSg+joVktcsu0T5webAC
wq2fue7RVFWjyl9mx/Juq6of4GCEzO02PqBosLK43MCJjxWLKgb/RMOsjIeHGuDdHSplVFwS8ybu
2HTJ4BMPpm5Psj6Zp5terB+xZBjMx+opNOIsDwiLHHE5XmTw90GV0xQaj2RmwEiSqDjHhyEwXoAF
26HnSJN0vvIpiJKTpaI/fnBRiMfboMV8eCyAXy9stPWcXDRFhuvSL9P+TgzzcNMQLmNzGHTOZeI7
7k3NaibwVoqY8peEIir3cSp/WFkKS1C3qrpnmBX9sGZWFhBcQnoA3xTFbTDk3t3YFiNAb5YIl9XM
7u6QH8TVngla/GiXNZ3wbnbVm+xwDR4My53zw6ObdxwneeQe270aSA0OFqTHUSuCdJN5NRJrHfkU
p4JMn/kwBTi8T9gR5pEJoUGdX4DOvg0Hxz6t2KFxeCLjUcgRAcuC8YfcsVmKkj4iev7eYuLshsXO
ITkrPfhDkNKvrmvku90g/bMJNfHMRW9AIdzzjh7jJvHuwzFV8KzLJUYlEeTZja8YuWwRpAisZ7bI
n2bsHB0+ppTblkt1+5aHxF0f+pA20TasMQlsOL7q/ERRtMRHfmlhNZoAqnZMAvyOxuXUaY8cDDjd
O89yWP8N7MNzrzEMcRqdiZWNinEMX7lqZoY9SSrOHJ5wICVMEp9sFIZmo3une9KI1vYD/F5M0w22
6c1ISiAMryBj0XP5Lh+t1GKy5M1FfAvLBKn+ks843EkOXcpt6XhE1/pelryNC8ONPU/J9BZxgmBN
mgKHMK/e1u8JA9RnkNfmtRkEFZZvoyIP1ZK5x647MUXx+D7v27aGtpK6+MrMOPTlruRyD6mEbta0
RZmi5Ra1HcYm2MtYaBWwgM/BoP46EHLowqfMB0P3yWNr3Iwq5pwLRm/R+9wT9qNlYp9dNpJVfczj
g6uBa0o8MJQv3XKn0JhRz+Jz9Nlj4+KCCfPgn8z0VK7imIyuA1KjkUuRzs0t9/tsecmqJn90BM1d
kqQDLw7PhAFSAXvZi9QRw18qq5zJcH7QnXa/Z7PmikOnQfGPIWvuAgfQ5mBpdp/Sx5XB0AvqxUY6
uYBQ04nhqUsJygHKRVJKsgTLQ9ZFuIJ8x670g/LqDAeIcpdbZjD87BGd5O5I5MMo6VEMzpqYoYPg
pFykd7mm7wSgASYEDDgDYlTqTCGu9IJrZ5sEsSn3TAEHQK3GaRtiNZsYM5ubcomKWs5hhlo9bThR
LfRunCDDQ94m7jjuGM6P76Jr4uwa5Z//vrC13lmWhGuPHIurpB9hY4eePqsrXMXITunq0GLXyK3N
OVa0xTrIkq4pvZuB9pVs0nntx2TmjGAMxfTf9oYHwIu2g1wxotyWlNE/pDvCf3FsHX5Y+BqCPXjt
aL0qdeVNREuSZKtKAzHpsUnRQ8wqixtvhSTlss4FfwQgTIWoq/WBIjFRsC9yGy0GU9ylQ9TSBqSU
4K6pBCkwBvoTyQCEYu2LnkToHX2l9nKiI8YUFit1yhjH6vGHk+TJZqC4TB8lZgqjba6TEbMZQccF
QuOVAp7G0r0dVVo0e1cz/ZRIlHhVbII0aJGZI8GmukHDR9TGkVQ0d7CjhNZzkw/+iOc+gdBfj7I7
j5YUi+9CG2w6+AvEj4PlJ0xJFiTrMIpMW9wECyMXGqd1jkAitqaLOKLtc0RcGT8hU9m24ejp0wfC
Nhg/99CQnjmP4FtUWd5/TmFJm489FCsf1jPdHWnmwWgBVA5WOxX9/F4G4/yQNJIZEw63IT5YJs8n
GgSiXU4zDRj7dFB05A9xjmuZW0jj31Uanwh96RL3UtgQbLhn8udV50wZUOjloC4v26GfTpu0mpDp
lK28bSOKmL71kXg4XWPg+DCyTLYIczmk4rZvHj3Er91Bdr3B8hjP6hkTJxyGOLCtRwhgNfoJYhIJ
SZpiV11VA+iNHZpot0TnkaiOA8lJQ0rIgLCCiq5lcciIgn5pM1xwm5hAgNvBNw6aU15tZjXNQaf2
tdVY6Vk/dTOT4hIQQ6M0gyDTc3vdGOi09t6Nca4fj8NUF7dTCZhyG0U6pVyURTDuEJayTEeyUPQx
1mqrP0vTOuYhtZRCZzCp/pPbFNShrktxJJaTgk3FZca5KEcjWGkhg7L9twD1Y8Wejqg2r8Rh8Udg
b4lPrPMW1H2gD9/6QYSWOxugTIB43KPYnzJuFlyzTzzuj7SW7Gg+radRdHvGL0O2w8O/uhGbuLtt
27C8/1bmwqmTrEHlU+Uz7SmxqAtrGiBFIR3Nt9/Y8WiIIprf6t4l/bIusvgF/ioydSpDCc2or2R1
mAdapttvFRmOI/qUcEsFKc7rpJgSOiPz8DDiDWwP30qnoPzgDrZLAWOIQwBbeDlCzhADPyJ7gUF2
ngTVPnOFpZkiEHW3M73k1PdpKsJwAY4E0M/jJDvJ3EjJo2++xZw46YOIwKGMglXQfeg2KI7FUyvA
2m++DUhKu3zqid52RvQnqfgJys+Yk4GD0M3Nt555GxtxiZ7CXdimkrFpPmzLmxStFnQlO4fvk0mG
TKbkoMHwzpReacwtJ/a7029d1i/22MGEKFBP5puoIS+QrCDrLF3c8P1brlO36P3B567sEF/FByVH
juk1TVICAGogBu7mG1dXl87ZqhAhSxrbps84s3ByfsjOuBAIC+YRaIVr3kmbDK61ZRX1+XaypibY
N5Gbv9K24PrcLYys+J9X9gdJLCjCiLShKdzWEWyh2bcuozEt9eZbYKckF5VTvicS0wV+ym2WUi4b
n92l5Tn7ZlMV131vRTvUC/0jlYhpjsh6qq+MxyiS87uc+dfwRq+zNcXf6TNnYX9NaWHPQ4ZaokN4
hDJmmo5HIazrWXoBPANK1YcBAedrN3n9y+gv8jKNoxgukpWMO25FEo2XIj9l65e29TJpYyGARLNa
bdCPqBs1Vd0z7cpg2uDbXEXJiSDyVUVe+unSm0OT79QDZunS9bcyG9W0HhLztWaQG+2oC7unns7w
wvruxtHWHSGrnjYo15s6S7/PiSpuEdzpM5TAc3m0xBHdmG/kZ0iS3vSy95JVokl8GhWCQnjRbL+t
agUSmGSI+TfA6ekRlQAVKHbc7yYBfLPFx4fhQlQW3AIUn5doTAOyre3IP0X115zYk1PdL65l3nAt
mFfVT0in8M4ig/kW4kqiTe9hVpiktaMp5pPzJsbsPiknVPvR4Kx5LJ3MNXZUX4NNsg1VKgLbcLrr
Pcnjqlnft7oqdIYDYmLfHlFTEjY6QocUwSTzbcqJexuODlIQunRyHURGAOhKY4XjaS9Ej3POGJ/o
PkuwzBZ7Hh+HvlHigmuPd1cIlTIRCLvu9hucLXgfQRofKttanl1syJTixsPiB1dn4a3m3Gi/xXiY
0Nil1WEh1iMjEq6yUNIk6kcUJen1iCP0QcS5ddvNPh18fvAfgVBttfmGUcgh4WO2D06Yy3CH8aZm
f7ObahcTJPQXr9PvpGb4qCJUgtmUyzflEkwgMEL9gqEO2w7VMkDEXY5Eqt8leqBtUzc5iaZToUzK
t0jOya71ZMIFNePCveFJZu74Z8vVF0wq70OiuPR9Tzhh6LrC+fI+EvhuS+GX8S6rzKD35In1NaN9
vowticTtj5FOvn1UoGiD3BPHzVnA6IuZLPZG9bf38jvf/t/vJWScL1Tou47rfUG4+0nJHKiSJA5X
DAu3+EZWNYpI5YLcw++QFZQo5ah7dPCiPEfX516KjQbVyKDtU+MiLTsF0FV2gDkXSm+ij4GRAlv4
27f2e6IGb1QFXFg9x3c9sKncCH7/8RIhsCB7ALLSCFD6ljgI983xkzzDhJV25WFy7Bokfo7QkMIz
sbLDf/uruc5q6LNtviflCW9dXb+sHrhoE9BLl3mb3bcxg0HGvBQxxfzc1KjcdiS2CAhpJqX6IXQl
RDGb5GON9JwopL+8GfF7cALfRuDZniuVLT3Q6jQlfn8zZTobJ+fQ3dHGDBj9+lEa7kQGBGXjxYz+
EU67I5KbJS/bbd8xVEEmSvNiLEfnshIWo9vQsaKIZZcO9c6nx8/9TNfuRRbivmsNeAUGXkv1PSB1
TW4lShznsBTGf9AASZjAEnn54PYZ8qc/f89ifeu/2hFDfmffdW0Yx54DMP7Liuzb1M88nU47RwfD
eFQbO/EgLFmRAS2r8Xrgz8D4Agcr/giSbHm1c6rRTV+p6M6jxkE/l5WUMQTgsvVyTSwM/Sj6iVgS
ff2jY5uo94XtVah00rF74VpHozPSw7Cc/fmj/GO/AY3uslq4nNs2S+bLkg0a/H0LfrydI+AObp0Z
yeIGrrv1wkiAgaClG9aHKYzHtNMLyg/MDlShf34TDk7XL99nELhKUstJsb6TL9/nmDpAm3HTEMdj
8schheW5RVSbOJtJd+297mcmeTDlwZzZ0xy8dY01PU5GMBI3qEAIoKOnTXuQa9yL6zN/3/SxWTW+
IV0bOhix9f6Xd/zPFYAlHnei59sQBmxn3bN+edLCqKVkd02/Q6VGjJAClX6n+wiNYo1O5MWQffqD
6LL2SaUMfjcE62l8JdR2W2uy9c1f3s3vUOv1UYOqHSgOV2Xb2Ii+vBsrlKBnJSGjU+YERDRHlfsI
tGr5gWyrz7Ydbv4LhhLMk/GVIffi5Cy+uxgozV+ejJ/nwu9PxrpTOwrVMPpJbCe/fy9VR5FQcWTs
VtRBQlfHHm47BhzyEJK8hxiJm9O41X5CgYWjq7M2iduJ4BBGs/c0lqwwYqERU/7lff1zmWPEcZGI
s8Jdxw6+LLAI6jKmEYVNn0zRN0abpPvgvo4fSlt7zjaCgJJu0Xr68PL6cXoj3toR//0qB32ubFb6
ujfiZP7y3UjEAIsknpuzzKHmGSL0yCpRMf3WYIyZ4uXTtMFb0F9pOVUEt+Zj+OqTHp4i0LMxo+XY
vgior8vmR6Ka7gH3trrD1UwVmC0DPYKf6+o/iPn/OK//zU//1XH/m03/qvmo7vru46O/eG3+f/Dq
O5zK/3ev/kn/Wiy/WfXXf//fVn0n+BcVBr/Q+kj7lGDif1n1vX95nOuAoaEbs11ywv9vq77y/4X2
XtggvwkvAV7P0vuPVV+6/1LY6ll0jK2k5Lf/b6z6v++Rvu14ktLHtbkF21g91JfjtHbL1vSrbj9J
ezzNvv3qhWuI6IpLYa8DQ+I6yV8yaNYV+X+eZl/Ya75UoLhkh8IjY+rLY5NNsQht6ixuALIF1Sux
7vXl6M2M/v0uPUhnKPu/PCZfcm94Uf63oaBV5aCYFPbXJJbCXr9etwWIBlbwOYlB6sADdgRE3oK8
rcG4p2rRRPNiWySIr6CZYx0WImPWyVZ7AyQTIXU4kqBGExvTyWyXhwXh10s7EWm9c7lZM1VFiQ3D
tJdVdUwPK7hXOA/viNtJDqHTMuitLafbhV6GjumX9fafZ+rX6LPfi8SfHw+CmKcCTl4h+Tl/3wWM
xZ2Ung/fqYmTswrP/gmzCJp/0p2vscxMF9KH0ZPVcfv9z6/8j1+TEGeOCCzya03Gavr9ldu8cwDq
wwUdM9Gf23nhnVByJB8JJwFnAoso+8tv6civCyhUDrIa312fKcdWXw6mDjHOgOaFzikGvUujSCUB
pxSezplx8UyhBj4vaaFeWehOToFvhygpZh1vbZwo1gH/17Sq1ySUrz9/Fb9fKdYfIXBkwP/lmeaZ
8b98FRVNh7ydmbsWTKevg7Kcr7NkjfPp7IyMlT+/2PqL/vYU8WLKhl5BzgN3u6+HT7hEHpJOOKoj
4GscnkVDckmIyfrkz6/z9UOtWBAfExhpGVQ7fO2//77LaDIGd9zXQ1sHcm/jtC2wkiZrPHvJcPEv
H+vrQublKNiYC7PJKV+G64b1SwmEmwPxkkL01tBGwI80px7wZqDh2VEQEYeIhnzhSRNNLGhlmV77
uz9/XjzOX75ZhzXFviwUwnebqmP9///yFlKKjTmXWHlq07fDY0Lal7XPlCLptyYA94r+hCIE7adi
2U10/sx0Do05KCZ00YOP7nU32HG96npTc6njpMY6jHCSDCAay6inAqinWIEohbdqJjYEMB/7x7Zl
nHMOcFOYY0baIPRqC1r2NkqIPqBbUQv7uMG8vhKHeyTsZDXw1bi0ypfdOPik5whFJNGV6MuK8MFU
YV0qrVm/BPGi0jPmPam4pM+KGc4qgNQddzhd++timvmeCUN36nuDqTvfIwe14WdmM+lG/bjGUAaV
zTcP2KkqDzPDaHzwU8R/1qNV53voue5ZS8/rBmkD/7TlagBEZJIMihU7nnM02XQGt32WgM8SmLRn
vsgeQLrEy40SU8avcTM30SGlZDktO7jJO6SQw3kW5OGnjRGar8sUqT6Q1rG0p0yIouixCte8RLQF
yQMkYXPjW7DsTyy6OLiQisiTe1G5cXGO2yfOjgp/TIvzPrBmc5ygeMTRhy3IHKNZhQsxY8vpT5Z6
FN6RHlyw4zxOmbOrTcCEDfIKfwfxblYxRINLgv2lhrq9EDRMRqfEpn+w2QWPLBxcHSNflz/MxNjq
T5jzMPMDa5JmRwC9+BbcNg/T07lWFrZ22S847Kp5to97Z7LLs9mfSma2SC4wXoZL0+7Hn39hSGlE
HAZ+8WxX6wkPxxynjPkDsyYXIu7lQ/sa6iCLBq3sufE0whRY1QkhLXPYPGu6TThnmzl6RqoXHlLm
XI8CSTGXZ1uVp4tFlD3+larcR02O1z6yglfG8xeYDFZ3QpUtl5TmRJnRgVusU+FmvORMtxXhCR1K
zJ3kkKqAKA4EFuIGGz8X6TjwUfdFJRlep5CjcH/9+WH9Ur4Iyhdqb+WHbLuu531tKIU4fhrpIEdJ
dSpwdUyBf8NnZJ8KuDzZQGSSS+6e/AR/ft2vmy+8IFzINqFbUlBOfK0mBBKxAv858OxiDcKMmVES
vKqW+frPr/P1cHWo7T3qJUJkeElCRX/fioLGT0LBpHJTgUA6k46BjAcpILsvCzrIeMBG5y/b37qd
/3qsOCEVKccrNz/mtQgIf3/FmJTPsc9IaFfS8h+S0OFybsuuPUaQ5MJJqXzc/4Wx7YCxp1Mj7g+j
zz9/6H+cOLS8bE/BX6cEFk7wpSadeIrmEgHQGpoXXs3ABZtdPMsPuvw81H9+rX8sIF4LEZ8X0KxQ
tF/WUuOXvT4hzl51yse9TfrPGwGU+IEUpIWVX1QTsALu5z1CfPn/8roYeuirkQAaiJ8lzi+vC/dG
WBUBwXQeCFOrf8aQpbV/42D0wFPmLu8lM+joL8uWB/LLz0vHgmal//Nazxe80sF+/bycRRh5IoTB
nd0XV7at9emi0GptYE6Daheq9t5TTEifLhLAd7zyZHkI1PyvOpFpv0dW2b4LLoggqSPbPct7Wk27
BhLrjV+O8h4/YAktXdJATtWYPYRZmOGEEna/q6MgwBgAHpETcFw84gYADuDLHsfXIg0SFMwrv8Dl
YSAheApxurijZlgIZzw7Z9NsgD559dvUR1Z7ZBwxn8ihr4JrBEmcIkvaxelTHQYlo+hEtQE9Ss/y
yYvwMZXQNuW8trYNaGWUH2PpRyd9W3MKhKJnd0DnZZrTqTbwC7RXjdYxyjI200Rl/YCmxkJfo1TL
jhd2Df+cfBGORUtS7l/AkzXBtRoX/kJcMCC+tMlhvs2BgADZMFNvl6eDF2XBXjMuDI9KSJr1Fe5p
rP8MXWrBeRaa61hLQ8MsUM2zbRpeqcjH8aIduzI4pEaxv1RTZl3pMQvvIHOtby4GMUBkl3nPeqjB
uKVC+0q76H8nZmEFTMyFNxlmcGddJAsICSsh75xq/CwKCb/Ay0esTmIJ0B1on33oXLsZ6n43Vz1B
WM2gjms6eSFNRDd6TGGE+AcwNuHxbGL5pJt0enADDvxdQJx8c2rV0j1DrIUxYkmyIMXrFUCCztaE
vZ577vEw08DYpjU52lss2P3qM5/G7gzlir8Lm8k9+/dW7aJ8wTE1RVZ+HsDgmqGtp5V+RlOw/lRh
wFHdxCll0r///Rzqanxmp64PUL7vAnXuRx5iJiSqOz8g3OkYs2To7fJCW8+W7rzvBC7l/0PZme1G
jmRb9lca950FzgPQt4F2J312ueYhXghFhMR5MhpJI7/+LkYW0F3Z6AsUkEgglZJL7iTN7Jyz99oD
gkQ9Xn5YmBsomLQGn0cLYj2SnD73zhw4NJGDSe7K1cdO1uQwxNe8NmNQ0ZXsuwhJXVVdwbnNQC0V
iYMhRrFe21LQczPL3mfRAB/Bn4zCLmn3buV7nCtQvZhMg5nDbwTPCO3aPxcXcT2u6tYVTXBuZqX2
//06RxfxX9t5HpMTk8fepgZmuSMV0vzXR9+0q0LYhtTZ2pGLvBBTkNfHSmOPQbNNbkk4jn3uXhp6
zO1dnkOOuy1gcByoCnbdwTvTHCYesVkiaRgFW2zce5zkRp3G/5HUbxG1FBK/SS5lRsz8WpBLJNKg
2eWlN+sfftno1qENRNeedE4qTYgnsq0jhjsqLIoC9BBpkz1audZs3xLkwL+1MbfQZCOqwlKp42iK
vX58H+n4jbuJs7W5pQM6ift81tsnZs5FHI5Tu7gnNjlWUZQssXWEMWa/OwTZJHsNMRvLTKEmchDw
cnGBkH/xHuo84zJ1hctCQXdes3jOZ0xcAJpnTtfGIjLvnI5wFYiBhzFDKLIQ9nSUWAEYSgZZbIYN
iR37yhiGhzw1jBu6Qz/dss3pH0mdP5TeJPBcLsl0Xe32OwawowsNavLeq7qiA+00PQLbePKaaoeu
RWlPvWXNVkSw51BedFZbUDNurvK9kRpEEBm1+6Z0Dd4qClEbEweIIL/1xQ06Fp3G3s7AITuFH4d/
bV/NlMEsNLzZrH7qEM+whHUObxpNAOJ1mPMGs1RczAYcYo2vCysNwkFDO0+ujF4gk4HsRSgnK8gY
F56zs4DuATSAXh3BZcB7yJJjYbYmZ2e4z2aAsE995fM74Wl1HzoQlq3bzXONTmqF6yI/Xk6ERzV3
Rd9r9slHavLs2Y2R7fKkJ64XNXj+S0ed4m9AGDhZVMABd/eKwgxW5LLYmGVmVB9iv4wmCuYtEDYr
volcG0mao+A3rFOAcBETlp0sensCkVw1O1wa0BOGLsv7+0pvWGzhB/f3hcZ2tR3tjhBmmZUmnJLR
y6im+NVzl+9EHNdFpHkEcN8XPU7q+47dp9jHZDcRNWaix+OALy3uL8Oh/fugOkpFSsgZFeYUTibe
nXu9G9ajW2um5QVUNQoD1uD1u9H39YMFX+GvL3Koz8aDInqkYHYR8Mox7kkPViJyPrSGZZv4mAAI
YHXGJcyCOhmOThF77g+b1ssMg22tDJkaptqb6LCF7Zd05G62sqX9IImVU5TWkSaymaeBd12zBEIh
o+x7WKPlqGHZd/uPGW5YHSJJQIfugV/Dsu1BkRrmBM1yPdr8PB5iqe/hGRvFy1gKHhW9Veil7AGd
zasnUyAPk4uI/hlHQdVHgih7buk/S2MekCof5m7eP2d2R3Alsw/OEt3MUf8Xa1ju4fNAFg+riTOJ
JGHhuxRG8CjNpnU+yG1fNvnQkDjjGMaJoZzYsRP6r1xySTZApk1fSRrIQ4VFmb5djPGxFCYKsyUI
ivPQmd1+cAvvMoKIcjY6Krt7AFjaI7GyKaWlZmIHIIS4iUai69STP+gG9p5p0V/wllUbj8o03yg3
mY7ukpifVLjVYTYmG0OMP+6QEy+71Vzx7gwLDSEeT4yHs1W+gk1wjkB6Wjw+riOoUKrpHJgWGfB4
BNn105FphW3HA9FISOHmwDu5gi7xe6GhONl0ppg/y3bSfnCaxb+gPOcEg63cyYV6cTMMRqJCCrwH
Rxfep+PT++/6ANFQChlqD7MHX7OcnBrzGyile7w1TrqF9FBlYTZJ+M76OFukD1oIagIlYUUvIEdS
pCwqzfRnaG0w3f0g2QIyaPc1/IubLVMZ1l2mjhkugSuwCSs5BVqBJ4vhebrVijo7am3wMx/JSd3Y
nBlr3IAu/mCdZw+P5DI9BL5C78F9HTlT+WCIhR5AIpHGCNnLEQ7oXH9OcuG211p0x2GryPTJFicG
qdHhB2tBg0F3q53DhL+VPzueqhBSBWQPnHxU07abrP4HSHwZGOmNZgxZG6ZkghCcpNrnWnrGZ0C6
yo9gZe9tXU8ERWTM7YW7cr6JHmVGUzr+u+fXaxJcUX+mcS+wtTH9D4cKbWI0t9qGCI4kTDynOAAZ
xb8icqvNI+43/7lvBy2HKg5KCkG3rUU9rqcoZi26EiWBTGoAMgsSaewp0aVxQFbp/WgBCkRNU2YP
BdMAliBOhTtXze5tMIJPiO5l5ENhBMOaNSU5VkbSuD+dIpAGPCl+DDBrAryyYiMiBcgf233rYmmY
JNkcyaKlNyb46jvoMnzRTVOgkKPB9+b44AALDsvuthM4PcLBcJBHgDI0SYFZaSsck2NuV1Mv6WBw
GTEp5KW8q7IE6EJNHpGPdKbQH3CHqQk4Xc2bxqaigZjptTuCcADSxK3w9gC6EfeMIr1hWOz3RCJ5
PwMd2dWiT/rJLwoPh3RiRaKXMizpAxIuCCeWJTdXlARZSQQgplJ2r8B5wOLT14SfkEwAQL/orgZI
K6h6o9dhzenbnSOK7qkj3vVAxT6STRg3xlHPlBm2Ro/daU6S8ZfhO/Pe6nPjvWsNqwyRcjNKr20g
ZhumBekhaXL7vR9cVOW4iMxdgtIHO0SX6a84MPcdMNhNVnVwdm1RHfVKRwAoNM42+HEcGoWTfYW5
4J1QrzVPtEzeMha6EH3BSrsZ+wPJo/VdZhPuIWsaUgHWYJjghRkKSzOeRR9j/aywWHQxZoalU9Oe
+an1kJUkFdju0BxkZ+Y8jQ1OHo8FYliwRLcstWev00jaGKyAjRQbqRRMTK2scB+QkS0PdZyKjbm0
7UU6zrfSFa600mvxYvtjTFt7EE0EO5LWZkCCxjUvBv1Eo2m5S00MKuR+5hlwnriqfnU+nLwoR1V7
9IMRv4sKdkMj4j0C0BplN/IfHm1LFt6j1MQqm3XzeG9gHw79Jtd+zmWfvusCLHQK2qA8eggmYmYq
RhDC//DBTBEAuAi3OYO70LeqndKvuRjhQ/pSTntvUuI0MwQ++a6LmnNCCVnNzvTA0oMCpE8zdOAQ
BThTpQKSJLkD+5EwL3LTYHLiqSMMFtWjOsVloe1yc5EvMKwR2FBrzIecnJazTHK5qxAifwQcopsv
u4ldfWtKNxjOo7vIG+Ew02urI0LYtRWRgpvS1oganGnnPPlj518t4RlsleX4yISQ8NdF86a9HuN3
TzHskT5RDhomeqTYNVaoXj1PNBmRv5K0/u1WOrc0GjzzR4J6aEtVk7B2zwCjOgKdpt1A0kS2HSed
lMI6QX7hYjUMx459qKP8/tniWct3QZGOREy6prq5k+ZbpyLxM3FwcSTCJlyDps9ExT6UIKKRGRdB
s8YnC++UGlb1bNkBPt2y6k9DYalTXZU5dAg/j0ov/9V20ujQvhrjxWkCDbFnkXYPmpqnU+4wrwhw
JpJOC+un0Au4r2UyGbvFJoxzSy5JSRuzw3Nv4jAieiIeE+C3CECTGxa3Eh9o6/rUkHSykPymeBPs
rsr25uBhC+DOPDAD/OwJonrMXFkWu2nK+1XlgyPblm15Rc+kHSUr9WVIyYUexuw1dtPszKpunFdP
192YCXiirJr7wO/M3Tg48dVmFb85ADEjLD3aLjaTDBoSqACP/I+oQcd2HRmZhn1u2b/8YWnfHFfv
L0qU44OGn2EPJPMlt8ruqM9WccFIXr/ACut3S0vkCxkN/R4tcHOITVMkO9agVa83dFBWdWI+WmyT
10KSGJcSXdhETYbAv1u4mwdvYnHq1OMyKndPvtQfx39H2A6Cu344Y/MWUTp3SLtp/OFjGWJCV8xu
POr1aDGzwwWxW6fXJ792EeTyyGgHjiUN0nWcA77Fr+eXZgFc26Btsq01NM6r2yO2imtqujxZFSsY
19jEF+pnINdoiEvecCGN5B4NhrurqEuveFa91ySGZZfDw0M4p+vLjZy4G8VJH2w7/loiLfBu6mOJ
A68gCg4XmTYE5zinB6q5stHPvl/nbDi+zdUiMktkYnmUIseCDkI92JeTVtwDExoD6vuk4FtlywKW
OEFiUXYb6QnPHzkrwlNLZHY58Pe4zH539KWiarDb3ZwyOdlNlZbKHRZxa9yCMVxvSEqY8+RN1PAt
ZQuDmto7zj09us4tV3QHj7xNr/qnOw/O0zytCeJ9j8xWx/ZKHOpgzwzPcubDKEaxhKUCdcaKdSxC
ZVrJm4Ub4cMpE3q9wrYeDWuAUoBy92j6RB3XrW5xQ/Zl9TxMvUFPhqiLecvAJvh2WIqeUe99VYli
1x0TCJ6p2Y/WavAHw9FTnr7hThPQ8fLW+kXrzwstyQbHMaCktlGpovaRRXtOMbMde5GNO02sto0C
6XXUgYXYaqAU14Qq2UAuRPFfZEYVmpKwXBvLGbrzoX9jc4MYTWTh3YCh7SDgAMybPOAMCLq5zJ4r
dy7uaJLDpgOdzGfunz0uBmF+oth11qyMiMYN9kaXlZ3tQS/y3wTM9TsSSjPr1zxYxWdJ9BKXcyZQ
Uc7q1Dptu8+hvB51EWRO5AVi7YQVBYSfrEqmBynoJnGq9ip1HEbDeVq8yRwPLWrgN4khTmwbVq8L
aYm0qajPINez7LnnYqbFv1tKSR4Lk7Nib5K6kW1nWWQPucnJPIoLc9W3JyXmgz/tQDbOnjEvpMzy
4JnFYuzw5Xg/UbdPOIUdADRbf16UdUz7tP4sOd5/6lq1vDAxXkACNKiFeXg4jW50RFTiOtn1nGzH
oqjsc1EQ7lnlfvoGc4IjDzsnMyYgW8U3RzIcUA2ZRLjjMi27moC5htCiALgpqzI+6HeQ6SKdKTl7
mRW/dZX3zK6NwUqf+ub3NHh6um3roHO4n+b+s7Ahn05/Wozxn46JU44UexXi5F/sBmN6nAgSeSBV
YWxD1kjxgr8tpyeSWnm67SjiD0vagRmWWTueNHzSUWro0zO2RS/S8KjifI6Bx18G2IanvDQqQmr5
widmCmpVIICG22ziUaN8VVMLY3ggIOhtdHFU79LFoGGjSYDnYTEDlIkM5rESgZNFi1RlyDXRMacZ
lW+K9mQrKyP7AdGRfUUMDcVtGgAVRsW79hVN4Rgtqx486m1XO9pPfpqzvjNywsC40H7IVIvPdd/G
ExVDXrRYBDD/YmV02JlCvPz6uCtbz+ZAP/dlZPeV/eIb/bJlQ+LbeBSJYaO6Wnh0rIrW819fz/+0
Mpy1HDezyjr6frJmb665U7lrlscsdvSq3BSTYJNeA7cHvYVLPRjLoexNhb2ablNLomCS82GYNKD1
VfnhLtW5DMbJAwYzT3QyLK/VFiw6TUFkr6qS/h5eDx//HKj2o7YdPqsWxZ2C9hLzb/I9zeqM9Ehv
Xiyz7k1/g5W/fBF/RvEC/KA8yHRg89Fyestkck/Ada5Y5kyAf7VHP62Kadr9sztAS4QPiZqb7gI8
e8avBNhmDqWiF5NzVkEVP5CHw0zUdYZcPazWrw/NsXiBv6aLf7UL8CzwV2kwu5n/9jrXwG0T3pxr
KT5iHJiMrHsnMaD4gvagizIJ8v4OA8IUZs5/Zq6AInlR1bY1jXcD1c+G3o1RnTvRVf0HgHq+khCV
07zocEbUA6skI+NeJx3xCuGem3IN6ymu1Uy+oLOd/XyAP8zaU12IWh3eOO/38rV2VSxejJ72/W5q
vGbdx5JY7gcGmN1W+C2vVuHScPdiapzyjnAS/ipEmANjay8AP0EGw7xlJ+/ru1wQPxGO/A3qTBJH
g0UAdT4iCNeK7e2ktfUQkZbJW1SlzZ9vYgpSnIsEuckD8gnR29VFc2eJV0HZr5nyTYpTPz9UjrEr
am+pnolrmlxcMiYCA4XmAvhCDKSv1gn8Yo/L+/aGUcVojn7TOx//fT/6/51DOagsEAgjOSOe4u+q
oZoucCBVDqQq4EJsWNQK7aEBQl///POL/i21IRme/PN3meG/CBKv2S/R9M23/Pt3rb/o/5Yx/vMX
h5/y869UoeSrWf8jqiUbzsPwJebHr34o5f/6n/zkv/k//8fXn1d5ntuv//yPXw2YmPXVkqyp/0Vc
yIf5/9ci/u+hlyL7/PsP/FOM6P3DYOpoIrxDtMXEnJeavnr5n/8R/ANj4aoqRAUI7Bgyzv8RIwb/
0Jkkur5OxRmgd2VI+k8xou3+w/L4OocPVKz/dm6QZf3tvli1a5iBUJSZq6rV+vs8Nk8ymfrLehwh
ygZ8h793AwjL9NnPJbGK3DPAopAabOn5usRa1Olz4Mx4LkpCBh4mf/kJOA7A+ZD5oaX16/rfT9vR
co0wGQbMrKDJZee+4TDB3GlN9E0CLyUoMhguqUeODRiR+g0dpw5+BRI4B398kWilt3LKToT9wInT
lluTGQ99kQNhY14b5oO0j6Yq6weaf3iugyKAtTxcSlombDRim5mcAzvbSk/Qc1g/ckBSBUzZPTaZ
kAcaYx0timOryKffpPW4PJVGoL82rd894++drn2hjGNN13Dvp/58aBijHsZqsfc5ooi9nrfJW1nO
KImMijhi+Krip6ZPkvDZ4Aw+7sNZzPGMm6rbKI88EBaCBf6nuUBdHXBtkc238UtZH8aO0KYuj+v1
bF5uYjvOzkVWfWckz5Aim8XQXjT7nti2/qyxFd4K3Lx7L/e1sFMlPdagp2Vcoh8BoOkug7p40pWh
qRP4mjsWM8HOCa5LE8fnrHYWnGlGw8BNjM+176l4h/WM6LaxnsGKkC3LOj1k8bkh8ueu4/alhvfT
l9RKxXexzM4rUxWkfE2KmwHfaDWTIaoJMLCSFOdaRnRiMXCVmNeYWxP6aNbgTnOalV2jrSRet3kv
kaB9+EQxRCOhlL8naJ9M3w1Ifn7edj37X073vNOY1GOwIcYKru2PvBq8yzz5dEJrAt7ITpGRx4Bq
39eteyS2hoZvbpZRyvMUkoBug/TuzAVyhfT3lD497fdF/0UPwIKqUNpblevORbltu81dzTqazlzv
6THRQJldfKXZKajGDPqVPtvbsUMp1iIjS7RGhDGHzRMrbZJtnTTrzp4q9pAEmdo0DOzpsHWA07P0
UBJrgjV48K4Yvj1mSLZ/p03Wt75C4OcZW4nfifGRbsj0wmqfsS0JfzNrWIkbJh93tlMxVyBm5qbw
gl5pi5FsTjsiLLouRpGk3SUxHOu4S8llzdKT3zm3ce7rI8P7+mL4MCykn3zIpfUT+EI+wy8z1sRh
xNAe5SiuyLyx7y2vfFUehYUCZ3C0Cyj/5uRIcGjzTeMwHNqD5W5isls+OEFFyo5zUmFN9g+nZIrn
dB9ylSbkEyeXPLDy19T0it1Q9A4KJvgtJxVbtLXc5IrXHyxTAmWJ9tEEiCFBw2tb1ndp6mQ59QgA
tORSztwnsoV1kLvz1fMSVopCg+pFVMzB4MC+nwvLjcYpVTj4tOmpM6kxNsNcf1VDQreoT35WOYpF
Uq6aau901sVZYheJqnqzK6L1aJI5j0il1IlCLAEONt559K+esq7MjqnXf/ukGpxtmgkbSOVa6AbZ
Uz5U7PeiGN1jCfr9IK0kuzPHRX9aOqOLFs36qtA0hHoHynXt7F+HtH/v/ILG6Ahov4uHn30tsgcM
Fd916q8FYjm9AKo+1rrQLwNcdgKpW1Q3VN1YhWnlG7SAVqQmAJT8PoNxuvW1+AeBjk7z1fmDdy7I
o3sm6TF/AepZnnlq+hcUui7dumW6uQGYuhEhDv2XOnkd83bapyjdBGpsm3DfzBuex1E53EiOOnsa
q2VN3Xj0nGo4uEu7XIJk+l1MLNKgq6vj0mq1tZWm5oYJ8QLfBtAzAoRsdSlrJSNbW9RTjsp8a+ct
bUk2nWj2koqRsFsKcii5P/HgbDj0xM+Zz2yxLjpyJYBh2o9twWgs9FGQX1E+1286YC8gU7I/xmZl
3ZGRlLpbEyjbyYEXcx2ByQF7LDGAY76jbdj2hvFrmKzuKCD6sDfkIirgA4RaPGA5FsK8JEGSXFPR
ldfKJnXGJWsERsHyIcYuOaBcfrNo6RJZK7yorDV6o7RHkIqMdSQzraIEsdqdORnJA2ER3xK20CW3
pNqlHUFWLGhYdcDf3wuR3tFNrA4QAbqwc3Jf36T9NB4SBhGXDIzsjtHjoSLmFzl0LuUbRpDh4k7T
D44KLAhpT/cEn8jdOE8K0U7LHpSSlHQ3eQEFqy+05ZeHvHObdYk65a2r3nGfk10vmCo9olYnSBqI
w7sDpJnctBZGPBpWJgzulBzg2+Gl5PB+l1itBsPRFvNLErsTU86kGsywq5RuR2IaGJ/R5TLCTorf
s0NSRjwZp0bJFq88NczRw8LA31+lka2Py7ax7WmnY98lX54Hz849OhquBSwPkSjNmMw4O6B67yab
RQ+fwrIV7Wzv8KN7oXLIoIUNxHFiAuy+MBSHQyYsWius4qFmaPpRBgPRC6pgia2SermXYPu2CV23
E9j4JEYxm7h3GSTDt2Tt3dXQlQHa+F9sbdpBAkuxl1LXGF1n86epMur3hj1TWo6/oxhijF3ZSK7s
VJ2TANZUWfH+PXomUZmMmBXo5A6G+BXMSoMz42GaAN/khhNYNjhV/a3Rsf9gNrqCBU9OrRx+CHdh
/GeLc+ZV5cEtSTjQceizd4llb7L0n4UbkIOadN/CIVEmdSx5ddcwiGoNzBkr7WLJ0WddsA5sekM4
lWP6ufREUPW0cqMGbB9qQRfi2RBwPPC/8jh5LAXxBBJQ87lsV49oCcYKWfCwV63zG5/9hxgwogtz
ImG2CB57LP1hmXNPKryREZgXAw7NYj1OZFaGWiogMfo7s2w4vCxxwB7ixPI99nQilIFxnpxl5gOQ
nWCYOVVXpXm0gxtTnsaWalm4TncsdAJMYXGitw1+DL0BIRxNhc284GYA9NgjOC845PTtemDrVwCf
zTTpNgwLAu/s3rF7/TkgeYaOTNbe8G+CQcyL9GukMfKMDO73oIBPZI4YnkSc2+Hk8Rht+xmVN4FG
BHErMHgboJlJCF+f7cqVxjY3POCOZuYcxTw2FxqNXPJGGSflIUKHFufKqBV6HBrm0L7bTACo7Fwa
otSdO9BQBPhUwcFdISSI4ZtDoBkYv7x6eMvHsj5hDE/JKynaKxzQeCuScWaYS3hFRYsUQIUnmcHb
0hGXYeax8bx1LbN69w5PEt2/xr9vHbgtwKaeqANygmtmPcxnNNExU7A6Ua9eZZALA3X8Vsei+DBb
N94NYiZN3rOJFE8AfXDaIig8Hs7z4rrxxoFEs2mtxj4oguvRjrcMKxppQIdJJnj/XglnXP/0zdF4
7q3xlxckJzgAPuT2XP+UjuYeeiY1TMXTO2+R2875nCkBoDaRNgxMb9wko1sdvQDK8mB19IcS8qni
hP6Gv44gnPiRg6lxHJz0JTATa9tAHIcE1OphUvXJIa8YpVXGjvCNNOLAM9H34yTEIL3KrM8gxS4/
p7RqrEbZt66mhPBRcQOTJMdvm+iAWmvhB78mK1jOuZHIvT8F2qnqGKFGQMKKnWeXbYh84tB66i1R
q2VlshWI5rdp8g/0OT4Dy9kVTGxpF5mvib68Zo256xnJFOZyc8fuSKDVLvG7nejTI3mWF7qUd146
bniCXBZZxXK8IPQagvRCxrwe4mCg2EAPce+589mge+TD9gdAVhdOudNbb+ZB59l44y6zc+YyHlyd
noy+UDdzb2AxtkwcDm7yTKuvRb/WA4sAIrV2R/M5309uGYEelicNg1BE3Lt1HmzeU1/m8zqSK+J4
G/uZs4vjtqGxUj86NJgeOdgD+Zxj70aPp9tbdS45imUmoMX2WkwkfLJfYRRGPLUxWs55Y6ursGpg
SiypLp86Ka0obTvjfip1UkYYi8uDha+4ZA5f8XC4tOkekAeQmGHTjti1LKwHZLH+prKMpyJufw2o
w4u7Gl1TAIClsT6myuu+xwwuOkK2acucTINc0onvJdOLTQAN6ism0gVAgTXcCLn0IoBjWQT+oTgT
VdldK34OqPo8zjtvgcGLsiaxwX4bARFsBEUSTQ5yMS3Ne+F6r2TFI1Bq40OexsUOA6v14QkwOMBB
h9sAKppdjalwX08G4hpa0s6SBe9JkSKjLeX0w/fNrzWqQh5qd3IuXT9ZnwIU3DmBiPTV1vkEfKkb
Tx4lGLxP7RDE+EPwZXXayXHT4WIXS32YdLu+uNqXGJsYk4kpSTZVzglH0xdoiPbmBJxwO2qVfW4p
b9saCxjwRBvtg6gm/ZhqJhqafhruDPJj32EAdCx6fY95g9g7ZK66Nu5X4SARGJMTZTn+/ZTEwv3a
58Yoy8nFwyvgCzhOoFC/UGQXT4OM28exhsxvVEuDOmX5IVcDil4t5VeQN8xpCehjbKOPLYI9Qt3z
hx7o6oY5Lgguw6NcxKqN2BiHctlU5hZYqflh1IN56/TY/ABl2B1BlFdXc1q6Pc1g867SCW5ifS8m
hBCcTUNcIMZWrgh5LDokUqL771yea5LD8hxJIrRzf992DPBsnwSe1QStdjHB8/tav1Ida3ChlO3/
bp2xAhit6ZTnc2He9KYOfpZCM/Y4/L1obIVzjXG87fS51k7ZCAEnZQVH76upN3CMCB7oQ973xkzn
swTNCFvFcUGZWsGdX5BXso5UTpx0wQYzbqU328H9odgYf5bgpcQ+o5YjmKvUt4Kxnn4SzO/I2kmM
R0OCXQtaPF5RHBAhplWcm5psBbOhY1qxULK/wvm1MZc0c3KP6MuMBtsY7wtX8f6kr3XvbGQTbmyZ
XiEOcW9YRbbhUe43yBbkvrAShxlSq7/5cbyIHdNadbCr0v8xFpJCiayYpQtHPdMezSKoQs/Tfus0
fRCMz/HvSgCequrSQTJqGFEGJoouwxgHd0HiOBdB8yaUuedzWdhIjd65p5VcMZOEd7y6WZINBm2m
yTAijTdGAdZ9DqNcbHpGKcYdHpJBIy+G8oZYT2PLNHqINDiD6JGITbgkk37PzMIZw9XL4puNFlpz
7qM1Sea9iqf8rIt8jJqJMQZgHO/gY256xLSfPcDKZjwD+iU3Wg+4/hR/Z62YiWWBCnqlsL/HmjPv
4SZvjVrou8Gzyj2BjOZhRlm+zcY2eZ8KAhjzyXmbmrpDa1Wre1A2f+yWnJPctXNtxfEBFp88d0Vs
vK9L4Y5du7gRzzO/TAhKNqxu2mNSmM5+phThKIKXyrWFfiQGaX52B9QJhaqMyLc0nrTKCx4I5R0e
GFy11JACqNuagoaGGgeX8GiB2U4blrJ6Sb1lhxEGdUWJji0uZnnyp57DVJdoofINMiaynJGaQ3Z1
0/ZgneJ53nedze2B1n3+jRpqvnLs/9ngnNv0frsPFpC/YCvT/Fyqpb5DbjLXnMuKmeewso+ICvWD
q0xu4cnaA3DfLWjCjx55cvw8nfZG7yBzz9VDW9vDtdNye2d0ar5aMydOTZY8Y7kghgwq6KMioe8K
Pmi4zaOjAKZ2xSsClLFg1G3aA60ENdxZhfRRK2Ucw3L+172SKttB2QChZKaP2BSt28y1HZixaUgr
E5OkxFS9ZrlfPjjoQS6j7cVvjTaDXjOKd4jX4Ky03ggXpZqDQPEbgHjaGaNo0VvK5SVwhvcAH3VE
piyVVjOXwyuIoxRLYJdw5O9cyehj8WR7EJ1CUQQr9Ao6dQU2NfqO488YCZoXe98m9nBxWW+gdRh7
9sRqq7TprIrJuus7V8CNWX54zeA890St/Izp7G3tUv1AqOeC7IDkE6lWEOwqmwHiBE8joDPF6Kdb
U+EqUTWAOWsvi7ypJHDNJCu8Jt1pU69iKwARx6ogmmkjsRpxbv8BDMmwWbBduKEBXjRYYkHxadRc
OuQU8mRVgYPMbBV1DdTA4AwSQlEoseKvOjH8C0ECR3IpZbhYWkR4DaVM0Hhb/Y9UbBWNBat8jIKi
3+uZmd4YO5FDt8rMVsZxt5kMU7tj4MH7bmgky0EQ2JYoF3rVCMFPWYm3XWYZ37jbGkCTfVeeFhVn
KAxqIukDf6Rb1ZrZAUEMESKYd+i7iv5AT6UiKDAbuSyJb8BE7HviPzaUXOoG+hLVPfhj8456xbgn
WEAd8z/iOqIDlq3t9flbqyeED/qrDo96SX1PqMmI8FvwnLro9ZwiVT3g0kCd6MIj6Et5PVA2zjIa
F99vu/vCnuOfvfL46Bp30G9zqXW/Z9ks3wV68lNA87CIvD9SQWs0W65i8sP0lXPTWMl3pjLKkzmO
WbOdAid90JDFRiC45HkaKManVY+4rMpEECjoGwPCA1HGtfBqUS+KVccIyItTdKo+yqRKeRIbDbGj
XHWPQ6yW77LIiRAA3b9rUORjJDOZt/cMG7aDDhCKRFMRzUB7Hgn7RNDDHHahadb1AHgnVO0qCQ4q
LwilZUs6uqsGE+9awIhU1dduFWdSgc031YgL8gXvMbaJ3VCelX+kftG5W4fq6DwQvBNqyo2Eli4/
aMK1z70M6NjmdJpLT8lXveemQm+uiyupjd7Z9WGE5tODhXi0tns78vVZ3JVdbu2Rmww39UdmmhVe
8CLcoT00f1SoFW04rRn6B0tbN4ZVqQpSj/bd+EfAKgjK3PTL7N8tNTM+nhntklqG/VMkqxT0D7I4
STq4orUYI38VxsarRPa/qDuT5biRNFu/yrXeI80Bx7i4vQjEHAwyOIikuIGREhPzPDqe/n5QZndJ
VLVkZdesrXtTi1JKQSIAh/t/zvkOQWyAn998syFmvsKHVutuUivRn1hM3vqyrg+0zHq4hxOKIkdN
bQsQJOdAJTwjAcAqTovWPL5ScavdNm2aX2tN038lkEDSDV9yt6pEoF/yKK/WGICTcB1hPOfBJaGL
W0cLKCDuZusLrLD0Rc2B3A1Ahjhej0J8aQvMCT11gIx2Evg4CqZPxvaJs8hsh1a7EWbNbL6aTnTd
PBs9T4Vf0f5z4XPOwIIajpR6cZoaziy1xdQzXI5Ineu9//cKgt/rgf++ey+vX/P39n+BamhYyHb/
tWz4+NrFX16L/+OjYn6vHX77a3+Lh8Yf8OXBzHigbkzHsEmr/iUe6vyJaS2yokVwHoHxH9qh/gfg
DRNYg4MSpQNi+od2uPyRwL1kG6yIUAzcfwVkYn6MN+nohWRxcZ3YEnnuI3yhq7DsjxMmKQ8rZdPf
xuZt0L0GQb1yunULk1bsnOle2AgD+xvKSO68+AbfFSUKBttKwJF5Ra23vdLY1LvNQ1E/yorG4k/R
+ElgcK0vPSzdZOdB7+PgwvBHubd2+cV1rkNUruDO0u//e2/U/4HKNayaX9yCu/cmfy1+uPuWv/D3
zWf9ISSENA+yBpaIBXP0171n/eEuUB1iyxLElw7K5j9vPou/w7TQRrE2PZKzi6b9H8K18wc3C4lq
yRBO5+9b/8rN9yFFLNi92C5GXn4s7kDodD9G62Z6nxh+MBgKFG3oIQeLgs6VzgwWUKw5Wc3Z5o35
RZ+K9vDdFfo992X5ZOR68GYWTx4WzQ+hPmdEhYa2EvsoSVgRnUiIN3aHgbNhrK7oJRptrzv0TGDe
W4Kn5e8CxR+eOj5fwvCxJB3cju39FTr8LsdMmqqi0iGhkIv9t6DkKDMlBtK23JXt5H3qlJ69m4Yq
mOFiiGPxqfRy17XC/E2+8UNQfvk5mIcBkQZyyazZ+HAdEKvGedAQLNI8MIcHNwClTCQq0c6dNLgO
dFFPv8nmf4ipLx/pIAAs/AEL7Kv8gAkBT58RJNBouwY7cxIyjZ5N2cOWjia2Nr/+mn++wfgsA8SX
wbRHWs6HG4zdODUnghY4WG+c0Kt2stJD1oF+gRWhTbuGLUvFNLQVb7/+4H/2S5q2zS/LQWXBTf14
Z7eFTWKwoitYY7xrX9tTEiRHSd6I8FdIv/yvP+2f/Jo8xzw/OmxgvA8fLmnVd9JFUaUNbbKt00DL
9yYcdMaXYcIQQPcO6XKpf/2Zy6X7DniwfI2sKQYGF5frajrLHf7dHTwRz7IJLrKzBFLyZqHqLnUN
xu8+ZvnRf/wYUwiGmqxePCdMGH/8mIGZec8oNvPZjVunNm+/JpzY++08EcAY9HSrUamxSrKxKH6z
RPz8FYIJko6weAMbvJ4/4BRI9xkuTIzMHy2WBwKaEQeJop+/QllGgf311dSNn35Pvjg+BoGAtRdv
+I+/J3pgSgmwsdA/zeTRAb4X+rku+h3lg33LYdI2U+w2EEKJ70mQfGPXdXj5ybBtaFng9Mfpgbq0
X/9YP18DoLeskkxeBTsN/cPzk7rweLoAmE4PZ1KdGC0pkHxeOp6B2Xi/WYv+2Yfhh+KAzhsBf9uH
D5uVQL0LM9bEJdOO9zAmvUPMdtWaY/X517/Yz3fv8nIDBOWyMpAs5w33/d1LuYDJuZ+eljHuKYJM
Ru7enLFT5f/6c36+fUmRSJirC4eRt82H36nDHkptTQhndiyGMwCYbDePo4WwQB/IysZd/0VoU/7w
l//z15/989pOlJGPdD1erbxsPqxBXdGG3VTxO0ZY0N6oaZgVISU7BkVrJEtre2Xw6vn1Z/6T6woA
ig0l65H780NT624IPdomnW/M00UjAPbIyuuuf/0pP613tjDZ0vDWYm1Aa17+/Lu1p3cSql/4jbH8
69rFNZPgHNSueQRzH/hMjat7nYf35tcf+hGfhpePLTngA8gjxvKpy/X+7lNhWA2aJH3suxmS0CmQ
oYtQT5iOXogZASqbFc0JqZuNm6IEfUHvjB1+paOr2Lco7N4hoV1RElKjufI3t9m3Z+OHZZIv2vYc
W7oSUMlP+xlZklykootkg4VQBEIwGfC4WRRz6AaalVM4JK8IW1+CnPJplczFoU2GkMd4Tt9jx8MZ
aE1WXTLJ7OPfPdc/PQScp13BjocgCQ5K88OFY2o6uwmlIH5HIeJT0w05RXaubiPrkc+cISSIc5xp
3JjsE9kGwg2YjI2aDUy1bBCfLBB8e0JKA8SFcDCOjhOMSzVr7ywCeTNBUqG+j1EsxCG0oqQfGIN5
Iw2HfI00OauqSL+WDTcT9seU5ms1wR7cjkXO6KXSTDaAJuJSuxLhJM4jiS/Eab2Y9m0AHWE7lXU2
IoG5/HeGMjxyTOD6jqHy+ngbLs/WX5w6asT4IZjl300UUFyEDIqtkccQ2sHkZl8cNB6SAyO2B3ci
Xo3JRvIvxtoAyCadNTphJumejHABnQ/VwO6rm6HEfibrPV3HQuLQ+c0d/ddL7Lv7xjSljtLFmRSu
i75gLn68p5MJUcJrIloqzNiOXjWDMMVKnxQityGW/sAZqZRJJYLAjF0Sz2YnLwHMmFWwJO5waDTy
yqYm79ouwgXCbnvRZW7nLU1UV3LCO21yHk5XJMlMn3cNGvI3yULyQESbKEeHZpiT7YwxRx39pnGM
XfyCiVHT8AwGdE6NVAqX1UhqearEK9iQfTnVlJU1oDJWsO1wfUEyXPBwyl0tnEdygJUxAL6HFI+n
s75dlirsmWVg7oPAqS71bLjDFXNoCqvd0m52SUdjBnpMxJoc9oE88pwuTfYmLeMEQYsZ8HM6ig0F
SM4tXnG6vbPIN1JN2Nv+mzYVYEOvdtqiX0WRmramYyFq6SQPCCjFh4qx2vzKoYrgYouVeF1HU0Zs
DaMvbd28EUjhZ/nwIBb1je4VLCJVSjthR+8iaRFkuu6bZKfXNjK+N7vaETmvpL0+a28Doaq7epH+
DCPK3wE14GfyvmmDWFdb1JVFMgz68Kb3qlrumqUBEtkRmbGp9KbkEdCs5wDJUPnlN4UyXsRKgk4S
ho8z9RfE+fpWJ95xAAsfXxV1YB21Tm7txnO3jZzkiYsvrgtFLKgytWQXuz28BTgAXbMJv6msQJvf
o0C9aMmiwHb96D033FE0tKLjl1iMGdfHY4mBSJefya/r+3FReIsseLSKEc134QjQk/KV1jl6QmLq
mVfuN5m4XBRjDzFL4Dp1jLPK7eSU55Z1V3k6AjhNNnaHSs+sgg9r/pyUU7p+qbFZ3Q3fVOwMPduJ
7Hus+3TW4q1Ru+GbDI7lCEmc0cljNaZFuAtCw9hWSSVuDfrFV7hPJ8IsFVT3eP7SLJJ7z1TOx5RD
ECCV/Z2TVd0mA+2xC7yc1l7OOOUOkrfr29yIHTB1r7X8tOcKJppmb1pN66CwuF1Oi/Yi/sdx4zzo
5NQiI+jCI4eJ7IAxQUbrHJrnzvAqK9nMncqeWnjWXMnFl5AvDoUWsSkj5FD2F5ocaAcgzUQc3ZzP
YW9PR46/Ng93/HmQTJ0hU90Hkh65DrNE3cst6O9HwoGPyeKm4KrCJdQKmouDaTPyfkUQoDzaiPA6
2lqebrN6cWnMg2d9NRI0ckI3nZ6tW1lMN1XZDgG+A6wf4CFjPF/jTGv6RLVvyvCaXi/zNqoj+xMW
baiNBs4S2AqfKAzWMaOE91Xd1be9quOv0eJPKcrsKunaB1Jr4drODW5R67Wa5teU+jssY0U6vIRN
0u4mbXgD/19/KoT+1KByYcyp5A7uSwyZe+w2XjJQ1ti5YiIX5LlUt0ncNLWnxK0C6LgyREhteSHl
N0EiSzblYKfnaIwRcGKv862uZ5kxJ70CAeDdwlo5BiqLOrhP4xMaKlN2ResHPtmvCa06OydMne3o
jO4K0iCdNnY87dpqsnZOrR+Cgbgdh6gvsxa9WO3U7wO7ma8MfFx+b1MpoUbd3cwp5sxpiI+iyJ9Z
4F5S2G4PqWNcNQPryVgDkVl3ZRUVvtvHpAf7eZMLL9tAzk2O/TBNflbMNGQCLDGvhYOclAyCoQfk
gzUkivwQ10H1wNTRoxCzJrwVURASOrgcaqN7DxqH/h/bZeFx7eIGRbpeCytiqXSmcWvg6lg5fY/B
QsMIXAFy2NCeOR08UZXYuwv3rizdJRcg9P5sT7p+Tey73VNahmGod8yNisVlcGd33S3TRQUBDgNC
RLSWoy/cLt7J65KSPH6JlEzSOq4XtZ8uYRQoEC9fDKVTc9yUlD17lLiWaNV4EuZxl7eaOJZ9nl7h
kK+umtS7wpg/PNP7ZkNhNM3j1ObGoQB8hPmHbtsZGkza2vlDoXLqxcsScrFRettEEI1QdUZbSTk/
uZmh9pUCaDLMRa12aRXJz1PWuc8pL9OtEWCJ2QovyS8OzTfvVD26VzxG5LyAgj0OBbHdlG46ivXg
YGzYqQzDLtK7nigEZ+R1J5BBeGmard+PhDSUlqYrdME8OKSEaAVUYq07CxWXb3NtkP/2SrF2JZ2n
MNKms2e3Co6GcrwnCtrc54a6pCvdCeabmYJJvaOIkok01dpYUW9HJ1SkCNLsOm6EcYQSx+eFNEFK
tg9fnc6orjPMgN26kXLGa6Hoe3UzrSLsnumf69Qs/LE3w30PKJRpXvmseE78zKveCMIBsSOM/+RO
dB/iQCvOwB/LPf4N4RdKRXu2V/Hgj/a4VnA33yhTasmmIo/DH/YeorpDhaEt4aoxKVAnKlcm91M5
GrejNVHky4iQBBTBk6kbvesONm3vW8XgAvIZgXGwlh7tAR8xhuVTJYPc8oNsFGcGcOljSUHKtpeV
ie+o4ZGOcA5R6YyP/UDvl/0EKnXa2zliK+ijwvwCgi5ZZ4PUnpgeUk3oqtwkU0OfwsFwMowf0L8e
NXPaV70znWNlmoeKrBkR+EESYuyJ4Ko+r9dGPU/s7jz3DnCi7rcWIxZu7UhSW4SgdOiL8CRVM5zy
wP1MfpCeTAVTwGlgy1Ol1ZL8CzUYN1gGwMYCqK5xPd9rlqIlLNXFdKUpBeKKFkW/7qeXQifywrKO
WwhBltcqe2MMqKhcHF60CFg3/eWDuO3LLoa6nDdNAgEOS//ajiqt3Faz3j2VuTRfCQnRyBy309Ch
CFLjQrwzCVC4yVLM11XXa8Zd0i1gaSqOy2A3gUm/LrQxfIw1Eh3gCUK6M/IJoyk+9IDzpx53pnYM
JjbGfkhk/CvbXeuxk4O2L7Gin1ydDkgiGHEAWWgOc2dtqiVtE1UxrBSZW7V2KGWWbTrLSOmBSxJp
YTcwpk1VBEfqV8qjKWlgpiQoCFBW57l+yEF1nOfI6Y80eRDhKQTXkaIK79AIexNqMYgRDwv/anT6
5JHW41tBLIGqc2wf+Sq28Ya51J/5Ug7j2snmW4BkoCNGZb8XShturHT+c9ZaC+gOEUaqlGhSglqW
JMkN5EeslaVFRIoWTtTfINwpPUr2RZhr/NMox5NmJVhGpxqCSxMdDLLkNznWj43rCfajo/fQYbfY
wrW5aGzvfWITsx9UdrzhRdHuANQG/jjhgk0A3q69Yn6E/wwVaPbCbaUpj4tZB6fOoGHYC72HQrp7
LzOKo4FzazVn3mNUWPnXJXW8c7wO5AQXcUU4J9pgEQSggBt0ZZARWg9yiLe628LpKsOrdIxKIIi2
PHECL2BRwkN88pKmOkkr+DO0jafZ7UjNhCMoBHq4zW0ZzvcI9GpD/ZyzjSA8rCN6R3a0RmiYJB12
poWiVrRatohNsC4S/BsAzhJUeeoiME9LeKuDPl465RYABFRzqdGKK/wWCioy4VaqXjmR+twl+TXw
i2A46kHV3XiF19orWcRqM0+ajtHYeGG2p2Fi76PbIe3ldeVaF9WKmusseHEIfVDnZBTzOYpa90H1
IYlRQ8rqJg0yUIXeCKFAGk1A+SeNxruOdwae4JrcAF5+/rnZi7DkLtXGHdr7tuh44cgeyk5dhunJ
qlRxLtEc/LRL4mBdZbG8jyJbxylkeAtJGbdgaM/DXRBNEZwFkM/mLhYDRnLaTefbbnayJVswOGer
lwliMnX1a8ps1JFosXYICHccJquY4hV8TXZNuqayzZzDIL64siR/ayfq1OVmfBN7Sp6C0vAzNbuv
LYI4DBy6D5GmLarkKg8GZgxBw1rZZDaOumYOO6dymwswDchCZEUOxmJDmGBGvxYsPzlNUTs4Ud2R
PiZSqymwoKuySaObKqEU1x2TVzfTR5w+WveShgl4D838sw+Y2AM1tfdNAuoo0Cr3iEUu92Mzad+M
PkmudKql4D5gv762eutTPhXsYuxwKR+IJSepOR+BNbRsS4fd5DX5DOA6yu7MGtBIk+qkJS0j8XXC
//TQj6LfwNjskTJzuCn+ZERJD1MSC/VK4dDCJTSpypashj24xDVUN0w87WSS6S8FPSveqjfj3Nor
rIw2fdyuudOm0er9sEu811kAb+V4NEe0qrUusemjHsVNeRiCLsIzguLLzdnpsflOkmkYrphyN8HK
zueieUn4N8dnSYZeXuspyaU3z2D1hm/Y2fFhpFor3AjGFI9t3n2bckCy3PT4hTHoGW4laJImD+kr
M6UAXYfJhpUsAFWmT45d3uDyC+N7kZv2W5iH9oXW9TncO9/GE02dtsnBtTUF0iUv2n0vYoB3GU7f
4Wh6gyO3YDFTfNxdzjvCznTKrFKb/2MaoLFTOz6hV6yb2tGSI+wABZkIIIWMfLz85nSkeyHLr2Vt
TpdMkfnZyl7I/cKM9PzGigLH7zkvcQ5vciXe8hpoUZ4LuEGkmFoT95ltEvezctNi9GaJcA0NHkJ4
M5V9vWeDmsNAi2wBNCzscm/FrBt7jTNUXrpkmVqKZk22vo1mkIiKN0mQP2K64CTpksx3nJ2kaNsP
iyC4LxPOzJ7+haJETjftTZNW26GhLJug23jhqFmTAg2sW6h2WJFKad+UrGLZOD+A/H93OzFvUjYk
n1sqnqmjwDmiZdVqHhRTLnuAyk/aKWFTgIFsrWLrgXYq0I8aLckuSpnKN2VkMaYJW31rDAinq0HO
bM2br2GwHO6nr4gL4jrSuqUquQKtFdY3gtDpPTlUwr7g+h/tdnLPtuiN+0oMwOEyPJZHPAHFnelx
kNq0jSw0em0Gz8t2JjRe+3bMMtdZJ95QQZ5sbLUD4e/SqlqpiQfBxt9+BQajeAvNERZEmsSDecRL
ncsaTz1D2i1rTTJCfopV4JtW2rjrIuqWYiYHTjY0O7PvN6aReTuOBsokXpWQYa1ZfAmJNkCBN3Ks
bedUxNoC6ygMjMzcFqQjJME3cXLY2ls3QT849t7Ae+sQYkOYCIrZSs/6EAr7NFZClgdvrOJ5rw+G
Ma+DqePndpwasRmNi9ktGlA4bsuaooFl3zuFDx1+anmVEnpkzDFo/C+l5szJhCi9bi0rWCF0YAXs
STGGb1l42mgbWSZhCIDNtL6yvJXyKtdnJe9TOTb6yeusNtuLOJvHvZtbaVWv/loMBrAI+ctg23V8
MVuJ34sSDqdYi7FvwVjAcWjBats0YrKnX0x0/MsBWhQU/ZPekUPsZFPfhGazgJ+cVB2tMo++uGba
3nCzzt22gVakbSTyxvjY8+rbQPmsWFu1iBibVrHQZ30VXFJRNXvU53GZSD3WXUtCJahano6RmWfY
UTs9hyAJmRT+Sdnzk2tNAidnY8GDkOrGDcPuFJv2ib13xkvPWwLANJ4W3Rhwira6XW6U84YiqtJv
tcYE4egZO5rQR8AuGt6TZWSvQDRDZbV7+RXoggZEOAqeg8IAUGZVZvQM6JaG5HZE76OSjX3qvg0n
JqxD06mroqmiTWHH3AtWK+sTmb6+o+HD9q7zSU17I6b3HNxjQn0ZLK1NUKYq4ShMa/wqb4v2YRn6
bHtS/s+cJz1uc/gpX6ApqU3fWFdhkKZvU6irW41NxS0erDHejVTV+g6A2sMsxD1d6CiFloi3iDoc
SerMAR6Utbheaq+FtNkbx5i1oD5OGjZToBnvWQixMaXC7B6juqH7aK0mv4kCfYIr78XjS7uPGO68
LKV1a5F5LcQmjluZY5F5EtQWzJybq3BTqDF4mBth7udWQj7Sg+niaOZ48ZyMZuShemq+SfzWEF6m
5h2zo/HGWdVhusf5jsJ0U31KmQY/Rqksb1PdeZZjX61HPXc3+TQEt6VpN8SPRTs8YNC/aIA8drJB
XHeMojq7TePgDu3cm9Trx4BSeb4zQUR+HbZQkg+q6UIoHKn3NkKB2FUU2l7pY9Fey2BJ6jGxXee6
ZayArzJmr6NHXYA2dqr+rUnJhGNMODhxMF0R6bPpCZHdtdc58ohAWTELa6pXJ07ZOOm1oVhJ4YOv
mK8P5Za5p9yQ4A/iteVI8610LOJeY0lMX/OKWt/g5+OWS0dbvdZOmoxY2jXj2LENu8Dlc5+BvoD6
1PhnzkuRwA0Ov5GEVmToR7QDwyPePadsLh2xbbVi+GpadUtGOGovWtMf8ffT2Kvbo7PvPFwIK6pP
aW7VE2uBQZWz/BzVM1Mo5dYbWariujVDsccQ+xQ1ZRCvmtGkH6IH/OznCak9vdeOFYLJKwyw6CUK
SPdpUSkwfjOFJ8sVeRdhTMOG7Er/RAAaXZgR02qMyKZoqXGawd3s4DwvBD82qv5YWUJbJ5Vpch6N
vPt+oVIpfCC7iDqIcKPReshXAnKA0+shKtrgPsFYfgrHYoY7J+ozcZbmzcG2eE2/9ntm2vW13rIb
xHlyStvmkSlEuXJKItFrmRMELfJyOtS2ajDnehasCnoDg1lYO7MeY40DWmDeToYzfsYhw9UNYCuc
DYrA7opwZA/SVGxb58K9ziwmaXSo7Adr3odEDbet6PGfi+kOtUl7UHbR3Ta1qa1zIy63PCMIL55I
tmTE5VOrW3iORWDJQ2jxa62wlGN/jRkr4WPPDl4zePsq6YN9Dy6PQSIgGVeQhM/tQ1pE82d0+nkj
Q8DnIrGbW80M2nVUl5BhuN9J4ciRSIFlhNdWGg+8rI3oU5nbxo0xeY+pjZca5kSe7HpLj9cCLibJ
mziC9keKA+CQsWdwJXdBlPaXueoz9hwUqzNx9d7lGLRf87R4z5Ji9Ju671+pkHKu69IEvEB2jWx+
2/M5dbFhXD/5gqE+beiE0gJ8Rkd6grdst4cV4/mtWWt7vPzDgYzavHLILhmUdDCEiGntKtXnlhqq
DRLVpzxPv1hQdlhwmFMqJiZEd69Ky+NcOsw4EQKDaZCobbKgupF3Wy1fNjskataFgrY56e10lZaJ
067mKWILvnhWRXY3LEZ4N49tMuxxBRkZ+qHE0ENSWXDfWkoQvM41FZ3ahiJwbxjCE8O1ji+CdZNG
SV7SORWeGfCPWYzlOmWhhSwQUsY2toi0wtsQ6XpwRPKWo0Qz5CJW25kjGbtY/9TpKSnQODnmnnoh
gt7iG870d63knRXLMTZ9W6pPs1vBywDcjxkBEhFjNbhA0VGbc+8pyIM8XglHMRaO9YSFdMgpm3GX
9o1+5G3HgKbQTpmWU4szjNrD1Fbd0WBYcAp5ha+aqE/3XoqhGYWvvWlrF4YWrHSfYXd0clOn8CMs
INcueeANB+srZbpiRyST40hBFLtwyb5Ap2IcWOcEaoWGEMosa1NkYL9K3pRbkzKxDaNoZ101TX8G
+WRsS0EVeBHrJL5axzt1RcOb0gqtO4qp1dWsmJtbQTm+5jDmnjWbYRPlNRQ/CGM9JGV51ZBrFF3z
AjQpv/SAKCCE5PHR0C19D8K7/RS4pn5qauFe0Z1Wf52yQZyYAYUnnSYFQoAxw+UwETdox9DY3azW
do03MnYkHc5oPcmZrDIe8txlX1nOMQ8oGF/aNrwtHng812ZqdZfeLrRrN46xPTe2/kAi3r0EeFk2
0NF44YfzNPuDyso7YVSvrmyLq5bOqXJL+UC5d6qSELEJeLubVPfmdegUGKptAuE2K3dunOyJQ9gZ
pPp0F44Rg945x2DuU6LmHbUBtWDZVj6BFBs2Qa2n60A40w67v34k10Gb5jLgKhqk3WSk225Lk0J7
tCfCS8xllXssmQaxddHLF8VKQ4wmLbx7EhZZ6ANggEfttK1CLNPKPZA/1oA46zZUSzJTcFS3QV3h
aSM53TD1ZhtKXtv1GuJgA1yaqNcFrnAQ8WEoE8OHi+h8MkND/AkJx9t3Dfu2gUyz+EQerr0dTVP7
VMS9cW4KpznO3fyU1C6JcA5btzKBCJtTnHan5XRjrKoQ+Jrt1FStZ5ZBNmYcQm8tIS0wtJ7Uucqs
bGNxRKQZuhVGecjsglWeYw6liAKSHUyALsTVbncMa0sLQJ6SRdRvPGMOPjHwTf+UaeD5zqjxLnDd
OPO7DujmqoXCxi0fl8IjlRYnD0alLJPpv26467isKc6z9fbUtW26Y0FjX5eR9CgXfWvETOTo25ZB
CR3eMxYRG5xlqvryQnQ4ch/ykdXPVmjufqBJ96auFiyFOeuN/mhODqYOldgh1Lsi8Dmb23JvFKNa
iSqPuxWkMStbm9MAQiwaiMT7utmH74LxCuFjB6G5ilJihoX+JpnKHWkuYX2wFikjkPNV5WmcOYkn
nstRC56MeX6LpsL1LUuxS7BYx0BxX8F0nq7lJIhCV9pYQf9azstm+dV06VQQFUhNLzmXTv855ian
gGKKCcNROYe0armbeiKzug6qKs99dOPixkLzJbUZNqx67Mj3OoSoFaF6pL1eJrUfMqDd6SGJmhU1
7SW/E80wiKiuuRps50vFZnzb1MWO8fW4IYLbnrNkICKUpQCYW8yPmL3sFdg47v/G8raRgupscLDw
4T19gU5NQAabxi6vGS8nmh4ePFC1LQG5utn3hlHzAJHroaoC7kM9hReuN0oojoJTCsUaV8tYDtsZ
i++WKWJEgJUvCf5oBT/XizWIfNDahpLzKULh6Or8YXGeTX2+uMQ2M79WoQZttCLpvnciN5KUF9R2
0tMuxys75+ZzN1PcJYc2JKq1/JnYtCzSK4q/auFDtCaPYrjhfrCZRK4tMQ4bQlHRdiS6D817NO8I
FaZbHIw9W1wTGXmyXgZpMRjQ2QVBCrccgutt9zwX8bjXZZWxcXAppy5arXqWvWVl3Oem8wxhAreD
06j8DGwuOY1i4ufA9xWAaeFMHfZiWGuDuHC1WZzbkhRmX5QzSERGBb+2jXwo3OYAQnkXpDOBC5yA
Au6yH00jTDY7c2goT/9m1JvdRkFCBNUMcpFFjrEMWwTWrOVk2lEYBPyiey1JqyMWdy1Z5c7jpLwf
gwC5rZ4K2J+shtPFA6LMbiyZinQ1d5L4VJUBkoTKo3J3nfZlPv7lTPqbNXf5y+jym0rd/x/I3f/a
TMvylf7XmZb78f3r+w/oPA6e/xEoMMw/dEIpjrfYVIl6LjWPf6dZxB+epFDTg/1FdsUR2PIKMrvR
//03GxSexbkZsVLH6YGf9j8TBYQNDKy90oFeZ5OzNp1/JVGgL67cfxia8Je5Bh44QWOOcC0Hm/+P
9yY5skay3zd9Sk3ip8B0Y9ePHSv8ZKsAmkHsuGheDLajhy61M/YXwYJoy7qye+rQP83fPCsffh6H
oI4kpeNQRIdf2rAXBuD3pkGr6CmhiIp5nVK39wIUhm7gKXUbiv4m9RJ6LbWFkWJDu2rB8YO1pMvh
ijT6EPhVE/e3332Pf9/v39fd/vzjWMby7SypoeUHEh9sxungUAtmM/UYTXYqoTVX1CkNxfycB3UK
X3iy1LAyen2Enj1KcG7wxTEf2JxMYyTQuj7+5gdaPvAf3xfXB3iiiYncYnbqurr44O/Gne+6ZVRA
p5C861ZmjH9khYVE/OmattJWRmflD2Ea00vEN4dBpAf2bzIUS4N//buy8a7qJLfwUgq6jj9cnEav
+ghqAwH4ktT+tiiDydzYblJi6QDnkG+TmlzdDQtdChFJG9s7xHD7XsrEca6aUofa/Juro3/zRv5w
fTCnCSkdF/Q6sYmPX9hkNKbqg2UuxDZDfwZUbFrbLATN5htsTRxQ55CP90vaMTz1cKGsy6gNVn1t
DS7juVQmc7rruiLunmp6VSRSku7dOwlg/esZsMxjbdS4IJkU2HRSQVk01kZmMC7Eqxe7G9XgFFnR
TBW4awNCfHqlAeOfD5FRefOxD1rZov2oqV0PWi8NeMT4gcDXNGOKu2CcpxX4NWrAkNSx5uZ11CkQ
aQTiOE17gdpQHJq/qcoiZB31nIw+JXpgP1jRQBKy7mdP2zi01bzMdWbX+GktVMM0UeDa8a262WcD
pFFEnNrkgKyrgdQpGIQp+BImWPX2CfRspLQiEPByMggEqwQhMLxhl20VZ7Kh5ruIGKvtQdqTbvX6
MkqYPSKDbuuJwSc4KTt7DQAz11fuBAUftwNVKL7lUPrKWG8ah9u+aWYcWIJR1mXMFX6Sevm1H4mv
jwqj6AACoDbRFt+bcqTEesBrSP0HboJ5VbbKeNL1ubVwUw4QkopEs7QNUqfDnkPvgkcxUk7vT/Hk
POZZXTIGiwaj9kWrIY/0kcU3Z7SpNZ7sZszHtUmDWr2hX5KCO4u4aHRpjKkDhJaa059RlIUtIX8O
yWxJIxJhy3Fdb/ckdiUWltHN2NzlaRSfNaacxFeBUagVxxomCvADp3AfBd5crfGxps/Y8UI4McB1
UQYcUVr7qB7ZJKW2Gt6phEj+tMkvfZ5RJhjzY6R6dyc6VxmOzlgnqWbg8tqU0ta3FuxdCm8nJ3pi
okkH2pjVKEYcFd2ndgg7z7fGtq+2hZbENxFAIdp6Osps1siU5KN6o+OKtHHHtHuukluH6cxLz9pZ
sAGyKRRIXON14tybrhxMe3B/O4cK5KyzKUHojJwfjxkreCYxaOTPcYz1X2TPiSTJkRLXjtOHjCU8
jLjbvtejFxi2/4+5M1uOG8my7Q8V2uAOBxx4jZGDSKbEUXqBUQMBOCbHPHx9L0hlfUvMa0rrt7Yy
y1KmJEYEAnA/fs7eaycD6Ubzpl4h9ybckVIxlAfkc11xVdoy8Y8l4NX2st4aL8wsikkfXERxFTwo
SD37MMHtLWNPJASMLFhbgCm7fMp6y8JRrq8HrgwijGPH/JKchwDeJZPdKbgLna2uG+vaQ4uwNuWI
8KzHaDzng0/XXnC4x+INqpUqliKdqf7qn6dBL87TWvvtcig4H6ZXulMIeKsQMdQu6u0C9nOaFTP2
iHhUfOxV9jEclsJF4QFOGc1zHyPPcZC6cFcKGZONGCzZIe3q7KYvLBP6fCm9G7q+SEuEquFUSSLL
4gPFAA9m0432wTiOi+KP4eVXa7uq2oVjqN2zVe5ygQ+PbWgQNvk4T6YICPTR3bUEcZ8f+z6akIFL
AQRwrWxY7jHJwVNfeg6UyFsnD7UZva0d+QhjimBI5v7OIUHHHPo+XTy80hSa8BJnpz2U8eS/kQ6G
yo7G1oQQzfQf4zUHhDcTwJHvBu71CrYDLDvaNi67cpO6CBJRRYyvcpUwQFqGjNMBlwBSuFXW6ksV
VPWrWiCa7i3ovZe5rkiQXph1VbuStKTg4DIdjvd1tToxGWRsdKRbMh3lhxgmO1y00tt5rnEB5kxI
43ZuKmhaaqRWe1GEGWiM2a1fY+xKwPmJjhQHUOmwZunXeMMDRDz9AeRSAM8Mie58zizKrwOQaBHv
TdHLkMCXbqQraGX5RuUDRSO1g/+dcSXoBB6H+tYtMSAds6VffrC6048uEAm0l1Wcjd5OiK559eWI
i35l232rkpVBZYyo3t9HpVi+ugQ9QlnCLzZBqwI+QoTOsDBNT3rVnJjtZpDhVKor4BIVEbFqEAvC
9xRV/KUuB9I+ZTvTJIkzkIonHmhHf0WejJqE7QEpTMO43L3Om8blQxSapCJXT4HH8HPSaFfh4Dt7
VKlheDTVzFON3KWLuMF6eYv7psaiFubki7Qyah8UuC6yKzJUIPusLUDr1rHR9Yc0V+AidJSTk1TR
SLTHSNWyOrQBB/XdRNINgwHPneGC57n3NFVe8oO8yQUa+Lw8OyQ+Dechm/wnnTAKPhWcc4DwRC0l
Zkg6rkckCz0v3mwgW+Rpsn2UgqwEQnPHVgLxIHfmRLoYLNjCNfXM1EpCSJ6JpGOglObcmzWRvOQo
mU7uS2XXrzWheoy1c3f+QYZN8pCnkrtpEzuAMi/mFCDkWC4vdTlugIKQmFmyAVT5zTYuv3RDHMAf
rNf6D5mn+o+SfFumDRjxAHgBFMsPiJjTiMcZfd0uBJzOVXDqxfuMlt24l4i+ku4S+2PE9oIiGtE9
oANF6xmWGFmUvulvoXKwdTgIzfNvPAMmRS5RtLq6SijGH0jQBHlllCOPpdcTbViz+v9AmVU9I/nK
IBWZejJslQ6LYGkZhuxHy6yUh2eyA613rwgOHtftCFXIKFJBR0ZsksA2iJAYLtcTff1JXo5wmZiQ
Kwc4jQH8z4ma2/ItJ1eUbNOJdAEaSoSn7TLmsNm5Gf2XMqvzRxmZNTpMOs7oIkH1J2SDtSk7e1Rd
11G7Ji/E3DnhvhydtroiqJygwTnmTtiTGMej0Q4REzH6GSEKAsE8eJ87HN1JRI1Bz4T421Dpo9i6
Wmq/98BRRsXw2A8YpU/0WnsghpxPSgLbwjU4CTMaZMu2dmb8fxWCwKGpbXtCWp2b45wYNEHME2R6
6U0z8OaoCmBek4R2s/TgMXZpVPYW0TkD92MMzbzebcMW0CswLXgbYuztzvfHjuU/bHLCpJbtu+iz
6YkWi77vQDr2H1ZvSsKDXkLUn/MKmXDno5TJ92tqi1tasvQ8Wob7yb4SrfnRr12TAtGpJIy8qULg
z1o//VXruIsu51o57V3LcJ/8b9813wc/a16ABBJuN2bV2qORzqSHcCsDQxTGzlCg/HbH+nny2VaP
fIN9/6FKKh7jvPXUYxaSPnfOYkweIIvDjMeO7snJdVK34uDSSw40UiXRcSCljIBRPPHfK+V0L+VY
klkYwpeS1KrEl+5SluiW1EEBG4SEoXY3qZTdMWwlIkovWZwjdgiv4kLk/OY6VopZQ1Q34SFp/RVG
nRHjbSZ7Pe4DsSlYQr1CrOboRbcqx+F0hbQdac+YaTYBl7uOogSF5ueOXz+4nEsItE2i4ksmLOWC
O0vrYxupwYAUyFruGzOjlZySCOQKDe9sYrZqsuQkQzZzAEmtfKSBU1yHyUQdWDFCRTQHcOx75+P+
OpBQPcP/HdWsrlvZtN+UsPJpCbXhR2RpwZpCgFmyXwfbP6YUxiho4tyDghzIaD0wwgiOyFIa5LdF
/jAGY9syvyvSZMfsGdqjAQN+H2Qqe3YdSaHSZOMSHgd3pciMqphBRxd7bb93EjqphDFHLWEtjkm+
qzyJ0mNE7Is66bbxv4OgDyziSVhXFE01v7a97z6AA1VPkjAnhicho8yDF3szyqqwHg/oN1Gt2qYV
X1dnIhpCuTPK5pamJ8xwhrrUvmEDiqtYNatY4ASkWyvbJxkK1mV9hDGLQF1kQj02DgnqO+VE3rLH
70d3VScVwK9sHIlUXLtcnvJ1HohaZmlY0xR9Mumdr5ETaYSiZXohRVaf07EsrvJw84K5aTgCQw7t
C1SeYToK2snnepiaT9UaQxsedP7kZqL/3PnMSnv28kM3bJ4GY030MQzq4NWffMYkZgvzK1ZE+x/S
jBp1QNWFiLhp54sVLiuXvG4G6PKZjHf0TuV1jTbkM3CrCT19WbSfPQ7YF6Gbz3+RmVR+CZx+SE+i
WsPzBtH51GEaIlU8hMXK8tXuhyQtP9iGcLOzhIj/vTJNeiVspi8Tt5aPqnCLu1wU4ptwe3uNZ4Pa
G4ANQ8Ei9TgOqkLoW9+moXcYnNacWAsbYIYwZ6tkLs8odtYGLRko1XMgCoQ1TZmuzxOWqQmtTtFc
y7IYxltE0QFPbu97/n0CNgnnVEvwZhYTX7WgaxX7MB/TjzW7xmU2BOGVl4yMOpMxGh/7ZIJun8WU
hxDqceXu5AgIGrGLs1XV9kamY3YrGtt8igMbIptFS72gKOzEc4Azyl7VqhoeFxn4tw7CukfprjOp
SZourDO502Vcj9SMhPrAq0cIzhhYop+7mYPc/SyYpnwYmrnxjzlH86uAuNkLUoqY7zpYgRji0OqE
BngB/Cu/GNDg3QtHFPfwKOQHHimqpEwvN0mEVt5lvT83VUHpzGq44G5KLYZe3B/AP8deHSsxxPjt
gir8EDQzuAGW/uAECxMWYOpj5ou8dkbrtTAvQuI+FOdonDvSe6U3egfTOvP3xS3nAjzg5gxK1WRu
F4qcz7FBJRkt5s6sXXmmDHY+lyT7fCiQnL25Y4knaa6AHqNpSBr4ZTSzSCDd5IDlkn0LFGUxpOK6
uZlDzrM7PuXYIL6p57ukcVJSyj8zUEByHbF27IUFXwyim7GSBC18a01rVjYdq382BwT291C9EQsJ
9D734uW66Ahfh4koz5VprTkvdo1fyyhqb5211c0xSlHN+40g6W6B4Qvn36mjLxJx5WUmGa1/0nNg
7yKfGcJBZN11wpbKIGINun3vW3sphf2LOT+E88jrr6U0C8de1oALWlwxx2PIgMcZ1g7yAuJtoOty
r+1iypoLRDTTIWcadJWukr8FBOw4F7q5qEBZveY03KbTOpgqOJCzfdXWtrG3yfbENWEwMGv0/aec
TXOCOF575jIl++8hmszAKTuLX0JHDpceuFTCQAGo/iBniBKDjAbm+4kuFYLu2rkWFLRn7bBT4iNa
CYimsz58SRPrCHl0wyHibOY10+KfkIqVzm2cZkNxxZKkGOblRW9/QHeGG0wu7BRfTF3GaGnntLHH
ADrNZI5bt174czz2jdegkY4h3iEWgNdgGZFxcCOq0DCM7+6imfHswYK8c+5lv5m1kWAjH4RUqcWQ
4gRCGmA+icF46pl5ZuRftU4SFod14gM+KMXB47apOBIJjuVRpTBXB11yS4KFBOIZNnX64iwgUS/Z
JhtdHEr0AfV1yq4+3AcCp061I1sLBWliu25git6ysLlHJIEUFT+RgNNNA1XdfJS9Has34ivHtd57
rrDpcKp0M06fBr8rv2k/9aimUCMX113VOOI5NqZoL9i2mF/1LfK4ay9aSgI18PfCNSwX9vsxMOil
56hCkrMjUHXO7+ZS0f5DdRcWCfV/MdZIV4msZJzZecRzf3fmTa60aPDBr6TDBvl51V67uHt3JDDe
3cVxlli0lkzUPFxnXdwLB1YmdoFuX2IZxA8a0IUmFxGyuL6SSRsFJ2QzA1/B7Fb+B8L/BCM3xECa
NLqxZcNOUKkhVPIzCtivQQMt6Ctraq57VOcDLQxQAhQ9zMKCMCxfLOVD/T1anTE+zuHsZddzxrD6
bnWxU5oDPsoIRRFRJZqZNK3Gc4Z+s/yQDZlhxWsNIt4C+xhOCsuHqDmeTCmKcyy96rvT4YiFmqvC
9DpIwSV8iZcZ9eTMzh5dtKiPaWsFtKnOys9AJwrm+BEq4d4brzzCmWkcOsMYXwedzscLItznEQld
kRF3KofO3DoNjgaUEnqor/Ck0s6bgWATNc5jcZyyBJBtoThAnVIGz5cJCM1zMRrx1gvGrgDaOSut
wifOzlTLKsg0Rmh5pGsQoCuts+WmxDUQAmrMbfGEYKVxka14wlw6ik3mMG0FlqyKr/4Sek8+7bOv
meqXz/gf7CNfkZt+cINqvF4HBGeln/yIajlddyEBk33ug0qcCbSYzSDufWyf8pSmjbhDYoKh2ecS
F8cG7jlsaTwvl/DNoZ8HgqyBFQhH8Dnv6FrvuD/kBTzI5nnuAlxbYl7bi4nOWHLuHIOeBPx29AOx
APlWeogoQAJsWBma8bCz7UMh4gy2d5CPy9GsIf723tOqOWJzICxCLFrEO7eMUta+PicWuMjH+qNe
TWn3bDEI9CnXfJxanUi+ebKB+Vy6TVIju43p3CAm0c9rrihA80Lm7YHUPXb9bq6LLw2+qm+0bevs
mAZh3O2Z8VCvRE4Yjkea02Y49nnOPHgLP2X442OH2GUTRe95io3srvFns4H7sCM0Km+FjGMxnU5v
yGTPAKtzx2Axd9sB3j1ahAUhdIBvZCXGNPsAR5iKtmH2PuJ1qXCB2rAqJyrOwAfojfeqOaok6/Ag
+kFQXgi8LerssVjlN35lYjqJLjKqLoAoeSPUxuptotl787yJeynzyTn6GJKpQX0q6eujbKAjeSLg
KJ6IvHYW0kor8hNgUIL/h7zf2O/xZEaMi1U+vSaOS0puq3RE7qLXB68qjcVwNfSUsMd4ptjaJ7Ml
KBR1I+0vf2iJShulDkFw9wZCMucpivm4bzSHzZy5QEpTvCDWpChE94yeO2WO5nacG4PIus9TBkQF
zFKFdi4O9Rw+lalCGJWQI3Av84HZG9B88cErt4S+MU/AGAZ5k5nD0JfmGxvz6uKNYxTGt88pmLZB
ov09yRILRuMuWbhvaoXvvM+Spn+gQhavSzMMJHsj7IaLaYKGhApGbcOuliVdAZMHzhOjlYwDh5QL
50ykTN02Fffcm2AYNGDjRhNDuftX7Uyp8Lp0QuqcujdVzvQMY2wlnhYPeuq/FgIL4rBGoroAaWQP
VQVNbZSwd7Zr8Lv+KwflzNkf+kQAYZWtN3WqZy/nULdjkuH99eexULQNMX8fCoVM4ZHsM82XIIre
0WvYwNt11j1BoiuOmLsVY593gUYdc/AISo2E8mlyXDRQUHdvBmKz+r0eqwKdoE9LwzVR7RzzRfrN
3iGTJmVKFONucUZNFYHOjLCutPLix5K5QXZtfTXMF34fLPcIqiNKwinHkoqFT/5gJpWDE4nDtj4Q
J6UfY8qyYKdlCEu6denxu20YS859Y/Et7OsZ4X8j5Q+6DtEHqdPtbO+WDR391U7ymqnRSBMv8sPi
po2wD7EnRiFrALDO+gChAwBtJAD6YyWYKhCj0+ABOtUzasWS41/5kbagT9sMc0G7s+gaN5+Tjr+h
1Cbd27O0gg9eF1H0TsK2yGDKsaqvciKzyr2YZZ5+RJmQd2QkeApt7JjUxFOsIq4euyEco0MkarjC
0zjnTG0N84uDlrFPXlTHcgIrocsf/ar0rpqmXx6qtJieQ5XRkXBtUov9VMSU+ygrHOYMcSsAPHBG
35TvI+lOxtbDSI8b48WBMyTH0JWtFRGZdmZ0KPXWL5JjJV/ZIhR+5IAu7PW4oqElz8Ws3k41A5T/
P99qfxsYS5+rzQyW3QqaEKiQd/PruuUMiIjw6CiXFiDT9/VJsJXRrgttfb+sxVCgWl0Cf6eWzn5L
I8f/pmrLoIX+EnmgP9/P/0qxcWd/VPd9++NHf/Nq3xNEf5Nk/J9MJySqsCKv8D9hobRJ1R8VGfgL
avvj//NXfkEegy1OUBMbHhL8IIQWLAi/NBkOcg34oSQTSuUxZqf98T+iDC1QcvwEkxJS6bss7f8j
yvDUfwEmBBzFX0BRQcj0/0qUoTdF0P9bsHylpGC58nxXwY1Tyn+HmSHfp5a0d/WhF7VuxS1rA6yt
u2JoWiINhD9gSUPDRYI9/S6G4e4WQIQonAgz0nLxoJJQjt/1UlO5jp/cgmqbPJpJBPzLEpbrE4Je
sz7Vy1SYNzdZs/XJr/PW0lb99fdJ/tPjJ9G1VXDLgatgPJ1nLF6vWTaKptkO7vz+1qLmp5A/uFx3
JAjxG+3o8oORWMrlenHWJn/V8TaZQmPoifl6LQgnn49zhTnqNu7KkZf89S8aDEmyHEW+bm/DwLRc
rgebLV12Huhs8KP5u9vHGGo0029xMwtOsdVk+dNT7vBCDI/W5cJrhmBkbDPBCkrdZVhqCtyVTFfU
eRkfg5MoU1QmmUs5D7vM9fDY7nuQduMntno+FDqZgpdZh4Cr0o5dNI9nPlygtiS2In+FsFebtwHJ
Pv6ezsl50y5fJU7TwbfBbTHD+cEi1CC6FKfGGax5M2WyXTQZ1vwxgN1cdDn0He5VumcxbkZFlcxf
MsZP5/rw67NFKIXNm2MH/onanE+wDuAfEFXQDYTABN9v/BTFI9+AiYo6f/XTrjJvKjI59wiDEP5s
VWlaoAfrDCn+mNXG27VlMtnwA0gEttLdaW/V4FcqzB+8A0BiM7+HxGEKv69e78Xh0Y0NF/zXXTIo
TWcIpeTPD0kAUz+gFw8NsPLLKnGdgrS+ni+G6taNHup+KOy52MYDr6EQhOlid6j4dSq2aA56kbxh
SX3NxfFzBvB8PfFWi+8Y8M7DAbtBVDl7nfMs033pg2SZ0FNSSEiEP9vPEwx1u3I/0ENLazQxug7w
9P38AyTmbJ/d11FhwlPOPLXjHP3rLlVpMPFYkZpT80d+faNmJvN33tkJCEi0I56TLy79eYNTcLGH
77ySOc8bXkgkGuSANmv+1JDYktxgNVgAjls7bI/ery+GGT0n8ivjAb+oDymxWTwDsLEN30NNdcX/
YUDiRsDMl2GND+IkMuIpUY07fC9RAwa3lgOQeZsa5qdwLH5+tF8/mw6Kw4XwQMkHt/++fI4YKgsn
qVBtSsNxe3o1UnB+iiZivd51TpLhZOKMYxfuy7VLsT7u+eQQv3dWKBIYTj2VjPtP+NJ3qDVf+Zt+
jYcGdm0gEXa9UwkZ+ieTSek2ppQT/gtXaopPYZf38m5e/ZkTg8ubmR+5k0dqV7PktHU8iUGIZpzK
WbJEG7Xybmjilt//9Z8i049MOv+8eW9783+uuts7/Uk39NgSFIeM3/fuumJaW9KXoEDb3iPNTac9
iowUDs4tKY0B8CwQqC7AL21X7c8v/jt9kMvEC2rCeVxIebAP37N9K3p12HTI9qjwSAVXDO2A2jKe
VIDxkMIl8+PixyQ7//lV3280vCpnNbYzzeQR3PE7ORk5AjGWntrd04pZGcD/+xsJm2bh8s8diIDq
Hz7ohlD+/TJDvAFji58JAh/Kx3evmedBWFQxxDQ3S73gvgimrJHoppnevEUy1nQeoqgH4jmSZ8Gx
YMQBuCBJh9lBB0SQCvFXQvuXlVRkkbpsO8M9opNme6st05bE3Usmvthu/3yt3jFHuVR+SCyxEjBc
XPl3bOyaBTmudxzZ0ZhDAMvxJ8XXIFZ4x6FtO8IvBvpJ7T4pjc1PYU2yF1lfPnkoRFtPtnrwg2qt
EzztJvRf/vzmqDDeXVW0kkIhGaVukBuk4febd2SOPQHrr/ck3GCZBXyTbOEdepgVjqkkJ2b9ThmX
S+UDlEASOBV579xnfhmqS+EkKIwJa+M2W9nrxk/QENjxopRJNQ188tSurZ2X7rbR63afRF69NV8r
YA7HvKv8iTbXms78jl4qnp0/f7it3PntwQxcDRUUyKnLAZy67ffPlo2pSFLOl/vMzEv+3CXCZB/R
eqGH/vMLvSvft2cQvS1NUhJjOChSyv/+SvTmMW4Vkh1lDLkKnN0N/pVckmo07Ld6v/mahD1XadbM
Qh4XOwX8Rqi6KX+OcrRgHxs0QPOXP7+tvz0x8FBR6MJDjTglo3D8/V1lnRpc0HXFHuBWJR5t1Dj9
WxpRalzabEzsjUZ7FvwTv3M7Ff921bflSPhKetILmHG/u6P8eoW11AKeptIJi1vp4A+4mAA8dKd5
8vDsWTdAL5Wrkv/uQcXp/kpchs5YraFsYSli8h1v6Dm1EGoWFumhoUMU+Idxlts2SAckc+5j7DXF
be5n4fRSU2+m//Ax/v4pFApVAjS4cFHgh9tz8x8U0jwveP0VLHG62GJ9aHGetO2BNpFdL6JRYVLY
h2PSubeTkZP/mTN9Qve06YkSOP75W/zbzQW7nUupUDpJdkP//RLv6mLB+7YW+7Ys5NaKVC33GA1N
+sqBtzHNd1EWszSYqWLnAfuQBi+ydrmfHFlqdYmNME8Pf35X7++t7U2BaOWGR0rz90WNE3s40MoE
fRfiE0ReNYJ0IpIqJo8kopu4cGe30mtZS/78whza3t1gTCOgSwGH9QXN079djyHXDcQv+BAuXszE
v4Mn27j5BSyIvHag/DGuoh6DW9A3Fw56zYjhVksn8Kr1rOmqIz1HiwJ99JGOHEvGeXCVosz0OFLK
3Kflh4JEDutfojBUE/vAjp54EKpqhoKpdpS6H0kEnryHzIG+O24D7Xo52yjN/c8EIEZE+pYcE8Oz
DzAyuJiwZMlH7cckdu/70nWjS/TRc/l1KNQSkMwEiXQzPWLfjHeen+uMvkRTigS5klixsu0J7jWm
vkxnpVg0ElLN3A9xE3fYTZfU9RuG/nPSh4cYsEvKqpI5YVReQU6jO3MOe9PQtKAVPrU3KOHS+KSD
BurhDj9tnD20a++kP6StIz86lG46qOho+jrX1y1/wA0OOP+a8ZoqLW/e2AwG4V9ANqxoxs9zK78F
eRpEXzXp6it5ci0itN2cMCX5hqDaId2C7Sw0F17cGoeJsK6QdOe1GPovnhqz5MXGfeXdOdE0RjRj
WY02ZUNJRxqJcZeP8feK3PSeCM9h6P2zRLFCaouIO7404K0IOs+2h3KWnQ19xeAhHNoSHRHdZjf8
Xs8ypNXDCI69doc0lQ43fp/UucRdhy0vHkCgzfuVzmb1FfljpT4PY94Y/8xZK3bJrYI56reM+TsO
PbsAk6NLQA9q7vmhSTBjGbDzAeC1M5ulXQgylJMkRBJdtx+bc9ipEAsYrFGv/YeNzfvJKf/PRZZy
gpIiAmSuXEnd+W5r4wIBepwbTsHxQE3xi6470yvLb7oMT8kZOe52WCAgjW3VQFlmNy98N4Atp6EI
sS+vcs6f8zwhawQ1lY0u1qkAa7dbejeHxCVlW6KR7J1WI1qw+PvnQ9tW3nohJ0SYj3nN+fwbhMay
r4HCIlM7YiclQoIAZ29ZLmOxsO+TgMeul4dz0IUH8HBTCTe/VISd6LXgBzuDk86Q+SJqt5H2pMep
dZKrFvbKXdBb7QLcxNV8NrVL5ebLfpw/MQ3NqvZkKuJ8unNZBJZzN5M7mgo7PyKT6nZWy0TxzcAU
COOezG0h/mJVqDXi22ywC3DBVFbqegjiZXhb13pr3Q4K4dCNaDDjXHXYRrzLmSY4rGliffUSw1tB
enc/oG0fP6WLDtQlwKVhO4c0Bh5Y5eeOmskBnBMIy40SceQfIGPZ8cqf+bp4+N0Mpg/5vAAWnqxn
AkHUOkGRnjpAyWOdtskwZR/QUcQ4V704ENRFpa+3GmIkUYYrWAPIoFKMZ6efv5QjaYu3xerV8zUT
VtQle0q9im/d9IMaP/VhyzUj7n7cvrqiSP2XITAc189Z2lIBW2AI85fo55EKjkbKZbG9gROEVCzq
iVxVMG9gjFhI3cFVnXozRWgrk4IFPiYELD6hTgMUsgNGVOWnKEYCUu910wFx2gdlz1lS0vhqvnb0
ojOX+Jo5Z6/KWBsR4mE2JiSM/qqdbPHAutjqRxh1PHm7aJRWw9aazcJ2B5ct8l+KJW0MtLdq2wFZ
kLv5i1nIB0PF3Nlx/qKbBuP6D5owsK5JFqzzU5Ja3gLWEY4/HeZ+breM+n5s737Vp8las0n1Ju+c
e5bhDsEw09SYMVa6KnUxbu50pmMpRWMZLBS0STYGmdlHYKL41DbSff4MUTUJ9V7UNXcuymMdXNF9
4BZxVLt2t/EYcWCNaf0Bd7MQSuwl1gS+tpHBo7rE6e41XwNf8xbWqFm4fo0mgJOsc5wQtwzMKX/A
IIjm66/DnJzXLPv4q7JuWmYG0FZYIy7msnKK76lbz849ibwciRJaODzz5bRQcY9ycPleYxfSzVve
dyI4h9FUkVmoZ41e4OCD+eOJ0RXYsRdfgix1EJTMnF05j221bP/zDl1bFtMH6HlAwhbQde1xRddt
PECJhfWuvHRgZZl+PiIlgeD5c+h1NctI4HZbkSC8nqXJKSDOXyacRcZPNS7W6iFNsxIgn3YRce7Y
2ZqFFCPFjOOSBv12jP51NOox4hs2oYRPxB7F+WmTAMxf2gq973lgJzPL3i6Sm7H0J6ojONG8HkXk
9h7KRWk+KSdEj7fiYVBtvoLm50Zx+LrVxULXt/kadzVtOs/NWue+qA2pNDtHipVls1KoYO83Np95
mxvFl1vXKa+bVcwybpJR8nGzMOc+WciQY0ANpHYmnwlA301XLLzbFiQ9gJEFDpy5WQkM4SiEcH07
L8Vr81XpYGQ5IcjNgRCvoa6WaPNAMX0URm3xe6MUZrn8dZOpxQMpdF5NLgOw3q6qb2F3wlkA0QBv
/YBZglQpTaGT39Q/2es5O9HwxXNpBn/kjMmjEXuWFW2a12L8nMnGy+8LH42s2VW2HZ1P1YKDB2/T
lEnZ7+XgJzz4nChcBm+y2h7NLqDH9YEmYy0+NR4w96csbBZIjG2btekhG5n5/8XREyEL3djFiHvl
jk1+9pZp1nBcFR0yGC2izE8drEYe3JiLeUEFuRW1Etxzd7u2HldoAByaHlvcB9OtHmTaPCuMdIAX
FstdAnexR/tdgYojsLCW6zZQlm1uCLdPKnduX5K2iFhG/90XwenKuLYT3N6jdhrnPvKieVaHpkTL
wswdtYxnD1m3IBu23cQj6jmzMz22SxrFNKODJHhBorql4yHcG17zSHnlX2mAkwVS4lLzyMNgogq3
SNJZrzk7DPnzEtS8IGqW7dIN0yrzG7z8LBvxSp/w2XaFHULS0Q3RBTtL6iW9pCFeBEIap+HYveuN
3J7L3k8oj1lAh3Qze9Pyyo8idXL9l9/yvIVgFrZTk+HXXIbS0SkX006qr3aT63v68s8F+ftynDKE
yRUVLf9jMPm+g+BrKgg0EhMAS4eG7b87yKlHw/ZXB/3PL/e3g0cEvz4Ig5Dy3/Oxff5+MKM/bYs6
URl128zThz875prUPzdnV6xbiyLIMp7CP7/s+yYf+jKXEQ2vuk136D+9e1l0cXCGYCZFKGY4ZvTh
tH2zSDj5mvBz8iyrJInZozMB7CD5h+SJ960MfL7bVHDz7TJ4+ltuTW5mBK9eP+9+TWN+zQzoJMX0
vv/8Qd9fX61CznNUlx79KhW9P21mM7MvTUG+c+qYJPZ9mRKKHe3ommyftykZ4n7uA2vlP0zbhXI3
k+5/FLUBXCgOuvQTKWsjT7zvotTTCJxntm/SKygs9vQXV/xWWdNZCrd0xuzinIa26la8LZGzeumN
s/ZLA78hzBGDHArPLfvupoPDWyO+9ZwQFlfQoUPX1ThK5GPeFA49dC/m4ss5ROOGdklPPhMbNS9y
ZK7fREo32FySYv4YuLhsPuac+6ipnI0d1SGiQ0UlDqBQOjUeYibgN8XqQwo8Ibre2rt56DezA/RU
1Co6JZkWa7hPaWuuyaOeVy3h6+cZFPO9V0UtYyp3UP5Qc2xKx54uRxKXHGluKqmX1j+0iowAFCCx
od26c+J84IQXIbkJp1NmWfw0IGJ8R8NBR7A8CKOtSWfxj25QUCPepUHKxdyXOi2XVz0uvbgP+f0O
VfTP4VbLiCWFurXS0tJfnJx+2vM6zGlGCm4ZsvJehyMh2skVHV+D2osxT9ojVGr1ML4B2japv0v8
GDPa9erOVY2fIF38fr1gdtoF973MJj7SkrC2AajPpZVbaivNIVQGqEY3y1CEn5ERfAQnZDezBa7i
6PhZGaHHWScf9sss1ZxnMKWWlFcrpsaflhM3Yxx9HNxE182e42iz+Ei31FYc95jR+YPoVMLGnGzi
F31+YYZ2JTUB1xp7POj5NsB/BMO4co5yTmDSRdIDZnQgRQFiKRwtGmThLitjOKmneExVZQ5gPohW
xR0iC0tPsXNdDrOJQryJaHAR7MSQYaq8J/jCpOnDXHlR/eIQyxDzWUZo9RQ1gGRTFxVVG5NyXwy6
r1LIt2pMQUwNCJjwQNpNCXpa0E1gMoUQtt18KToaWgD0+BdWfsdZNqJ6tLCBKf7jwg5F0nuxfWxP
oWJEZZ/kTf9JjJxmGerFWcCTLIKi092V3xiXzbJEn83VqjFjiK8sWdP8QqPDNAzbkrAb1JEDWrXe
/TdzZ7YbN66u7SvSguYB2NgHNXqI4zhzfCLESVrzSFKUdPX7YZX7X3E14KDP/gX0crtdVVJJFPnx
/d5hoq4Mlgey5omVvuoWrJbS3ZgKl2RjUsGDzg6vYnfMkkfQgKnO0YM0LGRXjExRE+k86YX8D6Tn
UMePC5iEN1zl0AHL8dbtPEm0i9coYhDAXAAPyvcscJL3VdqYRO5BeRZNdu4QLdk2paQLbxQ9PokB
jbBMdhdRBxE81Rzb/uqJ8pxgtt35JkPjjOX1mMHRxSumYB/yyFXO5U9Np7jotkvGMonmIvEZN1u1
wgqhzUVSHZdbCOYnE4hltTygEQ7q+rorE6t+ShUckM/YdWOjdSQCBJLYjtC32Wr2PidBg3GCLRlE
1yObSj4pLFqqh0AJjGS+afQBvfceR7SIT68yv2b6CdDbm1QdZjXNeGUh6Ob16CBCm/AZxZ49CzZD
1Ie8I6qxD5C4SU/m/SvFLc9F1EWQONlbd9Wc79jxMMB1SttVI9tA8jjdFBjdcmJQhEvmtMpsh5za
i/gkTFRaXoA22nzg+Vxn1j/T0VWhJtOqxVlBf5W42A5PNVxgruXKLeLV6TzF/AiCKuNSrINlylxP
ddMnvMuy5J3TUNpXVwEt3fXzhKPK+rloc/OAwmWp5ocOx6D0TtqZM/d79rpKyHdzBHEYsMpNTKMy
Dy36C2Cquc1hR7ZF88P5+ndznmRwKWu07SwQeLGtwM1ruI4we06fbsepue+rz38lAKxpLHnN/OOb
X063pLRi853TVcf2Fwvq85VssfrN8dhOveoO0vEcaLzN7CYbj6gqkQpvPbr5wxPO7mYiwoC8a3Bf
VtAMcEmisGXoWWXrcogIehGbi1PleK6HmvO0VXkxMDgGMtykKA6LUWLbiK80Xd1Ymjsy9qBzxP+k
EBo+s6Oo+NP52iIR5ftPtWv67WDW5lZUzF0wys5tfiB+XJpuIVCZPw1eZN67+MHKIHl+vcRxZ34Q
48qyBhgHBWA4fxliWRjWtHNg6MHciga+S5VOKK+2UEptDHmAwtGY7Mfz5EqifSqvk3wwH3SemEk7
Nw+D7EfzLi9PzfU4f/lKoeOFf3U+loMBrTgEJKgwPGYKyuru/A2XEMkbamEop+tncqrMtT4/RZED
2kYWi6zN8Sw02gHecqeHs/Y6rAQAnM136hp7ZnEoKKaqu9iyRlZ5lj6zSoWEIXD5xiLA+LUeUgil
8Cpdbf2CyojDwBtVeA5f0Hh6cKjz8pjjbWU6+CK2kftkmSqD6Sokhlfmd6HfZsMnp2wcFNKUEohA
dwxjfK/Bz2Y8g4fep1V2CBYxgAtRTAlij7rEFZh/Wa1i7b8OIHbWEBhjQVVwHhXYpACsJBEV8E05
hwMVfFrbbNZUlCZyOoi2N71AGZInkB8h9VHqaNBg/QkgIMmtTYCSs/vmQmajLO7rhd3qkkzx+LNZ
kb3+nNKeB9UhRJl0CtFJaK5bIRnEj7adW+OXLMkaxs0ZBuuxiXfvmZ3ZdktST2T1EZKIwc/iFf7Q
vMnCiYgUJKWd2ZgwV8S9/b6ysrrutxOm18ATXanY7rjDYBrvgU94mt5MtTSTBj6FbIjmejUN+mdw
Ese4mCuDGAVYc5rZuIv9uBL8Dh4xePy350b+HPBWVwFb7bqsH+fxuz9iAIiRlmKW3NALNwfC8sr0
BOy25lR6GZ9wGQk9ol/h5t8gNzdnJbAw7b8GSxGmH6rQWJ6Dx0/06XQ1KjP2qcn5Dj2yJxATGCOx
2XF5qcV3nod54n5UCOVKMoiotrr9ebrUieIpt3xIOl9JjRrdkhiERZuvqp0s+QY5GDpp2HpV+5DG
IDPVPs5bGAvDOi0gf2fYhx2JoRWlQQR+gRpNknYB2qRtDlozZkHX2GrycsAPc3ZIMdziL/rMtn2f
xavsijc04yNmL4k6mztLWqpN38O2VgMvTkM7ufc4pLsc3ndDbjc2vWhZtuRyhn35nWAZ38IMAcF+
unFcRIa48Z0uvoJwHnxFOu3lP2Q7EIJ6t2I82tziSGE+OgMp50queKiAT6WESkzb1W0S0W+72dGo
1LwM+hD2Wki7cd9eA7ygi20pBmA3tXhmHoxRHA9PsSUT/2dlZ21PfayWlcJxDEob12YxUld9Woxm
En9g+DxevE8WNHnvzhulrrAnIgoQ/Wbhlry1fkCZla1jTOXDg8tAOG3jZySQKFxOrAn8xDmmAJas
HqnWUVRuBpQvTNUUulzvVnHnUXc0rRmoY+Mvhb5tcA3Ju3dUNAEGbm6YyxbEaIBgelOUKwaU71NM
Ss1kTgJdUhxlo8KE9Dbt9YDsbaOK4HoQ7rQMJifMybIawzLP9qYD8tXWj/YwseoQuWi/LPBIvneW
45kfE7v8rDaK4xSDyj2ZAjmUga03JEnfFht4U3mhxWHgd538oFmEU43YyAlSafyj7oJojUBkwxXf
8L/8KZLmoSlxtJkrhLND1NJoOSjh1GEz3uHa0Nf50+rFeNA8GVZVCAHLwm3ObBD9GbI084+eHeYE
zDHrMHd6sR1sx58FeK+CWwk4QSlTUiNuOrxe3QyvTO3kGhE/46wJYfeXLjqg7O2KZVGkf/rYgJcI
IPsmTiaHXlvc9873Vkg/RBoVkflJWU9qBmGxEU9o0SPy27ZijJxfDmVymlxDZHKc6d4BP+Isg0pF
/JjWoBwZMONMMXWNuXFDqB1pQU7JnJlPocxA9WWT91cFTf/wFg8Bemw7tm8ylXunwWquJQYYH2fH
Iyiq8vHsKNbYK+rr2Gye/S22rGNk3dtxuAp5Q5+J9Eo6j6Ra5Hs9xvD4DjjN83FHa5loRBPTwlbF
DbYQMjy7RKwHEzXrkfWisAt/2asbdR0ZFFKx+yUWQlr+NaZu1sCePPOT5Urg+rmECBrmLP3ST0EV
Op/n3LGSL5kvEUkeIf5lklOZQjaDd/TxogkuDeJHeadstcSPdeey+fxWhfls6y121qgwjgEJZmTP
4PXRNg3rejclICyRGkK/vtPJ1DnlPSVoyztyqTrUgSMeLrF3swKJc1Fb5KSVd5TQsBy9G1rQOFzs
oxxnFNRm+F1B0Q5BYbFGZGEBUAtm9KQYFzuzTN4PFdGF6ihL8M3lqvTsKE/uOjUkWXyj7EThPtDB
rlvLNyXJOnNxW8aYp3YHxCplSjSRqqhiN4zYyVJvoEqpAP10ih4uT/eoqFbekesFr/J7tYraXrZI
vKfCvZoiRJ/YHrtcfsoF6G1jtad5Mxl0cA3MgxwsFgAyeHoaDofGmjJCqHyBjYl7lQarqXMxKcaU
eecDxDKQSsiPyRd/Dboo25Ip4KFYH+JgoXeJykpRgQxWoa0P9F4q7iOGoG6FGWKrWyvZCEQShX3f
UMQA7OKrOUnOpK3wI5A0jxwj9mjtKFPRceH+BXitDVOsFGqejJi8JP6hbTtY4Vj4abjWAy6jQMNZ
w+aaXIykwDwDaGbcoxOj2XhVTpaD3LxeXBxZZ1DUCtH+FEJTTcfGjR8DFVfSv9UDcFvzecydZH7f
owlLJs44HB0xoWwoUqXvtQczovC2IhgxKvjcGP7ct4Gpdy6/DxN9OUrUuNF58DCoxJU+zZWo4gGF
C2GmoogdPhBHZxNExVVA/W+RAtgTNeh+6F2vmYp9OMs6tnZYFTVWc03Qih2pWwB92WOyY2d0B+0b
XDdnfJf9OnccTOzxwkVy68VDMiVXqAUdt9nHbrFiyxn6iVO2x7CpknrY53GQEOjmK6I4Cd0cmJla
vCB0YwNShHg84axZG1takGOnldEhEEqIZRsifFwC+He9r8ZDP6kKD/mVtvji7NmbNV6yc1DH4giu
+ohsLpjIAx6OhxS0x8/fZyOKyewgkJ2o6K1mHvSwLSWzK3Wvw6xtOBeZ2mbPORVBz9/w2KuaNym5
Ymzso0Bgirur+jVWeOzmCCvaHWw51GIbOCxUfog7gBoee7caePNQaDOEe2PAjYFMjelps++J8cI+
Uwh2SXuoMJIXlhHWrVhq6jylmkedOBGxhnOBeV3nmpe73uDxI8lwPP3kNw16Krzq3dhhesrTBnMZ
ljaJpWcZ4NnMWshiXh+ydFh51wAbls8Virn90fS2OJspZ1LljgVkMdhYgWF+jUZsxCg0xtKgx959
6ylpLoGTUeS4103ct1weX4bmb6vV0VgbaMXxCijRdmNdUaqH4WPayIQvnXjaHHo+X8Y2xm+qu7J9
zZc+f3UVUGA0e3ghUvh7pgh2blgvYNvT7MYcZ/t8F0LWtYg2HBtKli1bSOypEWsldYWBbW52R3/v
PwNcZz/kMStPS55l7ZhLpehhIj4hk5FTTE7n9v++7ZDzwufLLY3XFW8rsOJGYjfMKyeSSRys2x2O
syWzz9DrgL+V7Kv4rXUV7aoEqIIPhsnNfg3VJZeDfj1BPjOAF59QOx5LZefRoV23fojqnSiZFOpH
sLWmfjTXN4aYIo+zWEOPxo+HAJQ7B3+Cdz8/A21V07g6zDl5vVzncI0jxc5zcO2P9eJlGb7xS2g2
V9Id1ZhsYSDjJkQirTQ3tz4Pq6GjikPIFomZBhJBjub0nu+I5Vguvy1hztAo+8FcAui+BpBuZne1
BAGe7F68bRfMuKiD2xXzipSv0EOab+kJWcGXCR4O8VwzCjtSFxcvKKrmrjhDmCVBgKl9nREaSfdr
DAPIrW+cGXnSuAE3XMBzk1B24beZeAKbCikcMqACHLYnvlWlIxeXMlumyEseSskiMx9iLFd0dxic
gRpk8UidvfchkWGjV7d+MuW7EUflYN74PakbrnHpAHWYT9iDwtCH5YDoPc1i8oxnRF1F/lwm+i57
l+KW4tLSz20x3dlaEVPIkpAsFnkJmR5lu8VUSE83GgoGsjNJq5EZWbdazwc6mZP36GKYVWI4OEEM
ZW8Mi2z9IJrax/vZLiHHwH/v1kB+Llw7U9dkh7K5zmNBaOexyR2zF7dmOTY/lj6vozcp1j8aRM1W
I6Gzi11kAW5cAi779VJ4BoYYtDCYUTyoni/rdo550hlegBzACpo91hmiqSdt4Aomn5r/xkUpETw1
TT37P8AP80zhisA8QSatSh1SYVcrXCKEeX0svwxel4dQIIa+Heb7taQ+Xg9Wo53xvV+qsBn2UoR6
ISiEzZqE2HdGo2ROi9/5KjBuQwbSuxN7VLRnGE9Q0rjkEuG2vZa+wVa7FU5ct6GgT+T1MCUGJ2sR
YfIjP12o0We7iFVRh3VIcaB8rPMY+6xhDn4RdeVZn1RvuR1qBYrZNNuvOPZ34m7C3T+UZC+O06xJ
S0EPOO4jgYL1qy5ovVGV4IXhfOmLPPME0MQceNYBqwMlH6IJT/sVD0icHKLrsqmc/lu60Md8wFqa
ftF2jX0MP//+sjQKhlyRh1uPcXgYc0XHbN+jULKnPYoiA5TYOJGbWzU1kSL4z6V3SVtEBrrPH9q2
m5f8kLbhsjx2Qmni3BCLyuRhrOCTPiS9ZeDTrOm4ts+TTg6/jedUoGXjTzltCT7dzJVcyTGXBr9S
XeIAL2aNaYdMeFnwQh06Ue3twEs6srSIimsI9ISt2WXzcSAwnOfOKugZ39mlPiFvBMgatEq7BjN8
BtUaC7Uhnnp09q1P6GJDlcEe59G/w2VeVyVxrhKpCGPe9wQbHroloYvCsvHgAp7RPtnPDNIU22UG
fba0gKegyA2eb6KN7f5zTT9Fs7lGeutOV/06GON290QuOCNstHgZRXvoZWS5bVdWStwCOC2Bx80Z
J8RXhrpoQ5Tc6j0ASitQvHTuJLEki6hiDOrrUpm5DnGJuTQlKB3QmUMdw/MYkHQZRvsVr+wMN3gs
5xZ77ywOzk07LE+kRTY4+7mh2eaNMG+PxGD6TFT7Bn6EtGNw0DZUZoTP54vp+WMvo3vhO1Lg+68s
gzkOWPLzvtKymakwvjKPAoRDg/apzjMrz+hGGR+iIMeaaFHe0IT7fIaum+9FhIFfsbciO10frNJ1
nRsX+UbzNkmDvluP2I2W7Alg0UjScITQenn0pXKWdxVitpzAEdRk66PuoevBoZmLIY+uQxSiZMBF
EEdcNsEnlDerKgrnbSrwOcJkSvbhQFp8iFEbTm3Ed3Oe54d1yEq8YMkAHTSvZ21p54dnaH4uiajP
d8ECnPNBevShPyoLMO4pPwPBTeEYmDfNcwwOyW2BA0sFQvZvPG9zWxPSvS2QbOrwQ4szVV/dnlH3
BUcx4MnV95Z0/YmaD/u4HQEKmKh8gEpcxO1XwlYIluR5HtTyCyeRyWdnFCAUo0SXWCoN92HRGIoX
tH24dWCqnbk33rQYFyIxh7Fn7VuJRDna4J6aBsG+J5tzQPZD+Bgy8NRdHOq20loywSRJvX9tSZDU
e4qIrsg+SQy5WpORU1JtbmCiWYwjLxARwx9lN6mpcAIHior39Tw2c/+NUE1lRsd5bFYnSOoZVW6b
yCBObdS5prNxwpifwezTdImtI1VJP0w8/eebV3ji1H85PXQEh5ir3DlQvnDQxG6D46Q6W8yP80yD
9abDzSPntVx5pfJYqjbeWKG92XVnRD0UXqeOS+MUUXK/Pk8PRWNaCr3E4pbmEFtizs+G+mkQ6Rjz
JVyJPTbs3RZJGI+/r+0+Ib4i1RDE3mBqMY3EkFEmYU+mCLPz0htUOOHU7+x+bbDlh7dcj8vGymYl
650HQbD55uIkgrNANvRExtx1XgQB+bv0Bxxy9lQGCrGK8H0qtTvSIfFUpextwkI+Cph9dAl1UgVT
sPO90Sy/6NF8DP71XEWEwCiMtVx1NXZy5reshroJvFA3cfOtFsMAdkl+RqfA2Do/SB/Y6QSY8ANK
+Ml7veYO+QgBnqXNt7Rhin0ayRmP1X0sw3wwS9uyys+V5+no3QwVecR7N4X41G3O6H6XYJyKJWgp
aCHAQIOCSh1rZpr+3HAxUYEMopRFQV2fUW4L50FmCvL4zO3G19msBs9NYJB0io8rUpyr6QuQP+nw
m6Wx29Tf9Qni53EnVmEqwLDUgCZg75kX/aSOzXSGA0qBy/OuKlDdpdc4rXoZoegjMpDsgaa7FVZv
2VX1VnzQDqqV+WC7Ih/mPR1nd/a2tI0K0p8Dn4D59tbK8hq3RjfvfbDL0S3K+luNFwavD1Ml3WWr
0kBbOQ7DhiNk+xaNi8Tyc/6/DswVoqVfOfg6BpZLA9MJGZkf56obi8e5GUGHC8yZCKdBhurhxEin
3WEgtmltysqsn4VPxkKeST6CjpJw5ydCDVomYdAUDji3gZl9G0wsKImmrFXp5zkWmCBuyxmkndL0
3OVCoWD2dhooZn7w/dE8VjWuhevnuU4hP8y4h/QfpzH0xfIm88e6He9mtTjVgxVGC2c+k2PR0Tpz
LEH+JsY2qf128O1W2G/U1JZYtxC8tgbusbKYp1vaE3UNTmVL1wXqA/pGbrkfWM1Uw/DEMaC+QlpU
jdahXNohMTkNYZ/judhDlF0RIc3a+WJZopynD0nni5UUWnZvzlcW6Cl+D5ZC62aTdMncQTteRrCN
bcw8CjVtKaFa/CSFih7HxorcQFT7tYhq56vjZZIPanHXDEgpW1zzsTDBsGI6tCHN6+g4EaPYoH8t
MEogZgkFs4JopGCnym0y4lv+TcZ0LKudSy8hr69QfqFY3nbLZONhnp76eg3Orlxfu6xM17Xq+gjI
kAPHEnU/quz2V5fQPwuvfJbq1d7Pa5vl+gbvxtOEXjdm6Rknwphowxh9HTOoy54XdkFfcLPCGNNN
WhttMJp7scoZuMhV01x/CvAiypZ35+bV8+OUaTJUGGIjvW0CjTDYwV+sq9jXy5tFwmpilGCpYaqF
uS0gIGCJCB6w73rPc+U+Usje42Mca0xXDlGveJY3dBCyNbpxBJjbAoKGSwQMIVcXa3QFt5jK/6No
/LIYP9R2vsT6aiVUTRrHckpzA251k9e3e2puyxM3UzFzZ7FN0Xa6tVEYpE9hny5ZfsCx0sFVlQTP
JX2aYZb0H5088/uPMTV153DzavPdKgyz+VGkLg3uHvyOy3/uFc5jrRILdCYbA7HBKdrDqovCzTRw
p3w0TV140YqW4HMb/dwOEONgFvbnS4f5i9lyPK/2sV5NvfBcAPEAmrbt8xpFIquZ91BHmvMJyth0
bLEa5rNcmH7zw4heimNCtiBiedePfSjy7WQ6yCAvZ/bCcwc4yGA6Z2/QSWeKCMWJYBj3YGHmQx/D
sAn865JwetJEx5maftjbhPYl4pi0tmX9gZllPBJ+42VhPGtTSdJxdCLUNl7gXHDfIpFATF6LYEcO
LczgDf1/zLjgysSm8aTx9xwZ4NgkYSiJkQU7N0DjCb4x6Qf04kBGDIcX+HihaZUygyLk/ZvXQmuX
7iDyJvPjpFcNcrbyNQuSY7pgcUHe+J1VzWYCy4JJ0xA9yw7P7cClsWjqsdVDZkAs8Kl312novEjN
6SPBmzD+QAgP/F8pMFl4gzwWciSkeXNPZUQu7d04o6i22Yp3hUsbYIHCTiad5zn2DoeidiRJXRND
iRWb7ZrY69cJdy+pfVxdeJPsdkLiOSAWRpda2qjyI9x/bIKDhHa7g70WoB0I6yfBxuvfHwo3G9to
R6D3hRcuIw3sHlhubrz3hqhj31Xhs9y4Vf359cO81M6dv9Hvh7mgaP73MDSOsjCCoYQhPDx2XCET
ctTznsCMHU0aGTY4gfWpBXMP68MMz08hndvXT8Z5ySo0Z8OlJUDHxoQILeilks9RtELoV5BZxGZG
f1qawYwhKj+2MXhnmQYwTkoDfVcnZajRWqEVeB4r3dSNvHYtARfHvxuaGtd69qmvn+VL1iWCZoBl
18g0E8oTCLUXckM/Gqfci1Ao4B1rbA1IH0dQE+MDxKPQexWuFii7sY54/bCnR/e/lEtzXCxLYpPi
gmWId7It+V3mCF98DZcA238Xpi0TmUhQav3VV4LipNZAd5Chspy2+zqCnu9Yds0j7zO7wpQ5Nbhf
PyEzNF6cD+EbeF87sR8HrgMh9CXNFv9jZdi96b6HdI/UDEwLi46pD5rqew1avdyunt0aN4qTFUgV
0SJ9//op/GPAxCiqIp6RgH9sfAguhu+AsACjT9fQen3TwVY4HwWP6ODXdtgNUtPPj5mhhuZwnj6i
fg0QDpx3JLAu9DshZuNdgmOeEdWc2+qvn+RL0jU3zYhrzZXisAzq4GJKxv0Dyp2F9avtoUMrAQpO
kvuGkdqhdcO7mEbX64e8HKIcktQWB+mlw/3hX17eGsRmYz6IONla2JQX60c8GNrmqh4c0fW3JEBr
M1sPJe321497MUZ5bkGvyNBBUWyHPnDVxYHhRizFPEt7NyYdnw78BXXD+OLNn85eC+c1IOtbZZ7S
2Wa4gpyW6HFyz+vdPzyqF0YE5nwojoDF4yihXeVfyqrBZarcx1RgR9/QMOzPXBmDEYKnKGKMWeXO
BJ4YjBnrD1sb1sSSqcq3dxTrqNgOvNVKCvh1otRkGQKiYSGGJIGHL1g0n1Birv9Htb8ZFv99vDj1
CAZ5GASeg3aWZKnLS9mPlgQy4FKKQGGksSiz/7LVAl8KI8mm+aJXLAsjjLYJbYAGEyCp8ZGtziey
SOnCM4r6oEZ3187EpMGU9XOYSoh5DAsm6vD9JyrxRN5xOhhyrPcukvibbKWEgct7WpT/MD5eDkye
VG4INm1hSEUf2cGl4Hxp12jM60Jt0S2dCTrQbe7UOKAvqpjIYcXkRkihNwqJLEo2kTcjnWmL0Ac6
jT4ZwVeaNlV1d7bKcLMTexKFm2lBxS4ts3Hr2xWSutfP3Hv5FHPmaF8c3OUQTzDfgWa8fKSIdARO
xQFy29iVaXAIrOtxC/HZCn2KZ9pJTwheYiwj0oT5dgwV334zdhlbbBVBE/olSqwHnujbBLgiYyqz
dLdFo4PprU0bcn5TYwlUoShaVAbACMpKEvZmoARI0e7Qp7Afnu9Y46YsgKVD+4v9buf6+byPEwEd
G8JJuzrfqh6O+1+B5TRBuq2GerDaHVlVZnrMIbJWd+CZcf5DOF5O1oNHmy/8ukRowr68fskuxPDm
kkE3jJkRgsSl2WZ8tn5fsOA1N+jCer1FW2uDkTyXhBXQIw/XueCE41F2ASSAqi6faMtSDeIubhhn
2TiVvKxqSBP6Q5V8sWxwZtRo4BRUhS5reRhfTMmO13o+k+C6tU8qwLxjc8VewKkQy7YxAjvKSJx8
C/w5xwi1KAJC3ynfDZpOyScYBrMikpGEifbGSTNnUNsc+gBz6usX0JR4v88ArKlYp6C9wBQiQOpx
cf3YYqXAHsRaEVwvxVegBlnZwEO18FCZduRyfU/oFOdo9ghWJDbg9cP/8/6xprO5dV0kHhFZIRdD
nuajyx0osh09QMnk6Uap8Q1YBV6FxYeFGQyjnJPwMDQ8LHalqZcyX5YqN1zI0eqhqDVuY6alf3lq
HkCiHTOwIlCBBFrSy6E14hfjkVPl73DXZIUB64Uah5asZgJJ7I750oOVwbksgZ3aX5cAWhNutbo2
zDz0z6KCQJ7W5c8/nNflpI1zCR4LTHEe9ZpDOfvyvFzZdcir1HyDvmSlC22HFppWaCyGMDNuKx87
gvU26Ga/fguyEovsDscI02GLz+1tB8yRTsHrp3Ux6yICSnwSHijVYUAl/NvLs+JpJy8W7x26snAv
vtWJj7cO0UsnMmfhMAZuuhA5+J8q5ZMV4m8j2EWGZWaAIAo9SpF/lIg6hgVc0/UEjcJt9/PqzKZt
hdAAm1RIBGVJzlcjtXRKlLNNKuFAtHRZxaZCLl3eYxdFA3YDndLBq8Bjb56k2GQJ0xNB2wMgXSsx
q1+tnuAyri0j+ViRNyUgRo3Mwnxp0X11UTAGP9rOsDYlNOjpjVzsacEdcsQQgT5CQvd9D/LC1Pjv
rju23bQHWesoP2yepYtRilkJdtD9hF+m0crLaWGQPldfz88IDHJm39ePejm7uYA8pL8jfCOI1ERP
XhyWlrVeO9AlDJWKmVl/yBT1l2AUmDUyG8xMxepkKjBBZwr6deGY4sjK6MWt91jCDjzm8djavDC3
GlY4BO05WMHrJ3rhjMD2gQk4IC2HLbWpF6OLabgK5eyQX4xg7NxqJNWhE9/QrbUMD10thk/kuiJJ
FpzSa2T0SyJk+xfhFKUwCumIMUWaJVlL4P3kXEKpG4aw+NETzgfwvtpjzweFrAGY18aSbUh8ay3o
OgyTJnBLwOo6wut3Z8+wCu7Bqg2nHicCU2l1nWOgJ3q6bnOLjhMBIwYBVhRtsX1f1K8eo4m42uGv
OxNl9fqVuZj5WTG5JHYYuBHbhn/qNPFAz3JgeyikcJb8L7kurWI3DaiXmh3KLXNTFbIx9UMsBRD8
H9adi1LHHB3HVZfhCfmesXSx7qBnkbQJNHknBSK9GP3XacOiCiHNRuqE37z+fS8nKPSDTA8+BAaz
c6A8fDlBAeLgX7BU9L7rzOBrnV+Z4rQrBjNIzxxm153Z6L5+XM98ld8nKBeTHmo5HDp8wlj90wj9
zToIzxaVsvzS/8g8p7klKtmDnnduf/kVNRbutxHzibWuzDbKsTVjx6o9wQ9KFloOx5GWNVMQ7BlD
LhyzsA52ee94cwX4lXfQQsZ2Julr2zUS8tJ+1hTl+/N2FD+JNX1HOFI5g5gtDSygeJkz+z3k7Rbv
ZQ0vB4AULq8cPnSVjcPYRhXcefutOw/Z6CP5sGJHvNP2xFRy6ORSuvUfAknNdPHyGp28smy2+pGZ
US5uzhDUHqVYLE3SRYJhlkW18vVMgnn9blyOeiYu9o4JXdMAPpBnX4y7dJj8xU4pZ85K+9WFUvQe
6j23/Vws5pZn5i72Mkzurx/7sthx+R/wJdtEGuORH12u3Ep7yxDhTEcftTIPvDeZlgBNIO7+eWVh
L4IE32kTHv70NB7OTbU0sHmN146mi/T6Wf3j0oM3YgkWUoAZwfblTN6oVuJJAKkUI5YshZnh5jSa
9iECK/iMrx/rcu+OG25M1UuVEJjaGBbpy4dQyr4kdbQgjfE0seI1OnS4eQv4RO1ECXoXnrrCrieg
cmRRaCbpNllZcyV4S/MnLPByTmA2cAGwYxQIlC//mIW6OIOW5ni48kR0Ld7GPMX641DGpnSoYtsw
xD0kwySp02av7f4N2Sw5CwaGNwyYxfaQ7m4jnFSQATDNTtaOHDVflEfYe4b6oN0sgGNYnb7av72U
gMMxWB2FYBR4+Py+vJR9MZJMq5cWEQXj7UgvWmMTfyYjEZw0VHt7rcw3SDM2y0dhxUPwF+2nvvF2
yWwcd//1CVGXssgaLMF1/4FZQlJFhzVjDTFaCfNc48A/vh7G2VAs1jBcWUHxlxsswHQS2JmBWXxa
zo/txcqE2GBlwmV//aRe4ocRAj4KFJAxsF682+hcvLxIVWFrvAfTYbsAtPLo5IYI86R89sH0bHBY
MTPxMjO+srzhyUNnajiwr5/EP0aZATHZCfLQm4XnsgRBthG3uD6SFnCiOUThyJGaGRh2+Ju5qYwk
9MPrhz1NJ79PqkBRMeAMAgGOzyC4KMlFF82RdnxMemasgUZEA9mMbs2GHJx98XKs4G5gdNOl907E
C5XTq2t3XlkyXMjmg/+S4yAN+wg3TL7iPg4tG9G3r43eqZ/sVf0iBxg+BEpiwwdReCt2989SuSKE
FHcejaqE2FNvbAxo+DGWSPUiZF7o5ue785P++hd/2W/gphvbRWZ3ohZwyqL+e3nT8VEKijJxyLnI
jdkKe32z3j+z0KwabemvRDMhFpuwq6VAD58B8iHTPEkgT+fyr5zT/7/0Q2daH5f3v7Kiexk5/6oh
+uZXnRWq+d0R/b8R9eF/gBFiKjr2I2C0VHxnM3T3PziRg9PgSUsFhksHa/JzQH3g/AdInc2Lga3Z
/Ecsx6JTJrveT/6D2wT7C9ZoHmObjc3//g828+R7vjsPcnHx++8J7BfLPptSOhsBBmno48iIdS8m
S6iMBJo1kEerADpcqttd06kvqvZvid2RB3b1x9fHoLkMv1c05yOGDEQ6X/iNXq50RZd1ugS93qjB
/eQ7WJ6TxIIq5SMBjh/cRD3Eveo3qfa+4ND9w/bG92XRP9GNEoAa3mFUwa88CN7A5d2Gg/jaeUu9
FxMJML6I/9D14fZcnCydA4oA3+PJwEDOC8zl+61EVUuWhiBBZClkeoXpWGMsEg7V27xIcgDtwGkP
oZ+XVzKW7sfRr9aHCgufMR/1sVzXT0vX4suVofKaPPJC/WkUGw+HErZFLo5kXv4tKNqeIFcMKQSa
gMdYQRH1UfyF0LQ8lbs3a3yfAbjsYb4cBLHIm1FCup9UNn1qseDeUSEvO8JIr8ADymmfZssTS83b
efLJLGkgbiDrGneegwTTHXH5Edb83h17lPyjNxzXhLwbONLZG92XxEKrEPZk1D02aCJAnmpn2ojc
qXeksca7PCidh0FO1kOWZuEhcdsCM4/eu1KrsaNaI3SXyt7TbnkbOWF8wOw5n3ZtuXi/0sqqfonO
Lw8qs+addElix0FybxNUQh5l8QG79/qQN+2XXPrJdRRHX1e//xCIkeBNR27pE1U3pH+Ux1LZ1RFM
d31j4zN7Xer0swP3eGPPJqIdc6KNnWTjjprGOqqx6A92hxtJNlk3yTR8osy3369Tr1EnTe3esSbr
rtK1+5T4qjymi3fk/iVXQ9cpwIIBEvrUBndF41/Dif9JRGnzDi198SZobeXsWtgLx6IwIY5NXh3L
HlYuHhPVTg52cB0kaUwrPEn9WyxYo01Rr/mHgd49Eb+kAg15uZclzm4QEvMtSsMNT6D/iU7IEY/u
5Jri7jvGJ83OIbZ7u7QJHGU8rvZYErwL1gINEuk2pjuMy34+dm8DqyeguOoMIwVq0IQSY5fXqgfj
mmYKs/SvMsyzn4D130mrrrcTxINyW6DAvOrDpnugDCl3GOnPWytkhJax0+1AEok1dvwSnk2eHahd
fxCYXHx3Y+uzzmvvHhpi9QZinDi6veXd4iP8PVq7+itCUPtDtYyG5hk5lfE+ETs4I/7dqCBeulFC
bkmA7fuWPFDSatP+bWKn/SOpNaiqnAiibfx/7J1Xb+RomqX/SmPumUtvLmaADbrwipBX3hBKGXpP
fjS/fp6orpqpGuzsdu/dAgs0GihUVkoK0Xzvec95Tlx6fWnlOyltyHNgsvL1LgX/0Zh3SaZoj0Nq
ZXw4BmGmrrLcpq2zcxQNTZAXjvEL6H7hk/QzXHmcu0Cfk0sN4cS3jIrHDUyVLc+++KmV53vwOfTN
Ew8NumHZFnWEN4fjV0OJvdfh7PWiril8OvC2HU5OnxKk6J76wvzMPvjG2gQpJsnO+rao1vQ2rpF+
LRal86cuoXBoEUkUqqTjNpZz7at+PDA/QJtieXUijqhTM53YXoG8S/aPhetGk8ZfxQytlU0SuXTA
cgN8+UhdTulkPYEz+8SDrR+darLCvrZH38jllVb0bBiuAuHchXcWaJ2th6wa7c00WazJkXR7v6cE
1cvHuf0Us+Tgt9fNNwqqngGHptuFIJoXpw3pMST4W2VPVD/TMflOFLk5I87rW6szXzJNzZ6Qzfor
Onh0rinJOvEIItYjqB3NYxu3EtLsHfXBNZGmRb3Y62z/XKQqC1Ou1St1gs0RLmVxofhcsAlLWjcy
jcVXMRSSx6gUV42a92wq+5CWjOE7Slrl5jWJ7wy9wXyS0kc/ofW+tk3yk5IJPstxuEdVVMKEBPUB
7CRFNpJ8R8TjkT6Sl9mQn4mzlqY7URJ9yos22eY63j5XzYRyj5ow7w38sTvDppW74AH5pcyVdUAA
j7aoWSNW8Eaho5VgDB54kcXK7sbVdTsxpgdrSCJqd5Su2GpWw31N6QZ6ad9qW1yvS9hmkkKTVpSn
5CKWtrlrWorceQu0jVe3zfhmDZ2SBkU06uSnk2TMXWJE8mO91DOfbHdT3MZyuw6q5stKZGVHK1bC
wYo8LJjFpzosqpe2dn1g11NvobTk9CczS/8yFDrLNDoZPeE4dPvNhZL65aB1+9jowOAX5s1qGhsn
ojzNlVa+/I76g2Ubk2PfxQgzBAhH9QOM4s32SY7kscfj5qZjIhQPuMF0ZmmW7EkrVtc4GxWfy3qn
2NRjUJ2G8UA2uiWQ5Hr1xmRWg5hUVO1D6TSg/q4SYrDhXOouam+fWLEfs4nyTbqDyoTVnebUdiAS
NTvljRN9gy8WF8bNyaEVVt2s3DWBPEowhdUMDq6qL2wUapBPzW8tgEe2/t+T1DvPddc7vsQ7/n0Q
Vn1QR30iKSyt4wFPfU6N52g2IZ6m0rMIWtHpSPvyHUlV/Ze09PQYshbYYhB9UAEB72GZjoeYiZPQ
X0YaxBm/kjIuzv1c1r7JQBHQBLW/lS75mZYPlx7pM+iN8qXriLJgoKZ6UnLqZLukleze0A9eNdvZ
iaxczI5QgCdMF9hHRuHI15rlt5/PEmaf3LZxlhPI53cozW8GPfQwIFZ3LJzAKdu7pF/Tc47rZSfy
6GjzBjpxMmAnPRs3dpLgJYnbK8eiVUwPjVU2gUSRdu7ZAmpg5OT3Q6nPLjdEdIQfoL1onDtg6FfV
nWG34B5HY1uKnHbcbJiWxB8kOdnWk2Uf20JTdjkA1+/Rmoka8cY4SHRibRW96bbsr77T3tZ2Ka70
Q6sUzjOgdbpH2XfPDEX9uLTdXs4aMd+nclewaYvlYY9MYm+XgQCZy2aGXuGq14N1JZG29uZ80lts
lar5rRYdNOiENFdQlPMFaHp1C+n1VPrI8YmkLX5n8JlebwoRSGzBNno+8lZrDJ1Xkmmcp85ovWKU
mtc1naMteJB62+tTdEiAeR5jMWcvMe6NoG/slkpvkRxIHdGC3jojobW2y/bVLDW/9CIF5Al3/UsC
XltupjKufZVA5wn/vRlqRkKqypyuwzRi7Krih6lXqh3WssldIRaHDrEXl8giG7HJkD0tV4etzePH
H+Oh9VjPZodakbQ7e7IBqQ+afkRF6vfoYEO4GtYljRTHpYfFBV2cfxl6GwUGeLKtlVRb0uVpwHqF
sOBQOG7VLdyAylJ7ozYt7gTSYkuLOzUtc/GSCyM9Jnp0TwOt9TiVRu/yeKn2uqBfuZ7qfa8PG9Mo
tedGiOEai3ULtbMmcdx9djHGTrJzsM2BwORyzvE9ya6WRLl7Sqj3ikkesAHVofaZN2n2LEZenr0W
1zwd2/YwWHRKy1N8rJzM/Iq0vjn1QLKe0zR2XuyB0kUjWxw0ksmevYZm2kuiVtMF0fAW/L455la0
RdzlExTrKs2aA723uFjT7NXqqBXu1YlsAWFBcrdFd1bYcPuxVGQ8u+sLjb2Pek8yUlUqeTPDAQu1
0diTqk5vWNRTWzAHG0S+B0sqjpq2vGYAtDeD6RS7TBlFUHdmzdpTBEZjPfCkw2dupY5vWLzJYOJ+
N924ekx5n/lovrNmewSucSUjap2K3P7Ad/m+TGbyWMM2JZyrAgcvHxsO2Th3kleoIoMJPgw7jIOb
msgM6oxUcJoEsP9r6vs4yCmA3WVUwLuG0jDaF8a4TaPBCMoF602dqblrtXNzt5brQ1dXNrjfIaNj
kzwQDm0+L/3Cb7KgGKY7NUh5942qJi5WIflOHzF363X0KUGK3DT9vLqC4yZttnzZJcFRLseZ2/IC
g6RMI2IM8INAe988ws5KjrkZSaFhAhgG4GyQCt/JfQ8lwChKQBV0ta5jS7wcBzSHUVu9yDcmZUa5
fTANonBxbG9jxZqCrJlsYGulAcu/+WT5C/F9GXrGJssd5IxlKhhmdzK1Pbwc+cwKBSd4uWq+FVs/
SWn327lL5zvqH/fZBDIuzuz1cIucl3hbuuS4sDRgh8/A1XeGm5MJjykJvdL55Nm1qXuWLunHpruR
S7H+bED9xBuadYd9P9+if1Je1C9YJmUXn8cxn2f70xnqF6hwv+SW+matZcDZaFZJmbQqi19xfjv7
WlrxoA4xqKPCVrlQZ6PbgpO1iYJCh3BrYsneUrC23AzwdDcVXaFbeA5bZ5S2tzgk+XV5pFyyzKaG
S48RkyXJd5zLho+NhsdxCjiETieDd6KgKrTr5be2/54wNexEadsFEJD5bZqEczcnqvMh5evqDV09
QboriAQT4d4oWHsCYhhlmBr6fV8SvtQbjQyj86vq5IdiSOK9Tph0A3822wyL9XADzG6pZlBeKVtN
CSDa57k0n9Co6w34yJ9l0S5n+faks5yioLMwmkPMSqNfwpItXRaq5bLhqF8fnVLZ2VRKuDeWq0e6
8bMf1/Ihj2lM7ytDDvU4vyu4+TzeLCveaSPfTeUIUjflOwOSsOd7ejOX52KJlwDI5B3DunrfWXM4
mQD7kFWXexgTZUD8sH/D1cSUbMfgkaMcXhTu5w11Loyas8GP5igxAWfmJb4/EcjT7WOyuWEbsrme
mg637lh+AMC72b6h4TngAvJNajpDZ+YILM/HSS2ygI62yrWie2fJ8dRWYP/xjy2oAeYTWfOtHg/8
0gFPHNOVyXUF4LexeS6uQtIfSO1Kz5y5x6PQzAWmehl9WESvXcpDxj17NG/FjvrS5eMeiBLFDhAm
XcupyYYyn3sSwdR9ZmaN6upaIz/1qWhCiFnSaUXf2A1C6QOrqwFHMst+rdrSfKxalwVdRh3mPy/9
PdYl//u/a0tE7PrgsNSlPKn+Lfyqz+/lV/9f/6qbEPkffwpF7Hdh0nsf3v/yDz79h8NyHb9uol8/
FsMf4tntT/6j//JvX7/9LY9L8/Wv//JRj/9rCRGZ+X/8+W///b+6ffv/+i//s/oEKvH+ZwWRP//3
PkXlBxWDWEgcmRuAqMxtf/Z3CVH5wUYBYwmwVWB/mq1i6v5dQtTVH9SxWKSRb1qhiRniPyVE9YdO
+eHtL6IxhVCv8c9IiA5a5J8VPbagqqWwwUJJZKGARe+vIpmK93rAzoE9PKpl4JKZddHnesbwQk/5
KvOY7bui3kWDZT8Jqxi20dhKT1HbHFkpxKFTSD4YfbJTNcHsRdxZCOkbnejq89zpAlKPTv332toB
BqCKxJb4KOXu5xoXwuPJdo2aQoQW2pw/j06CSFLnu8IkQyyTxeJ8oHc/mbCQFuy3Zloxu9TaYZmj
J1xxWlANSxIyhBwUm2bjdq6eGmTw8zplX3gJqbRYITDFOijcqXxpFyF8/BlArdR6CIn9LL7COsfP
pN7eDJB4PnRJvudbKU8ir1weE53vTDOrOoCCmw7k+l1MW3PAKQx4eL9C83RSdjCTCSKXTjovn4YD
r1MpwARb+StQpGCYutjnef9Zs6720snO0GrLcLQT8ZgVzb0WU7ScSy+6iFQ+6dT4hve8t+c0eYzy
Tt/m1kSZtgonK3datymbdb8Ku/r7xvCfkvP/gXv6v7tb/3yz/tv/U2sB1Pz//qYm0Fil7397rz7/
tv3q1q+4RsD4yz1+2wb8fpM7P3jOww+mMA5ZnLLT/7jJjR83O/KtLMp2CC7q/7kn0I0fKp1/WCrZ
ZeGwMlix/bEnYL2A/Yt2Uh4AZDoc5Z+5yU3rvy7r6GZlerdQilhi0Jl6ewr8SQrXpRVnrqkhGaa1
eBg4+L8qU1xtiaF1Bwp3SuJjZj43UArUcjuzlj/UWHM/otEC5AS0CLj8JJsfXdx2r61E8xel7xy5
tQ64DAJPru0I4LbYQiMqFDcJ8HboBmiE79kYzY1nUTIzhLLTZG43TA5foltTZpICjyrKfJMQ0XGm
213W12d7zTERNd28XeQiOsa4m4HkLXLzREGy1B4qpXVafntaEE39eqSfSQpkaMdbWmqGX8tQTWFn
Tn04SzbSPz9PXsnw5aNqMv3KzHmL25BxXK0p9D29IO3i9YBJKRKfJdhzJgjsE/3mGaLfWjWeaYps
23YGfBx+1mYz8ygN2I7ndxRBJO8w+fjmqzSud5Ow7UNdZYg4wKmquwmWrMaUrxrfOuDCW694Rl4C
KhUFR2pX33E+Ffi149n6sk3xs0F2itdpr1KbakHuYq9ABtF8Ms1evyLLRMVGy3n2lKManzOwUuds
arst04AdUjVOqCueSg5YCIvFZiiX+gPMVnIce2PSqOWLcQYPyUAVd1+2jM9GOiVnABsoMSy58LUT
Zw2LeF4udM+aNp+XjKRTi6ltYITZ0Pzltves2EaSr9RFsGNm3US1ATzCfQsV3jXm1iuTPos9Y0iq
96ZW5E3VZaGkON1jobO3SGM7ucq3th3XGC372lnWwrMeMtDBoRjmpIDEcbM2DcyRpoQNh6z4IaK6
6gF+7pJ6TlrMLrV6kZtZQguzXK/DpVMB3igW+lWtKZdmWuQ7amd44YhUvKRqPJ8sey437TLzzaZx
9q5pXX9SObz5bVNIF8SsdbPQeQ9IIVcTf57LHlZRV20xy7W7Dt4UQ37WP6m81qh8z9J8AzptZTKH
TR3G4BJvueS2unSZiSQIR/coME7cGTm3FVpqeRwIvjFbaEdLNjmzdkzG1kh7UIlwMo4NID5KS/h5
NYkV0IZUyvQ1DAmXEdT1B5QeJmOwGF9QEBXwmskaWsMo/IKV9VZOCN57jibupakuAg2zfCg1Wb5h
HNd8Y7T73lPrNLlC/owwq0b8ZT1dGZ42xc5zpUxwWnu58Cyy9bByoFo9k5dqz1wRzk8I4dKFFm5+
7hasjlDS7GtBhXHczMmcAAQO/WQzN8iGcnj7TmmLJPUtIRM41aLvhp6Wn3NR6tQtZa3iaWnyKQt9
hbkmNzRjTCS+uzHixiDvaXmstV9WhlgvHqqtkQjQ01QZ+uSuv+g2YdITFOZy8Vf5q6RxTIhrW0e6
MNstUJuc8q4R4lGndzJGpFSmEnnhkqQZJMW3sjSMRwbgbpMj/cYSSqgpixTObYc5q4fFkQ81KMtR
oPm2QtvNzDV+nZbiGkm9uW2osw8kOHaIMf1xzdou7KO4OlZ01R5UVHW31DTuIEmpfMg2LerqQIhX
tfzYai0qcZLugKlmMBAi1Ngb7NY+tEmh+AUwW48k8Ssk1lc1cRYge/n4isVxvOcp3J0KEtKuETW0
J9Wl8uWAvtmBX54f4NvnT+syLgfbWJsPbU1kT2lShpci0Tflsop72o4hFBIR37YGSu9GmyQB/G1Y
oaTIpXnfwsi6HwBSAhpCLXL6lIIou67q4zou0y+mUX3fdPyavLG3kmPDa6Dwdchfrwxdegj3wXhX
67E/k2t9G5EXD7h17GuFohZwaZauXSF76LlmepEhOCbK0jaVDE5VdvyTCL+9h+RpXQp17jz4l90G
fPTt19G/FmnzxkzYeM7SD8eYXhAeABzxLGqn3WlZwFynjGYNr7qdgNf6Qu5beGWXqH5mJSnbaeoE
VJoSQJ7Pj4ukD4GysriJqhjFWhajrwKUCRqJCipndMzdDPv4RHC/2QrgFkeztL+GwspouioVByFH
Pi6IJFScWD+XwUGAYzqU98rK12plSeNC6CIsScO46bOmCXWp6fnBW5UiUTvZ24T5Dk0nbPdGhqP4
LupDJRmReUXfAJpgYPRGQ2tcecWJ21BVjv4ZyyD5xRT2hpmcmx7KUYwXM9AWNn1FFMeXOSv3RpQX
mxuNzWuglQQtOE8edAVAxKj4paw9Wkpjz0BSgE721bztDemhoUHm2DXKfBMs93Zk1bs07s0QTd/x
br3LAT0vxv0IkOZqpjTEMcKYZ3mcKGxJ+oGRNE1aP68yKXRSHACRsZskpdhOSfrlVA59DLOxhvPc
Ftsi0kmkm3AJCqQZxd4VxqDvZ0lr9sMgL+esVvLedfp4OvQroE4tktmgxGwIYgHVkDVE/KV0bAUn
GmCu/Gf31WIqp0RuaDFsYimcwLzQPGMS4cgVKw8b/DkgS+nCw7Q26Udd45LtzUK6q/Nq3iVitK5o
TTb9gVnzgmuLV3G+ztndLU7sYkuItxPwiaDT1voFjro4UMv8lAxptOUZYvtDVEr7gn085w9TMHA3
YqFTDkTTxuFGCXh+NZ9Sa1oXVZ4jZHwVGwDdbHK6r0i6sBWQ5qOulv1L1uOjbyvZPqdQAB6EbrIn
grP7IueL9erM5GmGXrQGYA5UF32x3SlzlouBMBDoMmRfjfXMBpVcZaoq7GnwEw14hB/pU+InkIL8
EXtICKTQ3lkLa/5q1fdJDZnUpfOrOpWjA3915AcxrGxwK5MlZ9HXqwVTc67foHT0iEnWhKIzgiMU
yQyMUEqsPYIFDZGQWX0nkqcHrkfaGQykjGFx8hdzjBqCNpBN6Ep8oXQJwqMpVbRvUA8P9GOR30Ye
C/cTTUuhqoL/gAezOjsVnHgI8Z6zWMyNyuX/IGXSvZJLwo9ROD/zOq/dQlnNj0Xt3lNFqFz3yEXw
rCyW4OlIxzoMllOVS+1poEmE6vKsWE63DtpDUhUWCzrL6hnX+AajwU78WhT2cwJwhLlLHkDQJVXN
8cZcITeCiQFsyRuiYNdXQx6elsaHTpI/leuoBSJrQCz89mfpBUs/Y7T9zmvHoafWo7KwH3fMxaky
GcfFZCU5OHwVO07E4uU3B5nAu8/jgl0uIaaGda2SOeGYMWNCQjGtJ7uwKogPmWNJG9g61EHHXVZB
7bfEySq13GfS1twu3jqQcahqGsz6KNd1907sex39G97yqTSL3KVlgiPcMFfxPk9Y2YR1oQwBL/xZ
3JdDLmSURhsrnWOJn5Eq5W4yqvrBAb8pNjpFtb/1/t2k9yhGIjRVNuLFc59SgVLp8pbKiq9k1b3S
Nj50M2557Yy8h1mVVV1THnsgFlDv8z0YboTmPlA5/lZddIVVucvhS0DpGt0sVd/KWHzGScvRF+OR
W2Zqu3UgQsOOU94gJSDujfVupSSGE5HoaGOV4KLE87OmG9k2s+JhJ6+l+qplqn0kWl0HKZnE28Ku
Che7l0feLE63wYSrnkCs6W7PAHSQMvrLIKfJbxwXpmtZz3a3aQDCeKndJO1mkNfXxuk6xcsBPvCE
RRYk9mkkmeV2qYV4noElommSs784lQloo3QBJOL39ghspSuj2Ea+7Wv/tyn0/0/r/wcF7hYs/d9M
62MRv3fpX+bz23/x9/lctX9Qk02QSHNYUuPMQ2r73cen/iDlzHDO2802sE0zOv8hwuk/cFAT5TAM
tr3YN9DG/pjPlR8YzGW2FQTWmNHJXfwhDv4DPj6+rb9ocAARmPEtghTEnnTrNzTJn6bzcmrGShWj
wVMYF5ns3EN24gjAa/pPn8jvX/fPfkF0vZuc9xf3LGRj8GgoEoaKN9i8uUz/9KWw1CzNOE2Tq2WJ
7LaWSLdr3KTnZYbClLFa3BJujraJwXbf7RdErkSbMO9ETv+QLNrdqMyjS0sUVSQwyareTaK0Ojkc
bU+rUlTPuZzmX6YYOKyR8hAupX76/uat2yRr1z8NteE6Q3SAk5OE/YB/DFYe3JhIRI8CdgyPicrx
pMkSidtOOvYDduscExX9lQlwYBlWmNDR9Arc1LocdLsdwZZP97h6ygcqTnGxAfLDxQBfCwLwPEdh
RKQ3tjPT09Mm29u5ZXvaDIMZQQ0XIK3kaeIvlbKcItZnRhVbvlQk2CfsJvIodRcvmjpkT23Zm6+a
XmHGWmnyYz+fD5+dJS2fSYYFdNPbhRlSXU3PVK3Ea7DUdb9zzBwlI6e/5Qt/enegIMveqUqXk4cd
LVa/ztQAv1H0QIJ2dOWlDaRDr774XFafRq32hGNIvx9Yqm4IN4LClVAiVZEwlpQtesJYl+eVtQDP
9cVI97QDZ76lVHaIXUDg6eBYkpozXP2hwZiyUuQw7KWWCUgb88gDvqh58Oz9pci/ItoBNmVfu5j6
vp06PxDH/kUNNPIQ8NBtjFOOZCh+H8nMeE+UHWaHSTeXDTTdY9ZLkU8oixjQRPB4+rLlQkH5aNQd
D93SjaQUF2VUlvxfwfUT0+dMlcDswujUNnSTPtsr9EMxd9ch14loFXLK0qXft6rxqgvQnpUhHR0n
3eG8+Tad9jEvW5qcF9PYEZzFhGk5XizpKBlddeAgAn4wZb9YlLCb2TlBOFfCRZUOETalHhitLyLe
YTPdY/jon6EA6Ed1TknoDjWyztKEzZpgY6vta5vrxwQ2NNDG5rnTExnEdXfNrfylNMoSKF9x5jfD
mWctW/xwxVOzzKHQ+Cl5pxZ8Zeej13IWfvXwik3JTG3tbppKLISl/jnlH07p0NKtN6/2oPe8spbl
fWZ4u11hs+OqcblrYL/TisT+aBpeimiutsALuf6JhR01Z58b7F0xrLv0w3P9COF1Y8OL3GZfWEYK
Yb/5w8o4QEU6wpc+UPkYD+clsYCSJ9YWYrZznkh1MPPYhxXXiKeV65l390Gm0izsTeutUmIqMLIn
rprHsioCg24rXFoYY+IyfuML0OsmV6fIyiUuh3Rr0m+3aar8a0nx8siTvqEOBzHLTucNlo7CnQoj
93LNfp1KPVCc5WskeU5F2O1iAI0fGOuQsInHK1asT1U+P5NrfFFKaD5Yt2iujuMHVaYmrxJ3rLKf
amgBLHV7zmn5hQ242CgiDuFibzn9Kq629E+aSK6ZYnxbBLJ2XNqsyhxxEc7epqXLpdkObhaHFKE/
LgWWRwKfXmInB2pjLTeDQkm8Nr3OTRYmqeY3qxVYWn1PCPGnGSm4SOeAiRP2ejefW0t5rYfuLmvz
x7VJi9uiHgDfkrPz/eXMBZ+Vqr0SQ9LYdqyeOssBRlFrY3R1FKjLtU8bbKrLudNUKtTE3TyuL5G6
yqE5KXIwRNsSs4xTDiGLfLg16Clbc+4Og+pVVronjBcuONfkWL4Sa2BwMhldmcTs5ThFEZvOyNrx
PL2ik8TbiEkTTMw2wpsxr+P3VM9Q1wvchmuBf1eAW89t9Wir+yV/7tdba/V8ANV3K05oPSZ++05X
hseylj7LDueINavcLLU/Lqa/Fs6V2hLX7KzWV2NxN1B2u0HG8hTbdqGae6Vk+tBWdZ/4loYfu4n8
nvsLUgVtbt3kcop6t+zxZlJArxmr26C80Q35zJks0AYB68Fm16TrF/Cmy6ZISwmOZnyMp/Rnrk1h
KUXHJFmOvMtQPFYeGEgRfoKBySUxk2Hbw8Fg5U2LyaS3GYktX2Tfsr76EDbCNCsv+H9TL5oKZoF8
pwmsdNxDzXpRTOWBvrkThH3O8Ql/aT9uc5C+bLed2/DG8Tb121R0nt1Y9/ZinhiMmH7xi6O4OgfV
uDNaY5/GbTAu+UPZJ+mpoeYHb8ReN2ClC0ZuJeuCGnk5VOWSF6EmXKfUu602NueF29LD1mmi8GWp
Rwv9pyXHDK+l9dShhfpiij+LDuT/YNs8cElXvlCpxJOwX9Alx1caezO/noufrdGPUObHMdT5svGM
YmsZv8aur71iGsqQaAHXZmte9XaW/SVJJarN8lCdE3sjx1poS864H0tlr2dKtc1qM5SL/HE0+1Pp
UMSLfokB5KnU2bs5qfggavGuT5OPunKCZv5RF9oHYRuM3nmJXcx5Eqn8OFnwkrH0dRstsQsfz9QH
Qc4nbFhvMED0YI70nEOCZLpSG78Po/TqZOnkrbDWWeovuE+GZa/eDJzm0uPJQxeddfTcmZ40upzV
zzqiWjVu7C6YKLLFTaW1O95w3s3HAKq917cxSNqhJVfLLnR0C7k6OIP4UGb9SIjzWQI/7gNMUjDd
j3yXEKMxrRjX3lY8+ugUev6YlVjgFWwACxT7TI9c0QzGAy1cLYNofY766JMVyG62Gv1YZqUImURp
NpT711hoD1qeP81y4Q5KOx/o3HzSjearStqL7qzf9eAQkWVkD/mnZ0cR/Z4AmLWPSGF7iSWdVJhW
MF/yL8lKr7Eq/8SS89zNwy85L22uKdQEURjSYXQipORevcy5Ggf8BD8LRY6DgY65oKbqPFjGjmum
4VVhlk9Np4NZpknCg1zehLSz1x6Y3+9UoUKFmTlQefFsLZvERaVQ69cP8qaTx8UV0Vg+2vF0znuY
HFGdkfMlVwauMQ4hLXeuM/EOt2eOg60NiHMd7exSrFVEOb1evw9EDwCua+19NrO4AGy+vurMqC6W
CWQPWRReN6RSaEZ2dpY6XDdF3sl+hUFpV/btcO7NLJQXapbw/yrtW2pMCqo2plVQ9GbYEqwiaFgx
V7YljcNseniLng3NRDq6JVM7IivEV+zh28GEvi/ayXHTBv/HgE3XrZ2uDWfDkncVVWs80+WWshy5
CEy1sfY1nRzuZA3rlcPGwBVoCE/P0AnSJUHar5zn1nT0ILbSoFHFnVOJYzElsOQrE/q8PN0Rk2Gh
FkmjL/D339IaDY/UYT2gOKiYisf1VaiWRxXYvJ8K/p4NccYMkSu2LuZg2PsJzuMRLG15EXGpBnA1
9mPNy0x3yKlPeFbpAtJAUq5T5Gq1acNgphsOW2JyQpBI92VrHzn2lKG4FUBk7anlrOY6nSW8Xu56
P2tYciANzO4gcevJUl+EmslRXq5QV7uRQmrWPRO9JOq3bHEqj4AVAifQ9TBVuwI19AYhy6yBZ75s
I7Ot32aNba/XFXq+6eOcH8eoc8I8kc4zDk0v0uyDhVyKO6E0Tr2zpkhd+NkcKUoehVWeR5E5fkQ2
lmao7JrLwzMFGREJBqrZjHk6tmsU4JC1N5Ji7pdeuzVHlXfEYqIdjUcqTSDmByUsnlSvxxUR/UOh
meu6tGt3YEm0h7mr7RN8yCHHYzYVYAbD0o45Srel9YZpWcb5b5YbfW1fwZvaPqna7juPlG/g/muI
9lT6WtVrp8xgmQAA8cKZpLs2XYyFfkjmfTmBMzLISZ8reeFoOQuJetYxj68KKPkdNPATzYPlUdVm
ILRYZl2d5U2o4Kc/EvtB7pVtTKQEZAOxZJeMtGOxAVVin4ymb3xQw9k2yfkkXPDdOkENJKwSCRvD
dDgual5vaGhx+gvFQ1KY4kX47fxGiSycjulnDEwVBalWHus+Hv1BX7Ir1qtCdi2NlvWgzKTifimk
eOFOt5gCOGFqnkKlh5857EkBSDTJc16AzQnVYnVWF9R797aOiIOePlLw5NOR074qrWTuKOvrdnzw
SKl1kZLaN5SC70/j6K17N7bDbiQA93qDl3Lw5u4OkbKW9D5pQKvjyC/z8wRnbDiYaZTQGCHKfvUl
bQL+1aqlfYww0lLOCtm93iuZGDnvZHLmT7MUXYocSyBE8bLeTm1ZvCeUA/p627XTqYj6G/QLuvIV
wFAVRqqOnkQm+DlDFn/X8N5FG612mvu8nXsWPEO8tZeenVIhLeObMnfJGEBqQFglkG152RSXH3ky
81hP0ykj7MB2nmV60tHkFq0N+VYc/z0NouWEzp6QZxBxreqhxk18notm3M0ocxciuEbLRk6R11AF
5LK6DkLl90DBr/h39s5jOXIsa9KvMi+AMlxobKFCk0EyKDcwkklCa42nny+qeqwrs7qr7DebxSxm
1ZuuDDIIcc9x988BVdsFEZChiUCsIg+7baF0ua+0U6LtqsEuOu5uq/0ixE8vWoh/LAL/n4SPkdwu
d2OX2dJNl9KcuG2aOEpOuqIUpj9d6cObRZsAETfhKm+HjCAUz99Z8IfNVOUKPLXPk0nc+0DFWivh
h4mx17JYkcYAMLPVfGbdpE3Qx2YOOgvVKtlBslaFcAgsgY8BPeSuaSdiB22hlr4+VsYxt1KKwrSw
qbyUNEFGXI5uCxaQtriRKX+6Q+1PrpZ4Hq45i+nIT/g59YBfjnajWiS4hDk9fkc4M87g+KdHaSjl
z1gmNs+8jil46JbDMk4pynmC5zbkNPqg28mwjxSN7jnSWa1PLvN1UUW4ozLzwZorO3XmoVBlv2FZ
eiJNRltmVdsfM5aqY4N3Od5U9RWeq5VWdgAZT3J4HYrl0JCfKT0zm7uXeqgysgG5cSRLyIGgyVsm
o6uHos5Nt4vxPdHuMBDOmlg8snMIWxyUwGLuxooSX09lC1Bcv7nmu4d3wZM8W/rC6+swoiqvmarO
s4dKGgKDno/cCxOJEas1xWfOnc5UaTxzoub3jcQVE2tOlLdGjeRaHF59HJAM+2utPRPJmiWfL6+t
fVaiHa93Tf5Wwmo4AsJYt0mbdoFsMXnQUVJuI7N4Wsm/0NJAYLRokkc7rA4osrLBJ431riuyzOcL
WYBPmrVBCCuUameUG9/KVfYGkyTRHVaaakDAYtdJg3nMCezveQGCvcgT/TNtQ+UjHFX5lLdDvE3l
vnxJ7ISmi6qWb9JSwz2BeH+kyfe+TUeJxTMrFC5FtopI0D2ZnR1lsRnEWL3wilqTN6WcDjeQ+LOg
Lfv1vK7XeRHWxWevZXQc8SXOyK3kwzHPcYRnlx4ufshaQ+/yBVY84DaVrrgEgx0yh9qbR1Dw3Mm8
jKRubo9aFIM2hhX8lsE88AF/tpuQBu0dHPvrjCR3h2uZecydFjoL1s6NUbK7CqSmQ1YrWSztVbYk
Tqilt7BGhW/HooSZZV3bj+0xK7ZdQz8sgG2ZLGYhKdfyNlMJFK3rn0wi455Zpjh564G/E2UcQO9S
ZXlm+9Degy3wJ2PpT7S9tNtaVWr01TB1oyQdGZ6XlmGlAvd8BpRkfnRaM1KLTnEA6NKqoqvFNjui
Nmaxl3LT2Nr275H1UOZVso7JQenpcvFw54JZXdZdRCMExAl9+DLzMfW6aYr8vG3sM5VPlg/IPhv5
q1T6fsCIc6fUHdkcBjpvUvPkgwin/bCwkMPJNyaPiiHKJ4Nw375WInEbW+1VV1R1xs5k3DcljsZR
GYW5YQexdO6g00p6oOLKPhHo67arnVZ3jWgjb9Lr7ERDSLSJKGn3NGb3I4sG5W2yGalKxJEPQHIG
XTKJdE0KIovVIkcxTKpKdvBbF2UAutV26AhM3NyoBK4cUO5nNOD1NerbelNaC0cRMkRuFZmaP1fa
EuRpq0ebaaVlwyKLUiBWSdmmLM34K+rq1auHovNGkCnfWWMRH+Xk6+AmGrwQJr7P7ptbHvmp+aqW
W3LH4gj0ZQpsfZg8O5N8stjsEUlQYKXQh/ZmUKBEGv0k3VVNJoKIwNueCkU2OWlhSp4cUm/GrlVN
97LRp1/maL2H9vK5qFlDG1jkSWi2DIJD6g3kEvcSe9ed2jc7rWjF1UN5nEQmTkqlqjtK71DA10l9
T8NxuAXUr/q2WdYuhqj4h5G14dFuXrKkQIYLk+6ySsjlV1OGoAkuwvqspzsjVJoHhhKTzrV5UJ57
m2e11c7NwRhSZOMkwS1StwZdxKtYAwUefcp8Nu8HKa79mBq9Zw6RWbDM6rql+CHr3XFKkr20mhnV
vuTO8PaUPQFnO5s5+ZOQiWIy2GlZXeQWndlJm+qd2HpCjjFf3JVqZGr10nSnpqW6iVslupA9jbgZ
2PmoZJdVw+QhLs3PsoKLxdGoHtKdmGXbkf8D8R7DmAkmEguJxB8srP/bQtF/dWz+5Ov8b+bP60/z
/5hVW1wFlP+uFB3pOxvesXb+2a79+3/zL63I+M3CqEkfFAgd5jaVf+1fWpH8m61Z11ZqAfTkD8Pm
/2E+wIm4IoCgWYKcvRpD/6UU6epvGC9/B4UDaDJwbP9PlKKrw/tnBUeGOsFsjPcG57Rl2OIXqoEl
iLD0cTd6+Erly2DGuJfBqj2nqPWnphkaL6ozdhnqWpc3DM1m6iurieEmLZ+WbmaCr+U3rvvanw1q
Lbi3u+R2MeOazFEdXYjaRh7EOnkDHnP18UHRyiJd1xlVXRku7YUwv1J9iJ5Z/Bj7zpZ4T1QtO1SW
E5nNHKLH9lc/aNRuXmNCS2rWbkKA5mFayTcXtJEG6xJVJ0Qo/VzkU3pIapMsjDDn/ibCOb2vcm1x
y5QhFAmsBzGgVsp90urzVpH64ofJmTbdjdB+3lZzfmSlMQWqtgwsWNOYFaA2jz0Wo7bcKHHe937L
2+TB7DoNcPMYwk7OlHJniAU8Wx8LusNUigWahC24OWt35Nyj7yme2/tZTepTtkaoJeQifTsVJ7x+
jtTF7D/iTVq+1kp3H8njiQWWY8Uzfbiz2jqNlVXENgbE8mXsydYz8uQyD25AbhwrZdON2One56Xu
CqXm0W+L7ppdexZReS5otqAwEg4aC19yz5DkBjgB0U2EeY3VUxCKlqShan+NrfGDY9ULJX1vekGS
DEpmDH79rZcJENGhRdbWnD/GZZUCwplIMjgWV34zSjVeJ+CQrcR10HXqPd7zoJGTO8vI4me5nr+L
a0NGRQzWs5pZ41tnzusMoyTfNe1rrdhzewi3wQwPdm7dkUHBWVrcsJDjLFIjXaLvBBILV6dupGkj
arm8bwqZjpSRDtLKxIWgnlcL/1w7TC7TzcusTM9tOj+O3fLJa/nUV2Ww8moJJGqTvKRUJI8up/kg
2zh0JL3aSSkFY/o6Kh7FWruwGiN29qvqZZz/BYxsLyvMYyWW0DXwwdxkQsapWJYlm7mUk1VioYDm
xUDgMb/oWGhY/sKjV42gjpiI1SE6tKv1hMnMW0FdO/oyf0g8LY6xlD3iXLvgfHrTZm26sRY62sLk
EYoQ/ST1Zyhwi0r+PHVbeUlv1jR3NZMvvCIx3LDVcQXDCBe2JXuNvaqMy8gjQ48FR4Dl3ChN+FUW
2b7unskV7LO6JIqR5eZ+XK5HC5Afjgx5JMvoiV4qa91DxgxJHFUfOD2yjx5CtScpVnSg3UTxbIrl
kYPWNYhNrqNhCcWLRSutmw+qEgyEku7pm1m2RcqJCgnmbCl5wvehNU41IIFxsM4jXyjhQ0l8qh20
I+eB+4GTtyup4y5u7X0Uyt+lgZgW6pbmt0rHNibPvCqLJq+ary4clgm3ELIWZ6S4zwlN3t+UNPtW
bSHr0fSOO41pcEoXyij1PoBd0XJTkv+aypVlUXVfLaVjrzS16QDuWHnI9kOO2ECFniPkMqAQTd+G
tuCcy02PZDQnPgiHmog/rFYwL2Su0nvTSo86TzEtrg8Wl3ehag9dxBmlNmqdGH2ef8oRhVLMaJd8
WcN3OqvMu4SzKqXkftMNaQAxchdlaQNPo9/HV6tdRhfa1SLIrWM8FW36pCvFRjRVwLkfGvj7vMZH
U0vsjSoLcmza8EpX+o8oSndLdlD7c0rfEwPygNhpxRAxRfmWxNXiWXZExQvXdDsoK0pKk2P2YTWv
zFBKIpr4iC/fCYZmb1kW2UtbY2/gmdwW1MUpdnuTJbiAckO7B8nhjVrsGpV5I4HGZEw2daKKuXFD
QcmxMAP+UC85CA1k+Dtt5SzJPmXykWjYLZ6WcidjugnX8L6dc3/NSmAptYDtrBzaMnLj6GbMTx1+
aZHioaXD0OpCj42cM+piw6oen90CFWUKoC0GZLsFnmLjIzflvaYuHxzkD+YMgCfPH6hHvhmr7pLM
g6Oj7WhpeNIy+86uxYUS4dYZ2o854rs3A0BfmQOpfEvl5B0dEkfJZMElmSWX3ZIre94hJeJIUt5X
qQ2wpZwECU5QMG2GA7dSEc1Nxk+PyABxdJgICT2uRvO1mEvmj9S9vtRdIfmFkmhkGOTlZc5y6pJi
+B4rzvybodc+e3U1vGkGOwIauXXrtjYeFtgIvkRjvCPyOUhxP1hJMzo63UdOLxGmUDUvbNhxYidu
PVozMyecSRqi+/JeLX/YCjPwOEnnVqlrv837tyXnXC2BW97kdk5rJtsHe5IgqduAI6D3vymsV73R
StqnXqomZgWclcmgaZA2Uouuo0F5wDC4ePkIDEio6XSvSX0eOdj7HtUp/aQ1m7rbdMn2oSKfpbK/
L1rwMhl7xqMyZeWmHE02uXg1TwkuKM9mrYb8aRxmWgHPVWMfqm61X0XKt9HVdsozDx2XZ1Yi22cz
STueT8gfaEeXhnDzAzlsFv0WLVuQBC2f8MH7NCmrE+bqSaubo941d+Pctdt5UNugHHuBVTmUPaop
H8mjECUzruWyUhy6kJnARsUsyxKDFSQwk8qXW3u8aUapf2qn8DEmFbzYijfyUs4yC/cjU0NKMPHA
CcmzDRgaLRp6lrSXKc1vigzokqH80LFLvppmNnmKShwd8MJTIxruxZbLX1wBDVOES9k4SIm8RYjl
1Zj6Wb7m7rz29wmMjL5kk9so2ygqUnrENOIgWWCELc5Y8l9x5FeivSN3InjKLtRjG1AKSg3JZqbj
Mi7gCRQ2JbbFXaVDTymGnchIabdlmLmiiA5jW2BzhoQ40GxDFSJ8nGK4HSb5YIHuYZ2LXcRKOISB
D1HSd6kgF4shw9HLPcmf0yJIfIf2A5bxQEzFFt7Ep0msBDP8NQMzuGHxCudrT8AGorzlNJGy7czH
cVKdrFLu1sXnCzhmzYkiMOrfY5+OIkTQMchly6Pc1cPs6Bpp/0XCwMv7+hM+ixsZs6cM2S0mxdOk
L55OFoMi6ksToRrXJ0OLTlLx3dQ87e3Yl8qnvNokRr/VQ+kgKfNtLHV3vXwX5vMtJi63JyuMsWTb
1Cxb7I8JS17MhZbR3XurNN2xTTC615y8IEucrPHSU8SlyWzstWmFiiuCwlhuLHv2xRDeCvWbhbKD
rxXzsQU7YQITMF7g1zvMxRuMWbcajuZMx82itUScwg2qndupEpGTj6yjW/JxVKeToc7bJD8nCCB6
Cq6rxfQpVDSMxr6nLNWLsp4LXLutJUT6pDTuwR+ZPjXAyxmgZ7dR+9R6jmZ9YPtHJpmzdO9N8u3E
Ne7Nqjrdp63a+mptnFkPQzwsARtk3NQPwFs4eBkZVmsWoNeqjmTfrdlKWDoh0FTk0kNI2O0Yth19
vLbmW7IGl2Cm0YJkib7el1U4UVuhsRrvqIHCHs8bUjLmoOyaYBqoUdTXF6k/WVMbKJOxuSqfejVy
mmfnnDIy4wAZFeERG3LT7mT09wBJznYis69fPWNKuQGjZNtrUsAp2MuaBzkTrF05G6oYlSNesAPR
hJB/KjE4qMnFLaHYxy6+m0zZMTT+mhDWpKdCTVgISjrG/D6jC6OJMtuRm4a/75ItAV2vzbqpgRgg
ukzyXdvKkB8j2ZxpFmyyIK6L4UIqBC6SlBkjO3Q13o6NRn3XeIVh8TjO0m+bUxPp6oWVNKXL64BJ
IcljuhhiJX1teyzZeotANCsKwG+o/ehlpE1QdeB7rcBzAhDR+SVT2+QkK/YPbhbQPkknDkU74iJd
m3Pesx+wF4YehQL417KXbM0TIDKcGGvGkYTatetOS5/NuPevHkQX5zVPEcTQR95w9MxTnXOSbAMi
Wz/HtzJSqcMai4iogFdzC+pb4qgvxsFlpuBk2XBPAboXW3gc7MqTPny1+kS+RWCo7ojh225Ty8vT
BGqFGaYZtjOlkE4O5IRXkKrfIHl9Kb1oX5YrR5syxyFyBiPNv0GxRlsNQOrGqjHIFQgu34bR4p9r
7YzqdLpK0FjqddMLDglRiFdAnuzwoWOuOJtS094P6L+wGBIF4aAcP3qIpS+m3Of3CQUvQc4udpvr
Vf0i43175kJPdgl5tyCFTN0HtQrTV56SS1nqd1PcNG6uW0Z6Uw3Vskvx2vScCTNOgh2IQT3tWVXl
xdptOVr3rTNbhRG7Zpd35MmqtXlbG3W5yQdFukaIxq9enWdmZ54tVEVWO/Uqx5C0ir7brCgmn/Pr
yhwJtqQfy7BzzDZXuYYz7XvUl3hnTsPE8wq7wnR9QEICj5wyX61LwY7MAeWkvoIWGh0wWebJHBWQ
HpRUzPoWirwFEqiKfrSrhMBKfDs/q/j4JrfpStau9B2PQVG2TbMB+6YyOoPZgmyRJ5615h0efOQE
TzeTyiXSaT6UWD1JPrEBD1R6KLBzjFJ3sNju7qIc97VJbeyLYdvrRhKV7elpztMk6xc2+YSp8smu
pU0lD/xdll7jNb2sm3jtoAZKUSG4NrR5o02z8ZkzQwX8BMOLjth2ni2LaCG6ETXMfDUnQCbpU7zM
+PGipB3vR7EOZOgiabwYORk+eRrDW2SQ+IFt38ZcRPPQ5IsEf94yQ8LRWSjvma1JkzXtKks8h2mS
xaXNrymjuTgTCxu/hFhIuWeW88QsxQfvdz1E+8yrNxgaCd92G1ePXIKcBDAlKj/mEJmJdtPsiCae
H+puzP1iLBXO+BMjizREWe6Pcra+J7rtjWbfHmYiPV5CovNmFknoRKIxgJhwDitD5YKNtn/DjGp9
1E3T1rxUJO2D0K2ebaxBmlcWfTIO1si6FwDw1qVaHtM4WxrXbmRAS1mE8iulRHCkyP5Bt7rN8bAd
j7hX5B2JMftprHXlLHXK8KTEBY7OdFhI1TFavMRZSgZBycwAOB6vobqL362a6hhnVYD4OPRo1HCj
FCpQoIWTTYpUo8+2WQigJ2hUrA5Q08s8D8IVx44q46b19awy4nPe8Y29dHLBcilZW34tTpbzayhp
6ZtMmrJB69CiR1Qu+yJzsd8QjpsfJWuYbrBkE4ztku6ojcO0M/EwfKzciTjjh8QYg7oh707D6/Sg
FfrV5oH39YPLjvxBm+c9y1o18UDldKiJ1XXk554TFPnstKEt3+2Kk4LI+8JPbKN6z8I2vtHbYnhU
rKL9KHMlu+3ttH2gcPbNjo36JukKVXLhW/IzY+CSs9tB0TlRpvIkv+PgtFBILAqI47VKNnpJM5pb
KWX1GBk9eZi5YRWt0uTqMcVGZEWU9GinPKbIphYXyiBxUKTheqClMj7ysv6sEmEGhdW9ECJ8MvpZ
vumqVnmQB73zZ83CBYIdiKRir/UbWymayzJxt7C0m/bJnOPl6eOTAqFkm7eCa3simyBpuXpzlSuc
iq66AL7M+EVWEn+A+ZL1xrOpcIIxRc2KfhhVZ84kTrkWRUFANecTfiDBKryPvaK0tdswknOIk+F+
guRFTDJ5hxKHUQg4GdHCSxFWyZkBmoNpTFJ1VYriHvbwvGOGQn/inr9dqXS+UUSj71j86zumsmqD
wU2+yQYVx6U8ytCYU/EIXB8vjoEDMCqKEKmFPUeEJw6YXhxiW1ChuKUQIkDI2bmrsmQ9lDqVqqIo
ESB5ML/1fRte0OFMGBAF3V7GcofEzT+gqfjkiLDOfsOBfUeKufUkiwrvagW/BNRQ8Y2ibRIX8Zpq
Dxpal5l3aRj6CuzCyp3hLtK2XFVf+ZJJt/K4am6by8Uxaoue8WlQ96UkrTk7p2VonMGy2ltgTfNu
0gr1pKyZ8WD9PkQW7YJAW0MbM6MyToipoLO5ayFjw6RV7pHK4eyoVNczi55EL7o9BNhiA7Nkd9Af
CLx5gq9ajCjQ7LT4sTxYD0zW4krv2UOLwRNsEqJhuupNyuyxJ6lX/dDalmF6mCaD97l6jx0Jybp0
w7TyCoENpefkueh+w7CGG+FozeLcDF9tle6znlRSsx4Ma0S5wGgxDkhJoB9NidDlhtjkZlqg+cgI
2iMrk1A+Yplk/PqSWIO7wlJfOkit4LavuKOHtTfJB8CqTDT5PVNGnSVRu6duyNWLFs2wYm5qqs8U
fxEdJeabnmYBOleQ0kDCaV7e2RpLlB57r4D9hsbNUoLnhLCehkHcSkLeQPz28Bsht6Gsm0niJtVd
WxXb2J5u++qidJN9wKm2yYTynU+NwQdXmmMn4rEetAF4ILuOvMDCZSznca39Wn4ACC7R9QUYq5sw
og4aXUz9Vpmrr0S0ze1oSoMzYlPZtKZyXigYy/qmc5Nm2SVt8hJaveXPI0LPUEff+VBYfJFXcB/U
R4Q65jBhPjPzewDTPEO9Oiw1LH0u2ez5zuwIflsRGzZjUlj6CF6vR6pKqqMK1u6chyXrzSqsp2sP
Ghy7aGrOaTquHp3ULS9IOrlL0xCccfDVHUnzPgAzJNykrk+LJLLhDzkJ/ebf9Ok/p0d+YUggPND2
gn4ImEaFvW78QoqpcrRhegBWDw11euI4yJFqxl+YkorwInlJvN9Vmf8vX/1Dzsn6W/UqeG+rr/+1
63K4JN2fFazrf/aHgCUZv0HpMvlrXbNEdIPY/Kn+ULAk8zckI8EfkVvHoLPDJgD0LwnLIAlla8qV
OmSr5r8VLEP8hp5wDU3JRKgUmEX/IwXrZyq3pSjU1BKlErJQ+HzF/kW/ymjrwCKTym68Czd1MG67
wN4oTu0O2z+pev8h7XT9h/4ddfrrB12FtD9FnYgAi6q8flDRkpk54g1NQ38x3nhR/P0HiZ9DVX/9
pF9CVaVaTnnDA8xtvlmdenXQuONW+6H76qbbKQfuevOPe+O/3ovi58jYrx+pyr+0AdAYZkmqxUe2
3uTLfo6F0UGXurT+4vWuBJDBjwLlH5DqP1cQ/PVDueL+/I1aiqgarclkd9m3u2zfH6ZAC/qNufv7
79P8vcDi5z8dcTuTJktxDeTB1//5g+zJnMqaCJFb/86TxWN5n4lqUxQbLLUJzpJGH7f1VPtyJ4J+
ML1knHfD+F7Ipt+Z2lc5bCVkKGZjt+NQyQqPuAeSfPVeNZ8sIl0IJ26o3YzG/apjh4uFY5qMGNph
XT5RnJ5n3jEDzJhmfuuv1FNr0/avbVTixXQTNFTwNbtW2jP0Qqppgoiec0C7tg5ghujHatwugtAp
1JFRh2cyOlEdeTKWCppoJK0MUvVdLs4hKVFZzNtxBgkB6FHekKkaq4S0BPZE3ASIBj55+26xdzHY
EPCzDj/qteNt8MN1J62fkC08QbObjlSbTDsB5M9Q1F3WwowL0WTMl8Q+GOpL0n2u0lYf9mV9grbj
6Ma2FE4dwxjez8i6tXxhUcPSEaEzaZ5H3HitvquX+1LfYV50imgTVluTBHmIBlNFvpR1J0o2nLTs
sEDBFblp+y+7zgCFsvX2NcPFqLRdSE2P/XfXsY1Tv3rQiTKYX3NpfKk1HDK/mi+WB53cS/OIT5Kc
MthaNluYUWyEskuSnBXcdKQwtkyNxYDHtI+BVPLdxQ+roZ7k9a3Xtt1wsqTzNG2oymxlAQ/vZQSM
Y0+fq6l6hVVuSKyZxuD2drJNOOKbN+qwqTJ/BXVshLQCFFtzemB+ZrnGQj/ou60xXfARdYLAhgkA
4p4EWM1n64SDOq3cJHZGrdiDbWwmgF+SVFEGwzk+djpGDaO2jnpr7hbBdrNFnV526KVxwpWxLKAe
X4Qwj53RIFgbbintJ6zXUQh1owywH65wbglbd/4Ap2ABjXp1powrP2aHVUavwKX0CljDdQcELVjD
GRJE9qCvRyHfCWR6EbTKU9zP7FgPKOIcmD4n6Ea6gW31oEhH3g5XMO8bR3NFjR/yUj6BAFEF/Z07
XdsQb5fTm9x6w/tmWOtuYBSbmh9tC7LiVsDWWWELHUXT77X1Q0+ER1KSlVKHH7wchkfRfQlY0cj8
D2GPpcmqzi2FXlm0UeHJzdgwbceqi2CNbbKHGFR7bPm9SsTGfuwyzdMtseGkVxOZ04rXbnmS8HJP
SDeUKJ26yQTOyL4xyj2lvW9JpaPQUtTgrXMWpFgGYEjPjjbczZOvRT8QMs/JFFjDK4Bdr5hJ2cWm
r9T5ppowQOnKzDFwvRBOigZgViqyUysHZMU2Wu+3yXQAE+E0mrhocXWwQfRCdCnrLaz6iugfn1aE
90Z5K80KbSsqOzuMgl6rVkE132I9hh3KgpwFTogMEvq0DmO+/rKN8jGcntmOQ1sKqGhxVXZIkvhm
FXbTR17dbIt119TaK77wx0z1cHZgd/OjKRiGfcX/r/UZ051FSTy5aAgs+IO+K8etwrWZ59tevVHK
F42Fe4onr81YXGPVS29z+0XIr5P6pBIja55oLXJIakbSpaJ9vUJrFkE88zSpjgZeydh+bxLw3MIV
OZeecCqlcmr1O5cP6TI6RlQ4apc7k3wcYTlPhDwh5YJiCEbQzGa3eCwhnL79HMwTiwVF+ojF3oRo
xXc0jDcVFVRXS2QE6ZIn25g47C5z1OhrDPdDNr5hFcfVp2g/y3Hc4KMGsQ9u6UgaFkRXztYiwT/9
boWvMYOWadyBTqbdMsC94EnrRe0rByPLj5R1DQJy2I4OMJhdSfix196ELHtFd9Aj0MAugCSO9HuD
RwgZg/GHiNjkST8y620W2CiQp6lgYNQ5X79dQ5xtBcz8cmm6IciGw6DVXJA8BnGSZrhj4Lgoj0QH
wuTW6rfYH9noKngOXg30jrmz7uyGvDU5lITggeRyZDeIRhhdwhUDJZh3me4pRr8ZyuS2GA2qRMDP
5yzrWkTFFjvefAcSRZvNLSSpAy4GxH6M3YHAD5q8dAwlffvQzWHQvtGMgTdR4/jDWyipAsLbZnnL
WGzL+iafF7/DdYufpdGv+OBzNMweGWU3znrW+VtYirzpN1ay6+NLB6/XLq7E4K+xflzgjhCvvq7l
qT7Aq27DU7Vfe/0e2YsoDemY1Niq86HlHbiy6RHatq4eef4wRVXxrkAqBjPDihEPUxK69O8GS8s7
ZOU/j1mtEVGKMcw246MSvfZ163dc7bruW6nHHmOAK05qtCv3bF14hQENW9IXVpg8l4wYFnzE1xbG
r13o20899R4ss4gHuALbnSYlWwuVJ1w/yfgq4/e83l2NfVuKXvRAlj/X8VCHD7K646pSKg+LJySi
Lgxmg8GdX3V+JrXKTYE4PHrSeIrWr5G/KtHPEIFNrQ7q+FrTCBE+VSF/uJM6fMTacy9OpnaOlsOQ
39XkenDq2PriJuHpSj9X3TTdU66Ry7uJh2zkFUWAxQIhfifknVF52fqQQuGRz6CAXH3wF/vdwihM
VonA2MK4T9hYNN+DftIkkNcXDSy9ui9g7uiTJ7fmabBcENfWsFmW4alMmrfuo6cGoA3qR6k6N3Z9
mFLuYcNnxXpsG84MyP5HyM5lD+J5UeDMnVIekI3KjpNb1nbtZAl4DeOavo/ylymp2cOSFsBzNIK+
zE3eYtbRhuUlz1tj3ufK09pYmyK/s3gVzoeIJ22WsMioFjp9O3zR40Ynwo293l0s1HlMRQPRzg6M
MN51gw1rM/Cv1NjJiGKtm45Ocw3DLcXg5IRJrdwrsXkCzvwPM8QvjbDXIy/ARJkyWDqTVf7nlyGi
M1qm3naRXa7eINk2G7jQtdN5XNW+DPPXke///vD7H4aJnz/xl2EC85tljiOfaG+vfmPH2Bc+JMTz
SrDSBUjjhzfG/3yA+fNnMuf9fN5ejDhTrKlS2LE6BDgZJ5Kt2EouOVLMUG7moSz8wzbhr9MZH8lR
QzHoA8JReR1w/jSdlflo1NrEie76dkGnAUA4ljT93pnpx99/o9c/0a/DhKGrAv+RqbL+VH/+pERK
rmsRNGjT3hvSboBKW0rHcjyFnCmz6p+umOts8pePA9vDtaNaim7/8nGpmS52PY3YlTf15fqn6wJ1
v3jgirx/qrj6eSPzx8XJL3Sd9CkaVc1fRmnIW3EyjrjHVUa/9SVTnvPmcRl//P33p/2H34hZ3cJz
itQkK7/2aBWxMa0Z7BLOattexkz0XisEQrqPrnzIh6DDHxcPZ9vkRcwjTrzE87TPJH3XWfEjLSsO
ByUvYcWHXc7j6ToVw95KPqyIl7hfaX6KtKZu+vpLYguXTQ3KjbSrgFjN7oC+QnjqRqMBYxV+0k9s
qi9FXibO3/+O/+muw2sLHAXXjADV/MvEqaxVQWx+kl1pq92tAXgQn/iGHjkEFlzMBoCSPOWfbnXl
r5cKH2pQA6diNNbkX251Uv121RcAwrSNPriKv25tP9vROqa7eGa99B9uuV/a236/XhioCVqpAtQz
V87Pd0KvlGUyZ/jM5X20NZ+5NB2KB5AlD61PgbhnBeb+ep2mm/51DOzzP5Uz88v9h98YrrWpqfwc
fNW/XLFGWOVG0kyUK6DFTbwmGq6JRENDx6QyKdd0SL3BHoCI3UrlPgwhhtK+LuzRT8Md6Msnubmv
pkujXfpEPbSpRqLrWaTRQ1sPG4R4n1Pb1lI5fSKmxwcL16K9A+7S/G/Kzmy3cSzr0k9EgPNwK5EU
Ncu2LA83hB22Oc8zn74/5t+NjnRkh9E3lUBVIWlS5Dn77L3Wt0wbqWADVJ/KgkN8atI4KaN1O/8y
DeZZIPjHHpneVVbuVICuveYsh7NCv8BL+SqN8mb28QKdsu6EuXgkMfVZAhCvzL80/MsSodqttSGl
SKG8RIdB2Io7qetA9QYIr6P+HFz80lOFteAvyUqJJxKbI5lQXttHUWUyHsWOBoiWbrC9nGD8pl7F
Q+Yw/OGfx0biH/LO0go3hGtiEARRj9fCCJwQihYS6Vx3o3eka9AIP9RY3hg1BTbkaynZ96plVzT6
BZ3jg0CuG1XWdMoTnBXiRQnHrdbZsXEzrAk+/0Gv75lob6TuVaie57BwzBkSo+xIQPjC4TgiL9Xb
p1L5ZcxPvTB4oAtXSvlRTz9EJ//ZarIktgdiPiV6mJb2bRUFtD3BUEUYGm8DT/H07eBKjuzFmx++
+/96IQ3k/giZ+A4VbWnt/bYNdQglm17sJfpoo03vfO1vNQdiKm0ty/5pb1iaqN/3Bun3q33b9Oo2
0fIO/f66Ky7t4BrVNUKhrM7AKkO37jdRwv9EWAqq7hEtLUTSyNi0ul2oF6nfTxyPQ+liGNcWWkAl
rTi7rmsxsTv1IhTPZrTXDbcXHqECoYRClSTQ+iSHvi5fCKW9jZEwrqzevE70XMA6Oxj/MeTRYEie
dYpjY7gWfEOiuW4HhHP6Zzk/x9PZqhHO++9E+MW4qfv0jSrQQhrWN4cIBZsY+ndzB92gEYI1UWKq
3l7Y2B9HYMZyOD8WvbrF4Ls3hfaAHdv2c45V5leGuGrK7v7+a37vwyo4L2h6qzIGDBO04/dFvMno
OFcjLoP6njANm4989fcrfP8B/7nC0rVmKQGX/30rRDrdxzh6FAAiJ9U6ZP6b7//U2v3+Sv7PNRgM
gZxkhfxeQHSlDorfj9W1fAfKjzpMxLeerNQHY5M7gxfHzt/v6Y8alwvSQJZ07khmXqR/e2yIv/J+
hBq7HtbCebTDteTFdvwenhQHzMaL+cP1/vgKvl9veQC/fXNaIplh1pv0SwJOqBznkX7Jcv+q8abl
0iElVEkbCFbqyfnwTzWvZocQF52zDq+Fr9VryG/Sd7HmZMFW53fuBfNOjbDSavdSRFcJcbJKHkkZ
HiIrdybTmTqHR7DO5ZvSn7L4UoNcqWyV6jrUmC5fDGT5dF/Tu2R8alOPhR+lbY+IyprDDWPvNcYf
d9LhGBMjn5qcU35F1j1iRUkevUoeQaKiBxw/Y6Wx45Z/s+QY3S6ZSOZSvX66jGjLIjKLJLI+pK9K
3Tb6Fr3YD/s7v9j3L2A5rmisYwxx6JpTVfz70eIGx8suYCox20NJF0cEphbDkPgwupOs77Vw3w93
3XgfE0rUCIdeerKSaz6fsJLacnKxFHg9ke5YygM8kGTmK+oOZe6aGnvOy2zk7sRPkIwHoAU5+VCo
9WfEKOdZhYBTr6bB9ukoKNKtma5pSlIqVOdpZwQ2lge/OMEjthXyNtvD2KAIA9bS2Fmyb3IMIZu5
8lCa5aEd6E9ZdMwoBtFO4RZdjwBu2GDS7pKVlxAG1uwavSuLG3F2/MKFdhGbx6h4G6pDzrmQG8Br
8zgTppg/J/El7PaNQpseP3LAeS18DuZnHU7zErCHsUBqybTbTO15MC0sA18pbQ1GxCptkwCtnwBc
vp1GYj/XcajstPjQlW6HUlZrrtN07peuwvhKeaHUTzKd9Xa21gNBR2i6Oh39/medkP+FmXSdJLsw
PmcmABMXRyk3DzVMfANsU2XoPJ95d3AhrYLUSae9RO6EFMC58L3AOnZWcdUUzvM8nlinA6/T1uk9
SODgsd9kTPbqEHzCHnihsNZpumvhE6KmVRAferw9AEpyonlqPqwy347E0sX9S0ZkTLFTBSeOXSE4
B4BeBh/VO4woVCirfqqOTf05oB7IReZZfF6liPKA9lApPejptsl1b4gehnRXaq/NSGu+HgBJhQ4a
S+Ko+BjPQm69w49YhTxS4GTwDAjaqkGPW52NkHmVW3TWAuTlmyj6VYfNMaw/DMPFDVAipCAyaB2F
S8NT1c7y1K7bElQPZuQISnVj8jDe/WARI+5V1QEY5+TSq1o/W4GLCGpDZu8xJnXRfGvAIU/V4Izx
WxrF62R6jeStgui1PXYp8FcRq4Q4e1kQuUZ0qJOrn3lisYnlR2Y+rX7z2UUCDBPLXmo02KlbAWmD
gr+r0MTncWwfR1l6jpLgnvZsDXaC7rYgaZc8PPoz/btmrAno3In5A1lYTs+8YSqexN58aKmB58TR
gltVeqDWoLpBg9/jryJAsdAf85HQqR6clU3DWiadnFahRJMMcbZdgDFUffkek7FtVNlaGDoEGX72
jptagnBUm19zhg9dPiwmXrqq89kUVq0x4s7AH4xeVFTvjOkCeA0d9ivgUgBqbhT7GGRA9eXbCIQv
Ndf4JE/ZbsDXXs0QqEvHN50BD4pmrgvs87wwDR34xkqcyhxw60w2SQ/3nOlRpIfCW4vkQ9SKVdS/
KTLQAKQlxSEVaIsiXhwS0tVH2nTZC/ibifjFFp24hd0EpfAWZHIosKZnjdcLn0P0NC4JewT+PkLj
oDG6rdrXSNxHxackn2lat/WzPyAD95fOoWzr1NgTRrX7vHrVIpr7FP0RiG1EsNJ0P8WzXddPiXSs
Ee+3vIbpUUw8pQXvFzllg+mKLu2k0zzUNkK29UMvRZzU9fTcOq8efUSYCy1/l1JZkz7DcG7cNNIh
yDBDR6/zwDhOLjexeYXI1FbdIyMRFF0vpjY8zsTCkttW0zSTDATwiNSrD5MfXpkOlGSripli2gUH
gKU5qs0r6Z3rAFlziSS7goKovlY6KiDyn5xM2ZFZR6t7lze7mKy9KoWcOz1XYWHDDBmC3o7lDyP8
ZcLjQpu81jnyZKisW7/zstLfYoVBWpWhgAvIfFLzgDcdAEKtbtrJ1UaZwweI376lyFdQyPNflAh+
ZQxZiQoDj8nmzHOAtxkiM0utbUdzrMjXEs4L4nNWGLpWhnaU63NTfhST5UgwpYLsnWpjqzOkVlmc
zB6X4Z2lly4NIbwAzDDUF99iMDY7YWpAUivX5lS4zdjZ6rDXuo82OIrFo96rrmhEVyVaSM/w8TNm
dCExYm8TlhjhkFmaXenRWzKaKJlPSdXeWOR70wtNxak1XnvFdIwmAnW46TXjRZR7J1Gzj1oAHKkc
zKoiqu3dnJ22CF2jWcw/hL4az5Y8oeqBOTGcJvAdY0MwRrHJFQ+ShlO0r2pEN9NOgRdSM5gcJSvj
PTJ49wEOdFtzhm8sgC8g/sgnbBI7po8NXhxcPV0bI7Ap/xJWvTMvy6Pf4yBrtgE8BRIZePKIudZB
kjDjI+2XCBZEnIK8TE6lwIDT1ZJqyHFzMn061ZAN9uBQrUDbBLlxP5leTyTHfAray6yaHyN/e0Kv
nA+DdjXxlM22sRiqWA/R2IJSexnlu4yBQh/BlimPAtJZCSQmqKCURYpIbZpnFcmSxgahSYIqjhhc
VGeWGpJvka7MZFeT4afvxPo+SZ9mZqrjE+akQHAM/tN/SubqXmrB7esY6OAOMeKVxn2iHpPiQ2Jc
O+eDQxonWBCWWgyYuqc2VKZQQhdnrfBLjm8ypXF0EmNKKUwrUKeRmDK34sjtcRvNkK6D8DgXFCWt
vkH9ajM9lKF558l9wXNHa72Gge21evWmGnScSGrOfQcA2qGrJ4Te5VYNA1umPSDjUPV3nMwC86ZU
oaOCeF41Wr8TwV6F+atY5cRXkJQjZPlBrvVTmQP8mxhB8s6y0+BfGAtCNwUrwe5K+x/WuFvEyMw1
n/F+vgbKewrCx6QNHSni++cU86U1ilNUA7pI/Dp5ja+HwQuMzo7gG2K9V+MHcd64jZnpblKYkJF/
SYoHQDlO1Xia7E166nboHKCZ9GyUpn5pGA+XhHGq6Q0OjK0KlzGTVtZg2fp0lE2nyx5C4TWoL6Ly
EIRQysHfSU9JyXqOKEFneqyCz8NunoLIxhk7Li7o1hkRX8v52UeLSUYbD8e2TNTB+u2fXMu2dsXq
2vRPo3bS1PQJWHfNKN5q97Pu20O91bN7VUbbrpGlYI7ukp8IC0dVriOjNP9Bp6uhtHRqpHNpKl6t
DXQcscGoygYULxy1nc5OL3slfSK9Yv4a+TW/57voz2thsQGBvWnkl5iLkcKeKAvBQeZEASMnPStE
v5CIW6cbc/BfdAhCwlQdSNdbT5rh8rVN/aFU5utgtitNXbICGMHPkYtF35HzD6V4JNZjo9YKYZTx
vk4+iIaIxq2pDLAmLxDUnfwzhrUjzdIq8S/l9MSiAEFrZerXKncCbDd0mmIEqXN1FOpzgWXDjNo7
xX8lqGdpjAW5zScSD8Zb7r923QG/ZmtLTUy9Pmwj6a7pj4pAXOuaFNteKTcjTRkLM3cyT5tkjjfk
SBbCvPXZJpoJUG7MAK4RN8yeSMiMfew3nCmwRmceUVDGIsNkWcB8RlyohVyKb1JoxCf2DD4bfz3D
Ux7ZVWFqXlPhmHV2FMcHE47YVqVOCAyKhJBpa9ffTeM29ZksWzpU1wHhrVH01yZUHmaJyHUfJ3CE
6iW0S77weMliAQ4LpklnPyRuHjbWShRdoB4rspBgUX0afKmcAX2SLruyegGYDPQpLD786L6h76ZH
TpL4L4F1LoMnRXmdOJGl2k61nIGGg2FtsDwYcwqGLuZT3Tcp4QlDRMF/LtjZQKKBOnE7ipLZ1Qmi
kuHri12D3mOHKEcc35vhVlgbuFmQ8g56RSdFvhrLRKaTbVn7IOmn1JZzoiv1D0KL+BgT5Kz3XqDj
Lk2e44EKhwlyxF9tRI3bcBQN94oFSt6n6GTH4Aw6Kv4VczAVK6ff6WmIGQpS9cgDUSDZvRB7anLP
4DVk58Fx5/d4Bb0BHBpOTY6mVntV0oAP5zhVKKcC1LH+XUK0AsonznSo+Y2EOSPTXnU/yifNOkcF
5titKF1nqQEF+GscHpZ7H7R9HX6Q09Kwzufwt4vxvkPKYFgMtg3KglXhH6MceyaKN/2Ws+fjPaNB
395FesGHeFuM3kSxO6Emnf0GDT2FnDy3dtc6Wj+BYGVyyEw3CM8JTOaAl4Djt6rw2LN7A7Y/Qa2D
btpaZOIfsefgwzQeBeLZyWJaEbvKUPNXkJ9q9Wl5+HKzGix4EPf1cPTB69YiM54NBBtPNO4IFvWr
B2Qkg2ZQ+2EVqZzR5x6B3sbPAgKEmi8D3us2njeS9aEbbwo0b2h+CUvxcKdSHkrEsAamb2vNoesg
+7SOGL/LJmRxRNp7QWORAC3X4a2AYShc8aiso/qOPlhR47BMv2aSVmS+4QAl2FtT8WugLitCy2nj
GVE69dPg6cPTLG07CzhWch31l15R2fPckEAFJqAOdEpmreCe8fABM61wSopHYUpeIRfaSYef0cdb
6CP6m62nMhRYziYq1Woni8CMw6tsEYdYrhRYP50uHiL6SROLFnOddVGAcggAS3ATY80EhmH/iO1o
qsBOgvIcm5Y/ECWzfuylz06wLRKa8gffj9ykZi05oilvULoVFbly+1J2NflGdRVq0K9jSYaq8Z4Y
ix4nIjEkWGNh0OXHTrzp7Et4dD4xO7O07hXM/mpK+2RGNFC94fu5lslpzFt37Ol/37OMOLXwWrJL
GOYlGD6THAVAdhMkF+/kapxfibBJpkvTL+xqIpOCVYQTYsDMTsBugelzvBrlwUyWV0pZWYIjg5K3
uMEFqShfmboCFmCbTI9TQpj4TLkHYX3CJwLNt5QPAvoXtY1hLb4uzSl1G7KLIcYTpZQOx0tEAaYN
SM8mB3iVFfkuSNeerkLujsWmmegMIFxQib2KRU9W7gfzly/eT4jXObDO0bRpKxeYbdDfmdY2ouKZ
8+me1HrXQHJubEWttn2uFz/3/UEYn33d8Cy/vwQx1W1uw0p0UYrb0+KWCdNbzLsynnNCL7r8KsYP
RXwVMOnVKO+NiSfQ3ncyxtmPpN4Es+p1MastRqiICpyMjJjWCGU4J6nAbPbZ9OFjmmmqndJPrsX/
hRda440I0dUJBIUxJUYqWbMMsLLdQj048pc0muCS/eGQG7ru6ue523YtldlN59gzhpfYRDyV4eDY
l/FXxcFWSb1RBRC79ZW3sT3qyVa3OiAkAwFvdJYCze7TvURFKOk0whc48U7E2y0zbIk4NM3pKU93
uqnuqpZ10RpXBqm/0L+pIGvABS5Gl5KjQUNiz8sQ7xr5bUKaKTS7qdhZ8n0fnaTizY+jS1gCMSeG
KEvvR6N67iXPVw1oTm/1gJPcLSlugZR5RbWN0mf9s472RZpQ3pkbATZFhlRBxx1JUh5pXDYLU9cz
ZZNfLA1gDtNLegmZxFLKUUf1yVNKaCd4LcuDLJ41qDg1hvSBg4FAV+OXbm0xp3AYOEHvAXyKxo2e
AAh4ABOvUME6EBFmt5sZ2pDGojypZBl04i7134UGYn31ocseEU0pYwVD/ZXVp1L4hQuQHrwtWZUL
p0TTUNP5G3bbVH+A/GC3w5cmWJ9FsLARMho6KH9InqlSRKvlc15tfc1JqwSBkEKNhHkoQA73HFA6
zLQ7qQz96WNQ8f/It1EW10F1PKUOqRDHumvWEOw689PiiGOZBHctfIlgfDKJrJ7Lm6Jf8DgHIpnv
Ae2QcyTtpfgjpiCiJw03NTsxb0cwi5qbt1xTn/pEP2m0CVm8w+Gp50DDi7GyjH0PUIGv2sxFtpgX
QfkQxxm44IWYGZs9gZPdMN6wVwW8y2pwqLTXjOEYjT5NVVZaNtkY71YNaOCYk3pyVYjKQl0kCvqm
6AcPRR8m+cEPnBIbb5qcZ0lwwARn1BGoDHVho1r9RmyG9ah7Ez716b6ZmdCxIudzfUqptviYF0Mq
DSXSxPYIceLoZZBYX/hwAuvkE707CMhTs/e5xZaFn2m8A1sIr4Y0GhRViamz24x2FbyExAKWGFd2
A6/V1HoSqpxesY369e9Tgu+Tj386y4jKGMgxKsAK8u/O8txmOM3iGiFMarfTr3h06Jf9/RL/JQnR
/u8l/lGF/zYXCOtAn8iMYAbPFtCvqseU4WLUXovs+PcL/THx+J+bMTRcEKqlADP5981MUqgXHXXt
utvpG83l7G6jUXzQNqpbM/cTf9DN/5dOQwNw+n8u9+3Z4TgLonnmchXTVnUDIJ+1mO3273f1w1Ws
byKeQTT8pFO5SkYhjgGewt8cKfjVHwZU+D3+mGKKGoITk8dIiMz3AVUV+/CWgxbvQXGUIzKZ0FKH
Adx0Ks7eS+e9vwEok9CtaGAACTu590J5N5qHxmRUjp570tiz0zWkJMayPzyF/3xPf/vjlgnJby+R
qAPfiAIq05J59oLXS1AA3P7+pKWfnsC3MUvIHjfFdS6vsXHakQe1xZtPI+qszLVs6eXvV/vP3/W3
O1r+99/uKJGyqTYSlFI625bkGe0Ftgn6179fRVqmfN91S7//qt+kGUGKY8JQuQxUYZeQBrpfa7b6
teRw2Z+UIP8x3v/XK/TtA1Q6JINRzf5gzh6uUgpRmtuczOmRgBmJWf4Y5P1wgz+9Gd++QglqgxBJ
vLbDGnH4ut4qNmdG8u/Qvvgr2nO7+LX5QQ32X/fJ7FyE1acyYpW/XdPX/CYPBIR1i9mp2PVeZecn
5L0/XOa/bu13leK3384kgrgMKjSDvnCJsyOdr0q4/vD4lg/n2/uBoVMC3KoC/eOW/v0aFhOmEk1C
KdE4HDecYoN4IN9HhxdzVaAP/Ap/Wmf++MoUUeGmREPDsKZjG/s2l7bQneSVP0lrYhY5ozlw+e3y
qXqutogz4tVPK8f3G/x+uW9jaaURxaAFO4CcHJOGRK9vWv3wDL+vG8slJJSByqIqRUPw7RkSKmkl
YFolVGaja7jVJjrOO8I615kt/Cj3kr6/Fd+v9m3hKOVGTrKeq2UcIJ3q1G0CR93KHSceZG2yW7jd
07T/0Zr2nzfJLwb0ErGI9Mf2EMSTERcyxgHBXcSroY3BlrkmDagDEpezdPnhqWr/eaO/XXH5ZX9b
IYu8brWp5kbF/EtUbdJUM3Evh0djMjZDnB86epAFeKgUw3zGBDcOSsKfgDmN/UvCKGwQYEJ094r4
VIj9apKOVtavezN9AEbgNjXSM2ZEIr2LhvqzMUjDhoJx0ySwansAa5Y/u4Wh0cUS9ynm30pMNxKk
J0k7D/Pd7J99pr/z8KHHtFXl/NRB/WiarSZH50QmIaSNXEFL7SzAX5YOhGRHn9G4mXA8hASGr+Um
c42WNnnwNIXHbla2fQ+9PuEMQGbkPjZ3yNa0djdV+6EpGAHdgiBd58phpj1VFq3TKo8Rw6OUZmgD
2Q9YYcFppQHGMw1McrrA3PoCI4tsP9E2bubQBnHhDu1ZTYg5cnMMN6NGY/kIKzKN9hUJqIOTqYdZ
2/NLrwzUGVoZuHAQFIpPFfkakQoBDC/peVCPoJOHDpSnwmgSukx57vNDPjJuzN6D5GC0r2LmVv4L
kyI/C22pp/FwNKd7LCQ7MULtjGZAJbJZRgdg3eSMyfja4BiI48LgX6ZGON1T/kYnDY8RYlNjsE1/
H2NYIcw4F0Z3pPUBmbCJhJ92zEWD9vuK+M/39dtr9+1rLkvFkqOC1653Fbc9FxtrbT5Yd4ozefEa
AMT/Z2VDZp+oYszVNSCzyh8LMFfLOl1FOxkyb1EL0k++wt7+4Vsy//yWuMrCl1Xw+pIS+G3RhWne
knvNKqhHwAH6eFf2xbPq13vQkCvGdjPesKWXjBdxCpiEMUgNUJ0xkjb9C2oYohg45m21IrZzxb+A
adoZ6aNBUy2pcdogdUuaszqmNmIdA0zSuKWjdUJhOEkPShEDgqdYhBAzAQHFCmbCyVea5lURJBh4
BeNdaxNkBBmFbHNGykCxvSa8KfOZk4MzDBXpV3R38EFqHB5M4LUMxV9FxnAm3U7Dh44OBaUZPSHH
rlQ/hqaEdm47YsdHdSdFb2H61oZ06tJHYXgC2NhwSpcFxRZacNGbDq9cshE0nBID6VxQrxrNC6a7
fkjsKdg23Tv6zlzGI0GCFHh6Qcfxz2shMpWb10oEX5V9co7uRykksOPXrLxSQFe05QjAmX0o0p3y
yDcRsTVkENGDa1ZtmALkUbODWulOEZ3lDEtozOm9UGw5nNYdy3k5vBiV3THQlMpNQXbWNNyIVQnF
u3x884N/HlcTbXTxXSWtyiztTji2IiHm55w022zPgsDk90VnsCgMx4D2PWYkrbqYOWjCaPyQC+wc
8UOQHqY2upA4RAaB3QaWVwZbSXhV2/aUUmzHHfvMxNLGpKHrmVIPmT0rEkE/h6LbE5xktcZDLIoe
GeH8IuThtf1WKseb2iFNSRzfeJcNySbJjt79BYdjkd71IFDEH3fiP79dlbLMMmRJwQTPKebfW4ZI
yrM/AaFfi5tFYdpsfFs5qSs8nA578fbHTfF7db18vCRu8mWh15eN79WTAPlJTTS2jNGVXGZ/G1Qn
iGDWhcu4JnJ++Ir/vDvkbKoFXB49H2rvbxuiWHShxbQWIPGNwQJ1BrIf7QgndwU69AhSSfrp8Pln
8aQri6Wf47ROcsv35znLiT52UYKC1noImh3Etb/f0lKr/HuthY7BeqSgi6QE/V5IC7IfxEGKpLro
MgfNSgALMnyN/jcy/f/pq9e0P6sXfiiM2jKsAwMR6bcXAxAl+RMZqYETG33GIZYPU+qOAxmMi9kt
BW3vR5+1RqhK7dTqL5iph5Q2XMv8PhWTF4kxB15PGDK9Zdqo4thghZtM9eOnxV0ukysNtzbP6ysO
tozw8rh1yrYln+6iKpg52Rnl9FfGMcVKTKhuwoeeokXXlUce8ELPtfVqrbLPzrFwDJRmLY0AFt8Z
x5KIsqo1ZdXX2ziJvYIWyghdkvS9UaaTm1jQUoKlFUdcSAONMb4jsJEUafCnCwiGJpdY0HxsZ3vM
DxnWbFriKy12YImrbf+Rp0voO9KyXCSdg9R2yIthecirZX7AQCOfRUqfJMRlaTlhZKJfiMeziF9c
R6KsNwwAM+Aoi8RpdmClbethxD/dXPvaQ5WSjL86XVDcZkaghtCjwQcBP1qxVgPDqzggaRa3lUkm
qEEdOx+HNnAGFDZMMLoAnRiCKQMcwGqYzuBQV3FLpxv2McFWI1NeB9QcxD1/2+uMJLX2lrP+5Uvf
ImV9+5oE4IDNNgo9nUahqpxxhK+T+sKWdfSTYW10w17wy1NgksKCWM2bBRVj3D5IlYdeLu9yah9t
YSoFOLbxzkN+vpOUCHNp91qqao0tF+en71WScekZNMxIGOrmgnZjGdfPw25OYXQ3OyAx2AtNcb+4
a2WGyrS+Yxr0K/AvvW+6RFQKbIoy7Y0xVOwydMoJYd9kaJs80ry5vapifUx7dGOhcBVnc6PXykHK
KN0Eu5qPY6S5sfZcoioAQ3BXNvTsRYJfbcMgMgxngGwSNzE6OGxetTy59vRCGTQoBsPPVJDWrTmd
EKMgyjz4aG59nZhPwMiVvIuS0jUbvgTp1Ar8DLBB2dOUgyb6l6jLtkFFpEyBmMYPzrCFmccGBXqs
I4GR6NYbbS8X5VbOH3gpXLN0xxASEYBlJUerpHwV3bGtavi3NpFLrmVwhMkWwIBdWcc4GfaWskD4
8FFa+7q5B7NE+UtDVvLqQn4deWpyBbAi+Miy9jxinm3U6cHMx2vjk+8TSPmxwDIylf5jHup7+l6I
OybzzTRqFKwXhaChwU2ljaFHXjONLcL13EOIZ4cVQOfJZI4WK9eZlNrGQm5BAKWKbTKFt119yuQP
RtLXzFg15GjB6H78SgH/qsktQsHH6mBZuFRql+xyXuZ6MxXVBnaS25ZE/gxR+zTgS8kaRhxGRioR
MNmoiW94jitXLjOkHSpKBnBum1l6ihPVqfwHJr2zggm3hHtltw3+0OosohfL0zuhpNVuXDuLaPX7
oFdXIieGgAoEpweZ8uuWVLs8Mk/hrBz1ufiyGmZXRYM8NoTTbT2HuHXQbYH6jEYZ+qmOf3t20s4g
0ejZV1gJ+JAyj2i93qrdLnJlxJcMG+MsXIfhpzB5lgQM3GNo0Uf6phHOcrOvqEfCLHUFPDvD/IVA
FIh4hbYFkaFFVSGBE+Qdf6kC4ZjELqsTu/d7rZkpmQQErvqcDtjdqmWk1FkL1MDWoBTDBZzrX32F
d1mY+C26o2EZbjAuwwaCclvmIP0m1S9LmHSYdExVi3XbmK6FNmEgrjbDGB21zLY43KUediSmRffq
AqzHO5uhV24e/bJ4gFzWCNbGsCL89PI9Qtha86rmPBr7COFnzFkQTm18n0MZNcI7ROaDRBLJwLAg
um+7wPErELP/IMsPokhArpwgjmHVbDw1PMlUsalhq2OwVww8+wQeMZa6DBYyqHVtsjCGxylbt/x2
gxJuFnJ8fFOEU44iU2Q2GIISodRB4nXS9QM0DxVobUZLFCbNdOpi5nE3XbpNaAxTdc12iPT+Afbh
WqsAyjScoFgX7ufhApPlOHWs82YZ/upoV0KuEjAjCCcVfH5Atp5Q9q950b+S06hA288LCHkZ4mFa
sfmBRxFmLA3dF2XSPmA2SRaCSe5gmkiIrAdkFaV6Ja8BATUsjPXMWG/45LFocEIJAKbmtXhrhY68
VT3qCD8SvEYzNoHk0+lGOWVgD2pU0qAtW2kZpmSbHK2+VRfbNBouOPA4KqAs0KmRkeFuIZNu0X98
mkP1BFJ6G2k/zBj+qyD6rWBRvnXjDTEaprSgYEn1d6V4Qhv294JIXVqkf6mIlG8HNRiVbSAHXKCt
Ebd3yipSgW/ikCewuHOIkyAueW3AZVCDlyCLeMa3skESWa8zvVmbn/KASFZzNdi1XQmWRj+WPNwC
xxz/F/iyaBNRr7TFc4TgjVQtUvMuU4TwU8nuGpGJa+klGtvWjDIhuhFU6PSFK4cMfDGSsOSiiKma
U9sdMgl1afvD7VP2/3H/qmgQuYJpC+vWP5Ervzd9sA7HUmZU8loJhLvcqK99x4B7AhcbUIiQqfMc
GgbDe/FcwH7GWN4TageUHF2OgmYzzRpEvHU20/+APtEb97qWHnRDxoNI4WZG4l2LaltLcc8VPoRk
jk29utdiqC39BZf2XcrgPpOfqi7hbLvIMaWWwGmi+LoSHcTY7jr/JmFzEnzTHkZ0VaD8i+RdFdmG
yTcJZa+u/G1gsQ1Fdzg66Nxc2ibYk53npiEmkvYV0SqUic4ZDab/EDJgiogNfD35Ff3eyur2IQ6G
WK4OpvogKie/txxNV9hpnqfxTrR2/nTXjpg4doVwksNdUmz0zpOCEG8rWsfoVeSwqt91+D+RBaFJ
dAL5uWQgHB9GZSuIkOX8TZM++PEtb+/IFqN4cEQC02RbDKe9ltOn70OPIIHJPLTCaya95qUt9vui
P4hd4qC12uTj55A/tuk1pX8QF5sQxR1Uvgel35TkOUSYFPUYLUItIpR/HloN4PtjyWjepOmmlA9z
4SXJuMZg2RHbNE7Ip4pf08Q4GC0KK6XJVt3ca4D9c4349/CpRCZuLPQmEoRh53SJ3YiXun0dqbSa
AMF8CrkyxlqsOlr0oAgXvaXOJK0u0Qe0uk5hvWN4ZgB5FynvlsEfMK5l4zzp96Gg2TrkEmt8y+fn
tO+2pADuZzVYYizs3PpKy30uAhFZi8vjnHE2hZ5JfyhgvJifC9pxVf+Zc9iXii8VIZgqz+ueyRjR
IKly1XBDVJwkgMBSFHxV/SWf3lKY76JIiIS44kuNkBneUHZR/Pt2t8jJYGRmYHMnzpBwFiPTegr0
gb31NtSewFpYQS8Ki/c4DBJbnNud1TK5xsZaHvqw37WEo6xjy7iI83jI8Q0+ilMCZFUl0JcE0P9F
2pksuY1kUfaLYIbZgS0ncB6DwQhuYDFImOcZX98HtelMSaY0665FlZkySyBIwN3fe/eeezUJu2gL
AYWdmV0904uNqX/YiM4BDwmDxAd92COAPPjFykUdWJkHl8wJ925zyqe7WL6rwSqJm1sKBDGX9qVL
kIUiaZc0Cj+oXed9ZxxiuzmUgCz6OLIZflvbSJX+Y/6K4eVPi4UQVN4AxWhJ/zIgaVy7GyhcGF5k
LiIZFjbsKMwJH1K4CDQZHUpwI/2GgBrVqUS2U/hfPQne8pFsV+/HUKgYIBL/3GQkU15zVP5pBvPC
Wjc6bMw02I90PXt3nQbksOlHHeuupCwHjVB2+lQu0E3LIdtoNVpwrXFr6IQDDOGGGEw6mhrR10bX
8VogD1z+7wAoDUe1TV8792fMwZUKjQJtAFDZ9gjAVkXvr13RXszmlFo3abjW1WIIvkg0aq1VnJP0
8Wm2nKiD6a+EL2VZr0XPywG0nTS0kaTa/NA8/QAyl/lWQpCxURa1S9KmDimj8Vn45SvFLIw7jDzp
gVAB8EFwtGSxN8d8R46qBffKAmoUe2vILZgUHJLse7pa3Vmr6TDrIfKZm468TcF1Ymq7wD8wF6HI
XYW6tUqiSeu+y5QXKSloZ5aIqrqtVr/4oE6BOAE/C+8EzPywEP1zVHaKWJvn3S0nb8D+gbj4HLfu
erAGuGXtApQoRCz9mNaYWsLqk2gb1hJKOXSfnvehV0wyNxowZxvpBTByeDR0AaNT0u/ifGkV21q0
twTtjuvikSI0rz2rsJFU9xnJe117dsCzFcSHIeFF0L3OakxgzyQfTbdBLi9DjBa5+p77a4ypM9V0
JID8Mi1ImT/WP/jx5iIrtj4wpVp5SbpN17u3sHQynGM5svHWnkfdEkPKTKopL3GA2V2PWg9pYpBc
gak/hBvvDJPMhGSc5y4kGvExiCusTvYzayG1slOW5S4gVdKuh4OtPhiq51390bCASwPiJ4RsOkZe
ZV3gsMl4/6u4uVTKo0kunf4qgmMc3lJcOnVKOHUSkmfXrfXQX2YU7taAw3581bwB/ld4//sh5g8j
KjZxznm6poCeVH71KxLfrlt2blJZLpQVpCsK/1mwTObB3Dxp8xTEivStff/HRaej179PTv++6C9z
MbUcRtFlXFR1vHXjJE7NmFtyAM/+x1j2DxPMf1/pl2WH1EQCBAq6fhVgSNBzW7zdjnCoUWa581/z
S+X3HhnUEdwW07yUfLpfJTpRIRfKWHI18Gn7gXFp8uwY+VGfentAQIvw0pyGT7oof/8+/zQxsAQy
EAIELFPVfzmIhm0Uldr0G3bZrgmXvFah9x9fpGb96Tf750WmBf4fIz6lrvWij2jLNcI9Qmhk6ENi
iWx+DCMKY/hv9kmI79YbC/BEw9kinlEpeYlVew2wnjj1+BCJXWSYeyVH0sYulV0D9xF4yMu6S4Bj
piUXeIyvenYtlfdE89ioPDph9XIkUH7Sg8WfnYsJUr0r4lkHmx4cREmTQxsxd37SHMuTeh507xGt
iZH23xRRaZfhzjWOosdZSqeFtC/1kUsY8LDsdGiZ2zT7rJUWvvQjYXbVTAWXmi01zD8AqBkiFFtj
DKfoZmwhJkYzMr/pskvmmiDQwR0du+DY+E5MOJBhZeuyIgIyuQd1dpZoC+jKxRAX4V4gYvfuTgw3
+sCleu6iW+5ZEIStt77WX+O4+5HVNsYVgoLyflajqgbFDdK43ro/daFuYiqGVrmbxIdayxj/mB7h
jjUf9SRyjz5G7NfjUqGE94r26JP7poY4M03/m6Op1DiTAr8Qb1MoS0d6oOWfTZBCzadS7grYdp6+
qy0iSlH1IXxHHrmOw7tokPoh95fXmfuq2ksbRlwZPgWBGPFXCoiGL4AxrBodJJ2BzEZSFpCrCY1S
ClxYRFkH74pQ52pEB4DEGf4ATRKdgaI5BSl9qn4x+nd9gJrAEqppM3CAEm0zUFpQEpUmftXkL9Mk
pWnq1KuxIzjJi+Qg+deaVTEIXnXj6DEEA7ONMTZbttZw16OvMtr7KP9yKmhbe+bJoZ+CFC/oo0Pj
jraS4R5fHINYsakzdsMKQlY4d1XA188skpfV9MCEeBPx/LTzyDi7FUGh6LgCHb883jymSQaKVhio
deHEPCijtpUQSWr2sVSIm1ZI1gtfQhIUlPpMEgSPN3M2d20UX2ZtrlpO4HK4ReZOwBunav4O1YE+
HqfJBto8LvU3UHpClWYtE22NVAPNyjaVWu8IDZv13iGjPx1KewU9brjpJpb+3iggm3Ro1WnDCgfL
PTqejQIV0OpCp9e+WvwuXky0CxQVLVrmurrEXaIY/XrMLgLHcMcJw4pemrL/KUxpEbzras7TurWx
5k0ZUy3js1wNMLEYW/K1MfC8YjDwB2/eDLswBoGKvTLv1nF1HaPz4C9xFfju0SpOMaM5feXWt2Ky
ZFSHQBtX2OPwg0w+RUITXwjvdAiG2I+ljLVykWBrssN7r9h7WzvH5EzSIc6tEpOf3rzyL15jWeep
zZ2ctGxDLDKAMAFsuvjU1ydTIhOm0C+utVWgB4R6vImSN00L7zVRxBU/9rAZzbMNawAoPbAZbOzD
0aalSjVColMTvfXkWLo862MiIe8lWSE+K1b53jT5V9oEgD0Giw5xRJ9Ojy7GSFnapBLiVHdR6PiV
RnTvdae8y1iu9YkKmA5OPEVSqXublMq/r/z/myP9spNChBKqOm08aJZ/mTORUzBEGDkmgJG3rubx
SZpV82wuzY0DqL9VyQvp/P2Sf9hsUFGZyJLRUxm/DcF5G1zNa+FtqsaNznQd7fCu/v0S06b82039
4xK/HA/K0tZDO+cSAIVL670q0C+LbQ5pjvC9v1+KzNg/XAwdAecfjQCG3zbPNs+yVrNREjLV3Xtj
vpWs/hbW4tMiarhujoWyEeIph1/CX+hhgLRZWyjNXBbnQj4lgEhSOuU+vl3s08JUtwotZhVKYmkx
jvLOpSwfolzpZ7mbbzyldZo4OJYSSo+UxJVoah4KHtTMxtRt7m263wkJS7JN5p6+k/JtxMqTuy9y
v9KNR11eiXFmYIWB3FzJEe6poOUgT4IaB9cuOHTos0PynJP2MEVDm7pvYf+t540ZbAygYAbdDVXP
lkMbzseadvjISJ4pb5DFOz1HzcIAQO1J+EHU3WEf6fzXKM12EdFBsHkT76dhwf4I50rSvniTn2mg
RRrOZFTJqblhMmMYFB7DmyhvvcY689pHkDxoE9sM5RICdiJDWpQ+AU64jKlsBlpZykB5W+wKFuyx
XpHYtirJx1MAEdDdqJLDdObg8XlIg+NVLzrJ0BMjpKXHRYNaZuEyaYbjS5hHCSVBvorcpU9qCCpp
Xve03agSh3C06IwQq7UFsZkfRqrfzfCqYkXRoh9t84FZwDS3zXB05QdCeLU559m3FBxQWKvefqQv
LamHEViU6lCD1JSlXY0FEaCCl814PXdGsm3tV4iqtt/M+/4A5ImKbD/8b5WUV0WACW5BGxRkqiq/
9CnLQnIqMOR2DGlGmJ9iJtzbkGEvHL9yRiYubtf4oIarUZPXSXcmS8JMCFJ7jdM1a+dbHUrDvNSv
/njiSDXgiMOgYQo0GtL4dDXHprLB30MixiUCeZxjzwySbRIre8myoWqrrHEyDJVysn0eiyFe5Sqh
cSAt5aFBDYW1JMyCT3lCIBBp9Mr/C1ACDoymZH38+0v4p06tDOKRyFWQ46z3/z5aNpGhK40+eYZq
MOA1DmD9v47mv69azOP/cYmpl/uP0yvTGClKaHzMg+FJASeXG56U/7+7+EVpamhMT6qQu5D0L6Vy
qsb4j6/p92Xxn/dA5se/70FDG2mJkQskk3Vo/KzEusfwYR8xUfz9Vv6wrfz7Ur9UFIobKJU+yRfa
L+kLGuXCfQcv/N7Ys2HFwHqe3vNw8R/XVH9biLmmyn8UZBOmZv7y/UF9GYj54Ceq0Erysiyjg7qp
l/pqknSr179f7fdVn4v9Q5/xi8igcRNvLCtuUBMbW7kHxRWR8Fyhxv77dX4zOnAVBPX/d3uZ7vof
D15IDprUN+iPgYi4jrZwNzjYUNItMS0uylnp/L/sz7znHAeQPCM++eVlGtGGBMJLVJqWjhmK2UTc
wMf1X7dl/f7S6rAaVVvlpRWWqv+ySXPblVVRCc9DFQ6L1260KmXDOoURCJtkTWIctP8lunmiTj+0
6mGn74FxAzZIqM9saJEchsMDSZaKzNBqEgYUzGnHZUeMQPUVwYnodkOIvmJbu5esRumspEtCnQRG
1jouvgO5mWf5iraUIq54vzaNOTjoC957nKgylUqGgayg6km/C3r4KQAGYhxBg3yGaCy0Ts/Wqd45
IjaAYG+96u515c4obmNuLpmlLeBnaC0SBPkL0HiUQaipy5lb0mc34G2X84l6xejCL2+WSks9WRjl
FmCuJ94DkB/Fwc4foAsq+X3EtF99G9opGS5j/iKTduAGFYUQw72lpK8J/B20VQ8khCpXt6T1ZKFS
gyOsA60+1vmprvqtilAz/urpZBkt8k/QCQGd6PxQls86pRG4N/tvF117Fa29ZJ5UcA+Nd8adxjuh
UAt4lCdV5fghKw8NY14bPVSX8dA5N0zst3a9jPwt2arP0n3Pcgzj1M6Jt6KtrscDnBF9VmraAqMZ
W3iyh1EhQwMQ2bufI/3ooSOH8765JMApWu2kuY6fI5qb9pNZm1wI0CbAdFaHL2m4J/mBfUdhuGPP
eQR8vlMR2VtlvPntkf2p9cFkPKzU38Skd0MJaDuAgOpLE363BkG9tTsX1ntYbwJ5WMpMpgPktK30
PrLPxmhcoQTNZBRwJdN6MvvaAO5puhcQkOxkU43cJ8qr8kRXWEOAMzLLcK2jamsQM64uDl8TqoPB
iLWku9hFXxk9QSAGSkF3Ev6MwIUMmlFFiIwcCEg/I4EAnQYOahc4PCTd6CK1Ng+VOOCOX/imOzcy
43Po9bvWGj/8orLAnFXgBoDF1C8BU4hC5wAD1at8jV1jp0AaUj4SLLZquCv8hiLOuxsusqIqvqu1
BVEPsUUVGlcrNXPUIPmZZeyWeHDsg4Euw0Qr8JuVKB25RKyIXX8AsKJqUTgndfgs2uoahWSCt6ES
Lvg1kGyY3clkkuBSe0lRufOxwVqmvEqkR4a6pOQQLD5q2ujMJn2PqXj6mlbrRj3pFVSvJ8qGDLUv
xnz/LGev8NX6wFGjdUEgg65szXxLb9eAxN4eIlLJCXfHhjtLMrRW8mUgtZO0PgJXwVJ/tjRcuwZM
OhbYHC9u+WXLewtIvz3Rb3IEkfIJrlGvsGjER1AyrNpWEtI+BbDEu63mVz1ut7pBmqbhFg+mUegi
DlEVvegevW/JU24CrlFmAxYfPXtLeMgavAl8h9ze5xFMWzpc+2gyQZNY9XQV1hGvx8oHtDQYXomp
XFQK+R4EHKbNkVTKEtL4oK4saTtCtE+H9oB93oaBgtT1UY0j1lAc1vmK1lOcEyYmPUwA6X19FOMX
tjDckjsNzY9No0pXYT0NLwhHR7z5GS+YZBSYLEPGZiQSiuRipttCdbjkWhEjBKQBiL3h3SoGJ5l1
wdto4d5leBrXG8uKn72N/MyVilNnjDe1oLwxr+UQ7T3V6Qr47zLSthytlZkgMYsXWbz0c6aj6wiC
ldYDQKmyte/Ga6I2EnwtzGgXQxkdfaJ71QIQTpuUpwEhKdEQeIQxFxAa17kny+fwPhjVI0xwrRLx
tZEhlnbfpUhWAQqOIHwLg/vUOvTerfh9GJuFRzQeXWdJQeUOXi2oWGwNKF9+Ni4IuOwcpeKnYbng
FHfmden1cmHb6zafj/aL5r+k/c+oPSQd0WcoLSWMfYRBsPjIJTHW0hiesv6lhyDQ+rkzGgTcTfI4
w/4IyappVe3VpQlgjF+BlfGh9qGLaUKOLq3JeZS/hUj6ee6Li6od6pqVWA9OZXnwoGwofMSRYF6G
DjYyCvvTVpZTzExIR0B/9NbGg4WCdbTB0gCzgxbWmG7a4VXlwczajcz6qvZEuNvWykXolJvPAC9b
DtSTpDcmlk3az4f+oLuoO0bG/qydzFsxo3FGhjM7nPBSt8YWalhuv038nB7rX7dlIMsiRNqkZFwa
7BM6sraGYbU+ZV/SlMio26AeLwu2EGP4UslRlGN1EZXHqbYk03jBLLXx6odRp89OYrii0YyTSHmb
AmEgG6SQiVnfBUEzuh4zeINXVQef+YQ2JGMhFAsbCVZqIeTJ12Q1rlOvJqV8VriQiaJzbn1G3cXL
QsZhMFIJZQ1znguOK5IioFGibR/5eBFcXb3vFoPI37y6/vCCY44gm/yAkoAeZOB6OqBBRAZp7mgQ
9Ey2ygaOlFP00nvYKqfRyGFwXPz8NU2SpwK51V2mvZgHsbEZIu0mEQ5AxdgR1AsHEL5Y26+aIWE/
vGXoF338aOYy8LUDnuW0hhkxkgmkH3tx7zKU5NmWUe8o06AO0eLvKjIpqxjCyI5he4/yQt2WTb8k
1JDMWGrd+D1kGVEC4hVAJ4a88P4UVYjWgaRTycTe7L+m4QPwf2537LkkSYcEmrbJiXC/c0NBCktB
ZqpVT5KKWUzTpWGJ1Ug7pkjs2aNjzOBdfbCVXeB9QEmF5LWxeoQmYYDhtdswQOwx25n1B7q2Ur7Y
eP1KX3GMCXwHBI5I1yOdBt0mWZihqwF6LVRXzQhXpb27o/waKMG2VnipI5rUHRl4D5SK27DkdxrT
pe+dZDNeDwnLf3krDGPnEUsR+yARwgH+J5ijkBSk9SSim2ojshkqKHz6a5BDT06OEp1sly75CHn3
BHx4DqAejzs+GumhILDq288sS/eepwIus3ds1BUfpFcuFLqy8k1g0nVMXjst3eg0U+ipRobipBY8
7/4HnBT8DIi2JFDwGH3c6Nn0rwYdgeSSSu48M556KRaJtY7aYjsO24zQp8y4m/LRRTcYDi9GZc3k
6A5haukSKojqNERyl2vtTM3ild1fsghNWvjwPIX25bhJaUx3NipKNkUedM9dtVV2FaKaKNcXL37x
MLy7BQJEoItGaRwlpe3A8BdQbfaxam0E2M0pSYJTj4fqQk1JLSEdIB93GRt2i51LHdqVKJCyGvQ+
iNfcRdJ9QHSrmUctyIlTbJSj90XZC86NW+7DtS3c+aAtiB6a2QG+pYjlv30XoGuS7EJYywCc0W/x
fZfAN08IhMdsJZKfoQWWrSN08KXDLiLWgYXSpqG52t6l4lrHnwb9kTDYMmScm/pXg2w2Gnc2bWJE
0p0KJtBeBKVj1cPcwo1U7wdzU5stp2F0uj6x2ORCJgdEYsDxlFmgGYsEk0WCUFvIJ5/0HtG+NbIC
5K2ex9m5jXZEM40loph+Z+fyFiFm0upIIL5ogc3z4klk+ExVv0xXmulCfvbgnkmKvY7Tq1Nd6KQL
z1iOTXYNg/RN4oibD8OLFPLAe7y7UbKTB9XJUlpnkZMS8ISwNk1eNONMLNaQr03TPoIWxZDy3vYn
pS6RdUdzeElLG9yHr6EzylhIAUL5H/EAoGV0km7YpOIOarMe/V3iIYVGG1DI6s5W1Y0Ibw3oI/5b
AQKigcViEuU5UQzHD2xT6hJau405bUrpvjfbRd9+BPWx8cutCyDMGopHm+YsloyRs4F8cyBT7ILe
hEmZNjekwPQ90KjZxQzSZ2icOdaaSblM5LMS1jR8eCPdA6iUDCeugU1WfAUgRVJUkU8RHhuCyoTC
XEj5SKWzaJgZTSei2jwSuockM3xI6ohpiIqPQ4XC6VAPxKvdhZeiiEhJBfTIxMts55L/0fSbhNRQ
uXRneQEOx/rKqbtztliCp9p9zad16y3JafOAVNQBJaHHAg+3oUJLny2lEF1RCXYKpIcucRqhvKxC
KHQRSCCOW3K7tjyGJs+cRlq1kwXvpkerc/zQrUOvHDLqAlRrdNAImUqSvVQ+CmNtUQEWCA44PSJ7
XMnducLd2pmbqDlk4T1htGamCJIiBtX+uIvqN137Qa5yCTIEyuqsr78aPV67yIG8TsO0hZpD+OqL
gcoyK21UT/IHDbaG49TKIyC2tJlCY8UyvPtAgjQSAQmRvTbe7Kqa6wP8LcMsZ4nWw1Mkg84ly0dF
eELW0VbkL1bOrMbdZva5QkhtcRqa6GybLgKBkX3CaBQDUF9kB0nLXv+aUlazO3Qy8syEhDkb2oY5
L72bobyo4/eQ4/cj671ear22Nun1oCiWUCCwPQ4oI1hnm2Ki0HlHZr7cAZhRR5N+RNWRIWU/tquI
qEObZG5tmBsS7gGsYaoEqJGUPb+qF66LmcAi+S1Z6MxysRn50TnQTlJhXNX27No7s2CoHCyR43Bf
qCQth3LbKJ614uigy6HoGjavnras3iXj2AOXFBBiQOXXBDVkQc0EyFxVTMIaAivMinVzyoiri/5c
kBtRQlQ1ERP7Sb0iOlUVAMHwX+jqpq1XdaScLFRDlV/v+uTohyUNA22BCGzh29FsgiOMfCc6DebQ
OneD2E8Q7HSdGTDBAbtjDJORTkv4FJ5ueqAunilI2xIG6UBouxe1axgI881Epj8FaeQMXdkKfHk5
ptY6d+uV2VNhd/VCN59Gso9hSDXDFL278HrCn/RnAqZFw+jH2jeSq9SUCzAqhe40yGcUwqKUl6j7
sroI0t4PxuxkXXkKqX0LOzkG+r7sWM0h4ETjCqsmI/xZ6vcQGuHO/XSbi6vtK2rgrD/ytgUAlTKM
HXTLM2YKROLuqyQ5mLDd/JaTaHTxbCYHSuMY7aFSF8J/bYavaqyWOsO+BLhld5za4RGKItneAB8b
pF2CtQ1XyYzMh1Jx8ppEbePmdnvikVyaPwVtDQrRTDHmFWGTSp/MwwKBfVgz9fw5sEaVwV3KdiSA
3yIKjjS/ymKVteeydbd5QQtoXIwFvbV6IaVLy3oUg7qborU67Vn2p9L0d71tPytA2iHbLu7WUt/5
+jlNVm2wa+j/RY31IgBGgooz313WM6CgKK2MsZlPanjDYL4iqZuxXBdNtUcwpUdLSX4tvHQZhNZs
BD1uuopjQieTMSRo/VwjfW6olQ1vFhUB+XiJexfshEmy6Z8qNkcl1N9ak0I85leue0h+H159NDIn
oANRMlDO0nQu3OoHpKNFg7apu2GfHGZSIh5t0SwtQFCG8m3zRf29q/d7U5SWnqkBEbB0VTOMX5qi
ldQKT8Zkhl3dPcoucd4TCcxyOtB+f7/S79Lpf1/pl7Glh/XV7n38LC5AMkn/pk6h1HlTiAikCTDg
ofr79ZTf+/9cEL+/QggR8xh9+uf/aMMOGoq9YuIz1IvwxVsba2XHwGiuOcFZm1u7fC4t/jPTSZP/
oJDmq4TVoEC4UWmz/fuqGUh83Si5zVguLiacxq54xTAWUIkZxbuJ8T2p7mK8NeOzY/iGU8UjEy+y
2nOIVuAOprhGodsgS/Xyc+GdSsw4Woj+kxedJTCuH0H7SSOYmgWuIpy18QyuOi62QXGsynvpbhUb
c0ThvWZjMsMaqhjXNpGYxX9L6UlXiToBCyd6fY5uE7cYRDFjm1fbqJexe8CkOuGgx2IvI4VRY0R/
jX5ws35R4rVlFzIRERAKv9MBABucbjjaMFTaCH24JCGwPRLuL6Pags3+4g1bWL12xKz05nu7boxh
kIMsq4vtAK608766mNAWYPc9FVIdQAeRiQRIEGjQwilb7pAO66MZYnTNOchM4tT8xlwl6Ycu/ayr
jV/tRr4dS9oMvvxMCuXeNPEJhOxdGKQkxlNyQR37D6r1E3GOFLGOge9ncKrqs2Z0H259fcJyh2z8
on4UvLHzota1dTehEz0pxRCTCg6ULKWNZcdOYSPuA5GrtAmWkWoXFgQqD442HANNORfFp2T/9BAJ
APwdWDZZS4aG+SM2H5tQjk76Kar8PZ4KweS7klvWv2tvnYSL4mWwfk60IradoeXILHMbttOjTsjh
dMmD9hFrAAzyIqXWVxxbYcqfw/HgkPbu032NG8d0cftI4lgn9s5TpLXG8hTU1VcwRV4OqFkNGnhe
xSdvZeTRE5DZDql9PdziCCf5rozuGzzbKQnj+UgCZtosIW+Bu4IE5kvLvK5OQsKRt7IjthAKKBIJ
gX3a+ftINKArq9NsMoiVRWoChU28XRxtBJmQIqQ48KU1BpLeL+8VKQlmG+tfUm84ouL8q5np0bNt
+WwRPSeDo1omhJtrI2POwnWawd27lDxFchFFNO+xyAiMtcPPXqcuGXAry5vW6m5xiNWl0+5dm70g
/tgnUbdxRwyCkkB9Z4/2TcZJOROjck5M+2lipx6m5BelolJZ6IVjJuQWNXcYljCW6dO4cNd7DBZo
xBi7YNUk88XgCSHlkJzC9BrIG84SdHs3JT4uevBG6yM3WzKfpggd7+3ZkpNvqYZVpxs/427cjcME
60drCtgN+9KqUuRikVGPhbnpqDoudrkAKx+LabQrXRRIijZwM1F16zrzfkoUN2P902IWMKY4v1x/
2QJXJokyjDmFtMrV6F61QKHxHi8zkiZj+Yel0AQTmw4tnH6wRw4RLpx97y3HfE0cp+Cc4jNhyZp1
Ju1a9GfBcCurLcnaxwZ3j0lbHsuKot0gOZdUmAkRllqxL4ZxG5k1qaLLWi2+ZQ9E9NgVJI0O0rMe
bTruzcHLModVGDAgArg4JYPSXvuV/5BEc8W2ffCxh82T0QNFKZUm0wUcsAKxgQipTnMmGkHUVvM+
89/Crr25unqJJBsPprsEQZ/ClC9RGHS9urY4ApXdm2gKxIHg0/EcevBS5W1laY6LETWiT2JJj6oj
McIlWAMyvbd3KclG4pBLsqoFCAJE2mKnkmMpHSivZ7F0jwu0irRPCEJTCkuHnEtuT0IUhYn4sebx
Tsp1ZC0Unvkw4XdVOUJ58TFMm/fWbo+RwkAA9ADlik4l+plJIGD8M4OjHCZu/wyScldm60yx5hOQ
nT6u0UlOwPVHGhacsQ1aNT5rVYqCrz6UPfYxP3FKVsqqgeWZPWml7pRcO9JhtkPkyynn6Ars9cDE
BxnsgYPNjOB5mvOTGKxaxsqlM08SqrbS5Agme7s6CWfMvo7mkBLMjBY/w5y0bUS1qttgxfKKMWmJ
W2BTq8NqbEtaD4ukgR2yjWpst/alSmZ9joImlHY5ib6uI6suzO1gm4U8DfQsxpH1ZaR/WsM+59GB
j8PRcCVRDkYpTmpcUqmmvNG2+tY56OF2PUWRmMQuJP5yGC+QvJjoZiy3IKpjOu6yQGbaZmDemWf2
dprycUOj/BKIRUsuZcW/5LbXiFBX493k9zF4/lyz4pA7BZKu+phYTvRcChpd0tlWkosIDvMSUFJq
CK3dlu6L6/5UaUfDO8eMm6BG8znhiupnjoKswjN5Akmd6ySlc+qmholo5sXiHqkJtiGUQHN7qJ8l
zFyVRVJqcIQoLxlVX0u9DHn3STbTmrDtVjN3gpBhXZdeeux36nQerrAy0pcqSiZmBxrODtSRsH2l
XzEzeOSwLSSlw15qMJ+fYsmyR8rIl/kkLTFaSePnYHx6Nh0Gd6kz2275gYsErGwlEY+gH5sCti5J
6BozxI80fxgw82WkojVZ121xQYEVVrRW3YWnfSf6EXWGhOE7C9adfcizdzWxtmO1NsMdU0D2VB67
lRUUtwxPMTydtRbXr4n7w81J4UFk2BJtGps7FS1hze+ea5sRi1Ln/pD4WCpdgRY3TgXCbfLRVOiY
rddIFztNvobVsStfBFHzo/QS0WLy1hbG2+ZbDNfM3kR8K6XPFKxHlsULbJqkot1kHBG40YgXh/2o
fRijh0BSd3KZGR2tO/sWaw3o+AWnbEaIjHXoTWarIsfhCmaW+RMK/2neS0R7ek5Hp3WBl6s/LblH
2uhOXYlHmjIdI0OEdZrxJCIbYC3SN/tjOGx9cezCq41yShb9qp7Au/I5cBnIbj0cPiBG2UFIIonV
TcYgU/2R9cxJrLVnbRFohbgdcAH2OI2qvGGo6+5yyT4YfPcRcmTYO2YOCFiJd1EaPlPaGnkpsBGS
N2etIiwfEy8962GUsOSg+iKLjJCQ4U2umD8hQS1p64u2Beu50cdtRsuhlanFGYbz7NU+73EFer13
XCSeorpkZMtHmoaRHFEasbZSwqxU/Tk2xtwbItwiLJE16JiyvGvSTWfzUZtll/G5sQAbnExYKwGu
NqRWmqTMS+FchQQNF2QNVVVKrjQ/FtWEn+vMhewdMZgua+uRwzOtrGtG13s4AeZ0QepTiZNEiYbX
VhxKJAPnmYThybgUzaDzhxJkV2Wud2IjJOlRjGA8g9fCpS+Hp8HbYMHPFfKOmKIbqAfoHbuoSyUo
lBJ7H95XxZFwb0XbCHFXIl7YX+wfFjBqCxt1mVKEeYSy6s3CBgbvh4va79/L6azxIpuLyjz7Ym0m
nHp02aGnGhvu3SeJu3SbgyGQ0KafUfCJAdkIfhb9DvDtqK0IZDw3VbdTjU2StSUUqGPOOxhG6l3H
pT/oe13gItACGDJNttG9gs5Fe+T47AyodBkNNPUPcFkVxx253VQCLM+lg/rgGR9i4qMyHOK4ophv
GXEYWcm0gukbEodOuQNLm0UyufM85LiGBhrCoApS7ICSggiQbog39d+ORT4JfRVyRhVi4VFrYIEj
+JouNmc/9U49gnuJcf0YhMiZbxFmNiHe4vwiGQ8lWQzAl0NbmZnYfHxHoylBLykgZ0ky6Vv4YCzY
s2ucfyRE5sWVPouLgpmwCZztNbtf9b+zow99tcuOOp2poJA/LaM/d3wfkXxw/fHapsZqYLgZev3V
Rw5BBuzdBXDZwcHKG+bZsb+QA35izwbC9Uz+D2nntRw5kqTrV1mbe8xCi7WducgEUjGpRYkbGIvF
gtYaT38+sHqmk2AasT3H2rqtqik8Awjh4f4L9RkHBUpX1NlNNHAU1qLvJpeIum9VbKRdUvyxR5PB
R3nI4qKu4awHjVuABslBqvG4tBH+gfdsSV/Q3E440Yqy2XQ6dKWYkuIXmWJCB7RafPINUpHmGCS0
X9oadCZHC1oqFybOV11bXw0anpF6cRwh0YdS/yCYjkAlRGHx+yNVSYmyIpfwQzuKq7jQAB4a92no
fseF8kVvlEctqH7SJz/quqpRA83SrVZVx9FQgFn3axgja1m9U3rw9Vm5H5OSw48UrUOm2Ztsxdyr
iBGNgmD3WO50crK1zBuILOsMjmrDDaOSxePkcuM3923IRbZ8JGe3RWx8xQZqJn49nnEl1viOFd8y
+SGh3kP1jwB33IvXFMrYVbUV+ziJvhSI61C4q0xo0SEwmOhaiW5L99bHIchvwLYatJ8ixHvjS9+s
oaXZvWnL+nEEJ2k+KtKFCdoEDgK2txlGcZkePrrhC+STrHjGW1iLriW931jlfaSimD44oerbEEXR
30Ho2iqBiGj3PTV2r/82XUKlMX7UZBzlvmmjdYHscR0dR/2SNrRFTV+m9d6bzLhfOk4gieYEqfc1
od6v+LtucFJuVR4a6rndqncy+UrEM87EG4RtQD1RHm5o6yYdwnL+oy8/ipR8hV8m8hKYJXkmbGgh
kSwbj24zjx7M6EmsAnzZtHuLc14K9laUrkOEl/BC3A9d85XtK6uu0Q77xjcEzTZlS8Q0nUnKjWob
j/dGCJQDWn3ayVfItVFix3xLVBHb1we0Mgags6IbpZsJ2BQUFKr1wXuOVCQSUgwV5HxNGTFB6yWH
2FC7dOSOrfdc45iCOQMfDgqEEDhupd+qDdiYQObygN62tU07pKS3MmVcCrJVc+UHV5PijMtN3spp
At9KcBZioMkaXT1KCxHM7ghasyQgpFeiH+I5g35p9uPGDJ8H87vLSTzc9v3W9O2BMnJHOdSXvgoU
iQQcWOL60A57Rd3X3MgCVH9EhGEC5DFy0l01K9Z0xyOpXiX0LYrxij60iK4fGGVaJK89psKyep1U
jqvhCpJ6Ti8cw37tWWgkNj8LdKGyLzl3uDBfg2jbWOb3HDUHGlN9BsG0QYpE9R3dynay7+GFZe4S
N1kVALly44vZ3Ci4lljqpsW4yEdR/pHd0MsoDG/FcKPTOw0SB4ubhiu43OzR3UKcz2rjbc+djdK4
3j1pCPkGMGXg1URIzaH5VWMbZYUdYKzOprrlWGW9Kbr8hY0HkR1HhOqcsZYNwX3CyPG+r7EAa/d5
xA2SUyD2Dq74gFAB9R19n9Dmg+Z8A1N+z4SVmuLeZ69oAVbFmbJAGjsHEUSBEh1KC1ivqM9At77L
lUOdPCry8qsuoekRPnxe1jOmAtqcKQBe2OTODWzUEmdgx1YHw9dgobPukQ6vHYGrOoYlKNtQVurJ
nmm3P8SIkMfKLldor+IsG9+MTQu5vT5mlHV7wHpKZHstrNHkEs2urdIjDpVwb6KPAH076YHyVdjr
fbXIWFKa1KpmS4ZHTYhtD3mX1uWS3koHIXuqCmE9GjjG9BhvccMkF+0HUjIcNsfuNm+PyHdskIfA
7cLipmGujfwij76ayq8g+FZTpQiux2zrkt+6D0HLtQeLrAC81FRH/pUpTihsMA3uxcsRgRbNoXvi
xzshihbI2udqpRZKYjxOS6NsOXttVq2GiVByJENxwkMmRVVdov33+as7x5XEVRgzeHTZ8KG2ZhXZ
CC5jXI9MDki4x+Sp3hdb0ooLE9YMInCiXa5ZtABAv/z1uLIoQfpXUICdTNXf12SrQq7rVjFQ6u08
qAgit0BcDotNJIPN443RZKE8MYjVZgCZUT6aSrnO6vvU+uo2r59/lrk2MUOX3z6DpOk6/84Qz1Eh
NUpUAbtHimsv7aJtt5nkz5e0iSXjDHdTFpGEQzkY5ggs/PdjNqwaVfmMrM7tsLlQjmJtAD0KtxRo
kSq5ydIbxNyANogxAuIc9CK4hkG9aVJH8K91+jYNZ2PYTjCifSw5mIZGertJJkmNkCJ12gU33tTr
xGx0/AqtpMZlsxzR9dr2zUQ0T7aZ53ND6bjmWav4peQKUU2GP2r3rR2ttQCUSORMLbVqj2T6z3Lc
W80rHySgMDc5g08W7UH6WLXqtY/XSkT1jSqVn2JJWT/TQAq5+cRdC+rmiQ/mFd8lClU+Lc+0AWVj
IiSC+cW6bZ+teA+YZDVxIDLzoeOwyFPHkNnmn1QWvYFRJw4+3GUm1YRt2D8EPVOiDrB4+iXoqHEX
3TrimBHaRxxK4FNsJ3jeoD/U1rPfmNtaesq0fYz6Xh5edTihRI9Tv7y+M2UubqsWMaCw5yCVgSjS
uWzyXRCOmwK4lpH6EFDw1Oiv258jkxEXWUws6PtSzFMQMsNlTV51/Z1a7nOxokh5XVEZNVyTe/YL
2lUyvSZcb+Jgl4c3YUCm1/WQk6zLyYhTevZB4kzoFB+pmVH3HROVNF8T9o1xH3OvyQLpuTFU20N4
FEweDcyNTwaOISGM/wQvSESM7Iil4g4ohH9T00OJjG9+MaJd9fmqONerkZEDQqJRwaiYxsn72SoH
USp4FhUd7E9wgHM8B1CAf8WLxBUc5zlbeCiXeGDncPqyhJyNCuAC+955q8aLJUWHca/8oU2O2B01
u23ukFg5bX6kdrD9fJhndllZklSF/6BzKJqzxV+1ntrINbwzAAt1f10jRhIuKCCdfZISASyF/yof
1K4r6isYxyDa8FtwnXvELt0kW2Pd2JhqwOMADfjjPxgW2AeGhAC1bM22mtwHER1p8B0Q5wukJ7ei
3Wr/ByHezg1UclXe2Pv5oXsRbtkpTy6I9nHZ2r8tCZ8+D3KmQylT9ONwegsyt8LI80rzSjh6a9R0
C8GwuwaACVZoA0J6h6bZfB7tTT1zlsjIiJOSvsmagbr7rCFqxu3gNTKPrYjAaYhfW4SB8gZfQ275
1FEj1JM6GhalZgM81KntaFgeaBcxEl9TvqNwlUiAmf3CSUWpvo3h08i9WfIhwW4QvgKmJ2DSZfF9
n3/uMx1jWUb9CUEPQyULmx2mQUC1dfTpILXeXTEepJJ2/i4aF1742cUp65BNVZFw8nxHMH1czUp9
oBx5jB9khxBQaMYDIEXmMCJnC/HOLc3TcLO2bWFkWi8GEssGlmIzYiTkHwT/4vNHJ03b2IdXfjKo
2StvAJ7pVh5CKt/m+8Tpd8olguhrkE82ApkLQ5p+2WfBZi9qgCjUBBZPsPTpksBj0JKFqTAt7M8i
TFPlpMOeqZHAllCzgXLRa6UJq7zXrC/590ZSlva1c6PhbIDupsk0bN+uBSexhtjsBPhdnBCXwVV7
lCGo9V+oHzsoinnrfM29eSFdPZeqIVw0papYWKnmjBBXkfzXTUGqNmkVKzuMtDb+jmaTszApzk09
bkuGpMqkZOyi75+iRLcucaeZntsYcSKmehXbGKXt+wOAmVV1U2+96+KvX9NkjX2HQhCCDPr8abaW
WDRaOuKlMu5E664Pl2b6GRgEAXTWrmRJEsyw94MyOiUE5TcFcAYHjZlNg0LvurMVZ8DJeGGmS+eS
3dNo07o7mRyB21be0LOutFVrg4DYlbuJRShfLDHtzkfSVTQZkcGDCjd/WfSRu9piGqZHaZNv0LTa
T84YbMkLa+vsBsi802HbkRKRwb8fkxD1ihzXnrJWWzs/8iDXgSNAaNlU9m/Lm+zL5xPx3MbOBBTF
iZEryR/mu5xbtYbCLeVZZB6wotPc9dSJRWb380Dnh3YSafa62lxWMo0qK4XIVeWYW9UJbYHzZKVe
dza0hM3iGpt+43ynMrhuSUh9sKTnmVdf0vaniEOtcR/silv3BmyJsu0dXKx3+lUgLazpc0v6JNzc
FapMJc/yIZ6hSbzz1Huzv8rHr58/xDMhkBjn/LWoBWqmNpsebj6OnpQkPMMO6QIAnPEu0f+i/dg0
7ySd7Y/KAHHmM0IfpCDiYk0MuAl1fu/TQRSX1u7HgcCws6hTU3iYtNNnA4noI4teKE9ZOPQ8m4TV
Mfdct6w1jQpjy53uUCJTtbC8lqLOCh41qPy8ay0Foqy5jb+JsB+ihTckfdwDmW+SiP2MISsG6fj7
FSyaEaQSa5jYzcpGX4eb9EdwbB10HNEk+A/GcxprtqQm9xugZ7nCBWod+jQpopuoefp8ysEo/rCM
2Ig0uL8KplW6Nc/9cmms1AGvB5xQmv0gOCgh4uiuUZ5tVxEwBUHfZ9gLNM1FhSzOIMsHbtcrJUGo
XC9vRNxf0sykrTfseVyIpypYXtHGEirMFsYrKdjAIruVe3FfeaBX9Jc4MpFArTZ6W25cl2ACgfQh
uBb9DreCCi2x4sqLgm9u2z/4en1bQZxqBlipdQTaOiVGFN+H0b0CMQqKYKRcRebONJMdaDmKPE15
q7Wo8Yk/xPFgtUgS+6DGvXXRmdnaNH6CVE7Lb2J0L+rhkcr3deR5V4q0GWg+9J62l3DMjEEfI15j
+ruQfqHMOe5DMTJ772D5yMY3UOfAonjfZYn+qbZvMtvrbqIK1P11iecjaRrWGAHNktGjmyY33VEz
aWGW9UtoPklAagLDBYD1jMLWMeSmXvKzrn4JKn0v5WBoMZSWgeb1dtveyBoP/rLSDm7h1Dke9btg
qr0D6M5E20L7KqLXiQAGmLLWaB1X2lvmdRxQzB6uqaVWsXw9pv0mzlgNQWJnHVK1+YOl/Ijow1WW
5YjaA3nRRdmKT6Xe3jFCnO7iLnXw/6iFrYKkBN02aCAyEijjoQ4v8JHslD1dfvjGUXVURnTBrOgC
eDI/h2wsPR5ta3Vbrb/HVVtGEw8RegFBDX5Elmm6IjDov/gZqoj3vnw3UFQKOjQ5G3qLAkK8vpBB
XnDXAOVHU/+a9uaTKao+SqDdpewVjmcejVbBTPapl9wc8LB8o+RYHUPvOqQIX+Y5Zr4lCvqyjNA0
+vyBkV56afqjhTDZCV8Tw78v0wj4IeilBLReeGxanCbxjwxMDCihacdgGoMbNwyf+i70oYBUj3FF
mgMGMck3It6xngBmWySpU6BTARyizWwhKoQfdDw+4rjdYwFQtLtkAMUMzCVr4AxeaVJhs0y2Dbzy
yj+oiCs1ALT6zrs1KdFIJR1bQ7xVGqQSRXgNWMfkHbNOwxSFZULHII58Cn3tWtEOgpo9JmToYWmw
OGjR0wZM0kfdRbMVLr9yT4kZ2rInXnUCXKX1yLdgj6zIuw7tl8HajCVip91xHIYN2id6BlJkW1e/
dOvaxbJchBwbA65SW/A+wT04tC5BUFe/CNX8qRx+GuKjQdpnyLfV1OedmIHiq54WNx064Hnxq4QA
DPCf+sLKk+9y1HF68Al+7wEcyK689mZyhAGF0Yc3iCdi+a5SDiIRs5Ee+I68yFpR89s2pTEn4r3c
9jDrrV0DcML/OXALhh+LOSOGkIdcfg6kcBfTRiqN6lJIXlsZaVBcXtpc3bdyue2CCzjCZg9K9Bmn
p7q0y/7nCAZG/OKbD2bsMKODBtPrldde5uPO15/8+LaGV6MfFPgpCY18uszwOwu7qp6k/ntXTUJo
Lx0VQoQCdMQgctjE4cEydiDMkH2swDZQJWy4z48qCuIvCmS3CAvWr9RW7DyivWVQ29OlW5SOkaKh
y1n+itPWSeCZoFXaTO1fOIlp80Ongopjjzzgf1MZB7nj3Cl+mjgneISHkDP0oiMIaKcqD6nLjTqu
7TRFElhAhShpV0YSYFoeONQgdK2wR/OrCVlKoTZZM//pWqV0Pw1kLq1NDU7EH2igXIEl3Sjxl7Bz
dAOho58thCWcq8H4QcoNvowygvP7LN2hlJyVeNuoCKKjgl8jwEk9njkzYAAq5CyP1xKCo6WvLJMu
o2w+5AgmhMF9E8FAoBcnjxsf0FBe77Ty2pfynTfBh4p7tfzCAYPFWg7TEtHTQ4YWWPZLRoy7ji9K
2G7+ZLxer5VIBBz0lTlW5IeRRa/fGhmEj4C2yl5onbjDplbcqP13F7iShk7/pC9Y/+oqFMzHB4AZ
CggAuZfoKx59ZIch5aAMRosHCpf3rYsvwjDaxD2uCb7dDJsyQJ5R0C4iek8GvtIDhlhZsoGqpeTX
cKp3sJ6PDegRbO4DGfU6Uh7xV/HNqC9d+L8+tGUFnClNWDAmazcDo6IddOzpUWaAD77Jpj8izGxW
0a+gQp4V+kRh5D9gwtT496HCFBXydwjnl6oJn9XKsn0RRy/5cBi6F9kEXJHklOPRrqwBzLH+apQi
zA04Zdvq86uuhpttjnuSigGDdRx4Qbw/KlNr3x38+zCO75oKuoTQWdN2Z3chpJ5Cly6N+rFA0Meo
cYd3kx91t6ebjj1Cr/cQcSGMmKiFgAPMhIg/j4+hMlzryCjRQdBQwMO/rnrkwHRU4y7pXMdIMjSd
kPXjVLtpNPA89wXi9mEvOKmQbLoWUQr674KQXpiefiuiyV+PF6qofokKYGrySyM+quYPv7t2G2Ce
bgRv86F2u1tJvlSs1zLPrjkRVoL4trn12LkqQnhTKvdlHQb2GN4UzOGiYOG5EomPjJyJMjwHfDL4
JUp/MHjQNFJuQDpgnNAgZjD09AsC3DA4oaEQJQgE5OnW6Jww5batA+A8CGL/ksFPRylgorqhK5DG
7IkoGr9Wg3ilm9XOM/yHShzswgx26uAihh7QUkH3QoOUh4td1FTVShjb2yF0b3X+bOSbGjCV4l+O
wIC8wtYG7VIPN0rg2RlKuzle5PiywSuuQUa35bNZ0DaF6lOlt7LYbONi/GqWG500yuph1iNujEtY
5jtyehljIksv/sFqhsuersznyeWZS6F+ajakzDLYMqE63grwEmCIroGGrUPbCPkUK/UFhUyn27F8
FkJOv/L9rfB9yFnRT9V6l52NkJ7r6FtjEziAea9ydqgNHa9FmZ4zunPEo4al6qJlqjTn3l8IWqM2
08Z12RWzJ63dVKCy9fGy0OwuxwjiV+rtYgsw6FZHhAO4AVPqvvOoSHZOWiM4gARCz3LRkyvDhPLl
lEJOa8YGb5Ogrf/5szlzP3r3Uady3ElFxQgmI6+E/EqtTBri6EFkdt8tVNiWgkxfPwmCLIo6htPz
T5VqxTJQDfK5cKG1jSziudd88tinwsdJGAUkYzyaOG3IMKt45imKft2uryEcJ3cSy8mw/D0uDSGN
SsgHlnsQyU71xi408RoPMRuN1LrZmciIhdsQ9PXgrvOq5f9FXwooxGOI/xJgzzo5hjL6PvAcUnlX
sGE36XPIRQhvAQ1mHRJ21oOZPKvApjKOsYGjBJhzDYSAmzy2OkwHTFdw5ytKj+sbi9S6TWRkXnk0
rrEHtpbCkBEDbATaRwusuJl/r1GEUDnI+fwJqqVxi8tCf9+al7mC5j43rgTr8q5C463dNdUGuwk7
wo0pxTCuxsscxHoj3da6dlHnV35prNPiBesXu/Wt21S6dPsbNz809WGY2EQBJkmx9h0dZycD3NyQ
f2XixkgfA3evk5Ia+oMSZt/AVSJTGmCAV9cmdG0nAYGKiHozCNMTD8b4p8Z+GNSFLcSvSn0HObWQ
8QDCAZCZP47IisDyxHAxQfWgIMnLfqXtCGLX9iA+1Y1ylQwXbSusZHhDBb7C8VEaxJ1oor73veHQ
jgsBx/ZNjUyqVq0SEjPxui1imxvy3iwvDESnLMB/8Da68CBmFyaSDTClG1Vf1bD+PURcZWRPIvZK
JOAnCifUDjPfDR14MGSiDDnay0BOya31Fpg7Qi9y4Oh+t41R90jjL1pjHRsv+Soo34QYL5Xsou13
eh6QWeAtnzxG3NTr8mmkSTOgMRV+HXiFEqmx3nCbqC6ymqS1Ki6EYiWZ12Vlj5ir6h0tc2yYzAZ8
0ZUnlBwt7l0sXHvJK8IraQf2Srxoi3SXd8YzYpvjKvVe2+iIfh8mQ6ozghlTAfqKhrFWS1qBgG1N
kcxFB9k5HiYdABT7aB3pUJCGu0T4qkVwIqOBt9c+qqOJNaG768crLbnLqu4Y1Kg7+vn/59YzKwgF
zdD00ZvHinxUufpxrWgWuglLG8+s+uPrhW7GIrvbmN/Gxi3itehOfr6Bnj/PTnadWcsyBayPggQx
yhfoStfulqTm3lrnhj2VHbGIWyikTbvYh8NMo2WNqLtE22x2ftbaAI1WJd6gQhFIIdpmGzfFmaVd
OqnPHJuSadDDBtTIcTYvpip+1HWl3Cpr7/m30aFpo5PSr9F2x8URFtXCkzxXR6NajAOMpEBRnffp
2XnSQZoAEd26pUJYrelZ7I2t4qTbpb6INE2u2VMEovRnrNm5x1arwb8kVv2ib0UHVgL/Jgfzm2q3
Dn4Ih2LfXwr2kjX7mbY97+0k7vwobEt9VF1aaQVG3xTg631O1x4Exja6qfaSU2+DTbX7/MEujXV2
LnZuHujByFgN83oEdKaFqDeQ6gl2Srvw81jTc5s9Vxnt4An3QLVXnfeDrFCAwzBVxC35SfRe3PL+
P/j9EphA6tVAnueVyQoZiL5A7xcpd1BHKSa0S4qlH9uBuqxIuFMaigKkam6GWVo+zMJI52kF1mOn
w9VCa2+UUCWJnBSjvaa5Go2nz0d1blogvIz/Jh00TQXA9j51GatAlHHiUYCLaZtqK7DzrvKL4FG9
Bsi9juwOfxhvlSzhcab9b/62JkVOysb0VKEzvw+rGqkqS7Rb1414i96XTg0DMbUMlY5J+u/ubZD/
/dL/j/ea3fz+vdU//5e/v2T5UAaeX8/++s/L4KXMquxX/b/Tj/37297/0D+v89f0vi5fX+vL53z+
ne9+kN//R3z7uX5+9xdy5aAebpvXcrh7rZq4fgvCJ52+8//6xf96ffstD0P++o+/vWRNWk+/zQuy
9G9/fGn/8x9/09nJ/vv01//xtavnhB+zX9PkuYzmP/D6XNX/+Juk/R1NVPCtgFxVDHMnIG33On3F
/PsEWZJpY8mijNm1xldSUlj/H3/TjL/Tupv+pwwMh44NO3eVNW9fUv+OfLeo69jxTNcPxfzbvz7Y
uzf05xv7r7RJbrIgrSt+8bv5QU9f1Cbsh6bxQVRZVmdHNPzVWqlMFD5c1EBsr2LzgNbc7eRxfDx5
JH9EPo0kvV92H0NNU/UkefdyMG65RqjQ3KLz5IwXGPmug8vY9hwkVQ4Dup9XWNKxNS9vy+/PVIOn
rOPtwVB1Q9dUXZ8tv9qSax1BVY28HHcLmDsg1u/l7ufCGN8fqB/DzA6dMlXVxuOZr7GMwPrdzrZI
9Phf4DZtM1h9f1HP/Y94FnsYMAoLzMTssMHyQGilgmGl+UMmU8i7BmS0MKb3h8u/YqgKTT2JRuXb
znby3iC1F1EoqBpQl6ZEO39VH4sDbV5HuRKeqJL3Byy6oJus4PJ9WYj9PmH4HZsGtoEQg0YqZMzG
F2i+kIeFDlLINreyE5DlAz5Aug5EAAWZhWizGfo2SU6jzY7RsOyzrmkYKVxxG1X+9eDUNxhrrkVs
1y/Vn5jWHkS7QCAEoZi192Mh/Lk5KgEpnNaipqjzk6+G9VFzMdPWqvTAVWgNbwnwpBLb9UW0pjw1
wROA2W7/Yk/991M2dBXdDrrECvHfr8zCylAorbkC/FGwWUlfgAHTskUF/tLYLwxzWmp/Hkkfo83e
aSSMlpUljb4GFef0No3DH+0OXp5T7NGdfc0WACznXurp4GYvNSoyq+incOIh2E14Em2rb/Jls6Jz
y+Q0zmwnxcjB68n7dJZJdEXrcK3s8Ask63TtFAyLaMu78fuwU5Ye57klchp3tq2iNfDHywtzbDn7
VRVNxrdI88JMN+UnS8Z7x9wn2qSCvyRqPoPBfXyX08M/2RtGXDSVqGDQOH3sm0fXRmkRbCqdStvb
ZLvPZ86s6vYhmj6Vh06ilYkR1upAtBydGT3blfmlmByk6mtswAIbbsJuq0tIjHy3uu8jpoHZq5nd
jeNV7h0lrv6QOyYrmBgBlyAdHB+93gFae1nCn1qqus0YEh8/6/TaTj5rEVtKFJR8Vnq8TAOYIfRV
f1iUeFYI56ygJdwPuxpJkmr1+VOSphf+yfrSpzPqJLKgpR09NCZ84Ywb9XLayZCbvETDBOAp8GF9
BY7hOrlG63RpAz07F+lkqiQUpmXO75NqIUih0TJopB53xkW7YxO5FbYoXTnSzcIwz67rP2PNkTlJ
jatgnBFLEdN1l+yzAIxsdFm1hxjF6OZnagabOKVEBlmLi4R6aYZHH350nuwiKoEmxLFl9PvZB2BK
3GxVetPYvL5/9nkBrDrlro2jS72vbqfEhlW4kp7KrbbwAKZt8sNrPgk127T7Sqa4Mm3avudgAOKP
O8lb2lum3zGLAeYP4KRO+mRyNL0fDmbdYdDHMp0PJnG17h6D23pFL5EJ3FwLe/dqaQYZZxIoWmMq
/CXOQBnA5vuIWoSBipCChuCcKhytM6Eku2P+U68lrGaDSgEmIKAQmte03ZO03Fsyip69BXGkKTpE
f7veeMpEEQkIoeR+FeaPXjM8y2kTO/DEqIJ7sMBSA+n0SM9zJxVRTI4LkMIVNn8UXoRdXQQhtNOy
ru5TfGivzASzSLqElMfcNCixZJV6RxGK6BpPTIRHNb+ceNO+N8CJB4IBbMXzr5pqeGwKFWHnKpW/
WJqGr1aeo0fqSRjjrqUQpkk70KMtiy4hBWY3cmq9RL+911JEPWpspAQkyOs8nIQ5oenC+IdFUcdY
R/VBuNOQ5LBztzkkLdVuxShSmI9w4ftkQNoMR2P4gkJFxlYXCLB0Q2OpqBQHgEa0smXrS5rxUGBG
MmwWFuZ8YoI1I1lTdU0HfMjtcrZLt1Ue9qIQSmtcX52p9hG6a4hhEYApbr9Os6NRLd7m3dK+N98Q
5nFnk1VGRlI2Q1+iXR54T3mNXqMRDw2ixCn+qoOZOBLuQF/irFXRNYwidAAzaBSugDVko9d7X4/o
q9bwtvVY/g7HDtkWXfAOYeZCe9JKc2EBz3w63o4IC1gyFz8431hAzT5wEYgDGPxRQxHJTn5hKLcJ
N/Wux5MMCNEWstZuuVJ05nQwqN7IoP5NEXWo+elQFUXp6jlB+xd0GjdTcw43+wPKypel09gSnpGA
QLbC8uHwcTN5H3m2tDNjUAK5qBjuvXjobW2j7JJttB5ejO1g05vfLG0mZ7IT442fqFAuYkLOjyMu
0aKOesR0c2mPE0jf3ZkrdyVP2clfhflOr/NdtPmBZOJuVnrT+AoHMc1sFezGHWJNTiOvylXoYJC6
cNyee6CqYVq/j1uUMd7vlXBRM6VNGR7SXCVwgd6LnIW1/HE7ZkwnIWa5hAE+QmwjQvQbBZD0lMXY
PeDvcDc9wsqyP483X8LTI6QbOXVUZepkbzjMk9TFVyrBkIZCW7cbjs8t4JDtxKlcYm+9bUHvzzXi
qGTNUAJkQKuzK4gbJLKeicSRt+Y23zAxNsUe7Zn14mXn3AOkuMLl1YIdZM4nhRyiG5R6RNK/N1iY
VpfJ+qXIVkgR0ThYmhAznOrvKXgabTYjcr/OfT8jmnTdOcJK2anfatIPpHsWW+Cz+vpbLBhPqsWN
1RKpIM2WszsmqtZMLd8pN0jhBWAkiThQu253aOrYWMVA74kv1ezgln994r8LPS2Mk2lC0odwoYhJ
aJY9iWBBg3ThLDkzD+EEIAkJZl/VmCvvAwjFmFd9Rg87Pk4cBHWPvYMj75Y4CB8v/AAITsLMrqaF
pgpVP5CU6EqF8KC5bdqJew5QoA8On6+sWf359+vSFXJy05wMB+eJlR+mmea6xJpw8yJQXqpT4QYc
zzrb+7thL/9IL/+TDZgcQISTqcmWBN3n/XOMJLf3ay3R/kCEV+vk0oIIKm6yTbBZuuh/vIBPbAeF
VBU+jGV+2A57BO0LL9CwrAuZE18UNLgswfH9XVE8fP40z+y870LNtsVKJg0TXF9bhyWGjQoIN3Xh
rnvu7NJkLhHaZAmsfKCXG74gY/5CIjzJMFItlaAtxb+MR3FjbnxnaSZ+2BFJnqZZoYII5z1ZU737
dEkJCiAv3YdYj7fGRe0bN16XodMuVd9FbNprA/qiKLjYeJaQO/IRBPTnT/RDMjRlb1heUR43aLVC
4Hv/AfIgq5JOJWucbk7BQS1W6OJjZN3Jx3FNEruNt76+9JCnX3p6DsyDzhZg5sZ1qnlIP47VId9P
DUnPwcwqdEiVcYmgjoF4x35xWcynz1vYKftAwF7V2AHej9UaEh17esJGT8LOfVUPVPoO6Rf5Qb+P
WIzJ9VJ/8HxAUHLIeSA5Ks7erla1TSwZAdbWOTCs0ETWU4KzvPAK59vZ72H9GWW2KgpBrv0mZFjC
rt9om2SXHLItcLgdHMw1UM21fwgvl8rT8616HnT2LIdMKNwxIGh8rPdooLNVV/vlrfrsTME09V9P
cHrCJ0dOP7SgfRueYOMhn9tfVgEgDt9eeIJLg5ktgtJq6yKNGEy4n4o2X8lbaZOntokd8lUorpBr
3CcvUCQvx/CvZw+/H6VBXsTNjX7h9OlOxiiiIKcIyL5SKUWBeGvu45V0IP+CkekvwDbOD/Tfod40
L05CGXiZNJ7BQOUturDbZFsxsnq7lH6dn5F/hpnN+1TQw1SuPKRdTRT9q0aPXhNx1O6kpMt3gtj6
C6fs+VnyZ7zZCvAMzM80lVmiiwdZSdHCQp9Uu1+YJfODbnpPwEIoMWmWZdFNev+eiiDt49Ln4aEB
q68AksrOyGWWwt5IIyZ0BBsxlGdAQZslZMoMCmOob6H/vNuLsynS4NXcCmg/rWNh4+/N24nMGG5M
THCOBo7F6VbYfD7Ys2OFssbhwAWLe9z7sZZZrWmdzBuUPRw+sHHrL8wGNwkRkePw5+exzr09ztx/
x5qtcR9Zd7XwiVXIGSpzF65oN7q8tEuejUJ5FGmMCT86z4mwjFEVCkTTKkM2Z12pK99GpGtbOxP9
OZpaEz+Uv1pqeHtvJ0FnB12uAPLW6EyulWsTr2mq0mvfNo/Z0aLfCux6t3gVmao886N1EsYhlZhM
Yecgi2KMkN7OiKhu3UO1jbbJEV7VKrAXGyDToppH0ic3azjQxgToeD9FuiwSKhlIMyfAdJKOb/oC
UF8AVfwfbvkL0ebVrXxoSivrp3HdYh5Ae6f+YaypPtv1I4Ds9ecz8tz+dTK0+X0YzEjWiL0qrmVE
VuOBcqX1MGTuVlMWmmRnF/ZppNnOhZQYmoaRJb41Wif8NDqDmvOGBFsl11QlF9batJY+eWnzde2X
wPZgeYlr8zt8evzfc+fzR/ehATNNeTjxksE/EDcnBMXpada7JlQEkG8wyccNqGrpWK2ViwmJZWyn
fBJJV6q6u/8k1dKxK0DdAAWcD6otapzDWowRNcOkdmVK3dMYRw8LQzu3hZzGmK3mwUoDxZOYg+3X
4qo++mt61HfStv8V3MAcW8dU75Z2/rMhJ8SeNGXpH9jyYdtHYZ9yso2TGyFajUEpO4mQL2xUZ8Po
mgmYwRDBf88O7KHU9LrMTREL09dRfTKaJ69bKhSfXVR0p+hsnKMpx5XSmIPBxGjQe218byNhc66g
3FRr7kI+8HGWwxc2dWA/2tu1atYTNnyUdI08HdDYHWoEJsXkeuwra2mqnwujUUSm3yRzU5xf3sIQ
M1/XD2Hc4LMVg5SYFvCkpbvusCayJ62g5WLTx1cFAMkAPTcFnYpA79dXgz4885Brkls+ptmVFQGc
XproH1+VQc6hWCi+TTfTefWsMN2ht2Jt4BBJrjB126LQ3cJxpYKA/MSFv9UfQ9KcpcPr3NAmHQ9a
GIZuMrj3Q/PYNWq1xydQ03eatdFwwTEWZsaH+z2XXPjX3OzZnSQKJLPHV9W5ZXXIh5EGIAEZ2/E1
9/tVslc3DfSlv16d/h3PlCnWIZqAWNH7MWEWGymmrw//j7Tz2pHcWML0ExGgN7flq7vau5m5IXoc
fdLbp9+Po8WZLjZRXGmBAx0BkiYqk2kiI35DKabd+l/HavgP/Mff081Yml66uOZm0LD+RpucUEnn
pVZsY3Kvw6aoLeXZtn8Kp9v/64NwnMS/YSb7K6VanFSJz4cKhXcrPNV994rIejDh++1xXLIQ0aTD
bzZ2dmv0WvWACchVaBaYsaBveR3g1YblmHT05XbpkJ7Zk5aFXIBs8W0RRJjMd9WpVa9iHrHuDRur
XJ/6ck5b8PIEfM6O2RX02UiNOZKVaQ02V9oI/LvZQFiRjoX7opVPwUCFPq+uOkdaOJvnNiOqNtyk
4x2ALNn5CkpQfDWbJm7XUnFTSz+d+rsQp3gRhDUzJodkzkQ/wuESnU6c43qZnDh4pxRfwufu1N+O
OhLW1kDM98oWq5gDTQBLSr6775cnc25LEpmCtsbJhrrIZIC53iiqgeXNH+2ZO2MndtFe2ztX/hYB
7IWlO7NBRgwnaStLRP3UmoLhAaIOaYW1Kz8o9S9DbLVwe3k8M9+LECNCm7+MOM/z72V7mBBEBRNZ
mtde8U0ke7s7wdS/HAURIP6c81QOw70PcUY8yoe3fOsEnR8PDdoJveqfuixQrqrYbu7kWLi/jHA0
US2czO2QDY/QP+jqDNpO0G9Np48f/chqeQPlmJD7YXjVqmFxI3mdctILbL5sPX2G84+4NFB0PJLa
GrSPkx96w00APaC/HqoWBMcEI/i6atUVviA6vgwCiEBWBl/0quIqVItjGsrc87rAGUVKyq9VWnXr
vIQMT5poHmVh4SYqAnmPchicIFvB3zErU+wrMoQGsui99MFPRRX0KeGhC+FYDc7mtX6jun6DI5St
POIh2G15mg6PdSKpwEugmrWSUa1cDT6ckXo/sDTF8tbBNzHMYUXZqVszZR29uwDYtyjUe9GkaKaa
srRJYs24hyCd7dQBBdk0M3+XdRucYitprmlbsBEq25dwcik7/xS1mnerD5J8Xehqd+jVrldXSph0
XzQzq69zlEAgsiVpu0qGZJQGrxoH9XuccB/YCf0mwpWpAXUY/CpK58VO4h9tYmBK3VTHxMPOK6z1
ElletcfYLB/2nSaDoXOsAcdthDmFNwoiD2aG4m1clcmJwhiopqTyzMcC5wKghJ4srqy4RP+oDQwU
rUP0fbZlm//ExTk54cFV7uxEDemDIOVRdIl4NjNbPzhu6B2zXNYLwBq69G0woIGXRa+A2UIxGvux
96IvKPbncXb0JPhQCV7Ge4DrArtCqYDRrT9myH6vbVfcCUnGXcMpoXa5df/cRlp2GJrMfq5UCTMo
Icu4V7fywWkzLJ4Lp7hGDRE5N2pIB9XoJRiakvuYa06xTSt6bHqewvJKDXheQnUjnJAbt9ihRDPc
5Ur1Ww56FrDm57eGhNa3Y+M/IxIUPsLYb57yvm+fvE51tlhkOVvcS9I7PS2xXNTMKKTw0Lq4Woik
k+y7qMsPGg4I1Ku2avXQ7DLTiBEblAd0obFdCn/TYrlp4lH/XY9/Dr2ESouFqZivhNI+1JriLVHC
2yyt011VGUpzCBHRxToC0vXCYTB3eKPMZJJioIkLnPT8LEgTS017jXLlcDfizmitXpc30rrElOMJ
lZIVrkR32NjujSVWytx5+jHw5LWniEr3Y8FZkvmSfJC451exVQ47txqWktKZmx3QPQ8IuhQgr6ew
Dbdzy5CGTft/i7Q4WnI/rTFACk7pcayBKV+xHLg8sZ+HZ0O4UUFg8bSkZjQ5y/vC4WoSeHXV+lBi
efFFye5Bti0Vp2bDQCoweeeRUExzehsKAktQ7daB28JlxGjFK1Zt8XZ5MDMXra3YYPBpOBHkU+6b
dkKx1ZFuaQUJUrkxmrooLJGnOeVN24h16akHL+p+6xy4sHFsXBCwACmGJZDmeDOd31xnv2Naywmc
fPC7gN9R0WPLjqX2VvbhOsWeLfZfTDBWl8f9eXMQDtQNZByHUU8XTh0AQirTCgEdnGdlFJUsbHtB
tRn+Cu+a/79Yk/1gy8XgWgGaQ77iY0LxFvkHxf3SmV+SeGE/fE4zxlFpI08R6a9Pgq6yLyI0C7AS
sTFZNc1un+vIKiXDYUAs6vKgPu+8MRSpxlgaYONNdoEWm0MX63U/ZjRD98PuXi//+XPL/+OfP8lk
vDJDQqRDNQCPwevc9O9KGHRBXi1U9WZ6nefjmLz9Uh8qmIn4whpdoByM3PFP/++609HmIb0dgRPe
cntnTF8/rfa/s6eOFdsPedoQCM2qFaKi1ee9jz1ljyJB/gPA2yhllu2XakbzK+N/n2uKHnXq2pNb
QcA+vcZrbd221wmx9WbhYfIJ9gKx7eO6mJb6TNznG2zD+3VRrzFYOThb71Rts1uoRIuDmj+8uABQ
gbMRvp++EihdYe/YpSzCspTuWs99UHWB34Vkblp9eAg8PCoCoUonvTa1k2YOyTEqsRFqbK35dnm9
znTteYcBzXVGbVOeLpMXizcETa2N9aVRLdM7jD27dift1cNSI+0TfIQp5ikLXJE6DOBOdbL1pFbC
cCti1Jv66p9Q7iYD3m3cDGv/IB+sjbrQIpzbJeje89zkFc1mn+YSna6UVuojLt9gPbeTIf/Ut9EV
Rk0bVN81qvvBIkZx5gAAroJWJ2U0ipDWJH0JMrNq5aCGcR0DGZdPpMQ4jn+9/NWWgkyO5ornQqCH
Omm4/kWzrhpfXfH8uBxj5qQECgOhW6cEzQ4cf8OHvY5JGJZCqUKBpzhIWvbq69LT5QgzdyfJCHa8
zBUbYfpM57EcU30ZhrUSts8xCbTnwf1ALw+49k2b3uF+fTng7BLUKPag4Evx9jPx2I+GvpJ8XGhq
cGVouh0BzG5wYgz2rgcmHTGWjdj/+1ogEekK6iNyCobkZCZFEUQm3r6UcPWr0I62oZdsyyUF8c9L
gie0rSnA6BgZ+Jvzz6Uq2Nc6ymha0iJGl0vXUREK9JPafuEGnTm9iOSMZQeD5f0JZiOiSol9Y0zQ
UZ8A+kjqegskZMS3FXvzcal9+/kKAJYKxBlUJ73AT4QQz3J5uJnY31itFfyu9FgKV4kmyoOWK/Za
GCJfGODnhT8GhH4BzxqU/zRRDr3aqSC1tkiwNfVTmgoXE59C315ei//UZyaX6UjUc3Q6nFwC6uTk
TbNWxxReRnWjl5Bm6fNekdaa4hvvIjB/8/h6LxuFtgLUXN6S4Z1dxxF5Zgagqx10DDm6QcOsVC22
We68Zjrcbw2mJUpA0A91Kf/StMpoyZUZe21IbprQku6TOsLD3KPqjSARJie59FRVXr52asm7CYZ8
eK67xsbDspPjlQH5iHtoaPD2xURylfpddwfy41sv2dlGKvAxjdxob7nxS6R71aZMIjoiSu2/eJgt
fR+UoaVbm8su9YA2u8a8un7uwgHLOi3rD7qmvElx9lQWLZbJpl7cVV0UU+cI0eeq5EhdBalef+f5
K0m7qhX4IRtVp93JwklukJuL6FI4rX6bIaW2aRSBaJ8j5Jsm4DBsQl/alZRks2upjptHq2u6G4MX
kLiSSsc8+rmj7uwM+Q25Tt0Nbjdf/b4YcIwKhpUqDTQ7MDKJigo3aa1KserIgm5tqF3xWufpu+I7
8i63/PSmUrALdiWZLwchEROVvjCziHpPeu/UOhI+VnBDFgDyTc9epMh/1kupe2wST7wOvG9WUajd
UM3ClUzLn3VQEyut9H4IN/gRGt5ODaB5xCH0u04T4mpQaNCMXIxvui7aHHzBuxPomIsE8aYQhXuj
+aa+sY0BqG4j7R3XQG2o5WUUZ2SJkTl4N2Zf/y5RYWzy5jGXsWsNhblP6/bdM0Zdn9wusDXCHalw
xXPZFP5ObZH4S0UVr72yCDeiD7tNrRk3qhUbbyhQpSvTktNjHVFHyENMrGAGvPdNcapjkR5cQ0V0
rg5ezEj5rRqNwFU34VmoS7xXiuCbbQ3UxEoMXJrWDI9+x3qX+gQ1JdLMZ57hNi6hSnZkhuR9reRv
CeLAK0f2nyq37FdyZjjrqo2+4vfzvcpQLIzoW6zyqnxo3Bi5P8+w+BZhge0Mak9ZFZUgXTq6qlZN
F9fI3nzD07HbdMTOa4L2dxOKAXuwyIcP5ljVtzwurmHxoEFEK8ZeOUbxLGsopPdWhOGf9t6n9rUR
ZjHekTDDn4Kmwy1MjxArUmubUEr4S2niB7PBPgxBJnOnSt4zpjcaapYRVoktNjqoNXcVRoBxIzCV
qmtFMlacFhnPVcM1cNsM5OhKlguzfYR7k4XbWm4L78iLach3ONFCwJCN74OeXsPkRrePbkmr99+9
3iuvQlePf7gYl5FqDgW+tjEF82+ZZHSHIJXxIy5l6NgKtP0uzDA1DLpfSaxjLqcFjov2Enp5vtrY
d4YfiUPh2/GhUSmFUqlq9lkq+n2dejfC7XA5NivkshrYgm1l3hSx1OyAAqB3WwzNdSx77abWvadB
MqIbWYh4bzRufeo18Sx6BP7STLg7WXR0WGLcwgyPSm8zFKgZJjikYpyd6PlbnQjkbfGVR+cToj9i
NO7aLeVsQ8lDXqF4Y2BFqba7uJDUo5PFWC2nTXoY1JHPo9TRE1ymlwgt3nUe2OhkDOKpLQL7mOYU
hpWWPCRu/WhLsoLQaNe+1ZV2rZtjGRKc27bsWsTCchzuXbv/oiuZsgkcA1dYByegspN3mYJIZBUq
8rcqDHPEqbDm4PQXx7Yy0r2juxEjSdtd12FAGQyFcRxUgUegkrkAeaLk3vQxZdajXL7igZCsy6BT
dq2af5ED43tLxa/cKp3FDSFV2VUk6fJOsjgDi4oUzdIDa5WoTfAl1F311uswKFYi5Ymd7WM979nr
DqzBVVvq4ZPfVNZB1muEFAfzvVSrt3Zo0NRunfI27hX/NDQ4oA1O+ivRNHVdafrwbYgNA6en0L8e
kDLn/q3qFiNXXb+JYhl0axYVb3VYZFg75opziJW2J/fQHeoUpVttDdPlIjFE9FXoRRejTBtI28qO
yuvYrNBn9kP8mb26MHe2lg+/ijhod7kMkLeWTHSL5Aiaj25opyTtxS/Zrvr73om/10OMPBUcLWSn
3DdPr4sbJUZH0k3VfKunvX2tCu9O5EWP6HBs7hK3D6n40yco8L/aSgEcz1RwGKQU+3eZK5A11asH
U0mjrR9U4zKzq41VasVrSXK1yeJBbKwgRq0V0gLiWP1zwsjCtYtlw8bqKmR2e6NaKwEeqtdxi/+k
3gr7tqzsbiu1XbGRUtXYmHkpr3olbeAeZ+GxUHMuxHYIH9l56tdEtTDsVX3Hvs0qAxe6tH4BU/Gk
+WGVj+LND06GHzj/fr6OvHK0YW4K8F9Ni1dEw61bOir6iHnUKZseTb2HyMG5BpG29CEMxZdYGzR/
5bkOJCaukLu4bnJoAyZW4XbUnDSoXc9uGmZbJN+u89pAfBGxvBepRkBhq1pSjSo3Rh+jMHT67nam
pGwMWYKIJxSR00N0uRRXvtbI/d4zu+6nPKSIOuuYigMXLrQQpFjf2QKtV5cetdV57W8v8JK9Ekbi
jq7hrxCncro8UH4TRF1NLOA6fLVRpDRe6WX4qw55epI+TLESpcaxsTSTh8yUqA5LGSTKFd2UNl2z
CKVdL/r2ZyREsUlApKKj5IW3ZetGRwC//q5NjWjvMq61lNnaXRA3fK8Gc85bjGSTQxW6YuN49s+O
hHOtGm65duSM7MTzWYKKVe34uyxcuWqOFmJuvnqJOWykAI9QV26kg9/0N1LbVKcWBS5SJ5ltv84H
RU5WXqgb2PHqeWLBRDUil/kxaECznXLwuZESP7cVJcBVGhqAP2uz9+9r2UMg1xmS72WntDuXPtbW
FnJ5JSV2jwuZgqtyAv10W5IUWytfKrBtyG3u98Hzt0WspfGhCHvNO7atZ983ij7cWLmmv+hl3eyd
HrFAjHCpJDJkug0mVpKc7/JNbmMN1kvhWyxMeVP2imdsLVsSVzEVYAym+wBOmhq0r6YItfca58B1
LzrwuFXh4FuZ2++K3hsvasFtqEcii3EeD4qdITdo2pp2vXMxVnTdTLrPdLyAW735EskuNmtaZdw2
ulZ8z8k0+I/a5IcTFajttUp0Gwxpu6Vh99S11q1aZNYppwn3PbdzPMqcxGjeaLNoB+5QVFMC7aGs
EqqlkV3usEIzfipN4N0Xuet+aTv/h9cnp6Sj1ZbUAmM4NXW+BbK3avED3CDuml176tcyj6DjvXa1
95qm2FS75bvrW8amcxzvKpOQgS390ek7sbP8duCG2HixGzxnXVytIsepOMiseG+GMSq4gDe3duQh
hl6k0VE2EPqUwiC6tSLcxhMjUI+SPpTHXjHSjWLG0ZWbWveAFMSVG+c/6dDFPp5zqorYcxIW6wSV
xL1Z0iXs2a7oF+jFA6/E7oSUhHQFcTnbWWnqfqXsWe+80PZXSlJ7v61KJOs0L9PbvEFZ1SvM4Ftl
kSnFSii2temjgdha9R2nX3LyKCH1tILwt8tUOyExZicUo45kDh1j5XTSKD3f9b+7Tq6PVqtGmzyT
c1JVp7kOYc/tlRLLvszvf7dDEq/7cHzEIYCGcnAc5I+hQoNXNxCV9GRLKfaF4fQuctOlmiBoGvfy
LkxseCvCK/BT5pzc1sJNrrgST2bVp9tCDrr7wqqlq55X0EEq1Epdde3wH56GAEVoto8kQ1hdf5ix
H2oiYMEimwtkoEW0r4pHrV6o68wWrFTKcBodGo3+16RGpreSXMsBwsdc9jtSVho1cO+wfoUMJ5OV
IN65LpehBGNxYPoUVQFJISvwD2bivHhg+0WV6pU5rJPcuwJt+JTa7pEs/Utd02vWQExVOEeZ4uXy
G3gurCY7FMqYUgp1k1pZEqGiVtR0k/skRy0VvXXwPletJrmHSPTqTsk48W3uhyscuJc6AbPBYWNA
ZhtBv1P/UcSNzVJuTZInxFlXJkrYvK2lr1Lap7dqVfSn3MQ1QrKG8Mj+/HF55HP1ZhWg8f+ij1WP
DyspTUSNxkbIe36Xoe7XHUa29oi8XLau+lwZQrkN4SOHl5gNNn2ypgQOCz2Pv2ENkWHLyb4vYnzB
EeS+PKTPdRrCWDQXVXCE6ifCo9p1SlEZ1CSz4kufnbAf3vhJtQrDhVL9n7rIdLFq/D64C9QN4Y2e
T108ukYCvYHStXH3OVT379iFo7SUXsUbpFePdFAx3F61q3CNUMG6eelulonhfwSNpr+CxySSYKif
8QyYzKofeVZttUa31vVCvaEGQfkF54cSV5CS49AFmYxsV1oYHcIhamNu6tL1oFO0sfoWOA7miCJv
79Jy4M5PJA3/0shyhHHXVphWCC33noe0rPdosumvmosbiZfi+mdJjbv3pKjRVmB/XhNFY3+2qnis
jfy6TRXtuRdWdJU6sbJPdBcPgTYv2ddVEeM4bKjlbSXH1RdFpMCzh4qj3guqaiuoxEarVCms13xI
kmvJ9Vw67UHWHFAjj4661UrvuVGHN+UggmOkdxbYnFE0Iiup8SAZe9sLxTq65NjfcF7Qf15eW3N7
9eNkT7pqWuaH6HN0TPaoibJHN+yPitUSomqmtElflRc8ZVpgapC7z5eWpsdF0YcjatOC1Y3kORQH
MCq2h96nsl22oprZmpQZWcUqxz3ifpM6PtBOX8JsQV4HqKuuShMCR4TQsPD/ncPRSLqxzwJNao2W
lYQUniA4CFezMIywDZJs/Smu2vhfV0+JRN1Uhnz/h7N+PoU+Fzheg0CjG3nYhUG4a/12c3k1zM7a
3xDmpAsZR1T3OIuQjINz7P1EsWMV092/HGTcv5P9zTg0XUPlgtb0tCGYAbsWLa8NqMDyzouq71HQ
HbrsmyvcZz9aNL76XHQep+1vuMkH8qiqd2oHal0SX1OJN2X4Q+C1puvxGvBCHt1WmPGK/GVInsr+
1mpepSZZOMDnp/XvT5gs/kHvihS4BYzn8osQNwpsKZXFf3laZ26Js3FOD29h8Tb0mdbKQtemVWh2
OjepbQarvHfe/kMsU4c4zmLQPkFRYj1pROMxp3V10lqMHdzDMDzEunS8HGf22+FWBsuazggnx/mS
Z3+TQ+fEySvU9srksVaDhWbcTKsMYvXfEJN0QVDLjQIPFo9r+8gQi/6qpIQS4J+kUDz20cuhSiU9
Xh7X7IL4EHR6xdla+IdGSF2Mjj8+MI2TgYZesvOd3Wl4ko80r7FPOwmjIhHlmdTN1kOI/ymWLzpq
7JH7UAXfsub58pDmP9XfWJOLpEvdTtUlWYbVb992jnLKB142l2PMThu9/bHsCArZnhxPtPHTNGop
nQjD3Kp5vFeklmfMkmP1UphJ8hy0WdFZLmEKQX+mtXY2/5+0Ynd5NLMb9sNo1PPF3QxUwZCxgD9m
ophHd3PbYqpkhtmT2biHhVizn+dDsMkpmAxFGSZRg4RAPK41I4Id5COd/961NR7tAwju0pKMbR4M
zb532+Lejjrcq+Q1fiAqDi4GcpC6tJN7lGU0h38ZVa4ak+uerqsrrQqVVsmAvYlUacGXfGhuTB8H
Jwol5THvMI/CW2Xl1KLYApTEgNnQ8PQKOsqyg97smlLXjtbg59daXTgYEWrN17DPvEenLW7doXtD
nYhiXXOfy8GDY7rXoaZcq5jNORGeOfFAE6DRva2w6HI5ZosvnNHk+I5pr6qv5XdFohovoIeLdIO2
9KgcNQAFVBUX5GPahfzmTFoZjl6dBk9Kny5P/VzqAxv476odP82HB0kb2PQZxgtIRVkXwvjOPSLF
kqGomewcabUkGDq/rFDRHdv/GuDy83B6Fpsp3Ad57TWPNopAmXznUEoS0sKlNhuHdi7pAi9MHE3P
4xRuPeTmuOFVHI8oCayr5hTVOz37D3eNwYudfMEY6SSTOBaKpIin12x6sME2qTZIxGPenha+0twG
+RhmHO6Hr9T7rQJUOpepDxS7+FQcxc7fuadsW23TowH1d4mLOLsuDPJHjudR08OZRExNPY5quVH+
CLtiw1bvmwPZ9+PICPOvlkBCc4cafQH0rA1g40BPzscX2LmCvFxPGmT3WAemq0qUqy5fwIEsRZms
ddss3cbWxijqKXd/hfJx8H5e/lJLISbrwauFpgbRwLvU2KVpsirqR2/4D3IZkHZw+qQhhAwbr5bz
6Sr73h4wHAV4v6dTt/bv9S2tJtoYuzfYqmucJY5jP2R7eWyfF+EfqtDIqYPmguHseVTZ7pFAH3D6
8mV0EO1nN3i/HODzcw8hal7V8NoAsiBTcB4gBT+cB1IJ5EM4uByHhQMsva/kn3LYGPc8U717WY6v
nAwPQiuXMWu5HH9mgKDUwJyAzcBUdwp9AlsVS7JLaSirvkjenR8vcK4+H0ojCu7vnz/ZU+bgyphI
eu26KAFHK5nIDyAMgDW2ItpLg7eEbP+8icFvwYNiUwGoHxXfzyc0CeS6z0dClPOEKvQ23Fnb4DhW
FCMkxJa0aaZLX1dt2RkllDQk2MAkTYINsCtCmRbuGlzeLtTuFO2tptt4+RNNl8gkyJTWCX0hsYzG
x4ruqjsh83at7fuTvCiv9WnmiENWCv9bYdbggE8Gk8SFXPiNh7XPwzhz4+4qN+Xp/00ZYJoJT4JN
JU16HxBqJcPpibRrT7jbvlHwhIKg0b8mS6C0pZFNgYowHbph8MeRGdK1mmnPuofMdGudwhjFESxk
qUedulC9llTrTcgcXnTxFrKOmaXC7AIGZXEi0a5NUv8o1erEwmlyrdT4VpR4RsWbpStlupn/mdS/
MSYpv9pbRZkAfl1TYB7NQMCgLxwX0+38JwIcPDxbqDxiCXK+u2TPE608UrEkFYJNcMg8/9mh3Tcs
5eKzQ/kQaPznH27/LKso/WUkMwEPaCvHt0n+fnlbza5AmAVY+dALMKcV+dBySXIbIkhNvvayl94D
DOJfwWLCOPnflorGeYPfw1FoG2CPpzkglEYUebPxGvZfUgzCXHdBkmJmeY0UFOCrhkU1T5vMV8XX
ssIyxQS733mYIQJPakAqXp6ymY8CgR3NMS5hc1SLOP8omuIaemQMLTar35SMp1G6xPOeWV/8UrhC
Bjqv5ienQF3UudFiHr0GmGXKewBLwO5tqutbrLrkHabo23g9KpIubZ1PeFm+EGoNioJAKH0hNJ3O
xyZcUpfMBZKTAr+Cc1lg+1k8YiQFXmbX++qmypBY877KyY1WbE0ga5mzrsN086+n+OxnTO5L0QYp
yxV8QQcGwoOVlkbryxGUcY9+LPcxUpaIgZ4aInWQkydfsdOTNlCKvlpbT/UW6SpU3KxtAidxLcNu
9zaL+qGfA3KdABTgu+KZQLY7mdom1RGqFkCT4j/ifJxMo5pisNb24E2gLi/KbX7eDaRSMicdJxV2
MFMfn1jgGJGrEh9T3EsS8F0kZ5xh4VN9XqsjUBcALceUZjOu82F51SDi0E2pzYLrKTosWtS7qI23
hlYuRJq5wM5DTQ52KPhBHQwCEt1JehqZCy5+ne0uGgVMFjkbc5NHRwBBcYC6JC6TnZDrWaQ2oKkx
QQJXhmJF26xxery8Cj+fvrCg0UZxAN6jOjPNOwVK2iDMYta5+RL4yIvzwTat6rxCg4G/6i28Jj+f
XISDrE6t3uCwnS4IJ0hCsAAU3nhk6chdQkh28oVUd27ePsQwJsWwAoFho9QCUvnUA8VTblu/XiE7
vHAIzy4Gzie+EKPBZ2byfZKSXq7jOjUPYwTTrd0o4VRuRiglambextxe/lIz5wVzx9Uy1i5wRZwS
k6KhiS2gYdR8CzwhV8puzA3RirjrR7kUdYOiyFJI9dMRdR5y/Ocfbv9CAVWX1yRs4RHz3u5nuEMm
dy3vun0GKvi/HBc8LNGHQ+8R8sx0dfSy1nPxZMoaaPXKtgd0ee2+R0Kq2l2ey5kjQyELxKhq9IKz
nUmKHQru6cpxRjdyRXmJtTK6rk3PIy9tAblhS9kvPC/nFsuHiFAZzmfSKdVeBlaNCjVCJij0bnyk
4FCqGrbpzs/pG18e4Mw1ilDQ/0aI7Pt5POpbUQ1tu1tXm3arbKKtJa/yF/s+3zj7eItCe84SXUrw
P7+QzoNOlouX+0CLLI6psWc6Sr8a+5GgsVQgmjlERg8/sjeKazIeUudjs7BuUeG4o4VAs5mXuJUu
FGtmvxaoBVhjVAtRQppsbQd6bWDmRND3/Z/Ha2WtdCSpqcCClgDOeflrzQ2IGww6EhZp4Awm4cCj
JIZF02+sPh9tJX8wg6XTY+acH52o/hdiks8olRPRfe3aNT6dMPqz5AaQ4Fb3uoek1Hdt0Nb/4a6E
Q6OAoIRYT446+UppZ/ZZD3+DFQ9rE+k+9yiu49FSbCdt9IUzf3YGR4VHqg1YmEwfESJx5SGHFLE2
pVtd91fa0vzNnRgc9XjecXlxVU5GU5Z6Z7sGh70U7iDs74sEXPgv1Q0WjtzxU58nhWNZjXoJwC6g
M9NkBrK1FBc5r6EM1NfKwfIwtft7kTxeXnHauP+ncSyKCxo1Bgfl4sn5wGmEBZtBF6MBy5foXywr
vlLqbo/Cy1qu/XtFJWdL8S45AQnrylM5bALVX0vfa+U3j6u15o51dDQgta1jYTwZPnWQ71X5dkCF
MtJPpXJKlJeQe0rVE9prC22buWnC/pUfzv8+F3zMri6TChDkOgwyTJsfqvipz//Dp/gQY1rv8V1d
brSetyKUgK2ZBN+d2t71abFgZzs3lPE6h6YKHRYJufPTLOpE70dVgp4MuX9TXEHSWKfDj8vfe2b5
qn/YbPD04Ig6k8+dVVoX+Nkfm+7G2Uo+juBuqPkbUeAcKmmIfFyONzMoFb9cTmhcLEbBsPNB6Wh2
JW5Nxl+jVVVV+WOVoXoTO/8+nTwLMx4LH/ITN3NwpUlqxGxijOmDfbZ0rszdBCTfOK5SHTYsbVru
7pVoSOBQ9EiD1OTDj+3+j+5pth7bEcuCzZ/QmKMm1sd448R+GBEkB7rrA/H+MbVTVvk+e6u/BnhD
IUed7upDVy+s85mrARgBD1B6XzM0To6bMohS6KlaByXhORTfOp+nfXcbodfz75fFh1DaJAuKoGO5
Ua7hQghOF1SwIa1yJd1g1Li7HOgTx3ycx4+RJgsexH9RFCp1GIm3jWwUt0Orbrwg2+vgeesq3VL5
XFV1uDbKamGQM1kQoUdeLNfRWGs8/4SBP3h6XxO6s5uNGf5027es33eQy6rrXNylQD8XBjtz+51F
nFzuauFEjqSV40vE3Y8Enadxkba7YlWshhvEjpY1lWdD0p7DkQdkFaLw54OMwM+nfZHU4ISKZIVd
76scxt8XxjVzSeHtSkVfB6pGf25yikgOzMYO+SyocLX3NUYN+5CUg/86ZC2cvI7MbV0MqQ0toR6O
FVzWt1bR21ejypagWX9Q0JP7krcC/Sdu5RmJoDwA4y9CYNFdveIwKDYKsvv+xtwYyapZoYtVbOJb
SKybZTDtXC5/Fls9n+ugrfjCck5N8Rj8TuJVcYwOOYYl+UZ6LX63m+BrtFvCJRrjHzodMHo6gGq5
mABbTJ5IRRYUlhRCSYb5UkiUwIxsk3oWhpRGdqJGexUHartKK92492pXfUhLw3hWVR2TQNtvbqEx
RmuXV/er0oHcF4AJ9Bp+hV9Vj24JhLYTdoQutpcKXL8S1Lxw6N6BjX5siwqigRV012Zv5Ld5Ub4U
mq6udC2Xt6kaPQ6Bo65DxcokKoOd4q2hMciEkIpvGnw2E05/jjJWpmY/hGwJ5M0A7udSQOewhb+y
rxyrfZLaNnlvk6R9yH1defLboXgNOqrCel9YJ8sM8qu8KoKlsuLcI56kDk1wHhfO56a93g2WV8I3
xiuo3zpYZ0nr4bbeYTKGMmi98t4ub6G5sx1FUEqVkNVopU/OIrQo6KX7pP08QLeOdNeZz6J5lzF0
dJoFvNjciYCWNQV8Da0Nirfnq9RRBs8tVEaWOVfQTg3x6/JQ/tS7Pq3IDwEmxbcs0RpPjUrEl19s
xdtrXg299tmw4gfX3qY5FQOoyzp4iB4C5QAB2pfvYjoIbvNbMn6YTrQ1mQPcE6XiRfFvRPUrDK4U
rdwP8pfLP3Uu2/o4FZO9k7gtgnOZRu9Tg3eDmF6wH+KrSlvSBJ67af7G0aZFBZrSFdVeqvQ66uj/
vLdHk9gl4MzsojXHRJt3AqefPPm0upV1A0/xCsEW587d4/F7CO+CG2MPBun7MtB9/JDTDw2kBfwM
h/7ngi79Jq2Kc6QZ7YzndrJLlCeb2zT9oedfxZLmyLgDLgWbrKrEAiiUuOyQwtLX0PnW/4e0L2mO
W0e6/UWMIMF5y6FYk1QaLFn2hmHJ15znmb/+Hej2vV2Fwiu0/XUveuFoZQFMJBKZJ8/Bjh6WRaSx
cDV9QRMSE5o4kDFBXwMzSpfHQzNyTLwoNdAZ/bHSJ8co0N0EBKw9We1z0d5l8cuMinJYiZIDXiAH
sIXKsgPxjV9/adguaN13SfA0vtMhGwu1keQlP2D+2N5DXHIjCVJynu9bEF/DJYkZl6vsZ6ZzBEmG
j7cY9nZqs7t8QJLXI1FIFu/2MeNEHLQzsKt/k8aoTHqgLuaogs4CY8GD/rYSXTsgBZh2t41wXwBn
F+FnpnmWkVsDKSRbAr+qtobfwcP4c+r61Jnj+AdQSm9Zl/phm2613nzPIFHpTEhKkjwWNS65SQC2
FF0beBH+y8SU3oyKsMrxM5CCeNW9gY7cvIW4SgJi+Hy7eNZB2qk/BWvnfUxKE0LwjgOpNDsbViRL
KVkrumDpUf1SHg0AH3AvujGmKbHpmNYA3gfv7xf598s5GOn5r92rQ5n2odZgiLFq72XrNcfE3+2V
8Rdmgw4YYnAQiWdcpw7VOVZLs3el6hRGH4ru5VJQRgIrfN8xMGkBshWLXFVZlHntlZD0gC3trICK
PFhH6IFANlJ2Ik8YpnnpMoS3/rVGI8GZpxag0CwLak3GJAlVVykPxY5STv0J4Ib2hSnlok4xxyzg
BsyzMVWqHV1zuS+mbQUqjsh8vP2NuCHzzAhbgJHNmNRaBSO0Zq54oIwpgA61gz6ADJsgUeJdA+e2
mPCsY155hGhL74JIY44eithyplTkdbyLFBEL58gC0Q8eNoxfN3M7AZcA8t1+Y4OqOd9kd1Gg4yKl
ZGTDVnSMOF4OlntoRUJZjuLKmJjRtFkS6wYlfRt0v8MMfFh9TxKMEMciR+e4nkqL10gxaRGBnWKa
gL4yW9JgajSYj/YBMwmQVJy87kHcU+ZFfcNARwNFWExYfMqtn3l5qNejPrSIDWDn6dsZM8Ii7Bpv
2wxoFGHSzkYJ9upe0axpsUg1uPFMgswAaA2w5MiQNiXGhX/fxzHBiMleyk2ORJ0JRFGXtKDuwGrM
+XmJ/wKTEN7raaCCwk1Zy2ONsXxnyU1P6UFe0Bjzw237nzODTPpzYZ/u9tluVvpSgMsnRvEnBcNL
bKtzoOQdpFKTZD/3Uu5ocz3NzhyqxqHupPzerkx0XKRUcyRlLD7yMPxCmsh8GuuqPyIJAuXY1JXB
EMvKlyRuLRdkeBa4QzUAlaYow/MD7MHSgEp6jg7Mbpyy2NMHyXbrLv6rWVXJn4jytmZxf2qqMdr0
FVQmR50efUlO3xVwN+zx0ml90stQQtEmvAJqLdyUpdQ5DSibN10/D790KdIxn6JWB8jWqYfFUoLb
O6dwkm9KrIZhH8uGMjH75ZIQhAbajHVQaUrFSb7Pz+lPyNcHFrRmMTUQvkGv5S6E7uCjWIyPcwgM
OjSIIVsLgrMsig1Ef5gPW1vAssxNJuFGBlWjYH2cI31hgolVYIuszR5UPGDKlh3wj3joI/ycl/VF
CrGpjblZ4J86WG06q9mBJfv3y+IX5pnYFWljooCPfXL1Wt+lMjmkVumRfBB8Rk7cPzejMXWsEVP+
Y7bAjN2BpSSd1ZdM6u/SdBYsh1fYBdIHJVaM8QO4xTYtxwoEjiCIAS9DpjqzDZYBigv8udh3gEpg
LC17ClEVMQbQ+sTJaAQ6lOMxrf5CmYsEX5bGFObMX/wU5sxnWptoYBGmiH7w2UMMyvaVJ9repDLa
uTt+E9jjOissQiMZZUpUIi5jzFpLedr9nbqOXv2gbqiMByiSPatyaMks2gyCsMr7qginn3TXULJg
S7DDUqJaFKKkrQPmBw5X2wIuQxA6eckdve7+NUKvkbPQCXB8r9dS2CM9GT00OJ2hcSRfc8yg9ItS
qL3ASx7QGYR4noq2KrIu89JeWnddVKi4Y8dNtB3bk/019iRUebVNsdEwHA02U8GHowkj6yjnFpkQ
MK0NKVOzoIhn+de8WyGRPLoqSNAA4hajBzjXLjjCofEOnDogGVc5uUFmtTbw0RTF6yFvMD2CmslT
knn3J8s6M8T4PzhNMqCQwbprP9PufhXIOzq6QDyID3oijgLuwT9fFuP9U6q23SShSNPoDuVdqFwQ
9/1Yvk0baKbi9WR6wkud99nO1sc6ZlyFYDGf0GWJ3qT2vin+IDG/+FKMJ9bGOqOQiprJajT305Ic
4j5CzbTykKk8AujrrDNxDRSAF5K5sloL7PMdBcwhKEsbKDgyV0NWqFadLwMqjcXgZWOxtyYQ5A1G
gBEPUazkRRJUagEVQrqO8jW9Jc8OOVmrdLAn1BjoG0QCOYoN/dvZDT1o/EKiqn4ELjSzfntWDYkS
UHmAqSsGpl0QZC7NDnJmawWla46SryYeV4OpPpYlhvQq0WHgXPMXCSDjnlJdTwUgWXiS7qOtuaWZ
uxpMR+3wPzQyOPEEtiiBBXoKUJFhPlyjhGoct+3oSgcDVAcdarDOZ2fzk4t5F73fPuicb4cHAuZh
aeENMCFmE4uss8amoY/8AVyUuqeawL1mookozu2Gpj3wrSAiQZ3Ipos+85C4qobGMgDGTtFR7MJf
ZSu4aHjLODfAPBEUeZ3MVgYIT2vI6qyR7Q9he9Ln5tft7RIthAmL5RJFa5jgcaqM2p1q5Hc2Zu9u
m+Cc3Iu9YpxNG0tt6DMAncCVhfYv1IDjGQxz0fP4ctuQaC1MCJSiKaxXguR8Gt51w2sbAcyf8/eB
a8aUjqwDNAtM9eVH13PQCJkSMMd2P2wr09qF6ujdXgIvv0C2ZACHD1QT0LKMjcoCAh1w5sld4LaA
4ePEoIAEhj9j+zc1iKjnR/8gc91fGGTOS60PxpRFABxLXeOs4bsRf+D57ZTDsVFF7CD0bzG2EN0w
h4tZN2jksjE8jLTcnKDtAoCIN8S7vIIezhzkGL2spJdWRCvAq55SdAMgpTagzgiol9+rT9KsV1X4
NkaqY1/fJHvbJSfy5e/62PIVLXJPtJ2fH4hdI+bS0DbGHDDVBrs0OmclGEUNAyk/npAPUmYNb3Ut
Ram3zqk6ebmttJ23qlW401OzDMzOqo4GMXWoIBGbcokOdYMZiGZad+GcKKsfgZjZ7Vo1Pph2ZSB/
UWoAIMNwMdDOK0LLqewxe4F29LdCqfNvckUSr5NH0rnlooFKxJZzMCQ1duLP0vqRVtb7bOjDLiKl
9BbZkKzU11J3ekmSg1GRoLdAwsYHvH4OClmpXMuC0A/pkt6ZJou4RR9OW8uW+sOy4v9b5JW2r6CH
5U7gaQZ5Qy+/V70MfRQZkxtyHSnb2VrRfUvVbQ9iRcio4JpzBmK/Qw4ucYxZhZS93LUvel0tsrNW
/XC0O8V4L83wR5ea4Bft0cFI4n4UVdc5cQl9S9S4dYhQUTK0yy+V6eh7pQsgG5P+prato0uTk887
23z9/TNNp2mQ4VKcJy6MS0O5ThrQIiGjJoH9AZGvfQb9axMMyK4M+UQRrpS7rDNrTBSclVm2qhHW
QsDE2wbt8UCWaF/7x+1l0V995ehndpjTVch10YEsGM8teXVn283QkiV/8oC2MA2J0ilQpVfylhME
0dVJwj0b93u5dqn8SPZoPJDBaVqviZGMgb5780db+DfUGJVZiwWWkqLP7PEzl87iwDYHNVDU9RUc
0pWbFnUrivmcbMwAABSdTyAuUP9idnJRoZOMeQyUHpsxOui59SPOFQuchzPEVRQJ+J4hl49Aj95J
41pu40U/AcEeCnp4Ko1M7Ac9/xnMTTDU2SQVBcpLdgt56BWsqO/1YG4Ku/aI5LejAWrpn10RbbTk
Xh9rrx+JN2eP6NLGcgcGu/ChCUEGXnlV7xJrfgj1k9Huw0EBSC8Bf6TskArVnOkFXOiOtoIZatoq
+X5OOjcfTkY+OkuZYRTbD+10t3SCy5t3s17sMhOYs0XrGxNaEC4GDE/1LB36xT6ZKQA2peIYTQF2
9r9K/Bat/T5NIPFWsi+/f2DO9pfla6nQS4/mBrU1JQxGaLCV+bueCHxJu/6GAO+g3ayowHsCIXMZ
apbVVJNqBSgMym/1+prEguya4yMXf59JSwtjKkddwd+n4IO/RSe1jbjcz+sCXdih6zzLr9dsDFe7
QWwuNWCuwXSi+ZBBzJdTQw5D4evhwYifxkZUQuIkKBdmmUg9F1Zom4A4gRw+Pjad5JDGuJ/V7tG0
0mCAxK6VNL+f6F+YZMJ1mS6THqLoCurWY5IHXbYhYXDb8fi7acpII2h3FSO3l7vZJcVkDzOe7qCB
/lKDcSUHeK36Uu7FovOc24dWO/81xQSRqkyjyApRhpDn0knq0DeW8EsZLh6kZH7/PF2YYg60nqbG
2I5YVQxVhKz0Clyp7fK7RGJ4lJ9bYWvFoFwPoUi4wCUKEMeA8LUDKG3eJNpHJxeCFfFOFwr7FsVq
ozPE5o4ROA/j1cLVTUdpsn0CSVcDp0vf3fYHXpBAhQ/zp7TIcJX4xIkygLcRmo21CfECa+jBlj3M
3m0jvOzbPLfCODaUaqBvAorh/xScy2flmP6kIaP10/peCopNHqwiWLNoaYynY/6pBGW7hj4htOTU
aj9ZL4Jl0d4Ac0teLItx8Hqpc7MiKcb8PztAEero04Z+pT8YeLowxLg3AX9zqtXjim67GYS6sTFE
wGzelXhugkW5gNi8XsYRZEVlB5RmUW/l8UcjH5ThpUiigJRloGeuNj6Del8XPZQEX+ozZp1F+EVb
NAR49EBHxQOtrANqXkHdgZOgXqyOuQuHMq1CTB/0ID8vodIKyi/w3eNhNqa6Jhqdp3/rhld8lvHP
VhNCSVTqZlpQA6uV6jVBWfuAp3bg8yx9aWcPgiPMXRuUZ2lmTEdIGOeQklTLE4gaQMenDlowlxcD
uVfzXJA0fbJPXq0L1QgwDuIpffV00ci0wi8i0E3lG/sj/1l+k75m+3iTuRgexhyj7s4v8hcJgdcn
b4sHGR5v2N4+cbw7GbpgyGZQa8NgHlOMXcywG6IV0SpfcUHulOhJqfe1lh9AYO/gwSnwGu5leW6P
cZtoGKRiAREtaqPJVrfBe5W5TeVImKBc9EBEfUA/1PUG/3d1TELVFtGYmW0J+M6eMs6O22mDecNA
tImfR/nKDl5SwAUDzX6FfZInE1JulQrv36Rgbwp3Cd6g9b0mZLLhnmsMzFP0kwkiaMYzUcOGfLCE
lqeZdfa2LmL5oY+KTIA75qUZGAH7xwqLElJarU/UBv4vL25h3IPPZkdqIBYs4t/2Pn6MPLPEuB8B
yjJB+RJK671rBZTTKLqLjuQkbygNmrD7xnkLUqA4WI1QVkbFgLnAoLkNXZsc34nKJFZPhT+iaQrF
mKdcyIHGdb0zU8xNphXyDHEI3JW58rVXC0fvn6ds9c3pezPPAWXXqOSn27spMsk4x1TNESlUdE9t
+4MoNVQTCkkPcrNcXknbvBHgUvZ4YXZOlxIRmy/PMdGAACMF+joYIKYh9SxEy4XdY9IcMrPWkgJD
MpcHwHAEEEY2LFP643NaOSbnKYo+tjGWgilJ1EVqc3DiFXLa4cftXRRZYXxkKro+N2PK+ZY/9+AF
gIQO1HIEcVBkhPEOdDg0s09gZCYYuAnd2KpdqLLcXgkb29n9YvwB6WfTgVVTdqeycuUc8+pfYtkb
pe8ttA+oANBtc4I1sSQRMfQ2yqzosXFquldnG9ppLc41EVRSWC9nVqUzISOOknw2bcyQ9lPjpuNf
YQftKEnZhiYIpJMPpTE81U7922tjIyJrlLm2aqgplECaw/WaexJpXj+9TBhTqqXk/7iJzI21RiaG
gCSsrpNLJ4PAWtfUKP6I0IXUic8vLHY99DifH9c5s8aogP/JUvJsSBDfsQCfPwJi5na26N0vcgz6
72fGctDM6lEOY5OVgge7hTro6KTQI7z9jURmmPCgV+VqJmGuYIDZmYEWQSBczF+3bYj8gAkOYzRI
SvP5eZbCacIGUCq0V9STKgV/YAg4SQt9KpSbPqFyZ3uWImpHBqXwWqJHG7i7bPmqksZJFIFjczft
v3autKAhGIYMicaI5qMgqhvOX/X+TzjJceP+sxh2Mj62IlkqMZviZtnkhpCSSpa/DNu7vWOilbBH
tOqqsllhZJ11r9dMp0OWKfWawMu4J+dsLcwBjcuoUicZzlxFs1+FUIkEbrPSvDA85fri/t/WxBzT
sO+Wpo2xJm36sXQFxrBe184SrIi3cZS3xQLsA8Uyldm4dulWu0f93JW73C1itJPs2qnGTmCGF7fP
zTAbV4erPucjeIryZZMswdKpEPg8WN1x0r/Ocx/Y05ff3zygAkEAgCzymtxHN2etbEyEUh2YWzWy
93UVO0PfCF6nvO0Dq5uNqXwQx6OtdRndjFhqyjJOZbcYX9LuACnCTJQm80yAoAjiwzrGdq9mRqTe
BFX2IqGSkOgBBmfc2DSOE8kF3naVjdNbAQ8LSoAMOh2VZa6MMM+ZJN0IYeVY9gsj8tqpQ48SA6g1
zlFBlvuOKA+Am+zMJv8uFcadPQjhQdTdmKsJCgrgedaBfgdBALOf6L8oWoYj5sbHwaeEYOaTfjeA
5bQAqrHZ3vYRTop0YYzxfdvopLJPwcOopLmn571vAHeQN7ipMndov5Ck9W8bpCeWXR0gm5DxQMcN
T34m8VtHc4WEJhR2S4LhWBCQCumEORbAR0HhVWjoob1Gnens5iBl0tulRdA1VAwwgT0Xqy04yVew
SfzZCxPMTWvmspZCXwvFM/R2AujEBfMBo8lb45Q/YUnCyWlO6MAgCaWLAICLEkxdLsmAbGSVF9A+
on0RdUtrgv9TX4Tjeud22AwW8n610uZQsvp7OibH48K1UYkhmz6IYkf6edsXOMca5tAgR+VFBi0S
43yhXStKJcOcAV2uZgrBtLMBzYfoa3FXZaIZb0Oc5npiym5Hi8gQbHT1ZytQvHwTn+bHaoc24kGM
zeR635kxZk11ovUyLmCIgZEvWlJhZFFE8sg5sjoG5/5dDnOPtNkC8laphSip/B0SuqCDhxQmAB7d
9DZrz0sv6CBxF2RBQFwHk+r1WFYEiV9I1eEj5cmPjByhTPsHToDZVYDpEHGvKOcx3RGXQwcJMW14
GdrOL4l0ACOd4OnMPbKAuUAN3QLA02LRVRlZ0AbrGura2l71Eh9ymLs1gO9tMpDcifCyvKsEECsk
FSgFAJHEVlqiUVtNaKSCqd8Dq57bBcmj4aEiEWC68S9RtZu/OujK48uDF/MK+lQkfZp0JlbXhX6+
qzrH3Oae5KMZHN0tuDjEIIb/j0noS4FAEM0edoFNvUKAMULbtPUWTNIB/7O176O7vyNTJzuV6Kbi
HWMTI+H/GGRujtQGUsds0PsrSvBBrVIs/4xCKImBTlVu9xEZy9cONevax4Ba+zENkxWhFUSUd5R4
o+0SrkYQNTKEXZtqGTdWl9sTZn3W5SlNxkqFZGaIRgg4MSYXQ8jGIe1M44uS2N9Rp4ifwfKwPnZE
bly1UPVAC8Fubky5DTrL1fKJ1CR3UTrVGLCy27uItLmj6Mu0wfX+Awrr74sJMACE3f0qgpK6tRA/
M6TR10Y0FBVzzbzQmKJDDaGQRzwTVMXRcmN4xiOO7HUzqlEhGWsnqyx7g9fD8BCvE7jkcykh+9Sa
458olQ5PEBe0NmqxSpCzRu2aZHP1VEVG/VI3keTFarRsFAiY7+NiibeSmml35iCHR7kZiFcWM1TN
u1Z5TcC0sW2koX6MoZ7uryP0zzUgXEenqaeX1GggIF70VKmnM6pMC4Zumo5dXI6OjGkvTZCRcYKP
iVNLmbVBbSGzLAGLFtuxWqE9GprlK4hjgsSEBupvByBcC5SZD0INmKRk4mkxpCVEsQYgmubcA6TM
SyobAu+NIM7xIwItEeL+pq1y5ukMavxllgpUntLKge7FrgD9cRIQxcEzypMPotFd3uVK98y0IE8C
RmAmDSrMpUvrFOZm6URV9Yxgqv3bO8f5Op+f5R8TTBrUDilkaSs0+CYbMdX6SM3p8baFq0kHmmmd
r4LZNDuXurxXkhWNhaE6tD8Vh3JGt76EEYcC+KzUL13RznFeuBAZAFMefWqAyI6xudjVWtsxsjvD
vu+gdCNhQqy3H1qUiKBjLfC+q0Y2XeG5NSasTa2pYNoO96tyikCbbDs0wyvc3uljl3xUOFeYISld
IQuZaJVMTqnOaiTX9YKdfSO/jMfFj93GLQLwHUNBdI9hQ4AqUgemA/Ik+Kg817QUKNBT2KKpsSdu
TrDteGpBn/DZ2Mcu2A+9z+GtN4hh/j299SzqfPCSpnOT1JXPHgXWmqqYl1FhMtePSVh/z0i3yY38
ODSJlzeQLZpkwYUlWiVzAGfD7O2wlgG3mNXnTJfuqvi7FScCXlF6xpj3FNznv3vJnEEj0mwMrQIj
2QFVBlYLJwQZWad+J+OH4Kvx7t9zS8yx6OppnbsIW6jd9baj7etNcZcfdGipbZDTBMIhJ649EKYj
aYcaHUj2Lz9ZCUXrAWzBiJet1/3o4J1ZQJ6Nk/4r+h9oxbnhmdLE/2OO/pwzDzFDCVpO8X8AJeGe
8nA3kzNtyieytT1owwu2k14rVx8OWlWA7KJIg4LDpT01h063gi11ozLNXqyqqp4Veyp/NLMtBVAP
knaTos6g6tRGj2TGtzBa+z12afJLcFj5Ka4S0ducExKQf1MGT2gJX3dx1Q6EYHDZ2QWGWm/yTbr4
U3My1veuEYlNcM7jhSnmPBZrFTaYpMHhSKLhPgs1KIxXc/uK3nh5XKwSRLyQVvxIB6MTpBTk+tai
g/4gx4Q0D10m86FxPS8hPvbk5tX8A4rgnV8l903cVZ4ZoqdGxrTdNZlaO8Wa/pzDIXsjSqzc99n0
bTIxWjRWOvr1mlE7+SSZTtRGIAGTNBJEo/kzjGUwMWuSAnqyof0+NtZDbYyWCDbG+VIInv86D/tQ
z1ZDSXBvoFA1Q1tFah+1WNnPQ/2VoDjWDW0o8FbO57qwx5xFMBC1+ZTiVSvbbh5v5CJywjKn4/Pu
ugQkFyQWouUxnwiYONvCjgKfWc7zHrlxQRfVO1LTFL40gcocCZpu/34hE8wtFLcG1SZUp5hFNsCI
2PoISFTeKU4NDoER89SDLUhpuAH7zAqztiXT5wHvOGylDhJc0NGghSZVGMy2hKkF/VNXIebMFJvZ
5qh6mHiIInla/OjQBJLbF062a+/TfQhuWIGTcC88cGyhdIpJYlBcX0a0uqwbyDz3kF9vwf6cuD0Z
MXkjaupy9+/MCnOtLk2n9yXBotTBGbLXLKq9dd32rRXcDtCi1TAXq5oroJ2ycH1bufaQLr2nlt2e
VKsgS7iORkj/zpZDj8LZtWPP6jwPFZZT9O9l96SJGId5pcPzv09P9tnfHyroMUYTPkpsvsT1KYlf
Ums/R/5SuZ2huVKybG7vGzdUYDwJeTuYh8GjfGkwjRJSSz0M5tGPeQTlSHlSUFCurftxhka4sNx7
RZpBE2iwyIG6BRPsSNmZixQcAYmSTtjBMN0W9+gYp7v8i+SADn9ju+hIgcwSYcvpKkzR/y/q19w3
CkhdIJqD5hGekcwxi6iQwzJBnpy+6qSv6Sb0RsTHTbaj1aVlSzC+JJp65O0yhngxBwY0PqVCv9zl
ZJLLSh6BnCND5tth4izZdrB0z4buZZu7qkjd9grh9bnLZwbZsKW101hTTXHDetNT21uV+657q2Ww
YpYgPby3I3U3g7b1tjNdweU+zUK2h87XQbSEfYtVUo3q7QCzwETjdQToY/oOZlQnRxzbiB5+nCNP
tTfAQYXWD7gtGU9KWmNZJHTRMSkD3ufm1EtgKGlFwrq8rUQRH4SWoF4DnyzrLySu0V2okeKkO8pb
Ee6UQApSB2P7O8HucS6AC0tMRIYE1mDUOSyBW3aDxMBNPbws9/KmhFyDqJXECczAUYJzHEJAwHOy
u5eBR9OaQtDZ9kntR61xXAg8f27C1oO6guCu5mQI58bYTt0EKa9Vy2p8KkyXp6cMF2hbBIP2muWG
IGHkRGiYgigWzhqUPVjZixXzEz2QIhQpfb9mj+a8FXwlGh+Ya/rCAHO0agX1p1yv6MbJwAACKrLp
7dT0Cn2JHVP/qmtVs+mkWN3gpUe+27HlGTpZvEGp9K2uhZLgB3GOAaVf1jHgju7jFRHQ1JBBbfE2
caMsvFOWEMNwy9HC4PPtdXP2lVanILGI/zFQQb4MYe1Yzn3VRbjIya8u3o7CCUyF45FgWMDkGh3A
ROWNCZLFoGWLHI5o/JySH7STajy0wwZPi6NxrHaVN22N1ZkO2h9k55Cd+yxtoLOFtvjlyuZOiXu7
04AdxbR7ZQfR2nml8bAMr8YqGnrmrVH7pGPD7DjekUzMGjo05uMUb7Y2O/boR4cP67yNBsGlzvtW
uNhQrwEkHNMjTJbS21pfLzm0Uu2C+DHIjkGGKyLj5cVFk2rnQHpeQ6+OVS2IihS9ppUAikPa6bVb
QyV34yVS8VKz9UINgO0kr/akJu+tYnSBtSjkSc9kRYBK56717GfQfz/LmIgJnXClXMFKE/+okTAQ
QUON1zmhemkY4AacE3AT5pNlAzh3Ki2f/zO6sm6VYqc0m8FbPErGP9iHdBKcNZ6XUFE4VNBBEghc
/+WaokjTus5EjdswvAUTQEOzyUChHWeZwFF4sQPaNuCCAQoWq2QM2WEfgT0dBAOa0nQOHqlBXNZf
G0mEH+UuCC8NTD7D3BWxD3JPArFq1A8qgBK9NWvBHTfhVVrkkzc2msAluKsCGgNiGhCfuWKHaU09
aiFrBsLg8E5OA12+W0UJFudCw50JMiaEKipHTC+JM6+rh6JKhhIjiUXzHhodOIoaKHe8yvJTl/3u
6AqSqgtbrIeDnq8eIMbu4lKT4lOheoTsbgd3rpOfr4eJ7oreraSo6JZt1MGlNBPqffNhPg5HgmIh
5v1F9ULqWcwtiugHVnIwU0JzmW2vtIUULYOG9mBujL4kVYEaFi99pqbuEjfPUdWdpqV9t3WRXZ4n
Ql4J+RycHm1yxuMXO1ZWRaM5Fmb3aunOmMdNt96DjkBwhnlOeGaIlUeowJqYTSUEiZdKD52hnjqM
PZvhQzp3iShHFdlibrBG0ou8j9FbJRao5QqtDvQ4fJ+60b/tJp/wSvarnS+KyX3shkRhqWP3ktf5
NMTu8oRXo0cJ5CTMansLRn7c8jW/X31jA2Li357Fp0fBRB2NCiOji/05tX527MhqLCVpDTTK5Qdo
nQNfOrpgjAzBnTmLRCV5F8t5M5M5EsmUDKqaYKJ0Ur7F4Yti6H/iIWfdUuqqZ4uJ+6QEEgAZFeYs
2vKuL7fr/AcgY5SsAUFDImzpV8R7S6SY3axAgzu0odvqRtrDvAhye47zgc2QjqkAEmJe5QHgK5/l
sgVnjK4s4GKtyQaZcApQ+9Nt5+PaQaVCM5EuoynLJDV5WiW2VRtoLjethd6JvjpGNvnqIgu8nGcI
ckzA8+FeAncgc5oUUI3W+YSEmsSJp0FjIJYjtxZ9fU4gwviarCESoWGOS+Ty6xtlN+R5BTKLod1o
CxAS62lsDq0Ia8JZDG52CLBh0huInau+8izldWVF+Dq99VcqGUGv1qjzmcrj7a/DOS0XdhhnbrLC
6BcTXqCAqwxE/eUk+Cq8jo8N+kgFyrX4KFfsH8MwdxYoOvHO6dLyMcuLMEiL8q6uV3kXypG5Syvo
2AEvmh3isthHIN/xIqhkb6tuKIhze7m8C/Pi1zCXctbneTSrkNNqvdmj2nb5KfzWb2eXiiuWBjj9
BAa5HxIFOsolBE4ztgGF7BSCJw0+ZFcYWeyuYdV/U/v2o56M8KGjMib92Lf7ggw5BATn+iPW6r/y
KrfcMmuflnk6mXPZHMY1tH6XOwdRGfo8wCzj6YaGHMsz0ZSDtfajBWhPOq4enrkFbte+d8uGtI4V
ouh0ey94vnZuj0m+lGlKI1IDZpIML6NZ+JkpCSxwDieG7ijZH/6D8Ek/xllo7tNcG2Lw2bhkinZh
PzgqGlA6AdxNlBnzPisI/iDqijE0hGkm2JhDUlRFDK8uwbPS2C4eo+CzFpQIuMuBbgollcGMMFuW
A9/TQpoYTBar9peR48lZOvIY4JMJto2T1GGgEwKJyPFBJkCYmFZnirREJfIQSlnQBVmAmqpPtqJh
eG4osMG6CqSMhtuNrRR0bbYq0H2jPKgq0AjpRr/HPLcGXv3SX7atKFRz7KEHScDzDDlEhCCLXLpD
U+llCD0SxdVqlzKdxBv1vvXtx8X7E2EtepxgDcVpKsmGp/WltTyxS8zSAtYOcuwBlDRLIkJE85xO
gSug2YR6Dl7wlxZ6GcwcdYtYkij7Yt52oHAeWxGhAM8ZFMtCPEBQALc54wzVaDd9BDkndx773Mkr
qKhPgFQdYsw8OYlcqoFUl4VrTkr3NJezqPEkMk9L8mdHOGtVqaorHXxEy0GK1ydlzR0rh9bpfZhA
62F+68dR4P4cP4FmPeQ5FNQfEaVZLPtiqe1qK4Ak5kcrkH2AEuYgcfNXiv5WUqE8OG+J5+aYOzef
Zqm0wHDplta2mL7L+TPoKf0YPEIYnfdV7XttPN+OvJ8fjXkAXKyQ+aggba/WvgVZdufP3vxs7f8h
0MUE+bMKSWpXfQV+9SR9ERimR+yWYeZzSl2YqRJBSWvcaL/qzbz9GPflPUa+t/8DSyk9YVfGcDoQ
zJBvXumuV+mK+u0C1x0StfZGtay3k0nSxQkbdCKgjro+YyYVyXpTjsOuV6XlQ5EH6c1O2/6j1+Zo
dUKjXQPBHvDCOJTw/v1ZzPem4r2o9lKdUF/ZmFuoz0lg20KTxUJPYoZ+mD758qF8UUUBkHfhQugP
8C+gsfFmZiJSOQ32CkZIXIHQM2wMVzJF89jcfAqIddqPMzBmwoYkFYKJamzClxv7YVxbR+1qR5d/
TcpT27010n0Ud35jJeD0GRwzDh0gTP/k9OKZpEHeCnJCV0IMLVTl1EZH3AViyqMqSVkwP4Ge0aci
SbHgY/JC8HkOw9z7UiElTRljvtBKWi1ypDg+zm0bpc7YK7poZdffD3kjivZ4OqPnarFQCXld5maq
UEHqvU+ecle2fPO+8ZrdejdiStOz7kX0qJxW4KVNeqDP4m9VtspgxsCf0QSZuMjF91FgBsTLNiI2
t+tzcWmKcU8C+b5kUVBdVGQjd8ql0Y4DWHo9oqRqUGodBF1un0TRftJ/P1tb0avoYVMQaNw8tsNr
K1KcunYOLAhP0M/pB0oBdfn39WautYHqh/bIAMZvfXdMx2+3l6DQgHkZ41COBXKG6pRamLKgl8vZ
GqZyTcc2xZluVbeiipJAdnqy5EhfKT1574x+8aX7or7mfvpdSEBCP/6VceSheMWjGoyH1KXxMRvC
aQbrD8Y7Fr/8pnzNXjRP3qj+bLiRkASTt51UURtvR0jYGWyOrfVzaDU9tnPUxpOaSzt5kBsnTkUt
Va7PnxtifB6vkqoAuSnVwBmPhpt7IWDPTrKj93+muLe/IPcDnq2K8XoFrzkA1K3FDQdwYcaohpgR
1N2K/mhYq1eoPb5rLVJBFW0l4/lJijmSscNLQjPdRo28XibeIJof5R2v821k3D9JDavJemlxU3Nx
enXXaD9vbx0HAwLnxwgs3neg2QQm49L/9Bg9LSPJgC+OfIAyPlvt5erhBetrBWUR9SZHxCPKyQ4v
jTLeESlTCnofgCPa9FSO+05RwDLrLdHPJNxryeT06VdVczKi+LYqamJxDxxat8hNdbC8sSLWtYZ8
Jlk7sCYezTdzUwWFqznKAtbZ1IcOmcA1eQEZM8wWhYFoBl6Dl9sr56rVrAnaFeWYnfoCxPUF6gIG
ZlZS8ib4lCwFG7r86FxBJRJVYZVSDV7aqiJbK8MVZdolBoku2UTSQ4XMHk8PJ5RO2G5Hmu/HeiMw
y9tQOkiFA0gH0VlZ1fn/kXZlS5LqSPaLMAOBWF5ZYo/cMyurXrDaLgLEJgECff0caqy7M8mwjKnp
h+42u9W3FBKSy+V+ltwom35ph894XwADHIF504du/QvLvM8C2MS3dJdp+9nP0SmXzAHGTl+L4ZcO
iucSxHG87VEWW4UA1abKsV2YEdBQJTouE1Jsew8OHX64uMmiAJ/xK1pLl4f0UYRCox5SY6vlBqxq
EIaAx1MJxCBogL64Ftcubh4s6b9GWGX6bZkXgW7AIfHG6VCr4ItAE0hqaCPLObnyFZcFWt9DyIv+
PdbqHlL1nJMKaTUCNn01wmFr3AAyrOI0NOFKI79co6xfCp//GQ/aW+83ayWGQdsuxgsWjU+m7kta
bMpufPp8XheHgco5ChawfQNv+/0wad/MnTktYDoee7yN6pTHRfnXGSwOHnB0KMcDgAVH4/eDtMrP
YZuKOzw3v1YwMyEspN61uHVxu70ZZL3DzSEvA3ucIu/WnxO7Cft9B6g/LHbuZR7WOnF212VLL+ZG
b6e2/Ko3uVHVDDm3l/QE3VDUl7JDkcZBlCVOj/9Bj/zIDs4D39In3oXZtf1/MYvw4CiGVxAaN+ip
vB/dnZputjK2cFHb/fSUH2ZIkfMQlCOYM8lrrLBli6+OANJM9NNckK3hUbmK1UXtw2gzQCCb4Cn0
L7K6eVUJ7sKWtCyEajTlrcVRbzUMdAPbPp/QYM48uF2b+X7OjPvAbq9dBxeyonfjLNHlzadrNdiT
fMA40MDXEZlB8qwt/gy17n2vPZCIAuvF53W3gQ4TOzGSmxujZPnO4WYNRBd1w3LInJ1kvveg8Xu3
LJsnFgpSXmshLJ9xvfD4vCjJoBeNIL6KPeVUzJpPyEq1UZSnRXYxno3hd24Zj7py/IQpPl67tZaD
/8mYfzA9b1an6wNGZyif/cGyLCxgF7aGe9TIdmILtevPo9CFNz0w+MgBUAxDWwDwmfffYqhYajAw
j1GzyXYL0pb3YfsPEGRRFdddCED4NQDqhbtj4YoAYQWbYyBNVoFv4syfK2j/RWXDHgYOWHEAZ7P2
V19eI6hf2s+2E7jgHeD+RxLyfm4OTBsDP8fcCjsK4iHke7qpkBMDtD9G0t97hyY27v6+m4doDkQQ
KiTYNPABez9q0coZQPdld0Nmy26hq2ht/fJaveDCKoJX5OGQLvixD4C4XLV44Aq2ALnO4GXHnplQ
DdZxk3y+QS6EHghDLnDoAEkUWMPvZ2M5MyqppYekdL+E9X4HynPyf9APvzQffKlFLcaCJ9t6H/r9
bE8G8WA6BA6WJvM9yph7WWRhMGU8LKA7wir8QVftmoKGPEU9RA43qu2iWcEk2/MOA9d/exQdG08P
fMcFTwlDLLr6lEt5fKRw0ohkq9lr06RWpAE2OtmidvdApXQhMHxHb0KVQXT2GOV9q5KiG5r7zz/C
n+LP25iw/BAP7ZoFro0scg024wiGdJQFfkhSfRf7Ydsk4uRtFhdLtbGiNOy3ZQRxVfGH2nrdouID
pXb1A9bgYBROFWtyIJFpSOBAZZ+QrMT51trKfY960WLJdq2but4Ry5A+FPEXNCvw+OuKgFFRyXiN
OQcuHiaQs+1Fuy0b69RDU+zz9b04Pdx6aL4t2k4gP7zf5WOgeD4ExoBCmEpQaWlPBE0kddb5xkhk
TDYFbBWuatB8yCIwxcUyagGnwRH6A1yC1L3fF9BSwGe1N/zrcrNXQUjBqWjRi7hykj+E+vVoq6Q9
GM3OgRYTtGfukUr4hz9uAGcYhDuv7gZNs7j5S4zfnwFRGcNrlkCxYw2fsKWjJwR4GbUF3TZ1vXNK
fsh5sfv8613YKHgcoJ9j44gQFPfffzw1pLhqNFYxI05Iq9dGvGrvaIxXhvmQcf6Zzptxlt/x5mJ2
MndWmQX2JOzmxIEbfXEekJKEhdM0ccF5HsNrGxqBmfwHoQGeSaOGrSzt7zo7aMJWUw8wJTruPJdl
L7Sk9YbnHdgf0+RciRfrBOvPLwXtAgkqriFkjO9/6ZiPWe1ki6sHXK5vBo5eR2NPYEOYoj1S/MjE
KDOo1QrDef38W6zfAn9GBtQdNQWgcEFYej9yoAcP9flqEQlvE0n4gfTp/r8bYpn8m89QuVYp6hL3
qjvGdHSiXF2jZn4oPa1nsQoHBaeptC1X4MmZbr0+kcg40cppnlncJmQjrFsHPuCfT+vi8XTwWgvA
mKYQSVh9tM6AuJzf2SJKzyL2t8GmeOxDerYPNBJn+F5di3lWcGGbABTy76i3hj8OzUDkHLgdrjd1
13iyvGn6mh91vhB3O4/ELKjsR8MjfGda5VBEZj6TfVMIQEZ0meYRExqKoqPmcS7dvRbDfG5F270s
CMAwN1DAtZuGfx3KGhFUWCixGrADVwC5HKUYQRQYK4FltYQVNlSXZx3g0kd/pOvBhe3h8jIEKJxM
TOa7XpbmF6mGu3rKhi/dkMOMMHP6r647fysmUkdiNIojfKPqO6YomMa1gYCGdz6IY9K6MTqAw2dm
2wdStuNRCPKaj/YMh62a2aGbm/w5GKws1HPj3dT5/H3W+BEuNIh/KXcg4WTO/Q4L0SaFbiEzOlGo
AdiWYTbh6LUjSvG+rp4nF12vMrVVCC4ZGUBAJPi3lD8EoS8rf8ML0oaeXTgxGZFSFQNI4GZmHeHj
8wCs9UOe1Y+MDA/tAEnYvH1g0JHbdyLPnsyidn5wOGnSGHXyNLagY5N4wIu9BrbyNopYWSLwe7ai
9MrQN7h96nmTfxuypeRWzcQ/KKLZrcR90yQZFvqVgiJ+7J1quOWyo4kLZ/AN6rHZQQufhK1DoRAq
/WNVOSwSot6lWfE0abPaasuWkWHzUsa0Cr4NY0rOhWxGyFxw+0eaunrjw091IyWS1Ng3ayfx8M7Y
Kdjc3HQD775BQx16UTQjzykZvglv/jm47mkiTgq/MtKOMWvTsoM5mZXCpUoLoIcqUHtTgzwRT9bf
MxZMoUOnn60Ln1uR1bcz9t4jtgbkJh08yo6zsspkEkPzPIMrHrvVIulVVFZ2A8dz/d3rlbF1rDk/
UFnTp7xkPEbTnAwxeBDtkk8KyEfCOr05jSSbz/bUsRvTrAQSHZ35R4Q+N+Rm6R+BhsazQtU3jZsK
+DRbBnySRS3vIB1UHwtUF7emICTR0xhse2ZBGsOR5u/Jsb/SFHCLLpNPdFJQJUhnazPB6b0NBbW5
E9vafq1EW/FQOVUdO4U+kcbvnljaYP9xb0hSCOAkdquyL/0Chezq3D0I2G+BuJUW9dkcDT8BE4rk
IXyU3DHkDiuTtpUOKKROIX77jWGfZAC/vUB4KXZfnm3m3uKYBel5xGuLFWFXwP/Zm8bqaJlCwPuv
CG7HvumLXRb07VkLbid9oSsbG79qfljabb9zt8QJxp38MMmGnyFyKfBQSWsG0hxi61HJ0r9v9FDc
+w1Y/o1Z8GjucZXirep/71ozvZudvL3L4OoOKf8sNdDFd/ok4wLU0xyklbCvlXVUfMgTT+o6shjP
zrLq5DEr6ymx5vJHa8E7O/eg6jZwn9zwrA5iDqfoGl4EC5ALEo3ksR61/QSAb7mDzHR132QZdBpk
ML7SVqVboWTxA0qmjwpZToid1x8gOYUf50FWz6N1/cA9q5rCPvXl3dBTe+9lbnEnVVPuc2k5CZuo
etXKHYtQO6SOBbQP8CXdaedPwwnQ9/tMBr9KpweKzdLoZvszCMRQlOdhr6uTA7+X7QSSztHPTRJS
Os9zCK/U6YFJb0y8lENpAXndLcJRntiqybYovuMb0xTeXwhjR5YP9JS5Xm2EKIc/o1LXJYHPpptA
BfMuDwaokdOJ1UYsRtHyKLfZg8vLARLlANS6lWeefXeGYwXAgw8N5CfhMd9OB65Et1vQWFEKzR9E
I6AegGlvWjyytUafy596UoQ1ZMIi0QqkHxXDY9iorWgM2H3qzdlGDaN171Z2vlGN7+9p68uNYUF+
fTbd7n7gbrvt8rY6BeOEy4Sai39ZyY5atSpuMh+H1MibDR1Z8TwZwxBOrnDDzgUmoezhLuAXfIpp
SqQXFsb0JMHbjA0/beEQMfyGQYV3NnKzhGe9lydmb/D96HC1yUAyODnoGzwVTVWGI5lBc56gFRm6
tHvpC8i+QkDhVCvzCYtRhnlm31Ex/i7nufkH3DtvI2YcIE+36aOBfPSQorEFWYxGbVDZ8m9hM50e
J1dXu7EofyJIOTva2sMmN6z6OfM8/wYiaWxTFF0wAhk7Br+DoS2OSvQSVMWmOXJtuc+WzLwYSmMU
9X0D7fu0Rg/BMth0nvlM7bD1a+srh312xFz9Xcl+W2XAZJRofIY+zdNEBfZ8UBLearVn91ulRvOp
7opfaZ9mseG1/UF0uKX0MPyq+oHvjErPh7IMiEBFfFJHXNFp7OX2jNupa0RY6lrvOt9e1BBs91iV
tYJnsOVMYFHbpb8z/cxvkR677Y+pMppjl0HhOBXGq1sYD51TTiE25ffeSE/BVP2oBsveKaQi8eiy
/Fa5EikQcTUQaZV9qHOeGVusd4rrWvnyZwPvvyZ2a2dukXbWr36fH4xWaveejFZHQrNRQ7UZgX6T
MEgwFLwErFTejo1Ddz224xdL2giZE+QsRZ5C5XsUfv7dN1DJxvUkH4KykmHWW8M5N9uvZu0FJ8BT
7P0MAubeNBynjBAZcGRFNla/ukk91VXmP89pPQJjLGv2gPL4z1oYal+gxIJDVrbklE0DOTSsYEgW
ZtuMvGF8bQjzHnCVwWpOF3VSW3kOVIbwzRcYoeMC68u0CbG47sYZmwfmk/SgGivbWTKXYe066rao
IW03g9qv0WfDaU1b0NcR80K2yJfngjy2Ttcc9OQJHG8UTB8zoupQpciM0pmpTVVRK4c0eDvvuZ7t
e5BaCXgVTffdrcoebyyoh52nek5/NSXLtlYGhS3d1JAu97IpjYg0oPRWp0Mfer413HXmTMNiruWj
5/A7qNw1e8c22hwHp7uzcGOGMxunRGrq3JidYaVJVsr5JJgLB5exMoz7ph3rgxHwJIWlaoxEAEL8
QU7FCaIxZcz8fEhMMVhf61EVT6VZ/zLSJt8xueRBZl/Qg1cP1hPK9cdcOf3RTj3U6UsTCkSqRNQz
5Y05t37sVEwfAz7DwGvy8fHw1/2TahPVUDXM/kMu0J5RbabjIAsKZJaAUYMa50z8ppoRYvxW/nBE
Ck2/2dJ7f844RQxkMghHKJF8HeCoHJZTzjaGFA/Ckfy2m7By5QiYaSwdCVWHIpO4oXKOBCMcaG03
YN3VThSkDgmdTnWPoi7su7IhwZ3p9M4zpCKtR8eb/UeNDgywEviYxG7qRwDQbmcTYLwwk2XfQ1dA
FWxfFp3YdTkKZ8QZ9BKIurvA0z+VWww/kf+UaG7brEPwDNQLTmFxa3Cav5iW4RzKSlUhPo/a6S73
orQk30ajDnauQP8Y+KHu1GTj/DsgHPLDNdzK5gR+ktyBiSnRh9mhY4yQP+9mCEJGlA4FC/H/pTe+
IngwTz1SR1T11BNXavjqaGPnzbguyhYBL2Rdmm2xtVhiDpURy8LRKNK01I5V7ppHUhjy2Bh0MW7I
LT/RyMNjh1XkN3QapypCvjmFjegBN2pB5KhdazowBcvfGEmKxvEx+d5zvea+9DtjO7qLjwCqrfON
8ORdJ4fiNgu8agP78DT2edHHtEEtKhSuUW16xNM9q1y7jw2nnUNXkjm0pe7O2UQ8ABH98RUlgeVS
zORjzci3AkByHDYiYNA5z/ixZgCHbS+f9xavjCin8BREzvdk8Em92kRXYS+6DHfq+EARB44mMrZ9
l0OsSmXKwuLY1LotqyHfm4ESTz7NrKTOIVaPvei+AlSc/8qgBLyZpkrdVZWnwyno6/OY5njBYdfF
IwoIEQr1/kn1Dosr7pEdTfEoq5vOeM4zU246Iq1N0I+44A2ICmf9vGOwDg6Hot041Uj2Weo0sfbr
ILSFb90Bxcbwpwvvp7CYey/aRbKECgsMkKqJoe3EvpfS8CE3MQA7gqtENYmmpIKWQoUSnJnjS4Xj
BE3QwEDTfIBiBKS5bhukFHGnnXPZut2GCrjLupM5+HGNuYYNquV4izJbnvVgoDJboL+Kv1Z32xyS
l2enVJxEpSzZDak7HtudqI+u2xmbhsoj0/OPxvCCp97MGHxNhLsNZhfr1mkPOp/aPVR0eHbdotu6
vDUi2JK0UcCQ5hkF0SEjnQ21ra7gj57wpUZ46DqG3D6lMLK2UR9lbRmrJnUSiq+3K3xfdHHDNdsW
EvpPZTf30OMvrftRlQPOTqAO1Wzqs993RpugIzjvC4Y81AhovWf2xJOmdsV27rtTXTX2psEdiiXL
+aM9UjjbZUVxAHar3VVt7Z8mu0Cm4sj7MldsL1tv2M0+aX41HvaHj4fLTrvuyDfKC8wmake/+5rO
gbqfauXcTrj/E7OEsXRq93kkS+rFjSqKMChZ9VIsz9zBmIJYDeqQanFfKfcVsO4ZFrFwjAvrPJhu
K7dGfbiVxgZeue6B0yAfw6ltJrxMVbpvq9R9MqnTHY1sVHFpoPnedSauWeCnEtE4VUIc1iJxTs/E
GDrcjkMR0hStQl8b3+GFVuDLu08kA5KLVbYM89544ZLQBL188moR2QKIqzxGz0Ew4kFsBXzC857a
AkmhU9ZPhVOMiWDNP8BkpXiLdONe0bJIOilh/tGWdlyAihKCIk0jW3BAnJsWgHywqGMqZmjxtBDw
o45gePlPKm6HAUXkKX+xJC5SPNPIvm6LbJeproqygc3bUTr1T0uyQC37onyqiulXgHrggfcAyOjU
9WLppSgcIGRO341hnr7ksnNubEvUccnS+uzOxu+Kj95PVReocvQTP8/5/IV27hy33M1OvqInw3Vu
XMIOePUaW3we96iUhFmwwQ8gpLrJUAozNHGPwf9u/McqAS504LtHj7g+ChJ2I1LJe4GkYjvC3IVF
vJJHQtjZF1OCYFVEva+fdG2VN7wTUyy0dRK54F9AZsnmiA2Ne4I4LnQ4Zn3vLbAbN5hSQIya3HOS
rraeZj/4RU0Z9PBMztKkVTVMT0umzqxtRWJNrr/lkpMKoGIXor1ywDOizKqTz4Y8GlHJ33OCHqLT
5tWWK9tDSbDTmxRP+cgx9U1ttk8TFIaQ2dU0CTiht1RAFmxGJL4vivLOEx33Q7S94UtWCutllNYz
t72vpMTbt8oJGBATXAtA2ysQrj3vEXcDOTt2S5EnQ2OG8uA4FcQ5tZQ+yH60N+0AGCGBFmhY+8KM
YSVfRsKrb2EUimcX8RCa3PLexE+M0UTUW1/Vxm4wp99z46chKdIn1K6M+wIiKQ+ARtW7ruHePuis
6tAWgfdrhlHCplQTfk9R/Whbm76Qufw+Upy2TEoRM2/Gru4GDy+krgM9KjATga2BmEwe0hElJXi6
B3euT18L7vq/O9u7M8cAuZS9Yb5+5LRk50KnYHBqs5XlQzpZUFvKewixQ3cmpTjVLc+8R+C0q9CS
uuj2rueX6SO4xxDFKUsoVzv9o6VE48U6a/mpQiB+Vlqke4/58AMqOJxH/CqgN26v6QMfcdEXUMI8
t/nw0qRI27aKDJnY+J1qAQD0giiopxshWRXZvP1NurKFPhPuNIP/w1X1GiAFCqkANHWmdMIj1cnj
IGheEdhpOKTZV6IhAY1n3sMw5gSVEF79yNA4iLxgKsNWkAnXcAPVoBbvOaOSdxlYTXdsGs1pO05p
8ZsOJZ3DyfPKc1pV7a0jtB+5HZsRvYIfMBJowy53fudyhtK0Fv154kKEowYkAURVI0FDOD3nKNhH
UupvtISc4ZLKbXSH3eumw31mdE86MF4ceH+E4Ijf1ngpRczJ7Q32KPS2aHBnNOZvXbhFNJb2rnEA
n0OdDcIhDMx4j4zfmOM+MdQx497QLNYB1JcrF3BraEO6W7czn2nmBKGVejfNOM+PcuLfc6JBCNZg
T/AsDWI6qNwJcxGAiFw2qtmmTdAljjlPeDOa6MYy2w9lak8bA3HqhgXusdSoo5hes9OtjSeKZPYJ
vAsn7OHRFAVzc0A7E47ovRkcelg2MZigWfbPshjBcWU2Sqc1TNT3M570x4DxL00+F4i7KS9/Nrk/
x0Zfs0drtPVhcvFoBEVPhV6TGa9+O/EHMyhfldVWxxT4qaiubGZFch5y+AHVgUqykdEEkhp+FEhY
qDSKgRcfmL3tRGY7ZwLZJc9OHRXeDd7Q8xCniBM3WHhAA8yxX1ACJLjRuhaPvjKdF5zt4KdwtLkj
k4TYeWNUSweinVACB3w5kGE6DsRO8LBJ7QPeMF1kBLreatZm/3hFUH/Ju8ra6gBKey0kS/5W0GBp
XJiLYQz+A3GSP9SgN72RgvSuMehRRqiZTsBqk53r/yWVfBnC8hfTY4A50bFfdXgGza15CDoRTQOc
FZFcowab+EYVf94OWbodq443SHxg1gGTgub7upE01Yy2COy4trVgt8r3FQK3rQ69QEj+fKgPoN9l
SovQDyxiXMCf1vBU32oHCnUoGc0HvEz7PYfcXB8S5LMLzHiTXuu8rHGp6/FWHawuyKoMyu59VL7k
N9muPCxAX4+GaVhAROx6o+fiUv5neqtuloTMqkARHRnmFkX5SJ5r9JUSCqfqcoMH7eeLeakZ+2Yt
7RV60mqCQKHKISMFvf/qZMFBr0XCBUec8POBLnUa3w60ghFRw53dCt2ACJn/uZ3zx6zGo+Tvx3DA
XfVheQPVhDX+wygy1DkZwcYo9iV8uUThXRnh0jZ/O8IyyzcHFsUYy/U61FVU/zzocgc5lA2dusfP
53Hpo0CyHvA0tGadD3r8HM9sQy6QK+l23+hY7QjNv2urOPCWbj4f6tJneTvUakKwfePovwUyqpo6
riF3HlzTmLh4XCEBhlcphK0oAEPv18xt8IeTRqMUxe/vJOEbI7LP1v0QL9hLPFM/n9CltXMB84Rq
G4AaYDO/H41kkHQLRsgv2egvCpIhJUFqbsSu9/T5QBcbwC5UrBCMbIjfrEE+is9EdAbQRiOeifLg
HNSWbYAZyBJabRciM7nadL60/aBTAHVZKJFZCBHvJ+e3zEdzElRRdDBY2Kb0CMWm+zK7ZqR3saMO
I2MvAF7WxFCrsCAM2UwqW0SstuqladDdzg59+KV/KdMthDsiA/C8K8u5/JXrG+QPcm3BIQA+tLqo
HFhh0XZYxBN5xqMgG+67GVU4yzMezEoiZxa73syj3IX9haPsKxj8C711MFNBZoLZAciYa/o7FJVL
RlLgNUVjeREpVXruGNo8vjemsUHZV8Dnx7BqUaT4fN6X9itG9sECBYzgA66cT2CT5cXYIwDDEROw
qUL+pD7aftcIp9cGIu/3jlIZVXmFmhpe/2Dn2PpuKM0hRHsVeZfNqit5x8fAAvEKwEqAd7QAT14b
SKtcZVlng1xMkZTvfCaN45yzL58v3sevBiLxH6lSYOUtJ1hdKq3Vp6mD2nhUD9mjtCnEzMebIeUb
J0f22jtoMV/zSrkAAoPAJzj+y+ygKLDGi/qNBOumRaYIA/NI7JFOHugN3XZ3845egc4skfH9kYCG
MIILgLc2iK1/fsqb28axOjqSAe9oT/cADEhsS8AR+hTNgkz6kckI2lsTLatEkXwp6rbjt88X+NJs
3/2E1a6phprX3IRI9+K75h1ZvOAW5w3QHDv/Cv6XLNHrw3QDfFEAgJEVrwOq4XplUaQM1ZnC+Wfu
xaNZ4AR2iE9Acejxq8Xq4LES+YSKbwU8Zd3Qb2NQFEc38/07An+fE7UEeWp9M/tHEunsm1R5aCfP
uQn9nF5u+95VXoLSXDXGxjzQ57GY3Z+fL9mHjwZQEGCxcBCgNgCR60iSKQqtv86GTZL9m/ZtCHkG
PMdCe97a/UnzbYFCxecjfjjZGBG6Klg23OT4r9UFa+pCUJnWAliMJ23HaE9aLqy+r5guf9wKyzC4
VH1EJED31qyGvsrH0XYxDAHKyo7TfboLtgScHh5dy4GXWL/eCShBoC1Hkc19uFppV0M7NINmto33
5+T/mHUR2ahhEnFPcCl9vnwfggg0DZddh0QLKiEQdXofGG1nrmtrWb6i3vTy0KvfBPRcgIsy9GuN
a3C4Cx9ryUydRYsEYPf1aH1RD2U1lhgt+K66Z8N7REUVMKrP5/RhAZc5QcQZYyBsfLDWyKUPHAjH
KA7k7qvajWFafGxFd8Cz6SYorqHOPwJyHRO7A7KaJh5L7odND92PljZ2gPHO0890Gw9biBKH6CP1
iRnDqwR1pSs0pgvr6OKEwXjJpCB226tUyFI+bfwRYLi+26tso8dfhJx64/fn6/gxEcIb8+0wq/yY
LeZSdgmwqnt2t82NDIt4TCNzD2x75GzMXVBH1yjPH27O1ZCr/YjSXw7zTh/G6cHS7/rmZOPL57Na
/oZ3x2s1wrK2b+4Vm5lYOihfAeMDyPQT/B7SevffDbHK5gb0RHjmYIiePTMdRIIe3atutRdWCmKu
qMF6Pt5J0MN5P4+6YcIKMuwB2gd9WAkP7/E5uBaMro2yugKpJ6setxWCUXpW081At58v1Ueg8nJj
vJnGaiu3Bp4XqY0B2p/9xoymGH3zBFyBOxisGC8WFB7kEzlCL+P81+QeZzX0ansLUaRtViCB0r33
PS/9n/hoUW16kUTt98o0L+y6d9Nc7Wsn0LMqPexr835I6n3xaxFjd/fTvT6gGAyPr21xvnaWLkSJ
d2OudvrQO4NbjUAGm+70PBVLD5N/zVwWVtk1x5aP79zVWq62fCd77qcZ1nLc5G6Y7/6Xt9R2ETBV
eDBd25ZXx1vutTenGPwO1EdHYDsVtszCVC5wJztxs+dJeXstFb22kKscwyjlWDoae7Ro2nCUZ3Tx
qVdE7TV26pVNsn42eFMK5JCPcVKVxjBV3AWi3ZTTNfH8a8OsIofHakcgH+jQCwUSoz7nKQ8d98rB
vhI4glXgmCcwfOmAQXqxY/xe5H8fY8GeAMkLzywfOfNqw6UGOPFuYy0xtg55sRlQ8OfGy+fH9uKH
d/E2XfwMoMC1msQ4gB8wFw4G8clt6t3NrAzTgP6Yx/jzgS5dtagc/2ekVRh0eA3Wo4mzqu7db+IE
QP2GfGVfzNv5dblp7btrfJcLid+7AVfBr0BvrNENMHJ9z+CtAV+WOUinEARiZJp49mzyAUVlwtiV
mV5eUqjIQ7gbieBaIZwWNUhGFBOtqtDJXoJ7tPv9/sp3u7jD4T9Dlpo/NEpXm6MdcrccB8BsajRz
miyeAP232DXN7otbHNbIy+/FNgxWYQF46bmbfIwC3HCxN4C4CAdP15vPt8alufx53yykUPgJrE5r
VnrAIi8vD96A52pZoQ9G3bVK+Md6HuL321FWO91TWjle1gi4zhtQYbN37p19A6nKW7mvIEr//0hg
3w232u6WO9mLAx6uBrihGsaxTNFgSDfD+Ou/W7zVLm9BidS0wjg+uTfypyo75vRK8ezSLni7csv3
e3MTmV07KgLAE1BIX2l+H1zTbrr898MSxoHQFsQwV38/61kwFnbRgc3Z218bmz1Tcx4fPl+nD14Z
Sy4E8fl/j7Ic2zezUE3v8nSZBTg0+P7DOXgg+5/yZ3WCyWpY3LPz1RLysqVWiTgeaNAShs4z+Kof
Ghb4x0oQPJskJHOcF3u3GFYrbIft4uo6fb0yww8lVswQTG4LDL9FVfoPbfXNDH2mWzzglEQxZ6ET
jrthA1rF/0Ht4dKBhbAdRF5R8f8o9wy9XQfYMbya5uFBtSbayoCBVNcKEssJ+bB6b0ZZHViiHFLN
BhJKtjcPpQu9rfKwUMVdJ1no8MZViuulZy4K7zBJxtqZBOyG91uk09LMmsrv4FTr3+sYr8Hb8kxv
7DO9tyIIJ37x9vTp8492cSnfDLk6vikHh6fPMWQrd3P10KI4/bfWJsvGB2d3KdIiiKMG8n5WbqDV
RBTuo744OeSmFFfyoOXfX38nqBBC5RClOlSEV1cRXB0G4tQUueN++UTuHhxoSNheI/JfGsZbdAbd
xXEGp+n9NJDPNYaRFwsLcFEaNJJ8b2yvK+Ve+iCLWDYUEf74Sq9nA9y+qwhWy6DuXT080ml+QvUt
/PyzX7yN0EsHtx7Vcyg9rD7KRPX/kHZeS3IjSZd+IphBi1sAKUuSxaK6gTXJJrTWePr/Q/Xuzywk
NjHTe9M2NjQrzwh4eHi4Hz+n6idZm0ODd5BjG/Zt/uMAHGF+Wyr2mbPV515bGOF1Xhc5JUx57/dP
qXyzFlLAUAl4ucqiyCx8V/uvt9e1akRHoUKZ6YyhW3hvhKe0YBYzAo+qjudOxaA6ilgeFX+rU7ua
TiL+jVsbM/RhOZ/pT6Ig9eNUMSy1Cz+bB5kndXMnn4pdnOxnpIDgbu3gW1ts6elvqyK86rjHYguj
JEqkXpd4bp7DY/phrpZLZ32fvmzRNa9t46WhRegTYnXQwEpWzqg/TvK5Gg9qveWBa7fupY1FsBPb
HgQPIDCn2dMF1OAbmRWBO8a2bVXdzfx7FMI2egBXNinAElghAZvPMJL0790jBoXMSFAnOkFQ/kC2
jcdZFWy13K7D+MLK4uXMcF0RGZMGS93B+Kl/mHm1w4cQmUTixc/56vgX7AjQtpka828gE2a2kYXf
F30QmmKVg3KcicKTo+79jgzR7rfoaFY28NLOm9rIxRVvBL3khxY1cj2PTlEGbNeoP9w+wlsmFk4O
jLKr4zaDfKHXYVktpN+Vv8U0feXf77dr+epUNL+ddK0Gq5zHv9V+gtpG0b0EQJuK2unt9VyfWuh0
oJyh+Uuk1Ym3750ukZEP9hiBcjxvPE8idLzM+Ez38cisyMepfSoJVw3Y2dtmr16BC6uLIxwn5dBp
ORN24Zj/CIIms82o0IEC6ociGE63ja3s57slLs5ykapeOzGD6QjSr1z4JSof4+njbRPX9ajFgma/
uXC9SGgMTZ3xwLBjvPEhWrsitbvzCAfpeEw3g+28Qe+C7WyP216kZYOU5LJdOGiSwSuXDazcf/gm
pyO4au5HJrEOW9zCc+BZGlPmrGLO1yGMXgSmIBgYrBpBRptAl0SJpoog/wpU6F07lJKDn/9iLy/N
LSKUaU3GwIwiAzDlKTnJu3hnumb11P+chSvHYy9uOOPKmX4LvOwovSlxWUqSg2ZShmoSWZ5yilX5
ZFVbAI+1HZxj+/81sVgSrbCgigGfMiogwTFgdvVByJt411phGtnjxBjbGNcblYPrNAonASRIAkCN
YuZfWjhl2EeDWmI1CG39A3NOu2yfHopdrziz0kCw21JQXd/JPwYXpyBlIjVXevQaUlm4A9NqR8NW
t20tclyuaT7sFwdNCEMGCAORnbRaN+pGRisSkLxl0oOrHzbSAHVrQYtncZdMTS0Yo+hInaEfq2D8
FiseJLxinrS7vGvVr9rodccg6gPRRthP/cm8y8zzJiCdlX7QJrkmqEbWfV1Y/o+2UuAn6MRQPwld
/lRPxSEQUuU+1nPT8T3gNZ0l9K4mUKvX9Dp1C26ZnwhxTb4T5Glx15RTwFyKafifhHbm4lE8tf6r
FwPDlqUw/QCxuoZmPao5fq83AqTxPYU2yOf3URPdRQrTaKOO4Lg0jf6d6I/C0+2ju/pxAAHSB53F
6ZePqWBKS1OumIvyhOGpyAU3Hc0fsAx8n1p/I5feMLWslZdWWgTJmMLB9SQ1lONfMqSfIT6/vaDV
c8vhMRDQkHltLyIfAPFeVHSjdaZOaY5QXvxSPOuTnoKtFD1m5GnjbymCX0MN5lPLqxR1Z10jwC88
vLTgWwBWJDoxTvEmDlLv4bdA08vZxveu3Y26OssBvlHrLa//yOzjRpFmBy+Peb5rw++lunH9ztnd
8vZgPoMnMI/gayZ+dJUsvWdmBfKzfFeD6e/M9KHTIHZQoS0J4xraCsb70QDY+Hira/tjWFvg+FKx
n7oiYW2pth9BxAbJXZO/3naQVTe8sLFIn6oQFppIx0YyMi6onnTpV9Xc593G02DLzJwOXES9IK1R
Q+0wIzLoPTbsJcHCzIaHRpY3TK26/MWKFpeGoftZrAeYytK9x9hv1n+Pu2edYe5iC6ix4Rna4roI
Yy0ht8FUt9cpyQ3H4SwcmsPWe3Fr8xYHCvW1wpwQlXOm6K86zxhTpV9eVHY5/rjtDFsON/+Qi6/E
aCmjVwOGUrU+912/U3PxzmI087aZrS+0CEqFD9Wo37JtJWoE8Qd5/BpO+zh7QMVo4wStXn8gfCEV
Ncj/lqinbpj8cWr70ck0SEGmz72ypa69+m0uLCy2bMqTARQUKZ0ZnvTwrA+H2vxhZB9v79jWOhY7
1noW44nRfHy613x8rjT39t9f/fAXidbi7zfpgNbGHAU0PQ92qeE/kFG+lqmxkRqvfvkLO4s0MmDS
pI4CdJYk37QZP9x50osOFc1gcUP815jZRfY4n94Lb04jpiIzn3uoyGJHd/OfVrFv1S0XW6tHXCap
S2IvhZHdeEowY9DaOszSnybEH88GVIbWoT91h+rBcPXd7Q+2Gnn+bOSyqcZNlQuQyohOnlcu2nIw
IXhfvZEkUu/ExIb5q7ETXTkmevLfQoPf76q+iOQdBW3V5L+MZdcM5Qb6jtm7l9urW08hLk7Vwk9G
6GSCKiEQRSf9d7objjNaMbhDTXVzQGjV9S9MLbwEIgggyLMpxuzy4o55SJt5v431XPVu5k37Y2SZ
7HUjFNahQJQQldGt+piBBuaWA8Wd9GCXt8nHspK/KCGSVVP87bbtjdCxRFlLPgIVsIVweVTWPskg
ZIq2ajBrWwi4lPwSyCId8cXX0gslC3IBE3H1K83+grNVY0Lz9jLWHP7SxuIz6UJvDoOEjdFw4HgI
ha9Cs0NJlIcNfOeqA7/Iv7il6L2joQCOm4LwIo8QiqD555ZKY3NfI9nDDOqQHFKEYQrn9uJWN/DC
1PwNLyLVlA6lqr5d8EiliJ7uRAhxRP8tQSg+eLme+UdcGJF7xY98jR2E9kKEwUb42uobreT5Qy8z
5UsTi8swaYYw9b35Muy/y/letL6IKpq0tTu2h2D8envTrnsEiwUtLq04ak14PtvR8cVT0zzUebuz
GgaTuV7KjqnlkEkyiJuOQfdJNB68+jnfisJrl//leheOXzda1FoVGl21WauebRXysO+UFLa2pO4O
Y6vkW++5tdN8aXFxDPq4BjY2BxIvOlcN3DXqxgt4w4C6eHP41Lpj2EBEpymGI2V2mAI2LpBVJ4FN
GySIPAuvLF4cgi7AtNRhIfKQb++Br+p7U3kc+y++8V1Ut2YgVhcEPByRL1GGhWmxY6rSe103L6jb
a4qj/55xi3MnTpXcAXhz5VSvW73M1eNM51wyac0C3lk4ZiPHwzCMLaP3hlsF3+ThcYykjXi4ZWPh
eqOoal7HECLqt7uSSq0a7Ir48+0Ttr51f9ax2LoQXl1dzVlHr57hdlIhxbptYP4DV/Hiz0aZC2eT
u6kIPAlKRPHsneNzeOj36l6+22R7nXOSKzuUHGjhIPd6Jb+TW15SlCYLGc/BswE0zdgFn7ud5jCT
626hVlcXdWFsEQRjf4KAc17UPHQza+b1DNzIx61S5WpxlG/zv4taeJks5f/n66hK80s3Q9NNlczg
dT1zsmhheK8M0t+CpnxofPFLGlk+70ZVs3W4qKB+5HW3cYmtesvF71l4pJ42XSPGhKYAIhVDgaxt
S+Z4NdxeWFj4oywMPLcEPiOgvi7cK0GxyzUYxDfrzmvPlIutXRZe5NCLk272F/Uh/Kyfi/2sAJcz
vvVqPgPxcRUwwX5gG6dqaxpoNTj+WeJSr8GUSK0Z+accYyXQtsH61bcfyettMYdwMaoF2FOiv26f
wtVsGzIMItXcvVWWIjyRMvR6UYfIwdEmJvnYo6iJGJYTHYNzk224yaa1RfxPKRFHo1rN5yN6Tnf5
oVQetYf6Pt9nB1n/sLG2K5+xRAqcc6sJegMRXZf3WU9eakkY9rNXntLPcu8mn+DVcdVv3j6/h7QL
HqFzAg/Alr7YVXhemJ0j0kWyZUZQodCxIyUOYhdOR0sYd+bWNOPViVsYWWSoWlUYUVxjREDQ0ZAY
BN1KN9462+8i58LE/BMu1pEMcMbCQTmfBOOlyu3v6ll2rL3CLKHu+vcQAsO5Qpdr3sLT7U+3uoXc
n6jSUd2lwfveNDLgktpKbeeQVZ0FqansIlMQiVL6421D1x4JVEG2GLkCwwfobfmCN5XUhGKXv90g
SNA/zjrds3R2/iwfg40M+cod30wZNOk4bso1GDJOwlhH9s5Jgt1QQHJgesh4gVpONvB1V7u3MLS4
hXo5nfywNIG1efBht8ehuIOiaeMsXzkgRuDng0KdqXa2cPGJRKuQQqnjKFfGb11+CZNxw8DVXbow
sLhT6r7q8rjFgAzmMT5Xxxl8ti2IchXvZzOzQA7zl0x+LtFGaiCnXZDzVYzMezbq+qWH8iwyIe20
pC++D7nThsetfZ1Lg4uvU41weVuwo9Jtj1IH+kXhK3npHrJUO/ts2gF3tW5vMxBcP5neFmrymIVX
5lrmY0wibZBKtaGuIjuBI4+HSD0KDvw1aPrKaFUzukTc3/iKV5fawuoiGE5R2Ml4CszX2k6l2Sl2
DyI5gumdkwHqqa3jPIe9dzFrNsfkNZrwJgKPb4nTRcziHThl8YDr9+fOhYQF3JP0GDroSu2ag+9K
zxsfc75CbtlbxMiGvqfsiSxvVqGer8/O4DuiNbEvHqC+3rC2eubmSWGqf0yHmosjkWRiJgwVHdI5
WKXH7Dlz80Mk2tPB/wU3MJRsuy31yutUc95R5KOY++My5b/vQzEKp4YWE3id6WUWgs72/q4VIIu0
05MCXEP65v/4N6v8Y3FZMIM2rzC6FlVFWFdJo9NdepDDQ+dI7Op4LL/A3LlVHrmq0b1f5LJQ1lm+
KTJnjo6HFlcPzOw/Kn3UvshMZ1dOMSCNIz8WihNazxBPfy3kTLHlYkQcVQlVl6e+DKlbNDQ7Jcwq
JkLSyo3adCohoRh/y5oXfR766W9LaT7CTPsSV95My1qKs3ZCCG9bJ6ZogeqSPZRWc2ck8ehO9B2/
wfhsorzUQCicehIjzRAl7OpunJ5q2IE/x2ECl96kt8In+C9RefDM6rs5eT5EdjIJqz9MKsy5qXSC
GXyWRu9hwLHpZ/aVW/cqlOa3P9yad86TMZasKzO50yKwDbmXmBUk4nDEoxynQM3NBPjWmNmKkRlX
y9gmAFHpChyaFi2MF6WHEe+7J3y05G+3F7FyHbz7+4tFZGhuxKPZN2h5JvKxslLdgzWuDHeyRRYi
dIH3BXTl1vtpLQ15Z3Zxm0ZxmlmZnMy0Lf4xss7KXcN9p+/F4D7ebz4ftxa5jCMxXCl9IhIlnX8k
0CNX7e3ywQCmR7GEV47sisd4ctsf01ZnZuVahzGFTwiG2GD4aI7gFxE6FdO4ELtg1jkLj9LRP2gH
BRWm/xr2xbiJCFxZBuEgcp8uygt6NARCQxLpBP4r/H+6G/jRPboLdyNYiI7R2Y17btUvL+wt3hoC
lMRRkc6QDt1rvjJvED0WMgzot71zJXd4t6rFbSpJYdWZqBY4KUTE6llUkP00N7LHazggW8cBhr8K
sYVrzIMQKl4itzFLOeqHWftMcJK79CS6seu7W99pZUUMtICsVSkK6gwBvHcHv4sEy+/Jv03xoYej
2vRrR8ua/e19m0/t8ppGWk+cQSnU+5bawEgAWOEQ6g1z84eJRllevI5xAVPtlojuuiG4c0DjwRKx
LHD6cdz2de2T44twSg5fDO2gdozrw5d7e0VrX+kNqjSPz2uAfBYRI+n0VIsa6IzHc3WqnrpjQ9rR
nv5CntPZAiGs5o4wgJm8pRl9ZWL1/Veiv1MoUyjDxvuz3Qm5Demu5EZ7RAq/NgIzO/8Je9/KiZpH
T9DMhBgFP1wkHh0sVimKf50zGenD0IYMT4zQ3f2bbYQOCFTSPGqwJAVqp0AJ1JRXxvBzdP4RXmx/
ImTtpnt/v9VqXwvzPDFEKNXm4U5c5P0+Qsuu6aNkzGE+PLYPqdPZ85gBYh+HrSC/5okkUQgJgXkl
2i7ibATlWGlCxA9Lp/KIJAZiAZLdiTLNJWEDdXPNg0D6dGlr/pQXMT3hER9BzQsq8x4xjWNLfjpD
8wM3dCCLo+A+fp0xm+F+KztduciMOc/nJYpi79VYlymSx+RWTz1JQgcGQFbuoCVpT6YrZ6fbnrL2
kIH0hWsLEinxCtk2pXUahGJNwgWFbmHB+V+Qen9U2uhUMPinhRs56Za9+fte7GnqVyNjInS4GpJE
R4AVKBlHz05T4RRDEly0ryYkUrfXuBpULhe58E+NG0wda4xayk49w8XtBm7gORLK2YfcHY/51mt4
zUsvDS4ykSofEUzp4Y7LPIsB4afaeh01VrmFYV59xlBNYuqeW+Za9M2oBw/Wau6ZmfwrPCYuk/fR
j/bnDDqfS4DqFjB77WK7zIYX5y8bzIDySYW/TM9m/nFE1U2F3fz2B9sysjh4jOJ40NeTcucCsjF1
/6VnFr7t4g0zTIDibYsLFL4eceY9Epn9WiI/8jCWh3SIWycxFEE/agI4BmOUf+h5Yd5pJrJwohjr
v4VwEpxSyNTTpGlf1awL0B3J02aflYO3U6UJeQx5ZCcQu2XEVBSOyMLksLiLYPFRQXEJZtUABTnS
NUVthWfR7KW9YaR14YZNUu7GDkqGRIqn11hJB+QhBGGwhzT8q0/KQ2lYT0mSC3Zdhs3foag9UtlW
bOQ8TCdOy+x3LWXAUZsocEfFSvd6FGe/ezjFzjJKEYDEEP827Vbwh88ar66PCHqZLqrUeQnjdSye
ozqN4TeuzF95UFexLYzDHZPn2UPcStm+agokdmCSd2rPmnR7Cs3kFEkZeuVtXn9Vqkb+pMG/+yEU
K/5MVf6I0nK4R2eo3xe+iEhfAyW1Mw1T+M0z1R/5JPp3maGi4WEGmfRSeR74a1o4tc32GKqbeVnx
t4cESK0hTdR6E6zKJY9ONcqGk+RXv/gBFNbrWgETJEpPVSb8rqQ8tqUGcvyuC4fPaWqpBy4ID/mA
/LPRZb/lrokcVMXEQzSn1vZYhL6j9c0sh+NLtjcJuaMUowm94zCgTCTEbhWZwtNoxsPeCOMMxjcD
SZG6Sd3eqNtz01aM8UURIBRpNO60Fqn6cJgCzRlg1LIrZZ7Z6UbtyQ98hMdGMb7P0YNxKtEz7z1F
E+wuV34bhRw9NUH6EpO6uiUE5rUBYlBKm6qDXGyQvyeTDyp3omjtgj+Wzkx0SSfNk+IHMcigIAcS
4Iv+YMuNJJzHotMcbZy4fvNe/mooKHUaBaxbighpX0FNfe91avFSVNrvPK6mOzMV6qNsIg7lwZew
U+j5Q9xhRO7UR99zRD8KOwwV8azLnXWHRoluFybcRk7QJAoaGrqQUOebTCi/pbhWuB77uv0y1nMj
SeduDrv6qdbUZ5kK8X0smLHd60lFz2fM9zx3PzHhWX4TR/WnFMdnxYzpXafSrzAxB1vgRO7AsGSO
WiCjtys1M98Xmg7RQqqXhzoPkFuikCG7Q9D+ZZZy+zS1iMxB04LQDt0uO6kUjXGVrP0to3JjJ+Ew
2IhIvrZJW9tNVL+iVaJC9Z7E1rHWody4K5A9TdxagiFv9FL13vOLyDEFM/nBVEH7eewtqnxTaZy1
oMh+5WGTH+NxJmwvxing/1QKt7IC86X3o/iTmIuvQxmji6XJLfQ0mn7IEq1+kWDXd4oe0F7oQSeq
eoP1bTLA3wRqVT4MVqW6yCv2RB5N9m2zYtLATiMWG1d1YfuGjECSgegJgxY+oNkqlOCrN71osssW
/0JePr+r0Xykd96P91wbI4owlnkXqF5zNMdRQxulhopeHOTEc/Kiql4L3yh2HendYYLx8ExBub8z
iro98bs81+t6mj0IUn4py1j7JUXBd8HMHtH35HMOXGlZjgJUUbS905pxtje76i9TVOFJt4bi1NZB
YHdlL525gKcH5HGS75WIiA4BIgW9H4X7wJf8M2lQ9dR4dYxAkklA5Ef8Ehs+qMo0zqcxFcrIiXs5
Phsl7hlYQoEk5sznJtH0ykaFF5aX7vRAKU9DhtfEPVLmptjxv8zWPA1jDJ6+9v5KssmDUrrleAxw
tbu1jkDi0CDRkI5xZDeqVR0nZibuEjkL3EEvNWdKG5wSXpZd0PXlQz5m/d400uwZFbtfvIa/pd70
LGbeAYnGyemKyjz5TWy5ljnBmFxqv/WwFs6NjGIn5wvx8WYsM8cPZRTugs4cn3xJmJ4KA4btWall
V8aBdoJ4JN4Znaqjs1BIuzEO8pPUJupTOChIBWjRd9+SYGQ2B3N8Lku/u4v0jhauEWk/S3+g6FF2
P8zM+B1Po/eoTd6vTkq1XwyBtJ7dykH0oSD3/Xz73l5LR97dp4vsYIQVxW8KMuaK8m1Zp96uQ6NG
AG4tl9M31Ci+iRMKpJq/17MfSAfwU6r2LsnUv2//kDlBuHWvLxKIMvcUNZvgkRPqluE0345Sa+uJ
Na/llo05ibnIZBWvjCIptebUq99JbrjrfjR3jT1Aw1cduGK2SjGruQppytzS5mm8nHuRuDI1VDc7
Jxq+WDWMYcJnOrG2OkBBOrhh8eVfbKEMFYMIyBPK1cU7NYlqiUNXAmTR7lqFI6NuNBlWv9EfA0um
97BnPmw08BU1Lp/i0Gi/Z4kpvP5/rWLJIQBzbln7YT05/nQqYxKr/ONtA2+Tv1ducLGMRaWnTSwj
Qa4WRBEZ+NyBCnfWDj5j2DsfhqN+gpmfXDwwnmcJZohb4FH57ydPKW0x3yUbENpLKDcsXLEcC1kP
JImtjM4zsUAEpXmeUWFwxH2+99EU33L+eVVXq76wuHjGaZFs+mLgz0/ifld//AeBNnzMT0AkG3vr
0T///mtrkM+b0H9f41brNs962HThbhY6N8wG28+Cu3xrxnv1gCl/rCyChjE0k+qVoJyC6dE3d57h
yq3KmPfdMCvYlRuP0pUnIt/sj7XFN5PJZcykoqUnN3910WvfP4XVyZJ997Z/rp6yCzOLDxV7ky+q
HlROZvp3ae6QmLn999dqP6zDhEvfhHieFHQRBn2kqjwaym/+n3+cWXzCEyHw/B8wDK4v5o+txVnz
UMnKJ4Omdrcfxr2ybw+pYznqS3jqdnpuV/a/6qO/W97iRmtLSynQwEboFIKSA4WEZhcWHQBdv0FR
uhdEt69VceOjrRUsYDWm/qkzBkiRa1GwCBId3gSJWnV7nvZzrRpdyGftILrRrj1uVZtWd/XC2KJY
kUVN2Mhe3jG+y6PFRyK8E5RgI2KsGjFg3EH328C1F24y6lGSI5YDuDPnSeg/T9LLbUdcixGaJAL1
kunAgNx474eaOOmZxmwwGNynDH57EtzaRbjO+BcLubCzvLZiIddCy4iJ9kI6fEbSjid/mk88Lm6v
Z23DLu0sNiykI4leFnO7StujrPAcbk36XfOLMfsO0RdVaBjrJYj53u9YMllIFk7azNfZkQfb/9TF
ZkwgrSvkr4jlJJSbwgorH4qMgoQCvDSlq6UnZLrRiTFVQEebvljhk0lxo9yqi61sHsQBvOvgYiB3
WQKtYjUVvBE9JqfvBLvSaSdN3v7291m5LSyFJYD5hkLgqmMbAYodGSynwm498ceF2DiIrWPm1IWF
zJ62ZpTWitEWI9xIaUqqoRGT3n+tIZ3JwgEQOPJ39SDtFTc8m89kGifvVLqlbEu71B1tb1fe9R9u
r3QtGmEaHQqVFol6hTfnFYI05dw5a/ajo+wzdzjKz6ptkdegY7JVdV/zDyp18LmDNZ9Jut4vVO0E
IzULsCfdvjpNT41bAl/jGbpXPkIk/xlI28MWun3NXS5NLi5JoZgqH+gh+ZP4dVD3ur816rPqLMx2
oCIA1Y61jOdQS42W3Lat4ytwEoTNByHrEISBJ9p0R0HYJ6F1uP3RVtILC2a4/7W4COpthrCf4jWt
M4b6QQuzhwhqK0ThlXOqeLvbttZ9k7NMbJ8FdZZgswohLlmqcRD10JyoxPVQsp6SuxDMoXWgQeIa
34KzuafRurc+bdie/X6RG9IL+mN78e2MIspANnMu6t24g5K/ZJU8w+ake/ziU53YxH6tvXLfmVzc
zmYljT3ZIkDEc/1XwYz0zwFsQfEInNPZzu7XzsOssMMDz6LJu+y9qrmZMDxY4pxJ6Y12JpbhvisV
hCwtP/txezfXvAbdhrkZCjsJVL7vz15Hf79W0ApForm2cyQOu08y04NR+1+Ph3H3XBpaZHKZ1yQU
UP3JoQixj81djPNI/evt1aztnCbDbsWb2TCgZX+/mjTxlb7Rkoa/7FGRbZ1Ylx1dUjZu6tX4eGln
cdYEkIAJKq44AZUAFSx25FZ3JaOyvL32whaOYc3hL60trm1Pm4wRVfYZaDlSd4j2iXoazL3hdDsJ
xImsfd/i2l7bR/jjLBUyPoucZP73i0qHUHihjN46PXnvSyW8Kro7Dv/18A+JG+GD+5oLVYXA972N
TEesMR/q2unC+KWPIzdr9U8mBdLbLnEV6RdmFg5eUt2vRqsZHMMXdq2c7PV2o6xxdYQWFhaePXG6
OiWhdxUUH/QBbZdDIJ2l/NftdVxdKAsri2wgsXjUCWZN/W88Zoqv/EoTRFeTpJSOctn6DMcEdONb
c/p22+6VK2CXcQq4pSCOM9E0e/+Z5JAJN0Vl/6JJ/juX2u/KqJ+6oXVvm1n5TMiiMdoGiEbSCO/v
zTR50bUBmvCUN9MXLY9sL6i+3DZxHcWZTr20Mf+GC6+W9UmHSqamwPWhobuPGM8PGSp5RzlHx/gp
gXx0w/eu4SZvFjVIthUdkMQyuo5N2zcowL7Fid/yDmqFT4ltmzZtivNov2y9697OzLurcZ6/1WUJ
kgiNxHFJSFZ2YCX0GWqeo2H7W5+c9DFgVNAw7BgAA80Ex/yi7t+mBsE4wD+5VbJcOQsA6eGDn2lW
+ZaLAKyMNcilCRnUuG7tTqAUVr2K3S+mV29/yzV3URHcEoHeAYtTFwHKRH42SVIaEKqu2lXzZaq2
WsWrK7mwMP/7hbOIaQOldFGMTuXLJ7UGjzEm7lg3p6Fs3NuLWTliZPjkvxLc88yeL0KUVbcybK4A
hFo6ykAUJDCMvbG/bWTV+y+tLMKUCLWg4EtYqXeDW1oOaq8IIe6Gs7wv0iOfapuW4PqexB8vbS5O
NT0Mf3wjkev23iFzx78jV/ho7CgaukSQraR+dq6l919aW5zvscQtZFqwjk5nP9WEw1ALu0AQv4pC
ez8FG2F/66stXLD29LBqBwjyrNYRxNxprYfGNDZcY9ULQauBE4aIF17N914YBp1uFAN13opB8b2c
lMlj1JvWI+ie8R4NdOuvDS+ZvWC5h8AcALaaCGzh/+8NWvLUGYFCjGxcaT9PmSkotts6fOBU2l7z
rZC8tolQUlHGJuZfD60IHpLM0oS5eexgnqMbox19+/AV+eq974i28E0QTt7WKlcuU3BWf8wuDndX
DsVQa7Q65hL+zKLdqEfvBMHKk4RWSvdKDYS8niFenhUbX3TL9CJClv2g9pEPnrf0R//QZkjLiTy3
bfR36pc89PN9XFbpvurL+Hj7267uNRcRaRfBGRL29582q6FqM0LGIs2xRQG8vQc5beeysZGubplZ
xBlPqYZ4isBkN/knsz96+YPab8SyOeFdOinqdoxxzPP3TNe9XwlRpaX7yucbz7MYcnNUDhJjMVto
0fWV/K+ZN9bWiyvA8CutkpjeQq8SwIii217hbsLjVmMk2Aj4qFUQ3nBSv19M2ga1NJJhOW1mjWcD
2PUTlB2BradW4U5GWYCsMJM7CVFzVAjMTz46oQerzJP7ci54baQsa1tLIQ1VWaCkmrasxVSontd9
SftsPDcn6VjdNbvgWP2rrWX0YY400ItfKfLGKerSkyyThAD89bvwqJHJOjOw57bPv9X9lq4CKhsY
MyVIlfLd+91VUM6m5EmzQmoOpWbD9jNDwac7WbFBkz6G9+LPyqRL958wLs/3zcI2b1Ge8GigzHX9
xZfNq2LQKBmDiyiOuuWJe2/ww8PtBa6EE4L1TMwzk86jf/J+faGvd3KW4j1B/xKGj0r1JZVPQrKr
yplg0nduW1tbkQQYkCkqGTjz0jtCoYhJ/2aQQ6ectNZKd6O4OUOycuxAZOEYvD9FpksXS+Lylpsk
0QenbYNDOkql6yNs5ZaFuhFG1vbuwtByZLYqMj/k/URBV/tRlEyNW9JnEFj7pjH3UqW/Trm0QRuy
dtjprcvsH4gdk7Lu+89VEYQptzaAKf1dKJ9nwj1mx924/jrscnc7A1vbSwp0uL48b+XyASKbmVBb
cDI5SvC9Tnal8VnQN3Zxy8Qi3kflMPWqxcRP3Si2qgV34gwO64yNrVs1g67jTJFNQXr5sqg5yVXS
MTEif/fFwq6Sxy7a3fZufeW8oooJ4gKWZerfiwuyjJk+sySzd+Cpey6Mv1X6SX2h3U/ZVv6xuph/
6I6JELo8n7OLmyVqVTHJTEoGsJgj3+sFu0qEK0EwxIcEMHRTtUd4kF4zBRkWKTpZQrhrxGiHMqpd
W9XBtLaEvNYONjACiBN0U4UfebF0WQwrAXb44U3xESLbXvxxe2+vKc6hoCIQzk6oyECXF4FY1/LY
AHhJ1dYHUlqf+uqjIO26MD/XysmU7+IifxrFaMM5Vw8cL2+GDnVqGAzzvd9pITBqMxxZ2JxgZmB2
av+c3I17hoD2QrQrtgbg1nyIQXIiMc0M5aqOwexpXJoJlUdPCO7g7K5nnevyEIDFd2Il3trVlesa
OlfUcLmrESxfnu+gGZqxDSdaay8QXj4W+8CVBTt7ylx/5x/6r9HjtJPt7sHzHO20JZWw5sWXxhcn
v0oTL09bemCJ8tsM2i+e6P/d+xvp5NYKF09IKYoHAWjyPD0/D+3OikHl6V9It8zuyWLUudeGvN+8
1osTKclJgUhVzpTJFIwgooMk2VlGOH5rU4uhiLzOnKIzpE+5DsamNLPs0+3zsXoAL+zPfnVhHyCh
Vuj5gNxAEjyjxGnaXt6+3raxfhgujCwOg5T4kQTVY8NA3LTX3gbi4sadWxnZrj9u6r2v+seFufn+
vVgTuMWm8euep466L43nQjrDjn17SVsmFrmCVihQdGuYiPWvrX/q1Z/BsPFl1lLI+eZEd1qFhFVf
4l0MnxwrnRVp/oH9JW4l2uEHFYDccToMlQ3iyhVO+mRX1ONPt9e3/skujC/OmGwENXqF9ErG8TgN
fwvmS2tA3lwodl59yAo3jl6TItj1n2phCx21Vk18t/Dl0Uso3ig1C5c/GD/jj8m36hnVcuUuJWOR
9+FP9V753DDSgxzQfyQvunomLtY+//uF/9Bgn4LEotFnvAyu7iR7qnAC1YjWFV0eSJozHrf4Wtaq
ZO/WvIgDYaH2lpSx5nl+uXvxz8Fvi/Y3M/uzpoPxqw42bqjVC+NikYuDX0kZVbmYwSGB6fggjk+m
oO7bznsy+y0Rw7Vy9LvFLc6/mchdIptvnVPvEN9Jx8FGIeNuVqmqDkFJBXCrHrwavS9WtwgBGRQh
WUveBnNRd5/t44dqlz1uR+//x8oYvaVNS799+dQKGi9J5Bp0dG843qt8ptaOXkXd28y3WQ8ymMjt
Nu2qUeYt6byQyc9T4O/90yBvkyKZs+l/7pC/ZVDhFSaFp+jxbY4UOM3W2OWar1waXOxm3vvgJExK
jkn2JFqMgJjZPWlj4UUbtc21k3dpaBFWmdZrafPQ7x6m2Omle0v4cjuu3TZgLKfap06W2tSfqEUF
jiiVTCzl9m0L1zDFmfOUxwJsSICeGIt9/3UQ7NHlOpAZnD+ZB/WNfjc/RQwVbwOc3t69y5c+ZQzq
DJQxqUctPEFQ4oa+FXD+WQiZRrrqFPfaS3cPkYorONldfPZc7aH9H9K+bMltXNn2ixjBeXjlJKnm
2WW/MOyymwQ4jyD49Xeh+py2BPGK7T5vO7Y7KgUikUhkrlwLnGsgmoJS7l+uXz7gzR5ZW7iT1QAG
DSFQ42BI0DgDD0CRptJGBWec7+xdeg2Jk2h5Sg9jKBRs+2tvIz1b28hjc9L9lA963+nijhjZkwou
TA3jExsbueb1xyaka0jVy9QxxYr6qLyzdwJxLcY5+VeB+RD8DuZ1utnI2vyO0uVT6i7EaESsFAgX
3gBfrR7Mew5ux26na5Fy2GrebS1Tunl6YhVaPyI5KzmpMXSnZ8gzl9diRlLY5H/MWilOx5GbSNdO
UdqdqnRInOwc8+gOVJK0AVVwHmLWplK1QCHKdWf/H51FOiaLYlbNaCKsVAAzTHpIZi287CxrJR3o
R4pSqjiP8j1gVEZeQNsPmFC991nzNqQ/m/Spn2/VBEoXxNpdNrfm/WhXQ7pLdDDOOLcUzWjLogFk
Uy/+yuoPTFVe/vur6d+xAWmbaJfbdFpgoAvnUAuLMAnNwxijRrVL4y32oK3VSNvjjmm+uJ/I59LB
NKXyaJXKVo9uLWE/XpB0hc1jBvTbjAXZ/F2BNpFBgWjYmtRZO0rHRqTrq217jOdRGKlGI1Sb/kav
nzHF92L0fy6ThXN0ZEruEWR6DeUq4QHa89+sUtNee+pD5yoNmj+nQvg0hscpYK4oI8pUCL1e24rj
wphhdt29s9Tpl27wqhutBEJH95p5Y3T//+N+vw1KQXDRktQoR8AkIaiGbmB1DzrlSED8wJUIipPo
P3n7b3NSCPRsCmntCae3/gtFou5/mBcUuv9b6nGrU7Xu77/NSYeLVaietz1wp64ZY/43MNgWuaUu
7iY5MUDJ8J8dk47U4FaYagdTNIC0eHGH3rPZgXCkD7JYP2QxmvB4WBR7IzAfrKgAB2UZF7eb+DFh
5NKPkM7cWCo5GQW+1tyN0KTdL/vJT/YYLxcEkZ0PhSvTr0GKUwTFRvxaS/9BtaJC1tcBr4UMYTbt
cqoy8XqlnxxJw365ysDHusVWvBpUAOcVCilQ4vtUtzh+KPKBoBKHPnxBfBRtArVYfG90N4L9ar6P
bs4/ZmR/gaylpngwwzB3csgjxb7ygr9fF9SNcOD/BRZ0NQ85Nip5EIOERJ0lMJq/iUcwMp/K7/Yu
GtXgqgkxd70VofXV6Al9aTQjBSemjDmgKu5+kyDKCKDI551zqFRfnHvoJ9/3YtwtWO7ARIhWOZSv
v6nQPduhU4/EN/hvIeHox0jf3E753CTgS8YBag5mlF59tGF9EN96G7y0WqOGn/yzculbV8WwjGMv
4quvBvON4L02dtne3BSKXj2RR4akE2l6mT6ADgWVDeegMOYvyYOavNhOlGsb4PpVSwJgCe4hA0wB
0pIsYzTBJ5PgFZQ7xuB7IBJ+V1me7mgPOFzQ2W3xc7DYVqNw9UQC9ybQyyZar9LjC9wLzKIlFkgy
3dfVyjc6EmjNz8sXxkoAR2NX81C1hSlLzvYmkMPWtiYW5732813e7C///bX7DwbQXrUcANqBrT99
Q7qjgtyvccUjAPffB43znRD4BM43RK63RfG+8tFgzQUMTIPQHXbr1JqtEzudTAGRBnzJy4OEfMsr
ZSMkrzn5iRUpOZq92ps71fn7YcNehUJ0fsj29fMWTfBK8D82JKdGVW1z0nqYNkrvhgO5gnBiBIao
6614tfHV5K4dSkLp2IAXIkirSC8ewLNsAXu44Qgr9/jJWqRnbmmBp90QjgDtRgC+x11xT3Zz0Pj8
UDwyf+stuO7Y/3jC56VwdKHZJeQ7SQVzS22B1qS9w7z/f/Pt3zbEbziygRe17uYUNmbMVQp5IrJz
b/6XMrHf4kf6BPBKScjJFxTbeGSuMDvGh3LqgzH1ul+O0lb3FunKt8ZBetkoqXIDqE/vz1DY/MBo
cx94Rk/UiPNheslL50ZN8nI/lQAC1OClnkE5CqqsImfTV69yqsLHv1QBH4bxe4ppIiNIy4q8T4RT
jGaZiY5x0dEq41ap6eBrxH4YFdLfgRqmDUfqghnKMyHLqvY5EAf0K9eqxF8mAgo/TeXf+qZrfE3v
wFCeevZc7/SZQxx0mNSbLk/fLEfn97Y6G0+8SUY/bT3Qcize9J6X3tdazZWIMg3j+0X7yjHHH/Kp
d/YgN+oDVR8PeZKq4dSMQ6Qxmgekt6zAKLr6Bahs/g2gZUxg9QrqtAq4UHU2QMGn4apxTRBerypz
qsNe6eqAG3r1vV2MOtA0aH5qFq19Rs3+uuuMr8tSlPuMsBzkuq5mhOWUgMhPcYf6YBhTSUO3h4hT
UPSOd9Uqhem7bk1eJ1Da7duGXFPVwgxnu7D0dgJtDPc7uhRv9dCOkETF9Jb+58dNA+0xOrZ4WaO+
aku+2VsFzbUGM7g1+vyaOcdVAhQWnKejgEJ6488CyGA/KZUf0Pfw1Ta/Wgbgt/X5y+Vzf3YOwR4J
2PY/9O1SRKY6GZXKgxg8SHT65zZv9GC0qq2jeBbBYEUUKMUMDmAacoOJppk22TbQAHpXd4HmVm2g
NKV1GBK1iS4v6Dz6S7akQMbQ5W8rA234OR4OJaBzUGVATUu9/uOcHMy5wDNj7hM81nj/SOc9z7qh
N9wWwnVq7EE/ZiECfHV5NSvbgyEpICE82xBcSFJyU+bjhLUAB5iR0MUugRwzvGzhPAMQy0DGD4JX
lPlBi3EatlKv1wxigEqmMaNkh/567ESE+OxdjUX9dusyW7cHm64jwHegcj+1py+ML3qF0ew+gtBa
BHq30Hvq4/5QXTmHrT36/EAnQRmWgIkD/TB2Ch9RXHtHQbkZAVdwJ8YCKNvG2QOQsDs8L7yI37vg
WMSTpgsqiF9F6dtWcrC2deiogv4bQiGi1XBqGXxvWtmpIENIyp2agvIz3Rq+EGfzbG2/LThS7jZr
bq6MbYZk3nkq2AOp/lK9aGoRJsr93CobrniWZ4sveWRNSngXNgxcbTo1SN2gnFnYJm2QuB9NE1s0
jy875Uq8OLElnWGnsyBx2ivwP7P4CZEuF/TcCQk8kP1vuP+nu136iLKD4Iou+tJVA6/Ckwicm/v2
rwmPQv6tDdIoxzuwD5cAVOF7KGaDC85PfFQmNyfI18LWyZKlY8Ew2NJlNqLJDBIGvQJtEwawrQ9c
1xN95mMbgqDQLzdJVcWuycsHoS8mky3sL9jBTr20qJlRdqL1r6MbnEfalzIY/BrIyiiPjc2pwrV9
/axaY3oWviTfenSxaw/YwL8lPOygisfWZ6avRJhYisHu2OzT8PHtsi+tfVkDZLiY8gPyDYhOKYby
Cjh4twO7QadUmGAk2jMnee1D/usemhF71TQeWoU9aLr7gtrHfNgwf5ZYg4wf6EQgFC1QNOChdfqF
s7HlQzMA1md+m0I16oN2N1/nt8Kryq/bkO6VsIMsFLNR4s0I8hLpmBqFk+VQ00USUTTqA0kXc+dm
rbJF9bKyk5/JrhigF+QXUnQzSJP0ttXOQUcEdZqvt7eespXAr6/FxU3xaUQOcHqtNd1YA9qmPo4R
+44LVui2CoBEUgTj9K/IUc7LUWK/8Eb9X6PSBxw8U6GeYFwXNEBi8jV5AClBIAZESnCkbXJgnbdx
JYNSsDM6rWQFCAEDo5+vaiMNygJmShvDWA29RWIPabryleb1Xea+N727EddXPzKAv1AFFShCueRu
FgMdRwe5GWnpwdDpDSm3elZbJsS/H13CXoJhiSElcBbb8kAYx58h2bDJiLtyQSGTRXca2ZgHjhnp
oDlJ3U70czTQXHjIq0Z9yit09yvMrr7UmVfcNDxHCGdAv4FuHtkaLX9mxElfB3X5ylnr7t0ida+4
BY31NmvNGmyeaf14OR6c1R49QOXFLARCEQZ05GiULXo/EoZqZ9k/Ke09dCh9Ujw609NlM+e5AWIe
0LJAvAoU9idRytEnH+mI5KtGowGklgfTy8NFLa+ZCOxTBuXcNiC68v2yyTUVqpMNkCqZ5UysclA/
iXtnoEXwmI0FaqQP6h3mcPRnIeVX3o/3qGu+bsFw1uKR45k4tqBNEBzXkou1KpI8A2NkVQbkgXFV
FE08kHzjrJxvngq6fTHLDeEaQSF3aoVNCw4JxbSrWe2s7tZGO6W2vzfzhvzU2nk5NiN9SCuzHEZr
YH3GUQcpcTywMrq8V2ufCzN3QigGKd0ZT05m653HxIOMTK9VGZt56fP57f9kQ2YVgj5LNuSah/FB
RiOnrd6bmUT2Mv4fzUjxOh0HZ8gZrneT6yEl3hXlJIDad3h5NecC4vhWqI9i4vezUGpJiaI+46Xu
gL82SG7fGah7BSfCPQm+3LhdqAN0sw2/Wt0kD6BnEArZLsLGqbdltDEpb2FxqPUo6T5GzCtm/UZ+
surSR0ak26fB41afNQy8eO0c54YazbX2ppROuacjtDguf8RzZkFAyQR0HMP2IN4xDcmzuTO1Wl3j
cm2j6V2MX4GOetpjPOQKIxWCgl5geHC2vua+5ZfAr/vFbqv0eN7lEj/CBe8IEEQY0JLlCkjLl3oc
QUVvD+UV1bVQcdmV42oPSAlBtmKPj72nPHQNOj4ImDrmlXVmBEBz3fN5azJ67TlsYnjeg1eBrt6U
B45KCCUk2oAG4t+yVPVOMw7Awsbw5aviV7pZHhH7KSX8J/bkHSAGZsUM4NKEPUHxmYXui7ET/Wfw
xX65vN8rgezEmBSVcedndUUA/TSK5JHTeKm2qJVW3PfEglS/WjRMRagWltOaj+r8ojs/eg286lvk
kCtH8cSMlO7qk7aYjQYzCbDJvTnEdZt9KK71evl7nd/aIAwBoZIN+Vu8FwxpNYrBMtUjgGTZoA9z
XPdbkamHceque8LvWtD4ErqVyK99wGOT0sqQRiVqK/S0xMxs1XjxOCehzYbnZdx8/omChOR7Fiox
AAvg1gF5jRzQZg4ebxulOW67KF+jOZhiAnRMrEB32duQkK9MAT2KVj8Tl24gs1Z28MS2FOf6koLB
JIPtqj1MJUZVwCWa/ry8fSvubiHnwsZpKrgj5Qy0mlxwviiAnBH6noy3s7qV5axFC6hfQigVlWMP
/UBpFQvonWmVAIaZ3JInI2x3eQANu7/SIA//0/2DtiqcA2OlqFXLcbLhJti9cx2hqYvr7NHJYmP6
cfmLrd2qkFfBewvpMCrEcn0u0RXwUHAMv2Q3y3u6r8A8hQ7kjfXNQUiiV2nc7zcnDlZe5Cc2xTYe
5cbz3CfgaTGXQB3rKJuLqCfPA/tpNHcJuze8m8l4NBiE8+q4REI5KuHlNa+8U2AejB6Cfw4T3tKJ
A+9QRRPwmEEPbrieExR2KbvqOjtOaD/7ff7navToL4DFFB6D4jtIliWDs7VMuZlBUkmrLGvfLe0Y
zkaS7C8va8X50cwQzQRkExgwkvKjVMkzPa/BHV33v0oQ5XfWBmR77d628aIBlRf8BDe4FD762jXn
KYOuS+m/C3rqFiAjB6Vj8TBPn+staNjago7NSWcNvTmINnmQBREUCqmAPE+gIAY56xxglLXxBwxR
baNyxSKkGHmySOkzWokBRjQbVj/HM+5TlDuS5xHzYOx6M5psrVD8+9FBmKAFYGUKHmw6SlMzSCJA
VTWASAeYrcKnUKn8F3XOlTiM9WHaCBczyo2m5IwYFUx4hpm+QLzV3F11cGIxyKBr/gjOBowNQ/9T
zNps3eDra/3HriUVy528tZJZOA/GUaJeBbxB3bhhxC8/37nfFiT37Fojha4AVtamQTr8yJI6st0H
nX3ppzsvtaJFjS+fuJWr+/hTWpKD1nTkiW1j+7gy34Mw+y6t+5s+r3aGzTdMrcbpo22TXz9Nrkwa
NDU4+ihT6GRhAwKkKItFyl7ZfpuAeKl93p6uWbvwUNIR8w2g5wKHn+QuittyanFM/xeH7gVsrnG6
MyyA+gQqHrwtX//8i+Jx73iYkfzUUT09EMDI8JZoIG1Q0xby42Vx3WUt0ComgBB5s+Eva4U/+8ia
jL2pioIs6LVCOnuer8HVstcK4z5rQcdsqXNomiD4c9SQa95XamZ5MPFqY7lrZ+L4B0gea2iLWoPZ
C9OSahZoCsifN/LZtcOO9x6q70gjMBMtPPgowHSQAOo8ByApr1Qi1Xxu+jSe8+jypq36iAnBQBuV
HxMNZvErjqzorAfVTfLJQSa4bjR/gViyGJ0wIn69NaG0as0VcovoYKigspI80kk4zkkKj1SLUIzd
ZMDJgA7AQpd5CP6FAuhatnJkT2YRzMlipm2Gfml2WOLpsOzdQ3Xt3YIrHMyI9l3/pywESBaOzUk+
4VaMMEfcCd50rRS3pk58Jfl5ecfW/A6FOuDa8MxBc1Z65lTA+9hMBC6rvi2ary0pg8sG1jcJIwvg
0AETEPgUTl0iIb2dDpm1BMP7FFqxtjdSYIGR8YX29fbdstZigi4mVJ5Fr/ecFE6rDBtpG4D+9GDF
zl4gzowdoDObrDIruaNgbNORPGL0CyN5p+tqLLNndYvujgbxWx9CTq+qrdyouRMXAySsuq3q0Fo3
BOS3IDQQOtaYNZMMTgYprSRlc2DfcnRHvTh9VCLog4P7LsLx2ldbbeYV3zgxKJUMKB80UuqoTNJF
NGGnaav0uWpAlMVtMDWoZzXcbAJBc8sG0GUS97Zf9AeG9tWG+63EPdTrftuQvtpCp0RDWxkx4lGo
LPY7IgYAHxzMoQs+U68K7Do074yXDbvi70opCFg9QMYM45iekLkg2tJjDMStQjg+v6ufgGYOqyV0
Q6jBCcvqfqmC9gsUszZC8Erd4sSudKBJC3qUYoFd0pfzHlJIT51tvOAu9QDBypIH2+PlFWNsC096
vl5NA80MeD0Aw3XBiHt6HOZlaOsJxAyBWja17w2Nn1TsUOnlPa2GjU0Vcf302wqcrOjkWhDVOyMX
U2vuEms0wKUDDu9xl++6yLnqds5hYw/PHwBoUYOdzgOeWQCmpAfArKhVx2vcmeLZkX0FZm9HkBVr
b/p+6/OdbxvuZIz9C+49Ua+Qtk3nLUcPDAkIb9PIbV4r9QYi6UR5HYELHIv3yys73yx0F1FG1RBN
xLyItLDeniC5m0N3eUhqeqdMZhkui1k/zobiPHoua8ytW+D8GIrGv2ULRntIuMpqAA1E7py2Fprw
z+mTukt2gu7PAvkeToMdW4Vfx//iBXceYNA/9uCXyHxU3HHSSwOs8lSxXIw5gr60j/TGLWIT/0fI
TSjkgTbJjAwKjY15mYqoZrx5ZEpHQg2c31FOK+7nCcd05GCDJfDyBqzcitgBF9Q/gETpkOmVjote
5tmUCuXrOeYRJi3iXHlCrwSBvNn1uOu30Gvn3//UnuRfQnjMosaMOl/S7jGeWHlWCEzqxqqE30gH
85PaGyV0RNwzxePETm3SKqiJzaDgZLczUqTqeoaifdD4etjsVHN32eLKsmAQVzA6q5AvkOtiRV4w
T+lzuJXmc8iA2a/p+B8+3bEN2YlACqFZxIUNDpFDe6c6b/qmhqzY7vMP9886PCnVyylnkIHp56Ad
cDNZz5b6NQG1c/9kbIL+ziu/OjB4aJziBQeaLjlFb1UPrZMSy6Ga8qSSJZwyJXJBZW/mEIJrnWhy
x0NRFl+AI9545KykMLCNBAZgzc8dk+LONM/q7KAiJYRnPtrvYKNCz4MEbR+ZMShwQiW+7B6rnxVE
KuAVR632TDm6X0iVDa6LUSE7CUBdAkHC71Z7bfGvdLMhvRLBHUy+/GNLOmETqhE1Kz2MBnDfoy9O
0Yc9Bw+yXoV0jnqw/Vxe20oNDgFVB1AEVy60seUOOOhaFzL2IGiwuqirfR7BEBKMrgjBEzMDTynG
pP5L4DqxKq6WoxfePOUAgHeCTOFWPLnSKydYrlzUHPJQSJBdXuPaNwXy3EKFFu+Ts3jiLkOnQz8a
TSvn+2QeWvV2yANnMXzG7mpjf9nYWiwBfgpQENTAxdk4XZlHEtYvU9cFDXX3JFPe8LqMRjI+Xjaz
5pNIKVCgBZZYkGefmhmT3FDoPKHrx4ad3X6kzSvHWirVikbabMTH1RN3bE3aLvTJuD5kMwuo57v8
IPgoId8W8fnOfZ4jEyC/zfGVtQCDYgpQ2KAIQ6tCfIBjD8kBO6yNWsi1C9R3HYDVA6hv83ozP1v9
lIDXYdJM0IfKTZ4S3KJtqWLWlPyVvrmfSwNTkrZHVfFDudU/ujsKCRnzLv1yeQtXoMw6ilJ4zaJr
sNIqMbJhdFoPY01C22gJq3BCcxpUEW0wfRn8yi+ziIdlmEUYV7xs+jyjAVQEDoq3OjD8ZxdeTryR
eAqm0Nw2Vos0rNAEvWxhLTVxgUMBUgl5L14vkoO27gB1JQ/ZtXUPUdNQ20/XeWCB9Ha6/RfespIy
YAZS9NAwg4bGiOQtQ8Hcus6QY4sBUIHk0L6QXwoyBgVz3xwQzT/vJUBnAhBUCNyiuGIa0vJSfchJ
ksJg6V8L1Lvm0xCCwJH5qahBQvtp43uubNmJQekIshH8uZ2DVK8L/8ZglaZfil4hmGDnXR6y/Ra3
wnkkw7f8RE2iBwSSSembthMvBhPXeNC7z7Z2TesH1/3jmxXpFrBsglbXQx1EMlENbZcoA7j35254
B3+IL2Z8GteIVYLE0vM2SmHn3/DUnBSb8ZQ2OIQ1MDE2OUGh1/5kbFhYcXs8AtD7RJMVhJ9nmEUL
c060gdYEtMpBZmOhFYLSunHvfVsCG+3Pxgwv+8U54xkyZGhOAlKE94mJIH0aJ8FI3Kl91gnPx5gf
VJavsgc9aMA6CP8gfqv7ZRkkmJiHhvFthzC2BdhYXTIavp+cAUCAyw2gelFKl+WIn1BEDniUBcs+
v/UCQXRDH7cST+ERpykulvvb2FnXx14SNmOIJuBgfUZHd1H2djb8lbHipcpGv3XJVva30ikRfV0U
vEUx8Jyoy0n7wskLS3zh5gCSJGgQlAEbIPY1IOHsdsDwK4ctzvVzuSqxr7+tylBpFQRCicdBuj5k
mFSADnLcLQtKItoy3Iw6+7DTcrqqGqX6gvul28MTM58pi/FMPbVGx2+q6RLOFVBY1jh08axU/LXs
0+FV74ytmYu1TwSaQXC0izsU001SNFSrDEQYKaqYgm+Q3f3NemncioF7wVPd/ap2W0ndJ+BV8oQT
m1JABDy0xRwmbLrfvHv+JtRdlcAMJ+yJhjlXI0DxKt7clhX/w0IxeuRi4Akz3NITa1Z6kqkc7x48
Nq7qH4LNfXouQhVzjj8rJMwQVtb3yGu3RT5XkjCsFzhjcaMKWK707DG56dUphkuDARf2QWBFqBbM
T03n81iUAj3Qrm90tM5LZDCJXbWQY0LqUy7HqWlmeQmbMO1qUd9qO18Zxpg2d0Wa+3YBxfMd5x+X
A9pKjD4xKcXo1Om0FhB5gClIv1Pz/r4frefLJlbePDhbyB+BzgNoECj505hZZm6mNgwSrWIiQMAO
pgUF/j7k4Z3qq75bbzarxa+WnPXEorSq2mK0Z4LuoyMUM0dhZSW3tvagqt/xosudrXr1yr7BHLoJ
UJYENYS8b02RQvpNLNDcTYISf2+hdZZF/VYWtHbwdRViqbi7MZyCeHX6JRnrSYORFHT+za5WQ6in
toDrAqstJP2gOtePie1PGVoAPk3mxiepivL1NEObph9+Qa9r3PVTWtxbtHozxhqvwLp67WkNbeqm
udc6u/MXNbF34IdrY6OpHH+yc+2J9bX5bOV2fvDyJr/Wu/EJJ3a4GezyhSZl59cmHkPm0P2cbQKS
8kH9ZTX0V0I1fW9CNTxOQdvjc6szgiQhkEmoNT48qg2g5gYvP7hLOVj3K9oHmlNZV0OPHqexOEao
DdWXnridP1kL0HWEGTcutbs9dd3ygYPT8altcoInO8N3MKrq1eiG6c6uPIx7gfTPDCiYlp886Mrp
0GbVJzSxgKreAWbwkYxjjoFhrkZjx92XMfO6WPGS70vatHfW1JfXngXVycBTFCUAFLy99rSm+JbU
A4LPtDRYfTZ1oWJhVgJkUqjOkUJDX4JVQ8jLoad+CWBeiOEpVAjVUQmQlyHtL9Skaf0M5Zu7ZmiV
G6tMflZjyX+lg2fHmgVghUYyIKLn+VWj6ptl5788mgIwUwzlrmzAvA0JWLynlW66TwzrAwMp6kFp
u7/0XrG/EWK3vjXzV89TTDAVj18LojVBPzra/vKpXonMUJESg0UA7J3jULzMcutR8KiVGHlelo+Z
vhv1jQshSVRCL5taafSfVoSlW8DgCk+tBKFY3HfGDbkCwxkSfzvOrv6YrRCPKEifoBkOmUyEKumE
EUXRRm38PGGRVb4bW6MJa+kbDAjcggviSfyv0yNces5sFEzc3WnnF3OKgX0aFPNfs/NRJ2+5s2dI
7crUC5Pxqq43Nm2l0QrORyQOtlBSRd4spa94n87N5AGtSg/JzgiTQ3qAGuduG/u4EhIxNgyaVTR8
LAOjdKfLhG9AtArsK2IavvneKMoYp2nZBW4C1gGzWtrYNictNAeeXuOwJF8vu8zKBfAJcRMSJUIk
QlqnvbQLCjnwGN7UEXTpG99lajw5X7oGAuGMPFR44AWXbYqdky4dkKzj2hbTLdhdackmZ6NeIV8M
bOt6qWnQdTtvyCPExv9kSLy7UUXEFIC0OKtKEjsTLpQbj2Z/X3h3TbYfu63bRl9dzz9m5Nzf1TNK
LU8kQJ9PYCFh6d31sfCX5G7robF2LvD1fluTvh74jaeKdVjUHJMn7NHOuAXDua9DP3UbubfmncfG
xNKPql3UGriRChgAPWCIAqK0FoJJs9ta1LpH/F6TcWpmVN08K3uYIfy+J4+1du3yOwfkAJcdb/VU
H70H5OokSMfqfBI65wJclu/bWycSAxD/gUkHIfHYkBS8LC/HK9yCS8z2HPJ0jw5owP5c6V6yIsXg
JBGV5Q7d8MXjy02RQQiuTa0aMOoaBD7U02tguSh/GDAfaPhz4S4Hpck0n/FyiZzE3ipZruXIx6uW
sknitkOTW+LzWk+EPY9bHKErlZ+TryqdZ68kAJHZ+Kp9noNdNQuVur1HwrkV/DfsyD0xEKIQDLLD
TvItfRJs6S0QDgJrA2HSJx52vd/stpANK2nC8drkHpnTpBOg8bBpulATJMVunuYwtbIb6LrFdCrj
jaOweuSOnsbSyQY9Vt8SFXvVRkA0CMU4Gmup7z50KNCI53GNmja/3pScXg2WR3alo96YbVlChEKk
KFospqxR00Yt4H/mgsiPy8tcvd6OrAmPPYpfNc9tbqv4qvnQvhBQSBh5H0Fse2/N+Wtjt/sZOfNl
k2uHAGM1QqUKg/hnEpQDwL8tSfBQZAvfY0R+n2Zb6jpbJqS9A+hh4JqGYh6rMh+cTxCH2FjE2gk4
XoS0S701s9yt4R0sYWg978oF5Jp/zGwn8kYV8GwoQXguEAynm1NQo20KG+Clur0GYd/AX1U1urwZ
a+sA+SIGKsE1aaPidGqid0HXlLrYDHP40dMHo3mw6f1lEyvtErEMoUCFBydEM8VvOPKxwchMEAMC
hiFwNOBduNNiE/KL6Cp8S1Jk3228RxH8R/Lrst01Jzg2K10xM8/zAVLgyNxGVJfGt8Xaolxd/Xg6
0nu00yG+JgsJTy2fFbeDhZIZhxFcDwEIHfGe0Ltsd3ktKHfjI8k5oXNkS/z70UcsEo0pBbjfA7BP
Kb6hLOp7RrLM71iSX1cgvaB+3xjGLS/V5jB73QsE2KG0knjsPl3Q/u7TZoqVibbxCNhiTFJuhmPF
zL3ZJ56/lBy8ZPnEJyDIU5Rlif4lTyviu2MHCrKumn+pRdbuGgyuPKZLAv7YxnzP0Mu/tlWC5Aov
0DArNTP2aqp9K6tOjcs2S+8cBeNdbTWDlAKNhB1w/+Rgu7Pq52j7RCVSAL9feP1z6hJ9r9YOe/Zc
w9lBGpArvpYbWkzMqXjR1Ca5H0gHQLYG4iU7V4HBqOoFKLpSb7XSN5LSi0YQi4cg+dBQcrXInbOI
McHRSt/Nhla7JdPqh0lv60fqtN/rxrgp0gS/jik9Pl7SczDClVBRCk1QxP1qlHx4VRv+0APT5OdT
S19Km9ZBmmskLArLjBeizg9qajt+ZtP+wevN8nFMWX5TQzr71k1MTKpgUpCHYJNDDs9pGWAX3RvS
0au2ATlc3A4JnX2b1ZPv0O7K7qofxkD/IkVV5WHd9N5Dks/eGxnc5a6zzbe0qt8tb/m1ZEKVdaoC
t0QBuVPyna2njq8WSRdDfxZMR8itKuY3Rk329aABHjDnDfupY7owLCZUBjKwH5CwcbMSiojGfZLa
897WSnevDyO/nxI36/w0bdnkW0lpaoGVdZCKzLwmRkZVPxE10+KibEEaNeCPFxa755l+O2ZZ3UTK
orQpeB1mnoaZWxq7mRTDbgB+8DFNxmTwWaV1g69Q/Sr1DDxvhszI93bv6t09oGjKLwjt5F9mMK4Z
vlap6QtTy/l6TAHFj9y5oaFWDq2PGiELSMe+5BX94TQjVLBGzwSWC04T1ngNMn+ovGeH5kto1cpP
2tc92CZGTqqwrlo34vbykFnICAsT5auW1ZhWhY/Wj7bapDhW2g+lyu5qprlfPIUXPM5Y5fq52re3
ar5YiPo57+LM5dVHneksLHLI17I0g+rIrL70rYcCL8iMGERQ/DbVUIZV6DMKLjSuU+elU2kW2NRo
9gUU1v2ubJ61ophBQkehNoMc9WXOHQ5Umno/1PV95TGVBF3eN6BVraH8YfYUVbranHQf0jXuw2A1
2UtmTYqCKU7RIEYJvGCRzSw3htILZKVIVvpjCvYyrrd8pyvsmhDqogak37VjglqPg9Fzi9C3Fs2G
kKVCF51w0oSVSTLPZ0PBbd/L1JH589TU5i+29O54i3qWo4SVlyppYFQDz+7hJR92kbIrrWPTjrCp
DCFf9joqIKcyW+e2mygNe8cofL12oImeeE82cM1fmd4MRWT2mP1G7u0aLGQ9peY1Haqc7p157JOP
omlACajk6aK85alhAOdCUhP8iC7n07U2dqUTKLVSVFE2KstVs8zkORnygVwnhlEUYaGleRtnS2Zk
d6WDvKMDEDLAsO8Oskt3FHzgfm0ldejMxU/8ztdlMV5x/O5ylrzOmnVbFf23diYPBSTBoa6hfVtS
2wqGIl380bJSe1fTtgCJYuVCEgNp1RxmOlUIvJ+ah6Vox+zbPAHsBXk9M7sHnSHALSnKKJFau11g
YeQwxH+ECSwUdmhUlG7yFc+X6c1LCvvgNon7uGCg936qre4HYCOg8ct5i7HJqrV27myndZQnrfbS
g8MubOqSRnTOUOSiBdt608swD0tF1QctU9uFWLR11i+taGv0zQIqVKbuFvfRsMbYYN9aSLiye5q8
qfrDOGxxNcr3rbAJngCorAjZhTPu7anSGgYZuA6IWLaHUCeC0f8j7bqW40aS7a/cmHfshTc3dvYB
trvJppUoSi8IiiLhvcfX31MtzQioRnSNtA9rFJSYKJeVlXnynGCvx6xqM/2mP5mBzKmGWxNkPHRb
KPgf86yQ49qq59HEPnWmmN9X4biTZ+U6MwJrUirHSHPGq4phli4cVpWBsLXF6OI9Aaq3OwKbYZej
6ECCjA7YVqJJjWo3dss6kJjUUcTSgd9S4QK7/yJXvypLSBugIhWEHVWrtCroutPC5NRjP3yrVd6s
W5kRg59VEmlLVGDZSEOST51aIVvBWyq0LD9khwoJH2M2oc9mZ98KN3JlwWEVE+mnIW2XiixzrkS+
sgU6ZRafiqS0RdlJgt6cR0bUt2kH/bVIfKpoGKbTc1GkKyAEmSurANbHK/zy1h+y+7SOPovB8Kvv
69Ogfhqjk3SlajRpF4IUNC8+pDm2h7wHpT4g4qU5Siyk8NZJRuqaPDqANAIf6XoT+hocljxh5fQv
sysCZiTtSBU48hob6A4IBAAOzmQboTMIpxEujFKvQiWQ2moeYVS8T/dABNx1XnAv3+VXjS1Y3X5E
OjI8wK5zOXbfGivICHgVnZO6jP+3HmsxRFMQkPPAp++9Bv5j6brTSvuyEXpsYFwHFPTnU4Q6CnyG
gLnPkSUfceStoSs1pCgCJRkRnM7DXVXieKD+77NgM+Tjz54lqKmIgA+APIVeSEi4qGU+kkeWV+6N
yCQkoqpdFOjBE+3kFhEg40zQs0kGis4F1ItQuwSygxpoMUuDOswDOPkru5TEQygcg5pFTLBphPAB
o3MIKX+6uJFGYoaQDYmDuH3O9Ccp9RAzX16wzTQ1xMh5EM2gDQO9+uttkSgTXv4K+HdJqpUzITT1
SHolCd97eM/ag7TTx6xBuBWMH0QnVj7zJG1TdLgQwF5bjKUNUj2b/423MCygQoPQAmeaTiRkCPj8
ZgYmUjY+lcmHVLni1Ltfn7KVDSp9WvJyPxspgG2il9xINggqrA5VBAI+ZkMT6euYTBnkzsHHhzyV
DvaN9frIs8EpSYFIeuQycFXKZj7igZjfCZ1maqA8LAJIKrMY8zeOMZlC1H5wpNDQQPnFVkp6w28B
N2g5t9CuSx3vogN6Asre+Y25XFqinOGotV0pEPa7+nWy6n3mABLyWfBEV92Fv3xhkrlU0HcMEDfR
TaTnEp5j5JsGvW/ylJsQdrf4UDKj+Q2xLismIN9NOaSVKepubmMu5ztx6qA7q922kPVJPHk4QBXm
RoKQmsDtGfO44QBX9siKLvIyIz8HlSQ1BAtMICmpnbxFH9sTnggU8LwZMkrYWyd5OZXUGUjKIAwq
DSrMKneTjFfjwBoQawIpvxT7cV0jmYJWIaCHgFaKXeVB3Fc2dw86CO/XG99WO4OOOgqQpQigisOR
jkUzUGOrr/HK7OyuuA/xDAfe5PJ60SEVdiKyznBP+I+ABizqgA19rVTAraK0mjpjc8zFJwjTgV2S
gb86S9eRWAMNCyRxi0Z4NH+st0XZdFw4xHpl5c+jKx9kSzC5h+CofSyutUMKfm0W3IC+smiD1HlW
/EYDhjLBo8WIun2PgqEJNTHOjMZ0YlzBp4hlecaILXTTCKCOQjMfmhnWg8t9lavRUV5bwwHRm0Mg
4v51ZU+udhCv1BvWbbw5mYRHF32l4CbC029tDx5TGPVZwbvvoAMXNRylT/Ftu4uue+Ds+9GMv8gP
l7fJ2e18GuLCJOX921pGuzVYoC3DHx3OQMd/mV+XjRYihdSZolzbWWHX8YuCckmSfeHDkBUf0Aed
/gJqkgt5aCWErNAQfRKeFejJxzZIih6m1/iGgAalOxZsnGWQ8mR1VEtlM8NgGjhoaDZTZo/U5oNt
uZCU8wL1cykid1YjWuQPvJPtKk/fl7vGnVzerVGi5+5iT2VddeSsnW1XHfephlgO7ZbUWeyKCK1S
2oTtinaNaFc+toDVCQ7hH2CBWzfnEBkR0pGIKhONFplmI2/yDKmDqZUb0xgCW0lY1Cgncrbz8fxt
5FTEX1w5A9/jBA4ynoXv2u0Idldkyt35mQhoRU509HdS5kgH6T13skfxtw7GzxGeEFYL4yiXp4qf
YITBC5lMkGDY0d6/9U3Sa/Nb0wliCjSkIMV0xiWLpLjaJcJcW5CsOOqTelBmlokzSNjpnKFBELkQ
tJrhNlo7l9josecV2Ij3JxrGAweueQLMLW5ZKI7t/Y8kMlq9QWZ+1lEelsnYcwWegu3rdDh2DioE
pBEaDUsuuD0cwQLk0WXxLW37soVVsmkXS1ZNSZNlvFJZ00FwJRu6ZrVD5IkJUx1zOul46Pt0/hwi
NZ1yBbDkAGTlD9LuxsqOpIEIlzpB+2RM0m7y++jDgOQIaDtFDbwYdMQsxwDTzmIqWD5KFvoomeBp
RGOTffk+2LQC0DiCBtJrRpMu5fnoq5DmEKym1cy6fwrkt4oFqdvyHRouOQlCJmhFofni1RhpxkmK
yGbnLW28jevXy4PYNID+e0yShgNFo6dBq62G3YSpUuvEbCKUa1j6yVvTpAEnKgKUCKg7fZb8MZdG
yF4IVl9C5cO/BWufM7OeLhtGwIyDpDNpbsLjjHLnOKyEGxhXcy6gUSx9bsfRCjpGhoplhAqnYnAo
jdGMECcJ9SsEAgimoNKkiO4vLwmyC+hLAKHxxqtZGiQUyySQGHMAFmoDXnuMcWysOfpRkDwERymQ
mnSH/BzXuZppPM5+5gTGuzA9Xx7A1jwBlAlmB5IrAUJy7Vv6COutEI8moJZUle6MB96osR7+G04F
L0jA3xBPAwtK79xenfwoJ5k78siSrdwOXfWuxyOLqJgOV9J3e//7Ov5f8FbcfXcfzX/+jT+/FuVU
R0HYUn/8zzF6rYumeG//Tf7Z339t/Y/+c1u+5Y9t/fbWHl9K+m+u/iF+/w/79kv7svqDk7dRO913
b/X08NZ0aXsygi8lf/Of/vB/3k6/5cNUvv35x2vR5S35bUFU5H/8+NH+259/EGKR/13++h8/u3nJ
8M/29Vv6kn+j/8HbS9P++Qen/MvAy10nQBQgUsDNhlUa3k4/Evh/odMX1zTeA3ganFrJ8qJuwz//
UJR/yVg6uGjRkEE0q+MLkG06/Uj4l4QdCfAJZE+wtoB0/fVpqzX6uWb/AwD7XRHlbfPnHyR2/HkR
KPBr6K+B/COSkdCBNE537+KW0yS/q0okPq2mieyotGpfNhvkTwxblx9KjiVqvt74Z+ZO/NoLcx14
ztvKQLVG5RMXjRNWn3JvehSynuPrA3yyA45Ggu8WFaQ76YhS4NAUphgl2frpvngYbhAuWK/JddWf
EK1gpLMWS/5jXpfzuH4hnxmko8swmySek/TCkrNo16TzzTzw+0lKLF0TWOeaeFFqzZaDo4PJcg4K
lLSxZupR9aKr5gh1Av6RaDeKOx+GzctDo7pezsdGeXVByMByCxEYqz+RkZE3VWblX/N3FQBhBb1f
gR2wkGKMBTx902KjIO4ylDgOSovP39TwRkidy4Ni/X7qnVi2wSRIfgMZlqbw+r6fzLKKWbUT1qag
3oZNnwfShAKU5SdvSemJBgoN6jNBw18ezMapWm0IcsgXk4Xm85aLetiJ/YMcHPLkoLCC8K35AkUc
cuCo7SIOp8IH3mhTqR04qBii2D8Pbt5FjBO0NYilBWqXpX7b6xEAPlYGShWhNEyEM/vRf7o8VdQz
8PtmXpohl+ZirsKEa+VBjivSQAxCOBXtu1xhD17jBcCLOsl+siHb7Oo38pV4nd1y32bWalGJoPNP
oLbF2NV6q3dzabUTWJyMweSUb71SPbQFABtF+VpllVVn4P4DDbxRQHRpyoDe6FnSiawJp3ZNNGRC
o5T4DL/NTFlyExXIZ2CXLk/4+Whxs0H7F82HeEAAgUBNeAEumUic4eqhyT04yS59NKzeAmzkRiIV
CJfliamnKYxRBsm4Fyss5JoyRhm6PkpdtoLwfpqes+arnthh+QniipacHovqWP6yR9FVXO/ou0PB
SMS1THkUbUx8YSoADVOG+oGrk0NSRIy64dmKUSaojSNMKcprPkam9tej/jhIaJFipGBZJqjIVJgk
ZfQDbIo84W6bvj7Ko35dIVK9vCsum5Fpd9JVQItxiZBZqvA5BxIpLLy5ZSFoyc5a3ZMg/UA/KAmA
0doCwP56I0w6ehjB6pAimyweBNv4Ou/A9/tKeFXFT0B8/fpOX9uj5i715yCqyU4n0hShJV2Bu5Cw
bQtEht0zYoeVozhzyusB6vx6gIBlDX6s42Ju671SfsoVxjPo7P5a/366z10qk2EsAHAAWjS3VX7H
ISqcJFtlleHPIwzKEHV2fPRk+moBgdjezZsd95ojJWc48i1U0EkLUrVHpXz3a5kD4id0UPaDS8IA
JQxp5VrPnt+qqVppGsCp+hzsY07rdjLfDPblnb61RgsrMnVmtUbIoYxYppYey5YOj2QU7mULVKL/
r4GAyg3pODCrnvVMKkXZasop2BWgGZs44yf+jrzyKpeUeIsdqyHn/PSSmftpkDpYCVBsySRrgIS0
VWAPhQRyeaEbHalPNIaj2NqCS1PUmTIEpOGMKkstGYo2/ZsPwl3/RmhYhLtkFWhXsTBD8+224P3v
0UAOrjoju9Gmd2NsoACQDa5a17dBMu/+uyWjwf1jpQpjwGNY+lE+iE7qqrFZxMCAdCB2rD11sls2
M+eWP1wOktrwpZQL0SjAaIuO073sEOwQMk7yHYAnIqjkIlv6fHmcZHV+Tisol1CMP50tvFghzUvX
EIREVZrQLwM8woKdtPsOzhOZ+5HK1RI7CiQbwGwKPhYwPNH5lFmrAJjv2xzla91LdsBu2slesGrI
Wv0DP7+ujJxZoyGHStD5WqbAmvH4PTOcXkV33+EUrGBm7T3OTVFhdxqgsDuEXW4pedTvJ7n4BFVM
JiqVhNbrZcLtCNE5hC5Ey5EO0bRxNiq/xIDia+012Ak7IqIqGyZvk/ljjel8U6ytkTEv4rOuUmJR
RMHH4g9EQSvxkj3Z86wXy9pJnaYONFyEw1SAWNcZZWM9SWU36RgUH6lmHD8C9VSzEpEneVlq5lZG
qCOlNbneqnkDkfXrcg/CHCDATdEbHA44dzNwelO+fSPgLuFB+6JDlBZY/MjkUe29fM62DgC+AyAR
oFORUqTjKaWbJXAkYLDzbZGawY4AUwDrD63JBjDKYT1spY0dA+pdhFZ4EaJUQNPVtXlmhNU45VD7
rVyUymfobzfjk66WlqHehZOb414AKyxfHKX0SxI/yeGXJrlBTimbP+hBg9g8eqyrymrn8CadD73m
ZdUHv7R9CESVfYVOm49+8z51V3XwICv7y9O1vlR+bI3F11P319SBwVsHBMUy2kPZogAivOO8mErL
QJ1sbsGFHXISFjudkzWQoGQjzlXuKtNRqcw+YiSDNg4TOGqRxlNAQ0QkvtYmAO0KSj3OODPe13tp
1+8A7TqIO9Zh2t5gCzvUoQW6SuO0vMa+RjWY4O4gnr2XbQ24u4hd8dvcXsCZIMOJKOOM/h7k8Hyr
aujYqu0WVIHEWmHp1981AxrWZbxlDVT7uESQb8U0UnMolEGiRg1UTwZL9UiefNz51zLBFLrcXmLs
vQ2PjhwwCTuBR0JVifLoUlxqdQ5mKktUnoPwSWDBTFi/nwx2sedqsR65WcHertHhgK+wNVZBbGvL
EdQq9hvhsKP796oUerQq2l0s1a8h38VPL8qsZ3uZMwA0GbrJjiVfNIVaSNxKqrOHy2d3ayfinY2q
DLJQIPanqxpikfBGXGC1qrp0Q0U3az60tUSwY/SV1uMrD7tFiiIdwDxftQnq3LHC+IYTkpVy+6Cs
BYsf4WYDGJVaxKAPw3DKaujkDHbnzHZpBTZ3le9FB89+D0x0+9mpPhJg6mz5bgO2XiLFrt2TkKR4
TK3x8+VJ2XBoABGjkKTjsUsCofWiq0jho+ofBVako20wNbNqPxv4uMa8bGfDoaH+jhcGqCeBe6bn
Hp8gTwrXItZRGyjzAs0JVuKScR4pkc2Te15ZoUaTdqLQ+7wRnjC+3RP/FEbm7PKOtEN3I8CrIK5q
HofP2lE1obHmNF/bI9PfrWPl828gh2BxjOTC4Hox4wNcqPIBX3KFNOGTagoWYfljx0QbpxbNhRLo
8nGnAgRGJn5hbgCXdiFqoY8+qt4MGzTMq4y7aPPcQBhIwm1BEnH0TZEFepArPJSOCM24gfH0mcl3
ZrEv7NzrB3S5MTYLlfn7MYcLi9SdAY6fIM8D3Td5b3SDXeLE7RXaI25JhrWGonPMTsFs+CYQ8qHm
KRHSurO8kjKX0FvKCw7qq7wV7XBtvNX74jAoNnCfluAp97wL8Nsx0g5hwkSZbh3DpXVxvYpotUPO
L4T1QuatFpyeWrzrsi81Ky+zeQwXo6QvrKDwfeipcyYidzsFMCyUn/1BYng5Cnfz1/rpQInI6NQ+
x9p3SQIxKSikNI7vxa/o4wxtGeVjIFqBahXN3NOd3GO1CW0v4d9W6dcVmMymtuZglT9EeIoQMjf0
RLisHMbmiYMmzI/BabQLRykSoqgwI6v2rHegYv122VeKmy5kYYHaDWoMMiu/DDkzFezsfURyyxat
wSN047Gr240NJ+0pNy0eBf5ufCj24w2GaV/+is1DSEgQADsFQx4IfNd7UoFCniqGvI9FLPcQhfS4
wAyg/SECqxU7wSOzOrm1OZEeIioZPAhaaWhRUk2BmPtJhCwod4vpdaCzhiH7QCvimXeE1CHz2G+a
BCUsoiokAM50S4Vp0sVZLDlz5qYvflTtNHDnIaccfLg8mVt2iI4boUYlQRx17uSck5pBkgJSuCGd
3r47yE1ugnGdsWobjgR5PGi4wRrq8/Q9W6OpN9BFGWz0nOFMQ2t2dX5VF49q8+vPh5Uh6qqdZ1EN
1VoILEL0mhwCEDERgR/WYWONh7pNQ03ORGVAfBIWhdslxU0lRV6EVuPaKBg1kq17bjkkmUqK82ik
74TTk3yvg2Jt3pFyU7EnuaCASXQp4/RQgeDKGOVFeDVLkimNA8AnnozmQU0YO27DGa5+P+VDxkiB
vmyoBqfu1hwsx5LHeezn3cbGXpmhNja4MQYxLbGxBQgwAJgimYbPWyBrYVJlbThF0oZMtHLx/jm7
oKFEGCdTB3dU2+VeBnEzhzZ0p7fQQYNkdf5RZGVGWAapGcxCQQhnaeH/9Bj+rwGBCiK5f+D/yImh
dgRJb6EOaOAAg4CP8rcNCIw5H7C3vu52U6nnNmRFkCeZ+DdZReQ/aFdh8vbLfkmBCBIYBUHNjv+h
bE59DNnpXPLNTn1uAMdtH3im7vrGEV7aoAEuVRlPU0VsEDAZSQBApsBBCsAMRJMQxYFx2449lgD7
xv4HuBjk4gKYDPG2oc6X3I7SlFawSrq7O8DeB9ItsWOmALZGR3BWAF8SlmODnPNF/I0KxpAVA+yQ
UEfbxa4BJEBmaaDwj3f8TrGnAxghrcvLtuWqFKiQAMaF3DgoKanR+eAWbMsGe4XczeSRgcNA9ma1
b26Hr6ybecNXraxRJ6HgMj/vFDLGKQ4+DnUVHCUOJdjLg6IAFiRq1FD+RvMfsvF4pJ8CksVUckla
cZUeFMjFt9fl9eQAQnmfHEIX7V0H/RoEEHt1R15Qk0lIen+RCezcPrWUchLKQGJx4M9xeKt4INTw
wR41X0tE4pX1Tjx3nOitAQQPPaIY+FlfLRhftLwfS1TkK8nkuve0jKFj412e0vOFWxshm3cxo1Of
NqERgkEh7IevUhTdVb7s/ncmqCol+vFEv2qzwkrzz77/YHQMWMH5+dJEUEKQXCi2+5mH4mOjCuc4
LSwRil38Fzl7aVKoW7HCmY2ZQtMparkAKKE7WKLCGUippdkoggY4C4cv/Nw/aeP+8kRRxdbT9kKT
Ctq3kGvHfxE453IxAAYPsywLAYbT9rF40jEJHMNKhqt5QhUNDREHdn/A5rgWRqk93cTgkFayvLR0
/lbLrkBowhjVuv55PiqyzxdbbDRCyY8SjCoNXsCckCe9yQENWkaD04wfOv1W9j/V87vA1XtcMLIM
gLqYmy1njhHYveOvlz/n3OsD0Q9eNQLcxJrRXdHyFMhSVlQl+Lxh7yRV2OzZFaKNtxHsIJOJKhFa
h4HtX496Hgy11PmmtLRHxPNIF3gZYsXhOXyQLDyqHVbli4ImfZ9mg7CrAUQH0C1dNgHNZFZrHNYR
3It3g+fvgUjdwy/9A0WhDc+E7g5QluDIGeguoI5CIqZTkPQDSqIZ2I9Cb46BpEgYzp4Cbvw1oJ9W
qMijCuo56IOi/NGO35hSaSeoPeHFYvvmC3pR4RtZ/nDzDAJVjf4mFe8jtFWt1y1qOySAcxkxyOup
+QhC3mCDas3gA0GLQMX74++sHHIgwF+hBRaZZ7pHI5YCI6twTCyuxZ7MXSIdrnPu6KRo4GLxDpw0
mNdBJJruFtaoAaZTrUKLQA2tXhc40apkqZ7MVPM5M/e1aK8kfmdKndAgGQpoideE/UdocHNOxWkf
YvTpek1jgAYLLhmsXaJmjVoKdLeYQu155MpjHMSRc/nInoe9+GIAUIhfPFFbr5ck4wTO0PoMLgOS
pvakg4VsErvB0rQyOY5GZoDkSxntWVDih8uWN66WlWUqrOnx3jcUCIFbYrrz69wcwo9p3Fkpq4Fm
a68jbYokOyghUPykBYKwNQQw74PrPwkl8BUHCfSI4jG65kYwoaUCDyqywjfboX3isARuikL3dYDX
Ro30dT5mOijeIpDkgnSO8eTdnAGoKcOhGDq8C7VbqsZowokcwkI+6OC89+fHWr3TUibAbcOngEkC
CmXIgPBoYKbi1ariQSomwBCkMYb3CQo8jRnhtPu7WTFBd2fFO7Y278bdh84EkYijwZkBurveWTES
gtLU47DrXfqQ1cVz37Ji1o1AHLJkSFZp0OEFcSit3uWjrpKKGWxAyeSaf5J2BW4Cwav22gugwCyn
Sa4V+nQDkwAHhpYPoqyyHtEMwcNJyjmcbndwRCdy2mJX+ifwD9KqO1H8+BtZQAwQDRGwiDY5PKbW
JseoQz+PSvz0re61d1g0q3ElSKnYRDYmRWfx5UO5eVgWBuksLs93WYxkD6CJVSy6o5qEdq8Yt2Wb
3RTNBO0eaA+9yPGwa6qudRU9fRXyUPCybPgkj2N4Fw6BZPKhP7JAoWRyzyf/75mg874yPxh1UyG2
6DsTGQhnvOIsKCF/JPkAaEax5oFljlprKQMAoI8QYqTX9bXmVl7gcUcBPMikjZT1oNxywstJp+KZ
wQfgBRqKoeVDOqkyPFn4NCatzYu9if4fE1obl1d562gibCKcEIS0QaJ2FZRQQrlo4fTb6FqvvzA1
Lrb8zSmTQmAtBMhD7dqiw/NqkkJrnGvT56/48KVoGKdxI/Il7FIo5EI3AKo/lPMcNV7KlZlD4JB+
qiXJbAa03TaPCodaLasfditwQaAJGAVarlCGo9/GfZSGKZ6LqGK+2+NzCRnuwGnN2mkJUEexSo/l
a7ZmkHBNENEavIh0MvpFXF8pXBPMOoAUpdpdR+FwrYjNjSGwJnHTgYJnAtgxNLIhM02tlNKjy7gR
QLGZklJtu688327cKjKJLhVnM/3Z1rFa2qOOVRtF6JvQYU+9J2Lm3I38iF5miBlBrWDHDMfI19M+
Y2mNOlez2CDKlvDaIQJKs90A+iIdCTwkcFnwkI2nDwoYEBciQk3yWe++0ELhLgy6DOC473SGEijM
/0HCa3MCF3ao50GD/RIaRUdqe9P7d7+UXRNV8dqK2Mu1FaEYeI5gZERAmX40C70+9HPug4EVwbNy
W+zy63Zf3HOO72rHMLNFN3O7T6xdsjWXSDngvEEsHN6D2vxQCQSMIAF4UmwM5ZqL1NjNi/zTOImZ
VfSTpyQ1gGhowzWBUWUkPM5cMU4CekDwsMRTD4JiVNSiCVHbKDXuP668T4R9UL5kIG8KjATUsS99
zSR1PHPFsIfoFIxoiE7ByUAdwGKsApEH6zTIZaoniGCZyL9ZlZ1gTXlgiTlm8nJrgEuD1AmsAAMK
5RlPWcTeB2OUPaF8j3TDlDNQ2UngjDJYQthbvgxeE3EaVAmh4kydQoErxDCvs8Di1H3hX2sAS1es
6ID8DvqkL21Qy1Z1XQQzoLdu3T5wOqQoQSEz7spdKxxGh3hoFoHk2TySXnzS/Y+LxsADihrVoM3x
nElAw86cYUWVy3GuHIDa2LiKy8j0tffLV/bGmViZowY48UAUx0UOrNuB4AWTY4eEOt6LLKLbDf8C
QgYF+G/sfeks4acOpVT1CUBiUgc4aueF6IRRr0dcczqEXlgnfcO/LK3RxYksFZtaGJDsmMrW5Ktr
sIpbYbQThY+XZ29jC8IObji07iPkoTstUFYehSTmc6sW3rkou5nj5lip/MtlK1t5KaIRy4OAAP1L
CE7Wt3bEKTUingLQ5doVkx3I//EcAZF1/3F2Mju4ZafCtrbF0iJ9HUT+GIk8EqeTppvNmNplqTsZ
RNuq3smaT8b8JWkeGaPc2iJQ8sZ2hOS0dpZS8bNy0nsyme1r+EFysUdchF6dqRyAOwe05LK5jTgP
5Yif1qg4r+GgoVdOOGfqwIemmnVfO/Bwx7EP1ltOOhTj62V7G7GewYMrDaKEuPhQx6c8MjRkhlDm
atDNfyn3AurQxJEkVuv0T+kODHdMUPb5CIlBpKhA9aWA6IPaNXEY5z4K3yh8KL6VSy9RD27faXKT
5iZsWKM7P3FrY/SGadoC/Ogw1pOOowNxk5CncrgjB3FmDrEs6TxiZuHOzx9hokIOAKBLBJp0/Nw0
Anp0SlgVBJPIDWcHMO3ZwTG6Hp4hf3CQrwKXxaPGskl5zAIdfZ2ekpEKED4qg04+NoNwVJIh3TO2
DPH169sHlUAA18A9Iot4VJFPWUTrMg+dRplDtJ4/Q2/Xg3aO3ZsDmIRRHid5RqasN8sgdSi4rEXe
qgGqe3SRaLekT8ZN+MR5BKOjO9BRsBgD3No1SLMTT4PyOPJV6wGmfVWrPYcrnBSR5SOh0MzBSUK6
1YQb2RSfJWfaAZP135mVKEhILA1B2wKKCLPFE8oXII/qwAjh26WTENF55EBs5TOLQW1r4yClRDw4
of0jJCLL1azwcOU10vwUybyJSFAfAf5l5V03Xl6gWkXXH2h3CZ6cjh/QnhEneoexEZU4SE5CFzg5
yighV27ucYyodgMSCGsAbiIM41GdpsFdjZo2gq9jTKIXc+h0qSOTuyUA/aaw2k+alZfo6v4nTUPn
7lRE0hWacaAwJs90OheARlR97nhUrxFQ9IWJrhCsoo+owjhmNRDBpM2FFVac3YqUTSrGRRG5qlDr
JugD31N2mVc6+c0/aMw72ymUHXJMF+e+qUu/SzPgAAZLegbB36E4tl9BsO2qZrMXPpZW+BZ9unwm
zocGSkgguUVkPdE3Qk9nXHbh3KoozswCd1SaEbEuvEw+WKhuPkzFszCnZlPJHy5bPR8orKI9iVBf
IwfCU1cUBwkctHUUhSVItSPwscnXnG2EgfMbZpCPwusLOVaVDgfbNO4nSGWBSqK9bvSrOb9JNMZL
gXj9las+UWr+NEHd7jVf+wEHgmir1kERPjwlMosq58xXUhaozZdrNRSR6q6wFP1F0g568WWcHV9n
rMjmPsCVIxPFBshekxVbbD0ox+R5rkahlVSWJM0W7+PhqF5BrUYCQFovXjkWPf/p2X02dQuT1KWD
b4nbIMPqQOsEqi6msAvAHhihUX50jPfYbI8kMwoNIsau2HAh2H3IB6jwICiVnJr5FmPNpT7kA4EI
GTpZ7tUfSMhS7/IJTRr1TfANTo3ZN3U+vSQNgFYRvBYQztO869AlwnUu4VnOHxS38VTgl1SXZ5o5
fzGc0g0/7VBzqvtG3WcD6vcFtJrt7oV0TIVoO0FuhVxvbNd4FmxSBqmT3GvaBCk3FMNK0NcL+Q4F
xUp+6KAj3adfL5/m03Fdb5j1JFIXadqVUTKpGNww6mYJWe0x+tw34yuXxx/aTNlxYRWaIK6ozDQe
ny4bPz/n67wK5ZpLSav1QgIUAnXhm7qArncyMDC451f4KXejonwIzmMcQ2ouI2Co27AhaXRbcPsP
YKJ5g3z1dx0TEShtRhR27oTJkH6ao6ZTadNCzhQsnTofVSg4i7eizHjBskyQY7E4aVk8dF1agMtH
1WOiE7QPc+65RfsiK7LbXp6/xqLxVGQ3ggerVXqU5XlP9zQ3OJRXIKkwXkinTu7kR+5bwEJCskxS
nn8W5nLKeyS+YqE1dfTuh4wtt3W0fq4PqhLryUu6uBGEHJckP0A7uYaKkq1Hr1XIw0cXjAkkfoE+
Wktb1PbWQiB6BgN7AbDUua4RXH0UJQApRkbguDVpALyAZA44TuWsQR+vnrSWdGxxtQmVXVKh4NFy
LXd/+bCSnUuPBv14pDoPKk3w0q5nLkW8XXJCjPo0uqg01Yv7xtRQVEzvdfFplh4vW9va5AQCRl7b
J5LktTWp4oGpCeAaoszhyl1Q71V5d9nEORAEo8C0CXABQPeijLO2EUgjgAgVIkOChBJea5B7oH9D
uImgPHZDgKItXr2pk3r9Z/4rE2dDVp+aTwFvbQAccWGeP7eroSrzALr2pq/aU41yaekWnn49T1Yi
mqNDGsdYj6aNJcRLCboREPkAPwt9YaYJp8UxjydwA5GsXkksaNQ+iIlqi8GXPsndlBcYx+28VH0i
jv1pkpyRhbOqo1iK0x5zXNvSs2ArOxJ969ck+g53w+PvRd9ojgHZAgANQCoiAbw2aXB11UPcE90x
WFbSMip54a72mLDmjQUUUfoj+SdkTcCuvbYTjIrAoVmM2JHc/nbeZSCtOEL+zeLN/ON822UMf7J1
lwEHCxwKifAhc0Z5fnEQh74YKjQagXS+eUgOBvRKQVVlQw57p88scxt+ZWmOllSudKDfABDngHAz
xXtQpTky8CjlTuzM1iFGQQztMM7klk2AWEEuSUDbZ3k2hfeVJpU5Ug3kHsNvpQvGd98eH6SH3uJQ
FCQCgg//pU1qIVO/k+eQFND4+6x2uRSCsKpVeKqdSFY2ub1DunaYIxXPz7+4HCm1mGohVALfYaSK
me95K7SEHQnUiVi7eMXcrJvWdBW7Bz2UgPxTd5HsN2NudDxQ94/yofOig29XdvxCukVD5xelCuBZ
QHkKIkPwnyKbf06O242lAXkVFAcJCIdQwAtgMrCgRfuh9ZQ74RtjAcmJplwpXrw6UjREpkZQqAUM
Ob5T0r4IYC67MVx/3x+AODFrL7dYMK2NOx3QZ0JGJyFRg6z9+tAbWd5Nco5iiB8b1gSZCd0bIWWr
ci+Xx7QRp6DciHZb4P4IuoiKvfJO530whOWWVldmpLnJeJvLH8FH5gI/cdnUeUs4VgsuBdZU1JDP
WlHzuZabdEDjOaE8JZT9lTfciE/NQ2NVx+lzD4415cW4l68hxOb5X6cdKxW09QhBQAG4FsSnUKyj
d+csFnEktODy0Ga371y5dWN9D+IDl/c9dfjWhYKZyr/xMpB44OXxMifNUvRSop46iFEBmpX2Nb/2
vRz7ZrzX7od/lO3aiGdWxsj5XN6D1ZwHCQdtYC67zdKvPefkLL4cYeN6X9mgznic+pIRq7ABf/1M
NOzgU8wKHA0W4aXWCCAtw0UR2O+sV8/GqQDwjXRUyoQgh1YF5KGEImoTKlxEolXo3ovgNZ+dHpJU
l7fq1iziIYcqvAwE+5mil+YLmR+psBNWhh0rXxoeQ1TsXzcigp2cELIAEknfsiRZOGeKllsQCTd9
iMjJz33G2Hwb15y0sEFfrRpkVotxRA+qT7Bysz1MGWMU53B4UE0tTVCequKbWAAhPmGCAmky+vFJ
jxBKxNFz6bE4f7Z23tIWtbt73DcB0JGg7BihQVq0UKfmg50GZtUhU8F31SU3YDDxLq/TVji0GiG1
39PKmFHywAgbp+5N1cpvfVsszek13GUudIaY3U+bqwaQLp4K2B+4A9aHOB9HUR0aNBxGT2Nk9uBp
RpILYqWyOdiCalZu4YYOq9q/teeB+frbKDVKMeCGXCxhVM0Er0w6U1W5YzYxm0dZgyM/X3iovOP4
YUx1MpuDMxgoAKBh6VNn69C+hHIjwDa29OHyCm5cckRh4O+hkaEvTBZK5CdwzXD7YgjpdDR7h4dZ
9i3odke/JgZ4CklWtqiHSFiISMz4LaAg810rQprjaqwY7/CNfOTKBBnuYjjIz8V1QsR4CSEfUcsl
/d5sOAFr1qhoR23KKEprJbfS+nkeDbOCrFzSmNz4Enf25QVi7T0qRi06fZQnxDtWEBwF4c5vbK58
u2yCse3ocoIxN11XVTARG7E5Q8pE6hm7jDGIk6NcLEsuaWMjRVgWAa1H4WAmI5gFWAQw22uPpiqI
uSJlQYPceX/WGjHA6Zn/n7Qr25FbR7JfJEALtb1qya02V7lcLvtF8Kp93yh9/RyWp28pmZzkXDcG
6GnAjYokFQwGI06cQ3eq6Q1AagLKCBENnz7FR3WXvTAwagOq6UfTL3fS/J5FAS4Fhu+92+fdu4wm
XWuRcWdHik7lMgblJ5xhz+w8a1ed0qCSjWyIt/XdIuft6BdSPVmwYgt3PsYhevJU1PvrziGzwbl6
AzJUDdpxgHmMt3TaudMT2unXTYhvEbQ+8YRHKniBB3LmwlhyHQ44m4A9jAABhUz2FEqa8R4w+b97
+aFH926RW1WRzu4wrzjAWJHh2zuwKITEM+AbJzZgJQMGCE8YHkYYTsCAFUiszsOSNcZz2mdYYGoH
M0QnMvVVsoXsL/DOB3QkpvIdlCUArD230NhWtywWkAfqKTqVJ0akQHbWDWbWfYkltjW8JVwYeMai
aIZKJ2eJjE439BRPlRx05/03phxV7dpP1geCkoQBCSlnl6Gz9iSHx4gOOKYZwfaCmg/kfJirbqJI
Yi8uhGvwIEuN0jf6z3nVeElzWnrNG9ynud9H9On6YkVJNXFYkcVifYuLR5Fb2CCAxK7azoOFar/1
aQTJ8b8eM4BXbK0w79muy4ydpmFW6rmE9sDoLa3kEAszUSaobatAUOjwknMTeE0vk6G3eGgFy289
XA/afXnMDszXpS9J0aYB/A9RV8ZYe1H8S1uz6POWIrG+i0BQUn3JgGOIjxhxaI9s6rQAGsU9yvBv
oji1tcolhlpeL7nbw2qqtN4Cgev56xDvrruDoMOK87tZGpcIOn1pNxPGdzGLBzSKGmavqFeD3Z2l
9dGD+W12PPmJk62Mc49KJUVvrKhskiWMs+qQqId0iA+SpbH94Y/1dmnc4TLiuF4sG0uzvlbPxM/D
tvanQx8AOaF58ttS5iTs3zc+P+lzldXMXKwdIpAZ9XrvacrvQbEkl4so9DKMhA5ANmSiLM5Qpk9t
D05BQFrtNbAoFHMyqeCFKPhubfAhMUmdDvS1+EL74WjcYBTMiz5au+wkk3MV3pQOJlBNTAW7IEPh
7i21wxyky7JBJg+ON+U+3d/2mGpQD4X/87pHiDfu3RQXMswsdnLFxKJS+jU2blRA+68bEDX1MbD3
jwXC3YrAhdt93WExeDwe3Rv3Mz2wGvMcGP6ceMnXv3o8QvETT2GgSC+19Hp8fi2qsSTGzNxh7hin
9tjOXo8XFubjf8xrkEMIXRZ8hTu5McuFpl4tI/RDYJbpJtBj9JLhXefcmtBpaPbpD/n4kOhwbdfJ
hSkLKiBubWJjy+WQWb03oTE9MbS9JUEJiT8hCDkBPEFiczF36ayoO0QDlsY0eEmKF2v/i3V7xtvO
G3WMXsoyKcHSUC9EiZSligbKzedxQ1lnBOEW7Ct5Y4Rll3iT0zw2homXmPYk8U/2XbiQeGaLO9a6
u9pGr7nssGGOFdBD7bOLFwRjlOw+ybCqgih/Zow72QuYCNWiwsKo9SPuT0Z9Q+3w+oIEJpDIYNAQ
sG0Umvlqq9tU1KkiMMc0yl3m7mb3wZwfr5sQBSg0ckHZjFFjxobCRQ0A1lybmiBCMT8y9Ctysi8u
WBP2TN569ujfPB1Y49hkbCUQHOR5C4iTVX1BQezCVHwZPDSpQKHKyI2tw/hdNm54yYeO6Qg0rNHo
QAQGCSB3sohDm7myEsDiMCk3Qu1W9XGrPLb3JDQgiQKFgyM4xWxwuNq/rZ1xGsF+0fgyeXRROoef
wXBekMRA65orLHaKQnuwsgGTCkSNcVvsjBLQW/Cvd/voPv9+/ZsKjpyjAdIIaQX0PS/GzFaaVMNM
GF4DJzpqPizRy6JB/12WwQkeFmd2uBOwKk6tMfAOuNOPbhMU2ewl2imfNQ9AY6+ujv/dsjhP1Sg4
5acVnpNm+s1kd4FWQTyvHn53fSMLk6Klod9vg08Z/o8H2nnUmrRJK6sES2vNePWrrLpr6sjPlvlu
iZfDQO6UBT+jOk5at8s11O9T5dhFjZelqV9hXAVQ1XxnDhjsMKrs5fo+iKICuAcs09UwGXaBlHVp
3Girhd/W5+Wxn6d96eYBBlB3182IWlzO1g53C6r17Lit5cRIkvTfZmAhVQLNSJC/4SKBB1tvSn/c
MQbpHK2mPQFKUtY5FC2VcaAjLukCfochqvQoIjg2fQEWwN3q3ueK5Hks+tJbE9wquyzL9CLDhVgU
u3G+y9YuVJt7MlRhjjphln24vqsCsCnGtYAPw9FkMZd/jTv6kBmVzZYUQm3A3bV36Im2wZzhRbL6
2Q36hX72yfG7H+VfhAX0RTFUjrG+S2Z+U6XWZEWw7ChPal56c36rKY+YPfWuL1H40TZ2WHa1eSko
dpKNyCJR5FrunOYDpblHKkntUGgD9LGYoNLQj+QrC0M7W/bIaAxTaqKR8WrZ1NOWKLi+ElEgRe4J
tBPIwvAM5yJOX8RGrTQ4aWRIfXf8XeaTX2FqdlklVXCBIQhfoxkPqJiAojYdzTrXJkTsoW68uAjS
9J7aACrS1+sLEt32b3P+iGpM6pcvK1DNmRVnmnDb4znCqq1QzsRwRn0swvyhPUissVuNy8fQJ0bN
CaA0FBf4ATA7a9QmtYEY1/cMqhWftMca92sSzp4MpiVI2QHxwQABMAZgweenTgoyqBPJABtfnSEE
GObeiDpZqsRyBX45mIeC1AA8TocLc449OyVk9MzE193qi6tNoavi2Jrj97wc/GLodkNt+a0F2Xnb
ve0W7YPSZl/aaF4kIevSW9B5Bx4NbWPAxoFMOf8dXTWi76QDu0gXzXcG11ez7hinFFGylpwAwXsB
tthEJGZMWWuXsxU1Lthxq4yRJ7MaOWtwDRCtKzxlzwbAiIwdlYXb8z1m9vAV0RCAXT49XDvboWUL
8iTIbOyYg8Yn/fjD3VeYw5Jl8IKs7NwY2+hNpCpo0+kAmdYofDHdpPXg3NZHUNtiYbJn0KV/npvi
niapWlppVgCkW8fux84l33Rble3d5XE7t8Guus1ydKfooGSM5bDUerxPAeMbPBs0MuXHv3giM1tw
CQDEkcbzeXVtJVkJej6UWItASz3iMwYf8gGqYTmuMeAm7G/qof0sCShi73i3ynZ5s0K71vUobsEn
oz7GFsa4q133WT+6X8Ggf9/d/WuSaPD1b9fILqGttXbA8EnDRpKSfT19IfVDEx/mXBJWxJ7xvibO
Cau2iqrMBuLZNZ9a5dg2R8mmyQxwrgdSeaPtBrjFADjpnyO1fBm8/raCwBoaxydpQVn4mSAnw2gu
8NrhA2WcIK/UZgaunjEQ19aHuv1OMZZhFdMB/bhXtQbasyxeSb36BOMvqTPLzsJlrMa3Y7wvaOGg
D8BPrq60JOvSvi2a1X0hwRbSgwW1gOw+OzQgS5MkPZeDiEzcAZcPKpcA011k5WSZnAkZCC4gjYRK
BJ3t1To0cRTYNXLlKKpBu5wc42w6FJr2gBmOnWGDuU0FHNWZoMcMAnw9/ST59KIPob0J4+DaQvGF
8+DGHt1iWPGjugDJJuOTHG4m3+0gU2Ki1iP78KKLaWuOc2X0ZVIjrXBBki4NLRcdyDtr0YKBPv+X
6+JcuocIIxqQWBe5G0OGG1htL72FM0G2LfJlibPoAG2XxcVVQ6/NtulgbS4+1j1c12hl3iNy160J
7ppV1awohgomGPEywIR+xgQY3bAHE00Rzr0ve7uL/RVOgbl1kAU7PAOOHs+2W4ywuDxOr8viTbcQ
LwqGG/VntnhQ7EEe6pPPcUAzyVrZUvgbXkPpEZ0mtNHQkzyPqtoCshjQqcJwr1Ovq5oDUHKHfkoB
Pi2gBrEWRx0w+7aJZOmo8DRsLLN/38RzrbcUxZ6XxK8Xz36w0AUt92vsEe1NbFLBKQ2v+6noPOiQ
YMbR06A0zQMczFFfGq3BpLXt3g0p1L2tg0mPZiV7cTF357d0a4c7d/WM+hcdYQdkTZ7SgPk8vtGX
n3A431WD62sStNTwhERqhpweSrX4hOe76PaRbk9JjPHI3XC7Bhpmc3wmz4jH6xO7UezZk8UVFqYu
14eaIaCSQEzyddCu7iaiUw1FvLEFNdJuiKmn1pJ7Uvyx3o1w3rG6pMjbbgWhan/SMXxp3SjNx6SR
TQiI3B8swv+shdu+tk/mnnY5Bpxi9zFSzDtdW3fjZJ/qsjxM9vzJSLVdOkSS1cm2kMW4je9PGMew
Bx1mk3EA1jU5zqTAoXP9694hNINHCQZmDHT8eVpHa9XbOLJhhupD2Nr0xhoNXzVlmyiKyEgs/mOG
J3M0VCtRcsbzpwATElikxsxDqSUSV5cshmdmVJIuIW6CxZAYx6pUblfahlU0S4qNMjOc4xWZWk8u
Hv6+Whz75EM9nQr36fpnke0X53RLiYrMZGAlFn1YO9Td7b+o67PKEgjcUPlhFNbclayplT6QAtji
xvCnW8adQ4LkxX38Q+gpiwiCQsZbIcvBZQHxDrxCzv05NdoxyyuYS47OaXpgysH9qwN2P/2gfJBZ
E34hBvhHAwvCZ/xdadeaMmsVHm9zufrJTL2ihzz8Mu2vfyVhGN+Y4c4oxHRdOqtwhCaqbl2SvqYj
yEctLQQO3qts/W9CwsYct4WRFZf9OmBVVLE9W7mZJvDFy7TzhHkGG235z95xd5M+d10OUQZU0kP3
Ybpl2gvTDfk54ZVo+HVQPywY3FF213dSWLbYWuW8sbFIU9kNHorKYd0x/eXJi6H0oPkqWDniQMaq
Kv5ymG2BO8L7ebbJWC9TOrAvlynzroPS7oAkauyeaF54lSZb3CV6Ab6PMT0w64FN5aJlt5hVRacW
Hy5NwRKq73uyi92gXw/GXHmK5ScQdjcsSWQX3ltgpkedEqyJF0xjcZesU9bjQYWBFwxDKfdNmH4g
B1mnTBipNma4XLuO5n5d2WMVCY2nZc+2DDsrdA0QcWis0oo3Kv8y7MGb7lBzRlH3Lv42vhAATqeD
GfYjcP7/H2ICUfDAG5TggkWWDead80hlN3bfUweVySXPgxwUZo0+70prllTEhesiOGfo67MnKJ9X
Gxp4v+ImS9DZX3fsqRcBsFAhi2cEmlKFM9F3wjwJRkZBlIbBWOYum3wCs7nxgBwRsznar1F9USvv
+gmW/H1+2KOjWe/OC/4+SMPAGqanPy1llLi08Mu8r8HlXiJx3vVZBsk9X8EcaALRb/eLKoMKirJK
SCDB0TAVg4ExLhBRUJhUkYPpm94ej5peeFk8A049jZZvRIrkhSPetHdj3OFZetSSxg4LshRciL3y
MCza7+vfRbhn4MsBMQuecKjpn3/3NAcdmFpgPWW2pL5qAWREaJx5TUklX0fQKQNdzsYU29qNi+Wr
VSs0iZF+ze7RjaDS12U/2h58fC7EbTUjuOm/ty9j8SOjekDQ6la74WuhZKcEkiheUcoaosJyMWKG
jgF7iDJfzDHacze1aQcSiSJKLIyysOkwR033GIj6nNMChPCk+KZkJajMaT8EyLQHb1kGaamJRQz+
ObT9HVzCWE7aCGVWxP/cww3XHC0/Pw3fwa3yjaTegKkTWd1V4Fc40CyIYf4dQ4ecE0f9RNy8ZQ0H
awraqn+xxuTfSgagVLg1wbmuii5bbCeogubR56Xe4398bGsjyMnX6/4rykccKGZYJshwMWzL56nT
MINITEVPiu6SDyq47us79778lPvpUdnTPTZPBcZWNuwl2kGEQ5D5g70AuF7u2JijUs0AstV+7E4o
faZPaZ18vr4ywclEjgVcMrhpWMmPu2cat4wyrQCLUTrZ493QDCBBbNrVL6yqlh1NQTKARhgAQzo+
Gw4DZ8vMOjXGnEGDuqK2Kw/AQdzmN/RAntcb8qXBnPty2+Vec2dn3nIjy8YFewmFawP/B9pdDSNl
53GBrINj13PT+FV3tIcXs/rXzVjiohELijwAhhyHx+pUCabB4xyLy1KvU2LQCN0qAP/FMjglc2nu
GLvwNVC3oiYFsAnvE6RbjMLGOgwDj/7HyPiY9uFYPlv9vYn2/HXvEAy6MuAmvJ7Vwxnt6PmuYQQb
ExsxBv9K1PaOVdB+AggfVA+Kb4bVN/U4/DZ8C2oZsebLQLCXHwzc4QgdjIyd8Xpx3tJ1c1YpcQdY
VYeT1aSvoPuV0ftebua5DfYbNpeF2jl2TAp8NCi7YFzDMbzRbr5aTbKPCvoLPWqvcTEvUj9Sbdnp
KQhBc3sfjwCSFvNNEU9e79j+RHWvdOx/7U/sp2G+Cf1poLL46pVh1Ek/GrgVHPcjhrY807kvnd7L
S1kGyOL+uUMxQ/ApcEAwcQ0uJxvnhk6RFhdvzX0Gf0zDOLRDSM2F6YPsFF6GG2A5MVKCIABum4tJ
8LYv7MIeusJv+qAf75ThdiqervusyIT9NpLAdCQhGsV9U5VEZE6G4g3D5rws8U0y/OvaCzj/oOqF
YRGcwgtdW8Dy+ziLsYpo+GSmX+b6y9gE11dxmQGem+BvNjePR12BCdvO0s/gaiKB5vT0UFeT88nR
c1l9XbhrmyVxXgA+2ChrCexVTpbuI6MDMk9Z48Mwub1kaewD8A632T0eDz7PWte3yYzqrwZ2N/JD
0UB8WZR+qYdDL/lSkm3kn9hFHGkka9rCn7voVVfRhklK+27VmjWoSP18/ZsJck/20VAUBYgSpUy+
vKSBYG0wXQdAB/JUQZQl2zU302c24bZC1Cjsa+AfVC8PonvZuJZ4ne+Wuay3UdZay5EO+b0Tj57t
Dpk/TlADAU9ltauqdpAkXmJ3ebfHHbKiS1S1jknp55jRIvQ5a3BxT5IQKHicnu8ndwh6qyxiUCyl
fvP6B2XMRi7aV+tN70eOp2fR/tIx3xfFnQEdvJ5ra7kpmG5fzfwxif59e/lsPfwE7uACp5IoWM+c
HhmQSvmc7FyowtyNb7Mdka//TXBnMyRvpFuspXQeDC19tVXqwCKykilgPc98r34cwabY7uSdXPHJ
frfGNnhzndqYzY0zHR4x9ph5wKRqoSTHKAZKUldyTzNlj73LhJLt57s95qUbe7pSWdQesTrDdf2m
ObbOw6ge8CAJKy0OZvOmBcBYcsbFnv9ukztpuh2NYx0jokAq7AfYn/3lLg0j0zcZGpwhsycS5A+y
xqvYNd+tcucNU+itEqV94RfG8LEu52NcupKVCT8eOnOAUtgsG+BSPQvOrw2TmQKHBkecDtUw7J3+
V4GK2jxEksRSuJ6NMZaUbL6cSW23n012vRXZB+JSEKLJHt6CDwUWSsBWGaJDveB4rrNqnVsM1KH8
fmPqIQW3iEyxTmaCW0U9EWAGHZjI3c96clC1W1LurvubwMXPVsEd4IYqVTVQJfXtGEPuakg7HUwf
sWd0N5kGKv7ugzX9uG5Stir27Tbfxlliwx3YqnSz8Uoa6hGcffpy3YigLIJnBXsLgrgZo9I82gcM
GIrVT1gY3U23Bgi54uMf6aM0kPF6CLJ8E+hLGzhPvCRMXu7CoNQhrYIFZdE+xabVlhukk4HRg5+A
annKKnlWCC5jIKUximgTINBBUnC+gYrRd3hSx5nfZV+1+pTWN3XXBmZWSA6R6H6EITYYA+lSkPNy
92MEWLhrIBXFg3roAnNX7IZDXUCbQb0td+ipf/j3j0/AsyyIM4JkSL2s39I1slqM/aC4VuzXUvXK
+bFkY9naHbU+NbIqqMgRN9b4au4wdJrRj1heHH2eyNFQbs18L3FDdn64O3+7Ir6aq6IfmHfxgsQJ
Q3vDAz2mpwZsInpA74Y7+ZCv0DUY1RhjTbwsgSQ1rZJ6ATl1Xfyuxsk3q2Knk36XxZYkeRJuHqBs
eNmhhI+Z8HMnpNOMsbYByQzFpbjsx+YukgHdBZSTcAdAfFkNDgNDPNK91hKlVixk8j20p57pcwp5
9OZmeTAejVPkWYcszD7VksMlQJKcGeULOfDNogPnUeNrHx38Rw36D4YvxkMZYD1fAXla8VUGXBV+
tveF8rJUBMhpq1xRw6Xaba/fOPEdHWwfR1xyogV38HZDDe5CieiUAgEOO2kLjoCyi/N9Vjdu59d5
75hQZy8+Vk71KDkDYlf55zPylZaS5ONaLLBKHhfMudFj/li3XnczeJan1t5wr3vLdynppcgq4jHk
gTBUql08ou2kGgea4AIYy1959tIVvdf+a6EjkPRubXABssGAsE6Aovbt6kuFButUh6WUdIF9FD6E
gMIMdhCGQYbAXdEdTaJyLBCm3AM5NbvsAQkg7jIA03w5OYbw3txa425nN3cjN83KDBAGJq3yR4sH
gu14VsqobgRJGi5L1C0xAQkeRn5iwMi1Zi7bGk/JqtmhnuM7neR9IjpXGwv8g8hc8wa8p7AAod7C
g/py4MxD6RngtbfznxI3Fx0uMMhq4AJltXyTi4iLqYz9khLQwO3iw/o83s37InBjr/hc/Waqv2h+
uxhNSB+UZ4ll4UayYVKMmGAwiG+yUjKQZUXb0F/wjL2djsrnbJfuKaRMXQDgtFA9oOStSWbGZEa5
WKJaaCLlLYxSYw2cESN4miRaiSyApQWFDhu+f9E7KLM+sTKlyxCXECogpGJWT9d3TmaB/fsmFU0w
Ut+jtIEHpPF76AtvrXfXDbxtPX94t2tgUWpjwbSjIRk07NLgeul9eT9C8RMOAWH09d4BluAU/wQB
+94M0vsOUlByQj/REdj+APbvmx8AncEUCTd+AMrcQbJ+L6pfRr1vtfD6QoVxY2uHnY6NnWGq1jTr
G7jDrnguwxpq1/XRfBO5kU2tCGZA4eobx+DCblzMij4nWFN2XHCsnxh533RIfCZITZ7paQyYwH0e
2EftJ3mtnvSDJSm1iC4XDEfgpANcj9Yjt1q7W2t1nByoXyf2bkxH3yL5XldXya6KXhbOG2ks5DEB
0+BCfwEa72y01swHs6sXL3417rLmaFpfKBiT9I/XP6HoKbg1xh2GnHRDXa4wtkApiFbZwbDzMEkr
r0GrbjFW3wK5SmrpkoRLeAYZvbAFflzoBXJhEzyFQxm5Y+brZfLsavVdlMb+9ZWJIjPGMv8xwYUq
U62H2nVQs6zKyY/nW1sffTW5KbJwciVfTLgaTH8iCKNEq/LPznlp+3UEChAZFuTC50NeyESEhQf6
3QLPJ5xbK60n5vyTeds2n4r6A4kqb64kFVjh4w9txv+shL/OjGypUmdkh0wd+vsxVr4BDfoFk2mF
V/dW55Uxnff2qkaeOybZ4BlrBiaDaf5WmXMErEEiA74KD8PmB3FfsVzUIassXAf2kt0ZNfXq1XwF
7fkRTC2eEkffrUQ23C/5mnz32sjUvKkaOE65jGhJ2o0W1HGuSdxTfElsVsadvNmoGxQ2sdVkPwG8
XgSrlwVVUD46gRlamAOwbpedGuRB4hEcz4P9fP18CKPZxj77903shmJfUic5+9SQL5gmn0IedJZi
Ltn3ubgKN1a4m6jPx6gDuBM3xOscxjcr5GKZxjvZQatzJ6PYEH85G5ULNoiNhOx8SfE6zh3pJhgb
2h1dbttSdrXLLHDLoUDEjyOhcEcyI3PVPFCrXv8sMgvcJZNDbjmKoyUDwZDiOU6Y64PEgvjDv+8S
d5GmKpnVRoEFM5u8YXg27Qyakcf/bhns3tl416hmix4lb59C81Sj98aP1w0II6ILunNwMgA8yae/
WqG6vTXhS8zRGCTNA+knsBZTzxkkV5U4Jm4scSFosZNkSIwBVD4JFME7tOBA4HYAayabiAJMR6rY
K6xGwIn/WZtxvnnTGEdObP6xOAQW3n/gpkGXqov/3zZFToEKEkjkGZHHBTiwa3uC4Wo4hZUOIBsl
PnXvV0dSPhJ9MxAkALWOgR0dMqzn6wK7j6vl7YxnJiWfhm4AjxDKPb9cZSyO06T/RYBDjwpMBlCJ
udRM6FJSWzSxS7/NTsQJ9eS+WST3pXjX3k2ww7zx8rhVLDujoMiuCl/pPjq4IU1DFtWEN8V2Idy2
jYO9KLONC6nV+mjxWhc0QSoFqb7djjaIg1snoGYHoeoe+l/QoDS8sk/UwKnWR5onr7qdPy7LSLxy
SGLPbGl7oHFHdsug93dmYz3TMfvStK1UgEoU+11NQ60aJEvuRbWwMvulzzUcURUstlCgavfoWj/2
+PFBBuS7VICTHQv+rtna4w4qHsO0tSbEnApji0sIUjE0y12/7E/1+DaP6Qbq0/UoJBj+wGwRlIWZ
4AkeBTwwJHbdoqDDDCyAX+meudMOeIOfyqMNLti/jAwQiQLaBe006C1wrmCbkWKBIjPz+8SnaPZW
uzhUIWHjgcI8zSCZEfmSQp7oPtpa5G48vVWcVs9RiLI6DNa5H7ricH0LhWdosyTuwtM6p5lGMFL5
sxXY5LamH2vZjSdbA3fjxc68Uhsit35a/e7nzxDD+++WwF1267AAJaixaZlp9hY8N2x6iqUlQVEq
vPkSPMTFbSfILbOEjXUVDKiylL+X3+lNDmSVFUyd5y4ezpaOqRL3aEjqPsLX99Y492Dr+jnVMi1B
ttiH1j49dJX3kB+ynR2izWGGU2j4ePazhBW8sMCioMuxv77J4qP27iiEO97lWrpZogzA7p1GMKY1
OybjaP1kVIhEru91OdmCg72xxt3BXWLVo5qiJMr0bZvddND2OgQCFOn4gvC231riLpEVvA65g+ok
SBEaHUwSBYafLbATF6iUk51zyAM3iHqJy0qtcpFkqNbYLCiqpHYcFF3whxTHCqD42bw4cUB2AzST
6v/urBMumKzNTKE0yurMlXqw7OmhVcedEumyxTFXuLgJCMrLUMVBJZFw3mpBi2YeWW10fYge2ycm
zdSFtc5m8oColl3Qwgi2scY5ZuLYClCUsDYSx0usowmKpqIIJO4vuN2Q6jrg6QITiHExJd+ti1sm
DooMs9/cmg/xwQDvePtjBOMp3cthN4KYybSIAXIAbx+w1dwWzlYTV70Fcw5kwZPP418gKc7+Prdp
Zh5ZJaYkUAGa9OLLFGEgXYsUlSF8ZBy7ghrXmSnuKK8ZQOqFiaVkR1DsHobDemLsDDJEgMANzsxw
51hVKmeuYqQfrombuGy9GpdaIZ2wl5nhDq4xZFOUGliNov8yxt+kDSbt9bqviTcM1KxsOFxFVnOe
1mbjMjiYBMaz0C28PJ39MjnV+SExvrljGip65dn/nl8UJEvGPyb5pk1Wtw3OMd4fE4Rr1w6jI6Z+
V+cyPJJ481AbgNQmXsB8CTdfy6wwB3hdUn1JtWMLiaA696/vntAGnlAYCkf/2iBcQpPREvMIzN3S
wdo7uX0gFTiDO+N43YxA/5LxUhlIA/Fiw1QX59YVqL2GImFbBpU2FY9SzDkfTXw0xlTlhvZX97FD
uzBNPEBuEifsZI1l0UIxfIXhFUg12sTmHH6JLQBuDeT3VHuJy5MCFRNXJmEiajGg5M5SXRva9njH
nftiRNeE1B1WmXYN8dIkCsZ8PqZF6qFJ5HjqeqNF9NV16ntljE7A9kvuEkHWtbXPO6ZNVsdSJ3zN
OFU/2mseOH0W2rHjzbPrJX0LkgtZIBGF3s2S37Zk86psq1Sp2hoN5oz8qJ2Qtj8kniO4Hs/WxMVe
wxpAXWXhw3U/xtCtPaaIbd+PryALZVPrskFanXkidx1DPADzyKD9gawnj11Sl1wZB/2towGoQ2H7
+mDtXHO4wyjSL0r7wLD1Z019MXXnYzqejDgAe7gXT0mwRmGjvVrW81omnuIEL6b5XY+/zZOs8i3Y
c/xEC20XlJMwtModpnoaQRSTaSj6lq3ywTBK+6Huil/XN15mhDswjV5jNoTAiDVA2qUCQVknS5IF
JRZMdyLuQO8ZpMZ8Y6WyqUOTPAV6Juxfkts/MnIFBFH0IxLKKVSDziffZfRkolMKs3jiY6KHXPIR
jmpiG4qrYmWPc2i/KeHWR/SgkW3JUOnCTQRajKBC5jA83HlAaOx8AlI+yX1VmR/NzH20XNnEryg5
xnLebbCgsDmBerqu6ZgycN/oz+EajEghMcCQgygLqHvNr3fzYap2171D9MA5s8qFOrO01cEy4R6k
3Luv7FDme/roLn5/W0AB9y/gv8DbYR8xB6i5l9PnGoZN7JFFAfBet8bsL9a/rx2cWeDSfTJ3dlTV
OPeK8rgO4RjJwIpsRy4Cy2YJnC9M01CmSF3/PNLG/XRIjzoeLjL3Flx0Z+vg3GEd8zxryjTHNMmd
sn5b0kCf/yImn9ngPj5YV4wKQa7FwaWB89ICe7ber37kDY/KUfYOE+UOW2s8ClJdQWyZGnELrTP1
xf3zmLjX0ISaDgO6fBgMvQ/x/wFO6P6ihXJmmntYJKRaUn3F+U3s7tdEi0OcxJJGvfj8vvuFy11w
b0+lQsPyyN5aPAfBdlchPYI87+NSe6UOjVBQZ8sKnsLY64JHDNhZE6Ag7g6ZiNn0ToMgWGJwBYqh
Hm62XvvN6sOSSMH8mvd7kEZAkxHtDwODb+fxibFxg/USe0gg+Ao6B9QC2ceDAHEW/PgzyVLFAB4N
X64bFiRDoIvGcAREFGyMi3Lfbq3jpDGyAbMY2nSIivwlJ19axz1ZFWYJTQA/etkzUVR4gk4vhmwt
FVrEF0XkhmZLQikonMljFnmg2iw+APNxE5+iZ+MR+e7jCiKVLJwP5rE4OT8Mnxxkx1/UATr7DZw7
jZCahSYGGzp/GIJoD0ahwHjCRA+CTb2Ld1LKGNEVt10z50gdyD4r0JrWvjH4+bcl7CFnPZNA+db9
XoLxWMKmVGDx/1gkZpjZZOjliGOtgCvLKWBUUQNyyg+IQPjv/o+l2DHiDiWQXeTCpOFNiPN/LXJh
NRnnhI52xkhiVT++0Q7W0UIduwAppowVRxTBt6a46DpWbTnE4HD38/JUrHdD5xuq5PoWfjQg5qHy
YDP4Gncmazdd6qZHEdgkT672jcpGl4XpAZMc/48B7jbt3aUy65hx7aBGhy5kuddiT/05odugA0Nm
qZIoIwpnW3vc5dokU1GrKYbCixpjVh1mofZKO0LkUzJOKfw2m3VxbqB1cZcT+kYVMgdt70IqEFjl
WD9cj13C/YMwvc7ECkAYwo+t9RqZo6XFS7JcwsE+aKgg08PceGp0cjwLA/Z7Wcla5BKYssZAL9Rt
1IsaWjHqZqR1eMglhfW5a8rbZZKhnGQmuNBEyNhUat7maM/YXpH1Xq1L3EB012wXwQejdo2VNkHz
pMTo8tekJQ04x8zmU1sl1a2yUuzerEXP1z+WcFl4A6N6AmL9Cx24RCfKorsIDWr9S2t3GZE0boV/
Hxw4hAnPX9JhjlOspG2S1r42f6jUu6b7ev33Czdt8/e5sxqPEPQgPc5On5qKN5rdY61ZT20WP7VN
Qb0KKofXDYoOkbExyB3WiMaYm3AQHNAm8VJX/z4thhcN48t1M6LpDBuqEeBtgHAEQhHnDUveqkAF
vsVsWntLCJLhG3jE4HUvmM5EygGNvr30phCuzoVIAJRGUNDnmVKg/juDsQR09n24/F6+aY7nMHZv
C0Dn5qm6j/0hD6BVIfF8mVUuMKnu0oxlhoYTVRVGbv+0zEmwGKbEF0VxFgww/yyOu5sQ/Ypu0uAr
Zqfqvtm2X2qADL2lcaaw0HOJZ4rD4Ls5vo0YLzPRUkaXTvbxQWHAEisobx0v8qY7cDHKyBmEJ80F
VRt6aYDO8tdiX4zxkmgY310T1Z+XHDzTgcQnmc/x2TAuXPBdG5AWBY3JeTas1Wk6ZPObjonqa29E
/e7TBBETlp5lrSeDIgtTpa1B7ouhKNH2xtvEGrawAHXvnOFI+30wB/UOuO6fqdSkyEk2JnWOaaZz
p2KtNKSg68MYQhrzEGNdz2YYE48ErPsKsRbUIn8CXHN9d0WGQbQE0kQTuSGAB+eb24xNZNrKiMCi
GfskWh+aNP9EjOmTuSYSpJXovIG1EDc0pueAE+JiWOygQFfOHfRZSRdW5C7PS5/mfxPBYACUPUww
WLc4bwEz6OwkOiKYXXkLEk+C25lpfwXG/5B2XU1y80jyFzGC3rzStRnvR3phyNJ7EjS//hKjPYmN
xjVWuoh9035TDbBQKFRlZa5ouNJzsCDr/gdCcgCdN2aZfaz6liTrAl2VCCMHUDLK09ckfojbfwgm
GzMsHW2tNo2TVsBuz7L87AzxtawTd7Rbb4Fo1GXPODvZKOjqkNL7pcZxRoVsWvHcd/PSerLVuNN4
iGQB6OD8nDEWmOSmMcy4ADM3dDfxnfL96kYTXiTrrbGjUP/mphcNNJw5OzUI/6NTvRhyZOcbnRWU
Ah3SKS9qv1Ydiqb2V2m4kdXg8s6dv3wYO8zCqsUu5UWHHRIuEKyOg3Fy4wPEKyEtUlt/mxowxmj4
3BQztdmKpyQvWuBVQdmQfzIb25tyQRJ/TmbGWKHesrHSYe5+sDJY6fz0CyZfPt7JselFCaSdpd2w
qzwIPDyIeM0/At9J8IddfCt0FzCScR6f0rxuQQU8oW52RE8ovyU0K6F06hLcJcSB/mYrLprkkMsE
Nh/K0n8tDEZ/AK43YP8RInEFnS5cQZ8UjgRKqRK4Ik3byfE12PMF35B31oByxbwcqNuQejFGigJs
1n0FagOizU9Rv9xA5/IgcErqdOxObm0wXzAb8YiJy5a2DpSwv6V7qB7sJ2lXhtWNSE+Vd9K2xuhd
sHEXOUkxyJ8Y6DslSyAb/kpKt2sXtxaWOs9uFXwfjJIBwgCV0XNus0maS7uMwAo0+EhAbo3KpaBA
3ZXD9j55/FXakIUcZ/SDsJu5tUrXv1lfPMVGPVqwat/YYPeXHlXJXT71n8oDPePgPit0//L347nI
1iJze9rlkMtdrLbe2j4vqAwsswC9e545MjvJ3JzyHKHjamNNne/cqV7ipUfrcXApAGt4ETUNeQ5C
2WMdzABCDJT1+JogT4h1XFwJiB7TVAv6hVxPpvNUa38t84x1AY4MOjgdzewzbQRFWVQC5ojGi7oE
8tx6bByGOGkFQZ+3ILSKARNV8OQ8Uxs15slJhhyJFJSDnjO1CnWS+nKi7VDUebnsCuevNLqijS3G
+3IVDk/stPVabZlUt2oa1escMw/1RG18iCiNxwI1xlC2+jnIdeV+AK40TE3nntRN5qpTUQK0b+vu
PKI3dPnHcc6jAs0wXLAUmC3LjJ8qiTkRw65aMIHIXmXexc4r0UUkPjxfPbHC+Oo4zfXidMDlFtf9
a3RMj9pjFyhefk8r/39dXcS7Y7skJrdb69Ukil623ty9T04QgYdVFjzbuLsGGV8wm1D2CraFXtqk
MBsjwTVXRDdtUhwN+Yc2dd7lb0P3nolaoIH8Y4Xxm25opEFqaizESN1FfzOMK4Mcsvp1sf/JDTam
GDfAeCFJpAJ7RnJMoXSfGqTG5vB2eT2cmHiyHsYLMKy2kKmBkVx9GMh3XRMcNPphz/YLkDyQsljA
4bBT+olplOATaWgbbThQlCGeSHt1/9cz89S/NmaYm7msimacpBGkaGDfN6rUtUW5PP+8bExQ/9vc
V3oy6UaXkPKDsFEOJDc96occlxVoOIUt/HMGUGZBjJ/ZM5lNjOm3sIbh9edcxXTACk0s57P8Hr2n
1xSnkPsmBHGEe8k9SJuFMn6nLZadqj1Mq/qVWV+10c9+ELS9ee8WqklDEQoK3s0sCKN0xv8sb8DQ
m+QCpH+077/NnhwmV+pV8rd8B3QzN9ZoXrf5dH1s9QqZ4B1GNtSHPtau29kecVeaKzq5eh5cPlP0
zDA+f3K3MBsYkX6RVJneY/VttfxULE9Pgy4KdH1XteFlW5yPBb8H/hSVB0g0sQN90zJLGVkX8NI2
421J9g5Z9rGoW8w1ApUYg4L0ZeSIp/u35nrkRA3yXkKuTMdT5jtNVKUXmWAO8NCg651lWIeMNLdX
w5S8ZYXotczL35F+/V4H/REbPygwJxSlNgEZ8fpWpbqr2sfB+JaMpT/PkNi1glW6L7ofhXyf1wIX
5K8P/v7BKo3616np2nJi0mlY3xJJr7P1aVnb2yIWOAPvWFH21d9WGEdv1WqC39WdZ2Og66hh/l8C
/7lX/GyvZX+8owqC/+B+G4OMZ0hpnhVqjWVJwOTryFQOiohLlJ6Ws9O0McF4RkJ6aMosDnS5ujYs
lqdJmaA9lrhlFtaWCPTPua4A+EEfFC18ZF9seYMYE4TRDRgDfDjodR9PMAyFyW6b1eESf6pwf8Wp
IN3jPtChek9J2XBLOjIT6+tEccjUZyjiHKXuYIMqovsQ74bsow8986vaQdmtP3Q762iHjbAHx3NN
B0mTDQ4dqp/M5GYT1PLWJlsp4/Njk1/3886ZRK89vg0AP9Dig6yGzSyROEmnFaTtvKK0HqS4PGSp
8tlpNUGNhW8GCm42KIbwLGJ8xUEtndQmSiwpwqAUO8d4VNx6nP3LXs+tTjlAQ0I7CW8IwEtOT7Nm
gSRtXWCn8YmvokCaHo3bJVQCkFQFl23RP8W6/9YUc5m0GP2CoAa4ALvFupvM9JjZlT9YX7VZlNpy
Nw/NRPCW0ZlQ1vflxJAHqZZRppEf5uRqURKojgs+EDdCAVT+2wgToYbVTgYZ7VIULFPAqfIAYTi+
num4e6jHGAgUVec/SMLONhC87bT3hzTUYdw7capY7Wcsa1hA/Wq/JMr1aCDXfZWdK6cJ9PpWl3S3
78Oc2O6g3UX619xybhsTSs2gYArnWfcwwz5UR20Kui9rUXlq8W53xxH/F6MDBWn9eYzCJVcEXsaP
C79/uS0zHQ27TTKSWDiY9vwxVl3uKYIdiiRZ5UZ+te8/0bqhuU8CrfL2aG6IOlP8r7X5BcytpQ1m
b+oDjUwoL4Ok3O1fpGBw68NyaDD89NfwMDzKnY05xjmUdFlmecKCDQW0Mda7OhIXNGm7fHj6h0MF
vlUgcVEwxEz36fldzEwjDX1hr6kTSGS+hsCeO6pvehoJcg5eLugAhku1EC30hhjvK8020SKZRoq4
DpMM6XtUHMdJ+0wG/YedzntQ2wvuE/5LZZPuMquDjm2rOioS+AnQXN2rfGRtfu87KDHHoWjIghOf
oM4ECns0FqFnYTPfTE3aVXYSfDPF2c8VRFaWK/DnudXkXf5knDQAmHOMOUB+QVHQCz79ZFIyKoOk
YiOzGejidgiT8sdUH8AiGpHw/2eK+WZ6q0kLWVHtymTFy4rBk5sIAmGTr/dqkCWKoKnH3cE/K2OZ
FYdSy+UhRoCqKpRFdM9R93KdhEKaBk583+7gR6DcZL/LGidaPeEw1yj958+jfN+LiGEEH4klUuzX
vF6jDDUlojbx7A+GkTyo0KNxEYNtDLJZmMx31Vr6dvmDiVbGOHyfY9RfX6lvqK+K8li0szsVi8AB
uUYMTCxhhB2PVo1+xs32zYOurUMJI3P8JSq/ljLgf+3T5YVwXWFjg7ns9a4jkqRahadlznSlJhVk
ma0xviKW/pQ5rSm4YWg6xFyNVHzs95KYM0VKDLGlMtrJvUrepdq8M51asGv0rFwywZyldsG7XKOF
v8z6mlpvVrnvpp+qhfvEhBjt+jbpzb8cpz+LYtEbupZahNCIG8vBqE3urN5ZxTcznkRhlu8QSGYQ
TCGQbDKRr5FyW0oICo5A4jUQd0pdJ1YdV1Z79KCG7zOEktv++9qOb2lThqaU+l3s7BIdpGykARfB
IHhinusgoMyhaniSYEfxlmBvNXmu89ougD0e8rC0PS00Mea23sqTB9LUBez9VdC90nZO/C/vwBPT
1NM2h0MrzQrIR5hOo9uJHIjyXKtfLp8N7rW2XR79HhsbSuukekwa2lxZaxflsKscEg+kgGpeFoix
TbzD8VFXkUEmDcwFcxYTQ8IbvejwZMlqN4LGzyg47LzsCmAcmoH8ssAcP6OpF3myEJCXY/dM6Qok
T8E0IrrcFK3avsWywGU5Hot2gkGHlSHoDQz+6Q5CynucrTQCFWfd+oPaBGrZ3mhGJggrnJxna4Yd
nYDsbLtoKnordqWFZUw+F4V1U821h3H6XaHMXmaIgDGciwcmkTrif1SumflYrQWOPrvB+5LIfRgv
y77X3jSQMMv9sdN1wTbyPBEqNA5eFNhJOil7uo9ZohdJGwN7Q0J6yOqdhZEx4LJp41J/NJ4vOz4n
hKIgIaOHDupvPDeZJFyddTmbaToi2+Rmlhx/MZujPHa3yIeeo6IP0srxiVGJRkQ4lxEFhOOyAxZO
B9jjdJWm1JeLFcOubvceWEwz6ahYrtMf9SGUewMcSLs4D4oqcdU0AHNm6nxNu8HNo/Dy+j8GSJk7
BD/EQgINihwVRDKnP8TpOsxhZ/QF15T7tryN69HVwcsvW3iSAVmGCeUJpeOKCO4urh9v7DLnc5Qy
JDAF+sWx2YEG/aq0Y5cs33MZQurru2YI4gF3v23cexpVGsONcrpMYqhV78RNh5X4jZ1DSPh7m4Ga
t/9xeT+5UWBjh/6OTRydFbNOUSXsvL5+NZHV9tVdN4gKg6LFMN8sac02tmxUIlv5uRuvYudn4nhD
/Xh5KZwYjVGiP1vGfqERXVmiwcqsf9PjF1k0qM4L0ScGmDMgZ2WuTiNgSE67l8ursghWFCwSgqrg
CBGN+6hu3Kw5Rvq3ZV7coQ4ur4/3qRQ8G1UFzg/yZMa8Y/fgOFr7zkvUa234qThgNRKcLt6H2phg
g/WY6fqc67hVoRC6Ki+RvZOsINJEuQlNhtgzjJkrIExQXYXaGeMPg6LIs9M3yE1865vmx0fdb68V
77+bm+G5xdYY4xbJUs6SlkPEzdK/jflubUVz/dwbYGuB+TCR5VSrrYw4Q8fsQKu1ZC8/UUrKEvBu
EXuKwBrmlk9PLBkb8P7qsObUz7Ss3+5Mf4RMTOzLoern4T/UHCmtCcqAAHsAFaSd2ltXkCrofYSP
1d5EGCzrqqul28nyILpI6R9ivWJriH7ITSjKxwLtK4tuIwBVppeFtr/e6sCs/wKjrYIIS52MNYfJ
Sij8go1cxRvh1Fw/z0OSpnbu2WR1pWFvxpor9dfN8ikRzXDySsRUO5RKrGDkG+i7U1tTXudJAWVK
gMiHg/MGHnAkq4rX3zdCWhXeEd6aYnbRLgGmKehDpF/AZdG7RPqykIeyav3L0Ujl7h8ArQiJQNid
DTfqVhJDtXGpPWTE6k/9MXdj3zhorvZuhdqeXLV+e8DYkDvvIS/gy358b0BdHaCS/j4JRKND3LQA
QRGodtBNoyjE7HAf1eZSLeAV1ICT8ROj+DbH0fWcoV6rYKCVTl0SDAFiFh4DtP9QDYBAJOhFdGCk
zTOZTDDDgqI/QY/XhhSGOkPmmHh9/nB5w3kvOmiEA+KFDjnaUazDRo4523JVoJ4C7nz5aAbNdbyn
sMP1VvoMrssh6G7VPWQdJcHJ5F08G8NsTSqT1cZuu6rz8gFJbf2YLaNLOlHni+e4OCBgaAF8Datj
LgWrg2RkruJhkCXGrtVA7VtXbqdYQa2LSEp4gAps5R9bzJ0Qa1DbMGY194CBpSrM9edoB3xekPiQ
3npvCjyPa7y6yIvji5heuVnE1jYTd0wJ71ZtdHBAjzM+ZA+ye/VAj8gafIyN7i67Df/j/e9S8bw8
DT11NZBmrPvaG4rMb6zBt8t0l7W5IHPgRYM/q9JYqVRnrhFrcxWiOvatAjRUqYU95Fz1qnbzQnQS
ePnD1hj9981NsVoqGRqrbz3zxlLcCMSVceBAAQE3IJ1FEN2A3OBiQ1cY4ungXIJI86k9VZXauqX4
c9r5aG/zYwdOrIRyTAieWZxdRD0bpxtMRSjGsVl/W4KpyljREOul0XDTAmdbwehW36dvpLb2Etgn
/to7UKpHdxQ9buOcWH6cE/iHVOKZsTwv5ldbulpUQZeP44CAcCI0UrjoOdt7X1UW3hd4YQwKOm4Y
IrFeKsMRhCheVrS1wjK+m7kslWuGN7+8o0Sm877am5hNiaGpLq4G0SPKpA4wRrvKWBWa2Eyosu3Z
jswZGPbBeTGsY2Tf2Xpgx5j3PUSFr5p/f4RxywKGgBGcD3nrU/dLkqWN0wJrM7NhH8s9SnoriHck
wY3Og8HCDuB5WBQVWmIiUwfJObCaa1Byf6U6leMOr/nhLfeWOzWEAMdLcUweRFg9TtSHuDTksSBf
hbkEtnpiOE48pTJEpKz5XhpvHTUFyPVKiUeBo5+zAoO1DgVD+pjGIObZHd2sa2H0E8pdaqXsu+Fr
a2Slq8xV0GbODVj7wxFXjmOrnavZX+MhSdwOYnF2977mhZuhMewUq6tD2mpKv4FLPcjK+i5rYoEf
04uH9SzU41C4gt48JWQ8/dQ4JubUrRncWDk69cGUHyblvU/vIRfgz+pfE7HiTKLpiY6kDI1rhW3y
106ujUkJx5ImJzSq2V2c/IiU7vFykOENu5zYYeK1LQG3gNl44D6vKT5iAbs0BSNhLukdJPpQ7MT8
GIqBnggFzAvcJ4aZwK0n2MulxwLTfeuF2nBcwANJfNRsiuygDoL2Lq9Hf2KOyb2zWSMKhMsBwp+G
6SWOwce3FuRVUwolKBOyvKtR9yMtLTxq6sret0WBHKOK3+cpSREeLSNMrNoOu8H+WqHbDxa6Ifsq
17n22EdK4tlxlR0ufxrO8Tv5xYy/ZYDKGlqBmknTJ0Fi7NtYDafBi4Usf+fnD2Ni20k7pnBZ6WXd
gKW9wusuuTcOUHFQQcICVl7vQLxU9ftw9W4pDXS3exDVn86uIGobZFsIbJplnimex4mTRCSWgZ/t
0h1krq8lzQaNm/X6l5sJM2i1YBAOcLFzYcFxbsC1l2CY0Mrr5zRfX5FqaWGkkk+NmouYXqgvnUQK
aowO6NDU7ly6DZhVRcqJWQCVEsQY5lU0UcXz/E5lTDBZctTMTqeUEd6qofwTOdZxgPBzeUCK5UeP
IngJ7xtBvwztM4MKW7JcOR2q9roxANUu9e1hTZO7wphfBks0VnJ+ydFFbewwsagEgksj/Zh7hgoi
IBM5+Orne3BAghW67Cgflidmhz07Zh9G0Ry0DbAP4fF2GtZlcxkkMzZROVRAOd2+ZCTD6NZdEYnu
D/43s4CJwA2CdJVtVA2QixuXycA7+G4KjDA9St4Y1te0tAYxUkHGcJau0mUBb4wmI64Q3OCnyxqS
ikw5wgdKUVCprX9a5tFYpF1XfF0W0R1CQ/WZv9tAlQBlB3Qkm3MN9oK2yEgHF4McxE2r2+O9ZgPJ
MklHOs4t/X0bk65uY5Fxf7snSjsWOM5OX11FJvHU0XySm1GQ3Z0Xh6gdB69emXI1QKLudBebslf1
llg5XhfS3XBod9E9qNOuzbD6LKRmolH2bBc3tqijbl9OGX5CDk5AD0JEvjalrhUFOZFddUJgnj73
eetmxZMS7WUR2I97vjeWmZx5NnVizDN8Ja3bvWW3zzWprkxF31+OwefPa2Y3ma9mTb1dawsln/vZ
vlJV43wXH5yb+HnxiyANDcER4HKnUWoP5E8apyojOZYhS92CycynCfQeQ+NH/uCCjFxDga/4YCPv
/hoahzVaKjYHXU6U603mK9rGMNloSNXAkfmFdt+nu3W8jq1/mI1HJZEebVT5zhqbWhRlRWk0gHNn
cuAUztGKVTeKZ8+2bcEu8uIjhsjx5AVQQTnj5k3AYGARGUdtcL5kw2ElqavbL7ElQh5zvWNriIlY
8uJU1jKDyKaOR9OtEln3iE6gt7r0w/Vk2Hhjyc4z6FczaHXV5R6H862zJzVQx3K9zUFcFF72V/7K
dQP/JeIasCOnB7IxIrnKFMrzob/bw7Vp3NcjiClEUyjcewFF2t92mGsP6qiOARlRtN27I/FnP78q
UF+f5SOFb+ahqB7LO+20jEcnhzAsyj4lG7MFMcWK055VMgKMcjTT7lg7xZfLu0c/FxvOKB8RIicg
vTpbM0wVLcsxwgFylikKJakJEdIEAYX3gWwTdMoO+LYxU0P/fRMxLdsmmdxjJRZBZz/ItW9FfkWG
fzgAGNpFJZ2O75719jplTKYqxUKGGEXP/kGxHnLSuo0lcDdu+mODGQQaM+C7Rd/jdDlKvmaDRiuf
EWDEZfBrLgQy88/KQ4nU5IkECkb/RRW0s4IJAhYetdC2wXgSGMWYd5jdTN1ogiPdk48EF1wHdW+q
uCoqJnCD8dYOe7yVqUwJ9NG32lO1l3tQn6L0Ns0xCUQ5EM8FoWiDp42JKga6PKcbupCyHxYLnKpJ
PhDXyKXctfOXy27OO01bG8yywGPTtYMNG0v+cwA9g/0jFrVzuMvAuAd4ZOAYZwLKS2QkjdKroIbF
0/TorNZ4kxiL5l1eyPmDHI6A6gskn3FelTMcFSF9HacVyphqkju3klV0uFmUvPJGaXT2EDJPvpHZ
Mj4no2S5RtrcZ1khKlVzlwpYBR4ZmF/HGPvpF2vLRMm6HEsdNSvIJ8XvNAHqUGSB+V55j0M2D6DO
qzCs6+g76F+7go3khSX0Ln8vgjnHddFog9JRt7uWjavc8j/km/zSK9/b0atxwh7WAOxKYBG5bFm0
NiYeZlY+OOA6K73OKksXmKpD6+ivl23QHI0N69vFMbmi7SzzqNRYXN5DndmO9ft1dgDjtQAoKn90
GOeNC1Eazj1j4LdDBxFVMZQ/T72CNFo3Y6IG9DzZWzLeL/NbJGIu4z2XIOT92wTzCsxtq0JrBI4n
ae2nLB2fVzMHIlV3R7BuabWIBIX3sEDqhsDrACqF65HJLcZhbBV9kCpACtvb8jhcoQ96Le3AMu6b
gsYFxx1PTDHpRaZ3BBSsJtxxBstuHrnmjAmyydUAbr3sG8JVMccXIGXTLC0UkuybKVCDdiffGzvZ
L6E19NfdERVQCgqTBwcmcJLss32Q5xyM6eB4LaYnNd+R5M4S0ZRqHL9D4qvreD4jJqossI7EdrPW
6gKxrUZ9MUeVgBV4Rp5doyQ4rmXvj1UteabUOSB3tI1A1dFgVrQEvFtr+xjpa+PmypIe5TpVQrns
7stWfZyrxgIhAbQsdHV47nItfVPsNHbbSG2eSmIUbhHXc+/mPWb88tXpZpeAk+5pWMba7edR+i5X
ZuWE+jC/l07RHYglyT9TZ1AFJCm81UPZELhz4F5BPMOcdLPWE0ijo5PSGPFVh0NdNsbtvMjBZafh
BC0qoPjbDHO4+yrOR3kw8MQGJrFAopOLNNN4B2BrgTnby9JCxsjEQibjqsMrWk9wzFeIxfYC/xfs
mM30czUbwWPuwVxZzWaAouqVBrSlJYsA7SIzTOzomrzD2Dp2bJbmoJWurPm7Q0Q1TMGmseNC7aRp
KXiGwdKnvi6q4Y6L4iXg+rQQ6C87gGg5TNBQYjXVUyeCJmTzbXUOFoX8mIKbkZPkbp3Mpk64eSmA
UREKxSnelnJ6YytXZp+7WuMvbRJG5Nigi6RnAiCdaFX03zcWiw6oomVBfIrXg0I8kj110+HyxnHu
rJNF0U+4MWHJkt5lHV7mWZvuippcR2oXtM68U4vsoTLS3WVzohUx8aCeF3OQ1RZdOrBp95LmS2rt
2qaITUXkeEw8yDPTXiSgl7yhzB4z5WlosisQUoNVpRAsiCfmcrKBTGAY8lSGRpdEKd6mnzKo1gbV
leELQXaHm9JdUnf6Bh1CZweOQ5Cy9nsNMJA4FKVtgo1lkZ2ytFYTsmu4ypwGtZYebLkIskgEIOUF
Ws3EOxnNFowBsjCsVWuKto8mnGhc/rV0WzmTIP7xPt3WAnPK5GRJkgnhFljiCljzBwP8kJ3xqRNV
MHh2UM+zAbOHXDK0rxjHVxKMeveoI6b1rZJ/An7MVu5zU3CCefu1tcI4YpuuiqUUqLGVShv0K7ke
YhFRnWghjAPW+mjbWYbGir7EYVPU+2aAFmRt3aiaqLzGXY2Oeo9qoo59li/pud1WRYrxz0JNvAhl
10IXxFheAQ8yDr9NfDwwN/GoX6JqVSIEWaTOgw8k/ocIx3/e9/+NujR3TWBupox4mH9gUXcktycp
qnTA6iARIVc/m04LL8c8bkYL2WWwa6NvAxQO84WUpB8wgr+iTBG1rqrcVYrimaNvzIGkfZlncJHm
VyP5Nom4jXlL29hlyU8Ha2ozLaZ2u6+99tQqgn44L+ZQWTd0NlA8c1ga6ixNk3HIc0iXdIZboaus
Z6DDFwRYnntvjTAnKBp6KYN0NW4L9TmREMW93rxWpMd/+EagV6edQ8oEwrpBRmzNGrUcfncz+8CU
XuU3GEeHZpN6JaLy49Xo7I0tFm9ZQHSvzEbcTlbiVtf2sbtL/Nly1138PIaTj/FCN72LVkGKxHVD
2nzFQw5dSnTKTyNe3SQ9sYoed++OinYAe7arIHCWuaBlFxRIzhEheFltbTFfTU/HoXHUEhdwqFPA
lgcc6w3t5xXAe6+vA4b4YmG7kr+xmxUyB61d8hmKwHgQZ4cpmGxf20uPmNvyMK3RH8a7NpRdyVeE
8wE0uWTKGdvFskOotZKTOi2QS0c/+qCDFEXh2wczQUlyDsz9P3Enn9hjcvdBTqAGsOJSSapotzjT
oesfa+NQktfLh4J3vjcfkVUYXssBml8T7Dg1FBsziKubqXFYa0dExCMyxGTvUSnrlKwfQ29t7pIe
TGulvR8r0cwV18zmlciYsQjFltd4jhSOGRKH/JgbFbN0IjpjXsTaPhVpWN5cYVWRyBWaYLmHcuxX
tdTcRIvxNHfGXdxEfwu+pOdssyS65I0tu0zqHigRhODlVoNoR1K/avb7ZTegZ/XMvTc26Ho3Nuos
MyUnRtwgQ/a+FLKPYQcXz4b9WqJUQeLVT4TsoNyjjJ6ZTrGylLeDWVjUWCMooHC3TEg23Oq+8JHa
3hSgnAgNr/SzGzoFLKr1c7MPsAorVK4K7MVsuQLMcYkuSRYi8xPQxznI7OMAKgu+ZUFWOPfFatc0
5rJ7uzXIxMlq6ZcciiW0LzTvneGA7MNNhp9qCnYaJbz8HXnub9CRLDQBLOixMu7fzhYAD2WHV4l0
T/l+ZhC8t4LAz7UBZikZHRPo6LHVrtzu1AnCPHgjl7tYPcgSSkyHy8vgu4aBWhLQsqjc2cw91nSV
U0IkjbKFy97qW/v6qFzFweBKn9tD7CUBknpRg4u7LsA4MGyMiWpIr56egUid8jSXgatYRs2dQUjW
SjeyiNCK18RFo+mPFabKaq6GZBOKFLFvmoMarHsMR0CKAnf0fzHyLloS4w6l0uk2YnrutZr+3QDQ
rNTLztVzMxB8L/qHznx8syomHhI5M5cxhaE+GOq7YfRo9jHs9afZeZIe6PCXIUhM/w8X+bORdO2b
kNXh9w0rhcFIFrIPK8z86FA9gTDUTQzgEFVfB4+SaHKPm25v1snESdOQsnGlWgNLIxv7rG1GPyuj
r5d3U2SEcf5UnpVGRckY41/Rl8QyhgAPj7/3dvQ6HRDrgjYdyBA2+DbpEhuLBe2uxb5V7etEutdF
pUGaip06xakJZrPGsq+dRYOJsUt9uwkyI7Dnvb5q3mQe6+wlih4ubxwntp9aZHYOfU87X3oK6g+b
Q77P/MRv/fwQuQZmCGJhb4FzmE/tMaFdJ+W8JEaN90qgL5TBYg+GwcX7xfcwurPI58+vEoDmcHWZ
iv3Bf8qEqFHXVwIGC0zw7xxXB6az/UJDSLojR7IEzg4I/53lo0olwiSeu+SpYSZqjcVoGuuKT9kr
D2vzFokgXzxX2S6MDVTjXIJZA38/O8R7BXivKaR69aKC0Hmac7oMJkxNpWlHywQzGl7M7Ryo9kvW
+NkcaHIgLNpwIhSsQSSB6nlB7Yi9KCMH4Bljwdcy3AkKp73bUZq33Mu+fGh5fChHmY+XjwB3I//Y
ZGdoMBG7tvEIm0RxV4wdddKn0QDx5WMsfxuqAPn9ZXvnNwxdI+AGIJwE/IkFPgLC3MxaoWM3i2QX
g4Cv2IHYa3fZCAcTAo8HLwAAbA6KeexOasB8K8aKdHvyRmgT925TueUu9UwXr6+woGOromETvk2g
2WjxAzUjFqyqz1qE+vKHzRmUkIk3t0GE2UIqUDsDrAehWJGuBu+UoZH42yQTTjrbkSJdhck+OxTy
o5z8daeOBg4dCB7MLxuAD51emVPfNBbw+3i1dNn1SpTDLJF9ZliCBJHr+PhIlJAfumlnWq2pJtfD
iJkgz8GQae3+GpCsrnq/fNbAuHGkACV5rxjeZTfhbh+A5xhBglrbmSzJqk7oQs5gcUmT9CnHqFpM
RkF+zTFBa0dQ0ENeCtgmE4AHeyUVSerCSxpXseJgrUdBKsUJ8aqC8YYPGUAQ0zPfaEhjAJaTCjrc
WoqRdsMtltw1stzP06BRn/56x1QQ0iPfNTHed1YuKhU1KVow/kIjp7he2nIPwtB/2LGtCcanU0mR
QUQGIinVBLNG+b0WdW153nayCGbHIiIby7KWhRe99D+VDhMpRSgFzhcSBZSRQnXLJ4wlierknMAH
q5gVAQmpCeZY5sbKDI1IldLAE+yo+2xU0VOTmuRAiX9F0Y/+KSaPOjHF3lqFXM2FMyO1hfaa4k6t
SwCiAftAe6hD51MHvLfAJNcJMaqIUqmJDjErvSCBMN6MQY4H2umDMT5MawDKN7fQarfJvl12Qe4+
bkyxSSJQBbE5w981Z58td5Pkm5pgNbxDq2xM0NVuXgqGktT6nMJBml4Z981UreCsq/5Bkw8FFIq0
BsEGYiv79o5Xo86dBiQl6ILXr7/G+ofSLa+1xTVDmn+KiKT4e4c6M6W2xmAKE43ayMDk2YyFJcoa
JlNxzJT8rbY6wf7RT3Dmf/ofM0zyR/Kod6BaDvaQtNqZaxD1IBg0CPDUgvyWux5MTGMcihLfscnE
kiZ5DChm6dXpiiJhOub+Mml3daMV3mWv47rExhLjdfOy1lNnYudSEKvjxnVzW/Mvm+Du2sYE43V6
tSY2KF5KrymSuynP04fGjJwbDGsq3qxNr5etibaOCbOF1bZOlyNG9OQlVlGVXqEEtgqSS977SsWI
KfqCqNad6wb0SmxbA8gP8d7BkPSvDkO0n97Nuzmo/VTY8eZ+po09+u+bk6uTTMnSvi49Jypca3xV
o8PlbaMf4cy1MSCEvh1NHNiMqGjkwSlmiIytyuuQ+qX6lAyPRhOWjsAbeOkkEgYVqTI6q3ALxh0S
0qH4nWHrSuA8MaCMOq6HAdpg9qbRM0A15w3/xfwTd30bq4xb4Jxl0QySU08G72E7fIujm0H+nOXH
RVgColHgbCstyMLhxpDPUemSSpLKxIiFN2gezfgS336erF3vU5rKajdH+8ufjnu+NvaYI9zHzTwa
OTZ0dSavmeNjLPta2birLEhnuU64McR8OYgXr6Xe01iRRDeWWfidXgm8Q2SC+UzF2GilVIP5BkKM
q9+UnbMb1SwWWPk/fPDPJ2IyJXkq84I4+ERtsIZQjd0t00P6n6e2DQ3l3NOmf5AUxrVoOWB4hmTQ
+dxArlmRLcd54WHU0I2Xh3X53E67y77AjX4bG3R/N3GiT9sWCBAkY2SRj9i9MC3QaIreL1vhH6Y/
K6G/YmOlHXA/pQu2L0uhcqPVwDZbaX+byPYa2pPZP3dy37xctsnNbqGnjuoBrSCgtn9qVBuIXcxK
W1CwBB4ciwGyG8qVgrFJ+64EyBSdZJpbaN8vG+ZtqYoqOGIVZBEgY3Fqt56zpok62B26cX1aLCNz
pyhJ7lVJEmwr1xJwozLGJ/E8ZfOmKTIGaVTx8ZbhRU2edNWLpC+XF8P7cuD4oEzPeOXAEU8Xk6rF
kNVxD2k0+b6q9nO/H5edObznsuCGFBliDrI8N0taJZTfyTmuxnWh+I70P6R9aW/ktrbtLxKgefhK
DTXZLs9u+4vQbndT1ExKIiX++ruUg/diVwque3IRJEjQnaYpbm7uYe21EhMo54v91PMrgcUTs0bB
P2lmGMtBRA8+2xiSb8T196X3q3YCMqyXrM2+/3zn3NNKGPr/1jpxtWYvZ6+k2FXZvEneQdP6v4ZQ
rdCcvxc4OR9wodaMldAjogMD5PbnWP/Xc5BfFzg9Fxkq7th452cgbpflNbBGYvIw9v3n7z/V6kJP
X0GAjEC15QOWg/v61dJmZxmnwB4RkvNrOh4LGxwkUDcfkxYBkxEmXZ9+v+DZ2+OhnOOgTQYGkBOf
DjECcLrSBbMchh1z9BQndaPbS6WV9YT/sS1QIsARgP8HIeDXbdXmAMXjAd8PEsHHwoN6RlBue+D4
4ojNF2KyM9aGKbMIo+iY10Px7cQYPIuNgdHMLPaChXgjoa5Nvv9m5x5CYICg0IOKIhLD0/x27CtJ
65lCBBt12TLf9IhTnpqNSO0MirbhkLQ0s7eXsupz7QKw7mKoH/EmZA1PB/dcKBKXkUB+U7upv29S
EIeT0QR0JV5L98v2XyhHgMoCtIigLbQD9HlOuzxL1Qju+mtakC7p/GGRbsM26+AemwCTuQRQPZcf
fFnuxFEM5ejyIYKjEMmyEH2F9eI8mbLCR4OzSdAFupDHnfGCXxY8sZVpys3ZGPEk1xSSL14iXZO4
3ZKI6llDZOWC2axWfnILPJwdXmKogGNe/CTMEB0453gOUJeKNSSdho1xw3bGRl5fLgWfuXBfllqv
/adYw6mMdnIK1PH9/Gosn4r51oafD9R/jS2Bm/q0o5MDK/hg5NaIJuqoHzr6Z5h+mMsl7NSlrZyc
kaU74WKYeKW7Donl76n92zFuJPvv5wNWl2uDyBJ4AbjCNUH59Mmqtmipzo0qnkxJQof49LZXr9+b
wBlv+2WNE/fOIADvhCUIR9t6SDx7vhpAZBE0xub/tsyJoVWWPXEQrGGiXBARMugOEh8Uxd8vci60
xGbgFdCcQlvxr7GmTx+sqKdltANww6yyMgby0f5heZp+r42VlezTh6ZBQS4hI89/wb8XPbE4OxpF
H5Qo0jtj3NUHNb6G6hLWbH3N/3FPP23sxOJCZfqjZ6GmKESRVWa7pUZ71ZldypV6gbbitnUfv/+W
l3Z1El/4fdjnHMM1sTkERAibLOMP7l6Iks69H18O7OStB2ZbG6JGhXE9MBMQxPzWS13yl1x5bFzY
0rlH8vNqp5BHr2uVHKtyXQ0t++HnSq5pxLCNjsx/3AwA1uwSOOvcZ7QgfOkDwoSpx7/grZ8skg+e
r+YKXs+kM/Gbn1F3AKvZ90d1BiMLorpPi5z4iShsUcNtsMiyzzdN2m3abbcDVej/gmTwnCF+XurE
XYR94DEjgusDso7Tx3CRBDsneYCRB+D3txd2tv7kp3aPaAZxpx8AnxWcWKGjKjlQCbtfKYox/I3w
InwI/5LTYIm+UKxdfdB3i50YYx9RWnbjWrjvFSnES44S3ff7ubDC6ZicbP0aOuVIDJ1WEmEfxfD0
/QJnLxTCTKgYA7EPzasTR6EM0KJ4NoOj+LEAsuRs88S6yR9Wmhl6kWbm3Du44vIQkqGZjZ7y1/dJ
+qIbCvQh4nC8Z0Coevy5aO+b4cIY7z+JcZGzf17nxArY1C9CMXjYsE7bXZDRO+Pe2q7AKJj5OqUU
Ag4jYkW2/wJT9GXlE5OwwpBya8DKnv3MwA/Kga2EzsT3h3bOR6xD80gMMGoBxomvnzEsF68BF1sd
u37dPOh6gnzeGNl3RouFv1/qnAF+Xuok64kca1KYpkXZQJS3TWGmojQuLHHOKD4vceKMutxwjNZf
m0buwQZ2wr+brS3U/77fyFlD/7zMiSPCoHArgI5qYmOM8zs3rpMV9FqqZE69/wVX2mrKp77h83Lr
h/3kx1sZYrprwq4csbW91x6vsJM0049Z/huX93ml1Vo+rRQVwViycG0v36kUDJEb5z661rGZYPgg
u9TLvmR6J7FL70XlDGAq2hEoxuWqShc72NTNpT1dMrsTRwFar94EdAjlFkbqK/+uuemzIoOgcV0T
K47+XMZFnX3rP3/GE58RGL4KJBoFf0UW+R/7SW8lMZ5dmsh0FcHpDuG/gFIAFYUxQySnngcim68n
t0yl4kaDms801PeTHDviCHr/r+z+70VOzIO6Ksyt+a+ISVwBOBQXD2zDoZzYJcv7v4lePu/oxDxs
ZS1O4eNFpB2FpIgmi7MVbvL9ls45DBf1PtQRViZC78QnuaWhK7/CSfHpqfQpoXSENuO9tC90Pc7Z
+ud1ThyTFlHAzRCd3kBSnMy7Ysdqev5+L2fd0udFTtzShN6UwWr0SOfMypq0yDQo8PcyXqnbl624
6AbP3azP653YXO23S8kjuEGReL/mxCDDJkQs7cUOlFDhC1egMg/u/o+7PDFC19BeNLZr628h/5GC
lqC2BhHbGmcY/6YmgrHdvy3kxAzDvK9GtaICwurPrAXpIGbX2JRE/pJE7QVI2VnPgXIdbBGgeUxY
nthj1PrzQFuspmJ3P9y0eFiCG/MY7NEPToLd5Rzh7BmidBc5mBkJg9MiDEbOgqUvccvmkRPu3NTO
hfM6a/mfFjg5rsKw51Y38BnL3CbT8qgscHfo7HujOPdCgqQGNUiIl4BW/8QSy3kNPDt8tsrLvKIm
nnfs/buWlWDnu6QSd2ZSD4SlnxY73dHi9JhJRkV1EkTW2XhVxOA3zrx0OU6/ICSI2fVi22+C2+rl
+12e/ZSgHwT+FT0KUDV99fF1nftlYONTluOG6aeqfVXqQhpy1h/+vYR/Eg5Opclss4M5lBGRTlqU
R0fvDOP39xs5vwqC97VY7GBq/OtGrIpG/1E70kB9EUbnOvEh5TVjgMdv/Ut6dOtrexo+YcDm/692
4hY1410lPDyNi9lnvT/fsrZ8E1DTbnm+DWS4sU12ib3uvC/+tOiJRZoaJCQywId0N07WJt2mHGLj
adUjgvje9qL876U9nthkWRZ9Y+MGxLWeSQmKqGZ5c4VFCoaeJooO3XSJS+ms48A1gAAE/BVALF/P
cPJA7mH2eGwC9dAZjCzhBcdx3he66Mc5uNbQkjnxhaYz555Z4c2EagYixL+Sr70uY2JPxPxRgEgU
UuOX0r2z24LvRelzbf+cmibr2y4cK5yb2ns/dAIxqXhN/F30nWLE9oApXyq6nz06H2RHATI6qAed
3Go0iejojECNGka0r9H/YQIEDvNcZdISD64y4rwutt9fwPM+7O9FT6tRgkfBNK0ZTPW8crQC4nlT
zYDTjwSTvxjh3ob3RTod3Auf9+zX/bTsyZHyYaRCFgi3OjXcDMVwHAFo/n5rZ50kxDsRy6FyA7HA
r3aJoQQzGhUDCziKXo6tMbv3c1r+jQP7e5HTz1ctRheyFcQiu1doIBLPAhxxPDaX2pFn37VP65x8
L9RYUH6Q+F5So5Om7Oqt9tRtRVFA9CB9qMcLdnH2fIArWSlKHeCYTz4ekwH0ATCHg3C4IcOq5/j2
/elcWOCUrMJbIFHqcARvVlARwz6a04XW9HnH+/cWTouejddYbZTDsqOHBZbN0vE9SH1S34TZstWv
32/n7GoQpgDWLQRQ/h8ioG6J0mGwdsL9a52tCTPbVFcr/Owv4aILdYdzpu3BUYQu/vqn0GfuGLK1
JlidX6e18zS4VxhL+X5D5wzOsxF5utATRaCx/vqnAgDtmh5KzKqJ/Y7XCV/co4cIPlIodBStdTCH
S3XP8wsCFWOC8BsB3MnD1bt2zcoB2Tkb/ASNDJT7Dw5YX23jp3sJeXt2Lcf2AcOBKtk/xg0EEz3P
fTSAKjHFBUsRNhIHBCMGe/YuyUisN+U06FgTcqA80Dz7Bw9vSP2Wuh2QC1rVKeTCSMvqB+5Oh7oN
idHzrVPRK8XmC02Nc5EVchUA3G2cHsLur+c3oBnA9YQirztT+q6D2t6CZhZgI1mqre66f5HWfl5u
/XE+mUtv6dKdcsBmIE2QQGiCWDg6aVzqhJ81/E+7OrHKqh2Lho1wg1OYeBNPUQlw9KV3+Kx1fFrk
JKBpDOXTyvZZHORvDbsroChkm8lSPC508/0lO7sd8Cf+Rf9rw3t8/WqWW/guq9Bm97woZkuZLdVr
MEzJf78KYDpo/GCcNcAAzNdV0FifRlBQwhFqPPDyd93/Yir7fo0z7hz0zOvIGjQivOAfyA/VLrlj
GyzOcY3M+qbT/6bI8GWJExPjdVAA5aHXWlo5bf6jJQpyo2ABEGJOoRc5E5otl+ZRzmEvfOg6r4IR
SMVRH/r69QLfmK0G5ZS4BTjwr3no8NVLuwkDa8BD/C+wxWc+JdBA0Cldu00As5wc1ygM0zIHCR5g
MPcw7hEE8t8f1rlWxgoJxOgfomrrH/Bs8F+PKMHjj5fZmCzPhRsPpM70+7jlKEzynXucrqofTQb4
4yXUAl6PM64Ja2OGDUomeL5OPf1iD0VvqhoyI0D9gm/SCH8yZ+h9EmCOjoHu0h9dgO14kMhlGg9t
a36MU2UmnPmP1uJhPicyD2WzeCYGuKb31q1s0g1muylHa8kGOZQxld3R8dwlyf3qvp2qN4N5d1PI
Z9JTvcRLjZayGzZeHLCSId1s+A4lrGkmk1X8mIYyvJVhY7+wzm5Ivwr15WFtJJUeezRp2VTEAFau
euJ9ccCtq3Y1NlEmeAAqotHBi82ZPVmylFmJdu9K2mnGizXzpBbQPhgxOJ7YrjYJX8PTfuZ3UTSa
+9YOkW6X+INRw3hs1SCJXeQq6aZQJGYBtBFHwJfoqZ038Orodw45fhJvejJ7Sq/q0JLvjls/RHZf
gp6CFySYPbGti6IjUQ3s32KqIJtG67h0jf8njBrYVtUYpA4m99UJdJ+IaEJvs+jMJC9UwAmYhkdg
FfIyiiENw5KeduEfkc+3VT49wT7tjQhnk6jJp4lgc5EZIjRSKYWTjHOkiOq9J9A+0AyuziTooUZb
3RuNleSaIYlqhzphFFWtxm5ja/BeZjt3N4EMIJXKXEm4BUXiiqsKskFlM5CpcI+Gml9c1pm7CcN3
KXKp5qi4CLKZLQ3APPqp6/PmEDIpSaE756F2eZFWAsPIs5ZT0gR1Qyo0ujatq+6oCK7H3lPXuuX0
Oq+h9mcx3d0OflDBItzfQlN+VJGTk1yDjgMH2ZLJ89uMAwuxDW3VEN5QnbLRrzZGBQRfq0FJFhXA
yjRAVt+PI+8SH03lj2Wx6QYzdfx+8NsQI/utfnAmryXe4KIratCO8FHnsZW70WuhWztt4LXTcJ2p
bpdZgPe2Elsw14IuzF2qcJNjDoZY0/Rn6jtzi6vzY0Eyd+CT+NUHLiAnkXfPI1DOmTroEdtUH25T
9wk0FYxbs8h/m/Bs4N+W4sWwC3DiegMqL/PipNLrQAZfBWPcuh6PRyhhHXq92ATUdsXWniSo2Gav
20KSaNpicL5KRg+EeeDqjSDuEdXqyfCcD5VHS1K1xpxIBVv0HemhJLwUYDXXU1qagYxdZLzJyFEI
rDVU6aWiURqWLqq3snjionrvK81j4YGLcehrO62j3kZVLXxBXGdnwinqzQyCYDDqeP2ODaMXa3P2
r+3GRpeg4I3aUBlygMhzL5lUD8pfx7+FxUPLPfQoYJ2QVB19Vm7ZUh+myJpjD4C3FPqFHpmjFgPl
ejSuJxmEe8nbYa8AQdxG1VjG9Wi7MY2Kq3aaHme0y9J6RCnC8Zx75ZT1rqVms81xHg4JeVAeAb00
ks4xGRn63LzVVtmSFj/6RgFrnLDKVbtQ5OO2GKwp5TXYIe3W2VWuN7+Ns3wvCqaepzzPMVGP9Nyk
vLnqOmonvGVB2vj2kEA5XL9GUKy/UVHIfsjW/gimvLodS8tO4SCa2yBvox2DEvyO2+pPAw9yT738
hllI72qvBZ2jqugYC+pAZ7rWNaTYUJMhYe74xGyHaYMhZ536k3L3cl7VfAWuvp/X0ZVLRZP1hZW/
GlE4HpQT2qDsZBbN5qqOiGWKgnht++BLKg/FZDfXczOGcd7z/pDrebyns3Vfq7ZOrXHgP5Qqg9ho
w+IofK/ZGKCOTSJP5iSyQH1fDs5Elh789zldiEv7e17S105P0MXGjSN2X/wucx+fRXQzmYu53VmV
zZPSLJqtdGcDoDzxanj9o6ZNlWFQt9hBpNxMQsnlTirzneVWv9eIN65kza3MiMT02EHWbNdLYGbp
wjlZWrMigxH4O22UBlL+nCXd6Hw4DNSEVVSO8azERPqp5kmrx+jNVfAciIosiH0CXPyaO5ONZyrQ
8JuOSCIRmndD63VET7aDV3iu5PMUsUFgUFkEcQjY5Y1ThVfgJfVxQSuI8fIoJ7W2fpq6kVc8GMJd
ZbH5Bkt+6LJuM1cqeTQ5Mw5GgeFFdzYx5L8M3lH3zPJBqelvczUYDQmbcskan/ZkrAZMRkOSsCBU
ee29Py+3vtHpP9IFWpJSDLkQxKk/clG6OwODDAmNmtupYN7GB5b9pS1KlgpINl0ZvgeVJinxB4dm
FUuhrP3ioPWkyr4izJFBzMf+KCq/OeahhLqw0za//A50/YZEsSawcnlVqWFEsTavsxJ8LYcaKs9E
a4mkUMNHugVz9qMx2KQEcx2kYC13ujJnamwWY+4z5Rc1OjRGpG6h65BvzGmCvEZu/64CygnDkAbJ
pbT3Tu/21wsfXiCyAyGrtlHALpu6SwNrVPuS9vV1OwQ8NjxjcBMV6mhbFALFuJwpTTq8qb/s0Qti
088/8KqDq94rSuc3Foe/r4XRJUM/2Y9qFHQztkND8CBZaRj1ZdKArnUbGAAq93JBDamBdhdn3RJj
J78Xq3wIwO0Wg00034YyYHtXtpwMNnujeHnwnIf0kfZh92tu5rUFgVYEyJUmXIGg8a+WuXouh+Ye
OSLdI8Wn+9Af5/vc6a0tYiSBcGvkqaKFdQNRvi7tqtzaIvahsSclj8s6YFuteXlsW0j+VNzHAZhh
DsvIK/9PP8Mo9KS2ZTTA+nrjkWutDtD/kzyNJnf6ozBzH7sDd1L8TzxtkVbtpODPvGzoRhSzfAu4
3xDpuRwiW7NXPaMWm98OpXUDYj5nS/OAH8wFBG2114AfwhGCWDmI2pwBbxSdumcQcU+ET951NBYv
plcGhHl5uG0du7+eBmfVXgvLFLe3epJzd01rFaAr3uQphIPt2JL5K+UaDq8X4S1G+vaVCMsbexr4
oa6a4K2QMrxrysafyKCd4cYNOIJUYUQuGIKhFEOYyY3N+mLuvXAwxtQzwX9ZC/cROjJsK5qw+qCi
w/yAMsIodbjRSSIt9U4XWGur0QAO+qiLGz2BTESZJUQtHZX67Rjtlyk0s1LVTloNk0rMKipCsHMg
CpAeB0P7ODjlY20Aj0ka0OMleu7yWx8z+yAMMfo7iMrMuw48SlB+9gdwBORWFnZ9l5k5NBVaaCbu
xoiWqXLGPJsLWqHAV1p3AhWYndUsxfNQNE8DqhoJyLmH5xC/eQfImIEyWlQ8Kkyxk1GW+rET1aOq
GnMjFJ1eI0eiDoWNeFvPbcqkzg33oIOguaWNYW0ww+8QjRxrVxlO/THbVG/YEk14AqinSaXm68Ju
79FpyMkwhd4v0E5j7LHCjA/GpmpslA83th4gzwMD6TKFjkSs/VwRLhtEAtKQcbQUaEHkXqv+iLkA
XVFjBlDcFvhnbBY1Wu6NWOK2HfLMnJi3x2TdTQNufCNueOjcunXXLwnNC6xhdUo/27x491aoUm+r
a1zzeovh/msrqHM4y7lhTdJaGi+TQpsH1HqDsqA2qfJNVJlWZtedte2kld/LBvcTzIbhxlRSv9Jq
PMLEHrxp6H74s4mAiXbTs2MXJYSFZZuZAXUyN5L1zrCWnkReUTyG0FrKeNPUh8qjzki82b03adHv
Aq7mB91b9aMFjdIjEpI7ZDDWZh7BzjB1jrF+KXAcR5higQcffkm/HK5Dr/AsUqrZ2C9FbT+OUaFu
Ro2bir/voh6MyACYyAysGQUJjTm6LYVbZLXsLExeTR8BIEJbv1/GFxPgXIpeTIBQlo7l9UjLAX43
6LdKtGKL6kOOeAJhS8ud4XoOFxs8ZhX1sopxO2k0X14Mr86fGq6K5tC6OL1kob51PUoP5BaR2SO1
nxeJCSMuRMKUq1MtaJ905ZofdIjTb2S9mFY6LGU3kYi38FehiK6DgRqZref8INRIk466I9T9/Dzp
++gXtLFGuHtTpHCr6i5Q/tFXY/dslL6EioTm73K0q7tpViDqtmaX7Sw9FzcmX8RbGWFhNTCNbHWQ
R2uAW0ck3u2QAULJMjfLe1piqj/qxyExfMgGy9oxr/FkeK95gNSO+H0PEZcAShMGYWVzE84axFYL
B7taP+RxPw0sC1lE7622FxvP8gO4OirU1WzYA3K63rpqWspePTqBty90M0ztPpRReadMDco2lz9o
4RfZIhg4Vafq1pHhDY+cd+lM95z6L2HtDCDV5CFPXLY410AgLL/hnks8sNQGR/lcIspyh3BNka1n
c1z7pHM7mKg5D+K1icL50KnqvmfeECRQ2MBEURt0ClULqe/DoHLu4dyQ8PidyMrIrZ77Yc2JJjns
cyRzRE5ljlCBIilAtrVpl+WBRc2v3NADoYbP8Q/7eRYcKP3GQsahPPsNvJbI++ox2EyydGKz99mL
Y7An3TfFSwlKtLSozfpBGtAcnwz4jWLun1yNx8T2a/9jcnM5I0GfMH0JptHtMhfHcclZrHrpbPqq
4TeaB14cWRwSLVPlJZg3ci3iT3jzaw52fxex5663kHewQamdV9haxtSo3xZhLoAYeB/O4P6Gfvar
lQsry1tzJAOy2LugmFgqhY2faQnQhm0De4h9hYjf5OBZCmcfbfYI1jrNRrmLcCRIP3MTESOnpCoE
XiQq4XIGx78KJSo3cC38OnRmZ9fCG9xy8CqBxKkN88ThiBnUFAKA0EgXb6brGVALqqa3IIIoBv6b
FocZfCrXbeEkXdE/2CzQuwHVkd1UFuxnu9jjNlJTS0mvOoZncXZ3GADpHiMEsQdaFuafICz1zusi
cy+AgsDzXfWxsAy2iUpqA5tYtYnPRnHnuIOfDdqQm8U2MCcPXMG24AKoNNxDxFAcSVlbahfzWnYI
aPqwCaKWP7md+mXQQfzwS3B9EchSCSQiXVckQdN3gI8UVByjHjEvKD8d76PD+3k1FlGU6pk5iQzc
6ZfU8mfhGMULXJYNB242ix2XIOZJAqE/qjkcUoxFQpUe8qVgmX3KA+fgu6YRL5jbweA4RLYCN2sn
DI7Pwd0oQ+RZiI3cPAm66a4OckhzHGl41cNEPX2g7HYIPFJG/qZYEnDW36i8IlEVZl4+x4brECBv
tsLub4wB2TAGGPvxo1NuGtR7Wt9pK0prNZKRP1XVlXZfnAJ0XGA0cDsjHbmGNIt97Qz1JseDFOob
BXyuK4xMz8tHb7QJy5s/Rb6gm8DAUhF1BIORP2YcsJuDsNcoExH4edy1+R+flvu+77Yg/4pVIw7S
RhnFvDOG/sOSH67hEGAE0sZ9UC0EhLxyGyiM1JlRvIgnq6fpwPO4cJojJuN2YPZMEfIei3LcgiA1
GVz/FoM8pOPdzq2WjYvbI9mA3GMzLkfomxEHVPGhsVN0ICbEpvstmzLpgtraB2tx4sz1UyM0kS7g
1Hm3VdGuDcWucV4m19wyJTcDkm+sQuoJzzwPXijaodUoN6aFTIE94xXfBV501UV+otwKXuPQww2q
2UXV8G5yxu3YP8tBIeofiZjlLp/EvdXZxLAc1JuC5yaExJ87ZFT5sbD3BtMbP2rTvm0r0ke3fuQQ
obud1/bZ1EzYjjy4ozhMTRJ4DZ7X5nWIXJxtFIL/BFrDvkPfQ05jJe1NYS+HyOsPtUQSgEA2CLon
Pkf3tEKB0QS7zbIP9XI7q2d87qxXCAipwAsOspsF4YO7D4FdafLVI7j9xp/6o9UbQAvMz5aDDCnH
XZfuvnN4jGmIrdL2Zoa5UVmm4WDfTNZypee3KkKhtU5lZb44ok+oZ2x7+zGwehI43cbzfvgNZEw7
fl3OP6l3pPAgRqAflaa3IQosc2mRxcih2f5hmnDSOUq1Fc4Ov9QNUyqmH6z7EPmGFsOrRnFrriBa
w1wz0f6GOUs8T2HqN3stUc0bOO6BvGO2T3h3D/KL1MPd91B+qIIlQ6QOsc8+1eBvgAbAVtnXAsLQ
ve1tHChB6uCe51EqOpM0yIZp92dGLW/aQAyZUDxj4AE++M4rIu+9QNTRtbGBOLk151Shf8Ta5zx6
FlAkjEpFWIOIc0T4I+8Gat96hohlzmOf3dXgIAgKH5XgZUPbnBihg1nwEe+YuC6FzhBOZfMSvFWN
/ZhXJjJ+MSV4AEdeJAte9JbeBurOVxB0p1XWuHjxH7tZJr66WpSKmwo/HNDjqJsNHK+u7xA5IsdY
Mme8LfCkjpj+0OXBmx/G+gnZdxIOYTIiDkcVoHJMVAuOi/kTAZFBf5n1Lhx+LtWhXW5l8bNBgbnp
8Og/TyMw20gtF8k3AV6AMvwwFrA02q+MeqRA3wliBOnShlkwi/tW2u8MysBQYmFtKjUq9Ev51I/b
AcW/yNKoWsy7GeTsC/3h1CHeruuqvVIDkpseDimnww1EYjejmNNiCPrEy92ELfhV1dnXVrcfW2UR
wztOw7Gk/H0ca9SPQ+j16jQo/ZSF+cFkkybzMG5y/NbesfellLvWCO+6qTuy3H3iUA0UnriOGLR9
cmq/rP60ldHL3KED5NEhq2oLqG4HdygqitQO5lggr8cc1MMSHip7ue4NlUGe4Q+lZhvTJr+JgP1a
x7IGc4ynXOFdrRJtO6QGx0wSRf1z5YXbodFEA1Xl16uTajPgCzLkapuRi61ri8wbUQnRgUomFm5t
9VDM4c4aRDpzHyPdTjJTCGFC5obN4GUwS4SP5r4fZsxGi4MyusfCE0m3jASPb6ILi4RsvqIC74eQ
WeTmKevceFL+RoCLeoRX78LuiqHYVuLPDCDbK9Go4pV1MHK5NQwn7q0oLpR3RNP5ZnbcK7f4xSx9
xHglPNBtIdq979Otxx+McW+FjzmD/tON7B8L9h6hRFk7xyi4pxz/Fmp4oDzmzosctnOUWPkNhfgg
PTCzyxYWXQ/VZmntQ527sajbVKi3qu5SYM52Dc8qDLZhSp9+CN4eZHilUPjNo35XFj+4eKmgdlAU
L7I3kqAM72yqNiabUQp5oI59xfRxzdfLBsQg1UdNja1CcgTztMD2o4fXCO0d83lxl80INnDXm5KA
QSLE71E7N9KikMSH3mRUqYMxVnvLhhwGyBP9Dj7MAeYwMxmYAIFdniCC7d0W9dXKLtBOL5b1U0Gl
Onjt8hYvm/fUDSpteh2QTnwECCnKHgdayivAtpJxeXF9hc4CAvA27lGZWsr3Ab6oKX6huP3W6vdq
7CH7EhHtBDuFGqbTzrjp5q6be+KbNgrFS2JURdwWx9kq9qFZJv5g4qULdrkZ/IhQvWhreRi1f1x8
qySU3VVwS7U3IKsWxFZ1Eqi3Dt0qx8hRpzSD2BbvUfUrQj1hfG49zOG30/9wdF5LbuNYGH4iVjGH
W4qKrc7J9g3L7u4BwQiQBNPT76e929mtHVsSCZzzR53W06Vy/rYhqRbt9+CeE538Hgq5m1S4i4lb
gb1fciBhCp9rpNwmyBByZesIuFulvikP0YqrtXzexvmOps2dVSwnyeUXRO8uHnXBftUFOPLqidyd
c0CBY6+IVXGmg2/aXTcme/aqz2X7ZzBitHpM1ZrvhYh2Vb6c3GQ5W+26q3TzsWJaTAG397JGODls
aaK8nQUQXsX7NvI/pV9mftQee1E/OA1iNQ3jxPLS0OHU0/w9xPRXLHySld1dK+aMYbcCkfSwAx1R
p/nwy4ks3pknwTPsdRFLLH+IuKhteo0p9cpdQofL47D8lfNZrfZV9z+NY+/XZUw3x8mKKOFXPPDu
sKNYTBj50VfjmVSJnSuCvZdQGII8YZZZ67GuhGBsHWzaSy/FY6tjGB0rw7n2NNQPkYr3qvxt5NPI
rVaUZfmbnFmdzU0i2YHjQv/WjoCbkdsbM0XL9SL5dSXx6vCXQ3GV1eyfpGfm+7ESPttEyBSzqnhM
PexjxzoxXKkR4AhlJkumutJ+KhPBRSMCGyyMTypa2X+IZJYHZ5qeilWKT2AO5+TPstx3jX6qrLA8
wyaeumh9n2u69WTHzz8z1rkWmG+NsHHvy3q9F8vSPbhTHWRDjfG9b+UX1hux6+kWRxrSBGeZD38l
yPhxcHNvz/YSZg3D+jFqLYLvW/Y8348YgBRlCdbSsnDpdtq3HgToFFcAPdSFHiuKrt690daXcnPM
TlBjt1tvuHuhdZC56FJT6suKfT2I+jSpadx7BfFP8bK+b7EM7vOttn90v/3cEmk/52X42KJKnPyC
C7Ug/OiuCsct9cTYP41dcCpEPv/yoOd/pPFbuoyT96qZP90EhI5uJx50wAGTufFo7ylIMLtGApeS
ybFceHmtg0bPn1qmpacVdORaTVx7pprdjlee1YVku+TohcVb4xKDGloT28SmIJNzNA7e1A/Zxsf6
bECc0kgKgIPcL3FWCrvAeMhumVbRTB1O0hSvwTapoy/L6C5Rt+Fj25rzptxlvw11yK2RwJy4wHF1
Efk3ILh6bvJC3flWl6cO2h0FC2BH+yTMIXLWttqDVBuAhFv+E0EiaaOc4F8ZRcmw8+pwCE6DKPrH
2svjD6oL//ljQd2EZ/8amoaWpsIPZBpYc3WJV81ENzgVFFoZDKd8GL5gTI2VKnDho7K8HLpOiHsI
BvfZ65sQxjqkKnhoAQRVpcbDbC8+wf7so3wE1DJ0Idc/XbLYD5NZvnNRl3a6iLzkBemGLFGbn6kt
h8ePB4xeJTfrQRiobzkW5kj7ZXApJEhgoLfi6Efrdt8PagKPKf9Ngjgb2VMvupa1+G8leL3gwknC
x7Zfn/KaA8NR2gXs3BijprX70s7tPBOCNBfXmPhsrNa6DNEwvQ4jVE7OBPZkR83zLMptF+dzexc0
s/goBtcc6o5taY9go3isexoEwzJBEu+JImvqLk5hgear7wKr9mIezmBKy1nNjX8IkzKG9wzA2Uff
OnRrXh2XzX2ubrVZ5dSVE7/E0u+SaCW4Xc/Mp3Wy7kZGMbFtD4aaScaMKjm50zqkeqMQAkP18+ir
18RHhCFDED+vsP3UaYvXeJCnYNiWh4YA18+6M79F5M9AP/neitwyHdvSTZPB2XWO+W9yQ3vf1KNh
vtEnv8v/4DzmZxPzjZhhhOlEcZns5q4Q9VMQd1zNW1mmsnCplaW4zivvZV8+BoUVp+5q78a8jWHT
XeLORk+471FSWkcrX73j0Dp5tvUVa5GygqtVc6ykbbXoh7Vq+3Nd1o9VUPnQGsEcvNptMLGUSiff
L64LzOIT/A7Vm5qpv2qnYadcJvMx6mAF9OoskXYNrbqbKab7YijZ6yvX2+4qGYV3ZglmEjxrcT+z
22SWK8cPFlrnM/Zq66V1CI30cB5ma71Mj13jPkfSeWptB8aWFX3f6OAPxxPgUCXmnRcsPxY40LMv
+3hvivZ3nbvAQ+Pm/o1jq2DnXzZ0HUE5PfcDBitLGZ9LzurfAp4wOyWoLXoBYDope70rlYhSNRVP
XnJzeifyq7c7KOCBzl7bROC48M6ZmtwbF63jJ6ekXXabQh7mmB5BpuIkyWzOx0zJqTtuRQG1sZXR
TWryrxp0/VCEAKbuUOk/Y778MTT2juygjXsuxqgm1NYbM9Rv7mVrc/1AnmJwFnXzn4ikfmwackl3
wh6pa+Hw3AN74hzbkvdlUs2196L/PK+jY8i4K1NvLahpWpcHYfOqEeGy3Udx8yvMi4DxF9gpoFsx
pR0T9TXSorRAS/+Gpibcybp6GOaE+zC3Pjpvwp+r1OuMpGTzy2s9+0MqeYcvWqzyyxq19c+K/I8q
EdOH1Y39Qc5I85aGejZ3YFyxYut32G3R4wbn9rwR38vB4uRjZlPFk/bCIsZ1HR4AwYL9prsSsFCi
t6Ev/tFCZX9XbXV17IbAP5V+UTwXwdATqlNzmeiOvkvcqcXeM8Y/VKrbiNP3SX2MimV5LfAaU4lp
OGpNWMekeeUe//uEZEGFB6rk/LQM6v2gOEMWm+E4L6U4zqG/4bIOh6vRIZSF1c9cSI0PEUzZpb2r
EiO/B1lv9/CYa0bCh/uP3SA+cbtYd8rMcr+NAcqMoXkPff8nV4wNFkBapqBAL0Fgpn3TOT/LKJNs
prhs2zn1EkAp9exBA/e8Dwl/Ctr1vRkxFEwjo7JpxvzSW56SnMk3hmfBqFXkjGFxP/6nwSDvp3FR
2dyG/82y897FFhfk8N4wja6ZUxP7HZ+aTWoyQwKeug67QHAw2BUvabMN89Gd1Us7uBSWtONw70eW
e3FzaXaetKNTUtvd1Z7GdbdFFvGWDua6hT1atn/9Rg2ZP3R/mnboDsyO0aGbwxVo4ya1GfP3oNiS
XeyJu80X8OWhmMD3807eTaoI+X+a5RrZApyFu8Efedpw4vKUo2fJ6NJ2kLUtnYeCCNhErcSTxuh8
DrQB3o89yuNpUfsbz2rWsNhVHZ0y2vXUfq7ns+79+R491x/jr588HH3mquDFk5a5Bp77kVe4ALxf
lerfxr6d04UgZm5Y86/y+CcrrPUhqorflnIYe8M+znKXbVS5hTxsyfhdrpt30nbN6Mu3xnwX2DDp
msETO9ZbMNPoBHq/HXtPYyPqhxZMPLiYrZJ3nl0PcJsFSkyDSKUaRp5C4gNSyVOeDuHansIxYZSR
i3ixZgdR2QDc7BTTpxe3rkz9uH/rmm5M3RERBpjYL8BSgvp98zex5hejLHWddeunpDL/7osR1FgJ
K7vxoE9RAb3uoubLTGXdO0V75zM588JXYerXye3pxfo6G1sylCvEAxXI6NgyWMZWUwFyekB10P5c
FcVLNTmvbWGXR9nnzd6PK9xFZc9EGdv6IfYCYO61W88mmcdMKBY4EbVDOjVln+lQfJiphsaYQS/X
Mfg0GoOSYOk8RC0WcwwvQDt16d2LdfIe3EbWxybJw7fFyX+8ZA7TTXL79hULiF37eSoG190n7nYT
Dto30oBBkAemPjuB+glySf5r2dX3US+ah3Xe6rNtx1d/GZcjModfod/Pp8LwYfsB1b6qm5fOgW8u
YRPfy6bl2+SsEtQuD4AfwbodA8mClMQa0c+s79TtD2DgFner4+SgXclxrgcWeyPWY+mgduinfjvN
og4PAoAkc8cbRXKjnqJqXLNltvx3EUYqNb4Hm0XM+nmIvA/HHYangenn4rd+tx+3rTiHJdLkpZsv
sSd70t6dB3JboZEBncpCW29rGUsr9Ur7r2PceVc01ANWo8wzvnjKTERwbS3zYvX2wtJlNajm4PST
xb2rUNcjrvMEr/fMqLcV/S43rG12CKUZxLcqKvLtT14OvpkwXk7S81Iy/dt90WMMCIsGAWm3uK+2
izNx5yt10Yh1cFNH5IxsddOdFjc2WWzzX5o6gMxsUPGVlLCmtje2Kfnhxc6VPnU5+QKF1QVvnd34
iC7UdNzgntPYqf96NaXoo5zQhlWiO09d8ll4Cy9msDhgm8TgtyXyCrf/ocUj2JmCd225CTEsUUSH
dvO709qaZDfpQgOqtvWh8MfgEDkLWILnvTW0yKfrsmAqS7g0LMB5CHRvTonR+QzL6akKXGdXbe52
z2+EVXBde3yC8iXxBFOSPfeZpXiGncDyrgkESfMVOTJJLTSE/TJfhbaW9BCa9WsGDt0r2/9jQbyi
iXRMGuL5zcmxKblTtHj0ygEZV+n39/NcAOTa4cPYOvqkenvaOZuZGE4Pej7B4A7RoRnhvEzDQN9X
sXtV8eSn1eLJQ9HDCvmEn2auDKt9bAuXDVpYH5WUF3dDWbnVnp+iI6PW3ItZCKugPMZIZTYVoDWK
yxcgEy5sezupmH6VAO4u42d8SZjuDjikgwdg2va5N97ffNQgR+3vBWp+H9Li9ysY7XOulH7uSmgY
+NrhXvP+ULIav/pDC4Wuw7c+93ECH3t+sRVErKl4o3wB5rfUffxB7yWS13JD79wiPU7RvFpOmuRA
Z7A0VfxUOtuvcAj1oxN0b7Iemr1FbfDYc6fYrd2edasG4EOZSfepDBqzHxx3Ps2UAiJWZnVs/BU8
q7RWQJ/yq+sQXMR+kCVx/acU/bCvCbV8DJxF3q29vx5Gc5sep/Vv3jpiN5qOHzIIYybjur0iRquf
GFJvVLmHfAv7zA3C1j9x3tzrdUQ4LJ13PymfFt0kMAfAynmtzW62z3ZdH7p8LgDtdH8Oenq2O2su
DvFUkbzbze2x6p2PPGLHa3+VppoemO+ng2e8bxOHT7lrX5ewiI8o1izrDzGPu9as27lYnAhUNe52
3tT8lrZBoOI1p7AFTUCXZXB/ewLcLBQPyISQMfIEsNTGxqhUbfJ2MLY/Ye7fV1NLhbAfAag07SXY
1Eu5TaTw+2UFOugUFTRAJxnXFoLbRHnDDTl0X7QTJAc9ah+SF70dw+SlG+eftR2pJaDLYNk5pm7P
GBPhS0ZWfF1sU5pEIzQIzPyG9cg74x2srnFgXogWeOrm0mO3kcXe7yt6zgOvzprB/Ocxn+1dmkt3
Ifmdu7pagYPt6k7QkM0D47jpQkSz3PVN+epqa/qp5q4+dzXI5qLCJkuEenD/L12KUcgcxditd3lQ
Bvdj7KKSjSIoJmSWu9HN12tVSjixQtdfKB/tgxewaiu/XA7w7c5HXyPA67RTlNlNKJZZovkUcrgX
YQkL1oB/TNa3DOft5C1cMZuxy72MODps5eoD1PpI06APhVBaVYIqCqGTGQDsF4EQzAs9DfEVflSu
GhHEvcwduZMUIa48KC0Xjbm0ITYAe/DfahNsaCbD4jeZYxfB+3/QvcGf6yBa4z8hiZD6tWpn8a69
HvZ0XQ4wq2o9D6ZDbSxh0IslnN8BcpJXa3nIuw2oKI2T6pT0+Wkpq5MbGc7n3H8ErdQeU74PaGJB
9DwaISsU+VVtLokzzG9elLwMcK0XSl9ZuLalzbO4QxcB0jyb07jEROAbe7wfRN4e+tnIh8BHSSHM
Mu0gZ0TNeVx8R/NYIr5BSZ2MaNBnU4UPQgf/thEiPdRy3Ncy+Gutc3Tui14/JnAcaZWXaMkrBzDe
ZWPsIv9IACHcVZT/SwpLs0g37205BVcy5Iu0zvm5lwBRiGXLZG+pW5l2Fzn7vsaZ4OWFn9YyQazI
6JDndOVFKuyIhCAFoO8n+xKoZLzmORnMYATLnRUNY4bsrNxJR0dPFnNuwFNROLefvPD+1V37GqAQ
2CeDDfiquubZaGdGXO7/dYMmuPRe8iLz+L7nmcfowpDjrlSkxohjXnPFg9STrT7sCbscz43U1gVF
9VEugBDVjGy2tyyMdRNQ7SZq0ANJZj26SWhmE79xjCB19WMu7nC9dj0mBqkK/zupgpd+W5xzohxD
YGYYPLM0yr1ze9kLVscr18ZD68T5q8sl/xotKwR3VB3EVFkZqrX4Yq2N/D1PTZPVIISHuduyYHay
reN4L9sRZc9mOQGS03Y4qKhGK4yT5L9iK5adIAmB0HH7Qj2CvePwGCGtXdihpn6SvfxD056DvMmb
z9Kezd6LWEPBZ1vGiU5pfXamGUHNQDne2N+EwZ1W36OFPAK7eoygpg3Pg5Qs/kGE4TApBuQAmHmz
dXDbfZ0HeToJkTtpzTQF52v8TwPub8nyIbjJQKZwxg1UwhDrsXyoe6hqg2z300aA9LrEffVl+XL+
5SSVt4uVGO/C2Ew7PQhBK6oK37D2rDitaQcGiefy1RBQhmsSfaGITgH+lDQMt+FP2JqHtvN/Zks+
mbUw/A2gELBH/FujlnVwLPsXjkGUFIbzwhqLbRfG7UejxtcwHu6YBJmvKyhrZARkvy2VDfxJ+MHB
6hwLj4zz7a5e8BoE7t8uFO2eziFxiJKwfQxvEQi6U1deUecixqDIU5+Y+UcwrNsWgsjqHxup2SXu
GjHghdUMOTyYt9pW/m+5zYCKk5sc8CH88npb3gtLbYfRlZOXao6HBLWo7GG2auKKLGhUfISomqc4
YYlKoGALA0qfsoDnlzWOyszthwHQizIn0B3ZPlDpjEQ0eVrrmTQ7y7VPTdTMh3pR+lCjtDgYq5nS
KGeVYh/j3Aqa+7C0kHr4dsR2HDZv/M4m6x3vZVjdrxU6a4IYRMTRtF/95L5gfSK00+f433o9oPg3
6ix8BaUYL+LqhqDKcaxfeKfXV76UdecBdNx74XauUAm/hSqEo+mYckNWi28dI/6Z3RJ3cKHvSvyu
twAvFwbC1tcSt/DRv4WvIMmvMgfT0Cm/rR6VKqEmViQBrpcgGZ4X6Ocax4wRSZBnbMAuI434bSek
O2IECx/m2rpHPDecvOkmqICuQM69smgqAfReMxxnUi/0yOXNhxxW9RWHwjs1emHHk+HD0MfRXZgY
D4UrUzrfms21qvgl8FLvN68FSqiF2ZMb9+SDHR3sm++9lYFLYg1xquQdPoyLVAfbdt0d2pEiTUwX
X5x5fYhEB5gybaiznXn+DNyozRC98Y/2yrygvfDc4Ta54yupH/Ji+jUz0h86Xc6HEYYCNg0cCXfJ
PTwx9XvTTbML5sRCaG3fwzB8+906n8a45WgM8td82mai3wpe/3BwYamlTCcbl9e0fQ0SccaDv+z+
aa96ByC1vvWGWmps9fS3cZLftduIs88Ie+lWb9gtvRdw95ZAozfrTKGxgVWFBMZPXjE6zfshjJOr
64XVz1b23ks/VN5dV9TRH5uw71fXtb/kDR7LC+QOBPki/RTSztrQNlm92MU/5lvwOU6ES23F14Sj
f18ihDzJevEPIybIlG3KOqy+RWRuoBEmIncBJ9+SEkI1kvO/pov9EYpUN6hcbCutksT7avkaM8vD
0rWUCZuXMxUHZ1uZHBpW80iP9jF02/kp7yb2uSr4z+vAyPSs7cvWl+99C3cXVyDNbtt9WzW5w2Yh
gHgapi/H6+JDWPF+bSUnp8I1BRDSC46BjtdqADlxLZKfmDZGxEhDeRfB1QPerg+iaJ9HmpxTV5d8
rVZ7D4VDL1/V5lxDC4AjkeTl9CCLgLlNdKhD7PiJtxqIIEHl301vY6H7l86OP5qpG/ctNzQYAzK5
hYkfqahjpaNHU0ogfMwCa/8Y+sG1F92PR1nRfpRu9zChwdx7vbk9PxE8Z9xYWJkIvnmZnQYwj/N3
V3blxzRN5qnzveho11X7FBStS3ugQgG0WkD7vgJRnws0YDJEMIgKquHDvEE38VdAzI0xkAqXD1zf
/rHLkyVVsHNPZTjiikV3wDyMrJzEYhSSPS60vh65/WLbzpyuAFUZ2i9i3WBU2tnnGQCkwVeRv+fF
mDxu2th8AkUybgyQpYca3gfh3w8DJlZVIKFdtGl3z3y6IXIZzo6cyneAu+5s1kEA1SUrWrtAXNoe
/Ru6+qBIS0+EGRPyHeRUfifZ2E6rWwO08QAB8jhv22jUDn1ykun+BmQLi8C0eflKFutHlaY+xew7
vyag/4NdQ+WtWN2OeKvnDJZi+WubnDdg4wJQRJpnSdGtn4vX5geCbRAL2uV3wxJwabZA/W7qeELz
ivJ4pxLf+wpGn7k77FruqCi5jmJEhtCzOctex9+6bWesdDyeNgDTkdq6Im0SPWRuwY3l9Qk3AScK
IT/9i3SDH4KW6rQNCPK65dSnwjP/5bJgGmjdOltF969mfEfFwJEXKgS5E8INPEz1mCGX59CSGtGX
ap5iZFiitRtQe/MV9tUvUnHyy+CKD1cMn76OX7dBhDuN9/zaWX53FV4rT4BCGtNW8+g04cO62h+y
Dx8HSxylH3wHFXRJKFWdeqNyT6Olip2ly3ddoZAPIm4jTGYAw3awveh1jbIyDr79enybVL5l8CBv
yheAXzeFA91pYbqGS/jHcFdjM0MD+P+SCATxSBLESB4XUy53qMofbhJRDId+Q93jEF4LsQBrMB2d
ke+isARHetw2rP6d4F86+NO7MzbmuI2tfJVd1O17OSUp4hP8TXp4rZdoZdBeb4KDcqZfY7F3Ta3/
m9z4weoSOP85+dhcZU7DsBbp3Pq/3XajyxiP1w4TMyCKg0qpFJbZRVaAXiDu2r0dwbKNa7vw+cxz
rgcm1pwS2GpzQhQR8Y/a3Ou6+vd1XTunApdx6qt8PQ5I3g85ZcKPnq67A2yayVg1H5Wft6nOxZ/Y
iYYjfYfVwSXB+1C6HeqkPkfqaaGY35G8jlIPr+uh28Ie3yyarA4TEVIv+x862i31Ayc4W8Trvi14
PA7kZZfoshdzqLacNyVRUxZo7BVzYxXc/jfph4W6puvANmFjJv9Yehhhyi6mrNeFrX3wS9n/ywsb
8q1C1hoXaEPEFr01wjoXa0CvgQNOyanYj0c3D0FRPKEzOx/Dj94D2dJykK+LihXJHe76uInbERlt
6wkv8QD7oe9D7SKwUSgqlkTs/bm+xtHy0Yr6jzvNn1LKt7atsQBUTpKtLnf6JGb7M0n4lqSl+hfb
Ro/rlMAhvQdHWluDfBKLFe5hNYPjOA2/ihvGEkSWybzNdZ9dC62jLhjuKqwT33mi60tTwFO7dvyX
E/Jz4IF9xEg9/enWrvyLzVtfZBIRQ9+CxPxnzdsvaxyWg8G8SY5X+BRIvKR6m1XWzM1H4sR/61LJ
S7xADSTR0h3yqk2OyCtmVHBcs12iX4Ix9NEwW4w9ZVKvgDm1jDIPy8C+89b1ZvwYnnowz2xR5q8X
tGOG7RpqQoWIgpLyOi/BUUFe/EuWCZmvlzx5+HjmfBDXJld/Cii1e7MacRh6LL1hDuNtbW75NnaS
lkljDc9lm4g0R/oJVtPcb2v312baPDol1TA4jiiW12Q2donTXMbK6zJrDeujCMV/+GLXJztR933g
Nteg6JOTDbX3LnP7c1jW5mh5VC2LoPto3EadZ+Xj4Wu9ndHIGnUUVs0hNxyvKITeenfq/8xE5Xys
tqUPZTdMw67rl+3UidvzOSE6qC1OHdghmDe3i/6b7EFkVVXA6WlCHqOKm2gWzl6hpt+7zgQbrPPB
7DTxwpfNBF+raD/4F7O5tHWhu0NbueGdrSIegUCB0qP/RHmg/XlNPY0t3V3Cz0A0wzdlRh+dcq2b
1lORXoGaaNmtfiX/a1x5D57z1+7n+ErYvpviQVjvXSDLqlzij6RN7Be13vrCmy3jzyL/wvjOsRnh
rNg3SnNwrLz4Y20bM1PY2z9NxTxi48zZ9dxBdq/qT7GKOEeAEDmpvYIdWUPs0XZZDHs0PgIg31in
ZBx/LWRbfSyATMfaa8Oj0WOwB8InDUXG210oAXPzZZJnzV1wpA6KcI6peu7VWJLUOuj2GhfrlM1c
xGI32T1qykbkb1IN4ztJjfLAIYw426C6RMPCtyVxhi8DsqHODsbPFitAumCQOAFwmFc/dppfAPA5
DImyjyTrnCx3jMKDDduVjXn5aYvuLg+LZwIiqqvdy+4pttkG7TXKH+oaGInG121DiVJ1Eq9rGP2p
/eDOq1uTMV08OXkuTrGyHrFDArRJbR+kUw93uCiHiyolXLFWLb2tcTy+YF+QZ6+fKpzfLpwocijP
L5w0r6bfGoqDLxaFziBKl2y1pNMcSXP4Z2lC/aA54R8ba1XHgnd437Zo0fkxiT5qcFT7i/JOVFZv
93XlDNfQDUpaIbcmLemKP2BTsnZ25Pm7BFHNnlZPuIPVP2lJKTTlYh35BK18HAubNvZ2+V1xou+3
0ERZ1I6PiYfgo14eVnJ0Tsrp3qy1jf7bItTX3vY6bn3/27ZHBBHE+/YY+u36yFmHZFWJ6p4eTES8
i/ULh7je2/g79m4PSOnmQ/zakCqfRtU87mFCv6o+f4Wut1iurIlZGhBnvwWQUyF2+8sc6wfMcJpX
ysaNsUBFYFv1rgOakqd8jts9kivrNNib4vWPnvqknPZzxTacr6HOKhdajqS18V7YHHKi7byj6/0S
fuh+JhKQNQY2scqDl1dn8ijSAj/A2IGrhxVrYxe9OkuYObM8yxlXuI/QdErKx6X/hfoZRsL5aWp4
LF55ZtYVDrkF+EcGiVjeCZvpKRbG21Uu8gkrmYpLW2304wR45Jdt5VovyvvKNCArBYuUuioHXcI2
nLbEPXXD1Tb3JqpuCxzBACe+pSg8LfgIRGGTPZCKR6grrI6otFJOIXBP2xybG19pt96HXXybrTwm
0K8ePAcRsfstwuyzqWVAZEjtkhOeTWzRfhQF/22q4u8VsXYgOQUcZaviwIsBGZi5ThxUn1swf9jg
OG00XdnBI4pDaqgWS8OyBeVz5X0vKP3rstr5mzyDVH31a/3iBz6M9X/MZt/ouLJcRc99nJ/qXH91
0ficT2SSrf2p5ECLWyJDWiDROvpYUC7b2qZFeimwka5yPqkNNZ9d9O9ebL9Ywj/6bvIWd37KNP+C
KGFfrv0CvBh8sqHj77LuGGldUl9y44IQUZ0nVS/3LBEDKwLCVEXca6yax0RjlM07d0yhI8zNFhVe
Wok4Yd46BcPUlyfOBMjDIno3PtkFrUQ3LUv/rteJu/NLHAnNXMuDj0/qTDDMH2dgF2PTOxduckHt
cDIqwGnlkOUxHmAoeem6neNa6Yys09i0k5kuc3rnhPnntCzlM8Xn515M9Jf1581X5EkEL7DeKCJ4
KIafZghTl0HSiwPyApBIt9YVvcxxQgdeW8hVbXXqnBmtgX2oo+pi+epP39XZ3IdHdPWIOm5xxDmx
EMmEsBn1Rc5BpVh9Sbl5VRx3JjJfGgoIBWx/XrBsuOuSRrZ77eBTx57ZzdXyNASfuF+emxVX7fI/
js5ku1EkiKJfxDnMw1ZIaJZteZK94dhlmzFJZhK+vq9606uuKtmCzIgX793wDT0canDsCQu/Gfj1
ehmVQULNwH1i908LE/IydTZDhakC1xLjKPtzKHL2kevrFPGEdCiRiVFsuDjC+J48aMaPlEx/t/TU
nwxY7MCMuKnWlkx+Gd/vm44FxY3iZ052s2GecjVGdb/sQejwtrClcSJ8UE0NAAmDQY3xbVd4uCSv
DlIDqQKGi5WzbiwGWjOKcrn8LkwwWp9sgaq8aLLlx+D1SJJW+1EDChKqY7GlXKt2+Otz2wgh7uI7
b/EkFexLZL2Iwxtzj50KIddYQf511YKfVP9nN1aUxdrNa9QhIx01dtV9trIZxKPRtJeh+LEU/vyg
fsFqcbJIqyNo+c0QBdaXIVgJ5ItTT11Q53TTvKZ97v+23hI1Qf0a9PLWiPgca34kJvAd+PQrOREs
yXcUqTWWx/ltAvzoJRScs/dQ1SYrl3neU4XTHTrDfqhSlDRzl6n5ZNfYXDIVyWzY0k6R3ppumVGH
tWZclyYIRX3PJQPJpF+fMNjYeRnxZ8iM6iEjUcXJIjU1ES1vLQ63eUOLtqo5GjxhPBiLuy4LCnxU
rrtv/Fwt9bVttXvM4RUP5KebOG/YNDbOYF2ztnrzPHgZ3Bn4rpPPMhCbkjywbkzPJC7Jb2rbmkCK
JuKo8q1f4uakW0lA2WPxntKnrJRlbSxX4eCQno9B1t8SCn1rRjeMbS+09CYsjPFcd9NeW9yjxMbm
G200zWQj7tb1Mv2uSj8J4wX2VQ3PNe/epN0cveC7mijYYs76cfjp5/Sk6x1+yfKfQTeE1eBgKKx4
jiSn0yXzq2bmzAi7cOmyZNXa1qbJskh3qY/c+pam6tm5sz4CrruylGeSfFzd2TvsnIPUGGr75qYu
3HdPaY98wyt2/GIy7Ja3fgS/BeXGYeJSYsCR47wRlX7ipiX/xvaFXD4WPsMwLVhrQvI+mnsRuH/G
JLhf7LPHnebV0zqI+QSZ8VXzyJOwlPOKThJrAtMfr+XFdxhT2n2yGcgxiIwLnzNUR3eNi+LoLN0+
K8cnp/KuukBNaYqPMaC47CMCCZuh9fdZ0Z8ypSKRMrIpRnViLryuhywP3QRfh+3yjUID7Ohjeaya
jT9k2zFvQ6746zLQjWHPxFR2rLIfa4JH4XdbOfv0fMVv0gzkSZnz8fR1GhGTMt761jeehgYbpver
lmydZhV+bj8yCDtUrnYr5V+bwdo0mXl23XlKNUL81VcNYtEVfQIuMI303vwa3fTiduznaArrqXKq
M1rcxk24ru3Y2BsT8UqzftK896q0uA2dcGZbE42KiBpX/sSu+TPr4lGr8osx34tB/TlxyjWuzWnF
Tte9W6RvvoduqC3WQ+rmdFiN2nU2Bc5ssnSdy7yAHNKDeelbuW8xQLqL2OI2Cct42TMCulUa384C
zqubnItJ7ZjH47nL7hElJ7SLZT+lhOjG8s8qvkfh7Y1ERj5vf6xb0cK3q9fVmj0ub0ZCdGEkphDg
5OLfU7FxSEfnGaXwxR85ORA7Ccm/Feo6W3yF8s0Z033RW5vSMw+pVtJOzeGYTszekCzTT3023gTD
NyBUkWiM97RHGvZ/p4B3s1YHv1MXX1v+9TUiB7JrMqekdOV2auXJiuOLPYqIBa76KpPxPsdJjKF5
QkBn6o9Bh+wxSqGJH6eKJp9okEW11P9LG/s0oVEn+nAyApo0HDeC1mJSzSaBFk5JPKB6FcMLbUHo
tu0ZlYfywF8zEKcSdbWj4afHplHH2VPYRIJIc7WdkNTGXXFJsq82Z07tuly+OEXA/IXm2H+aNIWI
b2Ggiajt2O/DTjWgN04pt2wFRQ0wQ92ir/P7YVek95E6SYthYAIwJGe9yzCP988MhVYmzCrDzaLa
LvZJ+ut5amXW8RuT2tWdsyLKCg1QQb7wvvw2DW0UzZYBWeCOB90tXxcteIKGsa+J4WiOvlbubK0K
TNFWTW3FOuagGIENceJ54tVTOuuExSvW01CI9j31PXKjfffQST6z4DEuyXjAZtiLwd0z/1x39/ue
6CTA1QFRGP+RXhsbTZJixD++C4I7dKU8BAv7jpw2pHMjoWJvsmL5TpZbL5ipamQCjPhBVcPnorCS
1UCqW0/sC0eSKa7QJr12gyGbVrHfEPgvV6Vbo6OPbRTEH8GIzwPhb4XcuR1qapNEenetno9rE732
zKc89k+awQgtV1i3Exw041eD+w8JJmzjHDNU9oJdgbLb3AqJEdbi6Bu7N4Z/B6t61TFok1fQVwN5
JVyoa4RZXHz+SdYdy+hJ8GP+1Ho74n9aOc54iBndukV50H32mLXmVpvLFw9w22pghFnF8kXX0bn5
/Cu3N98gMrdrCJGnQWe2Ota8RunzUqVbRu1rBMtv0Y2bPDHO7v2RlP8Moe/V6K6bSb7M1BSjEts+
r1/t9INGNLRLERW+tsqJy7oeSwLNBhWQdS73U+Ob+N81y6ec0VyCPavdB2ly84qCr81kgmvB4OhT
VxF0G7cajaiNIEYqM97EAoo3Y/vAbPjbNH3NnYL6Il6dKq/COOecqgoy3Tbu7MbYxng3NkiAaiUY
pOPed1eBeRUOxCc6CCbZYkhJoSP/pwXYPt3r38luYlQruu3o4q4jUjVMxChMeVjUP2UNCgPgsGe9
5LIFYLDDy1mFd/6C3uUkEjicLGZaeTBqa04nDOjTy4RSTpia5SW5d9ad+lDjYX5o3AZD3LAYCDDL
+xw03PGz+g5kHWxiHgw/EzclU/hjYn1387uTfrD5sLmD1qF7D3aVfcCDIrA27HzlnawRGa8pLu7C
28DcdyeGyVsVTvCelR50Rv3bkunLUNo7Y0iaIwmXrZ5XJ5a95yt7aVCJpuCK0HYRJQfrxLlPp7iF
8HN1FnOjtHHXFsWeSAgkDfY8YwIk+Q+/45i3+V8CEEKYQCMZgybKi/KCaCzVr99516VgNGy59Vbz
p2OR2uc64eTsS0LgRN1Hp72NBWI2gempHB+zZeQ7nnGSCe/d15whZIr7BUY0BNpmHrwMA2atrUwi
S20Dhc7xdl6xnB28hK4av/0haCPbQqxzdXOtqZi8FRa4WEZMPJ/VpHDP5c4GngW4OQhHqmkn4ka/
FaVWAP8H69aTPqoNzigiZO7WqxvUZ9FDrZmvtUCD09CqO3MzitlblRXsqzz70FhdMRvArSr3UsT8
hqDZYVqHkUTjW93iabyNfX4nBnZtWPvJXrh8EHgk95oXSOJiPmYelXDFKJfz9DGGRjMP7Vs1MLbq
SNzNXPlZMb43xMp4o3r3Zlnl8+TN6b4exLgGyEZ/B6Jq1MDkFGPwL6jsY9oLLjz72aWNwR7ssq84
kPm6IE0VxIzyczzhoCTmZ4g6q6FV5zru+YxE3IK/hhfdrpOveWowR+bKBvhHSz8Lcyt1zk1M4bQX
+bpv1HnK6PMMHnZolF6Tf/udw51Sya3kCcSMjY/Zt1aTpUumQq2MctUcHf17yJYzM9kjeYxyrUZA
A0llgYiz6uuCpEx31AzHpK2GM5ILumPCXWkn6PBpQC9815m8YV5jI6EgTnFrIeJadrBPYkyFlgb0
MO7eMxNCS0IX3xXdngnpzWn7tylNLsguAw6B9iCH8qH2prBs5pcE3R4nbn+r1RByQb1aU0AG1NQp
l/PDHZegD/k2jhmie8ikdvtR0Y0YChyGkf1ArhCRH1TLalhGj1CB9+Nlz3JAXUWtA2DJhZmTsrIZ
Ewo7WxcNeNKh3yZmgbUnWVf9FNUQfLpu+LCNdtfQgee2/aVPDqJTvesy7jFZvNG9s10dFJ/TX7GD
mBznTbEyTErGLD4bmolfVG282HymK90v2XeKsUSZ6XM6YnXXg0Om9PdhSjc5d4tBmAq9jz7FvM4+
6bJxCG23p+y+o7U0Er9kMhm+PqQLy4/ul8rwFzh+EHZ195rTdAJS3s4pk+rWRyd28TLRt3uLt0NT
OUz0eRNwEZK616ECMITGkk7NhsYDJqWI8I3eRkolwAY/eh7g28tnoqXqJlv2s41xFQZde+XAONUe
XfjotdiSqnVbzSda15Xe4i4qrR/eE6SB+Uerggsb0Nf9qA4pArua5Lfe5vOaSoESDbladiWNzhSs
ck/+Nql8DPpCEmp3yl0qaRR7ujXGQ9g9JL90gwdtsOrzaJLMU0lLEL598HILUmYXENPXb5YzPo2Z
ANFkig5YUxAf5ZDskio/Nq65qir+hi72VwITBMnLDS6DnVZrMFb6iNTI2oQtk3fJNmnsf7Nrf8nF
QcBDLqiXdaYFBwgmLyJFFhUjyMXJLD9i+d71dyqes0PCCHHa4/A1QmwcxzjznkxrjLLcfeks3mPL
YIO3gSOvmnCDstQUryKkKa6DRZdvLZOUlAkD4u54uvMdkIP5eT1u6JriW1MYbLWBOL+Op8i2GTRB
78KQYKzN3Iwg2mUrSDY9dSuyCoylbFMJ2yHWE38on5BfstjQPWuSIEVChp/qFwKMzIwnSUI51O0/
vXGjAHOpTyS39/2LoYz3ZnFmzp96p03g4AZap3opNkSx3ukjNg3Xcq+hywj9OjbTIWjZPQOstgbA
VRnO1Si83eRWT6NOPSfk3vSbFVaJQ9maA7WefZvN9p0s+hMX/JssKCqsRhzZ28Olhp7gD/7V8epX
D0uOORN6rvDsw+wy3xwgP2abRzCQGGUaVLs5c4Yab3GarAk4f1RZf6zz5T2b+KMa9QaQsX3eA7+9
y7u4Uw9BGUvS2+ZDouGHbMhCjaYbhL1g4nNPbTjLQlIin5lsTU12XSz1UGH6ZPQAjK/uLzgOCA3m
xnBYhEnasDD3mm42uKH0AtUuH/ciZwyflUeryp8rFy6Sb9P+E6k2+ghewhw2U/zhmRic9exYevY6
r9pPL41/yBUROi4vNfHlsPK97A4nW+l59uriQQTeujx2Rk8O1wnjFMcjuvAuJ+FKs4KmIm7mMP36
DvGOQa/FRu9iHpgAU6vnubw72bEVPZwUJG9J6Y036Qko8x8mwtfFTezdrCMKkY45+GTmo3jCialR
6IxaEMXdGHXBsk0T/xz7zaF0sWvo8R1XmgxnnWhyLYhXLPO0FsrRUU+1g3A8wHOGk4Ztw6+1uacT
gqrC97m4lM4SD3SJh53TBQPpd16B7+2dSzYx6++DdxOmIIhjkWFLFPv7WzXXFTPp/DT34kEUubuD
ONhsZxgiECgxAFpWshKWbm1wALOvl+nZgvTWG//QZ98G/rk2Dp6gePRhljbb3lH4uuW+Y28YGJMr
dzS+kiApORKGaiVir96UMqX8FQg4JRyfzAMJTyx01ZrEAi09vUxg2ZIpey3M/s5YoIJUFiChEoJN
pb6CeGaOqUVwPqvIGIq/Qv9Z3Omi59yY5fKl+c2nVtjrDkVo9OpDMLZ43xLs3W6wmwgLeYvz4NaE
KKAYzzr2webFxp4qEoPOwWzDSgP4h9e/0fk8yAxJaKSgje6aZU2XxPZBmIiIAh35k2ykIMWKUXA5
dFIh7wJChRgdoldAcYYQCXdz1VicUYNNcq5PcWaZMCEDJY5Z5u8tiAJLwheqt2t/UEh784rg0sYs
hw9yqmG1GH+WG1zhghxryB3MaHA5FYFTQa7KSFEXa0c75dZwS4s+3QYW+m0Pbqnx+BDYIFQo7e6Y
sBphbKCCQPc6yak9dMuwhI1be2uWlL57yye/96M2djiF3ad47jdqxgRVar25hTlSMWL2NlUSrJib
fmVev+/1wkMMwNSulPYESOV5sIuN0S2gaARIoXo/TOJEtJbXO94OefDa+HAEwAatlPvbJF73KTDJ
eV3r0qdWEegAImP5dtT1je/Yoc3UCamoGTRU9CIkZB+mcbqJuS4348wUzfc4+l0ds7heHWyv/VpA
xGT33gJpXSeDt3iIBT0s0HXfm1dHJ0U0IaRFGd5HUnfy4ur2O45TnucOw4iXPSi4Rq3l6hhKqGIC
5v7Aprm035NqfB35thsIcEVbfPQBiBFhoCnJYicttltYaFjj4L34S8opIjeTU35Jnwd2oLfLs45B
p/WgT8E1r2ZGD4W3qaljeUcibu8PSPEMTsQeBx9FEKG9DmNkWqSfyj8HTC0xb7wWg32oqUkLQtrj
HEeMkfYGo9hBm36EnugRnd5GM7Vtf/+ljDNcrxZpdcYtDkxiZ49EAb0A555O9ruBzeYW89l257/A
sJ97TsMU079IRpx86aWyPxO+FOgJcod0DEEGQERaPpJ7OsNWHNE1COumL0uQRfiEPnLVnUgSb7B0
7apenBq93vdJ/UjkbJ9P2qZF4qfiwKXemJHfV3/V1H8XFekfpiRJ/TmAKUa4vGNXwaPkzYMzYHGY
m39zKV1wqfWv1Yv8EED3X3MUxDsHROg2ZVC5t3DVbl2yZ3QDpLu0uK1/44FjwGyKp7IE2WtQAbOo
dgp9pC1snGDTvPqxwlfAOnJ3iFJk/wP822k7Z+A3Gfa9TmO958xaVkmL8lPZ5iUpi0015J+A/KgR
5LRtqbIYa6J863OOXmQPYdcPe912z/mYnpKsjIIg3cv/qde4ZQyzv7Q4TnwxRItNOq+c/WoP8sgM
+7sxw9BPKfyPpw6nhNKTj6mxJRx1h7ay93dZWp+qO2l6Svw1nruXojazA4gRxihc9WiQ4wXsyFdD
8m1oi9faM26OuRxNZjy2pz8Ek8VCBLmfO9xYE35Vi7IsYzQ6KNCUutvBi/LvuloJF6R7SnBWCC6O
hDl5vfyOsv6y0G482R25d0GfcRLUqE2+SSo6r5/jllSbjpe9IjjHv8OrBiB3otnkGhf4YQZ3C1Jm
72akErPukDXpS0rnURT80huMIiUmKlu7Oo06LSNUi0rrmJi6gHo0CNDUrgOkpV5tjIbaemAdhCVe
FmV/KxDU/MBMu4z8qaIpx5RwsQz33AbLafFrP8T1yZB7uaVmy6taH8GnMh4ej3nM+Hfu9qZDX8N4
zoMAT/+EXQV+Uu5X+KON7ZANj4HBa2xA/1j35vQQ5GQzsIU299SAjWceeD/PAT+DXltXZQPwUhO9
XW9DpQ8AV4b9lD/G+OXWy+x9FQ7aE/YjOJn2uIWU85wt/gjFE9pD5nIWWeyXyZGwt7D33cfF0C8S
zOq8GJv75Lotm7Bmwoux+XmUz0A45lXf9/tO96bICrKdWYD8q10mM+6FlGwYWwue+4Vhqw/jgzn4
2tYxQbS+tfZdSAF2LaBT6oysZYLHuZvLV1CjJ5H0MTRsepXJCuxDW/Htwzt1YFou7dY16sgImFSU
lYb3RyJhz4ylyG/a+CTLBYflXMHL63ncZiCrWug7MCop2I+5172Uojv3xDdC2RIID7KleHKBPZKQ
/teN6abxkze902+6j/wBKABbgKoea9TbzMqRj9QXugKUEtJguEqPpt2ubcZkQ5bss7k+tACN4nZ4
8O7GMi/Vt0VwVY76ijG4TUwBpdEeudj3qWTyDLUQS7C1SsuMGTLmrLydfrrYfKid9knvvcs8plBH
7qooscjYPPKocWviqWMUtvKRSMPWbd9Iypwz4f5adnZJSCwiD0J/8VjJkiLgKY7ptWdwg/WWdzbZ
Z9D2uNmAGrSp8c0Al7RuTDQIlyXrI9amJ8+qHN6l05Dtsp7qKj3oTEPx0q2M2aDEA+fo1hPWY31r
lvG+08o1bLY1GdZ3lZmM7OXnUEHp08D+59QJXaBvCjpon7s/cJLd4rL2Cagz1Ve+80t7v7TwoCwb
7rZgNKzvFkg9wEjULgWQtBsqfohuCuY9Dd5niScH5I93alL9ERIQqVXD2wHoedQW75qoConmy7XQ
HpYgGmt56wMDrwgT69GZ8DMF+9a4v2YNYg3KYj+YJzPF+Vt93W1Hg2P8NstwwEfGZDT/1VB5cIsS
jQQeaFAlFfa/mAdz5bTVlU0oexlbr/59iYyPXD342SnTIMoLFXHVvztpcwBMegggejgL+fwctamS
zMbYwzDnNRCV8cHkRe0dCuZupgpJSsjhsHZ9Xsi8dh4TOHRwWHeDkt9un8TrMp3fXRhpI2ir1mEP
z8gjHzeUPsXVm+2NEt0GJ+l9DF39Jlb/XJjI7YYXOkAIufrCGemAdbCRNceHaZqZmgHQWpbeJKHD
Dhlh9rtWEXAz7fS77wRPfnfh+Hjse7hFBGtG/a22wJTM8s7aIS5UvY0++ieuuUxVf6PBuALi4mzE
+9EAX4ESUWjaQeXpM5U81jZGMo7Jf7q8umH7HKJO+G+uPW2D1kXJgWpTzocmz3Z2Ij4JOd2YKexN
dz6WRGHB29Bdg0i4IAy/udIltqugiI4PaZm/uU7y1GXiUgn6r5RVgRXtAZe7AUeLdaBGZe4XM/m1
Gn0NPmrP+fVYkHQuCutUO8utdYK1JeZwHlCuXSfdSgsojl2eEozT8r6NmJ6XQHCfbTNfHSAqmzsb
RgODZSIjuAO0s0iSKRzH1IqEsPkSQN9imyX+sIhvw/6nOhrzNn0FVfg7lRWt5ARtou1Sdc6LEki8
BsM9Y8RNymFcC0DEzMPQdzJ3AFuF18dvCaPyAQgyJausuK8qbkp8bsNrY9gHent7pVkyBzsi3pjn
qI2eEoAqjOSM3WbTW8uvo+Ef6Ez67S6uRhw1zLqKOVjp7EkSRf8eA4mYGXpFuMf/sX6hisjzbhIm
jk3ugSxEGl2MXaUFGxuPYrVwKMUSG4BTf5blB+uYSuKuOQJeCY0WV7DmlV92zI6GjtFdL+iZpqoO
K2SLZJwgGuk/ndNzu7AiaHQ+SHR6SIDmkGyXcsa8p/L3OoD+TcIrC0aGiHBTEx3HlKKZaMerbwPW
aN1wcfONR2s5aO2Rxmyv2eZ7Wv3VXXDVsc113QexhQED9pSGRu1uq/iGT/BVMX5HL1OBdVr0Htgg
YhwkWCtuP9h7FRGfPxe59ug23vOAtbBZxq2qnG8wC9tGWgxiSbwhM/max3Bci9w5/6n9/A0pdjNz
pK4S4UU1r0BLmtTiliGztE26fDeZtGCDvfITBH1P/ytBfDno/+zUCA03PidT/6fgbeSNu6559kXB
dD9nV08PPkH5+E4tIFw4tK2F31Rr3qRfrQsbAnqrDBxyfvYiyuzQxTio9ZI7S2s3gcMLPtNgwt8O
pUouWgmn1qtYhK67O1xgOW78mvxIQR9LedLEUOmS+hos/oO9FFHKKDwVCZS5MZISX9kdE+qR1KR2
pVxj7pUDB8q1AB6S3IAi2DliPFqa2E+e/UhPDwIcPs2WpOankzg01IpoQPZh4uDa5iJ+EuNQ7ejo
iVmzbYC/q/WNxzHOJRbpJTh22X3jiRaotadBIIz92j2kxUxGqXyRYDFr01xLDNidvNn2eBKm3NaB
/snysNOs+RT0Dvv54OqseJOxwI3+z1xb26kxvofAK88L+6R9XCA82hTeytwJzAYXtUxbw/Sf815E
2mi2+yzhrmv1sgFoY9yCWSyXBQwXBhURoUszcWge+7t7uJsYw2AXOkoubWIrrzht0e8n8jS9sAmi
UhFpk25hvGYa3OgzvSwckL01Oj6Ew+4js4JftkSkOyMYvsvErzjsjU/IYSl1KcIb5G3AEoWPtDEz
00v8u47RMkYjTOH325HEFwRygSTYfuLt/suSwYUt6PsgfevfpJQIZyibtSq6XbuQUOj0n4JZe+MU
MvKWKj8UjNcQRRnLOj62cocUYkk2U+WR6gOYe3l19gyNI+fupy+p43dpodZZAuYru2QJ41PPxwDU
t+y7sRRuAHTyIn9D5H+oc7iwzMi5ANhUXPK2ZFt2r+30gHdZ+530NzlNh7ojo1g1e29IIJv+GGAa
PL5p9K7Qwg3QF9onu4EYZt3pqI3SsL7h9rJmIm3dp9LlltwOMSc45+5HXiHMWepYaimrRpb75gc6
Y5KwbEjj14O9zQuDIMFPwiqdyOyMjBp1AEMkydwZvo7+FK87yJ4qn1dN4z10qgOix3to2ts7pXme
fnJff7TAYboOfNM0J2PGwrFF7HKT4UrW+3soGS9l/1l02H3szNl4A0u7WGDkQ9egGOY16qjk25Vv
WofYyiG9tM6R7P5JpawpAZ8DKoF5m71sG0e8tg2O7zqHg2E1L2AFUHQIdPjNTu/fAwwzffejZRgC
A4bAbFyZj1yY3bYBmPiatbJ4bjwYaJ1svm3OGSQHRHQFtGnnJ/dZw6IxfPDgRLk8nKiV+spKpbEy
mHgUnfwjM5JsHJUcShNIYMKkzJ15a9MwzyZv06XDTTJg2Ff9/P/V/uZC3g6DhBhRbZDzMBvxEkh2
MkL7usWj9TdW3ZlFSXSUyIeW0ff0KNc8+XUZi4PZPfdkEpj0464oSRh0QAFWCwOYY5vqpDG06hIz
kWxj2BaxdsIxynBb1O9kCrStPRgvNETjuuyA53g8b+zcgJ0YO0wnYbnNT1rKPhDwmNRDum6dF4px
iK2MhVHNRtCdPZWdTzeBe8Vdqzv1BWPv1bTaBy1lI5TJ0psa/++aCge/UsNexFwc1FhcUPWKk/DZ
CgMGZZUZOdXevR7RND6a3JLN3ICHe6U9BFI8cdJh0wo60LMt63/2VcZolJS/eZgy7YV9JQZX6Iz5
dyJQnd2GJr4JQzFbxufuEXlhZJZc2ziFXMDp0jTkc/wC7URz3tHzelc+CZUuWzMb2zOzvFEH1xy0
l96yQNAV5YKdseN4AxlC9EtrtRnOEnsren/BbUpJcjC1ODgwaVNQA5k/S6+tKRfZHoDui0yr5/aF
JCuQBisYMVzZPPGjOWINMYnMWHpH1ENS5MKjxWW1YVrCReF2wcaZRfKr4/CxaPnEvF202tuqzvxc
4rgN55rXwSd8AuE1yLn4jZoO2rWwFZgpjEK1tMG7V5afVrKUpyGYgYAv5XJYPALlMcmFe1I/3Uh8
MQ+wCWl4pVbubcPnk+rx+C0qn04ci90FB+e8vgcNj1kBb7VNeC/6O26kvVcf5uAzNjUIz84IaU+m
a7bYFSo2rwzaeE1E81BWXbG28l7ubJbNrQzF0U6iu3vKiDVzWUqkT981dh3VwdoleBOppUh5Wxpz
H+PculguTqdpCR4Z+CIKW41cXmgXcLuxSYlcUaA3R9ssoFZORvLpjFgey4woheP73WM6df3PbKRX
VmWSBFM4oXcW+ai1rF0qRUKBu1jP3jPpVHuc6c9gQsVGGt3NZUnPS8aNESUMcFFa3exoprMZuRMg
KLMFtjhYLlMxtMzVopiKDBRZNjPGfNmlrLJeW6Zqvo0ASCE7sAx20pQUWnIBIYZwkrDPxWbx2LUi
XBXieemfTER8/KMNmAlkdkPtwEsWMEoT62RLE4iD0XzY+DnY0nnPUdzslkPdQmyR+oY/9phUw2sP
P5skAb5oVoXFvVMw3oHgwsM+BQtqslgTKwrz6Q5i7g9eoDOdZcbesZBhCFhtiHbeiZMS8tgjzYbj
TBBat41jN3cLzNj8tTDUMxm102xM0EYhayVTsy0W7eCP01m55beVp691YBAItR+lIEs6+YQ0255j
hdnUNa3mmz7mD6apdlorf9iTQ89CUUx+w2AqhfOxweY9C/9S+D9knH+hgexZWhEFGvq6ouW2Corj
yX3lD7zLyTiQbvhJTADPZf6vlV+FdAn29mjticxOkys/R5ev2iVrOM/qzFvAVgmx9WnkKvCrbuFd
3XZ588WCcdDxPvw4iEoqApdVPqPzM7nNm5/re+Z7L9OdnouQUnjVqsZFYY4Fs8L6CnFlGwwBFYIM
XdSXLKmhqmFiwDk7O+q+eMeJALoPBCKYifWoypiO9FMOv36OS+5Qv7n1HW5FcFt7nIrma5Ya3Sao
CyeiNgY355AxSRvHjGhWaKDQplmaOdVMvUZRrZLR5qBnLo6G7PC25orVpJP9L9CsYGdJ7X1xFsWm
rrwiUgaqN3WretM3bLBqpSY/MU1qVEa1qz3kKQwqHgrRrX0QTYhpTfPgj+pqDHV7AEvGqpba2LsT
DhbN8hfOTNGECmzG1qlKeliLPMnOpQ/eWDX/OLuBuZD1bHoFnVocA2b4x+q+HorfuR1OgfMCK7Pb
NNo9NdpZpKurIHuT5pLsk1rTPjo/fsgLozimfrrgGEw5OUtCizjTsnGjs9X0NTUGLWSRE4YKr6A3
gIB/TdFJNr1BANlg0wwe+gzYyX0ekhBCg9EipoJmjKJ3g9gEzKNg82wTBD932imymngy+qzAIAyp
p80N47WazOVkNYOHGBrf9P9IO68lyZGjS78KjdeELbRY238vEkhVurW4gdW0gNYaT78fmjbTWdHY
BKdpxivWWHsGwsPDw/34OUUJb2bPuDI9eCiY5xhSppBBIQsWzr0dUieMJpOCddp9HgGr8VBJevNj
2S+DxnjlCX64+WSN0P4Y5agf1djPvqhSTquUp5MLbpxglDfMuzZabHyFmDL5aIaQhQwdkIqy7GAL
Y244ZOSUopzT7eFa+VqqNfiqArJ9ZprM47QwhSEcwS0MAIaZd8qPOhkuT1DkUuOg4XkGd8dD5jPa
X1HEVUp1/B6z1a4WMgkPQDe5jQf4+oNCIdGvxkeDcsi9NPXKo+G3sCmmw1LgaeWPk54Do4u1sqEI
bw83YYaKIyMHoJhRLkLBpEZbJf2jggHO67QxR8SzdB6zinwVsdxFkwltFTIfpl4kgK2xoz7pSfCl
HS2AnWwsbS3DhDFrniYSfv4TMF05Sk+VfAeV45h4qKEGp9qIM/DnkfzM6CL6dNF8TpE4hYmgRQU4
1R2yE6l71MA8ykcHdpa8JPuXfONbazNvNqTprO/QCQZWG/+RQf8UNCaXvD8vDJARdfdmmh40NFS9
VjMeadjn55le5xT0yh5ScNvTJzAMmUrfzHKy7r41yuQotwhRyn2kHIuxUp+T+CM4WSNDgifW40Nt
Tu0hV5PPbB7DHPY47pTUZLcKAE7kKfwDSAjP+xHM2i3wkoZRWKgx3Whuvyqm/NRoJSjEBr5DtG9I
RCWZVzustI9ZWVtf4et9tiIbyvpy6L5nqRN70pC/s/pSu5kKW/biHjyaE0mMzzlRcqvD7HIqq9r5
hBpYB0st/BF2ydwW1MfaU+HPQOph5Y+R5nxqSqpHlVLA82amyDG3+qfQl/sD6BN0CuDCIv3Rlfu5
Gb4xbLm0mZtpoU7gIixio36w5ti4DSYmhNVw7MHxB+ijJfNb8D7+nVlD+ZZ03/LA+opu+evAeSga
jmnXKx/JHKBBUVT5QxTnKk1adb6xZOCxuVwEgEabnk59VnEie1V7qzWpBpuLqgD4L2GQrADzyRrY
LSU03mcxcjxGykPXzPTXdo7B3uehKRVvpBSmLLuWtTsqbOYj5IGA5TuFUAipjUuiNz4yBgBpfFXv
69Yi3CYh3Anw3u4UWnSenPuLcg+yMxlNOUYV/9CaeDjxLqf0HZrgMrltxqQl2W+hsdxT9zUhdgW1
qQeOTHLIPDYYz8hwQHaB17WZ3uYdrUpv7Fj7ALEP4qeWlh5DtAfhjqI0inoUA2J+zqUeA1HtamhC
WrrZsbqwvdbtJwjYmIdDn8ed0IGFKleVPkDfWwLj0p29rNQ3raPzyzRknHe6wkCdXTCaIQ21c5tz
p75W4qF5C2MqzxFotGniacnbqYX9Lexh0AFR9w5iSG43P/tj1qUMDYxUfV/HzmOsaiQXxsDDZUge
4Rx5rLRWPRmp8ZDQRmsf9UhTPqbIO6aHoaVfBciBIcaWJogbOfmXPkdQ3DIK//VIHxGJWVO+YaTU
fo0m3Me0b5QdB+qunToqiWpif+QlUVFxBOkiGZXsOgDMjtydr4YWCQDKJcYrXBYeV73l4hkAVEDN
+TVz6JExE0eJNEXCsPC/jOZgDQCawoek7wsv7vIHo6qm1+bcjbcRsIQ93UlIlML+dQmQ5p5yx3MW
qNmNmkLhQ1bGPUrE400OntLVGJP/wtR44SVtOz4S3KmQLwCSmsZ7H0fJOwoOdEQSpUTJQ2/pE9N+
U+zuvpy7KTr0Kd3RLtc+wqRhva6HpCGta94yhRZCQpF8sUuWHzMN/rrJzeHNhFo7zDwMUstKo94P
tqTctTbDBQrCEXE3IrtS1/It2ed7uivJ7l+24WR6YSRILoGFkJehs96+/1c4wMns8BCC5YiXVqjc
T3Po/fMf/+v//p8v4/8OvhVPBTPyRf4PXpVPRQSs53/+af3zH+W//9/z1//5p807x0SDFXV3WbV1
mRkf/v7l+XWUB/zHyr9qp7f02gGg1fvPEiACZXyEJyRCDWY6Xrdkr1lSVIu3laaYtqy8tMSrHcBo
6zMIO5Q3mTTeGrlxnOivmHV00wcJMsnhm+smlx8vLs60NDQwLdWwFUV7abJLmZscDMbKoJqv07s+
fOskT79hwoZGyDRVRTFs8ftpU9amDuRrdnxSeUhGYOU0YvF1K2u7hNC6pqmGo0OUKlhpwkhiPhnW
sBQ2AZ7X4Btj9J1dagsw4o3vzPHb7xjULLgeTNuG3fnllyvSEe6OPoJTLrqTQOYNJhAeAF3ZQZ83
PFBf2STLMEzuTMeymfx+acrXJhDxPYe5ByHGGj/qdr67vhpF3bBhvrRBwsxs3HLqtUcI/A7VEUDr
AWoYN97zVHM3rC1uJbrd5YqW3bw4U3ZIp8lv6Dro94CTuvflARS2awMDBma8h/T5Nt44W8s3+sWi
Y9q6Zdmaw9P3pcUR7dcJPkOoCBi+lpx3foM0przxFbeMLB/5YlkovGZ1rzJ/hOoH/TzZHRjD6qFe
vf75tswIh9aSc+bxg4pOGZUki4LxZJ/i6nzdiLLmdfA1qbZmGeiZqM7LxTRTLhnmHLIY13msz7lX
3ZPvHfs9XZR9ekPDd8Mr1pZF2ZT/KbbK/5bwePH15MhKx4WsjllX/VVDFZkeFWXjotpwhcWVRVew
bdXS6aFD/PyLK4wqHeUJ0nOwL0ztoo4ehF+y4dv177dlRfAFWJzajh5E6cZy8E1H4960nActZ0AS
pfDrppTFeX9dkanYmiKD7RO3qhu0qi8U1FsGdz6MXujOt+kt4j/78mhsucXa0eWprjM2x13oqMsu
XuxSb7eSTHMULrUDCMmdvi+Okdt46QPv6F3gdRu+vhqYHFOxLN1QGUlXhVAhFV0/GJALuv7nYd+e
lZO1Vx+h5HGLQ+RZG5F2xQUdShsKl73NVWILUcKA8gc+HbJzE0IrOdaOgIuOnaXtr2/Yim+8MCP4
xihZWeiUsNTK/TtFe1dnt+YIb1m89e1W/MJRNM0go0CHCMbxl3vVzpmUFpqG+ll71G80L7ix33bJ
wTkWXvrtd76dYikaNz3mdEuISr5VG5qi4himRjcBMUZm3njK/f0vd2lkCVoX3qdqCBLL1LBdIG8M
qaNcZ+bfB0e+Zx7l7rqpH7mPcKocVVZVB9S5aVpi4mIbCJFMKugp+Ri/BZ/ghZ7u2Y+MpZ/kXbi3
/374g9lQV+hCwrqkmEK8teJyNooRst0mhWURToZOJdl9dX1Ryz8irskxuARpyzGeYwmniYkuqa1p
2LuQ/R6UU3RkWOJQHrdu27XLgySMvNl0dHk5uy/3qTRnxS5gxnBbD8WrB+swn5AqhPrERdHCTQ4U
VLa2azk0L5dmyXw5/J1bHqvC96tmywgcitaMpe+5rg79aQZb/xpW80O6l2As2Mhrl091xZ4iv1xi
YSVdBOMWTyxICGaIaFDjzJnn+lLqH65v2srXZGnoEeMeqqZRM3tpapqkvNQqQEvogtzc1+dsH+wh
MNzRVDy3x/qd/rBh8NfAATcIHOeyTsIJkkvYvhGMZgyqEOljKI+OvE/JzprUlY5A1A714bq1X33y
pbElWl6caUWRO9XXaQr78qdx/mDVb+T4wygjkqPumceY62/X7Sm/hl8MqirDFhxt2NmESAUBEOo8
hkOUZ2rzPfAu4xS9am9B5kIa+jh4lBkex3dgOTZO+LpdXkGqI8uyrgvb2BcgGdMCu/lCJRqBjV/0
f+9Vpd0I/Mv2iK7Js/VPQ4bomkPfQUIiscAR5scIBew8/MiEwnnjQy7/zi92FofUl7xaESNkZgyS
E1OiZ/KH2d973X6fy7rbQxkX5u/t9DiZn6sp2VjcSkbA9l1YFfxlBglGjwZKHwapzoxjhYd2ByG/
O98jxLmZlW6aE0JmZAcBhRIzc+17+wgygGugvXGO5oE5QW/LRVZ37mJtQg485L6TJhpflMmpXD8H
5td63LhCt0wIXmjXUGKbJcpMfa+jCVPeAlW/BZOxYebX5wO7ZOumqusMRVhieJxaifmnmhBi0dGA
JrSVTxvet2bBUmUuTYVXP/J5L+MGOOsgpBAeu/T75jPzCpC93vQn6758r9pHNP+We2a/YXQtMl4a
XW6hi2DVDmBhsnZIXQZLD0tGlZ8KXsmLL/zGKxkIi2rZpiHbhGPxsq4T5nQtWL1d6G1brz5P90zt
uxRl0cI5jMfosJXCrTwkXloU3A89DYo4IZ80mfblj2sGZoNsP3iqlxzsjW+5tn+2Ro8F4i9UrBTh
YBnALBfxUiRT4teD+SUpvI29WssILg0Iq0EITfVhFohd9dX8ERK0k7SvPIPe4z7zfuftYHGVWLaC
y6tL8vPSM7JJlqVsILUquuexpezZAdzZ8Pm1nOPShnB2u9HQM/QmSd+IR3p0UuzU6yDcggCITvdG
oF0JFAqtCjI4xC8ciiYvFzQZ1OujEBBtlQCH6QOqtQDrnkoL0OL1ndqytHjKxaFKR1ObE51ykBGm
N1bxCJ3fEeDThhVl3YypwPKnkvqKD/8g7XtjlFkQgn7MUZ9017iFSdjtPKZW0hPUWXtwKBtevrJl
fMWfRhcnvVhbGykOqivA3QiWX5NxuhkVKC7mXv1gdDADIkz0G9+SER0DXCDOLz7DZjTDQTNQCM2d
x968H+V7eHGum1g5uHSwbEdWdMWi3iAc3D6M26E1ab/3/AJoN/XWd6VANT9dN7N2876wI5woPeVF
NHURIxd75aB40d5YUt7OC0/yLR2bt9fNra1Ko/hEdP9R0RXOFvizboDhhLPFw8uQdZhZN7ZmzYIh
y47hKGTyMH2/dAWdKeNgGKguBPWXhp5fs/G4W/tgvLiWErFtmYYlCydWn+OlKM2TpPr3Ewiaml34
PX6/3Bblceu2WFnOC2vL3y88G3BbBV85x0ke5vBk2e1CfVNvPSWXjyLkmC+sLIf6wkpN/Z32tky4
OwYn5dSejKOyB/H494+pKlO9IJllb7l2X5pJh6YG3JWDPmriveGcqrYBQQWVJcRJsXq87morDwGM
6ZZJZ0lXdU3Yp8ow9KKdUOSIYf4e+nMbAu7pQEdu2FnbIUV2iOGGqZrKj3flxbejkVaMHehgNxqY
RZ5DYGBTqG7cSWuvUxo7CAKrhoZMqPicSuLANp2cSiesvUd1P5+y4DTQ53HlQ77vv0We8iluvetf
cNXVFUPWqDHoJEiakPyFXVmVDIEusaF4VvfBDYi/ffKWnM/bfgOsfkeeOAosRstbVXhPaUknzahp
LOP6KVwa30Ju3+vrWbkleJGqBuUzx+HpJlgAEqrIDJTwyg4n65PV6m/gtEG3qVDsj4EaP0uJlmQb
Lr/mhYQhtowGoGLbQhi39Y563cS+dTZ0N6mMAJj1uQj7J+beN7ZrOaTiIWZ1dOZoNsqmWNovwxSN
gxaHn+o/LOPYBM+2svEFV93w0oYQXdtithmdpysC2oGpxyflZHvy2TjO++IuPmVecJD+/j247Nmf
q9KETQtbC6zMiEXJvu9UiBUfrzvFmtupVKFVUkouclOISRIzRXDhg7uLM7h4rCGzXqU1vDjXrazu
zYUVIRhFps1lvgQjKJ13zGIZWcQw2EZFSV1fC54DFoo2upgz2HIHJ5iKgu900zwbX7ob5Q2lQQCC
LrSgnuMCLq28hbf7PRA6t3kL8wePqmDzga2u1Cxor//8IUJS0fYdUI9MY5LQG/bqQ7Nf2p3dUdp3
n6yHikHBI1TMu8hDvf7dcNp6061/7J/WBSct47qHv5FmeLHg7PpqBwhnP4Ndv76na0f75yIVWfBM
ELXm0FV4pu4zzbfME99U6rem3Qj9y7f65ViDQOT9pqsqLaGXlyZGEmD5uA66EtxgAF4rODZn6Qhi
5msYzDemMmyYXP2AFyaFoAUxTO5DaZa5msPQJ4Pi99NWi2v141Gzth3Vlk06GS9XJeUVescdxy4F
GlnDawzfwxGq0s2+/uolRtpPN1rllNv2cmgu7meEGW20DJbvx6Td3XAM9j1ctDvzcdxDGLaZ46x+
uwtzy98vzdXwPufLtwsYF4c02HpfbH27laYJxNUXNgSXmCQdqhgN5sD47B+Hh2AP+PWcPs/72o0O
DFVsVJk2P6GwWSEiYkWfOTnpYfZQHmBc3KHEeqYYtIcT83eOFTAzE44L0nfxxtQHPx9Ng8UxRu/Y
zxbARmTPk+7D9dO7uk8XZoQQZabwasKCTSdtko6QScAjwosxCY9/3wxPYUMnRSQZVYXA3+qV3CJa
nLvS8CayDtJ03+q3v2PC1nlyQxKm//Libts81/sWj2v/iM3xAc2WW5As++tW1p4ISxH6TyvCPUlC
H9VmEZdu6Ay3IdX0Ums+UJY8Qn+roj6jpfGnksf2davKWvRbEiedh7DtUJZ5eZxQGaVYq/I8ZYDY
UzzIog9Qx94DY3Wju+wO5fd9dYZd9Zj9sWF57TK9tCw4iG1QdI/nBEjaYdqDI/bGDxCbL1Vw6aie
JNiFNkuDa0Hx0qRwcTkm4x45WHGGzu0PrVqchl4GChnrjPE076+vb83/L2zpwu0VgI+bpWUm2WB6
EfnhqHwrmxs+sxo4Lo0IDwhrkmCujuju0ojRDgtkQsn4hP13f6fupttoY8+21iT4qGZ0A6MSyCPr
kYpglBci8tUU99c/3Gr0vVyUcKQ1BeEWCbIPVy2QEGTQs5KeZOMpGpH7aD5ArAZrYh3eh9ai63Fo
+/N1+xtOogv3WZvJnVIrnIjZeoYpo+QVqOW3Vfd03czWt1z+fnGPDRDTSrLPBV0694p+QgxO3SrV
rNUK6SX/dbh14R6TGZjIJoYZ3BwthRt1jxAF49qe+lZ/bO4gTXIjz/GKLadcS04vrQohRYFMSwsz
WB6ZQVSr42zsiwK2YP/rWHyNaAQMLeQ//VYgW7cKvIYyL5gXR9g2pZBDpyqAD0kI2uvQSA7M6wSz
0kMdgqKHojPspWokkvIEcWMe1hvX6vp+/rQv7GfUyVEFZXwONxVCOv0dNAfMW2wYWY/WP40IGzqE
zIQGBredZX4xoC6bGPvqGRaGZ1wzD5O5dRSXAy3mxppiL70ioFJUFV86aYBQNMM9EnvmDnukglzu
hQfdg219L3nhu+snYv1C+GlMOPdjadRJWYLVy/QAwnrYPezP/50FwUcQazLsFGVtWIdhYMzup3zT
Dbe+mOAGZWsDAUdUk9TRvCkPUOsfqMy76i45bJd01n3u5xcT3MFXfE2OZ4xp8XPPbIS6SCdsQFLW
w+FPG8JptqNGCxOm0V3feoCj4EPcQtVu2jcJNB//3e4ICcGgMEnk90HhRtb4qYHP2XT8D/+dCSEB
SJoycoAOUVsOEduojlazhVpYPseVE2ML1369qFpFC3u/ni5Dff0RpM+eFsdJmiG5YkD52/UVrbqA
aoBhJJ3XgIK+PKERPDoIaJJFdfphnm81Hb2Ljfx3/UK+sCF8tRKpnTZExBvkjn9cYDvBO8Pa9Tc/
utOe9ak1NsLcD9z5L1/xL4ua+PSHNsdmtIsUwJlAdkWF1yDs4afxg+7M3zT5S1V90VKYggOgwzLk
tNAUzR18Nf1d34We3fb7ujHOSQldiKUm7+da+hyiN3X90681mqls/fnteYW8/PY54hpD3/DtlzZ6
Rs24ObQAi9HY2wabrwbHC1tCJAY5lUL0RerVQ5t/lPfVTfnUHH2v3SXw+3+H93AT/7Z68kH58Ka3
aQhbgisHEaCbOGLbI2JZ8I2ZmLvkC03AjYbPugf/NCN8RZTqjLqqGRyPsqNmnNP8lsHUjZ1aro5f
/emnDeHrdbxT0cojUC5NOITFu2N7iu46L3mqntBgghvYu25xdVEa1STq+iowKcFgqyuNk8Ji64bU
6NJ6P7Sf6iD9rYN5YUW4MSU/Kka/5T6L75QvwQlCUYqQ8zF9hqmWSsVW3W/9uXFhT7g/+6G3stmk
wI/AUgxb6jk9MDd9p8OPcFSBTp+2+mbroefC4vKdL7Jkhr5qec5p/kDOBRvBs3/U6J5NVJomEBBA
IpHf3ti6zVUKt6qpwYgxNXzVsnOh2vxRVx2Zuj4qLgy+8X5rkatXxsUahRt28mOpMMyFFV2CafhO
nx79RTMr+TTLh+teuZo+XlgSLgsl0CdHDSHC6qL0KaFQEjvf+xBu8kF+0MsGHpHfejGCugDOSgoJ
vO7l/tn6qHZM2lUUB+H2yN/pBvO1W7MQq7FRBwoJzEijQiMYGWqoVVKUytE4bu6nClWEaqu1tXqe
L0wI57lz4LSeJ15S9vBZKey9zZQ3yikbrre1EOE893lSQ1pG1CAU2osYapbtrnvA+joWvCgYAXJo
4Tz5RuPLcocHyAUjlxZPlLl5NcAlsL9uZ9WnL9pywveKxh69WJnOJooK7wwFFvBcOg36Z9/R3UXY
5r+zJny3knngMPd5+80IcKVwPErpyTfv4hIp2q2K2eqteLGyZQ8vIhLiNKEtUzajdg9hWfAeuS6t
1XZm8vb6mtZ94WdjU9gpMwzDwlDTgpzxm9ydIXG9/u+ve8LPf1+IchkCmIB4Eq5d0FB57TEXT2HY
+w0jBmVNmTRMVsUuhI7+RGk2UoyyxXQ0x1fJpDDyXGw49Y/W9S/X+4UZIa7pk1VA9wAv5HSzJKjj
acGUI3q1Pciz+tUuLAmpcBElipHa+HV/CF6PX60/lkJpcNeDzw+f9QO8WKhu/85Z+mlTBELPhqpJ
Tc+4iG5DflQNjFV3kJz6efJaR1UCqcfSvb5ta+ByVbswKUTUrmJSH1KV5Me7P3mdUTmq/5Ay4BAm
IDoIIXfDY+QF3uYNtRo3DNNQllkVKImEk4zSFtzGJolanmWzy+vm6DDcbxHbuxQe4nHYcNDVU3Zh
b/n7xWnOUX0c09xGWKiokXyEEa/aaO6s3rkXFoRzHKkmwmIW7bFau4tKCMvf1Pp5YvR/TG7T/u31
jVt3z5+fTzjUsh4AYdH5Wn7+pSOjqOaHcXj1OzbAhgLIAVcpjpfNoVlBeLu0ZTNY7Z6D5rEfn6+b
+P/4308bwvXRxZMBEyOlIBQwz73kwuSUvZPc3q3Ow5vw1N3l++EWGmR5w/GX4/trIPlpV3A/hugh
t6uxG5/BpZ7q03T4T3Ba6ymm8dOO4HaDMcgK9OHL+rQDXFXH+qS+hewAiLJ0VueN+Lju5D+tCS6Y
U2Ue4oi3Y5eklgeLWeUFXAze9U1btYIuBscWzwCT8/IoTV3QN1FNipSV/seh1dHMs/3jdRur+/MD
cGZCiAfS7aWNEAq8NJlZCZpxU+dlOs0B5Gus7E1vQWvkFdnH6wZXb3vb0hGwB+HmiO3FBPh/HuQs
qvGhlEybfQT3Y4aAd/v356FpXjrkZSZ41GVe7+XSZj2XrCkj5AKk3w3lwYKEMss2Crqr8cFZkAcM
58kMv740MkilaSNbQF1FVp9CrXw1Ddptqucb27TqChdmhOtDmywrMOChcudiVKGyjBVoP7aQ3Wtb
owMH/IE0gz9F8Dc0JiQ4ZlE0DB3tHn6WEE1nFJtKxgFrZHiu+8Hah4OZD2ggICbcYFnxxT1BGsOU
yDCyonL4akbOfdeYUHl22UZWtrqoZU7iBybZNpb78cKOgcYVcpvL+DgceXN5gxTlMUQNwf96fT3r
dhasP0AmJqAFO9B+27GJWiiMvNJO706NduizszNtBPLVzwba8E8zQmJWzr09QgBISbexb9Cs9kCv
3jmZthHgll8rhm3Qwn+ZEVxhROEcIRBGhA3/c9jt2/GLmqNdigDAuBEP1haEzAb4RsaBeNMKfuD7
8pArMMkwFNxAhXuYQNfAL3x9c1bz2Usry6+48AKERzJZrZlCnm6Wqk5/go6TaZn2aJ2vW1o7qJeG
Fje5MJRF0SyPOW49JjrsmLrz3Qy3YJNrrnZpQ3C1IKmpy84jLCbxTRp5WavvHOdNO2/NX6w5waUd
wdcUx6703MGl7bpzFX24T+3HOamhMGs9eJWern+5LUcQXC5t7CFD75HbbtQe4jK1XUuSTqjEbZyg
1VThYlkibBcIDQ3NGOj44CoHBoBP/tnaQ6J2qA7Op63x7eVXiwfp0pgQuGe0crqo5bzW5gn6fMjZ
c/W9GiJp8TiEnWfrG6vb+Io/Fn/hf9GsdGk7k69mOuw98w2M5ru8Olzfqg0nF5OGBEm7ItHZKl02
DuEyMmP8Ro5vMCCjGQZQpF+m3iVTN2JzpiZgLuITxf1Mfx3FHKl+QH4z+p2C+YU1sS6fyAMt9oG2
wxgicWGqX6LAgfrS3giqq3vzc1Fi6S6uqq7MKz7b4KifDAka5ShMHsPh75Mewdqk6IYFSNHg0Smc
JKRnFHMcKLdGcO/16pOp/xFQLyog/NuAIq9Wk+FlkRlb0BlfET3Br+K0aWpe7ygo/hhAfyW5lnXQ
ia5L24b6dbHhe+vH98KkcGEUVhSXsBkjYRXfoHvgJrfRXtqb9U12Tk/1cWsCZBXPdblE4eqQzLap
OVJg8PfhU+nZR+bDTtUxOqIQ9FDu0c+jGe1Np+IDit3Xz9lqoL9Y6vL3i8OsSci8TQbBQ6eRg+qh
icZIpT9r6UbQ2LIjXCipMTZWAee4WyZ3Wnmj+XdddpcNG33vVfc3F5oJJqksXcTFa7Fk9P0QcW0l
H7IIWBrq3eYGHmHdOy6MCPE2GSmZISuyoO/y0AtOzTE5Sqitn5EBd9tvW52GTXvCI0NJAjT8Gt7u
qXXyjyX9IhQqP1P6WPiqtrkCVr8hwEJmJRzHgjLlpUdEPuy7bcaV3CSnsWxdJd13xlZJezW8XxgR
7v2EV1Mxo2LtAlbZyWiWavqGY69b0JBStRlg4OH5chmZbs2qM4Cyq4ovQXZjTpsJ3/Iv/HLvOsy6
LRwEQKmFGJhJtdrFBRDT6dUyI71wVcif+FLKw1KAqI+Ktb9+VteX9JdB8Q4xKqdPYFWn+msY7jSA
1Ro3PtrqKf25JPH6UEan9IGBIbQVBF9hyYbS0i/O5WS9twp7I7CvrQZ2JV7GsOdxkwh+1nVp0xaO
RElKt3dV9NClGwd1bTGmajEPzQAaBGzCOTW6sEpmTSmYf1W+Z4V8A34UMfDDHG5V11ZBBZemhCM6
J0byb160QjkuvUekqL5AATjvl47uVr63aU1wbamCKSpgcbw09O/oON1GbnR2jlR3N4lDVjfp4hsu
f7+4HszQrqe20Co45U30L94H04frPv2DRUs8RSZHSJPBZCwv9ZcWxsyqtTSn7Bk0afjQlj4syKmD
QGaf+HdKY9UoEJXtMfSBMHXTXO8Z/028xjS+pQldQ7XUvifVBIkVZCauESj67ZBnT/Bh208ZA5xe
lZbFSQ374Na20b6Nixr9tHFhftar4CnKG5CiXaOcry9rcd5fVmWC46S3CTWkKXw3pj2hsi9J96xe
8yZIoCskdGVaqj7UtyEomOvmVrfpwpyQQPiNofeKgarvpKHbYCERPv5OZgkFw18rEhKFSu0ZTlnS
5S590/teYrz27cP1Vaw9ZC5NCBFhkiQkEZYXtMrA7fKCroGxq5v4hLULbsFFGkCvljFyIS6MzpC3
aUYqQrLswsEj54aLSvT1tawa0WwaBYaGd4vXT2QbhZk0duJqUb6LqKMVjeNFTrRxJaxmx+aFHcHR
Qh/slOosXbRX1FDOym3ofTHfLKmxuvsPQs9yGn/x6wtzgqNFTZurynJBEFnRHJzCL5Ha34cG3t2l
tBbqOt0NRfqElNg9zKxb2eoPZo5r9gUvTI2gT1BMYib7VdjveEntUSY9/IC40miwYNj4PtzBz3fY
HC9aQvg1y4JzpiVp5TCzoc1+ZOaCB4GrPWhH/YDYqydtVBRXi0mX2yrkR61VpVlIdkES5knhbek/
R9F3A3ZUc++ks6s3H8pwoziyGkMutlZIZ4K0yROEnvAk9GDK8k0TbiTnq8j2i0WJVZF0lmDvri0S
5xvtI+9GxCC9+ta+mz6a0F/ttP10Mh/8jYfH+m3JOWfGk1FWSO5eXjCSPGSOrfIp0zvZ1V3llB1R
BT7HPOS2UvXVT8i4kQYtFYTDIuthndaNYjQEsI7Zkbl9ytvod6qMVCb+MiEcAN9uBqQ2IaWUlG9O
8BrZmyZ4ramTF1NaQtYkh3h6i3VjNZZd2BRc37AlveCpkLgJHPahdRMj0mUMG5Fs+eG/nC/kT3nl
G7rDBOTLbUI0XOeC5tnhD5/bon8byJ8dEDUgRN78RmS+MCRkTwZq28NoEMLq6qOZ1S65waHJFe+6
lVVXoPesACOE8lVMAJyslnXfoNHRJ91DKM1/zJO88cW2TAiOHVS2agwFl36iIK9jZXsT+ZXrq1it
TNAx/msZgrvNbRiU+cTc4Q/immJncn6kPYrMHjMwp84r3qrRjsfIrfGU/LFhe7mHf/EICCnAY8rc
oyL/KnIXXSrrlO3zuwUg4p8rr/Mmrz1uI3VXPRzdI7TSaOXRJ3jpfEhqp8ngg2Ao/O7c69r7WuoP
mVVuOMWqj1/kUILr1cyyDXSK6OSFDUJ0X/s2+B75kZtL2quNj7fqHEyL0hN0qJ2JjbamHy2AaNR1
FLndSxWCIm2wC00NxVXnmIWm16CcJBnpbtKdm8GMPLVIjz3iIabVbhRa13PhP3/KryPh3YhWZshP
kSpo5Tyt20/DObbKXa7/ztH+a9GKiO0esshC7WCJIbOWnXpfs27LMM53aIr9DlZumcb99/eFHfil
x2R1MtCf51ZBeuGQZopnQ7ztB0z0+YxtTV+vb+fWJxQcB/2psZHz+d/ks10nP6s8I+Cd3/t5ZSGC
UW2hs1Y91YLIkWPHKJpYajCbJJXr5UC0U//eHyNPs+VFRB5QuapuJDurh+/ClpCP++gcBImNf8AE
/r6LUSp1qlfF4G/EstXXxYUZYcdQHx14Iy11ZIRz5EpHNGJ+M/EQnPr5OAQ5IC3lrE2de33rVg+i
TRmNihoacuJIaZ6GKEGhnuqGVKBIiXfjuIWUXzPBtQkBHBgEXRGjF+yzg9Rp1ANaVmFQ8o+3Hn9r
/gctAUx5EBLDtyNkAL6PUq3ZVDyZGqDOz1H6PrLupup+bnPv+udarXZemhIyX3lQIxSJKQu1h/K8
0Ouo53ynuP/m5NgEx6/dMZfWhKQXDb/Cn3KSAd/Qn+qoOI9xd2eV5aGvFe5V88YpRhdk7qcsJCWp
tnhcVqljgEADySKloxcl2PeZlp3NhBrV4EYPmrpjPNdTP/ncrNXX9uhDo/5bSHkLILFMQoVZWdjL
SdGRXB9QFUnv0FbfNUfzSd8tWMjahe/xvLGdqx/YYsyJGXzZApTzMk62KALXQ6NCNGEf7Rvt5Hvw
cmZQ42T0M7bWtha1LLIeKDS0hf9TuMY7GSHGWaFGwSgSmtXfYsV+nWfhExRb++vrWiVzuTQlJEZK
WY+o5/7YuPw83mXP8j49hIf8Vv3UlRBBKG68q94g0X2Ij+GdskmwvhwDMTm6tC/sYgYBmhM3Vukq
j/4rpGfng3XI3/RP8QH5DK9GlPAGOUTwFJ5z3jo1658Z9kyH5yLphbD2mNJtgWAkw9ayujOD+JEx
3tMUh5/sxPyN6Lmwyv1pSlhm3bVy3HJK0AY7JMC3qEduXAvrAefChBBwIqlUqdQMyxEc9jNkCsXR
PPducc4hUJC23sDLTf3rvv1ckHDgEeEs0C5Gskh7Yx6TU3Rje+ad9RltC846Gihvr/vpagJ/8QEd
obwad4iLtiCPXTlo7usevJU8ewVidlVc7TK0AQsnOHbRt2UELzej04T32pn0uOD11GI8jNHXrplc
yrK/E+iZUIMKnmuL8W8hMuhqUCx0LtQsj833P6m++9Alw/8PiuZrScalNSE0FHrZI/NKajg4yAWH
bSR5NNbQfImsLYzb8sPFLb40JRwPqS/THOFCKqWDZLhBKfluG6rlRgRaO4SXVoSTYUaq2iUzVqrC
eWRy49EeUXpNAwaDjPi39gqhJt2ANJeCtpA79VINXKGRShjOuuWM7JYqSrsr7sJTeGNuMHatnkhU
Uv6yJmS7VlxEmUOJHp7oD/4IOfu7mKtRQg60eJgcxGqrp1w/5g6SdVuCR6tucmFacMpRSdu6biwa
yDNxG9XuJjHOQZhvbN6qi1yYEbyxq6O26gdWqNjKXRb0r3xjqyWw7P8vXnhhQvDCLitao12IuAy5
fu1L5V4bHwPNhEAICdrTRpRZdUYUJKiy6UuSKOxYNwV1HPREGSoQk7ukFWHqph47uCuznbkbvHrH
/NJ/kM0s8fKXZV5YFjZMqZ2pVuh6UFNkdP9j67Xn4Vi5MKXv/DcQBhR3+QOzvWA2htPWVNHqJ0aj
iJkLBLKgAue3XTTH9FGvFSRBYSbIohvZDrxA0x8h1Up26qB+XsiHNj7z+mJ/GhQ+s6aXc5wifO6i
E9t65o11WqRBEPCtiOVuxePea87mqYS9DrXOstptFThXjwccejasQwgYiSPepa4OoRqxzzy1d/+P
tC/rjVtXuv1FAjQPrxq73W7HdhzHyYuQURI1z8Ovv4ve99tR00Rzxwc4wMZBAFeTKhaLVavWWrcg
UZ6zVfAc5GU2lKfv/2wwz0HZ7qdNyuzWy9vc1fPjJp301nBT53ntA6hPXt9TvjUQgWM6DLBaVmPP
qq14qPWs8Axr1n6MlrRGk7N9koxy9iDUMHqpoaFDOOE6vG6Ye2T0P4aZ86lLTYFWBiLNJDdBqnpQ
/YNu+vde/n7dDreVYO8MMRcFWaZpbSjVm5WDa3NRXKCTx6Jz6w5gEhNcPbXbpICyNIJUh7NAE5PU
Mv6H8iG4Zi9PR58Y3QxeBYhdJf4cv4zOr948StCRvL4+kRkmAEhACU6jjvStadpwBAnJqqMhvi3R
bH95hyUUQzGwimaCzOIJCl1acAeirT/kuPi04hn4R5c45rltRJSiHK+k1C3/mmIiCxoJFtlakIlW
hhofzdaKPdSS9VtQOP4sE5A4dsU8n4a5FeXbvAfphWXmq4FBD+3srii8mRyqox5UqUslWPSPquIb
N7KfBvGdKI5ybkNMjlE9BVQwwFrAeOisTxt02zEr18vlzbIskAI1yPL35w1GEKsNvEbfKoZkCobF
INtUQCTkxSRd1INQACRfW+5E192E1+Z6nXaB+hCGqB1Wn7Gap6pWjAZb6FmFl2VoOlV+9uB4Y5hA
ERhEPFAcP78jNF9YZVxGrzsVc/c19EhLVMuL3FfV5aMtYkrhnjbbQF6OOR68/ZjgbI7L4iDZxEg1
xP9Sya8XxdPmg0kEMy+8qIXl/DHELKeQNwjA9fCJMb/ZLOTpBQSrkwbDu2eSPVvxTaZ6BfrA7/p2
f8wy7o8aXTGNDq6DwZcg63rsIydo4TOpR19oK4gx1weohIvMcs/7brVMEIs7VGUs4K08SJqPkttk
UC4pJWgIuZvsjBi+N8enTcqbj3napBDExfvNWCvtWOsrKn4AUG1eOlbTfWGSZ5INm+sow7M6d9Lj
qA+iiiYvP0f1CMNi+P7ol7B35qjmk7kUBBnerRJSGT40PEMrSsCALdal4R2nC2vMRTl2SzGhyIBP
8lIf1jIwRhyo3lsO6k8lDgYbD0aqtyI9CVyBE5WgVQZdCYzGYdbm9XftsjurRTsSCMUCUIdDc8QQ
qIdRld7VXfTfKUcwCNrEkj/Uv5h0FoI10L8ygWFFE5kJhZUCzh5TwilGIj0kADdQ/jcpKJHiFV7y
tAViOAxvbvPCJnXO3UIddcn0MoZNOYJw/eC4zgcKM7WPWu+Ch57WXo0bzRO3y3ngFQtgdcD/dGj3
vYmUcT1Wej+V2OLn6ih/65G2O4CyYVSPsqmL64Oc9PXCHhNU+q4Gj5yBy02zvynGYYNOYJY/XPcb
ntug96/R4UNKrcsUeIhSVpBxxG5K8eST4nfSCtIQgQG2opM1HeTLQZrnFdCnz4qgq0SdEh5kAvtk
Q6hEx0w3oFKXHmH3eDw2OkiEHC2g6o1ZYPtJEjiRHdJ65vUN48Q+yKEaSBUBk8O4JhtyNz1uZhvr
qatTldwpw0lOY6/L/VR9Vmz/ujG+s++s0d3dOTuIAJa673GY+t9aqH8zPjefq9/L4wYHt8PiAZ8t
NL6IaFM5t+bFEpnn/gw+HCfpkRHIkMuZyfcs8xcQnmzh9cVxPWO3NiZSFqRBilPAjIRW06afwTbu
XrfA/1YYeMWHQnBiWXXBJzYSNcbupdvnHGIoRHbBQqJoUDm8WTOBo3MjP1Ws+z9rzHEtCzPTyqxD
DmWjNNtvruJS5gbdxUBE9WhFMvD2iMECf6QH9E0I3lll/NG2Kj3XRlilPNJjVEbLzX+Z4uNl2jSH
ArgCk73QBWICBYa2LCtNkJCuD/pNgXloKALF4Xaj/3iFVDRRenYO1z8f1w//mGTHIxYIAmmKg883
2r1nKXdaTMfDbokhgJJx4yyg9xDmoEkNO6hqlVWVyDm2EINwrr5EoLtzneU932lnhLm2pHyzhzVF
KhonodkP4QAO/4zcFuRe3Q76NriWNgvcn39h7Wwy32zaQN6lllhY/mxH+Wk75J4SbV7z/yWIRY0W
7j6iFgLSAXR1AUy5DFZpX6vVmul4SSxf4752p/WDOf+47hM0lrPurso6nkYW8pw3w8t549RtXKlA
Edl9pM/fihgsU1bmz1buFk4nsMa9WvbmmK/WL0bStBhiB6hHA/0eqsg3tkuJj3O/FRSSeLu3N8Xs
XrauSlyRAdop/feFhLPyqy6erm8e70CpUAw3DFOjvXG6ubvbpLWA8q0KbJ7c5J9yjEsoWv2pbzc8
vn5dt8QLF8CbAI1hgAEAqBNm40ak3GRr4O5DmN3hLX5KHtQvSbR4tiv7xUP2sf4usEj/IuMZFxaZ
/SsdSZKy3gRupxuzcFmm9tQtVRqB+TF2tT4jhzxLAAjr1e+m1d0PU/ac20vrF2mcu9aar1B2qR4m
y8IvnAZwCJUSSOVBOyS60+k9wPxQ4DpQLgGVpoI8gnmU2m05diNBCWhzFuKaVWpGhgOGtMHRUndF
g91dJCN9JHZL8GHKZ1Xp4gCa0aULdR8hmSzvFt7/GubWStfZmQYTM2h0Dpy8JMid1A94JVN9oKgO
xcIiPNe4WD9zYxU6CNJXE+vv8/RlVsevW5KcjXwL8YL/SrbypjBB156gVytlGObHmJK1+QOeUtpS
iMpxrxjXax+Dbs/uSFiS0tkYoGxxfTZPsdcn7nwzB0ZoHdLQCtofIwTboSvzHaxELn1aUNWkISoi
kT4D9/TvnIL+++53tGTOilLv0R8r0qhuxkCvx5spzgVBhnslAL4BaTUQqGASjDklyxJbtbGZLUpy
no1nEwk3y00/U0iF7Lcfi0h9vH4u+Qv71yDLLNWumGqSZPr6Xj4n+l3Zv8SaYDSL+8LfLcpgThTm
JsYZRccWkxjZnRq0keT1IZU/g5aGL0JtCK0xJyYmirLiFoJXgMCn+Uh7N4tHdW6pb9SCD8YN2Rbe
GQgXVC6eiaPLmvdGK6G0ak2nrA7kzQpVwCCdUQSh44RPcBv+McQ6hjVo5rqi49z0rYv4FIzJQ4E2
X1P+JkPnOcrhul/wPdGRMdiiUCk59tVGVihFOCpet0OMEzehZBHjOd33QVW4C6pXYmkGuoQ3Z31n
kdlLWXIU6MZPNNTRVNk+KlH/HwZ2uCkKkHPQ4wZAV2dh9ZtOskxWaaacf17KR6n+UDknu5hc5ZNg
CznjLVAJk6l8Jf4D7czLoLEYE1iMJzC5GO1DqUANNHErEiqqfqjWc2JhAD1X3X5M3Ot2eT65N8sc
AEOuy6kecLev6Jk2kbzdT3ngHK8b4d1LeyPMLVGWTrthcqfwtqz0YjC/qkK0ON0e1h8g/InJKge1
A5tNh9JpLkepxNmiClcKpC2ym/i2PCoBeRC90riPw70txveGdemVIcHxMhzIEg9OQNCpX5MsGAwE
q9I5dputgrRkdhMHpSsrxw2ohLUe+zZ6YJKqCL4ht7Kw/0HMeY87HRxTFWlfcUQQL/Bjv0N/lrI9
0wa4gtLdeFq+XP+o3Nj5xyrU3S89NuuIM5iJjk574peYOPUr0Ne3GGhb3fqonMXlGsHGY4b70iI0
ItSm2hy6zok2+j0Sml+K4b4LFoy7yodWdjfoFL2DkQbTO0D1IQmG2iOrXKmOnVKpGyrzlXJL1ue0
+KVaT5sWXt9P7iHZWWGyl3orYzVT4cG1c5cTArpYwQfjHvWdASYtWfTE7O1ew+B71gMb5K2g8NSG
W20S3AYiO/Tfd+lPUbSO3tQrEBkKOK/sFCI9sxYWaxrpQlFRXrPGQk4AaVnwUmHcnnkGxbq6DFqL
lj05dk+UynNCclc8Vjf9e1a1M8Qc+kwtwdEN4mCvsh7t8mfqHMfecU3z+boX8FKs/XqYo1zPpkVU
DS+fihBv6KIVLJrOJhiL4N7XOyssMnzSe8UmkLbw9DMd3SxCqJf2P6ZgPspuAqGO/D3lhL1B5uTW
w1JKW0+xDrXkV/YBM0NhJSoR8iPSn2/EsqgvSR/XqQz8D7ndwuywHZxAieQwdqn0+Xtm4feux6IM
lGTu+nGCtS0J1N8AiQbTAUnWorxq9aJJed0z+FF+tzomQMyVpMorQWa8KW72rb6bPhYoSdo/ra/N
8+xrnn6o/SZqBX7P9xXNgGYv7lWMFzKfLi+QnyYj7V6H1RPerGri0aK8BgSHa2zQq8zCUtTr5WFH
kb/+McqkJWsn93IGCWRverEjJ9QyCk8P7VsVYA53flkCEHoenANkrMScONwjuLPNZCtgNU473UAL
QrOiTktCzXTV5R1ilRcLZD9mIqeaqqHJHGdHjI+6RjO4BjllqnBsk0aMN5nRbjlM2J97sAfiVYzO
k3NWv5pAuQZQbTvoflG444+pc+MU+p/Oefb/26CDyD5zHejOqJQT7WtTbtYqzKMxpIJtovgs+mrM
RSDLLVjwKLWxgQ5Ent8bVhFJsmjwUWSFuQW01mwI+CjA3OUsz4YFIpwkf+6SLBScdfp3rn005hpI
mqay1Riblj9rEPAgh8nf/PVcR44nfUruN4sOnOf3/00uVhF8Mvadv5njZuox9rI13AZInOVAvgMB
D7SfeqRK9LT/PB67yDhmv537d90VfxyWrQAAgAvgmIXW7LDat53ZPqWjHdo4iII9puf47R7bII62
IOQKDNBlnrLOPQFxMLrs6nZebeSvEOUNM8+2jmmJIQoVgCPR04H6+huTgKkCUgHY5hvimUUFXUtT
Ga0HKlWjf5qW3F3zr21mCO4KrvvoBujl8BTCgAFz5iEJueLJgZidaPbn2gH/cS8dHFm7W7POlezs
AxhRBDkF92TsTDLHHOovTTGOmNS2U1T7DOVszBb6qiJ6bP51tLPDnHPH6MGHRBFbOHs+RWOAWT/2
1CcUUdSwwK1giFQwRCtjznzTYVqvHzZMLc0o3Vg3PRAyiWioU2SEcUapmxdAa7AsSTqV1rGYH3IR
1IfvfP86BXuqKxlcOE4Op6hL5aFrsrBqADKXv8SAR7/naGF+85VZB7NXjP81Q7IoquRQ2vvyRGNI
GdTn0pNHVIMocdi7gv/OHuN8pOy7tjeSyrMBSuqMQ1Wd+vFFsCheLUgzTcASDFrtN5i8wLGntp7B
/INJBBqN82CBECmVbMu8NewB9lYhQfof9BG50Xhnl0kVwBHjzIVlY44mGoP52Tgs3/UjxZknZy1a
gumuv6WQoCS0P6mi8hD9228C1s428yHjpFjKRsZDobcLv2xsb/l0fVe5TonJTkqRgUYgi1hclT7v
IfpSe4MUf1Ry9TA0FkbKDP1UZ1shCIv84LGzxqSVbaI2o21hjsMYMU1S3c9RFujH/qV6VoL6o7i+
zD3VOAWUlUM2bBYwkwJmmJAMVAyFFHYxEC3xjeaQ4PoW8ssiOytMhk4WY9gmgDw86aDfpB4Ys87J
J5BLlbdUeHE9KEfzUypASXJvGPQCwTJFK24shCBb0yFf+xSPEdNG6aWbhw+yvCquHTsn4Lqxud1G
vLRTRVroXI90NDQ8kB+jHcnE/3q1uqVdMI9OTDSns/Yj2LpSgZ9wP9vOBhPxJxu8E7Ldtp4+L15C
0BOg9G2Pgs/GzT/AeIddhBQ1WLWZ/AOzBjPY6JEYJ748++srt4XkbQ/FdvgnTArZPnlFZihf45sp
6Odi/u3SZJ10Td9rQ+E53cHKYi9O7/M+DQfT29YQo++2E3Wj/451ggTHorLytNvPxM18rbt26nHo
TBQbllsNLB7qUxMsHrQH0ZMUIZ54DqLDHsDWkCzCe/lyjeWCSmxeIX3cwO+IwTTQ1rzDPXYW2IsU
CqqZJVPsILDyHzLpc6ut98socA+eD+6NMIdalTZn0OsV/f2qg7TwDdFBwSCiCuNdaYDomhiClME9
wt7Ta+qkg5aMWIm9+BhHdbMBQz1Z6RJMFYnyev6H+WOMuaT1TldaDQSCXlsRPDkT/UfWiLhv+Lv2
xwbj4KYVk7i3YUMiX9X0Rml+bsI5BZVzJ9JKMNAxAMpicv7SwdDDmeyV4vholQm8WJGFKhMtwNCe
4Xs2bW+MbuqumLoNddoloORCjzeDGlr31PYiJ+Dt2d4EE4ecoUlKe4MJDXXhJnkmk4rKowCXxbsv
9kaYjz/kZQmNFhhZpiWLBmL9UEj9M+lVjPy2alBIzokM6Nhfjz08q4g7GmIdyleAGF3unpGWWpxW
8O/eCJ0Ed/6z8jlbIE8sh4N0uG6Lt41A1Sk4RjhMaO9e2lrN0ZCrasGzNcX7YHH75mw079jFvQ3q
mjtvyAvS50M1owjdjwcwk5Pqg6T6fflNJ3KQrY5g+0RLYjxdkZxOzzaYG5vcza0wnUoAa4Lr+8bL
APdrYjx8mHJDiXPsm178AhOci3QTc2II3Z+u2xEthv77bu+Kac6bkmAx83RLlAd1hlBs9L+ZYJy8
c4Y10ReYMGfJtfTbOonBteRdN8ILoygd2gpuN0032MzLWeomqxTsVw+yPLV9GTbBKnhMh5gf+tcC
i9W0im7JpgwWppCqeDdA/wGD/QqBLT31iLyreZai0pe/i+oj3FTW0lG1QK1ZUQBrufxIVReDutQs
y1c68uxQgIlTQRWfQs2k3xSpB/3Op+v7yfWLnUnmo+nNPGdzh5e3YgZyeTstGHn4+3lE8ILoUNFB
2ophT+YcFQpUBOxxQmjQEjepoQOYKaFl3xJTYIi/lj+GmLNEqklvug3xTsULtfhqJ8+6JUj8ue63
WwvzhQYy5HkPGQZv7Aa3TD5imFwQdbhBe2eB+SCGPWDqcIIFcPAlTerO0u0QR3F2qrLJX7L3hG1w
CwDkCqo3cCVdety0AsNnKTiz+Ty4cwUmT/1ukY5/72M25nmgpKSBd4IdNNiWwU6GHuxr6XTqcxmj
ZAe1F9wNvFxub4P59usWI8JpG04t4LOzcjDryiXG5OpV5zoiBU3uQbUVOpsEfSPtzftPUtCYtBxA
DjrgLTZADhJQq7nmcbuLP9LHy3zowM33eH0beVfFzigbmGRjS8zVUZCpmDEEbzc32UJlDJzSv26H
5+N7O8xVXiwtUiGSdl6sz/ftJBG3IaIZZd5RBaQI8h+YZ0PxmclUgZhyit5SkNT3sekbxnZS4Caf
2mIVdXu5q9lZoudtd/Gpm9nLMmXQGDY9TGL9WK9x8I4N25lg31x5AhbDCnjnZZOfkem9lCQVfBPu
t//XxBsqP2AzpGmckw5ysK3jTnI2ebrybTWJOw2rYDm8itufb/OGzK+aQFzTA8/mJbrsS1vxrUxL
F/KnHpm+O1oLftU8IKQXWL3uEW94/Xq9ldAQMADMME+r3rppnbj2KkTJ0suGLenh6aJpMpTQgENk
HG+29CSWc/QgyFG9WV7GwpXR+0i9/lcexaESDYGKUZDyqXPvOm8+EVfcBuFFeDrHizFbcLqhSHzp
kbGVNjRdBngvBlGEuYD+56i1HxMjcZf1mDSTIGXiwpT3BpkrhWxbaValhgs4XH44L7RGRqGe/Y8F
MlngOBZSnXG/5W6F7CaPWRavI17vWfNcxJGt4hoTgc9FNphzbfRDU/UabKRm9yuvIVCz6EFaVuE7
zvZuKczZ7mRDMuIRewfskKsMLoGI4v9k4RXjswtQRjEPZVcD1qVBJXvVfQLHv25B4HCvoyE7C05r
SLqe4Ghl9gDfnootUtdy/ZDk/WPeduRGLVZQvNbDIIha3Nj7Z/NeESs7w2B2HWdjxY1lLMbsY7RL
9WdVVNbmhsadESa9jDs8B+wFXyiTz7rc+GuKboB+WxXP13eRi6/ZHaPXY7ZbzbKOCnilbbR/O1Sa
Ndz5kjcSdxxdELt+eeeU7t4gEyjs0kzKeMAUkh4ZL1vm6gGdezK+Gp1r3Bgg9cmFyBPRZtJ/361R
V7PJKEzc/T1gpJWvHEbix9Dr9hdvAay+hNROHRZRkQnA4dzxpP1amZCBcCFXcgfDzrh+lSrJK3MJ
GU5eb56pSed+tA9NNtwq3RBKcu2vwzvEty3wraoY8LFkNGMYNxqtIa+6BEmq2d3Z9gfSPDqiQMzd
XDR6IPqqQ7yUxRI1m1J2jYqQVS2dS/rzhPp6V/lDcniPp+4MqZdf0UJZU5EScBSmR9mTAXiJj9pj
79MOseS/Z17fxuQ8VJtB5Eylyy+tAUkgDY3aU9qN7Nsc0HerFPQhwO+bJ6MpmPia4EFBnYG5xG1a
xwdvEJjYMCt9adG2kmrSLHyrRYEYQIwDOKRBYysPsZ5HRKufBPtJ/941e8x+FijWWdUmAxFi31Fm
gP6X5DXrwYigJ1KGIplJXp/Opo8KFAJMNEhYgR4Fqijy1jc4CxJZ/T7PPsxWL90qBVSCl20svxGz
/KIvmepui4XZZquAH6kJSGGHH0U1vKMfhPkFQFIwA4dRALaMKEuVZc45cnV4tDtWt+3cY97z4R17
vLfCRJ7etiB7mYDkB1viq+CqjhPnUJS9j2Fkv5fmU6rI4ZJA21OawCUYC64qTjqBtFDWHHSiLGjW
Mi412l0j90vWeROQp4quumQ2glT/e5gIYgyksUwMVGD2mIlyeurkjSSNJahbyEFBUzu32ocU2a5g
Mzk3Pu2roe0Eplk6H3V5QPR6QvFsxmZSqLjiA0CoYyTA/AI+IVfx0lN/S4W602g+iGAWnKNJmyn0
VYzJap0No6YD/VJropaHb5ID9gJw7ZkWJpFBfDWMhSAQ8FJbByEHrGVAdryVmmrzOG+WATU5s68q
T+oLaE11v/XZfKRsk2qd3q7rb6tvD6oJKKMxBp313M/m5q6FqFzMKxxCJhoKQxpetOgnMTfIPOtm
27R167UBqGPOzZGo0E0cIzoMlD6DA2yGNkyoHipPCFTgPNkc8HkgEgKoCtJ5xq+crHPqQsd4SQ1w
s6sUWzgZUjjk6uIm6RwQNUWL0/J6KDJd9zTOlXZhmDriLl/IrG3MDZOUXi6jgri5hXWHH2AMgrIb
z8zrukyDKpex/mwrXdPZ/VJ6thypo5/MjUvrE5OI3ZeTsDp7O0wQmvLaKnpz7LwFncBYj91KlGbw
sL2ILjTRoCKeoPG53LGNmHMj5ZhDk6HY4wBIM5Cbvv5tkbOkf4gtxDewKyjfSHFTL9EC7S2NFK5V
QYfrucnPmSyomfIihQqiOEQ+aPW9IUMwUcBshxEDLDLYdaCl7bfVl5WEFrZWjs+DowfXHYa3w5qC
xzdQE9AbYUHqxrZm0zCg4NjWvxYrLGxBIsmJ47iqEAsMoE4AbGQiH3GaObYU1AGrtvVlML7Pq3In
9T+ur4Ibd/ZmGEdJwLqttGUDutKgt0GLlJ+UU3NKn6vNMzwSpOcqEpG18VLki6UxnmNqhdQaOl5T
SRf7uhEO+mEuSlczjpNa+eP6Y6rwrjsomydYLE1vmPQHdGoYqMR3o3IgTGBTM8BOHPBfegOBIAid
bgTvFISDFAhhVkESptF1g7xotrdHfWgXVNDnlYd1RiCdN0cJJ2eIz+pKbtHmVL635Ty7S2MnLn6q
E6nFLNxnuhx2uUgFUA4HkxAG9+jP25kvsxSCaNbrt1XC8WsWTCfdp0PF5bENpaMw6PAelq9DsQaS
WsTvN/OjzUylcZrKkzHNuR0p1Urr2255DyUxXwQW5IVSeAkCD8rXbxFEFgAizdBMpddpCjnMc/uU
Y8ALHN/rqUpHSeQ7b81BUQgznVAYxKsKdPSXm0lMY1LUsYXK4LcFTD9l0MWYXMsCOp1nS6Hc+asK
Tq//Ah7gXMiwjaT1VT8BrScmp+uXWKtVY4NgTjpDeR6iLMNX6FtboWyN4BYt0C56ygxJw3irUX5C
rBt8R8nboACL32Osb7HX5iR9SKVFBs3rYn6wiO7cOYNh/X1aSPcHOhIq2iSgs7jcJLswQLZmY5Ms
8pUMqIB+b3LBmeKNisEGVD/RggG+mX2l5Yk9y+XUVZ5pnJz5OZt+DOXPrTgiY/EGqBsDzW+Pv//+
IO9tMlFyGOJV30xqE7SIZR3Ohg3Bch9Q1XDLfbQY0Kn5dN0k7/HkQO8DOSEeTvobslC7N/NBk3CF
94EdaT5o+YPtjnZQacZLhE0Z3n0G5CawXRCSUEGXf/np1HQhS13h7Fra4pfpzbSqvmBFtAfHxiPA
9EETA9gNFsTkWFVVSNJkI/kx1jtDDdbKDs3mtjeghteE+UalLb87m+Ce5galvVVmYVIplQ2pkVRn
z+h/ow+dReqHDcqqpZ+ImQj42/jvGlkx0gQEIrouY43Ny7q6XzGkEyVB5oH7tHHvgJkWW+Rdangb
USQgmu0A4DIfLsnVOuvx4YaXf9ZnHtcvQwf2CAoaFcp9c/YTLz+gFqDdboIPgD1/6WaiUGLjLEwh
Re7ngfVIUYBQqo0c3xFkdZxTgCoWSjIKcD9oDrEoLUVKZ0mBxgoGwusDHXLsI+tui0y3PYKEPxBC
K99WSGwsDo9N6P3i+cyiw8lUGknbAB2uR9YLHZmB/mZUH7ez5IswYbywjpuLMv8Ahk75Cy+/3Kgl
W5PmOoRqXprj/FDd2lB29aqwjGqwNY7e7OthDWrKDjIu148i5zJD3m5ifWAdp63LS8uplaIklYNi
BZPEnt2urjLFbme+GKDcuW6J/qXLM29fWGIiZyVrVZbMQ+2t1uxXyEXypo8y0LFeN0NTxmtmmJTS
GRSyxhZ6DwAbbJC3ll0VQRkwHrcdjtdNcVekUsQgKLFxCTFJZFyjjKTToRwnx9TKHDQNGPk0Qax8
G0awbZoFuSeMKqAcxaynXrRZhtpU6ZnxXaLcDvXj9UVw/z7A7KD3t0FpzFaJlCRpxtnBAJxc/bLT
u3EUONjb1xiGuHWDDpoaGDdlgxImAQhG8OmY9Xq3tUGJj9FOstd1xFXGbwURfX/eR9GQFCBWgG4V
u3bp0PU0OdZmWWBYJR/HrkvAqj15edo1Anfm7dveDv33XUqtITxMyqIC2ORgxNqWbqs5E/gXz5X3
JuhSdyYMFeDuVlJQiehzt7PzoBigiKu/LKjRpiKQ2OuHYA/O3hpzPnNrLestwYLoNAyteIPvSPPL
h+wT7a1OltsFite5xYOD4rf8uT/h9RDGj+lXEasO51WIhFFz4JB4rrwtuBXtatWNgV8ifVzQx6a6
BMqdFaWn9SAahuaFv70p5iui1lxumgxTi/rLLE4S6d1Ki0pdRIJEvY7d3L0d5lM24zLHvQk78oP1
A5PlkOpJbrMI9ZIU2rGg6H26fqp5rgMGVJTPKMP8mxlvbC7BXQp7RQ6uvzHX70lBjtLSHeNaPRL5
5X8zRzOTnaeabb5kUqmVXqaOLpBgbq79ls3fenWTSwJT3C+mIxQiv4GiIPuUXTW71NsBplIzaKhO
naaDPPxZTkSoNV4gMSFLoUGFECq5bMtiMvpKnjMD/DbjfAui0qAcKhvSEeNfv5Tg7Ts7TC4M0ddl
bAzYaVNQkVi/11IOrfLvhRFhBchpUISaOFJsx2PKlLkmlQmH6OWTk0O1EBQ32rD61x2BlxNaqJZD
yQvNHgg5MplM0WWNsWrg32qDOYCOGYb89eNyswUFqirCSME5Vq9jWCDhVzCUxb4yx8UaV8gxF1Au
G393yAiRHboUgoVRFILRUaHGHnVk5hzbCq4zkGJpnBEfUqQV0mHMf9FhVUrMk/oZSF2lqIuScI2u
bybHA8EeBSVZ8EFqGOhggsawxYayWcDObllgDd8a03MMQVbNiRNg3aFSBliWgfrt5cFtwOjXZCjx
e3Et+05+aLZHsp47RUPjQeAanESAptJQlUSuBJv0p+xjRJ23BXFq0PlscZjHj8YYVUCht12gtYcE
ND/XN49GbuZLXVRpmDwgjkE6NxQrHD61EJc2gNA1PQ+vG+GUIFCPMdAiVuDwoJtk6jGpQ6phVXsw
B4Pgl7LVUIJf1V3d8XDdEscX8KyDpicV6gNYjjlXJmh+ShU8ix4GI2p36x0AazrjqGgiZCvPI3aG
WOzOJucS0XSsaAbUNDcisnwmxcu41X4sfPZwnlj7Rb0mAjuXaKTC2VQFRSIn+WZOD0N/1OdzIqXu
Yr4k5mFLiAul694UnCv+V/uzma9BbGd3LB1jdWbYTbPuIc8bF1V1gIXAa4Snydgkj3KVnNVegSCv
KJ2n3+mNW4LjFSoAYPSz2AO39bkkjyXezHoEhp4oj7RID1HFES2RE6gc5L9AQVu4LN/MNEF7KNP6
GXbiM3VMqqswh/VRdQGZ8kUdUl7Uv7BGD+NuQwGGz9MsRmVF+WBHetCedV8602wxR51DZI2TAVwY
Y2KWlKrysCH/9jL0d3L9ZEKD1+weJiEdJ28Pkfwh9qIL6bwZNiKlQaQ+R8Sqbrdb+hiXUS1KPFrC
Hk/CGj3vMOyt0WXv9nAwjNFRK1hbb7JHqoQBvMk31ZVdyRfZ4p1xmhvaGm4x1G3ov+9MzQqanEkN
U2McpBgObMnnxinDPr3VzYfrcYsXhjVAgyg9Oe3JMQESQHwtVtsZYyYVytN91A2ae90CLzLuLdCv
uFtMpc5VijwA3Uf5IcXkcvbVFOkjcheBOx9DYBYEi9kG52g0G2o3KOV1DXQF6od4tgQPhLcWUNAC
9kczQUOgoZxwuYh1zdaxgoymVw03xPoCtojrm8Q5oTCAloyOsV0b5Trmk0+ZNi8L3pEeVAM0B038
CpM49Q9ZAwiOamSKAhBvQYDBA+6D9trbsoWOa8TetrTycgmqN50DcqLg+pLehgFK2QCQBJAndGyB
ueAh+JlUpWzUHris/FSxgiHr3aTN8P9/XrfEIeq6NMV8HWlJytapYCov8DbG1Zt6SWDdYXhuvgdy
UQaZFZJNO6h+yAL9yrfXxaVlJtZNTTeAvgqW0xmE2a0fS4+V3AetHJLpS2V/G41f19cq2lUmCkly
PKTxCINg6/bjVXLVbvZlwBPnWHBFcS3hoQAyG8QhMOheunwMJPyqFnnt1eQmNu/I+MmU77O/nzDB
Bup4CuO5ayGXZvKmJW0gb2yjvqnJ90lyY8tg9D8bIg1O7lpwcCnpBUCKLKG62iR5pUsoOhbqL0P7
VNX3g3azTQKPpx/7MnfAWmj8QdmdXu3MWqqqj9M1XqiA8SlpogIzj5J//fNz48S/NkABykxPWf0K
YHUBDiU42bMVgnEPVW/KR/K+m3y3IBhjLgfFSLVckwi8u5LdxgEaXa8OlvM8kqfry7q6czDE3BHb
YnadBEUzr26fF+WTk5yn5tN1E8KdY/y5qGWrUjRaSf/tvDTh9rlwfIBuH/8htqtr0Zfirgm5CSXs
sIEcZU6qWa5bvywY0ZlezBvd0w7m7M5fgMlyHv7JvIqz9bMSVUW4AWlnlblHFvSXcMWg5l0RIzLJ
5LbpIZc+6o4dDCRoikMhYkN5rUC/cfudSaZAUoKbQdIyzHP+I6oNmp7v8r30mNxKvbvcyB/+0XyA
GvV5+wmV7SdNlLNzZuPgp3jkUQAiKLFZtAgyqVyKdRNSiRCFpWm7/qWfXeCavOEbHadx/OpFhBjh
9LsujTKXjrGWWQbsYenpX8egfByj4QDE+uP4inleTyLmdPrn3uwyakT0gY50in1g1kMmF3kmQ2m6
kqxoG3TzmLWxIM15WwOga/rXCPu4NJrWUusJ3kPQBh27JGzWLrT6zlPao24jQbQE9Q3eqigw1cIJ
QRHv9cvukkO16eVUn8Am61QfCLi2Hf2j4NjTGMXuG5I2jE3KIGFBTfLyGrOGSi90yh2dTaM36M9G
PQTL+sHJPq7dKXftyY3hrZMAPcjbSEisoCyJBMjE9Xlp1TRiMi0GPYZG5vbpwTIhATW663LUQZLS
LJkg2nD3cWePCTY5wGFkWGsUQ5c4bPNgNkWlNb6F/8fZlTW3cTPbXzRVsy+vs5IUJWqzJPtlypbt
2fd9fv09UG6iIYiPiPOSSuIqN4FpNBrdp8/BtQZeeRQoZWofcxTBitIsIRPQ9u/WIt1blepwvhUJ
wRffiryK/98GFaKjoZuGCAMLHzOuOmks+FGA6T9UC1u0rHmyEaxYCaoKcIuhFIoTRd2lmDi1olKC
wnEJcVB9VOwIFaL2oPQyHhI3DWhILZTKr6+RdStsbVJXqrWMTRnqYJ2vO6+Vv+udp4zP102QEH+x
i5A+1XGSSe+fiseJWNTdNIP5Y6qCZgU92/Iy4r/E4ksb7q6bYkZeuPc/tqiUB5WSFBMsZgYmrDDI
fkePKpn089+7d/UUP/4bIUHO6nTqo4VTvpZZBnKjTkAhCq4U5L2xb3X1e5K198bScjJ85gdTdRGv
SmDocZbPT/LQFEAELiBd17QUem6g5QClgGx95WwkK0PVN2bI8dsEwqZscH+FoDhSNZvMd2c3yQE9
ZSjyvhA10sEnM97CHuCR64aZx3pjlwpUebe0abmiQp/W5m2oabaSLZxLhfnFNiao2FRJLYROB/iI
FQ5+It3q4fucBoWo24rwen01zEt5u43kt2y2EQrfU5HKoPhqgSoOsl3q524KMDzwzIs3/KwDLik1
iXsXp81QgHsB3RxK9JRFeZaiRpLQP28/QD0d0gDjy+AS0JLgavvr62N+LYCyLJQ5FCLaeL48s5jk
aaixPM34Luuibcyad90CMyZuLFDBwxIkucbLpkL90zyQGkTrGQeoGXACx8eL62LbIBgOzmlQQMj0
PJWwNmYud4iD00Fze3c8lkfA+cHxWAS6O/jSo1TYRUCEg4icAhkFJDKh4ODZdT8W7vQw2bfLX0NK
bYTV/mL8ycj6sa4JCbwm/hasQBp/ieZ3LcG/cPIdniFqe3vZmNtWh6E5PU7p3Sy77Xy0esMuIx4P
9ceNfG1RVGyGQMUihiWQFpodPye/630M9XeiFLPPXzuf5KnjYQRSUXoo9kTvOHfC79edieWuuIEw
mYO6HO50KnY2vTj1EE/PnaIFHXyPD82TPmBgEYjC96cJOm5mVin3IlBnywGvLDR4VDd7Juyc/Lo2
A4EPW2SSEuwlyMLpGl2XhdakD6gizMDT6U4TmPfivXU3OgNcVNzJqZO9Xt9AZjxDE4KAS9FhlGki
m1rJhnAWU7CW/0K+AGbo3DX3AM2QMfo5yHweqo5xDQE6baDxgSlHUaMhU0nTh8PQw55pAW42j46V
/26TXYQRgOsrY1yrKDsi60f5HsGMhk0tXdR1EFesnaLw+vgm1996HnEl63ud2aAOm6GAvz8UYUNp
D1b9NUy9ZFJspQmUGSgI0xfrWxHiCIAGNY9j6xrJ/fU1Mg77mX3qALaRtKx9ArLfDHpskfQmGcBZ
e3r1gMh93RJzN/HGwZWAVtIFrWAfVYmkjQUolazczvRXXfGM5td1G8zVoBSIGVENA3D0YU7BtbZG
GmwMtWL3M3mrwU2mXZ++NmX2X9xjY4w61ugEy1HTVTVgj6Y9JWnQrb2jaDzcD3vfPtdE/nyTLoxa
WRZZCzN1cZzNpyjzdZ4yJW/bqOxnBrNapRRwgtI6WdHdCMq9Urxb5cquZB75AePylsF6+88nIr9l
sxyQx9aiDBC1I0qV3VixJyirHS7BMr1K5Wqn6exUvGYtbwupQ5YZeWk2M9Y35s+l9LVN3jEse93z
yF9BXWRny6LOEegizGTpYEKDWrhe1vYY+kJxt467rnsW6rfr1hhk/AAmfO4iTXoUFqUijTJ20RB/
JdnsyqnuKOtNG95L0+Ikgm7Xem/HGNdrBdmZwFQzQGpQidu3KhFfp+p5saASEkZuX/6+/tM4e61Q
j8c0BNcdhnZANgGSb1UE09TOUDhBi3Fnn62eeudXlZYui4XVz8mj2Et2xeNm4xwI+kqLw7TDrhKH
KW/lmNSU33LlAeOWTrP8uL5fzLUAPPOBNYVYNpV/1EAphrUGYRE5PEaWO2jv1/9+5m25+fupKJVX
6JGURDvdjPfJ2jmFVHvKtE9DiXMC2AtBYRxANEDqFCpOTaPS4JwhTmlmaM+ydD+3Ouedy4wdqKD+
bYKKU+HUp5pg1bWz1q4o3DdopUHX1ZGGl0TJAvwoR0Ar7T/snwnAEdqe0NSkE6pisrKlJDbLdj81
hb0Mu2QMEi7hKvM7QZ0aQEtkbbpBfad+NtIxCdvWyZVsPxgRRgmlWwvwZmmMOS7B9O6NKepL1eIk
1MoAnghSLlCb0q7Nr+nwXYgSu+FSS/GMUd+sNJapiGMYi/Qb3TgmEIJYI8nVkeWXf57KAz/1uYXU
1ZJCsjOd5QWpfBgFkgWoqr6/7gzM4LaxQF0k3Vziw3XEGdYsSPLQN1DKzPM/x58jum/MUJdJ0Uyj
0Ag4s3F3yKfAKA8jj3KB424mVaKS0DbNqxoBbVTctXrx1luj5dRUmKf1cxW0DHJjJuU6heDrqCvF
GZTDpBe7NoZ6pZ+nO6X5VqGqef3zsNo8240zqYuhj6S2rDIo34oP6uLFz/1euwHzvfNuA1OsAyct
AneTyBj3ISAm4LU4wYLjH6ZCJTdQ+F6qBbu6mLXdLflxrO86TeagfZmRdrOxVKgAo8FiZBLx86E4
1YV1ylpe1GMtBKk6FEeB9wCxAOWBg5WnZTECBauuX4fOV9T6pRl0joOwfHBjhC6TzqXRyHoG/hjI
SAjTr6UTHWu6bcLave4WLOyFvDVE5SRtKIuZWep4ZD31X/sPiZjmW/RguhgiKY6SE9rjl/qL/Hjd
LOszkZYfJsTR1wHK5NwZomEENVYKPE5XAVjUdY7CY9Fnb+CnBSq2gudeH2IdFsIBjLwGxhwqaZcK
UIp8uL4UpiEw9WNED9NIhk5t4FBUrQztIHT0xyowJLDBvKYCCJO5iq3kgNBptAQIkyqZUJHQ6G7+
1GRduNQouf0lp5K7owY6L6jKSw6RiJkkD12q62tjZe5bk1TMsJTETJE2oDjaWW6KkeZEOETJTp0O
CFCu0qycGMF0i80SqRgxd2JkRh04K1ESOqLNcoiMNri+JFbk3S6JChDRGHdxKIjo7BWn1gyGBlqz
PwECsLPU1xYfSBfOmlg9FnlrkfJ1kITJeb2CHFPPIBNgEwAnICaOXvq9nTwrDuKu3/3goTiZUQqt
OPR2AEQ06Lq2mq7dhGkBnK5UX308wUGTNIqxL3QhD9TCM0Xd/GM7mfVqgE4v7Q04pWz3wxcr5TXs
mb6xWRAVdiM9yRJIAddOVTW7MNSOStFy7khWPobpXhBJgHANW0YlSWXeDehfoixS9O1TOb8bYB6O
osXP8upgpRXHE5mBY2ON2rYFk+5DU8mokQADBGCAnn2ZzV9msbvu8Mx925ih9g1jD2Fv9KCQM9TR
qwfZFXgCD5yF0PkSpMWhBD6DdLAXMKLf37TQdZpKT104xXeeHSrS5lVYG3kDO5n1mmkSkoi7sfcj
hXP1MoPe54bRiZKiT9I0m9iwRI5vQ4ggVM107PXldwcklWg1iacDun79IzGjEiDQsoX5a3DckKVv
Kj96Z3SzNuCMrkbQFIutNcEQe2MP6dIvJrrb/bS/bpCZDhLQ9d8WKV9XhAWT7B0QB+hXLrYFeA+I
/yRfsDtn3sWSlyU2plWPIE5zQRwZH7qb6Mf1n8AMG5tfQPl/1YORxxrS1kmt7IjBqgfZitxZ41Wf
2P7/uVDK//W2ryZQd6EgYnxp9Ycw5MR3zjIuxG2SvO6FEu4iiMdG9CTlljvjy/EOWuBxWIxorJqm
dXRM3oKURHRjs/oV9r8rWb9R1x9yq3r4nBwMDGfjaORN3hQFQi5ep6Oa2mG+n9FSuO4BLEyfDP0P
sM0BZYwRKcrt1d4a5aXTIHLiR49kikJ1tWBx/0Ll825ExgQuaLQ21iiXj3s9FktiLT4qb5BAvDUD
ww89+Za07AVgCis0LE1I4QRJML21N/opPJEhXB6fDttjPldNOb5QTsaqLPAYSEvdVWsQjsqp/3Z9
a9kf79MG7fWYrgS7JeTGdJSSxy4GSorj9+xo/I8Fmn+jKqA6IBBq0gkkq7XcOs2Y+qHy0o0JxxJn
v+gR+mERxkg3YKk1IMOr3YPI02tW//qGMbtNG++gAVKWsEZl1EAnDezAr3sgdO9zkNSp9Wprk/SW
YFTLKjpPrL1S+KbIjjDxmHR5G0olv1OMEdKlwA8oE7RblTi3hXWVnEYsvaLhPWJ5xoj/bC6cTq/V
VsqRsxWL9Y45T1vtGn/QEkdIirfrO8v4fAowAmgiIxNFj54ypeUC6mgdnrJailHpeJ+LYAlOXq4b
+QAcUK+jMyvkV2wWVKYrcBU9YuScTntDPMb1oap/GhIIo5LMNYbGnXAStPUpKWJ7Kd4FKbHFUbR7
WU3sXr+vlfUeHB2xLdVHbfxZq7lbK7dR0/tL8lhm9zk0p2vlfZiMHbRx7airnjMjKIdnVfkSiV/0
2BvGwc6hfacZJ6FBDoyOfMxjG2Q9Js6WSb7rZplaZoYydrQBS8sMTc3G8a3CHtFPntzWfsoPkc8j
hpEZoeTMJBU2dXEdhAgEKo4kGKCuNt1lRtMQs8flc6n8NGovVd81YHcxwthqx76snE45hLPkmoLp
NZbfCLldCHuxqIDW1OxG+bkqz1rEKfywChlnP5OKqtIMUlQ1xs8EjO1O8TsA2YTCXm8ErwVBf3O0
Dsg0HpSv1/2O1eE/M0sFWmsdpl4pYbYRrd1UJ3bRKnalBHHau8pyLMKDLLV2MYAitkJKtYh2yuvF
kw9wxfVp1G/UAdw9VGTlfWZXPRDqAkoE6mEwX0fhnbNeRuDYrpeeKbXauRXqBA44OcQB2z1hNTf3
4j3JFFu7OpFBdInT1OJ93I9EYuP2ZZyIq4AjDpaWJ7O7mUTV7UDoJ413Voy2LGaEhr2uvNRrUCf3
euPF+k4kMZTTZOEcBRpeMccQuzUW/IxFfujjzNUX3iXASPWwvVBkJvkQCF2o892Nk1kkltRgaufV
Eo+y8lavR62rvBFjXhX2t+E5sMz0nk+L1PHO5DwpWhlluMICxi/tyzqou3qwjUl9tKbK8udBqvZx
2eR2G0qP1jol0FIf8GDojafrzsW+KYAlV/EKguIGFcNHcJcaUYqquAyIwmo+JgY4iE1OZsR24E8j
1A7r8VqheyyQJixpHyh+ClCoDskaveZRGfLWQ22tGiZ9JYQmUopYG125BPVJNZSYagtlnZMjfcA3
6CAAShcZU6AmvJDuxclhEo6LDubC5KXej751knwMCgPLq7pDUASjPbiEkr9/EV0CHav85CTxbieW
8xL1dExygPEAwMDzy0lAUWU1ZsgFkuFrEER+DF//C5UDlstaoDowCPCbDBCf25HLVV9bEXa632HQ
2aiQ30GbxK2eywMfNkbuDWpjVREMUTpQlaBYp5FOcm5W86hgYF82CXagGMz0SYzEKMA7zPTAhYVH
emyagFrJQsZ5grHgcWfGqUttTgrcvCHho6zCFIo6JTxV9Juu21er9aw0IMHMBD/pzb1SQed6/nOO
c3xNUJqSSWa07z6eVJu4q2WSVlbWhMHzcgIcVgWuIOrn8EEKE957glWRAPkiNtiSVTgR/VVXAePg
MqG7M791v6X95MT3gi3ZiWc5BWCl75PfH0I8Fb18hxFxn4cEvvjOyEx1cI+gI4E2KSaqz51qJWxJ
0whcwzKutlwFoYD7JfLl6Key7stG4BzYy8SB2DNIIR9WMQFPJQ56JzbLGi0EqftxWL6F9/J9Dw6o
6l7d6ZGd/LgeXNkGIbUJuxj2wBafL1AAu3yWZmjArSfhqbgbAkK5lyiA6EKb0Lf2MueyvIh+MARG
HFlCIAfykQaKtHI/Sg3e3M4wfOkHb0lR6OaVBJk2wOyHlggZ26RtDMlSjpqeAF8pTN5gTLZWxI9y
yiMTZ/kGIRD82wz1hJHGoevMKYYs+ZD6qaUdpnq8kUCAYrc13qLp4C7S/Kd9JbJ92DcMxZEGHc29
I5eymVo5bK7CcwYST0V+qMbBb1ROjGFu4acdWs9vLk1oGgug3Bkbt2xOE3AP1sxJznk2qMqtVcjC
lI4ZsIeG5RUiCpsd1BIM57qHkxN6Fqk/dkw3ZdKZvbx+hraA1NI4EQZEqF9K9W2kr7saoiIVZJLQ
PfvTRIKYw/UDDyckljR9kJxkUR3KYeXgZZjE+9F4MgSvtn5fX9RljQxmCAkTVoS+xMUQr6lMlpgV
oNydDiYmIpAZOuaRYKQzN/J5NTKWo4PUD+wpKlotFzGYkEC1kgWgkqhAaAxMp6phg0HL1pKfUvUF
i/Wur45pDyRqOFoweMFjvWYTJjJi2OuVn13pzuUJxc1ifAZZp2NVBSfmXqTv2EocJxETizqiEv3F
QAACxeQsAqWBZoHTSq1RbExly/3zNW2tUAlmImWRNKa4SMSm9iNhti1QTFWQCcDMWOYng/4GKrfg
uk3GytAQhjwIxIjACkbjSYoE8N7KMEGbrOgr9B31PDAldXfdCON8Ab4GV5dAyoQ6KnWKjbrS5z5J
UUmfXnswCjf3g+TLQLSVuCqvm7pI0vFxZLBbYwYTlJYXDCrRVFrg2tZBfZsexek0WbOdDLtmlDl2
GIHpzA7xz01+A0yUNVk57g9rjv3OVD0TUXAReYqSPDPU1QuPhBJJG5ZOo1Y3EahfuxZFASuSv17f
NlawAMUozi1E6sEBZlGZsTGCkB/6lRUogxdPd1IfemNfMUiObH+wJ84NdfkqJ18JbAyo3EsKwgVZ
9mb3lmmU1kQDVGlywmA6TJ7mS3bqmm7j1rv1twJZA2HP6wN/oGSpMK9BsoT4IA4xUrVzq4VaGmMM
wlFHh2ZLYSBTyrpbs38vqhGkXSXaB6oJjUv1uS913xBA7dka+wpNtahTcTW093oY3YxS4hSNaeeh
4heZZI/C+muocg948l3daDejph1HU9xP1er26erF4vS1wiD1ElUcF2SdKsR3vCwsfLKLKdbRSkbA
HnH/rvVDGR/77Bm4BytCVrZEnAvy8jmBD0YGQ8jELMEvUVtnLUkpirkMYi7QqdVgXAp3EESwUXJ2
/sNNAlNEGwm0t6CmpYLFBA4DXCUGFHak2O7xtI40e1ZOivhW53tDeuI4PvnraKcA2IHsI/TkIch0
7hRh3CplN08IugfNb3t4vuVUkCwqCPkOj1iN9cmwgXBAAnwFXODcmDjm+TQXFq5HLVfvrFDX9lNh
tq4q9ferWQ9oNYKG9/oKWRFRBY0LDhzgHHhen9vEfFHaKVOeOFr9UKmuWuCybCFrwYPpsda2tUOl
unPUFKY84J2XpRYCfWxjsM4uw7tmvIt548esW2tri4of4ZAP0ZoreAKVoQtinGOerhzMACvywgfB
vg0UORoQFJZTqaYY7V8EeG1Fd6o3oSoVerXIO1nMlUCeBpcVoi50K86/jt4BHF22FeJu86xXz9Po
X//6rMebhufAPwao47SsWtjqJj6L0WuNXU6zO4BxsV2qnRYXCoZF2pMsCj4elY+tgo+nlzayYWS+
6yPnlzB3FM8t1AUgfXYxRZdLcy/0ItKbplT2ErDKov610+NTF76KRTHbWfZdjCTRbrXnTJZvZvRC
xko6TAKiTq5zUhLmhYenLOqFuAnwD+pYdC3BhOQDmR80H8Cng3K/auffISKI8V3euWcu3SL5OBJx
iB9RH6Fc5FBtEmSrhfRcTZpTVMttLaWv13eYZ0U+9yUNDSwDk01oD+e/69JvE4jmmIvz50bI2B70
GlDawv6dGzG6WJbLwoKwb9phEMVqD5MRv8wyt8XPiifQecRUIpIEUDhRHyi3YnkVJQHIGc3uwYoG
kjfgBx15r9xN/uqNLzIIXpCMg72BV0tnOgcuBBGUMhhPQJJ1vsipBF4MBAe4FB5Gt983oINMjkRA
of0Xl8Il6yUuVw2EkOBTgJSbSDO8TFC6lHIJBZ10TzTcxp2KmisRazD2f/7tiF4J3pwieYKSLd+k
XdCqAta+wYtQLn/G642Wd2iquddtsALa1gadGA/9rJYmqg9Su5uqL0Xx51UHMG1h5BEBBDza9FOs
VGMpbnXMdvblqRohTVm5MlKy64tg3ZlbI+TPNxs1YwJBmkycpAEKafNPbe7dVRxsmVdCYfk4ET6x
RAtzt5ev5jjLl7IiQ8yZtAubylMlcW8aSe8IqTTYTRia/+Xz4AlGlCWARKffe5WSpcUC2VJn6r+A
2NIeTN6FQ6IMnVCBqOAfC1QUWktoz+ofE5x/E0278tfBJ6XCyK1+XP9QzLOztUZFiVjQSoh2kcia
B0azg6ynXYO8XWie5sYf4wGsNcHEC+cfpXt6jahQ4p35MRZOl/aVbKqgLoeRFTVYcJmChbRzUhdc
afkC7inFKSAJkrl50P7iEUFcDikiWOAAQ9JTJ4BuuhibzGUshroE/sbFritbdKrHDsLyXgLB5n7X
7jo3lQP1NLnKv2KG+0DnXCwd1DmE3RHiFHS+PI7LXBkF7k3lyVC9et98V8C2HbrBvfiGHDMgiiiA
Qi1uAWg5d+PJ57ywbpp4xkl48WAU//xgxp2QGEmYIF3CzKUzx3Z1i8aVA7rZn3Fnq7vo6Y/pt8h+
W1AxU0kp7WLC2pAWfex00MCkUXkH8t7TKPzm+DDzCYJiLXYUVW+8584XtfYpqj59XKFgO7qx4qUG
1GfNXY2Rf+FW7/a1sddlkDB+v26X7BW9l/iC/5ilDqq1hH0Ud9jLZvwqLl+gzmEbkJYo5f0MBTNR
K2yZB9NnxbvNk5V23iyLJ2sRUAhS9GW2QW9+kKPyR6uvrhShqTgqY3B9jSyD2wcXua02gdyUi0IX
I7yR41D3wfHqjEN/iMIYPE+v62J5160xk+2tOSpvUCUows6Zgv6it3iqU58wGlDY1VtT2fkdNMl2
c8JZILOUAlIKvJRRASBaQecrROIAmV+QYSB50Hwz0KF3B+p7R7UFkNEQBuv4i+79vL5OVqKJNyyG
VpCcIXUmu77Z1SVKl6LUUA6Vl8VfAT6ercEVIu6IEeu0gxIMr5ePwvIHdGtjZximNKwFFPPEQ7Ta
2S466K72sP6WHDzO3fSLxrkcWdf+1h51ImQl6ZS8x+XYC99Sa74Hy/T9us43DWa6r+8g8Tv67G0t
UdeWaa1xGiX4aqP0Mk17i1fPY36hzc4R+5udE5IKcK8F5Tylc1frJs3dfuK0Zi5xj4iM2zVQzt7l
w2ytOcJwt9izS/Df6VPS2OtdntslhIHBvWvtu4Wzc5dANgUXr6oD5oHKv27SV8CqxE1rLrjxQWn+
oPmFR2T3tED6pp6InloCidCeVx1lOOLWJg3VrqZcK6QK933nqQcTdDNVoCBaQmBicmV32bWac90/
WJt7ZpE61nVCGuiNBUicNxRuh82Nn6CECqiC8ID3I9jbeW1sVvBCsUOR0Aqw8BShlUji1pKLmcya
d14Y9PdISF3tLn9RDjqiiH6X8VI3cpqoM3Bmj0qyxbKVparAQG66r/fDA7GnFHZ2TJ6J9I4ZcxJT
xpE4M0cFrWpOzKxXcfeI2SGBLqd8XHnxn2eCevssWa31qwUT/WD33VO/enLDifeMwHG2CioBgnb8
bPYRPNGSX9b0aZT/wy4BVSAS6TTomdJOEIaJaegheb5Vz0NmF9KLyn3ZE9+lPzyhJzQV1P4xCkv5
9tR2kIFNwU8lB8kjKSZnoGnr8Z5HkWrPOUesk7u1RYX0pUCymCugzR59AKkc46PPoN2tB9NO7fIb
D6HPqhzoIP4lryuwroDP/TzwqqqRR5mQgOz8bnY7KAXGLjA4nhEoXv2Fl5syo8TGGt2Cl0YUdjNo
QzvmF/HQ7kFN5YTuktrFmxYIQX+bB7xTS37/xbdDogGpE1AH4wY4X19RYsotJLRb6T7a1aCJk4Jm
nx+4343l56Q1/rcdKjjgmaFZXfUR/4z35CZ1iYCQdat51T6CqOS00zhIUZ5BKjyI2qBKSGHQ4u0I
gXxzUpEHXHdGVnjYrokKD/KkAfiFdqtT4YUapvu0/5VGD9dtkH259n0o/1uBWhBhp3La6Duw604T
Dc5Yv68K7/bnLIbGDqNkLRgp+UDtW/T9G6rKgR0DKIjhg8VfXIAMuBRlrCYUWk8Ak6FTY0ATiYob
ZrXIpZp9XBgf0uD7wSeP7fRfxA32Nn6aosJG3Qx1VuUwlbRHc7iNCt8c7qKSE514Vkjw2mRpWgNK
9woqT06sPabQF53fwLGhcHvirHLF2cYR39/YieQ1zBeyca2LWgXCUuqG+9SfbzLnneygeRN/m3bc
6MSK87JIODeIyghUi8/NmkOjDauCuwpa4x+Uko0rQZGLiPryZg1Y3gjKNbxJ0EyGhBV1etdON4Zx
hilUDqA699YLrw2Pq565jagJA7pDUDu4Vc7XkyaLPDY6jIx+fwR6/UDIAJODcrf4kifvgF4n9WG+
fDAr5m7tUrFQrFdR7TrY7f3kbj2lR/1QeLEPOloViXboZo5+QjncxUQVl32cmW5vjVM7Owih1Zct
cprkxWxRiIc48xflsfMxk6D72qH0SJ3L4HIW8NZMxcommsQ8FJGMjn69l95rd/aJNAqqFeYReknP
g1/vBjfeyTvrq/bzegzlrplyXHlWhkqxUP5dI7fFtI/XOeur6ea/IdlYguwdV2sQuevX62Y5S6Yf
GX2FUV5V/XCvvxhYlcAK8sN/SlFQPpN0yBnL5gXVYw2W+U4aEbnN29U3/CawvOyoBRpAFxBG4Nx5
zEVtjFGhJ0kmU4EEJckX0MQ5JUG21/3MTzldAVZZEnC6z0VRZ7PNstDITeRdo7/6qtMFMZAlwgm0
CYOX7JpAe1RPtenEj/2dCblS/fH6t2PGn4156ogWUpJrH7SF6LaeuhEFUat4LeTWvW6GHDb6dt+u
kjqMglKMq54iSZm6xG3GxBWhuZ2NvtK+VPXuui3W5bS1RZ3AviyXKifdxFHsb6o+33eQ6RiF5AjC
/eC6KeIE15ZFnbesbKQVSQvaLcripkV2EMPMu26C5YcQGgAKEvCzS7xvkbRLHOUWZN4DEkeKQMLh
4nfYLrHoqE5s7VD+LoMCMKpi2Ml+hw+Jb7iQdRrddHSgX+vHPoolrUv07TFoNb3N3r+hcpXIl6G2
E/McAMQTbCQ4Aag8qZ8l3LykQkKqkKtPLvzIExx02/3JLe5FF2gkmwwz80IL4xScGaayJgOyrGq3
Em5XcT/nb6ocgTi9sa9/SYaznBmhkqYFUBdzKRSwiqseYOm2PPEwhKxn1ZkJ6iPW5SAIgowNnJzs
e7QjggSYZFdt8Q16ougAR0880BMrtz0zScWvvJpUayDck5MjOvhidnMLIrQAxaUbHtUv1z+oYIXn
qVos8cdFI+xEZDHzPsGcxN+Szj2GQnPdTpBXBzzbrDh9tk4qgiXNImXDhKPeu+nz6haeYcsOOO+9
0K294Si78SHaC4CWQbeVK1DIap6dWadiGsBRSwGpU8BcXsTfwx3RrcEFeFunqJdP6NmlXn4neekD
aVXy8FGs+tqZcSrKqUPSqDOpdxW5vfrhy4d6tw3h8MoO7ekEqTfO3cs5KXRCAeGjeS70Dl05yQa+
wC4HbppGTvSVUEMTTGDyXCpykqbVli35tZ+6Gmhub1SQwbUPscd7UjCiOCYbIPiHqXBc93SaL8ij
lOo9tpCA9YpDFky+6ucHHkk9q6tsyIQ+VEaBGwAh6jSaRdQK+QT8R3nEsywI97VXPPcBX/CR+Yk2
hqijaCognS06NXOyRvETIX9aE2V/PV6yo9nGBnXk0gxwhhGQcrz+wkB5J9lQ/ircDrgM8Hj2ohOv
R81bFHXKiqqYk5igZ1bQ9vZTYUu/ri+JkZqcfR7qJGUAtwChA6+bwTko7lbtUAm3UPq5boV5m33u
G60SAxyx3kSE5DVd79MenBsHnUcxw/w2oEGHMwN+D4Qm5WhRbUggusZKQGJzWN3aTx5I9w4CNIv9
wabIDQpck5TLCSFEMwV0eAl2wSPUKYLTQCtbAdZbvCH6GQIHSclyh+0aKf+bF2Xs17VAT3LNfCkp
nXX8/udfamuBcrjZEisxTHGhJaE3J18TY7dkz9dNMKP31gblc70pN1VJajVqQGRajBtCxTb44YmA
wvB/OQ8KVrGBEOT/7Rl0aVceVysEXAs+jodv5+QnAywz2Q66f967FuSPEZpAnWkbNSe9YlWwzwxT
2aOpL+YgEICV+qAeyPPQdKUgPBF7fGAkzxsNcsFsSlNrNFV9GWJbO4w1nFbX8ksftAAYOC5kl2Sq
/CyAda63O0slkHM5LIVuwGScAL94FMuvVfN63VsuGYMUohv0+fXImdgsq9aSMW1Im0az8XA61G/W
vnbBhORKQAqB7dFT0bZUf/a26MtuBaKdl8ip/NLhXZjc/aUDzBDN7YrWJd7fam4jrQS8sNxpwQp+
zgpY14HLH8hMZbdrpwKMnKhzmi7YX/GQ7OonCLChvdMddT8+KJyiPTOV3dqiYkuvxYsZrVhe581u
e595407E844Mr8+O+UZCqDbZphd6vMIG1zQVdCCxWCf1goxdfaiPYVC6qd+hVBQ70k0RqLZua4f2
Li8AUuU2R4iH0lnXdtVULDKW0mjzHKbzo3Waj8lBvQetBeTSdL94grI45yJkXbcbczRNXyNGZQcB
UDzPi1/ZqNoxJOfbW7XjHJr/4TgEUoD6PpgUqYO5LKUuDiM+5uSoh2gn7fR7fEQ7vUE32Lt+QP/H
1/u0RR3QEljMcjBga/aL7wsKfLlv+RW6Z3jlvTf7wq1v/x2ZGPk2l9/u0zB1IKV57IxKhWGpHp2l
PhoARa6BhFfB9DZMN2rOISVkR7tPe/RpLLp8gno5TmPzIim7WXnIeYy5PBPUITSqNR+Rv2ZOLac+
REKCvpV8i8fTcylr9BFTP1dCHThVjZNVID2ZdJ88Zo/6i3won0HP67Y/5gcdbygxtr8DCIKGUOWb
EA7kSWfzPh117CzFxMBfh7xWxuD9QDDhe9WXIS993Tc5ZlRqJEQ1MrAZEEirGoyAnreI1rq/7Hjj
cGS7rjgiXSWyoklvZ2KmVH/V6G+pbr1iMAldVkPzF5PXL2S9FKGk9/fhVqmLfpwteQEVIQ43GtWx
kwGlNtsjMt32rud+qf9x7X1ao0JJJq193JJsjZSdRzBe9adwP2Kwq7xLd5h/dnkxmXMGaJ34vJVz
cQ2xm8N6W/Y3pRRoPHQaLz7S/afIbFrBNJFUlEfF146JB0CQX96ttwK/UsJO2j83kAobZh1pIghv
CMoKvFCkZIphq3vlroPKFjIW3DK8asX/yLA/TVJhBMQg9ZKT8K+iRCu8E02v+AchqZZdkAbxyyPM
WhTwi4ChoD+JRiWV6SbpnBclqSYQbMjq7jsbItGkIpR8MzwFTFhe5Ky3sv/9wL+ALv1FQikaHRhd
U8E4QE8CqsUapkJF7tRE+Cap0puqJQ+haAXXYwkDHnpuh7rnqlDFQ3zFALF4IGsUb+vTuovRMhxc
sbIlL/+WBsKe9y15qyN/vkl/J2toDSUzUjzQi12XJc5UtgcTJIGc1V0GlfPVUV66rAb0+/ToL8ha
cUj9+ma9w5yOQ2TtGt6qLgMzMD0QSSOgQ0mWZCr+S1pVztnyAbUlxCvjTgHIpg141SfW5m3M0DJE
8bx2Vlc3IMZrBLcXQy/qzaPQtDfXN49pBnOBpBmigmeZCpHlPCltP8H7u1B90KzsV5tBL9YseSk6
OUXn9wx2bWOH8sA+W6cKlS1gvI6EWWreRUeC4clcEMNz/IG1JNJ/gdC5CJnMizezvuYtBMxAka4c
RvH/SLuS5bpxZflFjOA8bDmcSbMsyZY3DE8iQYLzzK9/CfW7FgWhD659N90LR6gOiEKhUJWV+TCm
J2JKDhQLQvxqtia4mKFrypxaVoe4qP0yrO6Ids8B9EOXhgnS46b88ud7tLXGXZq6N44VmLHArlan
u8H1ALLWfTrI0KaCrpWmOirmKkC0aYEKjAu9GMYs+ikGC4R1A3bLVAetrRZ2X7OQiXKiNfwy7Vwf
or6BekOvMdoC4ij//EqFgWr7E7jszqgXzzOTFG0dsGwG7bE6pbsRtZYyYOc5Cdq9FqWnEROrsueN
ILF8v3ruXAPznU2djeF2cw9aimCa/fXgBCBJvnIi2x/A2YkCT1z4TthFLIjaUb3/89bZu9/AH3q7
iGu3s6s8iMfCx8S7vdwui+TEf8z43tvgfDdrXHcYakAoWhrvF/Ozp3/PZyiw559rcuwtCYvTx1cj
rEGL1mAULeaHGcp0LMu6c7oCsx7KpT0/aoMVER2VMxmLvOhIbg1xl4CpV30BojU4ylhGbeqEeZ0E
FnEw4/6U6JIQ8zEvwqrAsGjglNg22Cve32x9SqkXM34RzXlsivu1DCXnQBTDAB41WD4CpBE/X9XX
UFVZNBDGT0GDCt8KMg4SkX1B/Ppb+VSSgE0oJ6GMc0uQfWFhG7vc+SPUrD1HwSOOob/Hm/oGokKF
X0fdsfgB7rZdLJsFEvrHxiB36oBAH/9p+pMyvkRfTvULuwidOaF+mhhTJPmubGP4wL1Zn829qlLH
65Kqyxmgnj6YASiDLtyH8Z/QcjddyLoukm3kx6Rbl+hZm7pZEEOHB7pgfmKg+542f+cuIJPAADEw
2zzP3uLMuZ5XGJGPr8bLNPbbW0wKgEhl2Fl7Nay/JayLK60qivIusBX8tsoduSVxtKbB4FFg3LCb
gpzIlQcQGlJ1Xz14D+e3Tvwp34xxl1MNOifM4yJsrcmlV56K+KGSDZUII+NmPZzz9yjjZXZiFMGi
nqaGQOr9JjcwN0r8uJn3ZFklUURmj/P9qhosWpfwDhc63loJgpM1eY712tdW2vuYWjtMnSQPE0ZJ
D8QqeHVgdJp/cHjZTOp6YKxw8dfUA2xQPWLi0V/SIsBe7v98yzC0zog2IZsMwpj3UTJfKweiYdiy
wblYNQh6fLJlBGACkJ4GtPSbDS43qgatIxaUHl8RE42vhUD1XFnqaydfQ/qvFv6dKYWGiJxxa5WL
/xm1wbSbMkoKlBXYPAFBRktRcO59A0X15meKkUZZbiQ6bluj7FLaPqc6Iwd3Mu4ExMYlqK4NjMqs
9+OLvmM9GVlh6F++LOglDTxzwMDAeadSD8hwXexe9zKH5AAEpB51e1Dag4Har6nvnYpw+RxLIrTo
PsBs6H+s8hlQbEI8pVmwyJleDqirefexdj1qsm8p3sA3M5xrqgVr6aYIXQz8YaIOVdpXJejQresm
nCNQstbQH9zLXiaCrhrz1jeznLcitwMPqo0Z3z5kEZOGaTj6+g1k+yK6rw7njx/bIP6uA5cbyCRc
YNGAvn7vL7Tr+4YkbAPT+S6z6mcQF7+0sxnqFmY1jRbt5RFNZvz/vN1/WeWbYS6OZoqq1kBhVnjr
1ccC85p15GIUvcfEBg3+ogPDvumbNc5PS8sonaRDp7KJllfMVHLv7BhzGXTSVcRSnEc2ip/j6XK7
/jy/VFEEf7MNPo33nzgFskaDIlYZTNVY+wUhP9qM3mpt/7xCkQ6So+FoyriCxJ9XA/sWG76HKgLz
7U0caKmpx335ChIbQ4Bc/e7RPYJUew8Udoou1/klCg/kxhp3yceFlRe9FqOIo09B7cT+0vgGG01f
JS0KccDZWOL8NY5BwFVMWNf4xd1rl/QmeRy9sAeVwmsH+FN6mhW/kryGhIFgY5Tz1dgaGwhDof5h
5uTgxMN38IrsZ7rIkMksoHw4jCCwAWMvCBs+dLWyVcv7YsSN0UU5OIYCe/aXk8GwUjvrmlwuofLi
3pTXWOk+vc8O6enP8Rc4JpsfwN0eq7aaqPPgByAIXSmDduy76W/u+40JzjEzx2shPoXOCFmqq466
1Nfmb+aYSJAkgrL++6VwLmlD/djqGbdI8zJFamQhwqiTH+9GzFP5DJlpZtK6NHO+c/vHOWc+UmPo
GJq2zEe/dCFimBSBsuy7iuLpLHsVsc04Z43zSqO2KXi5oIqRWxdlc6irl/OHWvb3uZg59HET5zru
Iae6Wsgvo5YmK6KH1sbd+PbVSurGMyBsFVQORB6gVXjhfDUc4By1U3c0L4be/6u369Ykd6enRTsn
AFGhmftjivRIu1CQq6wndcfCh7w5Io4cYGWCFoALJiXOHC0pRHgteAStxqDxfjbDaZBRpspscPkC
MSua1Wxky1vs217F+yqrfubecn/eHYTPfhc0Mv9ZC5fPJmunO0pls2f/EjXAbpY+FFzRHdACuAYJ
4wRlr/M2ZUvj4pGnZ96ivWazU8GI+3ZZMuyyXpW8scRLQ5nGNBys0OBHcTuUpbylxtJajIT0LNXL
lKDH+I5xan4SzS/l87jCpb2Z5AvQTqETZW1RxCz8C4UGcMUDS5vXk33zT/1UOcq+pvCW3pjknNHN
DSttY4Afm+o2rl708VC1RmCMx/ObJsx3dDBvofuL/xpcFCzHXDXXClc0qWPfTPNbl7ZBpSSj79k1
oMULAVNx/fy/GeWCIah8QW7NQq+nvUzgdx7Nxg1LZfieL3YTtGN37anZJElixXv4tlIuQtZZqiWT
hZPXWPO9PdGbfnAeEkOTXJnCQPz2QfkwSYwhQ+USV2YN0aPFjY9gzDz/9f7lAPxeCd/hryda0WJE
fsyAWJ0VpgTzJ7a/IB93tQCsWOWVrJYu+Xh8l981h17tDQT/Wntq0qNWRQl9PL8siSfyfatB13IF
bfAsGJdPOsqi1ng7N3aot88keR6l/DrC62yzT1y0auZZyYZcyUCfelWPvhlofoLG+5yd6BqYuywi
oVQORfYV2b9v8nzogbllErM5mvLCy+/i9rjIaNqEWQ14kDXGe4she85EXeazqQ7M/RozWkkCus0v
infbroe4SA7nd0zY24Fe6G9jXNo2armdoC2HVPsOb24QlZW9T7+nL6/zLQfn53LnBqp0/lj8Fd+s
ciGLGnVuli2WaKf0VqEgvDXrISSTLCsVO+SbHS5Kmbk3JTq46IMkVvOdBy6mcNWmLuyd2rvQqvGX
0VnJfqrbX+c/qzjyv9nlAlVux47iUTxB86k4WiVUTrTG95reT+tEcmWLg9VvU/yw/zrRkXQaTBGt
pxHpR4i7k0XWyBFaAbMcBrgh7Y6C73u3d3tFQaub8SPYqj/TF6DJzn8xoUdsDHB+2NKyr82CtaJz
9cJdMNWVT98HN5Y8+cSBd2OH87xp6cuO2LiTrZvuyXxK2bx96AFeAhlDzCyXX4c6Or8yoS9sLHI+
aLS1Obd5jzZlnUcWHuql3V0UKmb8vVhycQndHZIS4IFx8Kblb5WqcCsj9kD+paE3Wyqdn6ean07D
Pp5S1a+cflfamcT/xBv3ZpPLho2+8qCqg1QOehql365p6CmpEVhNJUlz/mXr3ixx+XA1ZsTKWeid
gtcSyyudmg1wLUaxwS0le5sLMF140W6+JjsTm1BvDo6b0BKdh6mI2GspDfXMp2CV2hW7AZJ/kqRY
fMQ84D3QlQWYhYsZIBFwDELQBdDdz2u894hMF0HsiL8N8JFimbM2TkYgf/Ip26fG6MdLRAc7XImk
nyFZyeuH3Xw4J6EVJjJYzaj/0q2zPxiSqpTMAOdziqE3yurZGeSZc7sPenXR8cDMNIkZsWu/fTDO
4fqh6U3qYEeSOMrKqyK+IlKnFh/ZNxuck2XqQoAoRWm9D5eX9Bnircmh2/cHlPPB479AGQtAsKjc
1yEm8yXhgnnUh4IG+L7/3+Nea3+bfWonLe01CzCAydxZ/QVR7ZA0u0XdacuJmqM/un8VLEAQByk5
EPp/EJeomqGLrQHVgAqvA7836mvigUt8cntZOUpY2ttY4u6TIm6UKa6HMkjaKfnZrPQljR3nUCwU
D82iyZ9SYleh4qo3xjKSx6abAXuNR0sS/IWeaiP0AWcBcmee4b8bs1gddcQQ27udqBOlRCaQJA5T
GxOcB1VmppkpxUuMgTnAW3jtlEnqQxDRDNRRcU5QeqwOgBBUke2CjraFHlSSWFTyohGelc2vYP++
8SUnWUFYWuFpBrXHi65evrVq/dDnMkJW4XHZmOG2VXG82W00PGJKxQGpMN5MIDsZ2zToSPpsI64l
ibk7f38LV4ZX9SslGlNEeb+yFbo/hcfGdBbQrcW96TtZjhgtqy7KzHAfcKFzntVD3wTEpBdG2wRg
uXnUDSnqVPho2iyH+4JrrCqQAWAVssv8WkfCn+ybS9aNgexgcJBNVgtWBeoN8PJAUkNDn5RLtzCt
b2XGCGiHpoL9eTxl+ujbowTOJJgYgZGNFS7F0tfOdLMBWLwumtQrBgCNQ/o9ewLHKupkUdWGjPaq
Rr1R1ugS+CNIGSFuCpJXwwDy9L1zgBUmXmgOy6OysyDzZwCBtxb+MgULrU5rLlupYPfe2eNuPnUk
Vtc0eR4Y2qUJqtxjgR63+dND5E72sc/IJ2VVLFEL6J1N7hp0ctMlpkOgK1hEw+IbO8xToUPqPOaV
nx/zS3VnBXIgC/MM7nIChAssGUDOOPgflw6BdJlSmkC9dk7iIDFOen6n0jzsnOHOWyQTEIKLcGuL
Hyd29DrJERLzYKLTTqUA3F1Ma6QtR729i/WftlSXXmaQc5s+zVyb5AUMBu4dob45hSnysT0bj3Oi
/sV5zL7V4NKtbhUA3GX3PjviHz8tk/+EKjHYyrlQo3fNtOpMnQj9jOM8vEzxIdagstSF5yOnKGPH
d30zxMWaHLQ7VNGR3CzBEDX3DJcNRWkMtwMzCpdx/+p02J6Oxw9g+x+0ao2lNnMrxmmMH8n1Kw78
wgu6sH4C2ycb9pOtT/ghN/a4uGMuvU6yFvbUO3vvvmi7fwCB5HKMjIBG+ZEpRfzV7m2McgejyBwz
9ih8Z4A4ebnGER2tsJlQ8uq97tf5HWR32wdPebPFV0KNOkVBIQWkuqzzwXfdVfO7IZecPuEdsTHC
HYYpm2urYkO/5mgogQo9mcLKEj8Z9OP51QgNOTZ6C4yl4oPEMEnszIknbFfR7lLy7HaQnv1y3oSo
DYqb6M0Gly1oRPMGjYJAtVpBnQsG5BDsPgSji2Ok4ppNgl6KTxZu0sYkd5yzcWzcusBxdhXzwlaK
716r7iTLEgasjQ3uJKudniX2jGW1P5bWz+9X4rcAFEaAVwEMMHl+lYbZPXmIfQtHO/kLlR52wb99
Vi6PSClRITo0o8fRQCXYJPukj9bxIFmlzEG485xYrdJnKbKVoVozqKTQp9iqwOUH6aNPGV3SiyG3
vBvXW45qp+jXmVlerEZFvxZ9U0Rm15A7N3ONQznPsmagMNJs1s8dejvOawf8ZSg7K81yipfqc+2p
a6QmReYreVF/Ov8lJOb4sWKlt0rUmJBmNzTMtE+V0fk6WPkNmVsJ05m3ZfGSJ6OnDDnRcCKt8obx
hqJ4FIxx5GBSG0eFJWx/lZB60P02PQNcJLxFrTBz1xwh6lX13yo37FCXbcnfBLSNDS5JS6Z1Xnto
kARmqvzSivll0edPuWU8nd8kUYYEKjHMheiMzoBfil6ohTsxfTJNv5yWLIAIWukE1Lseqj44b0oU
YramuBXRYi0Ws7cwMOAgj88TUG7FihGdNyJcD3BxeCmDKPQD93TWd7HSJD26sqgvO5d5Ea1QunSO
5fJ43pDIu5mi4H8McatpBksv1r5AVyCf9ktBonrEFKPSJaHaEElOIvpyBmiKoJIAIhmVx/vlmb0a
fZJQdDrmu9LN74pG8tlEQcvA/DX6v2Bewiv1/ROE9q5tO0tfATRYXGY1WDft6s6YZVeAyIwJvWwT
Q5lM1Ye7pQsyWVbpOA1ImAFVouVJp31QjOlfrGZrhtsbpcwTB+pfWE31w4uf6zb350mSB7Awzmc1
WxvcF7MH063piqVkKiaGplPpHRKUEeY+9e3yGTeA5PTIPh2XE8RJ6tqZoTZBqb2U9urXSrTIRNOF
r7TtotiP2BRgVMWNs3z18BJtwhjgccDZmhkMtASAkdg3wMV1XYX13pLUeoU5vgkyekhkuab9QaSz
66iqp7qC9saVujf3xo6ppLmXjef3EVMnaGUgAGGKhcANYVAHSgjQOXq/0pZWoBYxMYSp7ksXsmzs
tQ8yKwxmASKDuWDUa6XXhniZG6Mspmw+7woS5Qb6tHlQfunD3EazmYbjgV4ULeTgaKSEiuRuFEXD
7Sq5jIcWygrlcxwEzKMeFfXe6hNfV7569EdXjv75gChdHZf4gCtlUepJx3v0lH8bUaJBb4VxT+Ei
rh4Y4Z/s6SRbHZfP0HlWe0VjXoOSpAetIfotH/d29mCm4f+2Nh68vqRW6xaORYMpO5VHVvEqPyse
OIx8LUDh4r9xFhakPgSYN2d5VTveOItjT27dg9MUjF30YQ5L8FGX351A3ZWRjhkSScgU5eYbTzG4
kImJtM5puonpKCQH46BEExTd5FUDYRTbLIqLmp6XJlacQl2snNX6Tl+9NtSnwdo3s/twfstE9zNq
E3imGRB3RWXt/VlbsrUiaaEDCGmuO3S390UMisShBPtmUck0eEUICM0C+h8vQtC8fSQUNG1ldZgr
dpG2G8BVlB+KO/Zsm+8b8PYYwZr7y2F+Pr9GUV4AAjumlsbgF/x1SpwYEkAqyGgnclzV+1GXNLpF
BwzwIsRHqEGAlp/7hlNSofqiTEWgtpcpBC+62k/cPa2B21ZkJ0zk7ltbXGysrHlJqO1i/nEfX1k7
1r4il0wmkyE8ZTAmoXNsFsbFRWxllreDx4Qyb8du9k23vM71W9fp787vkMjft6viYmLnYTRwrbFD
auJkvjWg+duhPmHSXJKOyLaKi4WVMuZaY2KrrBzkw31kQQSYZF9n7XEav5xfk8QUHwu7fOptq8JO
LYq7b9t7V1WAEch3bTxE1ijraIuGIqCz8tsJ+ThYq+7cTgpzjLsFCs1HE9T4HjpyRybNhPqfJM8S
tcLe2eMiIVob9gBlsgJHuVgDa0dOSlAe8mMJhbKdbChKaA3hCWP5GKPDPB3niQ3UB/XGW6Ahs/50
McyZky/Ver1oblAuNzqxfOjL43H5pVb+5jnGlGINNFINHY3F9wFySDU0cFaFBCmAPm62+qPz5xMY
GHHGmsDYAJEIvvo+mpWXpEWSBe1iPoKF4rbRjNtMb17O+6Moa9V1DcQdkFbEgnjESlvVStUmeLxa
fn3pfdLBLdbt0by5aFuMmLAIkn2V3ZeC0PvOJuclXZOTNTPmLLAn78eqkk+tKSPfFZqAzCqj8Mdk
CX+D2Xk2DclIMki5Ooi7L30j6W+LDGDUSIPUGoTWXH7cyFAMr1EAIgqcrvEp/eX9Or8xguAHBSjL
hAglmNk/jKnFzpjYbZ+ib72U884p5+aQmym4mjrSSsKfyBQuXxtXvQetRN4Fcs9y6tRD80WB6EFW
+hM+W7tKSjKCWwPCT29GuD13x9rUFjZoU+qXCb3wtOc0i9xCEoAEu/LOCpcilaRT45rCSkbNG7UH
weIQS76WKKait4FeKrvYwT7ETbcVg5YOzdCC0Q0Pkep62BcBZl+WV+jwf9HiENztBmoXuuug8806
Oe9DTeNB57012Hv86h+1Bjdc99aeEY7I73bB9QS+J0MFPwxEXFw+aSlI7UHDHO0GtXAecgrk8Gzs
FBUc6JXxBdAG/8+dnBEaIvygvQ/l9PdrS525oP00oXCelp+y1Bp9BQh6tDruz9sRucXWDud89mAV
KlFhxx7tI4YE76tcC8+bEL3gXvnb/rMWbp/s1bSoaqDVho7iHvOHwXqRhvXFHDBwHG186V3L/iD3
xoFkg2rhHY5RG8jNv/949ayAOIjVysGXFVheqJn35vxjbhKgTlR/cb+7ShrU432R3SRaOKySC0pw
oKFahAsQtqHcxoOkh2y0C0djOE4KwhvUJuYoqXo9SFfoPBugc5d8YJE93FMMfYjj4PLovGnI8jGd
ljxoOidoBhIQ8lTEyYG6ksguMfThfK/TSlOq5EGf0E/TTH5Y7vDTJBaKG8Z8kHiN4MAhgvxeFY/U
K9ZmLvsSqvNW6vehGii+dUl/MBg9NDRt8O63/vxVu5J392Wr5I5EqzO14XTNA6cs93MzRlMGcozq
kyl/34kcFV1oDy88zQE7GHcyjBLVvtE1gEyKv9p7a0d3bri0N1oasOX9V6pQ7NfzZ2NrkgWEzft/
9HAucp3V4n4swPNh0O6gfppfhbfrvTQPZSftozUHTGHAmRk63weg9my7U53SIKtADqUHdlA/FNdl
SCL7aEXp00DAkmQfsoPul3spIwG7bzjrKMTh4kaeg6PB8/G3eTXXLjpQAcL5LzsBw0LfuNeKPUVp
tpzaLg67Ztg3qftYo8Yq8V/B3loauh8axCo9wNK5va16krRQdQb2Ld+xLz3ds+n9HASuGKaZ0RGX
MsAJPjZyOhWq47ioPkKse1JU8aLixJh7CG5dkD0TGGulPV3B+Xhnhjsfswlk4uBA2ktRL0vl2YDu
oXKIp53k+4k2b7sa7vsB8OjNtonNwzxw5j6T7Ge6HtVlr5m7wXrUQNE0oex43qgg33u3NO5w6Pra
IOMAqnZq7zFfVeoq+scP520I4to7G+w3bA5gXNiYa9GRiMVjSNSTEZth3u1nkLJndP83pkzEF5DU
fIRtz2j9mm0DtkhUZd16RhA7Ld0hXU8Y5w3+J1P81UBoPWeUaZ+1atH6jW7kvlM1N2uNx3v5ktNO
4h6swsEfbWSYuq0j9/uI1lUbvA1bA044uoPjF6NxZ6jHdgpoWu3AYxGtViO5ZYX7trHIjsVm32y3
KrtpxHnWSRs4xcU6/hhpVBmGn9iyTjDzs3OrY79lY6tPndIswPUDSorQsW4WT3K5Co/wZi3s627+
PtQUqqFTgHUeir2LCadyeLIwYpV5kvMk+2ZcIqYo1axMGPAMKhp26aFTrt3qaga3p3n8C/d7WxCv
WeN0edqCACMNXDBaGOSyGsNRP0zeqaNfz1uSOB4vXZP0ip4rJXM8vQe3RazezmCZC5IBz6o2b69a
pbtT11WPzpsVdZbQx/rt8BYXdVFLrefFRXAff6y75YmJcRagyB9+OGATLU/JTsYbLNk7/nVFB8Vt
vBUnGkMA/pxZfjF/HqYDtDQDxC9J+BAG3s3quMA7ec06pRUO16A9N+s+LVI/kUFxxTYQLFCTwAAw
n2zFTQUh7xpfcHDphdODo6vbt6akMit2jzcj3EKSMtMSuwT8FbPH3hpmxqWtXbDlpOCmd/68csBI
En+viLtKaEYrx0zY8YKoUY8nIlgZyVNVSA6XOBq9meEi3wJCAU2dsDlu9WNWv0F2SOLb4nD0ZoAL
d2WSxW6bQidwAmpY35tQaWqgL+Ng5L4LM3CcMIlJmX//y4l6s8oHwcJzvQ5ioa88ztYuj5Rr85Zh
MrtjC67SZCcTwZY5IBcN04YaWtLAAWPrS0ui1Kz8OpdEXPY3Pt4cLlq+Lpud4RPueCWzDQQEwFiN
42Nw5DC04D5dumA0nOfENT9rmH1uiGxEUmaWi07e7NVqymbGixhjAqWjqX460MfV647V0E+Bpfa7
ysZDUdebcXfefcSf9W3JXKI4mF0KsiocudpdfK2/KEzi9zLc1L94y5sV7mDnxmovM8FZ02rL1zAh
lOik8YfcDqdO3y/o4RLFDnIwbaaYaVEzL0Re5uNNFBpj++cNNJz7t9/CnfvJWi0w/+G3zHm5JyuK
Korhu7F5QM08LBzJjfeau53zKe78p61CHJXpmkPA+FicqiAP1pMJpQQZSFq2k1wcsLTSsEFkymps
BGNB7T43zKu4nCVnRBzP3j4fd/DzpUurrEa4yfPOR0oH1ldJBUi2EO6kIzm14qHA28VMk2M127et
Uf7qK1mRUBw3fy+Enw2AQFsHBm4c9tyu/SXfl9mnETo2sgFr4WqAegPPMngTVZNbTdEAYucwnVW9
+7Z2FzP5jKn182dYILEI2VELsDed0eSi4vk+I+3yNTb7HB18CJuUx/KS3AMjBErSHApj3fO0M072
boDwXAtOOBlzujDT2djm/HsAV5Mzsymq2gNICEDiEnyQSrvuF7ji6up/E6825jgvXx3axXOOWDk6
j+0wv7iAB7UJ+S75oizkfji1NvIcIK/Qeea7+AuJTSNlXxSKBKH+xKBPxj67Bvj/NB1kJVfhJ7Rd
B1gFpFaux5er+zkFqhSfS4esRN2gcZv5RG2AyN/Vc/Q3K3MtgGQtADBARPHeV0iVuv9MFc47JqBE
InBwd7tlZ0TqBWo8qgQmKTxlb+b4xnRR5QstkgRlm/JFH4awdEN77Pxe5oaiUTFUi36vi29JA+Gd
NTNQ3UiDQCgeYV3P9s+49tXbH+TBOTFVquwqQUU597Wfsm8qLLdsjHM3eKZmsaK1mHSwii6ciuRh
sczbuvRwwRDr1umyL11dBBD48FOv9afa/Dm7eHjrybF3zNBrrH022H5vzqGi5FFtrahqZN/m9K5r
AV4x5xt3tO5zzbvrbPfoxMAAueqDR4yAQB19UrvIcNooLYe9NsW73DEC03W/zYb1M3Gnk4X7oM61
655Y4NadQSdqKGMA2OKuBOk5mNYOhObXSY28cRpQcBu/W2myWwvMk9dWMJrkglT2t7onV2oy3Gqr
dUM9J3RGY7dScnC72p8NdKwM67GztcjJp0DB5Z6R4TBZYBlxtCsjjSMAjXemlt5VJXqb4JuvGhX5
TGb68VSFabxc2rZxs5rOhWOvn4zK9rvWjMDuH2Zl8WXxPjcYRLBq+37Quv2KKX3D/OLZ6t6ooSKb
KhF6PgcSgzl+wShDo+3LDtizwUjRQSh9KO7cgmz+ylSSnWFjrM1KoCXQBwnCsqYt18nQAgBt+kYy
3djluMNz4AswPpGu1oADJoWzo+tyaobhSeI4opOPTi9K2Bpq9Tbf73cgWp33DfymbL1QBz9WDPGt
4tesXKz00FU7m1xZ+V1b7jN9l6Eboxxy0Mgn2DEiiauihr21/SncvT61Q6mosVkF3id4oZ+fnPtG
8d3S7zBjaQUknA7Vd4eE57+A6MWn2wwT7qEP+aExqAF7PoCBHzdFk0Uliab4KV2/T6URxPYNzSTf
W5S76A5GhFDfZdAO7p5sDY3OoJrAMc2sh261L1LlL6QcsRqUy11MhTuQzeVsmHlXGRh9AIxpX1wz
6Q3WVWVTqmkE9Krk5hdFVxPwNs+GCwFtxmXvc6N6bZUCIdgsX4u89WvnFCtjNNSSt7IIEmNtDbEv
u6l5NYXlJbqpILpamGasoeW+3jt3jLtX3pr+eCh0TzcRyVGKByENn80UPWDcle0VwUzap4w6T2p+
qXe3VROOpcTrP36/96bYv2+W1YL0ySUukvMmte7Ktbmk6xe7JntTXSRps0Bb9L0pLnGhizJMeUxo
0O+MJKK3NQS5aPgrDbU7hQLIDaY1QJzBR7o/f8IEBxuGoc+uop0KXj4+lak8r5mTFr337Mje6emn
JvMxBOV0kByvn2ZgnL2jfj9Nknbnq++9T6He2+XuRMceJmRWNQ2Kl4QE7gkAVpTc0J3z7oBZB6+L
LI1iJ+ucQe4wrFWfew1DNJRzeWxo/LVNxrC2TAl5iOAsvF8Ydxb0KZ3MeMUHdebruNypUDIcbrr5
2sAmFs9j/U31Pjv532yjgcYUq02g4+ly/pOqRFPSFfk10BJLoAZmABAXa4qhocsUG5Ng6f+LaW3R
CUEDks1qQ/zb9bhd7EiXgGAXJEfpcl0bjwtRfUUHzObzeS/9GJmh+r0xw+3d4KyKQ10A/BrtWA6P
nUwcVgAGfm+A2zRVi5HtT+jcrjfZJdoqOAksSfQi7xF0Aj+0SD3EgWy4j+0J75HbVXF3QQvxwrXQ
8fGq4ldR7yBQAYnGnQE0LbK+v/iAEEcB9QogNiZ/tdVaScdy7QDnyaCBClRGAyrY8yY+lqnwCQHi
wb2p2xjV4fbINECxhfIQBUkjnirGg0qe7ORT0SyBt6oRoVnQy3pwQu/bmOR2LS6m3Cp6SgPLO3ka
EPbVgzOEdfHt/MqE+7Qxw+1TOtaGW3SYG7PBExM73eVEddCBpN2zoQ1+Emt/XOd+/yW5a0fNFLPL
kdcGGROgi+eoRifdq7tDY45ot6873IzR+SUKo9Z297j4YQ7qMrjzyvrb9BbgMsjlDiFrfshVBUWB
eGuKSyV7tUJlPfaaoMc4Rj7fuf1Vj+8oWRCLPB8O12bTuIcsKOV65NRow+lo2FvQ1wOv0UmDxDID
sKV/XDR8t2N8h3bs7KxvVTjiMlttAFWbGDUOVd3r5pVtXbilVJf3Y2L83iBXEzDIstCFzBhlTEGK
ZlQ+dEPUQA9GaDsXQaIARIuXpGb5+s69yHeysy7MGqC6x6awgAWzeBQYaaYY+EB0us1VfzLn5FZp
8XJXSTij6l5OeCtlHThpUR6x67AevqaDE4Ck+8oFbDUBJlyy2Sy2fNhsDyV5lOU90Nhwm72akzYo
ZQWpSLzubQgH44W5Jj5ofgOE7gs78ZdC4mDC2PNmkt9ydHndKS4xmT24AUkPWvoZocc2JPVh4VnZ
WOH2uaWTUjhAagWrcjMmGqh00NeQEaqyMPnx66GShezBsBwe0G5UZkc02gA+nx2y9XOWyxjoxKt4
M8CdeFp6xG5SkLP3EH4AFXPrqMEgk3cS3+GQDf3PMjgnAFppUZQU38p2ES+r9asx1oe2cW5Ld+o+
L+5SR6luDLvcqmfmo1roqnnmN2r3kCxj6Y+r9UnDs9AfeyKbNhJdjqC8xoPFBDJc5b2lLbpMSQqT
Iry2xw46xdPOBJ3gn3OE6Hgov5nh3MWYk04DeTFDilTZhboWLgYitG9pNwy+6sy354+d6AgAC4pC
IYC7H9HuQ1NXjakN4JOJwS82JH7h3dRQiO0lmYVAFRad740h7kLUM6Vou6WhmO+gICD6Yj7REB0T
H7yq19lTfhx+MPlK8E+AKT2y97akSCm6/7fmubuxmqZ5GFPUDtPMgULMjKqXrl679vxJU/JdMU2H
899VdFxM1QBAmU2IAdCE87p5dqozrVKF4Li4ioVuW9SZUzDIGsOiQ781wuVOKId6A1WxKEODwgWA
/j600WSYL0HZle3c21LYUjdL8ZZh1NdyYIGZXU8d+g5QhFpDy8HmrUBG6j46N9NnkPTerrKJYdkS
ObdZAfEmpldiAlRFrTHztULyiJUZ4Bwja9U5bUZsVDfmUZHtJ8xgn3cF4RFj8EpGIsgmJd5/v2zs
dDqvmHqj7o/OufW8INULv6v+NzN8eKoGxRsIYZOX88XYf+5xieeg0E5tyQcTdHr/j7MrW24cx7K/
0lHv7AG4c2K6H7hosywrbaedlS+IzLST+wqQIPj1c6iq6ZRpjdVdEVVR4ZItbBcXdz0H8oBIHkiW
wb4CuKa365EEhNnMxXqcBxKoaNrmERzy79Y6P2a+eaNurlkql+6ShX5SAy0MuErvGpoyoOXqmYu7
C6bziJZx6fcNN4OhAKvbx2d1ZahlxpCO05CkCeA/yuoY6zeF+9DbVwJtlwTubDXLVFBqaa5XzYoQ
vXx3tZc8TbFxZRWXLMsZfBz9t8Dt8/TFCemdwUXXErTFIlFnt69i+JzhvWzsEHo9hSX18aZd0q3n
w80rPlMQlYSUoBMJKIttcp9kCOIVdE0ZXevo8W9z+vDxcCfcjaWtAxPHQGcLWKpw9m/HE51hwAjJ
UMxjVXw9OOx7qWfN0yDcIkLzE1/Rieprb6IdiqTQ9knr9pOdY5dhyDr3XG/QENWTLjLjrvY5acYw
0bLRz1kCSGktzVB9bA43Q2yOnzPDlL4zJPVtPMb6KkX5yFEajALbJPvZlECDcEaBMoYCPW89kpQ+
EL72uV3fG3nPfBCvAzfNrIrftdFWgZxgUGcNYJ4w8zpdGb1R+LrLftoZp6tWCY6i2nHYt93gfqoH
J0cvKdDW/TTm4iWWSRbGhH4CflgDEgAANje8ReF9jgRLXebUB4hiX/pG621RHJkDd8Bp7is0ycB9
cT/n0sv2Vaa2GlqXn0bRAOVQDoCCKQ3jRTe4/KGLHHUawgCq5FgPX9KMm+sxidNPcWsgz+yBRLfQ
0qeGevDHpuxOM00k39odutDAaBKL21p2elBKB9FGTR5zxxVRNzjuBj1I34yu+1rSVjw5Gbu1QWrk
68KpI6x53BFSGNjBqXj6WE4u6V0kyoFhh4Q5NeyFWCadpTU2w13OUoB/jlvaIDApYURlV3EKZol7
L5EeSFE8+FHvyvgTzRo01PPgtb81fyIjAOg6uYpfTvbM1S7qizrK+TXYQvxHrVOMtw2y/9VdUzwK
xDL+81LAOb8xN6ii1ABc5otHkblceDFsw4CQO5I/0PrZ1u8/Pp0LzXBvx1g4FPWQT1pGMYYMRrA/
Ux/ZvXXh19sapWXtFXPskiycL2jxBiudFAPqklFToI7pEGb5p3Y6GM6Vp/HiyYAHFNhUyHi9AwbQ
RJUAOx3BQOHtDIR43N9pd8WOvfR6zJlE4LV4SELZC9XeKzUQVHTN5bX52tKb75mb/JXoNxKVKIif
0XoRkX6rX1PR5Q2QjzDGF2DsoJBWfG822aGKtOwqa9Glp+p8rIUwg4QWSYQU/gfLNqhNg172HXev
J8eqv9Ohnz4WuktiYM94SyZav/E2LnYvmcxeDh66+abxUKShwW46us7s8ONRLp7R2SgLxdP2JSs7
A6PY+rAzHe3Z6o0r8nzpybURd4ZDBf0GI+ztEXFPH2nLCWzyEiijWrZvSxskAfqrSpOtRb58vKCL
hwRbAjR7KKYylpBy+lgbrjKhSXm99ooW1f14I2PAlT1MseO78bWy+IsbeDbeYnXllKFNlk+wwiio
HZzRL/7zki3cnbMRFmJnT72Bw4HJUus9eFq0fWUP/sjlX5EECzlvwJOAfmPZSz6wrHGqCcMII7I0
IAp4Lx+fzKWYBFICaCOf2ykBs/hWDkodjYXGbOk1Yp2PW8Pgfpu8iKFbq0pb2cY9Spyu3KGL9v/5
mLO0nJl7WTUQbmo4HZuSbUaBWZOQA8tTRCsZD2K9CFDp5OvyVaPeWo3ggC3jL1mFdkSH/v7x8i8p
3PMnfv78bCpGiX7PuIZgOuSpcDft8KyugW5fHgK5fkTwAAFnLIbwOg6MNjAiYFHPSQdRlPA+Wi34
Kwv5NcqsuM4WwvsB9XXzQlp8fam95HHva8X9x4NcTBCcn9ziFYzrkvCeQlo4oHLALx4J4ZOtiIC1
vUnplSVdvMSgw0BCmugoxljoWsOo01R4OozFHnGeVP/aG2C9+3hFlw4Huap/jTHP4WzbdPC58oEi
VpbPXBiZDahWd9y4nX3lSbyoAM/GWQiB4FPKVIW19NXRHLd18uLS0HL3bhw52ZXa2IuqHRWCgNZE
xQyxFle6yMFE4GWwi0Rr+XnpV3zP1TpvGr+K/4Irap8NtbjJVQwbJhmwfTXZpuwp458/Pp6LNp6N
Gi08tTO53ZIdXa+8SZAW1orgra9PybGEh2hyFU4oRWc1QPtUVYd9724QGwxdwJb4UnhXlMT/MwvE
LGCYwShb2kyFV8RpB8IKiL2M6tinPlJkW2tNowHOVXgVOmd+npbegANdMXPC62huWpzgIGtzMEqs
Giq42hphge6WsLRAKFxMwGO7Vhd56RLAv9FnVni0CCw1FDrpORqfYK5lwPywSi/UxjaCMK+uHOZ8
Yd8t62ychY4aNGK1MEz/2EZwbQO6LxOnEGB91Dcs4tdu98WXBrCV9syYTubo7dvrHYOHvpA2HhT1
afgisJNtwNAhDDfb+qSvxDoO2yuX7/Je/hpxsUZpl8IFpwtaedxsVxrVLXyGqDavEfte0o1Ir5OZ
SRxtKM7C/Ogzu7b6qSsCVvAbUhkbwxquqN9LauR8iIX6xVuMTMrsi1j2VlPU9/hDYd1o+Q/i8r+g
hR1YODh84EmgBuntMY0KPk/X8yLoBw2trfHO8tAySZzHvyKAZ+MsxKEE8WJj9EjAVF/mRqhqlUEY
gBG1H6P63yBPuHxIv5a1kIXMijkra5jxBSIsZPB8sCB/vKKL0mZAssF4aznvWuAndJgWReVAUbB8
G/fOqu+Tla669cfDXKzTgvqFggCVB0pwFgpJybHSKpZ0gfzUR7hHm/y22ZihdjtF5apYX2Pfurhx
Z8MtnpV0UiJ1RtAhCeN1YIF7DTz52vcvzJieZJWgORSR24kffdqtTLO99mbMh/tO2f1awymddWZZ
VMkAmaY4GtN5QNC+a1CRvKbua2yhyfOZVetC3wx9OEwdQgqfrK71U7Zl3RV1dHEWEI+ZThI4De5C
T9iZ6zROiZWOM80TKjtsZ1fqr+Rao8y8Y+9WezbOQlkocNZ04JaZaZGPuhNpHXhXjnrnhNNU+bGp
g9b6iuhfPMOzEefPz/aXaprjNA0MXiof+uRJXpP5izsHRKoZulkH0ttczn/2/bxpLL0Gtv5cS2fH
rwM81jwNO1S7/5W7ZaGyGbRYiCmcGnfOBtIaolkAmGkDte7B9Yxi9pV5tEEaMIP3yOdrKuPyuv41
3FIuG6qAItDipGr7uevaXQafte1lMF0rKLj8+NomsKlnYC8YnW93EOFvmloOxXOvghn+L466G9MM
VQXm5fQx2ZQrBIiu8SFffLV+Jb+XLz4BFxXhI46tdcgnJH1W0lQHlxtB06HGHxm6j0/vYlb6LNlO
5u0+O706782OFlBV5FOMiJDvoWPgfjjGkTa38IXJtxGktPnepT5B+8x1LJ2LL8DZeheauYgHWyUJ
fOnK1fYgY1xZbLx3Cu+KlF4bZqGRkbGzuaXhtuV1HJnSiKoh2yE8fsUQuCicZ6tZKGZT7810cCEy
jKibfGr83qw2Ey/uU3Et23lRf7i/HObFxlVVJTujxYriChD9h+FqE9VFlThH84Gx4tpAx34rGcJ1
ip5xGBsob+4j54v+DVi2a+vAtu4e8Bl4OJNprkTzZ+4tlMx+LJiXDgz4fbDmT/8uA5VmMtlFqWb1
yPVvgwESLJc9dNrrXxgFFFiot3HAkba8bcws9IZmJqRPz7dDEgdOkRzb4hrA2aVL7ZqwEIlHUb66
rPYn0kuq2PRwVh75qpsKNZHcH3px8GL4DEpq3z5e1iXZgOePIjIXegvVsm+PThu1sSGzo5Ix+zvw
F71dXXR08/EgF08IRdom9CMQ9ZeurdMAVrx0sSivde4Gd+h9qr7p1lXS24uLARQwuCIQRQGB79vF
1LHDBtbhfUFQzwM3a1GWrQ8n8HbsrS5qOM39krfVDVdedz/UoAhVwziuingynzywUD/ziXi+Palr
D8SlC+KeTWzxgsdNm+QgFIJLZoKtXlP+lKxi4Ll5ZFOpyc+8G6V9+XjPLxqyHrUAH4/kL7pHFoFh
1+t69FFOqAYJqi1dDXczyIf+4N7N5OtoU7mm0C4d8vl4C/tL9p1LBhdpIyfpkW4VOz1Bxhg13h+v
a1a/S/PrfJjFGY+AIWqmaTbznG+m8QD2zZU53OrqaILl2qjWH4928WU/H25xcrU7TVqi111QCrXJ
E2NVpLWOyJlxiyJ2T8t+KK3EXhp7rcw3cVrvUuaGQDW2XPzulblc0g1IZYLJzEDPA1nqhrJDeryq
4OI7Yrytm3LdaD+c8YdKu3XN9Cgz9cfMLX0ghBxd8dMo0KxHbCBBAQQ+biLHLHcuor5XJjUf67vz
OJvUQvfXhU7EaJO5Vo3NLTV044Zx7Q9aREDlWgXGlSK8ixGquTqO6OAORmp3IdcJG52UZYgvykBG
mg/kfpQXojx9XUVqc61d6KJQnw22EOpcGlYjGVYn1a0JjA2L7Sf85+M9nLfo3RaeDbIQ6Z4KN+YO
Ihwx/97Q75n4KaeX+FotzUXpORtlIcmDrncelgJNL9bTYPmuyXybhWw65Nnjxwu6pO5mvUMJmA0R
0V7YNghLtBMpMiCfGGvbiwrzKbWDLt8iduV37bE20ys22zz3dzv4a8BlWzX68dqy0DCgxuK7Upgr
3l3Ls13WpygWPsmchxZDzOHM/B2SApi0ZdOB8tvaTI4WyFi91EnhOzL94qDeugBmB3JxG1DlbSwx
YYOx6Jp//3hvT7Vpb9cKQicgcwJCAU2OKOp5Ow+Zp3lf2GhyzLZs7iKL5qrvfnudCOH9KaJwl7ro
bcEgMHhmgTpbMGuJsCmOIcjc/mj3qYk8lZ2i32lctRbd90XsA3QW/S+TfLiyxlnil2s8H3phg+d2
2rtkBClmtkXZEfA7gCzZRel+DLR1HarNNajs99ccS7UAyIu4AZw4Y7FUlNNlrZ0y7Gm71atQoUMP
GPJXrvl7IZ0HQZUrKFQRWlqCOPIi9TqPgL/OUvprwZpjWuVXYiAXnqu3Yywv+dhMPZ1LHubwPRoD
Qhf005s0QF9AoPvlQ7W2rtz192oFFxwAMiieo9i5JbiwxrildxNipwSMzG1I4ger6xFJ+DY40RWp
mJXtUirOh5o/PxPIzquBn11DKvodyqJnBHVwXPtJC+4K8W+gNF94ad4ubaGXEXa2FC1gtZlr+2cV
Tpthwx7UKg7KsLm91lJz8ehQE4XuZRf573cQ8SSxFSliNN+aa80EvOmMWZKOyIagu2XE8Q1DWK2n
36/s6XtzCms8G3Wxp05ixQOjaRsUW7lLD3Mj4Hjj7mb/zSh9B/BEIKiDffWMepZrt+7qkpcbnOsD
T0aoMhmIGo3UdM+D9GsSznwkaRrWq7+UcHq74MUNQctAYZjzmHOflHMzh8VN3/XJvlw52yube0mN
nW/urHbOBFZnKTNQcoojBbUKAkPezYx3VKPyFxGvdnU9RHLxcTgfcWGN5b0um5rFs8iKbfGQzhDm
UR6CEPrKZbykMVGqAYcOOR6YY4tXaILPVKZqQLbaGu6pRwPueYfJpP9x1hWnBcRyPAYgMn3XqtOy
arBkB8xfUzsM6qsa/+MqtLffv3hoRrc2iDahGDHrA7O9abyD9xe4rN+OsdgqR8mq6hTUSBc2WyB3
B2B+2ILvGV3K+r67vdYTc+mZmckSkRDXQWK3RG2bYgSTMnBKBxO7AzhngPrV4GO5vjgCWDMQoQA7
xzuYjjqZhFUXYLOc2K4se1/vX//zAdCZD3hcmB02ODPe3htOR8RGQIwdMEP77HrxjZ1o/sdDXJJf
VOs5ePJBu+0uH+NM1crgCr0SXIHwN4du7bOtey2yfulxRDWTY1kgJ8I/i6OnOUei30XFHs20DVKj
Kz4U6BW2fuqV+iKq/I+3+L9+jP8dv9bHP95C/s//wc8/6kZ1aZyIxY//vGteqwfRvb6K22/N/8x/
+q9fffuH/7xNf8D8rH+K5W+9+SN8/5/jh9/Etzc/RJVIhfrUv3bq/pX3hTgNgJnOv/nvfvi319O3
PKrm9R+//aj7SszfBk+5+u3Pj7Yv//jNQU7iv86//s/PDt9K/FnEgXeWIvL1x3f93x+8fuPiH7/p
7t/hKCL8Cf4adERApn77m3w9fUL/DjP6BHQPHYYzwu2vatB9/OM3y/s76jln8DCglkDDzbYBB7rg
/JHzdwvihz8AHje+DR/938TenNCvE/tb1ZfHOq0Ex2xmWf5l1MCGR6wP6UwXkGVAVn7HrjMlU6bl
NqgDQL6b3WF71LZlbRL2nlGvmPel0IHulWXDCNsU5DvFMKLMT0+yIBbufVaQ/pjEbN+mtfKrxLkF
gGHl92lehWZrjkc7EXRvl7F5Z3Ny1SCbxfd87mh+xwVFwg2SjbDvyYA6e9/syk69CeU+4ch4Bgqg
SUS5mY8HblvjsTdq6ltu+aSD4x79qGYZSTuJCpOuHXcybrUuZbtECv6sGaL9aqcxHPqmiZ+t2gYO
7VR9PhOJP3f+fKeh+xbTJWiPnvMzKACxXJzgInIgHdGis60lodGR8TCSpAO3skLSbpyqY40ilEfW
oDE75Zp3h9yCFaZWnO6lSMRdKogXZHE2rTSRoFIPvt+Rjo0JnONWxeBUzXnYO4SHU03skAltV6oN
XpYJBrFl+l1llaGZ0yrxLRAsHwwy8nAgpbfOuMF+n8C/Za/QdyfQk6Aqc2fTIa18mnUvmlmKsLFx
8i04QgO77KIMgG+YM9u0mdfcuJr20nX7rhwoULI/j1ZyR0H2i0C984CInA7W3HEINPAQRrEpwq7v
m5W0x5/1ZFA0+GmO342tl/lVLlOfUO47jJAIXZ186yZNf2s33oPbNC9OYamwnGJEK0Fgu2s64KYk
tRgCDxGxrVfKbktaynZWWxl+1vdol+AGqA5TVd3SLBbbruzbbTvqaOlvFFkNJUVbRpm20yqtHLSF
5I630TyD7WB3jwfAK1hRLBsgqTYjAEA1ow96s3H2hZmCCca2A8I74KiUFHCkjhNvKDp5noSc7gRo
qYG5jgY/UZeDT20tuzV17anmBd2wQQ+MtKB+wpUZGvBjg7HnjzybPN+qPLqhZT2tYrPgYaHH3tqT
ajoUtPrc0eopHnUgj7Z6f6xzJlFDZ7W37cBvAIGKJNhY5hGwKETU1um0AnSEsxKxlYa9tMF1ZiTa
41BL9NXMpz5oPY5D1t4a5i+GMrCZZkKHIM0ayJAZ6/cuk9jbpjX80hzYLtYKegsXNjQKawwl7XnI
GjIEmQ7IThChG75ZtjwkAl/ijBmsTc36XIBYMIqb+Eb3lIFVoaqBVcbXakS4oIxfhnokEeewSqUy
Hgd0861FK1Cu3PdgpNWKaUXzSd8p2clQZhSNJ3bJdoCRYTtakiqwtVYPa48b/mkqHauRquDpsdZk
tY1tnKyCiRicvpOp0fFVqsnHUSbTyklaa1qVKdM+NQD/gI0xHkXnPeJyfOKF/ns+QAjHSW83EKBu
CwxYbEZGQPXQVG4g0UGS+lJ3UV4dp9ZnEKeMvuJoByKajrB6Vruf7bwHdGDPwXg8JlX1w/Oc9jnl
kqeBqFx3HQPU6MYa05cGlTrQAUXLnxHjMUNp5t0uN2oeluiwDxvW9qEqK5g6ouHPZUu6bdyISkUt
AAF2+iwvLuV0X04oix6wG2EC22YvqfDCBmCQX8aUFZ3vlKOI6qGNv0zS658cIMBGp9PuNNXee3Fh
fdd7rm+dfoK2BBGQT8YUXsLca1xn6RTUM7EyBf5t0bB72jJjBR4mHoLVRAZw8L7pcZrv/lgwkPJ5
qCWNXfmdwGVKmrbbmlm5IXYjfYtoOzBC64DqgdaWszzaFpOHzCuB5ZA5dD1NEE9nKI1DltbDquYk
DjLePDVJXPjMSdJ1KipcWTLRcPZkI8sD4I+ye7w6pCo2oHX5LkQChdLjF8HT0eIq2cog3yuCu1FR
Fy9CR1y5JQy7Uk7keRriGGh12Gbipvgu2gzfELH2osZs65XnSflqoRAy4G7PN3nc3sUp9HBu48kp
VUtWPSlkVHlWGpWJfPUS76UtcoiokQNctkl/1CDNCWmteZvREqhMhjFwk1ANQI99oT3mwEpaj3Hq
BaOlusBWMXuGMntGwIHuRT30AXLCZGW2UKUnmaYW3gHfbuPkoFJTFH6VmmAEctEaR1K0aRlVt+K6
qF9iE91ujh47q5J393GB7jffErIJWeuwqJMUcIHJWGxVDDZEjTcAwOoHZ6MpcIrojN3I0X3uADHr
F3hZN8xwGdZE9NAWOdy6yVFhlw3VOucogj5pC5I2ckdK7qGbFUqYu7htqrY7BF/NZ7fVs4gWAzID
/dytZsnpk1G5j6WWAJOt8+BzzzPPpG7sVFlUoa5MdpuIioRdbPZB6qrPVJpFqBrZBS5ClEi1gQXQ
bFzXrwY3++Q23h035p8I1HM8GCx0jUq9oFXwrhs0457UifKLBjvPZEX8ste/jKUw1vEEfQfsdqi6
lHbbAeZakDWkWyk3+UZbWe2KyQCyo1X2kTQa3fdqiXh8mxRhNz8qLG9xv8oG+lIJuhHQtTcqawof
sWEwNLPBXFcOmudOur2x3Zsm5XrolUakIVq9cgmuiG7BIRhoXzQ+n7VclWIHP7ZC3ptM1lzmiugf
wmUuGjPfujZDC+fM7gAectLUVTkNQZt1eBHsqtD9XMQaIqxoUdxBsZHvPBl4+PEEFi3qcHgIyKvh
XKHrygaiiblweaUr82yw2hlcEA/GxNLh1WIE6q0FB56ftiMQQTPvzqPjc9IADdUuNMx2VhXEnoCY
aXKfZRpkoS2+88bAUVV4Kaa6uwr68tZHO810LsODhQ2cNvTuLOqSksoDjK+kgIebn+JOYC+qiuk9
SiVszFLhryJtstJ1XxcPYyNctAnHBLhSI6LTusKpxxZ/dvSCvXIbgfsrG/n+KHHTkDYHfyDKpgDR
9/YovYzlVpdUIP4xvNvJNsaoLwACPaEcJ+gAdeVbMiW3uXLG20Y6gMFwBQsdL2922DUDdYzAtdUk
4EFwe7JbTbrfe8961MaiXBkmkJc+nu5bVxSbCbqHOcMPbwaV8khGv52tFGSyuA6I8dYFCHbX9dYW
ZuDGdSfneNL3xfyyfTwmqnQXJvc8qg4nB8VPiEeYy3JXbIDjxTQ3w4lodJ9OGs5tkLS8oxrq6Ekl
tSgrbfId5Sn0oDvKfmz1Zlq1XOr3Q0VvC9AvB84EhJaTyUOVkjtT6N5K4zMi4pgC6cCTji9r0t9o
ruAHL7VIhCJez4+dQQVjAbI0ayBaYFt43lilHlnVilCMZQBLCi//aOTqoBcm2nMM2KYDB3GWxmEk
eAdjVA06xVoOeFYBqA9Y4RkMfZGyciWMOA3t2N2d3J52hBXkURegrlKS73iuxuPphiPlRvcqacAZ
L52vbiPpGpB2eP3EKG9skr0Kl/Zo95GJjnAK7uLJQkbCGdZIDlustvWD3rKDHPn4rXF5t3XL3sAV
mOXbSzQnyjUow8ruxZo3HtlOiGiBSFoNr12uxkM9axjOav3eywtvjYQNCCgLZ9jUnIsITAl4/HLY
odnAHgvP4M+Ght2JK60/xqZUIdSADBpTeZE7UGc7tj0g/srsXlOi+dSyCVb/bHKebmhVpSkY8Rp6
007ZSw8l66PPWg9O+rm1sz5q4qS7YS4rvpmi1Q8ql9amGwt0AnsMHV/CUHheU2x372phNQDGhkA6
QoLS71Bryj14Ugaw3IJmNFMgVVPNjBQhFQmR73uEZ98ZvjbFX2FAH3tmfadcOKFwhmE3dhQoWITv
ihr3tSP2LRsSJ3KT+NVTXhYNeN0rDWah5RXrEo7Dl9IALVU4zYsb0kY8xTKV25MdiG5v18MWm2mU
w0Ec/bS2Gn+A570vM7mlpueuJ6+nfsk0APYiYVd+sTxg7TJUDwZVmrDfbQac/9JhLTKGBSRnZGkZ
emiX2phZxnYw1A3/9EHr6Xx+Ljv7Mc0nuspIDei3Ahvna1lib/rULm6rjn9qQBy2IyDUi9xZX9Oy
hQDOxtWkYKDKPnGjvEON4MnEYiX0vaeNKqxh9N/01i0IfZG0hUNmFyDDArRz1NQyi2oxbVie2fvR
M+vj5OSwJZDvuQZeZi+DIFAT0KOobZg5XtGouwhbg7vOK3SEL0IFsNr9ZFFQ1ieiCAGyCoo+owZ2
SgP+6yKWAK62xjbkdZnCzibNUzc1Y4p6GjPZtbVCsINp2CpI9MlDZZ3s0d+BtB5vMph4XlmGZdNv
4BSZaOOR1koktrWaXJH7hl4Xz52n9MhqWtx7zWU3JVoCGfe0LeCU9q5sxZfKKL5MfHoeNcFWtt6a
K69NbyjAGv3RHaoA+uNGma1YObpmHobK3jixgkMqve6I8+erGp0pn/p+4kFeWFaAzu61mQI5TM1G
exojKJLOhhsp3BTQ1M5XVeaDn88+oFQd8q+wh5unj/X0u5cM248WZtglM+oyqErevg0U3mHBi9gJ
i6xpQzRDQCI197EgsDHj0bzRR9w/NvTjveBJvPl48LfVD/PDhHw2qF51OAqorlvy4laZO8rRGWy0
4sB5Hma9Vie2thlBnAgQhya/UkByStS/iVqdShIIBSok3kFC5vD2WdTKS1x0k0ye9aefPaJzujQr
uFqzGVmivuRgSahK2A5sd/p/KoZ0+mK2xXIFA5M5EC8EvsZDbMMDO2nB2OmNKuKembA1IxZ76hjp
4SLWIkqNclqNqU3v8wYvjDFf7mmSJQPNBmxeAOxaZXByozOv3cSIuocqUweSjNYqmyW57IURZmXj
oY3Y5QjmmJgZnZ8Im5YiDXQ0iwIvvENAhtnj8aQ9cgQKD6ehTs+AUyPg5NgILhRAJ49cR8LOnhd4
sphBYL7lbcfDETo0OoVxcgdGad/DDT3ZqGhfhSM/0PGQF5kIYbNxeGZqPJ6GOIUzZhV8+vKPxWMB
vXeSDwrnHLFbYLQA2HkRtXMTL56GstbDzKk608fi+7DMcC9MY2PF48/O1sApZX9LMonC8jngwPSx
20Lr4vVQMHGryaVrz82er0zsguCiNAJKC3DdJlqgF+Ypq5yUaHIwQuA7iugU5dC5JaKEAhw+0NFu
7HNn6La1S4+I7a7TWHtuUYq7NWK931awRip9YmtpyBCtKN3Llem9N73mgn5q68hygAtjSfIlPK3q
YfM44SmoVhSIM3WCqpsRaZcNdSqyIiR9VlrjhEblWDftgMjsx3N4F9wGYQRqS1HxOUOMw4qfjdKz
q+YUdTUkucTdjlmAkA/eUhSihuhMYkCnqm5HkpY3HmmTqCkS209zpK3AE3DfNnmz10sgzZcmTEJR
Da8JcAK2jmyGKDGcn5J5T7xtb+TksKOWiWsM1zBTl9HiOQEFcxkVZnN8G+0Kb+ceF7HqY6+PIwrq
T4QcDQcdbmo0V/YEtsWslfSOCQP4393AkM+FI6uDx0dvvqYcuzkSvb2z0JRCfIFupUNCsjqLFLeT
1VR1+iFF2usrgYUwYxw28e85KAgfxzTVJl/ZDl9pXd/9KPASVsCZqdOd5RjdTzho4ufYmcWrkber
wuo2GvkuUvU1AcA6SpPWwu0BZCXvGqDdDo21ZoAxMowOGBsp4i0d4rICtEKA1gL7QGUrJ3CcsvQb
x8m3ktn3jgQWEPpb2ttCydznhfhEZFHeIjrwWpsGW3FQ4KE+ngAKh92CQ26fEEP4XIfmwMRJrWUh
6JN+UEDdDDGaOxAfRHPJunYVDFGrgd4hlt/2FuBY6j1lLuwZDgjLmt6SfMp9kjyPw3hbJQc997bM
s3wtsXewCXTfAPgT0Z5yz9vkRPzIJ+ephrzaufeSGIi8Egk4+bR55L1ARZKtiRWJWQdVrSEekAOH
zfQCVKi78HziOqxzOLlgPQqlNEOrLcKqRtML/uymyep9Z+oICHIX8+11tKLSo0OHbaMjNhM3doQI
S4UoT3EDD249l0/4Zm/6VWs9KSv5onHoKN0Soat0QLZXR9TMgL8SBscaVYt3qebtR3faJaVcURsL
wxBrUivcwfSzVbpmyIsaT5GK9AT8I51RbEYzxRc0Ytd3aViQKbLHePS50EffQX2v3zmbCvXoqs8+
43a1Qa9MIGkAQmls7t1C7JupuQOoJlv1brYd7XrNVXPQZLfps7EKew78pJTsE9e48zIXSsnpaZDm
L84gDkpjK09+gfG2cwcExmqOOSV9fYskheabRNw3pL43UXPvOennxpSIupmhQ+QR6VU/J9q6KA0U
p9a+4yR+PlZzhMN3C/SJ5nzllgABMhwfuNAIoVq7EvTuDYqwQaM7tZHujaA1Le8sXdtmEuTeCb7Z
U4B5ij+n2bai+iqn06Fu5YplDzzFqWraY5bBhu3Vo66ngN38bOWgk/VurPwJNl1IGfgbbAaAox+T
uI9d6wjdE2h4N0T3+L/UncmO3EC2np+IFxyD5JZJ5lizSjVoQ5SkUgTnMTg9vb9MX8P2BWzASwON
Ri9aUlUmGXHOP879JcyRFcm9dqxnh8rW3gj3agmBO14H5zccclKZ7Ulmct9ML3X1CX54NAP3eZPj
qw+wqo3hUjTMoRz/PSXFaW7e++5wqO19XxoRi2pk2eGrLhaQTk3kTRmVi8LKbUWCaA3dVSe6MaIe
JsedijjL5mNf2ntwzGT1K9CFkiqRfCfcYC+lT3FK0SZekNI+KO/IFSMrbxmOZDtFmWd1x15n12Ry
92CFdQj6x1onxEAOoWfR7jeMH/ZKyoYY1oF8qRfLnnlHahbJgKSD6th74g+5H6eyAlwkk9Hs34Zs
PhSldeGXF1O/d2hEmahnkXX5y3aW99p9WcUwRp4HrtkMfCLZy7r1DzWY5rx4aWSndAYp+zvv8/bJ
6/rlviqWKV6W7iVfhm/fJR3Rekj98qyt6TPf1u3kdJravjH93Vb9/DlZ45Hb5E2FgyA8q94pqyoO
Ulnf7dadG4K2oi4YXlZrfW0LlT70gq7EbHBOa8iE0AU/XEs+DXRGHXpvceNRrr/CZmAXr+TFb/TX
Zr27S/vVeDyunvUxrxaZfc5qxBusW9iG6a4XZztn5U31GuXSP/qcAoOrnje+6miV2xZJ2twMRidj
bJNt9v419qJAPLzftKwNzPODus+hzvTOX1NpxuCgnhfNAtTgN4ETtEiXq8rW88KHPdmHqcDrsO6z
1HJg+7w/vtuSBOqnOh5WDl16oT+hBuydTXEKr2C/7twpS6y5/EMg0oefUltveaPH+cD/Sv113eeu
oWHwtja+Ypum1qfF8x70iIwjtYb7cQj/6TFzf40G6t0WjHsOpr3ynfHopnlPJY56abLZfkQ1+qmG
gH21WV76UNNh1GxPa76djTQNHts0/ayyOY/gmPJza1FgI6t079mFk9Bw/bIFsFj54uQEjgV1DgG0
faUpMqmmHZ0dq6LaWdNW8cxkA3kzg97lSyoSFTbHeoYBckrHsUk/cr4FP0zaTh4nyaTveqPYoiGt
w9gZBv0NFp7FlRiCXTsVOiqbldCfumalbHOgjel6mgDAkYTvxtBx5TkMr8D5ghCudshIUfbEqG58
zX6XvSxdW364uniYCUOG0RtQWClTkVy00FjBqLezAIX2ysECXeey2q3SGyPCdeWzVbZPTW/WduwH
VPtFfEMv6Cn/0tDQyrgxJ/YLuo3AdWp4jEuK1njfjEaznkbk+17cG0aY2GXnfSyitt3DVtWmBO8n
gTqyjT5lgyWanZ5TI+1/iBSSl/ih619ahtNmnHnTw89pzNMnU5rZdDTlFT/VfmbQzMQ2IkzZswgX
aNyrqtmvRiCreKudF0KgFhjr1f8CoEXc2YkHN19FcttAiBwYk9IKtz5yUkhwlqg12xXTlN4j0Fd/
GszVJ6+V3hJZVyQiEGn4eSPNcHA48dhP74WZ+bGw5XzGv/IhiSf8hL8jDkxJ5uPoxo8N/cQOZUzT
94JV+o+jW+vxtuzkPHoPIaF8QAKQXFSx82/oqfgwfO5HXfkchASy9TXkWVtUpzTwuEhvP8ptWPfD
coNi6K37HAWYTR5s3XBbX/stNX9kkEuZRmXlWy+3rUIWnMudVnAtwSf3KjggatjzHNjGwQCXPipp
2UnfOd+uTPmT43Wh8kE4X3UjD1lg/Q6C/qU0bDcuM4tmOj/Ud4Ma+mgrDaCbFkV5CONn8Q2/SBjp
/YLnK66mgRkT9Qq/Q5N+Dkrwo1ZczImtF7kfK5pLPLVRpbiaRBeGk8uU59/7bVP/WsgMTG50ihuy
5c4VcJ20NhFr2kF2bTj+3SYSqq3SJiHANqZD3a3Gxa+9OUJ5VCTk7uMTSFv/SVjudDaBReKw5W+S
ZgUkSyec8WrmrDhmIbyDMQU2RVd1sxIYXFtg8I2oXks6ZcjwNsVE7QNYpPSg2giCHJh4FqAuX/Mo
Fo04rYYfXu250GCdW3EaldXjVjT5ycqmNgozhdA+GGlF6qOecf1MfwUA1SInEEQgtMH0eMalHL/8
2XXyyOnT5zHPrT+inC32eNd5TYsKuAiQj+eof51kMD5CZqa7bmD7b1IEy73KGT2z5stt0VBrbzgv
KnsJNT/PWHNFmwv81O1jdPX1W7rqBK5FUYeypcaYO3i+rvP9Az9VSvMfgMGNFU5trhRh4Azisx3O
nnKQzitrvO+CXEaTX1sXEuyQgUC7rhnaGVXV1X7pw/ZgKds83x7twgu2XQUkczLnbdlPvpntDJVe
gxDmz8Zs8wd5DWKtDdnDHwPc9WK146wGNbT6PovERBlbOaHZaxSLfy1814gbz7z3Fts9zoWyX7LS
5+Ey9FKBKIei8BItdQZTYb/Bf4z7cOkcTM1EpxiTLCJJRucrmgzn1NkFMKVLmBvUYzG8211jPS+t
8zVfuaEbsNq79fyYBcHyWIBa8GJdyevcaYApZQsLukHDxUWeB/ENaLE4aLPDhArnZeZOi9ql7U/0
RvLsNIpubsHjEVXUwO7bwntZfOWe5qZr937FxK76QN5lNeDKDVbhsMwFxWqSzlHN3Gt5yn+7kfQ3
/Dts/fbRsDbjYxTMj/p5rLb0LU2rTx4//4kDBn5CNf3p9kbfHpYbWamuR2Klaalbe+aBJgQ+Wu1t
vkvT3qY5fOjZ/a+EZHFVw/RXVYilVn50A54td/R0Ca+niJxXTgu1DennDUnKndVMGq8yonAy5o+V
2KFYsXQldavng8id8g6R2Az5GxaHG+ACqsR7MdUzZ0qeJa3dfPl8FoAhV/jGhXpar7hOYdfdLx+R
1n67YbhWX/Da1Fu+b5V1DMVoX2p8VS+GoNfRhOazM71+3x6buYB4EAN1HDf4enDUeHZIPrxvwpS8
lK51BPXlKWtKEzwaE2DNmjrHWfnZM4++igje5okvtupyYwsC1TVHFD0l9z5J2Fcdy2CnVjTB3O7n
0ucX2erusJQMBG62UYqnhHVKR6jTiAsruokw9FWq4iiKAxti7i95737cfuHbF+RV7fJQIwe8syYA
9WrJirsyWDiClMJ1uc5Rs5XLyS6Yzjqbm5yKzmVfM8nHal1fbxTiDUcDlUXnupjW/TXqOB7yEX62
nasYDZ4XNQW/uDOGVAGa40PTghN0kKcH32OkLkfz2Ad5eX97Eu1smb5vio3ZRiZ1g+9uJ8SUq4ex
MdlBr2+EKZC72OR97lsBlOVelWpyDj9dgK2o7EESfeYZJj8TwmJteDHMUf40s5wtsrRQS01Of7RV
kO/tRpmXPqegZlrN7t2qhju/wvutFMOBIIf2dsfc9AHWWBuJNNc8CTYh70K74mzbuFgtLVG85SJL
1uvVNOUQ6MaVPLh90jfZUibt5mBkG1WWznpsZPiL8F8n0SZP3BUSvJ1d81TBtNnzzH/fLtO+AMes
rmIQa2HZbp2W9ahnJJyc7pJdpR3zNnEx3JSEa75AjQ8590QApeX1ZXeYG/ujzr1HQSA5KsJaxeOV
bzJmqI5ohDA53YRoQBPXUA733psyN64Xe03SzZtjCJiot+SWlFehTyp5spnWp90NwCuvaLDor6mN
kAu73Fr/9ThsMe46FHqwNC7iR8AqeCwRRO26Tk+PfdNCGa7lb/zUqBqvAP5NE2W3zMBaawIuwJIi
Bz9pXLotyQl+4b7AFPl3zvUZLIZq5ASR6/0EFBpR4LDFgcdskK4bJSMN6kP/CvBuGSXQvtnYR4tj
g2mRPxbMOohmWJ8o3KrENAzvFTq0/n0Tx4gSbLjRDhUJ2YqYivAVlXINw3NyjburfszCBtmOZCsa
K295MAv/ZPfXYfIGxXMrvl77WHFsiyfbsv9NvbVF3TS6B77h9KD6UTy6ZBiuLl14rmXXB7uA41Tr
xybXIeYDgOy1nCd4cJeGTdf9VfqkM98O5n4Yhve6MUwYLmCU0TYvQUvee+aaxcFAc5UMRpDv+CnX
JBu84kQKm/eQo+h7qhxnvoQiTY/zdcgxiaMeWJUiMhQ/RuYt8q3VbmQvvbtB31oofkZvGXQkEAYd
5FWiBa4snj2Hg8Js3Nge9WPIB48OpsY1i/4t6VofFxVTfGJWrnVnprPamcV00iQd7RvDNrr9uoVl
ZBad/3fU1/d17os3vyLQNPKtnp1OAnHuEHExRDYIrVyKMaIBxlfEYe8giF1hdGReQ3nXIy94uf0e
xOruYROsO8Ptjdfbr1e5RPrXWfE5ZhMyo0Eep0Adm67eEndpGGhmY9qDKnvHtQnK+1z4208zpIaH
dmouZs/lNaYfFQb+eim2YoPnFWnAZs8wNljN8D6mNiCOGRiJ4VOwujiiOg7MUGYUOm0JBtoGBuEw
of/EfMRq69gTvitCwv8p1c0X1PMaiDHccAwtTd33EavRnLSiMz+DLdjubfytPyY2i0e7Ms3LRPkX
IlaV6jdzW6a3cQ2GpIETaXf8iOmPkkChu2xi1fHNMX8AKHOB5pyZJTurjN2yGcNJ1EWVdFwXiTmm
X045Ofd9GvbPOlDuy7BA3Co104gi+QRCI5guQVhCivMa4takNWXs6gSgMCN+PfOjukaCSPuMOPuu
Do8y9XCErCl/yWzOe9ss/WfkHf1AN7bV9YidjODFKnOdxlqF1Ufe8s3EeYB4IVxFChw4/RPLuhyC
cZYvecoDBgZoMULlS+x4qovZuR/a0VCvym30Xntiuqt1mR7trX90xjHdzUHux5WruztsRKT34+yb
fxUdT7rK5PZULmZ58MyhjVp5nWwCYTwaq3a/uq4L7Bi1CYo6L3CqhBrqpY+mqSXo3ULGV1LA/eWL
Bjx7qJxT5rdmUjROGHOvrpdJqw1LRI+3B9msuDc9e/mh2oocck86Emlx0GQSW0khTm1oKdjQZozt
xZjfQ1O5r1ap0Gh4LvJncV7q+WyLK0tviRd01hxZdjAf8CJTg2H3tfXqKr+DETGDJkHD0GI4gxcH
tjErlgnC0cz/tGH+P5kkDt/N1Tkw/Ffnw//mlnhtKv7zf/2//H9loUDx83+2UOy27z/qv1go+AP/
3UJhBf9BRggJfJAhxFMSp/0/LBSW/R/mlTImnC+kjZHo0v9pobD+A3NFEEDooHSjiA+p239aKNzg
PzwX+xDBCvwx+nT8/xcLhQXWABfzv1K6MExE6XAzIm4C+PmvXJegPtr08qDeGbWl3z3PkPdDbTVH
z0d9OlUhmYE2wsDQLKAwRHihmsiKTFu3H6PhpfE1wD2x0o2Bo2oW66y31kLR6TV3ys68U2b5IqnE
aO3cwV52jiYUXy8j/LxJKnvUr9QES3Sw3q5Lc4KQvF7/SAGG71W+/tUMCq/ltqnvzTPS3SaG9jFd
SKEKW898NbbsadLbZ6OK8bHzJWxMHais34UAP3lklxWjjumOjyVUwTRY3Pau8etKk5nS8U6d8LqT
bskTRis6nmfDRww3V/dD1yuqylamPI+a2jOKsDJxp0F/mGko0ZA3VKj50C+zBvHOMydGhuC8GDZ5
NpZxBbqpINqPE6qUtDZeJmVhrZ/WNVmC8jOUwV/DkNNhLEXwvlQC5gWy8aJUr5IilS/CNb7TbSUE
cAz/zOnURUGY1okJ1EyvQ0hQ1BzoeGycI3Ke4E5Xxp3dyjbyyKeLpOeM94ZRAvaJ4V/H2cHosbYX
WffbYVtEvsuwnsXKr8qjcvtLJzaYlKD/ZRqlPA/TfO/mNOt0lX5s7BAGJQXvcDpfLNGyWkZkd/qP
YQKCLu7yXTNuJlVl6qhZeSIsVy0XnCp452aDgQIbyT7rIUks9od/C4bHL2crTQNV7frmBpVxHCrj
229cMN+xKyOVy+J9mKR4SPlh0r1cZ/M8EE1Aa3a9PYHXe9EQ6n6KIaGsU1m3yM17x/+e8B408COe
A7O0MjLafRnEXcskUFXutptc4o2QgKiHTWfWxeoZyHoBsQdtVZ4kNxzYnFPHtYvHTNbmRhtqpRJR
dVtU+ZN3qnEBzsB0QCGLR9Nnof+u/E1xN2t++bZaTBcNVDHZsMViLuJxc9efht0aOMk30cH6t2CT
YpbH2oYyqbvwaq3oAbyVoZ0PGIL+6Ix6ekETwFw6ETT9geptOQsDLY/fG9ufyQ+h+KSzZg89pqKT
XudFRui+vQczpQV91IRhZVL/yodUs7aJ8b1kJ7BYHoej6ngejb7Vd3KYp+Pac0xFtQGnYy5OdazL
/GHpeqZM33F2shuYIZ1x2atm1Xeicf5ZyEifl3Fp90NGYIvDtsyqhNJs8JYeF0XmwuliKjAOQkzD
r3bJTeOBOHJOhIDpAHS2KGreu1RZZPPaU2K5pbNElennZ5HzfUTSCrorpuqq18BY/E+fB5ZaQBKF
j3abq7cFsdLFRaJ2Tvs6zZiSxhHQoDasGXADRTz+E/a72GOoKpmmC/5ROnwIdZ/ClFLBEdflkw/c
eurMufkxG8PwVqer+TUu9nBfohGH+ctTL925ZuXvgqJL49VoiBuAK/f1rnKkcWqcdXu1J23swmlm
mGK4jOYtcM8WkCdP6sj4qdrgRw4q6NTyrymGUFyJKWnd9b3QZ7/OqkedVdtjuA3VqaH+5Blo5Heg
F/GcB2Nw3w26h9W0NeqooAVQtfrrTIjsm2FUjDXrB+DwThQ1tpwZGCcq6ZY5a5sCy2jcKEeJllDN
WMrsFEBg6A8ysH/aNlREw5n3qe2i+V2LZdytKNGJuW00OswhvCvSwPqhmWP3pvIY8Efrfs7xv+SL
azJf+m08eSoAsYBJBcXod+hu5B1seYhXxve+MtyWYG7STPp8aysca1bGAxmWxpMekIB6Y1oSgaGJ
TSFTM4vqtBIndql5j02l/yNVTQmf7ON+857I4ndja5rzWE8cDjI387gPRi8WdWd/iTaQJeayzv1G
vBmKCNmgPNAn7kLy2A+UHS9JPUhnF+Q936QaCDzlvYqWJa2wMoGjUVgldnOWj5fcSz0oTGdp43Xj
p9y0E+63Zcx/brYxxpO70VCs9Etf6CYaVxp+AmJKxGywDWMz2uet4IP8NzZhlSwU08z2WN6VvN9H
0RfFnoM/jG0Q1UtnKOhUVWK80cOa36X9OwiQEbdVne/xj1Q70830rmA1fGyQvX3VRTEcdeD/Lorc
20tFNpxI/b5LNjn0MXq5+VuYdR1to73SjxVAe8+5bq6OLZR/G4bDqFLla2dBrmwcru08JUa2lEhV
Ddb5/LIs1b+2719717cSx8qa51VtU1L2uH1qiUErdBAJGu5WHFa3lpSzVAm3WeBw85k1dOYVzAi8
934dQZJKPYr3uRRQ7ANUPUKOYy14MCe7//KnOU2sxnsoCz1f8qlc7qx1lKfGF/ahb9fgCx0lD1Rr
zriLTPHFVlhEnVfqXePC8jr2tnBF9zZVPkZaPqPbCWBKkO4Uu2r1wktVLtVLkNnWm7v5GnG0VQ87
H+nFaYRuPqlJVhdhh+ZjFbbIxji5riygedh8Z9inTqVeJxhzEA/OjwYGEqpFPTsM2cc1bbHeeUEf
V7M9vUMFG4clXWTimfN5QNMBDTAdnKZeXqostM5FVS33onCdP4tnFfKgrDxNjLmpEE4odp3KcH6Y
jAgRSYz+UQ6uAWe0DXCOHndB4RXJFsjmrDKq4dypTA8dM0WSO8vwL2/D+QcwVnPvapQ1EWhMnywE
6x0b9YKfxH2fXX9+m1rgw8biA+ocqqqixm7S4xpQqdSaefpXXu0cXYmyftLBZOy0bxTHsiryOyqE
3cdpBMaX7TU+PR3rUzWPlEwbHtR7NqnwUs7puKv8ftyXJnPJlI8yLqUOTqb2AMoqJ0hKQ7H5uMuQ
jDgenV59OMpSx7Sp6l3agxRnQ3FkB0KcuGojknp24lqW99MQDMWOsl+EDCgr9lUqWPAbD1IWUamX
TEs5vWhdFY+pl7eHkWP65zaN1SHDPPnlZvOHIbKfmeX4b4HX5kk14/0LOl5bSk22mNplGBchtmuN
CQG72dsylWpvMUIlqcYPGW5fpiODHeuYehRcSVARfU5AFnsmCHQb2UNPDrkO/hCG5+7zZmQG8zf/
h26M8pSHBSpbbOzFr7ysmguZ3t2T7sx8b/rlvpgxuOFim19ksb7g1quZh70NuKzfdqrFV1pmnj6t
XU0Tryw/g6oz7pYGprPLAhEVCMHicUXBY/vbUfj4UxulnkNAuGZswApWlxkxqO5QlSvQdAagonM8
wJUOw4lXeshvST+c5cZBnm2vqVz6vSwfRuG3QBPFr5lvPDZ9gMlCzMvB4LnL3czYh5BNZ23I9hHT
C0rigteKR8DDLpbZCd/tv2AKzReZXekW2qBJAhiye7CD4kkUpn4V8joGV1n5E4Ovd677MrwzdYUB
czP1ySDI57Xa7PBQu7k+G0PeAr63aeLYWbk3qTLcI1ve196KE7CCUwmKsTmGNnqTznfr79D318ik
tfQIlI4Mysddt6R89aUK813XqJH7xbRfV1FZyWz1P8E6v0rZrbFuVhlTVTycx3wMH21nSgrdX67u
w6QqzDzJqXS5o70uZJ5sl7cmm+YL2TIKRWSfYI2ezrjfKabdfDEiTrJ0MoyaG6AV2RuyHbqLMpn+
wEiE3azMmD78DGUZ5oHIkROxqEErkIddtRN8OjH3enYIjG76O0r0I7jnygeHQXdvGO1vcKYG/0SA
lQhHRvs0Vs303pcKIxyh0QsqbJd0cqv7MpHfcMIXXWQ12AQm9G1IytIiEVsPy9U03Vu1QCMWsnTP
eWGEZ1EE+nFVPGFWvhysprETOxchwg8ug1AwRRhmdZjddTv41Qoi6mrgcH6e4dFqgESZ/VZ8IRsU
qJsPZ7PvvL0wh/F5nfjgRJGTC6IMdVHCl7vRCdzDIMDQeU2Ge0oVyyQ1TCspHLd80Hk2RRmG2K9i
C9RpNbEbeldH7zz7xR/brpbIyKoW2fD0Xm/UTnrT5N1NSwdKqSRV5zZH1MBklYRrB9ForPNRznSw
Uzy1KzJZ3ItsdT912BLgHhrVK37v5kfZqifQNcyhTipOWQjYDTZ0rcfOeu/UtyiHqq1A09WN1hNS
pgGsMh/RvviggbsGKg8v7aeQKjvbQbXsyjojUy+T7k6ZVZWQvP/iWKQJDhKYSYEiP3V+PcaebQ+J
gj+/zFahT4go/UtmZ58wEHunhnxtZRBGJUvS2FestGE6hWdYjPqvO2/uCMPo5+/rVEwHbED1Vei3
xHU+0PVHAUB7bxmUQMc+QGCSesWIqMOla7RoiqTMje6jXLBR90MFFDeXeu9aI3UfDt3qbFu/Aihs
NNTtEfvEvGdcQSlEPOaJMN9856W2s4eBwhYULuXX0mXuBe+BeBUzlkgZzNPzBAN2x+jn/enszjga
ekbJ5Ae/ix6d2bBsqGxk/ji5nIArs9IRPoAjKizkR7jo8CMAlwXHorEDQ2fx7OTjb7vAj+Gt2w+l
UC1GQ9tvXwqrZNKGBGWWmifAbCBEMW+Zu6IX71Bv3u91rf+xm20rkaFLcyqdbQmiqSNzjQJi/1GH
S/UEag0W7652PuzHbFjPRUZfryx51nrDx+irHfOZxoHqR784W5y37bL3ZFs8N9paDhkgKL6jtqNc
xFMUxobZD3/12tiWtn3BHq13ZcVc2ubBj7Wa0aXlpkWjdXm/rCJ/7HLTiwuWuw7t8rPLxZmWdf8s
sut4zftz7w2tRFmjhoNJ7CBgwrj+XIbcPZnB5n36TtpDvtS9jDq3zH4hk+qjsITpR037jg/4sylY
cmu9Nmc4awRsyrYfvdGn3qU2O4bdsn4vepKuQ3zNoO7JTfnTd8/aboKddIP6lG2VSDYzS1MoO67J
0WOoqGwf6mujk720zOUuL0zWZtPIErx7AJpp0cfTMp0za0EqjQJ2l61DvautyW8iw39woLrjcXKy
g5HnqB2E3HbevBLlE9gBoDct7J0AQiqEumyT655GFRQ/00z986VTPldzNuwntfEgbD1LQNXxemwV
Hu+KItCd3sLgpZKakj9ddfE15o/XriBY3qrRy+Urf2GnMRSKTE0RtOfeWPPOj9BYeLjpXGYSYvD/
zkFGlUBKrO2uk1Z13xVZd/Zwrez0tKhHlFFevrOKOjyGeSjeV28wThxvK+4r3lQIF5v7WBusO+SR
cMY7RRiN7VC8VUVl8m+n27+u9/oHaU3ymBUFd29bVue2zKk4nua/TeDLOGXve+sgTJHnuO0lJKn7
QXq2GdGKEcS9h6k92gRGJuzb4EbrQnh4atyNRqmTKgyyHwxxErK893g2J+sRCMLBiSLq09Sxnmbd
6O9WP3tNs8LeO4WcEApDvhfmNjAezRktoKv5E5qiiJtKhsctE+oIzGUik9TN0dQB+vPAWnZ0sv6y
yQR8k1frG9/7F9nLOZmp/UcplunBtyHkXWMsP203x0QWpI8lvV5Ju9qPQFOIqB2Ku0rLfffqoEVl
OdrtA/kcXnzVh3y1prZfLH82Hzy6USN8c+0+F5xZ1crzYKxJ2K/NiSs8vO+IYdwbhVyePdsXkT9a
Q1Q66hRmen6ywqy9KKmCjyVdg/fRsqv95DnBT2tgZPcdPkl8ITquK0VnHwTtb6NBYpKPNX5U0zKr
Zyc13UiSjyx3jV7Uk1EFz1AyaKHHuXmGSIY1Q9pM0seVSrQ4rQdH3KEYsKHDmjIeLbEet9rzMVQW
IYkXtkg8H6A1Djv+SLtetYcO0ovJE/Xr1rpDQt2R9TY3Yoap6KxLy8QGrEa+nVOGSMx4d59sNN7d
Pufb2VutKS+wFymyLOV8KrsfIH67ljA8t8++kVV8ezMKET3Kz6rq/xT4P3dOWLu7dZtiv8DRKAN0
fptqvwZCTfg113mXNVm7D4Zmxci3xI3GwVkNSC7mobJPNmfhuXWZspkQLmPjkfOnqeL1gzX2cueu
WpsWXqZCPjAY5nkSwMtTGu7qIaT4Ia/CnebG3VurJd6n1dIHWXvyJGDU/xIt0x5yuyrua1E6SdOI
9ue0hWZspD4yh3EkXAXzQGSEQLKlaPZQPS9Lb/cC+ES+LmDuODcVfK90/XiQ6dO4ouefG2ghoOSI
os7mzrSq6dznaXfvL6TG0P5X9i+B2TanJQj12cWWjDYfFbRg5+JsNTmzwuF1tYZhB2ZkEG0ha/5y
Q0Zm6bpHVwSUTBGtHbX2+F2VFZRsoe8QZjTAEd6DANGiHLmDEloN+2S4RRhzce6VN/F9+jVhpHBO
D0VNiTfnJFEs65hGmdrwKo45E6aHgN3X2UlVuoYKLRHFQ/Yodwf3oEkqQDXfTeVwyH37brMh50Ot
f6ggGONBbb9MkQPZy/Na2GQ1zBauRjCtCK1SurOrbLtzh0UfV0P9MhvjDzqxNnLr/ILLoz+4IlsO
bGrZPvN4QbPshUUwv3PwaKCVZ7vSk1jwPHV0xJtssympRkf0AcVxKMv2ovWKpsB4dhaLOzJguEQW
/575aroY/427M9utG8my9gtVFDgHeXvmo3mwrOGGkGU5SAan4Bjk0//fqaofqE50o1G3fWMk0rZS
eURG7L3XWt+usuoQ9BjkcaKm2MzD+obtDEW4qdSa7AdGylvTxtVTafPiKm90e7K6MZs2WZzHJDdw
koT22K/ldOU1A/s/C4ZTZtIlre56GWJMmQl2aWyL1x6L1mOxqvkP9tABlSIN4fmE1ZGJPj+9QDds
ZI4QILt0vG4b4fOzjftDDwlmM3TL8u6y5/ewZmnx7nBD35MrUVuBTP0zyU6iwInvl+RpPQk4dC7D
56HI2MPcxA8oetVG1H50F8mS/RLo/QdgBf0N4SdYjWUkm3679Hl/Z9S0HFW+plvhYBFCsskO+VTW
/0QD/kc63v81iY581P8s0cFBKj9rYmD/RjnjL/xTovPdv4csV4QdinPBgcdFxHb+/gflzEFsi0Er
k/sP+O2LOPYvypl0UO/444ybHFeymIVs3f+nnCV/l1BdI/aJxW7sh0nwH0l0fw34stUwJETFry5b
5dzwLwFfkymPMa4n0InXhHI9H8SjYciybGKbc9X5q9Z3jPkoshqyOJ/Kbcv2tpP9hBORLeDZVrLO
V+3+7fP7b5Bg7iU7+F90Q3yrfGwBe1pjFMy/ggZdbQ1BcrnuUx7cG8/OesCD2DKy6zIvXbY1ksev
ohtixqZyLBY2uWb85joxLdyOw4j343/5jv6a2gPSQJwwjiAfgtaM4r+kzta4T90pvHCZorT+UGni
Q0Uz8SDhco31C12jO+xqXxfEh4cQx1Oo/VLiQfe59f/j7+VC3/ACdFU/5Cv85YemgjaoY25VBuLj
rLcpnyA82qmLmi1Io/6jwyQ/o4Em0VucwpMytvAfMFNWw//2nfjBXx8g/7IXkQebHNDlGf7rT4qj
3XZj0MS7wHbVvOViwaTDNKmKXktC+sk27xwWFhWMWDBDaeF6uzTx7AcFtgzRJyPaTvhhOQmDwMHt
n5Spo7deLeSvrkGUOpss7dBdKtGUh6nw0z+1FmI6r61gM2E2dN6PNci9YN9hk0OTCXwkgj5MGX32
ivuZgFoKVizClPHboVugeWL9EJf03MMOplcXPEwrtlCS2ExR3CV3MTwN1ZyenEaKcZfVGudTl08X
61gAMOhHZdrEUM7F2h6cDhFpH4AuwoOYZ0Oyhw/pv4pOUpxNLaPtXTpKkBiqiNoPRZZzOU+q9V/b
oSP5NmNBn2+qvOv+eH2MZ2wqiGTT6Q0uoza+czQKmn1nM/tN6b5YSMvDJo8vFHMSRKPaxSbV7yyN
nH6ui0uvbPDNz1iDuuF32MDj38ZRm8qrNa+7DGVVkU6oByf+SHuXpRudcomTLCBIfud5HoC2aiv1
Ylq2Wm6M4yXvFjgGCLrZxR3F4yNRKLvEOJugbNyvxRbMXIYxJYqEghsP20HQYLLv0yFfqJIgmE4Y
65rkUTM6ZKRI8aU3LdhNputpEGRbTFFLvpEYxt9DHk9cr72LADgERm6FWy0gzwZt6qPjcMVuijxj
auABDXut50WhlWkKLwburQLKlHe6uAx6aCrJPg8zJrEl/2AhCWVlnC1MJRpm6GrT4MRG0s1KFW5V
VHBDF5U0QAL6JUf8r9JUsB93EsGmdX1W/hQR9oW4oQ0jQaXGt7XsB2o15dZyEyLhubup0qPZq87L
H9LarXEeRjb4DkdX3orIVl+DU7d1vguMn6lDIM1A3CxoaU2YddT5GZExMB9FejGRO1rsqUDa7LAU
Ho7Ydk0rTjsFcgQ7OaPBWwaXybvvRug1Q0EkaU+oGsET36hCxO87OatN1ClNBiwJJwhlQRI8kPCC
rCd6w9PTyDH8XJopbc9tgUOAw3PtUM+3Yp0JvbmzjrGjg/1FA16RJXaOzimGxv7HkGpJxBtD43QM
GYJXR1RVpCVImZYxdzwK/YT+o+/KuvCPcm3VcAzaSt4HEraOGkpxWzbitPi47Cuih3hAmf/4+IsX
roF1yzC6mA5J1TT9E+PCeHrsZtle4Vo+M497J2q3fhLVqB5nI/pPEioLXkjpMRusC2dleAXEUock
qUMVRwfP1AXAgCD60y6Z3sd9h/KTZrvVCUOeNKXc5cEmDIT40/HnMiTjtZl7yu0gndP+TnurQ3Rk
6m5mVkxIafRTYVrQOIP4kWbttVuxVv4iNSkRHxFUoFTBDhFvGoIkn3cWX8u1zAivFtU438x5VYlb
HePBx2lS5C82izLOxsbqQ7jg9zdtE/LG1mFASRaGNyr30psmkNMH9Df/s0nxnZnElHubBy+9364P
jDTtspWytvdBOa6oswNRM7JBKusr5KplAITooBQ5XRA8aLwkh9amvKQx+5MfLG5q+OEWbQde1Mbt
w3uQn/oKytGLyPppM2cYyvLQL/Z2EAUZqkZOHAURfBvvGiCmRwc71fHJmZpXcqTBc9SW3UpdOOQV
Z5aqX+hYHJQHPHlhQerztiBXXH0xevHE9QU6kt3RzznL+7ga3dzGU6vdXYF386ltL5qkGFUQHfKs
Z7GZH1nPx/XH/8WxdyL9nZSSTNksA/ej439FEjF1EdFw11fHS5vMOHXuMyiirjzUVq8/wTNkLypK
MhyOCVAznqB00+aiv8AT5wFfbDoXh1ADH9tVqRy/Mzd3/Ft2qVZ/rNtAp+wn/3Vai2bc0VAQRkxL
QRIqUq2DiBDl8ZMc6fn2lneSOElWhbuF7vWPyCwZO49I7ovAh8EeLjWL/CYbchtR0uPw37A/pr3L
Ca4AVzdruPcWtPJuYv0fM0S3VVdcCuu5xUE9PiwgOtV5jFWEF0b1/bVrV2aLphVd9mAXxVRoCLP5
CbApjNNAi3U3e+P40sSMu3Z9MuTJIR4EA9LZYQSz4ag30EsHvxSG82dom7vGd9M3HSagmPH3uzo9
Ws38ujFB9xszP7nyWGSM1Hjh77pgqRjI1Ml2zeZeXml3RIe0zIuC5zbIcjCQ3mPlh7cT7/xSFtme
LV7MYGs4j40xdP1DLuyuJAHk7MZA+9VNQLY+OoPj95qDj+XDyItR1i3tWwFTE+uoc6E5ilvHv2i5
rAO/XmK/PdoxFh2EQMfhLnemnAwl/tkz9dNUnQiAItlOc4KELiwx6pTUYvXc+DFuZQa8rerNJsnS
RyfGK1z1ubpCep7OU4YQvyxMhBBnbepsZfAwY+aVfnj0eOe39dRx8Nh0QhUEGSXc3yaxcGN0fGjI
c2Ta4vrwzFEK87UsKSmJKoUxY54MxmN/rA4dSVwYOkTbdDgBtrw4tKtvSTddhuahnz9zAmXT2P1m
/MW8Dvty36xElrBPiNieMuxBFD+/R+CAM+MIPsPlxffGxz57dufoecEyCFK1P+i2U5ztiEOB+zjy
QTFP3GIEcrGTQBQgv/0R+uZ96kEBbwrjYawNnyhjL5sjnDqZ72dZjR+RAiC1g5DpVOeyDZR7Zg1D
7Jmdp/GYoIxRI8cYGWzbfs5xhjxyO3GvCx/Br9aJ2qcuYscf18eEfF8y551e3VSobF+Ua2oONpsZ
Wh8iyCbxoesjwuXjKqJu7y+xwOozKMeRh7lyF/PmEPVZEVHnzNdAxwQQnLs6MGY+Ei7TvDnM+Irv
ta4b7ApjugxPHf6tcmPo0wE/5rmHOEW0dCR95hPK1wPlAgjHBRQLbPVE7/u6l7+k6vV9tCSttwei
lhbYFoLR8o7Z4TXJKx9jR8Z5igWkdOZ33spLJCoju7PThHTaHZYX/bYu/JudCTuAA0NYToycYjKI
HV75YHfZnNxqhU5nMN1bEjGQBidKvOuVnGG2m2qJDQj28p/BNoRXWwC94jb1luRsE0L1qvTW81RO
FRnZYh6oY1nnWvtB/1k6td13frRQ7fYMc7eyqFiHw362Nt8XhegO6TISc8WVOTFfDVYEOjOCAIC1
eesxgD7lrFZ6L+lEzrW/Ds2ZrB1zP3gh60ZSqhEnnPz1BrWH7E5VQxBoMQncJVRLPzLr19s5TBGw
zGK/povGAU27vSMo5R9i6QHa9+DccvoJzIUp1VghgvZrjvvokAZYPFtX8Y0TtBk2nQTrOi9DcC6b
0J4xiwRbcmfzBhdEd+Df5bt+FMl3KDK+TJqMJxR2wC6jkXBYk4GbLw7vhW5/rjw1duNHOXiPRfBr
M3YZEXFnWPZdJ4YTc/VsP2hejAwZnFZgMhZIEImQjTct00fGViFInSv4gjmL3uoG5qfyitQ994uN
EC+U4dx2AdiFu36VSXhoKta1O3gvp89uaMTRX4hwcRlSUnM62pFsvLO+eFZbwUCHyziO8+7KVuV6
7ILcvPIiDNdLSme70bXuyl0vhjN/kGov9a99l4t5S3l9pcjYbuaB1Bj2pUpmN27hnty4vMbyMeCO
9+SfqR1wsphYPFHdR6A6JTa/u6Ilx/MF8woMNsF3v6zZ0BfjCXWL6hLUHzWppfLyVNy0ZF+Cs1sn
4LP6KFiHU4j3tT2Sb4Z7isuOcrXY0gkm0GHaJcJ5t1ZjnyYbJtYX0+sKGu7WBE053GK+Q/YlWD4n
HhQAl4dt4+MxQW/l9ZrSk6QoSu/TKiG3tF3o4CYo3bhKg6tp9vAEjJ4dhpObRtWdSpjM7ijSkOaD
FFm0wx9bRMWfZJDjh53hAHxFQhOpdpy5ZZaIa7IAnLVPlawYjRY+jOA+GwuEvsr97hKFlCkFOKBR
5OlbjAHqu3RVjaiB1sCnL9P5RBbkZxtHXCe4bqsb8F+mZdVOeAXxo4521F3zfKhWXEjgr81J4GnC
QbBCKKBzu1Klxgk1AI81QdRxtl/a85k9RQUIQ5tfRvQO+ljUazJFHlW6E47DdR5hRWSn+0MftiAv
umG0dF20IjC8HiyUJiJUNmrvM+Ca6VM1CnOm3SH7xRgQC3/pkECIs5EqNO1jsy+TpAMmkonPquja
4ogjzCVHjW/EmSmkCQp61W4a4uBPkE0JC9hR6X40gCLYWwR4+M6OMqP8kZ63m5IoD7aJ21g8JO+i
Fdl71Tb2XvUJliOULzjTBLfb2zAgh7IjtsAaBMhV2bbUmIfrlQjDeRhjFrlh98l2Wgzen1K3+gav
gHjPsTUe46WAhcLdngezfR/mqrgz6DDQUXW8lDd5J+zvHsXG38WT5dZbkAXKY7fgLYr9zuIlj9ts
s7pl4FHaJFV0MNlIAiOq45tiurgopqnvAxDLZf8iALqprbtw9tA4JJicIe4dg77LiGvJ5daf5/JM
Isq7cYRbPo8qEk98Jvo0DI4gt1t4F1eWxCNc+0eSPuLkRLO5Gow14d5Zh/VmCL313S386jZcK+7m
ccJQBD+Xv0Fgs5/PzI4scc91sHu5ivXFVHPILVePzJtq215VKnJf43DplpcE86IhI5m0T0Vdmh9F
PVLjJbO4dycstpITii4xJNfJTwH5exsvGJBfPDX1B2NtfFXDFTz3UZE9WrGwN8ZSIm/IoiBI9rQS
hltvjhnb4QtkDvQ81CqCBVGV43RHH2uup9ZfZ+w02fpKtUb36CcAb46+yGCAyLStjiVmlV04Qo8D
YoE3sQVtg+XdBcLUU0xvymEWC8p0eR1PGbFyh3L02pk958svnfJerI33MgkHd5vjrdcjL8bvgShq
eRxURt3YN5Q1HWfGlpfkauBg2q2ZKx4dOGNH4ohDdpDaVB/S0faB62096ars3o1iO+a2ZoXye0Of
ck13hsF1yYsRd2LMoIXRgz1xIxAzcDV8AL0Slb8xRYYLpZUGOjZTrS2xnehTOH782I0dY5s2gF7U
hQM3E67Ud7idEpl2TU/1OKMmlas6ziQP533ixe1bHK7TuYj9tKb9qwCtoNhgPK2yUywSuTFNWXzW
PTmxvsByhJFvvJlWPgCQEKr+pNviBMFvjQexAwV/SezNw6fjNlhMbNH3Dl1HON20k3XvHDMOLD5w
zMDJkVXTp9shNQEyHFOyon5a5HcJBkMXqbJEyy7HFkl0ZCnAt2pjefESRujPXRSikJGLbm7xQXj9
lttSv3IQWf6Lc4dRSfOikuzrTPkS60g9TwxlP3RlpuquQ10zl6MNB39kub03My5FB3eKJqslE3w4
aCJuet9Dlse/2q/ZXbyYZjqrxV+x5WIK5OtJ2o4I5wn6NA/DJ53wTGvh+5ywcGa55ivk6uW6qdwV
1RihBaZNijcZaaqsumtmWq5+ilo35kigFCEMkM7Qk3oWKshTRc/FYM9L+J913Dmm3U3YtIK9ssES
rjNwERtXZqI6hQn9zqGVDu6AeYEztIFLDHsFjNUN3veGC75JObPW5gLGJtSR/+bqnLJdipl9Oct6
Gt81SkF9HETM2KnIFfUVObxm3YeFMu/GsPmCRMHo8E50bv4uc4svJcOPn24Ser57LORutgtIJjN0
NLp/LLmLBoqOCBc4t1CDBZY34OJ6g/VTRYv55eM3AvQ/4Tkk6tB1zt4Jg/pjDn0agHZuiJrxDXvP
rLKYQ/rSPgei6uOJR8j7ZTV/YBO7zkWehRsKrkWNyLrKd7urpfDH34mIhq/UX5oPJ+7W+p7qpf4s
QovDfKaOl1tMiNRdvg37pxnC8XKukgxHUby81+t4LkOym6t/bwBbnWavmL4H26t7N2Nss5+QqG9B
rLu/vXokNVjL3p1Jy2FwZEiZpDc42ftpp31sqAegL/a1WfEsgARohrfM84fpqIYwR3VF+XxSvmma
HcGIMLxOQ2jVvBvV8q5ASC8YgERQb61Q4ZuPUy4gObMYeTWnGX5++Dh18oDOGzy7vVmPNmb9y26E
TfwNc3mkuPBT3gzs0AGWOr30DoNpPa9MhBffEiwdk195uiwY+PJ2JFrUYVDZ5BalhAgFevjO9dEu
9yJxERRhrgzPsnDnFwdvOn2lbqkdcywv78jbAxHXEHLaBk+EnxM57RlX68uQa8uWK7/a6USGDaWm
9n8wQiCf7vc4sDdh07jOljos9fla5Iw3ZP1ApqLGFuwQK9NebcMlap8WskZfFC9p+zE7k//peWWY
00Uq+VmOJRg7W5lC/yMW+TshEftaJVNMb+3kzs+VlUn3FMbpTofKI/kSmeCXdFpBuESG7pcoddbs
rO9Pr3gnI6jReTm/Y2dJ+m1A0zcQ12j1WwAl+2NeOa0p85uXNFTuewsrs4YpwhQeG2ocfa/kzKGc
VZPDWHHpClRrhpT4/qrgO4IX9Upxwac3T0wErq1bzl9NGmRPpZckaAD0UkhMbFSfwLlSYlSp53a7
tSxYYepAC0F8JlDE+ss1VUDAJLvGQZQ1+T1g0vIPJ0rw1dXG51zCNE7H2oyvLh8GPiUUs1tS2JHe
9nM//rKhcEDhwh7w91gXMSizHVh+1V7GGU5OWgPaLRpI/Y7bdu/5zEPF0i2jv5cgGQw/kplGAWyM
45OPZmIDKixVWPTLgVjDEqyi3C5Oa9d9J3XOahhy9TWfBB3/xo7YC6kvyAYSkRMh/5xqThJ2GaU0
f3wGwdZZqQQ3pWvIkCWZYcyfpEVMAbkIyt1V8qHzsquhP4Rp6c1c3RgpIKTmC2gsOTAaDdyIb4ra
40X6eXWBcOmMoNNqGnOYmohoOI82P7S1KoofWhief0iHFfJMkjfjnsRWH2+qMOwZk1fS0ofwX/uj
wVtBvulq6uEQazZYF78R3c4fygs/O3RVfCjLZXWOaRWIeFswkZi3xArKV2yKzNpgIPAFggmL+m6I
hv69JAVt96LBwLON8oiRMisadLeJnYl5QJBGDNHn2TBk5Yir8P6vGWkRIZp5U3RCecRKhlRSKMkc
fyziyBcpOOeH4WkPtsPajb8VLKmR+tw2b8PQQcoI82bAXYDnYDNZZ82vZ5P2f9JhmfqNSDWUntqW
lqu8SZ0/OD0oYRvfX37LyOR2i8znPsDmGb6Fe3GPywqjwtHLLLp+V2fOr4IfmL+Fm5HaDRRqOv4R
hfeKdRBduCEJDO6bDyv9pQovROAdyciUCxciUbu2MIDZl1bi+MsifCPCAfzU+yQ8UEUljzGJp5MV
bXSBgkv3Y47XzBzZsSGhrQarIsjcOfp1CNas3mddHTwUbMlht14mknrblGKEHlLM3evf1oRBHmjp
S94+95/rtnW4DsxAJo+I3iLxYCTq9W+JctyUYXiE2aZkjEgSEyRNGcOBsZUj9sja9YuYh+Bnz5JD
eYC3Krv93xo19ksFbX2P4655GfFz2Lu2rxd8qF5YbNyhq39EVVcTJJgmnEtx1c6/LD9biJRkN19y
6PnBNgyyoN3/Q739j+wR/zd3wbH+/N+E7Muuuf+yDO55Bm703f3VKvGPv/WvOLPz9wDZEhkr9j0f
VwTC9j+9EuHfk1CCzU28KCLX7l1+519eiUBelsX5+CU4li/pZawX//JKBOHfY55hdsyFrKlInOg/
2ghHAvovrgQXALoDrorvzI35cn8BC/t5rxhTcK57PN9vOuDIcbxCMUgMChyEjnF6NEnGb5PHLGzK
GJ66RH8fKjgTZ9ogrIkZHEloh6xD6If2OfPtR9uPDNbS0b2vbJNca57+m2Spp1sVD3j7vL5obutc
tJt8jQIoJN0+RIU/tyqJsOFOPQz9fI3PsVaMDERLyMib3Pk69MV4HNNIX2GTGA4uY+N3S/mws1MY
9+cmaZZrNfnhNQ79Z0Ku+a3lbx992bELHMI/ChlTlLeBkmh/2aB38Nr2kRkRvl5L+y7L6XIPV5k6
skeTZETvk1W+2Pi5UxgUdFkeHo3nM+AhpWEf2RjDKnh8MluVNDC7A0NrGBTtlRyGGQZL7R8YLUxf
c2nHQ+cH311PEIQ6xQEVFfhbj3biKiphHcyiHPbC76Zbt8db6paGaS9UM3kGzAiNc86QkjYulxNH
WZ+9OfUifnliZcLZXhp8OtZtyEUFyrHCeyBdK97XzvV+EQ6S9O4+9tcmMsm7ctHDunxpn/vRV6g5
U3mael3+4Q5RJ11PB5v6w5ap0XKamro+Z02aMm+k2x9ACp44UtqXubuYe7tQ3Sp/ldd9FhquHyA7
ZKv6fgXlVIbXjWywGOM/P5c6EXd+7uTJJqqaY0JmbLc0Bano3K9qFFmRE90p6TE4rEGchYAslYkQ
tcZ5s6bN+oi3OXz0ag+uWFvFZwgzCZNl0R0hKPbX05qHm9HXERGNqTzAIq9Pcq5i1tbV3YtXihlg
IugnvELe0dR9u7UqLnbATMOd8YX7ww2c0kPKLje4+lCawxUZzcrj0mWsmvXX+m4mTNEPWv6aqY42
HrErPrrS2UkrXwEYGQyW+FS0JGPkYJG+CtQc3NZ9Gm4dx4VIJcm2y5Q90roK5bmK1wpLohlObcK5
Hc1Q16fJ+enjZ/0RROlwmBPXxQrgpKi/URnvhzECRY3u/daUY3bqcCXCq1BefZ0mNZtdSLsTuoX3
Q5iMDvCNKMJ6XIpp+lKYM7ap8j0yTzMTrR5l/kyOALnfIZh6VGWX8gvUmRnE+N5b8WRsckknkCzs
M/IvDM2xGfnHhZ/ltFkiz92zTiQaN2FpP9jG7Wz7IbO/qPJCgoFAQwT5fVZP+XduN12XaqpIvbho
QFQy90nQwdkpkZ5QIdEM2gyyVMVHNEyRe4t4Rp1QV+0pIpYLDrTrKd77MMu4Opdy/GnmS6w79RwC
AOFIhm1gyDx1LLiaLvtOm+rgWAu1UzAn8UTnQG7Tb03cO3vSfukrr+p4A/UNK3Rmf0qiyqcxFBSr
3uVppJD2721QPJV5CWJosPmBgJB+SNlQh+o4xKx4Y6XjHWsygnGfoOvrDUvbNLg6awnpzeP94E+S
pSqZi343BtvKjXp/W3ggen1z4fm41hluqsCxYj8r4d16cFkmfJtzb3YMOuu7TJsCtkEFwdbR3bEJ
UqhM4/oLgvJym7XN+hvXWsleBvrdY9v22dYGkT30MXRddy2TbxcJd5fw9Y5CL4QjSFVce5rhCA6h
Q1vqFy0CYhf5TNoXI+hYzVfxmE/JfQ5Eed1Ss+pXw6t+17BoB2CqqNfHRtS3sepYYRgr78xVlsHX
BU5Y0vY2PKHEy34gCAft2XFUfcxS3be7wrN77htG7RVMUKkIWQMKZArOcVeaiQgdxJ2SUkb8pI+O
rlddFT+8MTpUyRzfKMYtG9kRzhw8Hl0GEMURJWKXsm+aZZYiUWc/yAjoTw6w1zYIjl47YLTS0xf1
FjfWWFRnf1ySAxZBlKyFJ4gVB3pbyj5BCSghOzDwvc0jYmCQJ45s5CS7GdRfke7eS9LmMpneZFne
BU72HImcZjBTxYiOFwFRwnU4bidl28sM7XNiJnArlkbdhOTyNxoI+glkd78f/YHgl7LKPbWkMK6L
tb9bktF/EymLpkiWVVcZtRsTg7T9QZ5m+chNFe+Bntqt0SNs8XECchyszbtXmrdkWu70nNwzwKOQ
nrrfQ2dAqSKFA3xs95wWMzscpL1bEfS2wBQnZg79NQ4nXElB/MhYUh08Mf+CE5q+Dpf9b4QUcxbw
rASGsLbTxuXFLsfLzWGWjcE5LbgbBS7sJ5V66r6M0faAnsaPZZnHJMj0zUhAjtaNC5g8o7jslMkT
57mdpP6s1qYg6hxfBiN5niJVg9nr89By2o3l65Jqe9XF7nqMmd0wEMPYlcayeRuhiQa7wh1Zv0JH
d3a91v+VuiQZoJXmVMqDL6/DpQ9/N1np3SfYxh+7NsPIIfhW7wNSo6S/e0JmxXKFgJz+bCYbFtc5
OtSDTdMvlyH3VZdyiUWNfVRscH0WviePM6HMg+oHqPGyledE5/OOHH32buBkJvgRfPGuyXeeaxa2
ghipw7M03C6cyzG/hOGRB9PZFch510zLonu9wNfYqtJtH8ERyc/aKx8mN3KmA2XVihpX9fUtP+KU
9aFyqR/mdRl/+tp57RveKIvks8XL3MSbFXhFMary0HQtOwJYyvTipaI54b0LM4TRC9hcBySVTEcR
QZshyl0IJvStBYLJ++GzCMkx6W3kle1dxhK/J0BV9uz2mvG6MARpqphmvPELbm/E/i++R2aEZJZi
7pUplne0fu41flRirmqBwh8MWy/siLVCWr5ZM4BurAOiZZ9BK1jmpFW2HZmkHhIYtqJv61MzVbdA
ptxLPjfB/hHIZiumjIkGplhSuxgl9hIs8KaZOp2yL26ECx2HsUb8FRbGsau3sH/k79rr7CmuEyj/
aZsdVwXgno1L3Y9iikeuEPcyL3TBL86uYx4mQxrrVMoo3LEVpQhPWRH5BqxL6n4QogIDoWK6aY94
yhHSlDrINBbPOgOTlzdpJEirRCisXWHeUZ1jB7DjnH4DIxzd5yytbbjJWrkemlKRbl9z+YGpknEL
DJfAg0CXi20vMftdljO8BE3/p/PFn2aI/Oc5gdAaV1GP3uvHFcSHtvoEfzawgaoszFGHA9J1AEyj
96v45xqt7Dvgd8WV9Nwj892SiiRrngPEm6OkZTgYQI5PYcGjYmLGIwPwtWIcugMp3CKm1gJ20VRI
XwE6PznjeLkPRfQaUEseCEqkh0pJ3EXWFt9xtcod+CMfbgo3qYy0PjljxooCYc3JTuv6UluWYU7V
hwkYPci0xt4qi2+1VMUNMNerqGI8bcvw6Fbvstb4IfP8JgjXZ9WRAW4HdONigK6nh+6hL7U6U6c8
dgF7JqL2jvD/t9ewBGyp0XSTb7CuT7kNvnztHdnkJk8Mar0b0kg/2C94LkuwqWXr4lJyz3bFEynr
FpijEZycWXTuVMTdwxaDPQchKeSQmn52ACNmR28BgWeLNOPYnBdKNEBIxQH+Z/8E2s9NTmkOfO8M
KKISj0QPQvkodP4lqWAfPRZJ/8DV7o+E3iP8pN6iHoVitAP+aMZZ5sGVQL54TisyqmtCmnM0Q3yl
2X20n1Hs75NwWZxNlHQTZW6eRtfxGhFil53CvqDE/Dg7o1oOCQwgQs8dU92RP8LqMjg1yy2SL0Qg
9IhT3K50C1nJ7Vo5QXYWCoqIXJmFEUka1rsA/8a3E3SKlqtBSAq75i5jsLb1ZR4+BF7X7WWLwa22
LjMmzP0RWvKdsbk9lmUP8VmWggTuaJhX4drJ9kSQOYWrloTbDGqJVA0GEdax3YQ55w93L1jNArVm
68bK3lYDiak5f4tY6kEGp7biXF/Myl4VHcmNXBBXlcS2uxTuA+p6vim8+AmbNUnJ8a2uFOYQOT7j
yXb2rKutThFhzsMF86xUKK/qapivMt8fjnNXTo+Z8VjabB4iM6642pV5dUTnPxm9kDEkurqrFy+7
ZVtwtg9mU+MeKf8fdWe2HDl2ZdlfaavnhgzzYNZVD47RJzpnMvgCC5JBOGbAATiGr++FzCwl6emi
lyTrhzaZZJIig4cXuLjDOWevnfuHxIiWGrAMH/Tl5NJfFO6M2JS3e3ihXp3rqg9do16MiVHfoMLS
V5Pc98uuyXtOFsP2qMU3BqrBjUqxb9lXU7YNEcJS6ytwewMGmadIZo/5LTXP9y4ppQCxbe/QXiyX
1HaiPSfuTig2Gp9djwNYQ20CLPyDQcGL1t7IupVwSHnqhiyV3Zb0tOr2vdjcH0yLEoyeW+r8A3KD
BkuV/6BD6SYO5WKw0S9W7ggo0aHzj56uSdJtyooHe68Wz5GiWleSoDLbjpFw3GhFTJNsVAnPhxLB
cJ5T8GvCTFyZUjmtpuPEhTVTghTV3nV9PBhcI5PoeqJb2GWFy281bW4OO4CDqvXKsHOwOa+HIzCJ
BPFQOWdu6/eqyssnrdUy2iEG1iGgjOVCLeOSCooWKo/4Jkh+mejp3bFGGNQbGp5pGGgtB2wZt3Gi
3jMZOPx07SiuwDLWuXuoVAytBnoCaNqOXUNE31hoNOWpe+hAC+4f6jyWPVnIYdhh12reHaKKM6Ec
N+ZzzsRYN1TCyHdU1bZTkC8qKJfukQ1XyEAG4RW4GE7ARRN/SK1uPuuIYJep2Az3/xtucj21dGks
8MDYz18XJcMKFjEEEFxNDPGnZCb9+n8jQJ8SEh3UfxQLIH6N3h+bL5J3iY7pcRdSaLUiTgvxDdfO
5EoaaOP95xN0/45+6Qur8B8BDed04RtSgAPworb5r99ghtGvck6affkfLsSidrzpfh3G218NBcb/
+j/8zT/+yf/pH/6Rhrun8PSf//FWog2ef1oUl8VnzZJFOusfi5z8+PXwM2t/Hk7/yu+pO0H7m6Ig
jCE1RiZYkQwF4ODvubv5j1Ar0TSn6YohQ/sgr/ZH8k7R/yZp6A6piysKzXufhE7zH2EDR8INZYlO
WlD6p4ROojQrdP7UFGm6oagKP3FOK5ImhEzKn3/yvAqnaJ9oVfkhcZhc0k97n99KIGkXFr0Qw6Jy
dPc9XXHLsKeNFLCEgT3y08BYW+vxF0SI93ZZXTdXxX22FHbZe/IuOVqQ3bM6Gm/9I1rK+mfjinax
HO3atQLZpj0nUF1rTXfeO6UPsGG1Ha0yp76pV7iiXasfcVButY380wJbmAWIROXHw327aVaC17jW
DniLVzj0xyzTR/mm2kBduEmWilfeYiziZtejW9+g6qAjGaNoNw4wura8Ylfe9A/9gIh00dxMG9Mf
Nt1ju6xvhZ3yJq8gSHj0SG50P73iHOQDWQxwaVoZHvWPj+S6XPFbXilrIwgf81vBWlhv5geCich0
9pgEBJ2O+AMp/QLCvrmqVyFBKZnuLE8LxIdo2NWryrp+7bbxCubxKrraX48razc+8gg3jOFDdgsv
XE6LeKXboqutix0SqkXlZXfhvbwsfX5Bu7HvKbW4uVttxJWyoQnSFj16AO7B43upS+bGYQP3+19F
6B0oFj1rQbmC4eoJbht02/BmdvkR1uGLEaS+ejdlznDDzsFtJfTAhDc2oOdYd1KRLyzo9lvSWdEr
Djpzy+JaW+IqbhfegDqV3BbtjXZumz/au7FwFNWmT0d7njZ5wAq05uyZL5JlHVATsjkOLdtFxmNJ
lvslFmlB6UdreVXcNy/CVb41r4nwxDWbhIW7X4po7HjsqR/7VDduMZKhLZBqkS08pevjrvfNj3EL
wI6+9ttoMTwp6/busJuZKpzkqU+KgcUvihVXIF7FnuRiWuN3tuR1P83VuGoL2wERl6+lnXDH/Dyy
Txa7OA8MT1qUW/6+A/lqEXn6GmC/6NHZEfuZU/1oFnDjb47XlLNQiyhXPDQAS7pDs3FHadyR7ofQ
2xceAB4IytXm6PV2B/L/lVuDU/s099AHsL3O7YVql7eJNy0yzwiyd6+9h3urP8oFLASuNzymF9xa
6JZwQ5uTu4tntH00+C3ql3w7rQuv3dE4GeULnGP43phGoj2wu5E/32HwTjPkhh5SQJIdl93nDt8l
q/0QZGMxWh9ZuNZyspP2oASDsm0X12+Nx90aflsA/4okp9Oyez0cb8Y77QGVhgnrPF/z/2kp1CMq
VXbzhvZrMTyQd5Hs4FBy3MdFwIZzI2YbGBC0bSC5WBSQI6kQWqsMQ7kxEN8GtbExu3dFN/Sp+48/
69X0hKF6AmnFpSBgJ8kqfCvv0WCkC6pk+pFRrGjTc1NK6at4p93XHxS8gtG4C69wYXFbb1wVG9Vv
PUX8pT3gwNU4za67q7AVsCXFa3bH7bggwzZttUfVYzu1Afhzs2Q18krJK4yWWiU4P2oIKg3M6SJB
FrdfRiSlWga81afZLcI5+so9jae7eqE/iLItdZgE3RzR7/8GwF6YxiLZltfqO5u47pJIa2x5Vcc4
cS2NbJv9jO+Epe5bXOUwCvGHDyTstli7TxxoZquuRXojuHzTS5KVGgwv5SfPV3wGOSerT1QBQzv/
VR2eBBdT6tSvxnQBbWpC9+7K5lbJ3OK1F6hnBoZlZzE5nfWAzu8HB7cFOf/b2jadSHKAeyhYJkwu
/jtMCFyGqeSn0tOYY+havnBllgqbvsssfAtBQSmectdNQY50QiKtupJdMpT8Mz/UtSFviweMv/Kn
7imeNHqTFmYADErE3ssXtwdTt18M3TfiRfOY7j1df2xxTCAdgcIMg4WF2NpiTPqW/m5neu4sR5v8
EmIQnlc/edbjnQLBMujv+jvjkTllF0zuq/Z2dlyoaI1a0MF2kzp3xpIua/KtFE9Nb+zf9+T7rJtI
cPqn5km8EbUFCRLZ7QQvWbQ+/MhAgTTxIFybt03wjm9LwUXHyRZNtRXUn8YWwKrdPde7Dj36XLzv
t1J0W3jKroMcrS2KF6N7INEJxcPwZdoyS0huw1tij35RLvKFsURRbrdOfNu7o6ujxDW2iUOX7/6e
n/Oc2fubPVTJsvf4OCTAnauD21Vb2drqr/mCH+tg6Yw4d79k2aCibxf6kxLTjOLXZO2l2i3JeMYL
c9vnZCjJp9QLA/7nY0bT1w9LXXAhlvNtTFHnWdod2hcpWhoIfqNN8wFWlLTTm3Z4sHZauu5WubVR
Rd+pXYonO62DHmM/HF23f8splGELxpdI2/FCfYqmd4pJ9HZVFb3crJNutaW4xdpuZ4C/DNbVlD+4
6bwWJgJ4JAwxY/GaDQsW1RttCpNZPKoxBpRp/sT9s98WnZPehYlN1c46uoVPxjlZdUvaI+361bw1
r0jAxU4L/4XT8kJ+5T/abbYaN+FOs3OnfoURtCQUL7WydTfbkNrBc0AIqqXO5qK+7JfdK4Cgft29
Ktd9oAInWPTHxUBy6Lrc0AhaP/fatRTgKOTA3cTXylYkz4DF1XOhWeB/QWmAXhCh9Ip9wFytYhuQ
mNEHmukaqV9zk49XNAQCZGm1p162o/duGR6cAZme4Bb5KpQd5K+l4a/w1aMDh8oawEGkXosuiJ2f
ZrDHXaoENer1+ipsYSKtuOoPrfMu0kqj+v9Pzuz/P53GOZ5+cxrnQlA0v8Yvh3H+xh+HcZlTNYdc
DNtEasGaaP15GJf/phu6JM6nap3eZM38EwyughaACEaxgoK6zp9SZP/vSrr1N5W/Y4g4xlJixw38
nzqMfz2KmzKxZVMikSgZsoIO8MTXWpATCiOZ2i/07eRNTu6yBtvqYn/V8/1BtHaSC0J1egA+nf3/
EnC+6nw++yMqySIIZ2QMqjfYlQ4N0zVEycGl4XTx6UVc/36h+F+AZa7Luez9n/9xwi74a6wTX+Ru
DBOA7OjKiuTH0Xw9Vuw2t8fGrw98loW3V++S0kUl8H1Y5Wtzwh9hZS44XICN+b1/HWLXy31ZAP9Y
KHfWHYcgt7LR7t6SyF51vrGTON+Xq2mdczqIl8rH4bb3RocKRs0my5a6iN41+/AiOBc95M89+k+/
F/Pt86NXjmk0FZQcWe03ZnaNPU5T/zhI6++HL83Mgz9vd38d/umUqg9V32qEaZ3eTYMtPUccw+CM
A/h0FZcy5h2Y0AvT6vy7/nNwpx0hYKA7GhB51zpARlpA9WMG5OAq7lcWBeTiGFTJ0kjW8uhdGO58
Wf3rcFVNVnRDklT59G13RZNVGX5wdCE4VE/diJvP5GNn49Jj/+NCtPNz689oJ+9QV2TYmDoPV7yZ
ng/Lxqf9722wJxdY9yr1kt9X898TF+c+ofPxEEeBf4ByYc1//umqjitWMyr730aneFkXSIvIrdaD
LSETWRSWW/nGBeLIV6OC/54+f0Y8wXtAC9tnTcgIpWonhffQgQAbLL9/jGenqKJChdXoY9Lk0yka
g0GG7IIf7cBFbK1k4Nnymz3Ngd/HObu6/hlHOVns9GMBCxud2uJgvB77lyT9l17PpwAnK9ys/0yL
AwMh4fGhsniHXhhwL7Uje+/GO/P3jrl/OB3OvptP4eZv4dNsABldWEM8p3s5mlPULDW3Ht6/f2by
2Q/K0nXDorfFkGZTjM9BKHjxdgQmgOyPNsx/eg9uVTu5Lhwu8T59qcbDZB+uRI9V0ueUk3qxo/ye
efznBvrpdziZhILallIhMu0PjZviHdFlG/X468JAja9snT+m+qco8+P+9DglPdTyYV4p1cZ06giP
q/Suk7mc08abP8zyu6J9RjbYcvxUHgzTJ3+NBalT18AMBFRv+PU8ycWyUygFvRScYUE1LvrmoW1W
hnib9w+mgV/xdF2XbqRAa8MVsBCCpKavbP8TWSY0FLTZXk5lpNt7kuYN4seo3s9a2OPGyjflYaOo
yGposkq3zX5VRmpQTo9k/VXpaqz80PJD/WbU0N7C/aDWua9eWhIBGZf4nHuasN8c001KyczY6LqH
25omYYVa3lcYUghkt01fbHpnL3+003uZrExCkOHK99to1jAeX5EKOdNxlbQfYv+Q93eDOTiH9rBA
gRaikZtcAX3COOH3E22ouSEtmODhleojprtsc5V9bJ8kmoonCgxBrnJRGp8lrnAoj0gZ+FOOowUZ
OoVKIGn6sPTFkMb9cNce35sIY4vnEoh+LDt1+5gCWgY0tjiQ16AHQYSrqU8PKLDcmuvo0UW5DPNz
YvUfnJg7s0UqhqyAiI5kj99kLz9Y4r1Rk8jQ1nlHExE9MuF2Xz/0k6flm4EbPPg5q9lgcYBOZTdz
6HqUYlZ2XZCpUdKbLNp23a9jtjSOADI8aYbYIrKs7yQAm91W4xouNnApUN3EemHTbSIeAhoXav0V
zD8c6fVQPQ2ak+SYusaBFr8APadXH3JME9oNut9W7fiFHd38IScPLdmosQkqPjFBgvlQuwfpxoSh
KCib49xQia4H1GQ7km3TX2Cy+VnNxgD3IDtca8ZGTveYdj8Yey7J+6Xa+1MBjaHxonhcNMabvP+R
HoPk+EMRO171XT4EhbJEllwfb7hD5TXZW9z+dNkbUnxVl5OhXh8LLqz7G+vwoleY7l21ws+k2tL0
hNHvtXz0Mhqjqx5sTUpLvrHcw5foiiuxxFCTe90+dUzZtdp7mFC8fAxtxOQOLLjG5YiaVql+CPGF
BVq+9InPO9GnTxxpSFLCg+RY8jIdnChgw3aQxTzGD7i/Zx+dw0LGBdS0yUKSr/D2Lnid79eZs5vQ
p1Xm5ICCa9qk0ApCBRYASKTvpi74PoB8KcLJoWQo8ryoFCK0b6MNidKeTwnD83wcKhzzh2XDkO4c
NFQ2oNFX3Bb83Ll8s5iNlP5yErO4TkEBxuwXRtjXZ52oWoFAls3weNjqkKoAX1XHrQmOlRbT492E
k2KGak7ZDD269pw2QZY2fYsqnj49spDe0cLID94+4APkHntSIQjI+/Q+IvnAMd8RJ9QIwz19uB02
uwNkS4sJJ4rbLH4jTRFrq3J46IyVVd6EI0iRV1yTMHp51vcvpchHItuH4cKOPL+809Pn5zGf7MjQ
3Q8SdigUNfBAzsgjpMlDpl3pGau5/f1rluZT0XexTjbm1NKVXsQactFTWxE/RHfyxseMm0tqR8vB
rT15R20gIH168Rx67uBhqSodIRRPVe5UX19tMwHR0dUITZSF+/AV5DcOheKFD+XszeVzlJOPdQLE
LfZU/xfGricJXvsWuRo3W1jbcKfYlb1f9WtjWV66Ep8fHMcBWAscR42T54oCU5Ww4yVLY4F63y/2
PFnr4/uXp559eeqfQU5ONKGSUPRXCBLCX8FqvKMC3usvx+JHPBObtFUUPueoqnJxJw+hndI+HJOz
7miwuYc3cegeDxrpIpPGUooE0s5sbg3zRqYvOU70zQRXOZ73NrJazeQf0efJSHNlbU9DPVO/PrhW
+Es0plVGlxztZ94EgCyZzZHipyEr7YSt44h7pwB9PmU/k8enXnr4/hlIlx70ySwqoqrUh45noPpH
B0M/N/+VAeUFs/J6cEendKQ+EBzArv9m3JN5VcWNtQeTNiwGL8ttpLzzytjQs7+gq/NFQ1/siAFQ
mAuH2IvjPVn5pbI5TgIGROjoFs0H7S6Tk7rRaoBIZstviM5Ur/RITrx/P95z24H1aaqdbAclTWRG
LpJ1PFoPJrVCffv9z58f11/WIZ0qNmAMFZ37yWvMYF4BO+Dn99bdMKxwj8OB6gX/xQvv7ex04Rai
wncEf2uexJG6RjQw/aaNr17mh4d+BDIl/fx+LJdinEyNRKlMgAnEUIVrrfmZH/zCcP+9ECezAMou
oGpoP8jpbtN6o+qB3l64T0tnt17a9QxTJampnN7ZElAKAGiI0VCMkBxYeO8Ufx2MhLJF59A2tdmv
KPRSsYj+UHH9w6vamYWNZgKZZlGwKMCoTlZPmqpT0Mzk9RuktPJE+9rdvgiUemdKv/YsSaLmf/88
pXlPPZl/XyKeLKVlji2yhkCDwRbHheFNa75oG8by/yxjejHeyTwEqiUJyRxPXHWFqzjRiqXbI6sV
cZ66nCaU5if21/EhqwOEqxm6eHKO6ukuF4GVDgtqbZvDkvYFyv4LGmtXcHN4ifnT9w/0zDfA8/wz
3vy8P52RG81IEwOMC7Uc7qftT8GsFm14YVE6M0O/BDmZJllnNsI48BCz1DO7aZHOVtGVq6vvbUI3
a3VhkpyflX+O6WSOSOMRRXFLONWfs3QAGr1mmXvGhQ/v3P3iy7BO5wZcBS2cn918JhscDD/8/f18
zcjJlaR+GFCDvEoW0N5ICcnrS/nBS6/uZPkCfHHMI4VhogxoROBYz1V5+/3sOLObMELLADlrkYb8
LYnyaXYc0r5WK4kQw+F+GnfTeOFN/YPp/meAk+mnSWO0jxAYLMAvuPONBRQWHbcuGdwAfpc//Ph+
QOdS1V9GdDIVNaj/0DoIGP88AvEKpCD20Zig12tIZl16RefHJynsk2h/4TgbXz+vin6M2Kz4nLPl
dnAkp/NvBVe5aZbZqg9M+/vBndmbFbzK/x7sZO/v27zTQfNy5BivBmNl4mHchL7Gqfb7OOd2nC+B
5g/w07RQLJQikzQHcpTn6NH0Na+xo5Q3ly3KZb1RfFo6r+f3pznfhz47543fSnoiJwP9ZHnEtlaL
hpbIdbEutBfoNZZy9X2I+ZX8ZQX+FOJkSuaWVU94wzA4/SHe3+QFjKzSB6Jr8N++D3VpNCeTMcUD
QrXmM2KmB4MZCPTSiO2F4ZydFDDSddXSRImi2Nd3JVdyZIGw4XRAKkAkq6nGCOb8dh98P5bzU/1T
oJPZF4k5LbUVgY7e6A736YoGe+Pl6HbL1uaSkXFXuTDfz2/On0KezEMTbqGVJoTEpCj08by3U5sW
7YMre6SYSHd8P8Szr+vv4SgQf32UKFTMrC8It9cDUAphv0qqj+9DyPL8Q/4y/T4FOZnhEiAGWZvf
16io9FSlDglmo4brgnNyt1DoEKRzE4JxgHQLHpE/1S9Kpdj68HMyHzNaItvO7g16+0xXVkglQm0W
l5mgOWbWLEIF3yOaiOLbweRR9fq2nETngGdQOLzUB0S1rE7dh5W81qPsyPUvA7uNln8f8h8F/Q1S
8iA2/pje4ISTWY8gkeh0r/XcTvUfcgopIPtBBWnRVwMIdrhB9aYOQW2okzccVfQxY/hsWB+9RjdK
/qsw9MWArcTU3Gd6R3P+OhY/yv4hrbw6eZELkkSx6TX6dS3dRXQmHWcVNXYPKR3/Wr6sVdpVBc3V
KgHDiKvQuDfUn63qc3OOygdVuKuMlz1dV8IQRGACwaYu0DgLGbJWY5nsf5E8Fsy7FjFKNeEwuV8c
Crql4IEeELk1T4qwEfAV6uSGlnN+BbJQsQNmyKk0Jy69VPQQtSnJvWY6ibZTabMn714MwUQOsep/
aPG2gNcHH8pOdAiyGkgI9e5QoZQIjRvd3HuC9FZHaBfwRwUtdKhD2nBe6/3aMO4mmtGtlDS+Cth/
/xaHvkD+dXTxWIpGhBtCjHOKL2azo4UFyWRV0t1kSfdxeL+Ho5OERkWjnYrBLjTt7llD72Na2JyU
Xhfvwb0cgzxH4aIa7kFzsjZ2o3Kp908FbrySvA0jXnSFe8bS6Bg1DUDhFnmmVd2YNJwdkBEfubgD
e5muoBwKyRZfB7Tifojcr9oJ2nUkXkM1s7U4qA8U4vPbgd9jsDB0S+mJs1GYLgR5I/c7aJq2FunO
hDQQ06MFsKCSGf/9J3XmDANRBtt1ib5qVVPmP/+0WaVjh0LZisFdJqznD32y+/7nnztSfAkwLxuf
AuhVVZvTHCDbhH7nD0G8sXx6iWw+vUsr3rwjnKwOX2KdnPlKs5PjXCYWTUTO5CAYWpc21gFevcxc
wSmfvh/bmc3jS7iTzQPXDvF4LAingcPKVBrhQGAOz6J24RmeeUeK9GnRO9lz1YMhTOZ8299LvwoY
+f109/1ApEvL6vxgP70kWHzJAHl+viS3m8o70v+KMelCDZoL++C855y8oS9DOZlumjYmrGYESmh8
b7gGQK7yD/6lvP+F7dY4zcrum0g8JtpvAwICerzPnL0zr122sgrXqYMg7P37R3hp9zuZehUa/NKI
CFiU9/rko7OCnnRhfp99eFi+GLJpSLPry9e3VMLqx1ic+QardqkFQ9B43ab1L93czk63T2FOpltY
4Ftq9YRJI9oLW64ce/9feFifIpxMNzVJARN0RFCphRxku5TfMQH5Psb88f1lpn2KcTLTurCdtBLN
3WIMcZcS1+m4zoEmh/XNPqwvxDo/3T4FO1nk5OJoHSONYNJO9eeJHT/Q9u4avurlTuTVF76is5Pt
U7iTyTZMoPUyiXAA5p1BZi09wtgrLrylc8Uz9gVdJpUJHUcxTs6s4JxTIcbABMgtao5uD0LtJh0S
bLhgY6DQPK5a3a7HiYYLqoiCW9VPbXgnWOsa/fkgBVFh2srxvSgkt+gfwbw4Wa2uIuXl+zd99qD7
+fc8OejWbOYxzi9MJ5qRJTRjNLBbI8eNzYiwvX6dXT6PlTdYdxgtXoh9Zg/4/IzMk1OvWoVVHaG8
n7uVneOmvmWLWx/XyAjs6ue4GbZ0M2919/uoZ4PK4IyQTMEH+W06fl6uEySsnYRTaNsXtD9fgVOw
9cO2bZ3v45ybZ5rEv9Tf9rnTFiv0/WWbq8RJBuwcXKnZTP2FB3huTaMJVUO6pdE6apx8pr2aH6sM
BTobQks2ClY038zBv5hquBTn5AtVRrEt45E4qGi9g9Os5++0XiXOfCtCmoitGp1jcJHWIXqY7x/j
uQX18xhPPldNDRtN7okdFu/K/p5G6e9//tkPVZc1CVcSUIhcY79uDPQUFHKpEIDilz88S16Fyij0
yce6pjPrjZLH6VanuI2y0lMDORB+RN6/dN/89FsYJ59CJcPtMwx+i7h6M2U/oyhxsCDx2z0iEs3K
/FzbNgcX0a8NDfJCsuBcRYlv4e/P4DQZB+P9aOV5wxFmpftU+t3CSdBNWT8H21yEi/CpD+QL1Z5z
n8fnkCcbZUNLk4HhBVsMLfvquuSe0l84+p07Pn8Z1slW2QrDETcbhoUBJkdaPCBetTn/5wrXl85m
5y7XqiTNJDRTpP/7NH2kldBfYCoTizacPvKkSOSiDMolABy2AEMMF3SEjJUYB6eMtaXQ3Zb9Xdre
i+G2APyIWYCs4korX1iGzny7n8/Zpz2RyShBW4Fnu0CxNq8RawwomcSX1vIzJ4bPYU5bIiMpr6NU
ncM0r3H3klaArJywdibp+fvv9cy8+RLo5BzXRpKVViaB1DGgwx4a1a0e7y88tHPNil+inMzOA94A
+MoQRZxLyr5oT468qu6nzW/SM9SRwm3oUZgaPrpl7ljJotxdWnUvDfRk8iqydUiKuYSoZIqddlhB
HF4F8/pfeJoKogN0w/Rl6icrexTpgzgeE3YQa5vWXiXdCJcO3mdnhqoQgbIuqer5zz/tt/u4TTSr
IYQIZgMlbQPPBZeUPSZSFzr0z+zsqjRHwLSR4tnpvUXQFVUEP8HUmIJKvtJCGtBKxT5I4oXD3dlA
GiIOmInyHPHrkNqoI3Elc2ZKR9dka1d2xrBsyguT8NzRjI2dMjW9MYzotCBeQTkv6Pzjya36yVac
KQAiQqKNkk/qjMGlXvuzK4UuAfKjLq5rxsmLMijIZGk5z4VlTPHiEIye7lX+pWZj6eyEoA3YpCdH
UuDIfX16WgPBRYS/ymlCeaORFWTLMzkhl/JgR4JrdDlMuNUqdbD+vVT7P/vmPsWeTxufJqPVgC1V
jsTWMwcjEhuUM5ost1Fi+1/4sD4FOvmwMGnCnUknkBZvpmY7djeH+O7fC3FyMqJAVw+qSYgK3XA8
POvZptQu7NLz8zi5CKpwjP7+rk7mxDjGhahjDYUX9az3vOvEX//eIE6uSQbXylZrCdCYV4P0ipHR
4WJhbp5Q3w3i5ISXWVNbJx0xZF/y6qtuK9A5jCKy/Skj1Mt8s7lwnkIJdiYktyoRfZihifAQvs4z
NcdqGq/BYWEmK3y2nEzxJu0N3hx3qZcxXxnRQ1jeWhWsUmahvr8/JlgW3GrDXX24Ujt1hf2LQCc+
p0EteTOBGFrRrwOdzTF6W3j32Dj07eskoCm2brOZzqjb1GpNZa0q4JWA5eHbBF04iK23ei8tTN0X
rJUmOvnhbuzAFPoUGir9elIejTQPighUt3kndLgdWa9xvTLT3LaEZWms6bMwtQq/JFvNtjqY9Dq7
qekSj2DDKIvDAJTzxyTsakCQGCzqqaMbNN9ei1oHhGndpz8wYrBzAAH5sBMrFPki/7V8g5PSDLsp
wdV7tCfzdkwNu5AegR0UKZCfw81wxG3lBsXPWF3vj3cJnJtmqZRXWUeTKSnziJuAlnKF3t90KXAG
aZlqI36TsmeNXTBJ6M8Fp4p/5vv3fQhuWXFHvEV6bV3FnmLQ+4DSVTos98PVmH406VNYw0ki+2wI
uyFcZaY3WauqCoRx27dMkWJ9bDuvU5DehhzWVHL9QnbfqEiflDVgmathZB3D1WMy7wttgxUGgMlj
LSPRNOlNEPCJ9PQsSMdnA8+Z9udeLtzYjGzoRJX13hyuyvG1jxExG8sDznOh6AtTRckuotca7s5B
D7I8vzngj5jExlbCqEcfdT+DeF93V41cLcLYwOT8qgVqhh3GNpXo8sYTp8Yiq0BCD63jQZ66X5oh
bilD2pJ4VSnydTbtd1HZbHNJtgVjhk/qeBYZ9pR7cSk9lNJOFvxSAs0Dn7W+bqruAaA5ItR3C5+U
OsC31B0BCtJyWx2Zk/XaIk+Ia9LRSmnEFWyJ9rSupqMmATbeGkECGSRyD3HriXj5aZib1wXdeltV
XO8PzOHxLooNcJ+/KoymwmpTRT/MGHNJzlqC5YYQ+xsKB8d73Ej5lO4045kmUqfemzcSOvNEvBJS
3S26TTGIdpbkfq06+xo2ISsktij4XMBWB1CIAkJvMuznpttD9qDGyd3UAjMDMLivOx/i+pKdYZUU
0Ciy7io1EaGbodN3mnvgTlabipvuTZQaGFWoAI3ayNl3vWcB77LQ2R8NJlaBY+eh5YtYgfEqcAtP
C6dSI08cLLeY2uU+4Z+HxkHxCsTAbNpyTFOnn1rMWQCRFG5vPIJadUYZqQOwKw1KAWUio+UF4Rw5
mLwQ09amHypClgLZgd5DTKND/jCbQUXA4iicqAM1y+ourBy1xAnuMdblxdTDVD92njZtUlzmRwQJ
o/hsxMs21xFWQDnzBkywMHvABuDDkPgwofNmUupakn4rGcdVnptBSFHeSO/yWuNCqvvx4aUyrpV5
IRdaR0kqeraOdqrQn5+l2NAu5RbJtSJigAvvTYMt8Fq0eK0ZFk3ZaOwhbEoGrSxTse4zYXmspABg
PHKLBkyFgLcTN8V9+DqpsExCsFZNgLAdaOUiwudjtqQVBkCbFT46VX81DqoXFa2HWeI64RsYuMxX
+HTWGPH1fRIow+PYY/SHF2lnvuuVvJTix5QCnFr26wEarTLQ157KdtZq3jQKj3Up3Rt7TG3K57AU
+dayu0Mq+arJlJIfMwTXcSgEAwDoAlqv9lIU71p2cKfxrhECRfcykiR66Bv5VZJs4752ygO+bDpq
bvO4iNIfoYwpmXIjT7ew3eJwXYcrCf1QG0KX8yX6dgfll27ew4LWYX8eQmqBKgkCJBxdz/1kf1t0
uzH+oR9vgUIL+KDmb/tCtvMxYKVPzB2oQbwaWSo2c4nXPGznA89+b1L0TRwZcHQiJK4RjgvFWom0
E4nFUkteJTHo4Z6oXn3w9/GDKi1D1uc+K9Fb3HZ7wRP2740VjJCf1Qx9jS56qnKj5ZqHTVujbxvZ
RAq0yIll9JmTVW+TvkkKYJAC/N+HxtQdPFmSWgXHYFvWB8XeobsBs9ofP0qcC8zImwzqk/ViQCeS
vLLNssnFtoUTWZjd6CGylPhBocps/Yz2v477xwJMVr0c+xsjBaUjurIEsgk0oLmcF+xMeY8P13gc
ZdD2KKkmyk0X7xIYDspSieApgISr0qu8eC8VMG532B6YlP+FBjH/uoMeAEsxx3Bs9OT2qYePEfo6
8DBRv7F4t8qt2ItAQh7MaJnzGco5rNsEtxgowpNXz1neymvL2o+PjiR+1PG7RXG9GliN2utmekHm
g7OTAfxLFAM0DmoEi/zxQDtg6I3aGr8VM76ekdCF+p6HijuwqIorvQg0bESrHMoB94MC4qvkt2No
U0rBnFCAhRGBZRsAkpHltvx0+BB5V4Nyd6ThXQZDjL/LHrrL/2XuzJbjRrJs+0Vowzy8xswIBmeR
Il9gogbMcAzugMO/vlcou2+nmNmS9du1eqkqZQoIAO5+hn328s85Bg3usPMcqCQMLov3lDGJcjqk
3rXB2q3pbpviqqhvPQDj8b3Wn01EE7u/cv0vWBCK+c6qX34fHP5ba8B3nYRJTvjnjHR/SBU8IxaB
sSspyfW0WbbJrjhm34s1L2AzgCb94xT7Hy/4IT9oyih35cgFp51/tFaXGudlbt6szTNGDus/lf3+
LR1hMoDx3hDpxT+kyBpoZzK1FKh88cU2N+t1V77//hH+WyAaMOXLAwyYQwg/BPCjNS06sdk8ia/j
+Hmqt7//+/8tmcPKALsB3AxwMPhQjoE2kOZpqYitxbgaZzBzHXp0jI70eSz+UM9z/y2Q//vFPlRl
YriKwhnkRdQUbq2UOKK/GHs+LdUxxXhcBF+9YLu0t+7AJjitjeL4ru5MYEP6QO1i4cjUf3UicdT6
pm+TVTw5KxsTnJ+P5P/EnziD1hOj+CF/+s79Px+6n95y//O/fkup+P/QwM6xSc/+d8+M9SC+yOLL
3y0zfv4b/8WewOHCDZF6JkjvA/oV/F1/+dc53n+wum038aMkicmWSND+mz0R/gfWqT4j3QgccdO4
SCz+2zHD/Q8vvmSmNmUEagmI0//buu/ur+wP17//VW7+oYt/KeOwzVDKQc3mRHzOHwrwYJa0mSKg
MPOk8Zen4YaLkpdGL2pQ07s/XRCDCRGLKqi+iD66EW7gXf3tcf3XTf3d2eLXxcQ9wPWzE5LGhIeB
MPZDMux5sF0GjRSmr6S+covlyodS/TqKDC1S1mK9ZCr/Dxn+5e/8n+T4r2s6tkObEhEf6I8PW2wk
Zu2nVsGJnFtvQztIsbFqDE3bFlkNYBiCfV/KT3HHPOv/+ddiW8jLxX3QDpEA/5ojT/C3qJkrEMOW
StYqCuNnSH7AmCd/xE1/QTvrWd7m9xf9tcj18+d6OEPQLMMYP4g/lsNbE7RLaw3ZGl/YZB90Xn8Q
+GE5k2a0QffT0WrCsGYH6zbUiZr9768eXLbDD0+bkh6TFBQqIc4FH3YwAFe2sdsQH9kO8AYgPu+8
hGIhaEelchWW6huJkjrOdVsfABM4094PJuYDAi1OlhL6Jp778SXtQGStsJYvD0Dqy4cI7iBmQcy8
ItIk6YJIpQ4ug+4tZt1dguMVBvh3NTiiloqobc7gyTl07MqTBy/qnrxqhGTQW7XZxXNXXJVdPhyw
ghXrHv/wsz3Gy7IphqV+C5kFRiXnNF8a252+dBwtaxLU5N52dHa0cNs/Fc1Ubas51rspnUBlLY23
wWc+B4Ley/R1LhP8TjFZZXT39w/3X1YPG0zIFKEHZBX/m1+/p0GrMm9Cm5waVv31oNz0mFOE+RxI
BIlNZ5I979f7k9D2Q8jw84tCLRy5lLgRs2Pg8+tlcaaOmozFQ+Wk8KC+emjybKtn+nQe/UuZJ0UV
CcF8NRUL33QRLdbTPE3DVTimctuZaXhZXCf9Qy2cJfzPTy3AboP66uV4xhb/1/tqRa7iCkosHudx
ep8VpsAGgGGn01hlYbmZpiYoN23h1WjVRUVeiMcuA2tW1LxmhQdGMCkI3pXAf9G3smgfK4dyWeRU
j5ESyaEbM3eXdirE4nix3xe/CRqQEkUCnywpr0QRrrtmoFUZBz3ZAvyY67xyGYaWuc2kGqMv8Wsd
WLcZbOd76aR7Bw+bT3zN6XXvDOlRL72+E6a0nibdMfELpZQMOeslzhBh/FX1CwxXmcXxg0yGfpv3
c/rqaanvvFH7a2OMfI2C6HlKwNxgve08R2MOeMaZbOcaPxT9BLtbvkGt0ndF0aVH4frFrhspTDTQ
2261k0ynpcvEHSZL1jlKfeehsasULSLEvnsQbvoINjB8H+0AiSuABZzSTX6XLiZ6znCmPk4NzJko
r2wGD5JwF7e5fAWQA6fINyAeivhCGCgKMLz2a6j02enynu5IVe8XIBYrP2i+LfE8P2ZT23+alhCv
DAPHdyPay9Q7mFYW8wAw8mEa2MnyobKemIVhmas0fV1Uy3sd7CX9U6Pz15D1r/OCxgdz0QHlzTj8
uIORdWFbLS0ounkJazfT3+HDuQcEof66C9vljx/yP79jjmQENDH4qX8ua7wMhmL2GmvVLvNyGCN7
I3Xwic9Uf55zIEWhsLqDWCTzTBDUhysa+sAIfr+1fOgk//zVl86I73oYel36WL8upmkAu2y5LKaE
IHtTjBVpeVk9NKnOX9RM+xbkTg4kieJmW8wW3vRMoOKUYF//4Ub+5fHj2OO4URhdTuzow+MfELZJ
7LupJ6L7uPPtAI9LhwhltQxi2fAQGc2zMPPn+suBDcm5psg8rR0o6juvUstOtvmN4pB7tNPLuHCu
9B+mAv4loAAhdrnBi/lYHH7YhptQBKbwKW1ak7Hfh2hyfG6uFrdTYmcnqCYkCG62vKnGRzb++8fz
b08n9DzMjHE/u/zn19cUBvkwosXk2kXUn2sJFzJipBT9efC6pMUfrV7+JZogkrAvxLKAgO1nq+tv
7SRdt9YS1RdnR0DQa8eR46eipcDkiu6677TT7D2Zj+1VYoy+sdysA5vtfwYzYh6XJbtBWy33Yhzl
Fnzt+NIoEKSbvzaxPNZ3Rmj7fTScygUg7pNUZf9joaZA5dxj1GIJlolDJlfJXdXG1XsMKWen6kH/
QYHzoQ/58+OPgSSjmSM4j/m1vz7VdKjrDGJWti5lhXrist23UKPGdTvUwV0cssmtBDjOI/SKZBVJ
Jq9dT0TJpnE9Zp/SboS4+PsX/TMs/TWQ8onR0XLGhOsePahf7ykEbdrMiuBRJvI082RWQC4qLG8a
b+sKy9qYuDt1nSM+l1bHkEGJW2NlAv2ellW4l97orkcZ2NjDQ1ZS/JyNsEf1pbPJECtIJCgXJPUh
tunphE96cyPdeMSO33LbJ3vus23biohCM/i5VRUA31hJd8LOMcGw/zh21jOgSLFX+YVIVduvqhbJ
o2tJZLS6nW572X7LOsWVRZFuOu9i/dkQv1AoFelW9AM2QH02D9PGDRvn5efmbiZv6FDh9om9VYkL
msMNVbHP4RV8dheqM79/wh9sIS5v3Q/9CINwn84986If3nrUYLkxLjnNG3b1t6mDtE5JWjXVla8V
jISyNm5/gCSXQ4AV+exclalF7mKyWb+Q7jnBY+yzzst+pv8ABHpUB9Io8ZaifyzWREMXomzeZMTi
dZw8/eH2Lxvhxw+EqaTYRpnvOEhyfv1A8jEt29F1qeFAPaV6N2EfnMeUmDXuYcvKJjZ9zatoucoG
J1IQAEp6GMau1QqKZbVVelL3v7+lD6KSv54ox0Oc0PQm+P/553/bLYYGPRLoCAvfnSXZZ14s95ab
vEL3cOetocHw1YNskG2GtCvos1W5T6F7rmGbldZJACNZaRuLcGuewn2XDBT/nRgT6wEEshlyZiEg
eJcbj8A8REE629sCwu/D73/EP/PkAONLCkl+5OP4Hn6cni+AgrVjSQLVq4SSqi+xGSrjczM6/SYF
8o3LaVXt/BgzWCXD7ijom/0hi/rnCcMtkLoFF1mtG32MbPMpn2Zvkhm1XhyHTWKtACnd6bKYv2uN
pZFHNrMtmJ79Q63rw3Di5QVSfQKA89M8APj2h01nSq0gK6o6oz03jLsxuWCcZzGt7HyZqdz2zlk3
WbNptXv2BJZWY1a3R6tFCe7pikeT8enjjA5a144xgA2dIrwO06J9NF7v/SlS+Gc6xM0SOMGR8ygr
fFSPyNCOlilm1x5sWsJtnVAxjWzJCETY9rAHgyLeMA1u3YixFVhlRWo/C/eGXvlbVGIE12gd7YAi
iWoNwZZpJPBSa0OE9kf1IZq8j4sVyc7PQoDrJZcl+yG8ivpMLhUo+nXXq3QF3ikcVoECykfN3vJP
lguCfkyi6a0UBBatrCYbGzBbTw9d7chdnS+0KDqpW+z/O0GXsY66T20/G7V1hBi+2DXx2XVaRc1p
zA7tMnkYpsXVFiX4TH9XtJtJ1gAz6jKJiPHwm8p5qWH0aSoHPITY3MpkP8fIi9bADr/NY8KdhYm8
SrJ8WjYqwZ0MXo7+XjpzcE33zNpmYRvNm0FJaDXS84dNXXrFtzgLUQeWXYOOB4efnd361Se+1KXb
Np7uxdoFprlvyjhpaH/wz9p13jInV9jyUPhcpZvq+NmSMa2+mfm3xoGnW7Q15vLQRdXJlPVyVpDS
xEbAfD4LTpFzXyj3ag4jeSj1UGCU7kz0pS1sKRwTfq1FJegF6fqbW1n4nbX5Y1JnjzJDgtrpHH4v
OoY9wOHkCmelDtlO4QIXi1vnwVgAwrPsQpQJrRaum6kzIpDKvOjO0B3lBqHeVS9I4Qcy4wvDLbXn
x1paYBsuMtbCymG95xqHZ9Xx46poXlaRtsb1MGnx2sBUjZj/wgIkjEq5zpXVr4C6l7ezJdoz+A0b
e5nW+Md48Q55Sp9n8ku9L0ZgflgN4pXoKbvZVnCy5LbBpadd+5YtVmi7qFuIHNhUmSx3GfUneObL
TRBUQ0C3Ca6oUy3RZ3to/BczFHja0/p6HFo7vqlwzlxlpT2+1Ja+po5B+EagVhwTGK/uWpnCwoIA
gvId8W/3TePds/OwA1nRJk0Ooq27gB5Nyy8ZU2iEUTjhkzv26WFKg09CSkzg6Hu8TJBgd3ZiWXvD
UUrup8vbzhpBcEVEiS9zZuI1eWZ031atvmgGoE94/Gwx+9elyjEwF3ygzbp0cJvOwj7fZI2ohnXj
t9beyZVaG7tyzyYcHmaTuPfuILvdCG/Ld2rmLLEEBBNbAikcLcPI59LNJyuRzAXm9AlvHJP1x5w5
6mNlkviqnxIHg5/UxzIwKZf6kGnc2OGiydspL75PCDZ4PcFVYDdfyra0AFrn/TYbpbexu5wqkUmS
8CYobLzqHJHfe14TPDTLjN3VWKabZTT43qeRuDKud7RMqDcyqNT1EFiPo1kOjvHyjehiWsTljGeC
Fu8Uq+DaSHZokXfebuHg3YQpbbmlbI7klNkdMVO5IYvGLGeUej0uc36TTBPe83Fj7xhelbzFmY54
ADZxoHxCR1hB1KDRj03jXMt9mdSSTi7SGPJsccrc6jI8KdntLdCxQ9l1+ySTatUsA11hG3892+QF
305lH7VMEL5kInrTpVzWlQ/MrXGSz2MdocALrfR7JAxwEd/pDk6UynOskvBKWAlrPnea3WBPijAQ
ObhtWKjLYtFWN/oJ1Km9RgSCiyG8UCz7cpdOYVdvoyJVn+Bi+ldZF7t3IgjlFfRIdhjdWGshqvox
XkZ5PSVdt6mK7jUex880LyXGhh47wQxHIE+W6G6Ox/iYy/KNbsywpbhmHVIkdF7lAdlonWrjF2Dc
DSO/u0nP8b2aovwUFvFravzxxjhW8KWIRuDEeeF8Zsqab1aOUY4pZTU7m5IXcpyY9X63/VlcB100
SyBenKNEN+EqHOzooV6WEJWCB8Ek1XNPw12akc5rkhy8pPSO4Okn1FTYsGsIuTvX5MBxA9N9XRa1
nPoqqMjSXP0YdAmUUOi238O08zdNg6oKuNVwLpxsQlVVqc8OP3mXT7yXNPsxZNjOg+R0tjkbwalM
dbYxdY0oRNT5cLLCPuLUcKNt0ssnhtj6m9ByQJJ5JKSUt0v68bk52bJvr5eSA8sax+tyYthGYjiy
a9BwHUCfTfcoJuJtR63yqlHTsi+lkJtOmw7BB7QS3+GEaAN3X1DVx7Seie4VfQ1emjcU+4WKz9pM
syEhGnxUBpW9gDoeTHWaRTEcMj8PNqknqqs0DMrPRLmYhOaxyK8LngMAe7FNMJ7bWWN7aBPLbDI3
eJELQjNO5hIUy+wQzLfMjJvJxzfPjOnX3q2cDYB7uBcC+NUbjcgf4URl2O7rvNgWMDpvjQ5Z5nkW
0CEM+mSnO4Y+1mWzlN8LzJuTwMyI5aYhhLFaGXRclv9DQ/w6U9YtjkLW2an3p+DH3MKCGADfvXBz
3nFGN3YYA6GuhrHd+3CjNzQ5zJqdpzlkDRjENmHMp/dCMIuzGG8jOgCsjyZ+0ykrjU3RdZPVkOWX
lmXb7UrESieZJR5FvTzy9sQFemOp4lIFJR7AjZrPOhEK5f7Y44ho+lmtW4WFssIzZY3szdoWVjN8
njlN9ZZaZHOoAu1NNGA7+GcVsqezn/Nu7bxD9eDasFKtrjyMS2Y9mNgXaDOAMUeZ7M6tEwMopwdk
Dau2U8u2tgbsVWlULV8HLOeAYliYn9MsIgNbuiPfXXc7YPRzsoFEnOLFjgAQtPVz4Kn0i+kVGhCt
53c5918Nln/3enTSe1LTYjeYxdwETaQ2c2rNT8vkQJ0oe/Pm27McV9Lmq2dSvXlVeYSgIKmN2Fus
trWTgyDxTdqewAOjK6Ndts7mxPtcpny74D0B9sBQDkwbf42C+d0vEA6pNHsoJl3tYzern2Vd33bT
KNZx5mOXAvnc2SYkiVduZviwogrEp5Jg95ZpZXwGDdapcud1MhvMnQVb9MXq/rXkA36WNAzfO5k3
r0A09a7yMN1LvHJvlWxt9sB2s+pSg8KwTYb6q1/nLiTWzIOuMJttPJX3lVtdNgb0dbDbyivODbRs
g6oOGDIjq5oDNGqlAO8ecqIvF9YkM5jmPerjeF9XCyhT3D380DA0R7ztDCO+2mEw3wCGnLeN1PlN
B670yh2T8OB6Et8P+MSoq7xAnnMi3BdQhsFpqLIT4N6CkGd+k3UgzEp1lQakqJYfeews17YErV5O
wEiz2lq+hoXmsWIHFj30VuJhTUBf/jkbZvceyCVGapEx9xCqIVnECu8UFlQI4VxFWyROAMvHKX+E
DC/WKkZ6GBFKIYYs36opX4gSoXOWkNfxas3HLb6CamT03osIqAcDXLGy7XVF7+fVmWINq8hyqqPq
W9s6le7Q76YleRQW3hFVZZVo+sZ5W6Tel0C0n01v82mMKPtM1nVrP0Iw50VDeqMl7Uamd7axRG4Y
paU+LhAPr8lcLoFLFJ9wKshW9GSSdV+g6qsQq6yHRFnXOZkO5B9kLUI19rUB0L6KqUiu8qYWRF6k
i4NdCI7GwuwoU9nHfAjwNnak8yMr+eAYvBiPQZeKjRfN3mbIk2ID27c+V1WLHVJ5kVQRWjougz7x
YHcrf17MvhxGxD50Uta+4pTC85m+m7dUqCGxUV2zUKt1N2TFddGXxTYfw2mVQkl0bU3Y1QhAqz7A
bLdBi4Yu7VqprMO4hXDbtuzlIJfCvvIGqbBZtknBNm6VjHcKZdsuc4fynirkBAw34ZEYPQP0E/ej
SoTP2QhrHBhy0a0bCWO6mi9W0rNvrSYTLavENeM+znrMjmsozbJ9GMN8WFV1R5ookjOxf/84zbE6
5X3abEljLQIO/KWTZOq2YzGcOx8QaqgoeuXjE5VnvYfLi/NkPiIcJQ6PSMflt4SW8sbSnHV+0+HJ
K2kuZypy9ojDglM6t9SILQrDxGQPs9+pa15sDaDejnZxKAex8qaetlrCbtmo5FtPsQbksZ/uxryw
93LgULB7YERdw35WN09B6dkHB1e7g9MV1WPpDYhUvfS9aBjBgrFckQXFjdyVKXUrHS4F8tpiojFU
pmC6KhltjZ+1uzEr9DXjU9nZGyO0rY11UpGMLz4hkIYKL7yuBkDlIuv7Q5t3LarP6ZZoaH7sOzf5
MYZze5skvoD/WBZfl14m6EZBUuUGXReRerSKE9wcSWyaZOe2brmO5yg9l6UdnUQ66GFrN4X9SsaF
+fMULe7WCF+9z00UXcouk3lwYm/cQHL3n/mh+Rrf8fTKc2Swybyuh9OEjrzl8Dz69fwNfKr5VlTh
uA48NOMImZ27eCLhZnbHWwHEntcpJ/CuSVmssZWJB7Y3jZ46/iqreaZ1UMVw9Or+3HkJ4xkKlmcW
tSxZtxGPYBTmlWojFFMOSnAVB/eKBhTCzAJP7XZQTNtGtb/FqaXfc+zmwEzlgK9z+SX0R7mzCgHl
aOzHjVGajHDAtqHBV4UgJ/ddzJXn7nszyx8y/5yTAq0SK2/uxlqUBzGa5KTxZH5YygyLoM4LqEwZ
F/NPJ8fjlyjRKdbhNE5PWlfBgeL5xdasMJs57Hc2Yr1jRRpj1nL24m2VdbVeNwPjTBtiXRacdUHj
dnaPpaZXqofFa2gkVnGJRVWTZPtsQt9cuiJBs+kN/PA6ux8l43+qqr195OhbWKnxvQiLGglgxXnf
1QplXc47tReMuyNpNWspOJXKMJR7P6mGFzXhtsmWVUSg6S8DYDSgbwV4YDYZuou0+PPgkPQOZDVO
1fTTZJt001YlRXqdD5T/PO+qLSe577zOfXUK5h9WfSjTs+oTotFW5Xj0JNmWkri1tX2tC5qkMS4q
swDapxiKvguaAhfgPDE7zDoxAvFEh3W6YUTWa+dzYY9Wx7aP21M7NiTIHdD1dgDmFGYp2Dw7i7ZZ
MCEEdcf+++Io59C0Mv5kW9rBAR288tpvk4ocM0JgbaWfqnL8ZvsQmkObHajM5LQN/BqIoUOmOyDJ
PhfEFiflZFDuvCBbPvusxadStTBWugTdcOTNbxjBiFPZImLMl8x5wjoZd58uzDMWRMX4RRTkZuW3
CLhpzsubxUOXWWe5zRWn8FzouEUCzeKkKTNjV1NOV0wbQq1zZFveqCTHU9zWebBLOcueU4skC4kF
PzqlEnrMna55HAuTfrEtf+eNo9hR/IfzTJGuYyMcmu55EAm7sLDajZOp6WmaMvhVyHctSWdi7Q6d
tS6hD++xkvPuY2viSB4lx9VYSUTCndDTDYDxcpsZ92uWWuySyvXL595Nl+uqWLwHBAg1H2Uw17dF
QZV4F3hT/q0L2F2YugMfm9Elu5lnEhBq1Wo71GO9szMkcUXeJTunYGutrAh75NyZvrcoQDZatOK2
iAaNyB4Z9yy8Yhvr8q7Xi722Q3ABRIk1olWHooM9XVl9ATOgbKKNsrXY1kilXnWFXHdepLNJpxau
7mA/JaW4d8I2vSk9qpIqoDhaREyY+H1cfammgKM1ZcLpoFXsfK3tFK3wGGkS1qwOEPe186Eyc+QC
/gyjVeCySE0HRNrt+mfY8dVTHEl1qfT3ehtapbdeFlcdpxQiKaUheex8171jji+/X+iFHq2guVSl
7HaHY4y+mbvYQffq5N9jz8X7OwpegnjWd9LT1tMQocbv2NkPaRjdsPYkfUYNDnoOMXjw/RfXGaPP
uYmyI4nQJVArOcMlgbMN1bHp7BjeIYMsy9RTGCtsvdPE1ofFVpdOcgzmplH+zaS6+a5BILvR2RwA
rk6s8WhFhpvoOy/eq0XkMb7Mrtve1T7NOApdMBQpPdP7N/UshnWfBMOyCpyKyg2kR1OXW0VLVuyC
bjDRVbP43tU8BbN3myUB+u+o8ZAV2KaTFo4f8eVeTfra6nF4tucwOGRjT8TqjdbLCNV6O3P8fA/i
ke3asnJ5cqVOmQZy1BN6jbo6t2VE2cAXA7FQnffG21NRDOvtZKDSrkGYB9ambg1BQuRH9VdGEKPv
nM7tbpJeAyESzMpTXSJ76hMZUHINdLsLu/Y5yAbBunY7/z3qouhtye17j1bcJ84qRne8Puz3vqqt
J8jGPAvPRXjkxjI9dn0DOm+heOJsZafsd6eKyuF+mgdJSyoI0N17XfJ9JPNUjO7xN7iUlW+mMaTP
Xodg5ps54r/m/kCEpLKsenE8yqhrssHx2hJz+fVnf1THF0cqgc9wSFa7xDAt4ykdtlOalvFGLwMf
ZpmId4GBhOAVqvJ7WCXI192Rbut71HT6hips1W0yXaevYRe63VUTTONm7pS+K73G7Bhj1KALO0rT
dtuOG6FT56HNC0pPbkojeTa2IHBSVP8TRdi3DWtwCLIpQoLNy68SAc1/SWHnKoLozhezjDjbkUet
iX417LolEFiaWQxScd6D7NO6/+prr1tFeXKqYqu7Hav5uZRUQPuwBnvbzc620kIdwbc7bJoVUzit
tNgthGL3ioDLbI1DfVi4GI0VtL+31Nf1dAGLN9ch1ojbYHQhv0QDVMnGoaoXNtZlkgj8BGsK5W5F
fastIEhQFEsoY3d2463GMKHpPBZJ/zbM47ivTYKT2xKFzSsTMRASmcZTa2v4+f96PoFG24f2l7RQ
6j4zIYNj4xDN71Y6Td9Ht5y+0+zn0/QmPRbrdLZxOna7paWk4rorqwqm5waZ5lMXB9YRGxEKnksE
Ln4dKyv5qhvhPpSkrtfMECHVaXO65gkd53sPCcRaLoxF5P4SlngE8EpWLEhMFvq8A4vYVtWP3NB3
Jb4I0ckZJWEH4lmzXLKZ/rYIdboNyi7Ze2nb3EBw8ne5yK5LHZS7vGSIwcmw3WOH7TgPy+GFIVeI
KSJq7iSapQ2H3nIoanpnXqvc1dwEB8eVDEOadtnmsXpjOMC/rVM/9lfePONjXufxKqzq9NpaJCzZ
wBodlDhLToQ1MajWiGZLvl6elCiDU6ZxxcMnjrpDNl7MZOZgOk9+Gn+pi97scHR2wUTMxeO0+FBs
/Um2ZwrAOaFL41pPtZuhZMraBhLjaOGZ4xIx7/2e2bxV5izvSyU5tZIu1Gd3pFEDju0tXPxLyzbw
qJMV1olCwXoMemKApmfaETRY6JnryaBHh7/TXjciZTiip4GEfEHmjFhKExa3RaDc66iuXXcdl8Ej
dQimTqrQwp2MOsJKOpXYzeQwzWaWnf1CkXpgbvCyaWR+z0qPm7xNH4LZVc0ukbnGN9KdCrPKutEm
/ZSWCyX48nUVdcl5AMyshH8VW2W2clwrOQSRcK+WoMREvwrDL5GJ2WQYbZq+g+pqzGpOp+LBrmvx
9fftXO+fnTcfj2YPvSQunon9cei7qVRCPUMxVBOS1TcyY3MmBDw2c2JegsU06SrIOp/4lORSHhtj
phSFUc2kZNwp/0swL8nWCWsabTR+vg7G+uR3+luUBbeZTqJrqIA0E6LBfR+cqYemPVhyFQtC5lVr
R+ql65P5pvfL9HPqu9NmbltCfb8SxZYBqGqntPtJalf8QaP0AQlBJzfy0VB5nJ2oRS/C71/VAYDd
3FIOFxyIiINbPU3hVhnpDuuL0uXct2l2HOKXJWyodCDuOPqU17aZQ71kLA1Nhd6mtUr3zcofGhmQ
W6aWVn/QuPyjgcs9xhFKJhsdA+CTy5//TS4QjotfIsAjc9FdvVGqE9tFD9lqCZVqVjRAlmtqitkf
pW4Xxfcvygnw8q6NTJ/Jbxdh0wflhJtYHPUZoxzjUCVbEmxUwX3BnFqQOaslLlJmP2fOn6QJ63O5
pOrRbvOWzW0UW0lzm0HxyJvw9lSyYRJssHGwyiWTv0UmpjM9WKyWxoIq4hqTuRLAstM75aqOxFBs
+mQYsDK2zecyRg/JxNribFqhARpZhT3fN9z5a1ZRpZHCHk7NXFCD9QLnPDvQiE3MNr+CZrYvyUaX
VeoQr5thjK8rnvXncJBwjUZUukHU0mB1Pdd4pKwJHrLx4ja3Lh3z7VCpuWUqlRrzUZTSBqHk9NhI
WLNwJrRFg5T7wfWdfMdMQLovU/9kL26Jvy5Uq7Oq1MS8GKWNCAdS36aNUYG+AlgZMHw1NUu1JW6c
vmSS2ikxen/n5vGb47fTVZJ65txPepkPPL8O1bbWzBzz0Lqta2brqW+a7K0OXUDUhKMhqrBquPKz
jGvz5xk1pmw6hegWzo0dlMzDOD3L968NyrE1+2noEBBuyrIDBWYmxYhglGbNOZcaLU7Ot0jyHAFf
723HQgyDjLrXgk3up7A0tX16nhkzlnFshqPSS7VJbHGiPREcVVEPryP1hh90/9u1Z9VaUs9zLycD
CueIstLelEv1GqQWg+q/38Uuq/UfXyzmHrhkUN8NPo6JzTJewgpBzzprIXcnXea+FG5pnn9/lX9R
RHlxzEoEqMpTjD9qzpq5E547ot/JRNXfaO3qq766RIMyQs4tEubh+2UhgmiiZUe4AB20tkkTBD4T
KrwXVlAR7mjM8MdAPUUhFbdmHNKN74bjdvKk+vL7G/5P6s5st26ky9JPxATnIG/PPElHoyXrhpAH
cQoOwSlIPn1/VFV1/2n/lUZdNNANJJyJdDp1DoeIHXuv9a1f0FZcXDJ1QB0GgmsOa/0zPOZfVpBQ
1EaeVRpvxyIMFolN+N6QDneVCJxDHFkF+YhuRKHTWRSVsanjDYxg7IFV1yePYoqRibioten7xbQo
ajGL7yL2n0Jrys95k3yRXaA3uok03sRKf2/MPtwlfeW/u6LNX//52/y2HPJlUNe7WH2QtVi/LodB
kuRSpaPB6WRINw35Zl+Kpgz3aCkWvpLwngPD+MPP/F1Pys+0PzcJlO2O/8s2weDWpIPNBZyqOL1n
3lu9sfa5r4bE5NqbVbr55+9o/fYkL1+S+4XZkQhh59e1tzdmBk5M79dVa/mPWNZHTJdFfONmc7al
p60OdWwip1fe8OxiV3/mHpOP5s3fXWpp7VZs37JHJ/KHz/XbnrBQ7BCuhUIsN+BTIvqvT5IZ4T7p
TUoutE53nEbhtnSoPdeiouOJLr19sYYsOg1G3209OmbI13x8qX0VlNfO8Jm1MOH4w935N8JUwks9
ZKlO6HJ/Fnfav+6Qtjta+TDxqfCz5A905LyzKCudb123Ht5FYQ/rrCRHvlBBu/NHKe/7wqBTTJ/k
mLYGe9r/+DKhufK9Zd/2zOWl+/sHmmJAz5VkQEV954MhTjhLCyNaFaFWj6Xs7rtmQsjeT/GuWeAA
cTW+LclUmO2dH5VZ939YGP+NOQWtnhCmzYaO6vDXOqdtlB+HAwJl8HLcE7sej7Rpj5PZYhFwu61b
JOH7bOcOItYoWGU0aVYoQklGpCB59frKffznS/S7YlogHVzcMosMErfb368QXcGZ+p3zh2WYLDla
p6vQTQgwaqYGvc+IAwV10C71nWHnJM0fM5t+q3dRsqJhXpA2lADBb/VuSuVnekPMjLLMHnIrf3dm
bV305FoXZxTWpTcdvFOaQaFM+2+iNfJ9GSmHctT6g7Ph9wVN8Flsc3H7YW38NdrYQqBUlIFLOe2z
lcJ18kkCnV17JyeXWEd/UDtnTsc/VJX2otv922ZJmg9GChS4pmXzt1/WNH8yM09X7GJ9lCi5xg9w
QfZ0VqqYvpizAHQQxYRIoGV6GBhH3/cZ90hF4a1X982mkS7Yghqv2HZq02GPNJwiUUbEBsd9jzkn
ZOi2pUrbt8SP7oYidI95IyGq2I35rbNm2fzhpfs3TxS1E2+bWCykwa+2L1pmUZoUWDP8siyPEDbG
XWZH3i3pIh3pZB0cWbM6AZil0sxS4+mfn+ffTxKYrHBisDBylOBm/lKlFxidAm2iK3aNRO4EE1cO
9Db6SdkV1s6m4d+u3TiSFGJxYhfMHqvwx6cxI6bhcoOIz35Np55NtyxnnBplWpA+lDaD5/7hQn2W
QX+/81whO6Rd6djO77tZlo7WhJ4xWfeRU09HhAJztJ7iMvoK684/DnGqrlIjCvORTL1UeZxC5k9C
Zw1k3dovE3jDycv5y2AltdroMTUJSK0agBKOA8EfHUF+G/dZtzHLON24xoyCLFYztIEeXYbRVi0d
YzpChWHT4jLNbeJEmnOFXZZPSd1k1jrqijMDPaD2U/VHz8C/WQwDbJ944QNcxhSLy9rwL5tY5dIq
q20KZezJ6abWwaXSzN6NdNEHBSO7rqbTjworuwtCuAzshcZX15nncxiobpsyFT/+89Pz+7O71JOc
RoXNfoGR+e+fKLM8O1ceUI0JDe43EiDkTT8WNAhTDuGEepZQjYZM3EgS/vZ66IY/rMa/L0FUsdAH
2LFwxRI4+fefzxSaxmEfGKu698xvjFK61eCOxqUL5ulWcxPIeoNF8s9f+vcaJ/AX7wZWay9cZL9/
/6E+mLkprIt4jT2RBnVLL/pPVlDvtwvLI24uy9xSMTpu+MutZprNJJ40uTUnHt+7qZdOp0rl1DMG
6qtKMkTrnHUSaKdDsqWreu30cITsVkLpNBwTIkMaDShaOW0dnGT2nh2njC869Z+6YIi3yVDYnKDK
N/7teCmigcgL/Dcrvth8dkGZ70anP1tsZRvp590JfeCxz4OberK/DgPF0yhGcz8uvdwki8x7K9dq
baeW+jp1dvGTEVr0VHhLdzDrl15nmTQfShnFpuv7YEPI+bDq03bcaLt46KsyvE1nse3TntZS0YT7
1ADpzIC6Li7YOMLnmIj7ZDezKzKh8UTx4jXY6g9I6Gg9Bm3cBn/wDH0Wqn9ba5Y1xoEsSdmMPSr4
pTQbh7HUPUx3nuyZj9IJJskr4UrX2SQogT9YzOVrXiNs8psq2KVhrOClG94u6AZj7WY+TWuP5maa
IDZw3Wo4YCsRbIu1zN+MrnPvrLTjuWmqyCDxg27zxh8DzyNsqVYf41zZ3xUCr3RdmIV81G5Y3PMC
orzX9Ou3kyvnuxCZ4CnzFhArGsxvuVd/KXRi7YIx/pLAjlplLUyuRIlTB573hx3Ezok1Ua+KuAck
gZ+OrvyaW2E8Sj1c0oSZeln0hyCc5UNA3wuZSBuoVWTOOCJqbYiHIkOokKi4/MM68gvAd+lnOXQU
TNx2doj17bPN9y9Lm4nARYjCos5rPOeST3N1EgPYI+bh3r7Ny2uT5cy+XAgHYI+SGa+G2QSHifP7
XtadegvQ65wDwlyI8VGFPny+8v8jJMZTVfDXP/Iw9j+r2/fiZ/uP/9F/i9b4fxKYwcL03wMzDn0Z
vzfT34EZ/In/AGbY9l9B6FMic2PpyAEt+N/ADP8vzKicEaENuwsxg9/5L2BG8JfHukdBxNLHXrcU
2P8FzPD+EvQDLOwerI3mAuD4BZDxj8AM+9f9lKo15IRK15h/AnbxK64iztosc6E4s6HHFTJnJcUB
2h9EXFMkt0vS0LZatG8Jo/gtag6a+iiv6PuCrCzNB4f25n5Q9jfGY0xktGDQ46EzPgZVxCglId0U
222O72FwztaixusQ0CJl0+NjruV9Vtrz1o8yB4aiss/FouirPsV986fQjzWvu4zU71Ybhpeoy9sD
7iv53ATe17z032wzItIgrfs9cwj5OEZexyreF8FjO8Fdw3xbHkThim1Sj8GTVasgWQ+IGVZwFLp7
EROsblBpNJu2yur1qNBNEK8EHwrP+SULmJtYHhA70WeIcR2UoudumtTJYeK9gqovLwOQi91gkAMw
VAFrR+N8zL2NaSOB9jt5wyvz6m6LtnncOq1rHicHWbI3+Cj3xrZ4CPBdb72AmmHKbIPcI52az/he
X+2kGLdmWI4fto0x0pjU8DJl1FuRAdgqkt7r1BfJrcqhtKH1IWONo0C9mvA3Xyc7cr9qGh9n9Bzu
pkRv7a1COqpplRwx30t1jGVPWlTZ6JcpTiMTnJgmz0d1Ftp/qUo8H7rGW9eV+vswGcm1jRApuJ1N
pFPqT2QA15O6Tm1NChP5z/E7jbPx0GHnmddpmoVP5YzSsp48VKithootWeY7w1CnFCHpt4X7u2mx
GmxNdFo3plyC7ie8xF+6sZh/jLWrN3ktvvYGhr/YhbsgQ3/CFlcKTx4DZXCXsLpefAY01ylxoAhI
NRePtopx6ndtvK8INVsJ6IBh2O9G2nSkQzTu97YAhrryWhsN3tTJJF41Tpke8rwlGDUKR5T0eOa2
SJd+cpKfV0LVAaoNZbxEha3FSifzIaak/Mkb3R8xDCM9ytSwCBfexrpI19IVyTEoDCtB0qGre8Oe
3Dva/qhlysI/sN23qPqRAO/ZDdgfDcmtMSTJS3SnYAm6PM4uiWyvaoBbyLjG2ghUoXh7BtoNcVBt
Qdy198E4ZgxcrTy7spnxCGid6PPklPTYacAxtW5hR3LwJNh1WH5fpWX5LJ3UvEIRqY5V0TNrtrp6
0b7jsx3n7suUFsVbjwJ8zfZcE2kR6JPfmmQ3dYRsOIGK1g6A4yM6gu5ehogQN+RndVjE+3yTIdu+
1U7ebHOl7xSJUqbZEfNVj9o6oLcez23R5RfmlJ7c9uQDMrd0qvgauybGDldV14KCclPijL5rXXwQ
3oKd6GLU+aIJKh4RRKZpYgEC8b8lMa8OSDdGsqmLALsx434bpDqGK9immNQhgH23/F59LXMT/SSW
Vv3cFo7aBZkpn71Bf0N0nR7MetDb0hbfa2ecPzhwxsDzyrk/6nBKt6Gh+00tIFx2FWs00d/apNAT
1puarGrb9vTi84znErR/8xK1rT54CmUi7an+zLCw32b13H2UTVx8pMILvnuRnV+9ukjOWprTxp6N
/lS0mYE0YzLWeqhBd6qeAK0ySdJdlMy7uGBsP+j2AWVPsnbZI9aKUePGn1T+AhG17eihBvkPx0mm
g6ntgPZuWn7NSlHfypRxuxvG8U2K4OtmtGgghWn47MI5eZrloqKO+87+UEHEiHgMRnjeho2EjN6+
xekyzg/YEuAEimYGW+0YRNQEzTStkskw7t2R1y/03PkkovyKe7zeMkBGgV6LB89rFHNO390mSBKO
bdTK9xDP/KXt4ctUWcstM5H+HhK8K48gJs1rb5bmbiqMfWzFx7oOnljkn0w17PFv8tTl1xQ6Z4M8
BcBJvtMJMrWo6w5l7e8yJ19XrvzqlNnWYtRi9lxGGQLVCQ6zgL1qEnyPDLRGs6Es484W3Tbo3cPg
segnxiEf5A3o0Zu2VBKoq3rwRR/Tz/KhtlrpcdbMiOpcoa8MHsKQXBcIOCsvr46OVncdwnVfzeGl
UCVJbj3iD8wg3n5C4HIY9bimFnsd1QsP7LXInY2CDGrXqt7iWLvvnfE85faZ0dl7p7yLofWpCu2b
0pyORk0CaCdO6J6OpY6Yc6XDm+qda9JHP7rWvXWz9Dax3Bs/YjvF+IPtINjQ1tzwE2961wFri7cm
S1ye4doDhiQGvS4K/CtFcxtETOenmtlblB4xOtUbBVhl0wqgjp1QBdOMAOtAus0ZXCP9AVGgTMEL
U0Z8h7C/M3v36gUEpmfY4WwjsGh15USJMnSLhbrDQEtrSnXe95K6dcUvPNS+94ORgD7Ivmx2hTMj
gixfUUh8a8YkXbOz0Lr0GDyOUqQLGQP5RPtljgu1KT2eXd1nl3CRK/ZucJ6b8hxm6SXUI0U5g8rS
HdlM4uAonOzS2wKldCtawKxq64/ZRzLZR3pJHyHjSxbm8kdozc3OipCMjYs40hGEzmGi3Is+eeY4
T6nT9eEm7xJQMnW4HYz0PirUExmqa6dIDkar16ndLq7E6pS26miN4ov05LQWBm3GnMwbp34n3Gmj
3QVdw/Noje5LWs7cHO1uEZs/FwLLRm413iEpW4fpEnklM/LBqhS7ti2DSzeX26jprhC25MV2+49W
d86dgc90Y1TpO+iBipoim4nPvFGcTobmYvvB4gD9UvrW4yBp07VMuw5TS84ePf9j39S3s/RPYT4P
e+TD+mfqJcU2NquXiIX0THmYgehtyo2biQ+Rctmrws72vNDmIWyT2yJbIKeBh0cKZeEtJi2WgsE2
Oazh4Yozpb7j0o/PiUDx77A17R0LaY83WPVtmLjQHDge34QiTUhNHOIVTUzziQ11WItydO78ZPRK
BrtxtpuQQ+8Mw6rude0PHwnit62K4v6lZMk/u36vrXVrgxbjfzifk4VcOBFdMa/MNp6v6MQKPNxd
wjvQO8K4uI6csS3YLVxg136N7Z75SlUM0boBAnH2Ix/JSRerZDuZ1pOKyXlspeEcoqYSKzQp9Tox
M6z8bYd4SMKDPgXYs9YypHzLUvXgWciyWhFdrWxkclCYzqWZw2xc9dJqbwQH6XU3Dpj/jdE+dkN9
UmPcX50GZV2RsaX5SZ4+DCIeD43NqNjTRvnkjskjIv6ugAVOtiWy9HbPC22fuqku17OFQUF5ObGV
FSGUk2OY16oHzj110JVrCDpbFDUzYj2saqE9zid+cVqWrqRgMoC15MrxYtjVQw692EyCdBd3Kjz4
XqyoagPvsRyE+aOUpt4UrWwJ3Rzd84xL/i72nJn5vsMJGlbXLgVmgDJ7rh9HAfMgzuzp0ZYgU6O4
bg55n+J3xfypz43VFleUMB4E00FcipKKqvW7bdbSh9h2cpiuuV90p8AS2bEoqtcUUhnAZW7MQ6T7
ec0cabyiFn/EiU+OD5NLqMmQsLcRhNh7JhK+w/YUtZzzC4lnr3gcS9PdhxxGfsDxx8pdD08o2SkZ
2sRaI9WUmym11TVQrbkPMMm066pzMgDgyXQxXPlcZl5/bRhN30UatvDst+OJRiCQJySisH2998LX
0b3fy+6BqRW3Ku4inJIkwAdtkW59G99ImMhyh1qYpz5LBrHJRr+9D9tgvOI8qPepRFnpdcIDjZX7
EaoxKg0qGa1QRCiQSN7goAB2mxKacNvMtzaSqhuRqhBerAqmF7yk+Ap5IDYtrTJEg5Vf7bMG3etu
1EP7RBM7OWjMiwSjUiDF0GAdmayTohLPkK9KkGC4gGDYZo77bapa57JUX0+F4XUfVRoGX+txbO+S
KXHfitQYT3Y0qL1P22gfM2tAYTe17Up1TolfuQjKF6TbPIJSmtnJxj30CBiqOUjtBU+90T0yr3Hv
Q+3ARs6AzaSrQIHNMxvXuOsSAfGiR3+RrCKRR4vIKqy+6thBiB6Ojc/mnMUPpplgoRVlpIuLF0bR
Tlhzme48QCeAXsRocQ3RWt1r2lcoTIEwwQizW5MJMGmjmUpGa0vj3LnpGEdXdLdS/wa2jFtjjPDy
gRBSrKgWwaer2GmTh7EYN2ORoEdwl5ovipLW3Hpd113aylbZCgT80JB9O/pnH4safLIaoHOc6xAM
mST+QhOscy45LH0kQ8qhzA/z906aCVbD1pU/EkioG+A/pUMFYRXHTIf9hd7TDwotnsLU6A5LFMHR
N3wK+0KPqDFwHFRz3z/5IPxY/yOWep5ZvddR+NzTGqfud8ZFaDrrq8xafxM3cI0GK5dnT8jsGZNC
gPSxJx6O9mj1kwbyW5Z187o24+yuRsuFbYN+8j3pveW4Dsex2gzYVqBemw02ZwEMIajc+ZlP8dGV
TXrfRP23yVZiLRVmamuSYG6K4sZSqbGJosHedF39o88rOElY/h9bdofb0ZXeYXAK/2jo0bRXrD2P
pcb2HqtmBhvuIUxJ1AfOAMLlwNM8JtNw20oMEpyJxlPT4jB3IC5tkbq+4F/0V1biXRxzKPYyk+20
YT78DYbLsE4D74dqM22tgHzrxx5ewUZ1mgxcEzpma2BQtlIrOLQ5WbQ+Pc9NkPnTjW8a7Kf4GemO
XGo/Nw4oqc6hXzofEnnVZigIhVJhgpRrsURq04+ZBjkfE3i3U2847kR2gJXvylBlX4Z5IhjXyO1t
o6qvKErgrMwzMcb5FH2xi2TXZzisvd7xEaew2ECGukblIovPdX4LXCM/ao4jG1vIL+Hg3qW9Fx6E
BWU+qtzmMNDUpoaf62AB2UevnI+oaTyjvIg+L4/49K8EwMe8kjE5EkQYSk6PglEuzwbPaxe0+qpT
T8I/EenV8YppU+Iduk1jJz2bMREISF6QEQmHw5R0cGdPxH7NJTz/SDsfte7gKpg+vHo/FzfJ4Ppb
yzFQeqocXxUZLf08gE1AhL2XBnt4g0gNY92Ic8eIqmbDMogGZElwmM3JXY95sxyn45PwFvWWobeA
qMo9ek7nSHlNFHFLzRxVCHC0CoA2Frn5PUddv41MGewjh1hGlXhOvAJkRmOZymXr9+hMuUc+FIwW
lWrbMV1sbDR5jFbWnGPROs7mWwvJxVkZkfKxmdBp2re1jVIcj+bwBf1+hHc5/BmNaXSyOzu7aSy3
2YqG+OQGaViw0r5ZQArJso+RS3GxNJK7bIBaFfVyrWfBoZv+zQ7QxpeY6foOILKidDeCXTxXya6q
jeHS2fExLD2xCXotTzUdot2g/FeSSX9yHPZf/dHLj4I1DSdFrrZV6fj7mAphZZvWY9MqRY+NYn3f
1HV0GZY2XN3W4XqquRSDdr0jHhQaNmNrYniqE2yl8bSj4T59AfNBnkrZpS9T4Rvrln4RWeLah2c6
+ltXYJobDCE2XizDzWwvPaeKvKnI10urGhDEK5YkNkLZkBdudNgDy8UoWLHbkMsBtQlxf7WZM/0D
tBOmAVZTjn2L3VAU+QRvon9Kk+BULZZEAiJugsWkOC92RdHhq4ErU2wbSw5ne7E1evgbs8Xo2PgY
jjhDP9SLCVLghgwWW2S/GCT5wgamd0yT8tM+6UTVuvIWT2Xz6a8ccVo6i+XSwzDHVAcbpmE1EC0X
a6a1mDSZhC1+zU/vZjth45wXQ6derJ1dj8kTH1V8MRfj54wDtFmsoH3eEEI4eJd4sYkmi2G0c+v0
4i0m0nCxk9qLsTT7tJh+uk2bOM/Rt6PicxYzqmjwzng5dAeDYVUQ9MO+9bAix4uNlZFuusGX4WxC
nMUbhNu4SlIklbm1WGAXMywGc/PES8Tpxvs0zTIbjT/ts0HkcNOw1MZclIucaL5xM5s7x3aNSxbx
bvnIlpmK4O6PF4suHvTg3ASoY2lk+JdgsfLmS1NR4+7Vi81XdHZ0yzaPj9DJMQEvduDSEPXBxSGc
4BQOayzDJFPlGFQnmiT4iY1iUjtACniMu8VujBwX53G2mJDTTz9yuFiT5ygOLsmnX3n6tC4vJmb5
aWdejM3akG+I0SmvF9MzdgryrhcjdL5YostPc7SgSl05i2WaKl8f0NHN94bCUB0D2r2PFpN1/em3
pkwSD2kKHgt/AIbsdLFmz4tJW2p2Yn8xbneLhbv9dHN30RtLEv5uhdMbRrt3xtKjX3JEUjc0OeLN
/5X5y/9PoxVbIK7670crjz+bb39HkX/+gf+crDh/cT5hPGJ5BDUyLWM6+Z8o8uAvlJ3W8jtCoDVc
htP/NVlh6AL5i6l1aKLW5R3/P5MV+y8btdeCQ+X3XeH7/5PJyn+M3f82PEX8h5DFspaRPB/lFwU2
SotyriOlaFxQyKcO8uiyM0lsoXrdzr6L2ZiuHngBr+t/+MoQ98oYxU8ovXKTS91eUW8VaxS4zXub
5s03PUTOupqiYjOzRNzRJYle0G3kb401/ZC1pl1quO68HZLOuwejyKGo8Pt9p0jlFCLX9Bud7sbq
2JszXWOYD2hzmX3V3le08PaFP9cHJxq6u7F3i/suLjXt9tg4ccJznorWZi1BbfHOhBQoaigeccTT
uULcTsaULo9FWKo9VTK6odp03yo5YAtKe/OeIz1T7AHSQFq3AKvp1hM1kpEXTx1+G9VU2LiWsqGE
J230465Ha/0YKhF9B2iiDqiUu7dkavMdxpj+tqxdc5/qGq1HmtNjJxvn2PYDkhzZvuepountS3OT
6ULeDTUGSG3P5m0WpvYmN7vyFZoxR6HA1eS6RF6Lh0d8D0SSYj8ZEufUGL24cB+OI2fQnZRdy1GI
cySfrYnaVS1q/74Q1aQ2bVTnW1s69VFXCg4DmLYz28xznElapPCRVsAVviAuLw9B38hD1mSIJOzY
PHCQ7C9GkfbXuVniY2bhtPgSalDhWyN13JcmG7ML4T/ltsKLtJ5Su9uUsZM9NLT3b7Ur8ICm4YvL
oW0DrxILa0k7iRk+W1TUcxF3hdJVu+lr0O8rNtWu2HiG70Ij88GYAVxoKVh1JWbCtQBI3rdFRLmd
appjeyt1eiB3tBRuZTjWmyxomh0PpreKpH9RoKTDHYnY7WuTglKgkUCc/arJu+xrFVsz+SiRlyT7
rhIV53s3/FYrx8JRnxebrGm9pzERJZ5A7RG3aYTj4+xY0bFvg69zXwzNVhsBBu256U9oUItHXRic
rwYXglU1lt3ZVXWPUR2R+Owl4AzMgtZPXIyXLhqjHl+Dk9yW0Tw9J2nlTFsGn5G7CocxyDdlQp++
UM37mGJqZPiQJOE6D2W5nWDo3qvGwvXZIqZ2dRQdGzujKCwIEcuKtldrDBLFeyyS+FkPjTy7VT/2
NLzjct+yRD0XeWxtGf5WNzJzx03GYR7gURoEYjtqW9FOb6pmfoJLBCSUIZ68M01oD0xQJ8FgAbMo
1mUXaqh2HHpVPP0vnsU0xpIzKCt7lKBKPUjumstFCtQ4x6ieeNhmmc7lqhqG4HugLe9baY04dYYq
qolftMb80PripbHHet8kiHzXbdUB4fNoR0wnKwJPsQLgQfOtop8S4rZq6i9pMYk9VbRz7YWQNj+y
YtTJ0XvwT8DrvJNyJBsdI5oEElDqbPW4gFKDEGhoO1nf54rCyUAJW459gyIMLdvaLGtCvLziFM4W
XdrCj186r6pP6NS6H3S8o3ujGAwU6WTWY7MOw2+DNuVHPGrrDl/CtB8zcqxUEBu3XqJpHMUlATtj
NuodMlzQQNPMsNViivXiJ1MIXz+pX2RVfHgaOxJnnRqQfm/+EE7cnAPDCxGjYKHrwpHY1xa9TW/G
xZ2TNs6bTqTx6qJ6oS/Xx4nc4EDqCDJQ5XuSUe2ZYpiKlVlX1asSubtunWGrFi0I6XveJhjr7ruq
7Lm5ySd7WqMbVCfULhNUQp1E27gXCAn70NxYHbJnOs6+esOBo+5MC07EHOfBC0NJXC/VENurQeYw
Em1hJDZSbHq4xpAVu8zPErFh0Ji9gY5T5jqIYONLu51uhtRJfowSXm+d1caHZM5E69sn4ZsetlEL
G8+mKH+qpJFr28IdZHuzh2Ov7EAuJtCPk4IeS5rxYmFhdmBBAZOrNNNEKa21K6tbS8D9wgDtVRMm
SBmw8ILwXTXgoS6p1M5RBI3F8JvVcYNOyiN7urF2uY5oG+PnWTsmOj1nluZz/zksrpe5sSHz+H3+
HCajaVRXv6TXV5U5w+ZgGd1mhpkwAVpm0ctU2ovdAmNr55t8kqA0jkimQuJh/HB4iV28zc3niDtj
2B0x9K4+x99qmYSPy0wcC5L7VblRdPU/R+a2LgIiuTD4+GUQ30aO/WpLZEJT3DNtX+buUR8D+ktc
/RHFuFv9rnrtLWt+nliC1VYSmHBjNl6zrZeJPi+Kv4Lv2z/MqTaPI6vIVrm0PdK2e40hLKynRR9Q
IBQQjWPQf2YcphcVQbfoCdxFWdAvGgMxKXUOPoUH9qJByBc1QrnoEqjn8T8vWgWTk/Na6BgBA7fX
ZSaBqqFZxs0J1vAEEF9OlCHL95aefXlowVVxzibdkc0PoUTcJ/KxCJN+7yw6CjRJb07rfLWJTn42
Fq2Fhf4eyiQUpmrhMbULmSldGE29YTtfQ0AjwE4gOIUMu9fEB6CalwCemkVnOgqYTzhZ8X51SXkc
qyjfzcCx7utmnDbVwoqq6+xKj05/aSICsjqAUs7SRjFk/61JaY3T0/Y5vS2TRD69ZRgt7RuIVLEz
OK9mD6XKWXhVzkKu4sGi5FloVsHCtSq8hjShCfPj1wSLwdYxFwRWvdCwRiaVGziw+qmLrH4zyGq+
LRZ+1rSQtMyFqTVE6dehER8D52VIAwt5i66V/NI6tKwtg0lLwQj35Jlpfa0Xale+8LvwmTJJW5he
eqF7cZJeBpYL88tpFvwX/WVQYH7c1TfNwgebFlJYPrUwwxZ6WC16TroLUcxZ2GLjJ2asWYhjHOVt
4GP0Ow8xbYdxmxlF82oOlbEtIlWsGyfsDqTPgzGjZAFpphe6WWJO/q60/edQtYRtkomiofvi3+8/
0WiDStpzvvDS1EJOM/DNhnhUF6BaQpDP20BSIuZfeGt+Yqj1DO9ybUhobEXYFWBLtMl0U+Ee8cpD
XkWKGE7LPWhSiU+l7SQv4yflbeG9xUNgnJy4SE8W6/qN4cGFwyEOXwY443vLxPQNBZ+6tYk9QIYw
M/HIe3OAQaPtmxYj65imxUNr2fOG3kisV+5E7yVxc3kHzAM9KEuLs43qLF/ZbSb3TZbK3WgUj+GQ
47sFhoIas+thdAg2E3YB60T9UP7s5xaHut34j3bGBaKXoX/OhkIFUOBDoXRqOG+vbFmSqBoQ1mIN
09eKYnGXdDZcMlE6l9aKz/gZM5Q2DaN628cibPXJpaZ2fa9t4d0apoPzGWBKtC/iat65bh7s1BAR
1K2T/LlV9rHKu/yICVccVC5Tgl4YKMZJUx70iHc17ABVjQwZMROXrHNhZ4q7nhHatsFNf5PEsHeg
llFF10s+S9/65wQG5ouN/nIn20FehZzlvcZcecT7zqOfjFDNaRTuirz8kB68CwBWSy7lULMcRCp+
lBMLVsyIlI1enOawvLDxyTUpIN3NnCTBWQnBKT4e3bYGzjkxypMpcpwyvedJngjLc4MnMeX7qrJM
xiRT8d4ap3JRyfFI6VsrMsN1GjMpVEEoYlSaySCh34YU1WXkbswCcpddF7StBq1Y7Eu8/CsEtoRF
0pMFA+uKawkLdF+bE7gcl94i7pcU/CcNd8DvFUVGeWrMkRiFroWNAbEw5LYAovhue4yuV5oGzbkk
CgUtlIYGBf9i7/jQFfPOsm4x1v8v8s5jOXYr3dKv0tFjoQLedET3AEikT/qkmyBIHhLeezx9fzhS
XZEp1slS3UlH9KRqICk398a261/Gv+h80RftbND9R0O1jEtv8kYHwyWQzTaSdmWprOOyeZaLwHj3
46TjoCRv51IMEypeHuE4u5pR43AUxW3umdKRWUTVKCa5IXS0BE4YRjSMtGPAYeqpeBha72hjplsL
U8G53oYp0RwUQqhbCFBhqztRlN9LXPHBXnv+a9EblQ0FtRFVao3hGmLPdlmDaNxi0xZcln0ifDR6
W2HmMgavCQYcByOeAtRLaHTB04bkEkmXfukVuezGkecrjlSVJsZTqpF3zpBh8A7qK8CiYOBwGpt0
/0IK80hZpr4hJgSjavOirMQUbGqMD8aEewhCEwE1q94VeFGN6Mao5mddsSDcQl5mlfYRY84W2opX
4Bs8+N4HXP/MEf0avpAYRNEGIba2Tqpk43skEFcKaZ1dK3jwkki4LSHAMqPqaBPUvbfyR1+90NRI
XCQhJQVb0v33vtZQ14aQpWTNb17LuIjcJKbYx0fvn4M0fp5G8jvjkLh2knViieWKJBc3/LpbGmat
HGq5XAEgX7cyhwnUrWLOgoxn95uwglGG7kCpbxMBA15/rBOsL5Uge65GsgjGtmTHQe5mi5Go3pUk
jvDSDRXezHW7UbPpKabuSXG85Q7udXp7UQRzwS3kCLCLQIkB731+yAarnx2t9fix9Kh9LIy0fDS0
tLVrazA+PEZV7TP/MFY9jDZI4FtPHYW1afLAm+JSvhlYTW++ovo8xoIxdwjCGneDHufXYmjgalmN
InmtnojUY6ypjjlTK8rtYixiohLZzNwc5Gve88pg2TRMH6yvQ9dDRLNJZahxXiJsvUYOHrAXeLIm
OMl+qfrrKMyEy0wovM0UE/JqSvkILG7qO6w1xO0Y1chn0lT0DwVlsAX3sWkdF1mEBW4dR+tJTtOb
SfIJ4iHUDOZdsU4xFwN2bNpFBd9/O9TNPethNmMF4y5wQ8PFyMDRsCKYo7P0LnR6akNQMjuUPIOX
DliucOki1Si6y4yaYC0vf0I2S+mhDacrtelyd5LHysn4H9fALXHVDkF8ySUlezTHvLioS/OZtDH8
RgShd+IyWY5SGx1/6mYNT2o2pRQIe+66L/W8qYaemb35PYWHAF7m5egHWBJxn1/xyPE3/99jgrD8
f4UJbt7ek5fsxxe69fxf/A4KCnMMIeVNyVJVxAs6IN4foKAgq5CqCbNBxmCS6STOIrA/UEFd/wcK
GtYkws+fIYSgkn/wrXXlH7Kqi6ZlKZoCHZvswr/Ht57Vo3/Cgmh0dB12K0ohjYNN0k+j+hJVmwIm
pACA5fuXxCDESw+T+b2UdxYFq6IvlpMkspPKircZ1SG/46WSvVUF5Fw7V3v9Qm5VfVEreZpcGJwN
wqUme8l46QsJSREU2Rr8oQot7KhJR4NIamgFLmbZYPsoNkmqbym8V5Q+MfnsU6994epqCm9SKeTe
JUvHyg5y0snjAfk//gWyjGKen4gwNJkZBYvQkCthU2TlmK4CAYQe/RgCXZKMVazR1rlHWNczcp5e
vDBSrH2PRp5z368Gtb+LKdwRm4eGfalKbWgtfRxZ/XVAkSY+BlBG0l1DVblb+r2OttZuylCrZlsm
v93WEHybjeapxgEqc3EUeRD3+D8Jar4P2q68iEolKA5NOvQx4cdl5QNN4JK2wWi/Jf4g0oetZKXg
lQPP8qUxWt4drmDFNqoq87KSM2DSvAz3gW/46YpCYnQjNoaZUAqyinAleyb259AwD8FIRbBS+xB2
QhzkR6Ewy4+4sYILE+vQFq8lpVxNahNufIj/mPVGnbwWPMGAn5em0huS5fpHMNT1K+ZI+Y2ojvVH
LUTjXZx3wy2uR/h+S60arlVfry90Mwk2ZM6ZD0NP6VnwZP9JBVte+kUJb1vA4XLvTW2X8yhCBFhW
BqllMha1BuZh1yHvgNmNeRCPedtWF9BPAIf1VrgZeQveM7OEZ0OqVCyGA1Lsez0W6WndXvJQVZYY
gabbEHvArYc13NUgqBlWN1bW32SKWVxZWVW+JFPrPyv89rorFW3X+4P8pOni9KAldXWpaWKyEqWi
vlUGs7zpVKV/KfGhVyjUK/k9mkLhRgqCchlB8Hwpcdk+4DMWb8u8Ey+aIiEhXBuMR8pr+l7w4ukl
xVdoB1kPI62ufEbWd/Q47FM3j/Xgfsx8faslZHV7XEmv45ipZMsQRBv8bHMBS5i63wRlWj2zOFV0
AXH64jUdwwTGdsTKRtllpRBsG1nPYaMOxk2XeePjCJC/E0tByPgZ2I36ME3ryipgT1dik98KqtI5
aUvZKoOYBduttKILb6gVwKwxR2uU911g2QwryQoRt0uM/5D3eu+DoCXP+Ka0F5GQm9eBWvtL1TDL
yzbo9Se148mEIVKc6Ou2hxgFR5KUgBaJuMpqDuqDmYXWE87owYoKZnOttll3m6OCjqAFTdZyBOpy
dRKmFJypzLYg1QfRkG2OGdXBAD3+sycIMBrSSCT2LMnV0Umged/y4RqM/WGl7HNurKPN9QD/JKr1
FMayYBCujNwQHus2FCNeokWxIT6oWPlNHLrdEGrCJlJV6b6osP3kMTN1VCsj9Y4VIry18AIa2Ohy
Da0hyqR0O5YRmUly6uO8DYtxirGhSM1dmIT1ccDKdVVmuYY3Vqm+SgLsKws5FKyQxvRXmoG5Ciwu
WJMzShAc9WKAbQhXPLjRlIK1KGO58hJWiYUMRdDwLR/HpF22eNatSz1P9qZYEOwA8H1F+IV8TzKb
t0B1M5c8uXZsI/C6mxJ6xLHlN1F3gIC+gHzgy6K0GtyiXuwKAKWp37d1HOpYfan9a9X2twXshNei
R8L8U6aGCUTqZAkJC7bYJPTJJ4pBM6Lxokh4luFEU6981Qx/QME2HGEkaKrumg49TuOh9DdM4hvA
H0egT6F7LCEGIfuiCOuxZ1qIcZpoIeEvdiP3TXNsEI352CUX8TIOMhUhYQgjsy/ra2Ki4Mjw+Bzx
X1YRDOBUv2FmM4u6qLhWwzrbGkbUHMA+9ccB4QDuqE37rPgo8h1evfCeYi6AjRdHWCEQxI4OvQWm
8duLQM7w9NQjD7O1VusmO9BGXnZop5OrICRDCpNhEz6pUDTvWRL0V0lXDQfIF3DTRYtwhUhhJQrY
oawsLUGVzFn+FmF7sJXw7rywiKTitdTF20kZLOrpHQJQBdL/h6bBRIUtb67mIxTHHi7ZkGulIoNB
E5TBneXPDo0hAF6wFTNDeI5DP/thFFP34WujvFZMclPELAwHG0K7IiyHIBpWHCHwIHDnWRV63typ
LAeSvaKmsdM+56nXmlJ52QuaegvrdfrAOVjeZhXBreyV45PCH/6RNVKwTagFvcPdGY9ISGBVBa2I
5V2HGqRZilUj8ktCHR5yTe6fNQQzF2R3VNtEEJSXdogDYVkSL7YPPTU4DrymbvWq866aPlPgHLe9
bwtFGj9YXuTB9m/w/K2tpry38ghineUN7UtC3NHaH72nwLLgbdeYzeIyE6wyuFo/KjXIrgbZyMVd
yJmfkaUxa72DKJEQWEzltEZzKt+jWWDnj0yRIJNwwGBw8MfyqJH+dxeOgv8UCgpE28YyVNioCWqZ
MEMtD7Fv5AjolBxoEfASKM834ttSqIM7JMX6WwWuucWUz3jn/EpukrTiXZ7ipABttqszt/K84pYs
IP9Bq5v6Lq0S+Ouco2JnIyUjWMiAtg7rYwygqKEYV66Qj6nr1tIgI5umh0+dMeW570ptHRwmyCiH
qIST1gyTF7hZ7ZV3jQZYBCtXs3hotpW+6bJGhs0bVq8NGrAHIyvgT+kFGSc4SJCnSnFzNcSTuikx
HXuHU47jr2bhdllYYbntUy5BtjmU5QtURn07qlayL0BHnQ7Iyi4kPNlNdMQHz6zhl+D7gdVVqGi3
ZpWIe/h9xQ9NgNShwC50YB3juzl01dqEXONmUZhTfFQJpsSYcivlSH6QscKL7uOQDhttb1xgF+yt
tCrvb0Wzat7SWAMY9P0fdavEqyAQxIfKNGJUWBM7qRcE25L67gTBI/DwbA26Eb6kOsmuDEV0peL5
uvBHgdQrJo4Ady7IzX1dZVR9Iqm9g7JNHTmT+7ckK5J3nWxcIp9kMX/kc1bHPmQwbd1ovIUMj1Zb
igmBeo5eebobWhjA2higGgBkWgctLG8r0uateidaU7/Gjyhfx3VvwIIKJheGFNb/xA4ftFqNr4I8
le61OoPv5NVKy6u0Dq8VUlemdZQG6T5LPTY7y5NuYpkqMpRoq31pZUU8mNj94pSoad1lpQCXCkEx
rUAZPIRxpm6wYwJ9HdVglK4HQYnwvFTNrRJKyl3TTsBEzTQGbynHm0yAuJlOOE1bPH2NKSq2fl/q
tynPbFhevTWIbp762KF7Nb6RsLGCct/0I67VgoJ1Qsb2fW1SQbuTVdHaqchgNtaYE+rSR9omy9Lx
KijVuLVVT8yfE7XNfyhWIl2LXeSnCCsV9Zi1hrqDUUslrgT5wd46ViIMovNoG864VofF7qMVaYMr
BHn9lmp9dd2Qf7USIWKHC7PCS8LpupDok6rTCfEd62fsJ+UDlHDKrtAkotuxYiQoNYZLoQnlB5IR
ho8Ilg3eL6mY3fdDmzz5RgQvsKyz8GPIFXVmrxu498r5QFJyPLZ3BtLsq0jyxk0JVWcVEX7rZmJK
/saQlXteainBHI2qbEu8jB8g/rabmSk0ObWeTwRFcCu4hriFsUUReQAJavOkCpp407eCvwE2oBoa
gTB7sYnoT4xIQrOiVntIpE68A5sdr3B3zW4VFfCXnjMPI713BCSC+JFb6p6gH/+lIwpvR9Fk2nhd
34Fi+voOXxBTXk5G3XIaJDGbo4mDlhGzwQW9VBEIoEzaq9qJ6bMomMqmwY5wK2iSkNmeDg/D9oeo
v9H0BB1TXFqXCkrbS9hb+WZAYusIrYZUzqL0aMpKIrmoZ/q1gBty6QiqbjaLydKya6OIyKnP8vK5
nCL8c5tJ1NZkDhvXsxL3RhNhK0O+DtPADgmT3OMJAKu1KqrLAtzqOtPL0ZWLtv3R1Zq6z/UBmoaP
u35ftirWuhzl7mDpUAEEsgxD4hJKcQNK00FYt4rjQHQcunNFe5Vay0KJj0Ga6YJVgZe3Ele9MvNn
94Epv/dl4qtCqU724jAJK2y+8gOEkrFAY5lzcxS9JFkLCF6PZTlGL2gROLLEhJG2UZ+x53th2N5E
gjddBoXII6hoCZheTVpD3SupLPajpIY7J+eJdT9FVNybrvbfUuI+0yXCouJCIizhI1MimM28lDn/
4s68AAdCkRnNLPcqn5TbgPrJRZYNyWugDxiNEiMR3hSsYnYRWDq2VGrNvdwo+hVXSmOTCSKaHx4g
/RuHcQSfWRIJXjIoInPEySuySkX8A9OoAthmCoWjIb92Rpy2C0lhn7J71IFOSvwoJtGYaL8m2Lze
wHXlEpOUhFHDHM7iS7wYk3XLVfaiMlgpT2nbJA9KBSso06sed/Zs2E0jyXY2Ye7pnpyZbjuQIpeG
gdbYUDzKd2KbkNhVQ4UDtxqYNzLB3tu+HMQ1lr7ysu4tb4Xsb7wmkK3Ztrg6U56Lk/aRNLPGAOA1
UWgYZVrvpIGJanfj5GHbb3gKJQ68CVqXEuIrRtfZOi+K+kYqPemV95GFcgbI4gL3i6g+JhyW6xYb
A93RphrKZzAqW5044Uu0VwaZTXBoFW75h7grR9OtrFS99ylO4uoeS7pbatMQ7P24ECPmg4m5oThl
3dH3O/U2FDDDtes0ll+a3Kf4jt8LvIBIlYfDpHjR1WyXvRV8b9pRiZjriKinfoiSaBw8OKhLMka8
+0FOvf1gcfT3IvSNJJOrywAS9LoRZfFZ9rvwVZ69RCi7G/mHqRQar5dEvxxbSdwkRqBdElTTXY8x
vvZkEAHSUO/P9z4BNFvMmqcXTMX8tYxq/CqwWm0bYwnwox+m6KHkPbc0KDuSA9TE1YValcJSUj3p
yWjbelNQcL3PRn/Y6J0n3oRWx7UppajgxEM/vLaq0K/iNKwuo1rNL4sk7d88qUy21HqoiMVgix9x
OciXQtR2W4JqFNTecskjWh1uUA31d2GpjReEVBgvnW9mhwlb/d7G6qTYkxZkXJVlwzZWYrcKtSKr
X4FckXO01KQx9+EaqhaNtc/wrL6QhdZ6VIWBAnI8apBHCWZpXnCkHw5USYbQ7Xux3YzZkAWrOMuU
K/ZRleon7jnHIhGrdW3oxjrXsno9VTwMBqNK19Aqm6dOnvxNo1bdU8W+zTvAILPXl4LXOFSzK8no
WamROTzpQlLtkD9wYwdttZa6H8OVnfC7vhvGotgh7FHfAs6uVZWEwTHjbSjaQGYKyAqYGF6nVUaJ
vDbz5zLQ5afY0Cs36/vHXOaiY1dYh09QYxKN55pRGG+BKJdk3o/9Ndz74EeXCSAmPDaH6zquDBeL
7gg3GBxOn5WSSOjSU7pjHGAGL7WCxfWEzerQ82x/Q5phsERi1UcEVKbM00klYkUyOtcf2f3Ie+xe
iBMwry3dg9FLUMcjEDeknY7EtpyiipLseX1ENXKyyTzEiBwt7lWqeclGAIbNUJaLojWr9aTpfE9R
kchWYxNmvyW0zectAe3EnxjXoq1vrLywJAJB++YKag7GSbxqUEZA484Rukqp90HF3rzKeKmrC87c
2Lrpu0jkgAUNeDKobxPnNgb6M4FsRKoaAYVuiBgelUNTi8rM5XDk5KXiejFVFUGpelD+kLiDH0Hz
4GNLQBi7yVLNVS/X0hv5ocb7RMzKHvstrL7yhmnoS1eZTrG+z7FWchR1uIN30thFVQU75gVpLDmH
XRKq6K8R9GLx1CedraowvIDHOM1IsLXu+OfTAZ2wD3ghle5Uq9NFFOlthDu0pF16lqwdhJatxKHc
FlwNRJFcR2rdbSSi648N7GKZ4x5x/2jo3i5OGnGXd2N7Y/nt8GDlU8kze8g/amwrHtDiJfdMVkak
TgbhjUexdKUVebeYJCk/TJ3BbWw0+ytLLUZiWdpwV/Bmf+CpZawlpayvDK2W3Ijw0NtR75Pe8cnO
YB2OnboC04I0CObh4TZW1eyh0OUASHJrQGgqWuGjWdTBxui7lIwYwmuXqBzEQyXGWHZETSBSOikE
ZZdCjsaynPqbsmiAYVeSkvikBs3vuYHvdM+/Gd/VI9kPoj6kHIyj0b4GvWoeAytHylZ00/CKIRg0
xTQNjmZaSFu/iPXjqGNFZKRd/WbFiqQvRD+RVgaw07FuMolJajHLoKFU3JPECQ+eQJZiMnRVee3J
bfgoNl3M9qRDDPSk6q7NJe+NhLeRw0EUM7ZDQdxIfWsSA94hP+tVcXrHU5aPrgBdvQy6KAL0JJF0
0+XlFDoKKbH+EkqedICxmzzRJ/NGMazgKsMS+baWFLbkSPMgPUUxEuW1JTem6IQRfBZsvweCeFR8
Ce4KL4BDyZIbtr2YVviMhAHUfnnkrmgD6pNamdY9tC6d6K9HtJhKvi10cdBvUeCnV6UXIRSxDY1Q
tRuItxx6GBxUfMAsHfI9ZK96b6VBwuHui0uBjfM41l35nlQZYnNBjbcNBML3xpLk24IK2lEw8dSO
vXxwf+O4yXXEY4UrMPjbtDP1YimjxDwmeuZn9m9mYaa5oMApnbrUu+Fi1By9uej825Rh9AZcXbmK
4cvEDrKHU/OGnmqAQwGkIFjtwqH6IdaZ9DhOVbefOv42I0Xza1PJjT6K1NRy5zeiJmLDqPLcNSkI
LBnqER9nsV5zWwzs34I8ZLViveGO01S/Y0ePBQVvOFKoCeHt4jZa/xZoXtmWY+y7LeG0qV23LGhZ
mJLbMqw0l8aM31n1b8P/8t/zq98rL/8ja9OrPMya+n//T+mrfdrPgoxBxV5X8f5TRMC9r05mSuV1
E2bpratbsrBMhc57z7NB3PcED14ZSlw/chT7G1Z3dxnlzGTyNqzraZwCRGttdZ1kQ3o0glL7MUyJ
vG+KoN+OEJ7OmHH9tB39XDhi4imiNdep8P+BzDu7u35yhypVMm8jLnYcFKblBFMrHeSAMwI6ZoZI
Rp3fi3Jym5e6tRP6hCReSVI5FUeOkzU5yOyiWGmxnWGpD1db+TDBBJZW1ky7jACXZ39UhdeoK+eT
GlblmT//xGJR40VM9CU+brgMUUTDyPjkz2+9wVIpNKEzM73bSVPxUEOOd+jIH7vBaw1d+RgX9ZUl
hsGtPykj6TwGOHUudHJoyzP9OUy64javeUfYCprim1jD0fDv11P/pYCCOfWWF2MV+kHzfy6L9+y2
qd7fm8NLcep19f+ii5XMhPnXUovte1W/j1+qqvN/8M+q6j+sn96CeAfjSCVKFn6kv2stBFQTfFyM
5vEh1SVLl/mw/xRbWP/Aeh63RtPC/N7SlD/Lqqr5D8xBcCvE1h0jV7yg/05Z9ac96Oe1YagGvyXP
DlaYZuFH+HVywa1JjUxFHp1sZCdwprV2AYnNSRbBgk2ZeGlXfmpsZTW4vgOB6smXnGFZbaZLdZku
/aWw/DR03+0pCEyKX/09J5Ndgccm1NTJ7GYhLXX+DtmNFt5GR5lt87Kwg61x1hT3tLB8MganTrRx
gS0oPBpEbHa3MJbS2ly8aSvFLVba5tfdm0fzF73T57/k006U6ZOJSAt6RiMcGnUVSweLasCwtvqV
MTm/bkuat7XTxrgkyBae2ho1qRMTSKojki8ldKt4k7fGUnv1XcPlZdQvKGbv0MCdOQ/mT/O1PbzY
TIP5qqo4T2onx0GsGx2l0AiO4cpf16t4Ral6Wa2i3zeaf33szH/3r9o5GcR0aFDv9bQjjpeJ+tKg
MQFy18tNAkPUOozFg4FRpPSeyGd24r/Oza8dPBlQMde8pAeXIkT7No3uSdM688W+ehMjqZrd7D6N
4PxFP00PAhS01mBvtwUkzB9Q5B1wQAtesG0dlMqWF8UKLZS/NP/+VPna8NzzTw1DUa+lcu6Z/qyv
qDw6yeXY2yBmRGKt5MW41qtzTZ4bzHksPjXZxhQV5Pkr1u6w4E7relfVq75oF/Oc6R/qXfm7CeO/
njen15XT0T2RlYUlAhtqbFSNtub1sO8W84YXusiErtpH3OrcapW54TI609Nvl4UFpQZXMgosp8b9
sTKaXmjQbLRRlu1KcOulsFLX9bnufTegkigausIlAT/Mk2+o9GQOTAKARvM2OrLjfcSaTRjlKtm1
i9RcNw6WHr19Zsaea/TkK2pCb2IkTjVFs/GAaqguEVO28F3Iu8+T4FYXPExcY3+m1a87gAkEhIe6
yamIVFE3FfOkVZCXvmgbQqX7rbRU3Xxl7smi5XQAaF6c+37S1+Phr62dzBuk+kULSZvnyqraxO5d
s+6XT4pzfmebf+jPje2vDc0T+NOSwLYuqxsLGCAAJy1JehCvDP+uCs+k/3z9Zr83wzy0SAzBdY7/
/9pMFMMVCHqaUTOYz9IxHs408O2IfW7hZCqGvipnhFVhB7L2DspSWVsX1rO8pC63/HuHzl87czIV
OvRH1B9oCubTGlLxv3vofDcJPnfpZBJMfRhj90k76qp3SXF1kZU+Tq687m3jx5npPX+A03nwua2T
eSAMs3bPwONYvfauzY9sES2oiDSkjNjtRl4jAjTOrONzU+LkFmiVQLLAwrgq648TRkS9d86S+iSs
4o8PJc1pTpZp4Od6crHDbCKQg4YBlN681YCJFRvvm3aNq9ax352bFd+1xntUkwkzkGXFOrWlJ6y8
r8CV2SGcAI9J7nTdGrC/s8UFfIazV5+vR8vPzn1p7mT8RAUCbCCy92XBovIw1ADD25vQjvynM3Pj
62nyz5awDievTKfsejKMgKJA9SotzcdmeI91xTpbYkpQkau7adzJrS+zVfqgLueN13840/o3q8AU
JSzbUYaT28Db48sONZdpvVpnWDV7WoLqOf422Rkcm8ImWJ1p65s5aYo8TaBrcnfVpJOVnYwy9M2K
bWq67R3MFaVF6QQLsgE0p17Um+rgL6RzoztfUU9W3pc2T1Z5qo+FpQ/zDrwxV8VyWGtuvc+XeNKd
uRR8M0E1mKwIAQElTF73J2scX3rUOdyYeed0CxQ5zrTTLtKNsPWdYGudOzD/OpZfWzuZn6ppDmYq
dszP3O7vA4fMgid9garnI980TuBS/G7PbCl/PczmJi0DjyBel385owMD1ZsakW0ZyQ5hhM4UrC3/
h6C7v54m3/fsz2ZOvlgPXhyEOttKWiO5DN4M6fHXDfycZ1/nBB3BJOHnZYNnzclxGXdALJnJlwrK
u6p0idVwlOGHGSW4N76PupuqjStEOxSjsEDuKeXZUvMEW+HMeH7bURk/hNnRH1j/ZOGT9yv7Wtui
1VHurOYFhsyZfn7bgKKYP68FMnDZ17UNPJmKjTpLEKnOIQ9c1qxuY1ygPB3t8IdshwscQM6sg3ni
/WVwyZiaoRGFQT7pVZELbTENHttZtB3GXV+9IgjLCfzuhPcuXf9HXfyv1pSTF6pfWKPRsA44FYi6
rTbZEhsn10pdIicc/4fvIBE+t439dctk+vzZwxnJ+XypazLRi8SaNtUV0h932CHIf0w3M7qg12fm
yLwl/mI0T23wAaOhqCeMZlAeMMbqpGsjfzkzhn+9nNAf1dAMvEBIIjsFU6lSBtKEXtieLjMYOqt2
hUbaMY6DE12QOHp2AL/dRz61N0/bT5diDOLKIE8YvybASzSzDYuHKR6ppnX33+zZyYHTeYT0ordj
9ICaNu1Kx2dhsvVb3C/tyI6ujSv9eKbJc5072b1gmM/+ez8nZO/mlpMt4q3gNDYC3mynrSRXXCOj
6x/OLbtvJwrgI3gDBBlJP1l2SSZ0oY8XoR1K2yZYdcVbpC1+3bfvmkAyoiMEA2L8yw2M31f1RmXb
VBQqdnex7KPSO7NnnWvj5FhrkRqSb8EZU+DeNKhcW9f52J/Zok5yD+crl8Yl5M+enAxWIHRZBQee
k2wz7LVdDkCi7JFRKQ/eInTGpUKQz7Jfc7Pc4td3rvX5InC6pg0FlBgxDWCwOq/HT/O/rQulknLG
cX7gDLMFxWJaEK2bLdNV6GDsSSbvvspc2ZZ3mnau9e92L9Y6hGFOBp1Uvq+t16bRKKrCCKsrklZW
3Zqg+FXjVA50/HNtyd/19FNb8z//1NNUjKAHW6w/lJPFplgGC8udbiq33GhOsTLdX8/Pk6zBPz6r
rsLpkk1d0U9vYJnZ1EFZ8VkxHMFzc1rUDnCJg89hhp6W8UwXUA3OdPK7Q9b41OjJjCW6FQ9iCdQr
1LFXQXAYVucOnG+H8VMTJ9MVsbnnNQP9ql0s7twZyQ8PLZhT4oLXn7tZfneAf+qQfHKk6ngFtLin
sWnuu+V8k232E/WDGVZrn/AkgeLuyKiR7OiQnoFjv4EZWJi6oXJl5wYNlPF1wvi6lHjFyC6msiQD
R/u5Hg2A++Z4DriXvu/nn22d7NRjoTVYTvUkB4w8fcJ1cmtutFWwNBzoVhCGrmQb+50FCNt5jOME
yf99quIYB5BPWJXMjfqkowYmK10Xz0WRDvsFG3z2tlvX4AFy6sQLaiKb/2BxfG7xZNcZS5KA0vxn
SUTezgUh8uXnF7T81u9nmK1fhw+/bnKelqf7HCrCORCM40I7Nf1KMVsus44Wxe38pO3W4UZYyeuz
PftuPwWA0ERjhkpF9WTCeupACItJOwQsLoFWluYChe+OtIyQYle7ERGP2dqPf2Mn/27tk7iowlbC
D8I4vWBrsUnefEvL6T2U+e6qdHJH5+KJPcwSk2rr/vzMOSl9/zFzPrV5MnPKrigMlFX0diBNcT/F
ntM3ul0gw1cfcJ90cnHTogEqzY+A6L6+36WFk8dLQdki6rSRgizgujt9dGO0T7/+4N+eq5/H42SO
Sf2EE//szFy7E1q/x24xVzziHXqdhXIjrTpXwMDmgvy9o7849zz9dkF/bn3+Wp9OmyQ3ic4oaR07
+hd9Kw92cim4GN045GM74dXvG1e4QHdy9kz/7tr3ue2TjStVOFSNuTKH4+oqW9QH9FFr4wL1uEMV
4uA54sq7OXf0fAs5fG71ZAsjiVvCeoRW511kHmrf1TeFa3EwJIf/AL4BJfo08+Z1+Gl8m74uWzOe
S52LGhO1ZTKjVA0Eztf5RIe5AtPbKaIzt85vtmmekhR0JRQzJvDD11bHXKJe0Mogz/U2MgN7IFWn
kzZmvdP9V1F7/vUU/mZFf2nt5DQXkzAEfKa1xNhEzW1a3/3697/ZEymn8uQ3ePDrqn4yT+Joyo0x
BG5TqTzM4LaymvfEv1k6+rlLfGnnZGZIfZYZcUI/uHlNt92CxhbTWrmIIM7t082/86w717WTD1VP
1gT562fXmo20DsHt5wLcua7NI3Ryqnzp2ckXQi8VVYTH8IVqXPLv+hoV3tWvP9J36+pLG3NXP830
qg/0VreAZOd11WyK22CBmYyN4uWiOpzDE76dcn9OCePk+ApTA6JmxriZ01MYbBAb22e6c2bIZp/R
z91J5FSK6rmFaD868U2xZJu4Ui7a5eSQfLKpnHYnnRvCb5ftp16dHFO+IlV4gfKZmoXBTVx11e1c
EsbVWr5DSP8YrKtVu44fxN258fzubmUoIvdlXsGgrj//+aevB1Ucl0NYx6wx9UO+D13fDbm1lp6N
bxgvgLMHz9yX0yn5ucH5C39qMB5NvZPn8Q026lZ1J25V5SK6gD/67xQv50P0V62dbCFQaaYST4K5
tWKj7EM3dUIHa7nH+b56/n1zdjhPthJf9vGWwdrPHrfKY3OXcLmyHHLaRiov8eJ85eW7Z9yX73ey
kciVRQF6Ll1Vi9E1kAqTKgCeVy/wjsP96KNyxPOXyG+/IXAlJX0AfC7KX78hrkeQCGskRZCKL+aX
uLeGEEwBunCy1dmD+9tv+Gdrp8Sayf+/3J1Hc+NYumD/ysTs0QFvFjMLALQiJUpMmcwNQikDe4GL
C49fP4fdb+ZVV3e8jtfLWVVWpKFIAhefPWdkGrjiLQbX5p267K4hYCgK2iDabkRjFP0b7TOHgQXL
IRp3KfT9Q827Gwf1V/h2cVhPzWO2LXkx58hyGZG/dfgXJ84/KTJ4yFKBi1DWtv5hQsIbAJ2at09z
inTqzmSPj/1x3Fib/PrvvbM/vNafHghQ5Ewn75g9vr3WXwdAHkWEQ2eHhHWbnf+Nd2bfWCpQvtHq
3Yb//u5eN0t4cK7P4+eUP+FruGOpM/Tf+l0d/aurhAmrf3Kr//HF/nTrrY2cTe2vl4nLTK8wowBM
O7AwVtKwKGIc8fCxBAz0MUjfQGJKa/lRmzq3jOd8e+CR0FsNwfzESmyUDa+Ttk8n0Adespt6Hd2k
/Wx21kFT2R5191n48p1d4IPmuL9T/77oBuazkzBh/DtxnFDov1z9h5vUZ21cI5vpvWnQ2Ml/GpYQ
x/vwZe6SKd90wedg17uBsXMH5ewyM9ceRMNYR4qJGZzid/DPsNjADjK2Gjt6S/pD9qyr/V5sJ6oK
PXJ6Kx56NmdaD+OAd2xB3NYmlX32VgYPpjNz52qG3mKH5NaI/95cwpoxBadcsZWUPge9u4X/qDPd
D10JguLeyrdWdxrBcRUGAPOBQcTuoDNKriY2XPwzKqfQ9U9gYHcYo2BDoOxrynvHY+TlqLtXNCBi
AXe78dBfNDaGx+fVfuvGn5l3x2JsPxW7nFXq5sUPfg7e79ym5GSh/zLSs8lyv3wp8mEns9fBfnG9
mnQMc1ZRbX2wKeW6HfxiY7qXSjR7O3Hisn03WeYRLNys/X5m6SXYSQfADCssa3XoLTxP7VtLkVJ8
Vyo73Lh8hqRG4z4lqbvLDbn3vb1jHdqh3ugo+ViqHOcTutyyquNsTOI+3wf1sR8fQGjvymlb2gPW
AdQZ5pXdSth/JbsQ8Vjfe2hGa4QhYjoktfMknYPi1afCgyTi76f0zu0lfJ0Hf3z1gkN7W7t3H2DP
XpRDsOR1d5BgH/3hsa/2aZ/ucodMrDsbXHPuQy/7DVBBslEtrJJDA6+sHHfr/EMU2X7ozVOW1Zu+
/2Zl9FBmm849TxDhmtrfGUxc9b/G9fein6wZ6mq7Kx2K7MW5Tq4S0ZxOf8v1No4f41PBYsnF/yxM
I8Kb0SLMsJrYQOXhPXe5tdMrLlknNprv1b8u+Xs73fsNaAbnkKGw7/k/+XwDlYruq8BlN4IHPM76
eVweHai0Xn6VNH9cFQbmhoXl6eZMKL+X5bFMn2p/31T3eNim8b7lQuzle4Beq3rX3Q/ZHPX8W/MP
FixPkW6r6UlnMUBVCPlgEpXiYvvfjQL4ZmwcE4gJsftwTD32799mPe74Voz6HGQP/exvGuCkPqjT
PvTkcfKeA4wduX5XYeVEoNCVd/5873eHfj3V5bHM3xQDlklQhnnxDRh0b5Epr7/7MRogu1l0Y1gR
xgBzQlrrOncBhEI24JAMjcyQ9N2lBxKQ6muM5jQEzw0wuY0waFZqiSFIV+P3WO2r9KeAgiyHZNsE
Yu9nx3k1NiJ9Dfyr5x29YONU+7br4T39MOZ35vRZAGUbZq5Auv3QWcYz1a7xNnLaZONzMtytLdv0
qgwzQseeYjU922V4c1fGGU1GmDdw0uKcbfZhPeeDuZltb1u2r37J0LMXd2OzZ6cqdDo9zrO4Xn72
6kcXVIhub2aH5cEYgEw17smQ/UNWauUmb2ByY/l7GvytGlgbS52EZejxEjhqi/eUbfynhh0iWWeP
QPKOnlp+9HkRIrubKtbn+iqSAG9zPppmNXfLypM9K+O+eSpgQxZjgxsLFdcpEfeyzFnb/BZzgRJk
Cefx6kB8EQd3hlsSXNKkCLGBRYXzQ0i2fHfazQ+ct/CSYTWkaGHMjFsNKmZ1sM1DyclRq/uKRavk
iEBlDY5DEIkyQAzzUiMF5VQ3BPZYReSN58/xWQ0FHMOG+tZsPit/w+5mMNyL4VRXDyuGncKm3lse
s+ZJg1o5KFqROneqi578yc+gdO4xUEY2eJ6lg/wg2quZlwfXvBiA6FCN6yl4dciNdbNJ+7NjjcdG
5/bUP8V4AamkxgmT2A3iAxJ+fVM0/g2bM5FvFh0y0mKWmmTDonN3LWCVV+rSZjC7in1rPM95JJ2n
vn4e06/ev7BeFwY8l4xyjpaSo+x9qe916yes1RYJS1JWj7bYKQcu1/0yuHvZ/FyW41R3J1vCX9Cr
MOD0g1OzLUv2V984tDmB81B37lNBg9kstrV/zUr+A3IKBBlm1HDOxh1uw3NeD6+dBhc/N8fvVk/w
fpRc0QC3LQxvc4wmBsrGxIH8pAlnYw/WUYdMU5deOIAvqrIePBH7rEM8Df3PFZmNn4qfzfhS8Tmp
/AVSfuS1n3V6TBgq6Z/04jckm2l8CfpTUmgQ6x9mgJzazyr7SG/IRzfYpFS3E5NtdQx53iv2tE1v
3KUN3BD/p+HzCF3LI7yQw2AEu5QHyuBZ7B6C5pKnGdyZhiJA+zb480anceS420HBVJDUV23ifgnT
O8VpwKY/MrrmKRsK9gnsIP4XIdc/S5Cpk9Ou82jt/EMFiIArqOuF62KKpg00IutV29zS8dvUO6XN
i753n/7FS/5j/AoBz6VCw0viv3D/FOVVJK/IGem49PG0GZ6MPWu0VDPkr38d5f2TYsPfv9afgrzK
4uunG3Lr7jBGd133ZvI0RurFitA8mFtt2P/Xb+4f6zQu4zuE5yZSGjZF/pTpADGAZ1RSNKzIBPKj
2t8WI4rjf9Rpbts8/7lM9je/+v9bBPrT//7v/z+3hwBQ/eETj9/79//xhQKqX+7fxdf/+p/PpXrP
668/rg/99W/8bX3I1v+CjMVlKIccghbwrYb+t+0h0/wL7j/HDVgKsymNQFf8v8tDjvkXfgdXtW46
DJh5N5LjfzAZbfsvTGKxN2/q5B2Bwc/232Ay3q61/6wteIxW6gwL3S4KhhFhp/0p9W5HlQSiA32U
Js0u0Uz4/epSYI9gBf3jDx/K5W//6B93DVmI+vsakccwGQxKGjcGM99AKPU/1U1Y8murCjhj7NZ5
92iOHUKnrJwKbZvY+gztRa1EHavjr4y6rxV74asx37zieWYCGZgkIIdmzmTkmX7+VGm5ffaVTbkg
mHDCIikutKdJKG/Y5yqzVlbTcSwDsCnq9srOzo3wbbfAg0xX6A8SJ8iMnLZfmlDjz6AJh6Dwnltr
81CDH7/mWMnNuEim6Vk5uLQjzVjtbhdUc/lsl01rg6sDGEUQXYBqbtfazehCawBwFpnj1eN3nQMo
4cWMk1RfnOfWqJldwsUlSOX0xhve06GiTJb5V1Bl9V5rhq6fIMnWyXDRS0M2l6q57Vpr+lCDEbKT
qTlMaSXVMQ3wuNH5mZvlzLj5ytO+ttLxVLKo8DlUswz2npxyGcuRSe6dgFFAsDkU7FxHpmL4J3R6
JkHjXGZpcFyUoVUHkSXpS7VaAh+n1Y53Wt7KM6DlJkA2ClxmO6K4TeUN5Vcaz/CxpPaWFrYrnnqt
6QPc6lorX8uWfPlgzh2OBwINt17B680ux3jPxo8k7gY98dsiYHKi2WsHakoF+4wnRFf8uu0b/SZ7
6/KPzOmEHc4tX0U00HPDFiZmxNCDmfn2e80b6l46xB7BPnVF9uL7ZWKxXW929q5DlID4J6tyw736
MPnhRqdiMO/Xdh5BawfAI2/q65VLRyUTL1BVgzVsDaG6YJ9lQHDO0zDmdM8UWMaNBObQRwXYqIQl
NuWjqChaXQV7uytbSGwAngxxl4hKW491kzvJZcXx2of2Cr6GnYoFo9kT9tzOKylueWgIB6NfjA0i
FdX1oV9Ofn31BLSRg9sCRb1aXqP5x6q0zPmBBluGQi+X3Bo896c2QnFvp1sAQ1in/b/+2nQXGAyF
7qVOrFYY2dwR4OX3g94oM9Sw6+UHhb6TdQ5wbR04ZORGEccMls6uMundlexdd+DTyvbgWoluH/oW
MXeTpq15cRFJT3FpZvWTryAV7xfYvsNJeG7L1HJfZQjVhtb40EuvOOVAVcpf4I4qCWUIqhpQtByl
NB4Q+23iSs5QI3dfw40LlGbwMOZWF/skvxlDdLSy/AzV4sYmIzuocJ2bVGZMr+PkMBmz+lP7Ksah
O4+eQ8ZeG+g1Z8ScRNGu0Z+mm0ekhYK48dKx+WRjHoQobP1NXuDF2yorf687xao8sALXiDmwNCde
NaSusGaKz3Qs1TZl2ORHigdtn+sSrYtYicc9AZWr0TTxZMtx2qVDY8HEM3V26Gv/PA9pdQ/Nrv6o
XQsihds1Ik7YfWewzjCMo+9NC9dTkzy7iXWfYpWI7DH3NpMHrKWz/OCsAD2EPaudBlCRIDgTZ/IF
J7CtKbvAloalGidLMcFvzlT5krVMa+h2ixEVfJT2mcw6lRTdTlTUoH95tlKzidsyx4uRlt41Hdb6
Hi3hT6dtBtCp86OFBCrMZvWsicGIK/ZworYw6leMOi0sK1u9Jms5nhpLVnsuoQbIWmmSpMKlip0O
jGYL2ebcw0Atvrypsw+DZmQpYEcOyGgBoveok3M4IeqSJtKlieJ3TsqexNvsHuF1sPKHv4B5ndT4
WnRmKyMdOO3WZYS85O872pmKirGdzXHpYmNS60NuteYOwEf2yzTn1NxWclnvl2pJj5lbON3OHJb+
mLu3mnyDnrzNl2L5taTMhKGOnqkBrWZqn9O1cNGr6/V0K0GIqQbe1A0nC0IoZuUU3bvUlP6u0qAI
0EzR/jyYwdSjzElBJjxz0Peo3WEH/Zwcwwt+dBzx2abArfo9aiWWTxRi5kFhuER2bYzmFLvmOuT3
wp+UeTRqgGiL667qJZ1UBmeuRZLA/cYyZDz30k8iZym0NnZKOxifnQau0n4khiCnlY4mN2rt8uW3
Pmu4eJy5yF4K0y7OgOwyK/aqoC23rTdm+k7D2Uw+WtqlF9UCPl8MPHV5zVDzePedBc8Jq4dvocGx
NZkDmQORc0ePIXi0MqN3jkWTUhZUeWvbr8JJ0vZXii4dtKUBwH7DHRI8wZCrG0zrScsZLbzCj4pe
NmLrtQlIDbWW1YdWr9r8aXIyNF9DUw3U8oGwpc5Rl65TxPMKmCtUWQ+MpumlSVeKVMQ66Im72lfl
CVFu7KAERuuj5fjR5KKGQzeOwoFOk7mKIJVJtHPGWwb735HfhdAaMoeMZBXjLvcHYbxPkB+urZH6
595Yewd0/iS+JKYilM1VJU6drqVfAZTKeVMNgXptZi87Cba9WdJvub2hHa0bTwUal1HmTj6Vpkr7
oS2Wv/MqNT9Kj34F+ojei1C7li+GPiW8qIBsKIvKPTdtsDyM3Ee/SlyP9xUwsUc8eCVZJAd6KMZi
yDZVgyjPCm6c5hnal9dJb9OpdI0tpycjteHffbbl2N+jxWJsaeioB5m56B95o70X51rAaJ8z1dnG
ncoF6dbC+GvQ3KZETP5IDZ6j9p6bKtd/IhOUSJgYViTPkGUTIoaodBho3lxDSTVGF5xXlmBkxg5j
U7J1EnGt8gqii9LHk9FmNkIN89cMGp5CuI5nXkBsYk5NE/0l6bwMzRuEwzkLnD0v5u0GvxLfshWO
F2FeyTmHBhMna+k/JO4C+DRde2sIWw79IgKAU+3d0rYRlvYOzLnEagOs73J6tVBu2XEH3qnZO05H
/c0uR0bbJy6yw+wqHrOVvdr3UvO9U1CxpL2XTtp9QCqWWw57fV+P/vIDGbQeScur34IZS4GLvQhi
j4+mR+GKidDirdt+zdsX1h7yr7zv14tbusYS+UEGcLqYPb7ptffMLy6nbtOWgdeHoyvFSfeXkeNY
mNadhUYgxItlfPfKcw4TwJ5joKSOpWkRMLqqFkIMwJOwANC06bvEwYM3zd1RrHXwUw74NjeDU2Pp
88CbuIOlyaPj8o2EN2rVMTeKX1M/GfsVLEeOnVOtO82fhu00WAY6qa56oQ9LS8n2OgqpWnMcC6qr
+ZJ3D7mCBGbnzp1jNu7WREpxlCpIukjcKC2w6vq8u+Of3eumgvKEdh0Ok1NYv3KrSnRIbrIF69QN
P/Ue5HMoNa15sF0ryHaNQHrFEpVNm2HQGcTsqvLSWQhVaRnM0zVzk3sXAA8ImdY6jwgHqXZNU2Pt
E4J/PVoTis3LUEvo4wuHdDV33kOXQd/UMq/nlh/hXVj+hBZyWdC/GoWjvdbKsJ/7RGC36wCPMaws
LlVhUXqvAkalTOq6w1zZT2Zaq70H+fliKkZDS82rr2ke3Aw6xBmxNIDSVrmbQfdasHdkOkYhn7/0
0oLNPzaFFBtwvu0N4BZAo+IE7qNejQu85F7kUPk8TaN0fHvwBGiwwnHVq6ceJaETt3wCPHK0RX3J
1hdpVLoySe51u/Gp5A8QhmMPUw/1qWV8xgcpHhgQsLYNDj6IRtpiPs7V5MLrgun3gqg23fnBDPG4
dSeBxHXqzC+9yYLtsBh9djEJaRvkIjAewMV5Vzjo5WUsC8oZ3g1j3ZtotbTRCTZcFyaa3sDf6Klf
3Hley/3X5AfwyA91K5/SUjNOPqbeEOKjTdEU+JDuWB1qF8W5uCyftWZy4foeeQezGaXdQgVeCQ5X
dQpgAMkQM3geq3KA2SqHPMpnEOWEUp12ofvq75QOJR+eRbPVpvKt7VUBvrHQ31MoehcU0PnJG4Pi
HaCSelBAfXBbpUv1BQ1eXtLB8s5zUDItLvLpkTALVVBtdjzSTM16HD2UlTjX9OwoV+VySc4Jkw/c
AW/4KpM7MHkFSN9aIcgDTnjQA5xrXemrxwS6erxQu+Yub/VTkDnZmR/ePdvGzJKQKgIB+tFezi1i
dG9/A5TfKyNn9gykU/tRJUlyKjykUK1qVR5q4zhczZbKeNrM9h3AQndDa9OMetyucPS19vcyidZh
J8KyanpEJQu9LeCjqHDL4t2xF/M8ESXQ6J8ao4vNqanWzZCL4aFfQahVQvOvHZOtYqPNc/daL3VO
tDZbLa5ysKmHhJZh7E4tPH7dqZ8VyMljD6broVWdou45TeX7kDTuFPpDnnnhsubiketpZaauqJff
ZDt9jPdt6anMtv57ZZBIk/imOesjyHDOJs+tS5eoHJV7gLDcBQnZh3opgYfyNDbQJ8ohfS+SamRk
je88XK1a/2xSL+gRFVkGJgbXbHa9MmcVWlygzbbulu4uANbZhmsNOSwyZpN9JiDV2rs06nnZJ6R4
MAeG2X7oZDtcWiJHM/K1rqeBP9FqaDBnb0ffyQ8eA2SXfmYGP2Jo1DkMNSNvIal89Q5g0Lq3udHn
uCap++00enK0m9XoHwvhz9Ap3WX6AR6Ph3xjaYoEqVMUen037c5pDgnmnJuZOrY9nQMWR7Plyasn
2W2Vz/MHhpUm4mY2AfpSy7hKHQnfID37vExsFIWJ7abbGcj7GpqjgF2oa8sdpCudJhLof0Zsbehu
ZfXDa40xBqKe/1h5eAYb25keXD+T8RCsY8TxO2+zKmjo8lXjPuPqgiDNSkeN59Mh5h7L5VphdrQA
CWtCuzHO1WkAAy5CIiFAkvbk0NjJWodzKlmG+Y0sr0KDSaYzSt9jTkEIavVpYYFOVuRhoCXfAOaP
3Q5NYbvr07wTr1y5GvO3IhiS2B7rat0WVHmADMu52pX62L/bla4R5em+hfpiqNEAjZRwtpmQ2LRW
G9/Uqe9nrLdS8APWtYuKzBI3kJ3WOU9pb3lb/faEiKVV6d49OwGzDoCvmD8Gnwa5WZjBsaTa/Q6r
AbRpF2TFyXPIQ4O0H844/IK7MtMBcqa+Me1LofEurXTmhhfTZO+daU7a2CD66H7PeSbbXcv2fb7L
WsKJnZCOcemyYaaSMeVJ8wiKvPRdWLdrnqFLsvE1No3Us13qIhoPCTmC7Ba4tzp6n0lQsc+grx7r
rCPRTr0m39WI1p4CagDFRi+a6bLyIf3s3TZ9mUWbP8LXHZ56l2PooLSu2C6Lm5w1PaWck9JU4CcH
S4+Bp/+C/LFc8toyXtqR+KYo6cPbrlbeZy6tm9ym/WJhXAlhxV5IOjedMd7aFgBKGfN56ZqFyNL4
rs3qF0eDE4vU37XCpCGsKSoDiuxQ03OaqvghQs3LrtO0tBE7EJhmrata7CRqlccyaq+YA04C1iIE
HDh3fJot3E8N+P+ttkw01c1ront7XdrMaN3aMmbycHt121eRa45XS9khBL7P0ZL7Suc+0+1tp6+/
XL76DfUM7rGC8QKzUkTBa6S3ybNvrbEjkTFnMzGodl/o4zUrxAkB2rs/l7/BqO7SJqM4Qr+laORl
HNwhsjX+LfLzo4TMt3VtlOW1Qog2ZveDrn/QlXimXtaGtoEETlCl1+p7goRt6qsxslT3qdl0uYRR
/m5942jWPsWpaWHDrHRjZRS0/9z0jBE2Suzyt6dBg+nnU+GSdShNgFTt3XNijHlIt/qD3Zwdz6sN
LJVvwlgUKgUaLJIpiOOp+l2qNOpd2okQ+rYjYmPhl79VW8SdaT2jiCpCCkucfCMRyvKgu9lrUaS7
W8bdqQboPJLfcKi7LVHs4+qP5wIKHqih09iM+yItZk4T+Zno5k/qVmVMxRQuZQ0Wmcwk0sr5xEpd
PK3QCGlUTwlfpNntc22BzjM9UXCKiQJCtwcXXfbwd7MfhsrOTmV8jEwzpGVxb5s6xusKdcFC+VZL
7TrCh7bthiG4Od+OWKpuO/dw8SCd9V5+B0twk7f6sxk4R0PI85zSTK/Nk7EuX07jfQvg8Ha+vsCT
vsq84CP1+6dF0qqe5menLs466s7FGp40az0LO5egCtTRtfJ9aeYfOsRGeO+PE+A1dBM/CxuAeYtj
OZS0gmdELWFlYLgoVLK1U+00ir7eanZ+J3rzxQnqPQnj3WiVm1SHp5qp97q3ssgdXbXLTO2uLINN
4IyX0SEaStK961lGDMqcnGPaDrZFA1p/W1euCHP0uaugyMIIiBE270VfruE6B5sk4QneFDF83eAy
FSZNz8YYUHgn5QEEqtr5/SIxtbUxahYrLi1SwGSFFjcCg6Uw5vOYRVjOqaVtkto9c1hUG4cRtMiR
yzFP0l/lrH+01ULwxshaWOoeC8JjsR0HRw8TBQ9y7PMvGVhvuNrOmD/ZFhtEtAbJZ0ElrNiMHU68
FpKd5FECqLvyoiZXW6kXRQzl+RHjK8NCDO5u8jXg2qc3LeyjDll/NIgjNOAKTV5uYLtyxqBrOw1F
+jDm/Qn95qZZ1FlrvSbSetZ7x/YViuSuGkamferXxgZZUIkLIlQrpKD5ENA7dUwqLy0U6lia6YEE
M3KUc6g6vs8RXTj80RcOx9O6WqdGSzOKIfOdl1ZHF8zkDi2NG4mJUCOQg34UqTHvJj/1YUkucQrJ
/9GvSaMKXTxLWV/6HnHVVLYMpqCkfaRk8ebP+m9GlN8kKTo1drvgkWoa64ORWo/NiOhiuen1oPmT
ek3Vb4poZAhYCrT0agXSfzf1wvrheMQ/EXMC62OB/Ko8zemEQbDyMBtaxNGb2c/RxRZcdB3Cib1f
IDWkjlsxkzHw72cxFPPiF6IQe42QUDRMPbl9KeNa5cwmlGxhLeQMCH3DNkOmORlcP67XwcfV1mut
M4dRd/OJ+Daq7GDmS80/gk6jNiMnrdzZkHDf/CFjxmUtTHffw3vIcF9ihsONmhZ3cCXoZOe+zOe4
oeZwgUENo9VYmzVacfiF2JWM2BWLkcQG6Unc3OLBdNYA0S0DU8JziqdQ1pUQ1PlV96K1bn83uBpZ
KWbu2YxRlkP1bFmkgqtpNi8Sx7YdesU4/pC23l+qAdYzTxHf3oy9s57GWcqdbtyo5ogW1odSD6oH
UZX2JySF9ducveWV6LaNxnmGmFrayMYo8KQBDQiLZbUI0fDZzS2fkbacsrI1fWYNx63Qijfl587B
dczjOgnmZM3h95AVP4uFLIQdIYTpJeM3DF6m86G01/ep1iKJiw+x1TkVxZZuCmMsjvZF/c4OO7er
46Art/NQP2sJqPOAz6zrf1h0FLY4r3QUHVkIMOoeeK+5FYt212IY5RZgVW1dVZQF88EPpuPAXlR0
03NklfHcLBW5PV6vsfhV5+UW/zt5WP89qHKXSrSbcnkz3OHq554TZ8rhY0k2UlgYYcZNH4B7UEzZ
8ODJVvXak5znq/Et5/4ry9TvovN8qujGpjbnV2NIn4x8OYFcx4OUvsOEvWNQb18tVUwD5NGBMxz4
dWSbI4xb71dVmZRHvfabxuN3CmuZNx1nUp5sM6/2o87ccbIehnE9NHK4n+wmahp17JI8htUf0WK9
jeHU4YJeDKnqi1qvtsGWz0whKGexty+tEPF05AnClWTRqfAUDMAnfhtaGr6gNYsWbG6s/M7zl7VS
kRf9L4WqatdTbgiFrXG09O1duSbPqdDegr4dd7UNWd6Qfs0XPN+7MvsMrHamyKsHoWsvhC6Fddfy
rLrgMCPHsH8R0X1bmfnUV+1zbXXlxzzVQ5j0FNeoXbgHwSjHMjDB0usakMZ58ekM5gH+o5T1R6W6
R0ruQcjz+mqWDHQYzFP1jj6c5GA3mDry8t6Y5F1CYrNdu5SWbdJaP7kv8+Oop9mxwANyoihlhcjx
vsAKW1sH8wVmaim25jDvQOZTQaw+nMxr842+dEuMvuoR08fv2lpFTMp8aO3xMM9asRe+oT1TBb+I
uaoDtkxcGqZEqCXzjQ4TSH4dxHVFGpnJbjqxbV3TU3Nf7EK2kXKzN5cJSocUNQgb0XghbpyfFnTd
R3uxjDfT8Zu9XxMMNF4060sQF4P+RvJFlZahjA+C134zAxGIOn/siKarj9w2iwhe++JGsvf8W37N
Oh77xzefng4uTUvXN70wgIo5+fxQO3ZytFSlfeXGWG1aNlHvuXWL3UhvKuoa871rbtdOMllnj34E
s6KL/zkrd9xxeh+72s9/KA9z20pJj6aL/9kxbsOPS2BdqahojIV2DrtR6TrOe0X9/iKYlt2iWmsj
LsZNtmbuuZydR0eqidrMrMX+vCJ69VBvz8v6PKzOJqvX6azP9qtX6oc0SJGvjiU6i+TdvM2ZrYzE
msYQzX7wYmIDCTOzExuKzxl6Vu9DaeljheqeH2jaBnoLXCht1FuWr+ndIIfiqWJKgc7T8s1tQLfO
0Xk2onR69IF8byB0E1FPbrFZAr+JZ/TwrDQ25pV+FN8XHac7WhHt2yyFSCLbK51v6UzLadGbZcPa
a3tnj67BMFmwRDyPaJ36s3OHuouLbaGrNOfagIJwXNm0sotNjRYOwjsHAeMJNlNTOl01Z1/QgNxp
43D2K/lTpvW617C67+qqkDzVagV6vfYeqtsQMs1O/Bs4GQlUWDJRjnW2huUBBxjxYSY+Jo8MRlC1
3ippWtHErRrO1G/xNdBzNTWUykGagJBez52df2apau5GzbUuaITLoyq67ahbzsZklFVqbX10qPqQ
vdEusZZ2G/RURMZC+uEUWM9KFuujk1n5xsAAQ7jOz7Bg1T4sJScw03AVzY3OvMOOpe+yulx2ut9R
Km9N5nMNjWy+//SWJdtqCP8OuUimGJDFBxY9dncosN31fcFIl+9qetxkVoUvIXvvaw+4nFgZeBXZ
NdBmNlKtpXhw8jrflRrnCfV8+Yazmy4QE5Mage2Jr2JhDpROpo+gJ+wqYzhqlOnErMR5REhGy1J2
/gY2eM2gYKA/C7cW5yEZ5a4ZS+8OVjG+OWm+9nprRh6U77SaGdKu8nkL1N7bi5TLPTeJU+2uTvbG
6lRRknc84mkUsEduCRW7brszxuF7NTMzGpy+2GZUtLEKCHc6tjoeJjWw0M8tQFgChDxMBaOOiUL5
ay/LwfYba7s4VdxPk3selqq7lky4ebqqd/+HuzPbjdxI8/2rzAvQYJCMIHmbZO6pTEmptW4IVamK
+77z6c8v3X3m2GWjq3uuDgYwYKDsUqa4RMT3X42yqA8htRcs5A2AaGOdCzuwVpwa76CK6jXt2ndz
N0O+dPlM0A810JO1QMDd4vy7BklzB0hMLcBUEEcRJsthbOtkm9dusolHGfvzqEovEtGV3vdTlLTf
40QNFDQivp5UBjkaaPGYEOisVZvBaAlqShJkeYgHaDDQKBFcYuOuNrRnytCcdUxPzc6GWwfmoBUZ
JDVqvzii3zeJTk676UIsxQC9YdryldHHbEtG2QM7C44gShx3TkqpV5/XJedANpIROIEqxqXyGTPn
tcg4RzCqeNEUSuZLlBTAtMZ0H+Wl9r20uJAOWNh1RM4ZtM51ce23vCJutuu1uwZ0yl9i91xyeiFx
1rGdo0OoF53Gk2vsSsqwvqMzIJEWwc+qCob6s6GFeNtO4QxFHwQ7tp2nMO3wA89N/gaTavsaxNSe
qrqUMbS9mKKa76i6sSwvuN1tw2ZFB0Njk4zarWbq41uX5t1h7O3sJS8GsZFB17xOha1vm4YGuCmx
w0eLswv1ZKlj3nfuMu0TF6zt0MPGo92lqNGnQqhHoDvmnBBpFVwBx7MdRqp8oS2QbCR6cx7mrqrQ
dcA1ML+8YD6fV93U1B70INpIriEwjTEMR90Imk+SzpHqzFV2xj/KDkKYFKC1oycEX4gy4O3iOO7T
q5ocAOpBY12J7MTX5hrGetDqnOO2JHO/z+zuu6X3JSwhh22OGd+ly3zQFeF9aAnQ0ogk+JEKWoJx
2QCDodhxQhV+YlQD65m6xYckj7ITr2Y53dEPkjyZzbRb8uTH5EbPs535btI8SBdGuBy6eY8U6EnJ
iFj/lgUSNvjeiPIjT8LRDdmsZq1r/aroeL9DczXWzhMFig9FqwOGlHCxdf9RRuKBnhfoMDX4Ts3D
77ah2uSVcQR2XTjrRQcTHno1x6rct8JexWi3zpz6j3YH9yyjGGdCEu9wLhTLamqly2Sgs1bUkXsf
aAu9aqEdnyVbsr5ySuqmQ7uqmHeRhWaeG+B2EI0zvJMe02zGKLc3qPUCbW+2qtgvXTL6iTbrzyGx
660fjiPnAaplUgQq7gSRK0J2Pur5ojd2J/GdUqb0oaZTaptFhoKVmqv5Jke3spORteiIVNfRjBkP
jb6DOJKfuDzAL/L43W5H7VXCDqyi0HHARAKwT4Lsne0gQ7VrmhoFUyhFI3zMUXlL8FeWfyl6CMdj
HDmbQNWHyOzT06hRcbg19Dq1fN0s601qBuivSynI3CmTebT8hZYVdQoCmxgHzazGF42CArFqKez9
0ofUUjV9HF+76MYKLe5EL1KjL+DWohkoajfpaNs0aaNzREbmkUK4SWK7jnRhxA8a5ZTHBUHaD5N+
j9dxcG6a6jLUH2maKzfsbfpjXpTROagbw6/LLvm2mMaw5zK1R+pIcs+1xuUogEqsTSfD4FNmcqY9
wq6mlsF3cne0ZdSR7yzaMQCkXtGfvGwgGMGSRdDOZ9wc7MY0rNykZ8M9QAkXpp6iboWqrT4y69bH
zI3si9CFs9EcOaHU6JYbtGuL2suWMoiAWTRnJycIOGrj5LiblabCNa0PFHflirahfKledTHmKO6K
GdXD4Lka0iGud8gQqnqK+8b8WlqavZyi8lbN0LbjChU17D+C+3KlNB4aCm2XAo+GJZN36tc4+xoq
4wU0iy+p2WWItnlaTN+aY4l8h2Uv9BTFY88kh2OlH2ljJbxvnrV6TVG8O/jQpYEnKPU5h2PURqt8
TsVnS4/zqXKacyyHGQl5tJD6AMlBEUkZm6+yTsevTtYCITmp/kQztUQ+3jcBzix7hFmdw4peXI54
8aqi3/c6NWhPAIvhf70A7KXeTJkcEhxSdXoAviMww0yG5Y00HZvaXVcRc4Z5iCx1KhMIdp7ELaW7
pVdBswA5Pb70uDbB6HcWk952iLKUM3dlEWKU4i4T03Sb+6c85IhZ9/Gpjwv54N4ggCXgr8uesusK
uN3xa7rNvlV11IS7fhync2WmH3LUM78xKGWk35r5P1hUybiXslBnWblzKwwbidu73GJEJeXIM8p5
g9U6dnZLqieMLWAnuqUTW9Clt+GX4tPqmsSOeVZjNp/dojKWlV4usJ+MTl4sDLwNRctqulQ8XCt9
yNUhdmL9nBhae0LHZxy6TsUbvSrZBkQ4b9VoXI3K6S56UBJ4ZxXxvXBj62RRsIJ+TSZPvSqsk64U
xaId6taqT8ccCp1z2tJMiPH16buQLK5iLMkcZVq9jL0lUEyM2cVYnPnDKiZMbmkLJU1vRCW8ZjQH
cknzWfHUhfohTiZsYhhxxMZpM8qXSarGRNuOkGEuXSuXINLBPyVXUtAdVXgtfZJf2mpkPNY0I31s
4wL3ylB1gN2JkWh4o6YRzEwaccy5YSmttRGHKOjm2ch+4LOT36sgSeaNjOvhnOpifubk0nOSZthE
0/60mFW8Mey6ZqAY2qOtens7LFV9rjpqqwAWbfeaB9NbzFEJotq2YAOKpVgVKimw5hTxcGFODi6m
kXYbuBZKVCqknisTvq/wBqCkEwlT3/vWrO9MfN/3kbCLZkvh8HJC5oyGopblq2vgB1/ViWHsDQqQ
/HxQoKxYFThvGxMVR5sZom3Zzhzg+xdEXHbwErZzPVHN6WZ7+FWtgVFnoX6Vty087mrCpFr4k+Mw
JI2xDhPl8ugOzh09SFawg1vC/Eqn2XJt5yA7m43pkLKl2RwnsSS6yRanE+x3vRhFC9xbuSd2GW1a
zVkeEBYn9H5LWQQ6SUHVSs8Caam1y3D6Scmbu2ydfnY82veM2O/7yf5hR1Z1IAMOqeOYWma+tgo7
W8dVU2jrKmkna2+EdtT6/WhVz0gP5wKPoxYeEC5l740Cvswa293BAQlof9gDZDzT+GlZfbQzO4ec
KbJNN1HA58J3NB+hXTuvXdvsQqDlcjUwTm+Q9hY/ZIp8Wo/EF9OuhNoV8cJ0TRfDI3NbgMBXz+gn
K/LNzKjDexZZC32hYzrttYTjBZW4gzfEQdR7XdQ298wFwML9MPvSrBAOY/JCC9R3ebhXmtPCPBY2
h6Sh/Ybm5NVF/rmNKb/bAjUDhM8mAeZRZ+5K2bORLDeAJrdvXBwVS8RFUqpFxRWlSTK2211WpAbG
UqPDeER5/PDWhg7yZLOYfcNkEYyqqN4ZhRVudcKr4Goad+lXPWHc1zjLeXWGyRXb2LB6HJyJWwIY
xnXAM13KNlsXVtQ8jrE2cD/G2J5XtdbNb7KVZeApUFaiyNWIZO1W6iRPt8PkclAZePDKMdyQHtrZ
gFb1EpaB4D6MHEe7Z3FRw0a07HAwxnGh2kNJIav0Ye/hyM2g4KArNVMlh6FL2rugNKpoR0CPjnmY
GJfHcRyoFEw1l6S9imWVCcdPHSTm60bh18V1ZiwHo86qfZ3MGsXVdJOZ+7EUk9iUbObHuUmieYdK
le2BVqHhmFDyaO+ofkQIrHqJsVMrS9iAgVHd9MLQCR+SJRzTB6qhqZIVVrIwrkeI45sixn6leEBo
nIb66j3HaKvyMVSQzavBcfRjjf/32suw3utp3c4rmoeycVvVFV66KmGxzMohX2VT0j/AtGqU24XF
pq+dak0hKvhVJlWLlY6qzXYLW1UFXuTkfLTJWIw5DOVhelZNzp/Xou7brYwKAJxhtMTwNAYtI0if
CMPcs+JjJrMXO6lP8CDmW6InVnMdoHB11Fu1cEmzNJtlPcskXN7JtukfEOP2b6CsdeB1bTjpb4AK
XGFDLukmCAbQ9qBfqptVNRnoROljK95YeuFC0g4j9XxeDU2c3LucUtMTIkBU7sHcogOfKOwKNzC0
i7qO1KfO056OOt3ds+7K+a5dFoWmmaNUJn40QxRgpXVymT/mAZ7xCNmJ2lhBWtobO6MhF/FYghpv
ka7YaxEt4HsjzTCosl9NRxTq7da6CT3seXSeGLGqBzVoRg9ukc8+K5eRb4sA+AIgr1rXgFoRUd0t
jFLeRe8uUWst9LiWSu8GyDfwfnryWbuV+SzNEYBsKCNCEAscqX4M3vbIVBnW5K/1C9puhHuv7Rzr
7HTuNOUeFqZYQ9KvqYOsUuee0rnfiY75NJmlfp1zJfd5CSmzdZXOMNjPnXHoJ6QvXlW5y7VPdUB0
g9r5b0Xq1us0qrGeT9oA9ehwu5DORoKcC8tqmcLm4YhrmGQlfqSAESyTfqe6BjVUX7m43ljijGsI
6jl4IXL2h2Suy4ujxMkIdOrl0hK51AZzNvWfUOA3/kUVCvmeSQxKbgz9fkyGh3RhScgH01kY56n5
QqQ8S+NotIl1GYx8PYRNuzHiUqztYJivdK9xO9khvyB4Tj7zrGkQgQNV2IlqOr/mYL4cCAvp+h3C
Ey/MWpowGEn9MayjDxb0+XvIi4SDTs6iXxeVoDvXFctGL+jgy1NFz6UKRd/u4OSWY+0MY3oBYOpX
ujGl0ZuVpU68EZ2dPBdUOyQ+lxHjuIyi+scw1fObVUf5tLFHoA1dW4YN4o2KpzApneLS1m1JmXyg
0gA7rh2eliCODkXhNm+Zm6md0w5Q8qoxWn2TaP3EnghlWa2KPKObFntAwNlhcIGpy+7ZrACaESO7
28lA9XYLjhbxu9U7DvsnFl+YZ1suiQ9Sh8ND5q4gKoGKuK3jxMJ3h6y+2FZbr383OP1HBrinMuef
nxuxsND9t2Xu3/TIbb+XN3dZ+/OP+v+yXAu35L8o1/oo/uvuY/5e/NEgJwz+zj/7tezf3Ft8Jzm2
jq1Mi2rZ/+uQ09zf4J4FRVm3cB+6V27muX/2a9niNyxkJsUAUtIHbfPz/umQs/XfHAPznEOHys1D
Kv8Tg9xfEiql0i3FJwvHIqqSkNE/53/Elgz7hhnBByEkci1dp9/levKWdbfF4f+HC/M3Frmfja+3
z8LrR64gpkDaSX+K0+PEFCHVrWdMUk96+VBe//WP55L8wezHNVGObiqpSxocBITvz0bQyUoILsgJ
Z8KJA7egsaslv0j0/MVn/BxuVdv9WOvuNPupOmp9iKBhj63hf/J7ENljYY8U+B/+fEuaeogRI9cE
YMz3YNiG9hD/wqv4N3cdb5G89SO4PJd/sSBLtgI1WNbiq4dx7dIiUOyiRzq0/428pb/e9D9/1E9x
NllnTwT781FpgNwR2apsN//6ev3Z5Pn7fUdqfwuJ5lWBs/jpscrMbByCpOF62c+F/jXq25VD9gZ4
9L/+nL+59zy4wsQ+gEEVq+ef7wuDM8xZ0i5+0q3L7qLadbj8wqj9t7/KHz7ip4slS5z1gRKLr8u3
JPUaPPl9CTLq/+vf5C8ebV4VYQseAMlrQvvfT5dsqnQRSOnyqnD/0118cD3zISfFmAZK/5dBi393
4f74aT/5YpdlwQMbhbg67jrffPtHTQYCx84L98QYU95lk3/4i7sl/u7Bs4Xj4Pq1/ibMlFeoDbti
wGZyGde3dEfyfpFqkWA5nxhgPPDiXyUc3VaY/2c3/seTSEKsYeu4+y3r5yzqrIVhyhG8+sle0imU
Ehl4y4X7VSIcbuJffJDx50eRfAlX2cjRfaNEG6Qp9QArmuxH2e+DqiImBH1PEkIPqju+0xZ74EbX
h7ta/6hF5g3jPduVH4xgBrpDxgIHMLQGIbYUxld9JJCyRKFxKM2DI5t7F5RwrvoaVSeClBkIuTYE
3aNkH0FLG18cbS3KxccGsg6ceV26p1iWq5wpo0vWDq0ajay2nL6Bd7ovqbNcDU5xK4rqNkGktSvd
GWIfvZDYDJjNMkHrQNhuKlB2XI8BwqdzWXyf+vrYRXmyghvdB4azWZZ0rwXWjZX2bs3JsZV4Taof
q/dFi3eLUPf63Zjovm4wZ2tL9yUqiSRQdvqcBS7iAeOq0FnLXHvI5QRRmFPSPSk/aS5FV59Re9cJ
UZZLtLbM+FMPcGgmpJQA1/ONbZQN5fc5C8CuCw83xxU/BcPphDetaevNgGhGEHEiSUIfOlp5zc/M
VGsp1Eozat+2/W5GUM/SziScR7T27kIQjF7dgQFpXIPlPnb9dr6YSFib6FEiGc3BYNKVOZ8Tq1sF
BIiozCba47Fzt5SM24rJ5rYTqXknMEDZMD3ZA7ISZnlfwzzkFJ+o/qr40k9sjFdl5nswWuh+cquW
5ixltkLUL5n4YtkDlW0cvhqAJqPormFQtxDY91/bBT57XudG7GnWrkkuJUr0m3rNR4KnCCVM9kP2
aOrQHQiUXaj270Wzd+IHq0FYiWcr2GafxXwKp0srN2H5gtVkZbW0jz9X/cZqViLeFLjCBS3C6047
Le06T303Wuf6w3BN43PT7NKGefalCSuPOB9hengfmS7WfOt0ZErWQ0QKvfsta99Y+qp9bkQNddT2
eciMjSuJ1zSnZNdm2V1zCxemzdvx4AtWZY0XboXwr7sERh0iNyOxHzAVcj7u4sNozPpnh1h3HZWo
JEWBFnlqDyO19SC343kqtBWyslmHfx/OhvgQocJrUp4qlpqc83/GKLkKMy7QU97pm26M0O6s05CU
KH7sytJodNAEvCuZ2ShhXETUjVoHpU6nLtAFAjk8DVXjCyfcpaMZruek85ve2owDY6kl412u+8sc
esN3Y4FVjlpCbpKj0A5W9Jq5H06Ihz9Y5ewoNYwVmS9j5dWYxbS9mnVfW5YN2Aovo1dl8TZJ1x2t
3+VOzfsMNfC2aG0fVNbpF57+Clf0GjuuV9rVvZvumu8l8VgcVTIE6eEWkQ20tSCJfzwGxMwU05ba
YpEeEfKb9TozX0rzS16eUe7W2SFxp3M0BpjvKJ5GNrqMPibjYBXzBHqz1EgXkDmP5eLu0NdgXgqa
yzDkz5OTTWgdpn1Xl186mySlsY72S8LuT2orLuxkWSXmNaEhqTzh1EN5Xa9uBRYTG6qGSCAX2XFW
9rjRGgQ/bXjIGSjnuXt064z1iGghPU5d7pm8zgN3Ny6JebpUQRjdS6S2xOeQyXDzh2mDp9IfhZlt
cM/h7F6uSUcAQTCRD1U9R+JTjU8mey35Up4+UcuMmWJqay93BgT7mpe6he9kNy7iPLnaZ6LJr21U
bcxB0lwOPLoypf1YXG4vnTHuaxmiFOBbu/s0Jfyrrk4jknSnZkSOfqjprofdyuKWNQZCGYtkH6NY
fAiXL4XAAxndB1yEidxqnHxSu0gUA2HwbUB4R0iAX8v0VQTT2Y7laeJ1bVMoaEL6Wkv37BQ4Kjnx
mEJUzMlhDt+GmAsDUUt9Rh5Z9yhkV7O4LNW7GnbCuE8F9jYxoGXGEoDoI4rEnTFLggEQXySZDmsM
ExD7kfvM4VAuxTrUXptRkJRhvwzuvhiPY49y4SOR+9R8B6T1VP9uLXfuQn4fcCU5GcDvpSedcYPZ
YlNlpV9BbFtEfSS62AMfzdoj5LlEr9t62tfZ+cF2V1gj8T8fgTHtkEXmQem3rfsS5d03OQao0KuP
uZ2A+a3TIKt7qVkYNcJ6rdS4N3pQE3DswbA+UrsBxQhQSw+u1UBQkZHehnI7SrrGe9fPa+M6WE9B
dgmC8JSQIRx8uEl7rBCarHsTPQZl8ukdMibynZr6WJBtAKYcnNsoJ/hU44ypN4jwgNO9kAInzCeo
8iERkbuUa521ZhjJG8jDUPs6JEUK5aiezbm8E5ooQA6Be6W51cmcWHF83gbxs7no0CdUvs/PxIMQ
4dUCg6l9XJteT4ZfFhUbNKwkhbUgwmFmUbplw+cNDXIj9TVCWCT0h3zKXyYgRs32B34Hd7L8YR5P
gtDGcejJExQD2XB0NGEW44dUq7ECJQ6Ws4W2PA8+dBk/BHjubDd8GvX5xzIBbg4fxK3l+aYXyBcx
DeMLWbUQgCnKPzLZEv2upzMXacmqyl8TASOysZNzj1GgZ5mMPrSal2rYS/4lS7GNVLFzrFNj31fl
BsOw10RvXW7t8kXDps3qD3I04eyBq+yrTVWmL2N4A4LkS2Cr9chSDmIe1c+V0nYut8fOcf1wRsVL
gQpJXhL4CfBRD1+GH4XBepn1NzNhh7ZNneVAG0xPVY5nxBB50SoFxaZ73q/m6DxMCK1PUftjqs4p
7o46qD9D7hGkGbobV9MNfKMLb77T3nd6fI1aVHmD4WvqCH20NXV1csmKwl2JCCBd9WZPrisCnBmG
mHpOL8pJDuzmeM8Ggf7CGgL8NBwukuSxiXApO2al4/ZqdbqK8vXCKUl+cR2vW4Y7gXIk6T/05qmP
N2mxWfC0xg4nQu3Sjl9QbK1GnW++0cV1QXUq3ttmO8WsjTq8TVsP6wYg0x4u5pzRgfdSs54EU/FY
DLz6Gabc0UUAlGhxhetisL7erpthsVJX1V432MT4dWkUtTiKJuiGK7P+kg76ZeIUYAypl2iYar44
t5Qu1e+7oHtK1ZBf1cDWkXBkZW/oHPnRjlfzI4g2ddYc5NytIvVmmigmJrhP590hq9+6Lij9H+eU
xVQrTnHT8k6QkLi8DmWGMZE4sLh5mBW8Rwr1WtpnPJ+7tCQv4sUQn1n/mPdrYigCGB5+qobMyhY7
SdIe/gIWI5OoXeTpNfqa8r4x1Mmq6ass2N/LPU77c8FN54RojJgHSw22uPo26Rgv8pVCMCS3ZUDW
zHESNA4s6Mlec2c/RBcohmNVLWynjyDb99L1Om29FKe+3SMozcPjgmmj2cMf5cHRgOPM3JeEi4UM
f8a+HGV+H/q8QknITtNWHypIDyzPOYfSsb2AgHoRThwy/YBQIPBZfK32vijVFs9n7y8DcS7pxcy/
d1gcSwcFT6JwRHpOWl3nmqDCML2Ew1alb47+dTZ/2MFpSfYYhCPjQTSP83Qsqkc3x2zCOQGYdKUW
X+hyrZoLBv2S8MbFnrCDtfdlIG5JjpM3KesjHJOdjUUldD806CwtfWvcbaEOTVkfkKuCqhPEsWrR
EJTPdvUt5lw8vDbNNbK2NA4t5domlLN7x7CL1hSDEBEglwJ7yhLiJ3TJiVBHtlkMmI+OSPe30xaX
3SzoQdNIopTrmjMZ2v8NyttVGONqjHgy0yL1ctRzN0uzW43bZm7PgPCebTM3GDp5znbYraosfZKV
aj1bxzo+G9Q0pGZ+G4r8kqRwHq8pz84qXR7Tttqa+XYh3AYy18bNsS+7XTjhVagsmJRiU/QED5Ya
XjOSCdllJjdHdxf3786QH5AyQrRF9uv/ACT44zT7E0gAZknQx23IdO7km9zEB3ttXVBuErD+b3SP
/Gqk/QkkcOsSihXngl+YHksWIefVqyTNaZOtNf9XgXh/h0iADGAWQtQnrBta+8fU46YQWYPSRIeN
+RTKD4odMY+/X77/CC7/35kXR7vjH56kv+TFXeElP9L44094+O2v/AMPJxZOKvAnkAWgJ0tXYBf/
CIwT6jeH1mygcML8ACAsHoF/ouGW+5vSDVO6wOWEnzEp/zccbtm/8ScIXsGvUf9L2/lP8HDH+DME
Z+sGhmJdCdeSkjIxmkH//GhUS2gvQ4Mi0pTLTO5FcMtsg1YLHx308o8jMWg2qiszrNYBdgVACk4L
OpqZJHzg13P2hWix+jmjSextIlLrIU/Haz5K5wnevdmZidFc80xPDim2CWI6c6d4rWuz1Pwl4Vgb
W/06iJEykbtrFsc+NmtGUDKcOnewvqjSah/bhZc+bkJ/amRG0o+lsqepbE3s/FV0Il1yuygQnDBp
iq/SQunNiQggqA2KTdtV0/1ECfypIDj5lBg5W54ZzculqUO0xhgaVuhe0xj5sPbZLYntZZrdkmCb
g3Zz3m0PemdY28HQyl1gVWcDtcLWFnP2zaTKb0OyQENMNJ5j/uPyaga2Cy0s9O6uAtY8F2jqt0RU
0Wc5tqm3FJ12nK0welaDE75YIo9QdS+I++oaw9vK6m7enQyzZ9KYFKy1znShTrV7QP54s2YWcbRy
oqwglCVH/EOmAuZHUK0o7ILj0izEdRMj9hj0TvBADMmHTQAXl8t6sRTGvSbKrK07zqFfO7O6T0gQ
uwRW9gxDje4fTYQXLzpZoHbdot4vbuPZhPZSQ2juRU2hvLoanmQ2jX7VWsHnXOjk1Jj5tRcIJFyn
6z7jWShmWkKHHlArNWsz65zY60aOV1WbXZGAzJc8WejUiWT4GGU1ioV+qd8cghL2zjB0h0iT80XL
lWmuU6dHrITw2ymlfWrzRW6H2swJSlAjgci23Xu9MTY7RC3SK6t4uWYju0TMifeqOsE1zJV+E/33
fiQ5eJKcNN5XyS22IYCITQY5IiSy9U9sxOrKDahPVjO7nGXiZIM2npOag4toU4OXxRcrjXIfobUJ
2G5MywHRaXEqITW3JZkRbOsk0BZ9Na8mU9MvwsXrUjE2I61nOGgpfCLT/ZbMCyO6jWdyXpKs4rxq
TtHVGrXiqTaGivzWcNopc4hJOHHU12WaGh8QpL9UYXMQtTL2kzVDolLoQCSw1t7Vi4tiEbGteapS
wXnGDi4IxdjS0/YRSRaQ/QTshQpD8+Dl4DvqGIuoqzXWPomh9lENUiTAQXo3EBztIbR4bjr45XXc
kolSF0V5LHLCZ9A78H+7mWW8Bb2LjqCCru9MWzuhDSCjWzgd2UH4lhbU9zHnONFkLdJciGcOcqZv
qn4kwwSW/gii0BMjPWfrMatHxlNRPsSNbW2yskhgrCsFKNgj/dYUaiI3EvpT6QBZRlaGWDMW9R3s
9c2eIngbRc60UHAmCW0kp0FihUcrlfW3qK8QzDCcLdPJNGv1qo1kROaOo7D0NYRTBVWKwzjtb+GE
fmZPIDBQyN2ToffO1tGqfAuvl3h6Vn5jTLgdcZhWUAxCtOuUYTnhuy17TspZs1XLctWBc+3kS1er
q1sQoevgfLJxQAV4NnfdYlmv5njO89lF8GMJr8IvFVfpc681R8NJASwVeuN5Nq+oURNOps7eJlYM
TUPv5fiu2lD/UpQPvencciMncZ8IYr5bB6+rGYGCti74qhVmL8kSzPdhTRrBbC5Mr31YfLUDgu+7
Qe8fmbOwinHEbPCBuW23jxbzYezQrslPF2+QExtH1BQbcTOPEWzjuc2yJzl8nvwGYFUvvxFEsjUD
QuCCemuY87ZAC4aT/+sog+/AVXcsFtxxQe35zaAWmuV3tAcmiQ8svlZGPCH1wsdWms1+EPdDKM13
DdvG2rBdvhmBDhZwJBlr5ylLkmtTS+UjWGDazOQ3p5xMkBVhXfj1yLpE2lI9E/PtvOrIpr4SLi7f
CQO273QgKyCDsNs06Mi3CBJLr64dZLY9ix8YnImPcOyTo2kDGvfkcHt5b5alPyBYXhmlhXKhGY3J
a4ScPGIwCAlI8jBOcRprzGaGqTw2wh0hE8FmIqbyjLq4uriWAjcMqmZdCTN4zviLKwBtRgUG/vAl
ckZ3T8pmcs6IxkHOTcTQWGWEHyOHQhIWaBtnqJYDsZ24yKXDxlSwJV+L2xrnIqp4J14JEZaLatUJ
rIG6gFDzG5TpXkti0msx5+bjBDvEQqEDtrr6YGDUqaMdQqt044Y3m4cTECsetD/c6vfQbY1Kt+oW
+lihGwSu7pOdklW8Nnqnv4+NWhzwGiDdhvrxDGN5S6URPpeKMDmD1L/zVJbdRo9QZeXouvzUmsJ1
hx4And9QbOZlTDHsT1zyWYppPXMOYUdNuJgdpeoknhKaD+feE9nnjT1rJTxHQmdF5jSgpGZ+MpCC
7hBootyeisWrs6mhvGyMs/e6uoX744FxAEFI6bbHOnkxaqMkAywsc5RtoloT/438qtdKFDPXWSIA
5w0P910cPFuqAhydOvug9Qo4Pr5pp6q+ORCFsouBz1dN2ZKen2HsNSZizlRivoyKUop8lvIwlwPJ
43ENEoERylsWLTyNxtnuz0UvxcHOqICV9o1RiHMMOTO2L6yuzrNslPGap9g9AhKET01AOHnBCu21
ddEegh53gBhmsueGRN+MRWatGuTTRsdb70i79qRObm4zEeJRg800ifGWYy7zW5W82SaZfTWKorOe
US8wR9UVX3SydVth+GhtvzhlgrI+vAnmmHLWVs0r1ETQOrWFiUSZEcJj+4RqiSQ/a96O9Ri+yR5Y
0OGktEd3/GLlUeVPdoMSF9n9Jg9YrjVBRFw1lgVCbfO5j8d0XQ7ZO7LhcCvixPyWRECzI8eXS2Gb
Ej2fnjxJdzQ36RSTQdD1MxvRYh4RU3NAkUjaFlCw/8Peee3IjmRX9IvYCPrga3pX3tcLUZbeBF2Q
/Hot9kgj9QASMBAgSIDmYQaY7ls3KzNJnthn77VjAxLGxqh1eQGjMG8t1+UjscCDyqr6UBqw7jrs
EUpz7LmYbh1/T/5eVVQpogtig2jHoztgoa3LVu5aN/kh/ZWQblb5JbMAigVOlx/DnIl0FdrCvBLJ
nCEqBDehP5TPOZywe+ET+CN0jj4VimnbiabZTg4xTInmuancVPMB2uaVUTnFC1EW/mleuDBDYrmV
XmHtkrFG6cN0bH1Y2lpsZxnTmGmb61Jm3j1rXFj8+IPXTg6RMcW4XUVokVWtUGfmuWdXpZhXkYfC
LF5N4eQeR23AAQJninUO830dBf2RBHr2WYckFZpeNHubfN+3Y8FPIUBh7uzaf1Z0oeAPhbWzmUg3
9WvAnmBny7A7DBNhS6z4F9OPTjn02Y0l0GqCNEevI7gj/SQ72D4dDJ1rGSyUwvGxzvxqr9O+Jz+1
AEgbf9inPPlPON8+9BDNB9PvWUuZDXmtKnWBJdTNpRpd2PM0gAi/yR5VhZO4EEkMj0I8j64HIq/x
UQxGMFKB1iTNQzQN3v3vKawN8htuhCjSdGszDVPC5PZn27NVjUHcEX8cuq3tj9gwJ13Vm5xdVrnC
O2i912JggdlbiINEyxx1cjUdtSs/AyxipkTvkIC8DkZK40cvrMw8d8VFVN5mXhnyAZLo5C6cyivh
595dJ6rPas6rO1dnxdGiCfAGdGQO6Qn0TA+jT1wyUUtvC/bjCwljlXEaf+hsWQOZm6VzGjUi2RiR
NMMtaqx1UcyPReWER8fLGGc9W/f1OuORsokkKc+CzAmNjAZJMkiibXuVsvH9iJjenqcxqx4GFkfH
Pp67WyLZKClB4WDmVtBLGOyakB1nLiqFc7ZNEOicoSF/FuQu3lsAMQHCcdM1WMgF8f4a+qgfW+Zh
cEflsBZL/bfBd+LHGBf7ckGZDeEd4acny8npGwlnZgq4m3jzZGAW7yLq+Utt2isy8pblZFx7E8HH
FEl1P2SU02/gGKiBZZtPLbBaTIBxB2VHIkEpvpOHcJ7fVNO7O4zWqIBIfqyzbeNSESm9zEkjV62B
2xiTtoJ7xVxQNIM6mmVB8lnEyH9I8+Y2FS5jHXUO+ZU5UQKRhH3sYVSV1jVB4vY490n/CyWlfMEN
icwDyBtSjKHwkxeQruU2Jl6+1aYTPvqWx9Fjjk+cNpsb1Q6UbYSWLbYMAgVRbIsdhVeOD3HvqC0l
9daFM2N3U/vK/enLovxuSEM/zI2YHuJxZveXgofdpoVb/g5mQQiqNexHXdmg/+bcIOLSfBfSIvEz
dGw/YxkNDQ8hS7GGJwJ9ofMVCTsV+XCdgq5DT6zFS8iWT/Yk/5z4XuQ8TNRUTrsMrIVxsHgKPXJk
DPlGa8++MiQ8C7aqNpnJtOlQbqmYfKfetzdXWe0nd00Fv4l1dxwNZ86uJQ7mIAx3/7xK9N8xVf5v
9Es6qGn/uV/ykvx8xd1P2XY/yV89k8uf+5tGhNpjW6bkZCawJlLr/nfLZPAHCpFEncFH+Q+lAghB
GBhxgOF9QdZBJ/qPGpFAznElNjHhCdfx/xmNyP2reujTw4g1U2DQk/w9jvOPhrNeaDzYjSISbBH2
7uE4nOfOuaky8NEadPgucnOGYLdhI8EDEsfB7G8IXsCfEr336Gc2u9rS6a/mCpp7BuSOMMQnFKZX
WUT4yN2Cucpzb/BfwCWHMAqGERc7PpYka14yD2xGk0u6cWp8HgzGbDlw/+htjYBmrVQSqpZEefUb
A4fbONVA02CRh2sIBfOTUVQl5ji4zAB82ThQ4MDIJcudBCF+M4F6XqEpt5tUxLfQT2nxFDhfMlMP
K9tOk31XlvEuMMt4H6rUv3dU72z+Zy+Jv7iR/y/5jPlW/lfXTT/+FJ9V30R/FVb5Q3+7aLw/XHoe
+WIuGigXgs3X9m/CqvuHbwNEDPgPEuNyAfxdWHWp7+CL7Pj4xUho45P794uGa83x+FkB3b5QZ+Q/
Jazaf9aj/7s5jquGK4VrhStb+hRliH/oheVMHUd2jwBntR2enX5khlw2kwEQqi+17E/GWsM3SQvz
bgrAULoKpiNhlAKGRJGuh2wutguJc8XTz9oj4crnwMo/AbZ3+9nU+EYwfhDV6z6SwvuoybxVjfM2
s5OMFWxFnmS/tuU9iomuGA/VcGXGQJ4tlMV1x1wdu8HJn6J735AExQBTt4g6x3FW/qqOY3/jyZFH
p5Ub5zKYGjBT4acaA/3Wmc20HucY9IxOlgohzmxzJHyQ3IT0PI/2kTIiCg8DE7GkqzJ+zxb7XNnO
i8tKbOKqcEhZCjIwnh6By2rcEpwiN21X7n17epJl+B4VqIGZld3Foc1RT/AqcU8Map+6U3bqDZwB
WQIwsejNdz+w7qw4hbtXqi8/HvNT0OUcSttqO5rhWcaQSFleSrxWxaebaHufdHhTyiZSEFhQfjRJ
0Z2YbXqQqhwaPlHH9VwxKFcFK07Pkx/At9HydNJtUg9cAwmW6Nx28r0G7I2FobE+K5GSYg4hRB8c
bpPnOJ3bZf6ygPouPl3cVuT7pqt86qBHAQlbp4Qi16ZB7GPK52MhjYtOWnNHj5q61tVk4oTi6JtM
k94QdLyPndFdtXOwxPk99m5QJ5jlUl5oA18DEu0Kh1bBdrV5tifLX4UKZEioun6VBOrJTllSO9FE
K0PvPns9jvQhlNB0RpyM8fAMLq/bZeZ0hWXMXJPO7K8t1AOcTyQVeadr0i5wPEAF4uqIIiLZ7DVj
c3jpdAWhzlIPrYnfamqHq87pu1WFdLgVTcG3t552NRtGd3kFODM/QnoYwJFfXNU5bAwohFEqvp6H
kD630PoUU+RtMTrw7uFlqB3xBvhh5haOa6JAhOVOcM4XuF4U8SCAGPXZDAlerHK+MaLyCaoKE5BH
NogcGqmTF+hp4Q5M0whiRDKqwfBALh6p5rNKa1vYffOoa3GQNrjcJnS+I3iz1BTqF6+FYpFWwjjG
7UjFnkzbbdD0b40dPdbxGD64hhoOSZTaWzuO99IOvM3kWCerlQce8uXKCGvvWCkfgCu/pblLKsyR
aKgNB6KxhUlE1EwmzVvrc9LXbGdWU+OHh7TH1tZ0w0kM/XgYOvsoUikPwWRTI1nCOOL79SK65rND
OtqYoDA2ZKblJoqBEi6Z9l0yyHfRR19yUE8wKans8Eg8EItiacBrWhXBHOypFfHWsc/rzIf8ug6w
1c0Ob3TV+uesN4PjYNXzZYyjGl4STW4ljWSb1K3wZ9GZhusleeeeQEQMKRcpxhIb08teGtnku4Ri
e5buOBMI1SeJpuyUfktpDVhMoTZtwhii+sAS5ci90do7LWoplrqFfaFi6oQAMu2kASB/SeFJy0EU
IEkny9rGsskyQdU8yiNfALSQmXM/+a376Jel3GQRJ8d+zk1oxtz9N6Y5nQu7O7YsobjUPOwpOSE1
K2vLLYUwdwJTmFVq7ipGwrH8A+7BeK8ipAG7ttZG7jebsJijVTCzh9BWB+5++lwqZvYGawhJCDWE
NAQUVbGcVwnNjQGKbaRwO1oRQeCECaQv/c8hLC4wM7lEq8jDRatsYoPqBUE021CFc0B0jbaFEp9z
xKcMMFtRPZSGu5AjT94AzEE2nc4pGveG1GfA5cPrgXXDuSnxfzIO/iuRZyAa7OFqtMbvaskipwlt
kLqtjnZEOwkqsFz9/+TyZxHY41RTBPaFLa9rpvufKKn+OrkHLPP/84mfZNBH+f2XqWX5A/+6Dnb+
MJ0/UwhA6D3LC/4+tZj8E8sKZOAxNjiQL9jU/us62HX+kNzWzMA1ibBQcoIR/9/6w8hUCYsVcuA7
khmIP/VP9IfxExeXw38cW2hrWbIexIqoz3Noq/nrPtiH3ROxzQ7W7ogXrxzYrQD6e2dddp3YEPYU
y6ttIxFTge8B88K2Bo6PBSUkpKI3oLIj62UVHUIA2OgyAbSVQHp5qALzeQbxZ5rLORrm3xR46w4I
IPnq0wgUMMr0dR+KowMsEJvcKapVfkjwjrEUY2ZQa4TI39zsfgHMUCMOeFBYBda/lLnGvSuAEzbK
PFDWcI6BFhrAC2vQdVYP47JgsWC3F4MWplXXVcwxHNbc6Tf27GNX1iwQ2k1J62gPMAfEwVaBTQzA
J3aJ/A4SdrKW1z+UEoccoMUB4KJI9a8HgBH0xs42oncFFsxJSnja5lMOsHFYyI0BCMdlgcLCs2EG
Yjc5xfq2CIIzWwtrF9vu9Rx2ZDXKgI4xo2S5MeN7HM8IdU8hAMmpJ/Yc5yzJjSn5jVGxVkQCdqNp
XVEBcIFPl+P/Ho+tgRG4TK4NZqRFdlnNsn0bPfuzYdsJmNI6tQvgsmiL17zkwDPEcEnipocNZ3iS
9UR55aNbr7nz4zxqAz4/bKJ64Wg6Jge00MArJvtW/IbT7HznC3mT+gHWnH/iOPVC5tQLo9O3Flxn
0UPuVI7obuVC8+yIB/B4M9L6OUSCQuIeU7WzsqVIrWgYWVYNcOKzzab/mRkXYGhg89IMF4DUKrKh
tVa9GHAoF+ZmivEVbZxSmSxrqBGl6mrGIqtBk2oxlrcTmvRIjXbV9ZsSCfmsbRMxNaYOjG7eVtve
Icu66L7q4+A10EXOE3WsFPH8/KtYOKl2SNnqAk61iLN3mfWQZJryWB9TPXPfEg9Ad1plkeeTIAzc
pSbWI2G/qZuJ2brWHrjWye2y9wKZOd6kkANZGEfgApctjXNIFyBzh0p90zhQ+urODq/NpgbgAHo9
yi8GxvQ7h3lyXFuFth/T2ZEfQd3G8YNc+CcspvJP0GrjLpGcfask7ne1Ie7kQqi1+spZL80yVLS5
/is2jc9BW6/RUCZ348K4dT3TuMbuTamGKJ6Eq44R26W7xp03o4SRG5aYRMF+ihPPRHqksSOs/YWq
SxrkZMULXwje7qDci9LmJQPE25FEY9DubjqqfljsIs8mx2Zh9+Ymllqq194Y5W6UyRLQB/RbA/zt
xIsbEghRgICLQb0QyDyyQqnW5QQqOJ+2s9Nf2PrccISb9mPTvQ62A9IfxPDYe4tltttAy94iG7Bf
NThLIVul4Ly8CQZJBrAYTG3Kv9/Aa1NMFgvVOEniR7YGLIRqYutbQIM/MJ/WMPu7dQUWWYFH1mCS
bcqsAiyleoEnz02yA00PAEGzZ3Ydpo4c1nLSh29ePZ28BcIcLzhmCxJsswCa2S0LGpyBNmvozUSj
XM4uNLJWM2hnCaM36IA9c2gE+9wUx3oBQY9/MqH7FDy0k2UbA160gBttUbhE+xUjj2tDC2cpGKpg
LRbYtPDG1952NhUDn0ke31+w1HCADprbcQivWpThlmrxC5vAFoMCSOuk+YgXxHXqwISZknNQ1Qfc
Fc+I8We9QLFd6NgZlOxYYDCc7FEy03Q3ijMKMrY/opKIN8C59zO0bRPqdhtHX6qDDaTrE7uVeu9r
82qG053p7pDr+MrJnuY/Md5NsrbVeFAL3DvFauFC+y5ZbjDg/FpQwJPQvkxQwd0QBgyUcG+ynhKo
4QB2zorA98zSlREG7dr3TxKLBl4dvYtizL/eQkFdYOQV5pENzb7X2mXRoqcvC2455RgPRd9wo/TO
FXkcfFCb3tT3yzAc2S1Fg5QgwkEf4aFbxbDJo+nCXmNdutPCAI2Pgko0QkSA1KeO3zyiEwU48rg1
ALAXaXmTAV8vzfEq98y7gf+vgdWIE7zyVj2udWgxO9OLX2b2BJxBtyNLqzbn3e1AvZPRp6Qi+0yb
hlAaX+qFCT/Vv1nLuapfaPEZQFEKp1GvKD/87UHKO9G81yDmw5neYngX3hW9DFfs6VliAaS3CbMZ
AOqNiTzzQqwHJrXPQNjbemD1UuJQD0Ybv1b2CVGMIxzge01icN1Rkt0N5U0413sH8yeedAUExn8a
gOendXqdLTR9NRKoW/j6MtEndyHuzzIERVY0tza2CKOMy2Udug/A9HtT/ZGA7Tec8cEE48/ZD4dQ
eW45JcD8eYorsbbB/hcL/39YmgAmM/C3IM7eW99lMVSvNaUBnpl+O5QIJFP34FIq0KbiuqZkwOE+
TooDyL7wD1XlPITUEcR99+oL1rHT0lLgBeN9SG2BWPoLqpBwStJmlCAv7QZJYj8o6g4czyLkJ+OH
bhlc/DCw1/nSjoCBhhza0pgAJXIPvoJWwaJ6x4/2u7wCEU/PWFP4V0yIGOQXtiZFDFjhqKBxCGMk
Hi0NejKz6yzDRpuHZX4MUhMj1MwRzwfOA1cT/gbtGuS7WaWUgLFc8yNx3XltTdrdmnP9Uc3pLVhE
jNCZ9WIYwYuRDAko6iLdL3O/muV36vTPoB8evZEKRL89u3ZIrQInA6rQqtOUZNahLIA1StijjHWH
MXSv8cHsud+Pp771X0o534RME6bV/TpSfox1cq94UmLAehNB8kA0mHO/reEzsjTDDXWwlf8AS3Qz
FdHFtMoOSIrSnCdHG18xPX6qwO9mjjc0MPPvN7ugCKld6AexjttC89AaaRWknA4OxQpXzIEg5k2Y
EfGjtofkHnUKq3YsKIoGg8ytujBWTWMzhoThfc7x015Qf/D6rIWQ6++GZKSh0rCAQMzVe8EBMNb5
m0c6iW/Q0XG5EKBZ7JuQPEdbMUa5w5ulEgkyE7MiCBt/ndTtt1upY5GoSy445rtjzNZ0lMyicby2
Goh3E98Qz3utR2YCNbs32vAW4YEOJLPA6jQmLjnIDFh4XXH7inOQ5uOIK4HF9gpoG0vXrD4Vo8O8
7PXBrqzLrSbEWDGG7eISb3TdJQ+JPZTr3qSRIJbPXHD8DY4+RDGdrVa/ydwJE1U3Fj8gU3qKGDsa
7izNbQ1GP+D8+yDj5YQeJsOhLYhsckVGc4kDBf71IeihphrIN4UzPcogb482UDtuM9FR9uZJGzmP
C8AwcEC2ReC4a6aCtYsasJXBtKkp5GRSi5i+QNvN/oD5KssE67/20huQtiweFqHBHd2u8mNuOJuE
MhCrLviMax6D23yCdQq846WXFf6bgV+AatyM+QJPGfPmg+vM5zwv3y0bAii85zsf6xoZJMgsqV9d
m2F5jKmApHwq2ze0rSF8HLMOtDBCHaBBjtIrz8HW7nbVhYKZa1WEN1ZZHiErsUSb+0PR+OoWjmfA
rrbvz3FuZWc6Q++XR5EV5tGu5HlATGr44cvNMVoI3D+L8SSZxI9n6B9wgWgnufwJ6/QXwCpGHAY2
YjfiLZ+/WrPLduAIxYX0bH7GIBdtWZ/fj+bcfiW+TGPcjM1wZlEcXvomofp0nO+54bAND+Obnugb
IVBGqa0RwDclveRmFRV2kbYo+4itjZNBC3qkzYXsWQ7p53E0M6DAJgcZDEuhRTQhWSpmbda7tN/O
nbFXRhbvRmIOQRkcdDp/CaKXyqrRdHlUWmmwN+puV4b6bPkDloL8moMGYYiW/yVT6FT5YzsO5Mhq
lMa9kbCrXwOpavjppb/LI8Uc0vZ08uxz8LhPvjM6V6GocLHOy/hXEZvgGmhee6aWBtAffuA2YKdZ
2wBQvbiP+W/hNbtw5kZcTTeoihsv0q9hjhMMmRwm1BNsgm2fVdgplys72Aw1S3W3MV6yeub8GK01
VXoMArehDPeN5R9gpu81NxsqatYcp/d9JlcWvCHiMOkmct29cnEtJGqrar5oomSCajEe5GeZ9dcT
fXa0fJhnd+ZJSjfLYSynbcIhq4rd7dAH165hMkSYm8jpN6kt70tUyCQyb/NcHROb7KQRwO2UhL+M
nQ2Tp3ZwhHF87GybU/J4NzTxm6eKV9Ho02iMd+Q2r2KTBkTCzJqcY5lYD0Vib3OHaDkuoY6HsUHs
czIYVaOYajs6rNd1W74sybm6RobSaHjTCDkMeDTY9Dj1bybcWp3mnRXFyc7IsQKhyM370tMw8pE2
5+TT4GDCkp8eutpJb4Q3bUH/7CoOrSOmIQ7X07ETOYk10ppYZDjtrAceb3gKvuUIybYNGLbinJ08
kvkw3bUOsrA/9zx2kemHglCOaK4Afqw60z6xr95ajad3oKuJ1E1sF+rrssugjzqDQ5DcFI0L5dfq
m/rYU8tdb+0yImOVBWZ16sqW7gGKIVGNVZg/Za3XPHKHuUMzQ/YtYh4GoVwJe3gIG6qbyg78fuvC
2Ks/tP+SY3qgRY3y4obpLYmI2kGJWAXBe50mt4apH2XusXYYCe9x5O12ZiOiB2COa9psifk67gJ0
TXuUVKBG1UZGQMPXk5z9UyFFz/ToFPaVVdcj8c22BHhFv6C4dEHeeLi55sUylhGumavqJ5qT3FjD
tuU5zS4ATTly55d4jigHdX07v28sOz0uI/5WF4HinLDwq8ssvtWGtIhwkre1QU3j+kwxG2xoCT1k
Sg0vBhIH01eclvSYAbojAKxJWvqENakubXGhee+aZhTsGm02jOnDhG1xS5sOB9/tOI3tLTFeWuCI
7lMxTBcD9qPqpnCW5MDan60sOThN4Y2PFjVHLUw0K2p/BTug0cOy09XdxrNNVb5hk5RbZvf2AZ8S
SfWZA+6boapvj4XMnVEandpJYZLmBg8VrzBZ0/DL/QulVk7FobcT+eoaevjNcVrAXM3H6zFy0gM6
xnNQDPKHzyk4Y5Ui7jX4I0moyPAPFsBMpvu0rd/UWJvXRSm6Jy/12mPb4t7ZTNnonFhHAaysBjt2
Th1tC2ijhZ+0uOGKOr012yzZeYMI8QYt/Mo0GvW7ZYCKpg43TrOPmI+ZQLgNv+alH/se2CH9XZ86
sToOwCKKFsEnhC65pqa3DTv6nc2etz4zxg/pFFa9LwQuJNyndObtPCSTCuaCp3vrvTBjNhVpR2El
lsPKLRCJ+BWb+0yaQ1CtU3Oq2Ml4gTUfO+Ai2LMieixfM15Gu6/jxG9uk27m1a41WIxLMcmWsjOC
Csk+KA15mXXT77OYd/OtBJ85vnMnqd8CMzWaWx7ednqVFfh2yhJ7INE+mltVBkfSVrbzhek6v9cB
mCFkGhZwJONpTeQrZfvBqvYieheLMA42QW4/Fb6P/dBLxGI8ToHTh6L5FHNUAEqI5UmlBN6lW1E3
E2qMj7n1S2NV+VQaRvfuc52++Dr9qNKKYBqYpps0ioaL6yUIhq1vdvAxTYJS/fiujXH+yMKY41Ey
F8fCUXRXQNe9FYYz7NXcmrBeg6Ue2LHI3LsFloLcq7lbNFobdKPPaCqVtZ5ETSZ86pKbkRP1WRg+
ezKkoeHWLTrs6Sowe8AWNi+2GOz5aFH8ckwQU8FdRz6NTsEAWqHM/at4VgtGP8rnu1gMbrkdEozK
+yCmq2oXRd483Je2pATCt2gdw6m01PcS1u/SBH6aF1BxUE/lVV1F2dnqAwzJXWEdQS2XuwFjU8wC
oo+/4M3Z10ppWgHZRZAzmetqP0P7qzhVwN2iGilnYIi7+oYO8yaikL2Vj3av5iscudMVGPWCJqJW
KPiP7m2f9TYdrml8ZzW40YRhvU8j+T+rTKZtLcrW4/SEBjDUXjicepDy1HvSqjtVGTxf9pLhbip9
8gjuNDW3i43uk3usvo16wWO+axdwCujw2XVbPFVNsBkT+iGCtufnOhbsc2Gy0gu7bh/ZuWKHOPk7
YhbTtozmhyZXzs4Y8GZPsgtRRVzrBZjxr0yb+mzSqP2iHVkSaiysc6pj5kpazc5CtnrDlATXbpQD
B+yFg+tySqd/IsaXbSH1GchFnmH7+yCoi++J2KhZTVi9cqs8Nco/QI54DEfAcgzaFQP2FKBuB9Eu
TQAbynJ+TlqtMKJxxTiBDxDS89p9ULNb6iZcyunEXgj78m1bUeDdO8ajH0D9yJVyoPfL6EY28bEM
inwTTTWfLF+G7oxLFuU886iDRsvczzFjiahcsMgdw0qineQmN4KBw6JDIzdoB4Inq4D0BOVBw03o
Jt6PSpXe2dl4x6NKb/ySjgDPImHiw8rnAspbUBYkeRAX4/QZ3m2MWMDy6FSS+qznPjgKL255e9yw
WZXN1J8gQVZXY16qR+5xqHwOtA2ebgVcCLJusIothBA/SU85VQtrTPZ6G7bNuIZOJc4+idz9nHZk
5WXjwHGFhC9uw6DiEE/yghMzlV5mCpRxEcURWezQOxo96qnV59kdzGbeGsXj8a0N6uxqyn3xJCfV
M14lBfo8r55Bsj34ZOfpQBncS0Ge9izn4SWNDK4KlR3GfpBUOGt3oHDIoUUs1LjtQTJ+cNkNKw4C
+TX5c2p48jDf5l1/1VZDCRQFDZDWR5/pPzbicxBSITDIsPrOCpN29NRvTgNVd0dR4aQY00hPWyAC
5WfHSLMf58LdsS54i3VTfAaJSWmMB9McB7z9Lr3OoZIMgAYt6uq5nbT5O+gufsyASmyt0XulXahn
KE+no+LGy6K4qIYXuy6pc5Ol2IdG/RlnARF07jewRoZwjFeuZKVLj6m76R1uBUVOlRc/x6LtKgof
UsGGxMDq+svtk2w7+XsOOj0911MiM6IjuaZlU5nvIcfYsxP0TwQLGCbobPIuVosSn2SGPrSd0PfF
AJE5tf3s2Mnxwwm6p9CAiMsZN3n0+ro71oKpg5mlOjQjdXlxjri+rnJyBbnESD23RGNE1hAbsRZ+
fZ3v3M63NlbiQr5x0v5ERqrbm0VhPQ7SnY91qeYjdk5nl4VeckrNrngOF9tG1bvVY8Mp6NbP2uTK
bICAODxpFjXQflE55wbXKU5TV2QjKAGUOGaYPe25kBT8pRVWsFklMAfxw6n0zo2t6XGCi4FlGedE
lAWLEQbfmNbubm5whKXgVjdB6F35HgINHPPvdpiw1Fj+fIhr46kVJt0dEfQSUojZFSfQl1Fx/sYi
OxwX5jU7pIK7QzxSRTzmywOz4Q2VBg0ijhcP33SakZRwQ/GbBFnVkaU38mPrz/6Do7LsYR6G9pxN
HaiWuqF8NLP7r6EIjYceD81VhO63FYVsdzzDn8seL7lTTjjXGw0mLkDWhe3CJ2nM+lkl42Nldq9m
NpTzFsSR0W7s1HW3EUjaaXlUs8JJ1biLOMidjdKkSTotWAPqJUo2c0ja+IJiaCrQb4KKHKJFecph
dtJXVlsmp47J30aOzLlI2ulbDpKaWU8FJDsF+G8HKOJHTBLwdjDneE8yn13UUESUzMdGJIdjNTTJ
S22SG9Q1ldaa2M9zLWsyBZr+BBaCgX5Q0ZTZq6wrjGtjqKsTJJPwXNnM8PRrQBd3vUUnAhjcnOga
N1/YuuIOSg2qV1uYSIdobvWXSHp7k1vhKa+X47pjGvtITOKTmUFcBF3qB5+ky52sUCqojsz4rRuS
qnP8yDAw3U1jGpywmAkwAFFxBnUbHTM6+o4eCxjGoKp3snWe0G2+to0wv6P/kiyJT3/JOmnltYkm
wxetizZzl3yqNGVHmFRqINAy5dHR9n19KbJen5mgr5NE+Xub0JRVJ/lHkyQVBPkxw/UcpiM3DgId
z5UzQM6QHSZ9usevic6crbifuVyRu9d2Gyd3XZu5W782Hpm++dsG4wp0cAgjZKxX/EoZWgzHQtN1
ORdXyI2AQ0xo2K6gnU3SXvYzUCu0icCYN1tuq+7JtO15nem5PcRw2j+4KXZwdgjI7Vgjg/BoXgrP
Ty/MoKCDBmgrnKGi8dy3nrFx9VgA3VCIE+ixt0acezQoBO3zvMAiIkPcBt6SdDG9e3wY8D5CRQ6y
ZCCg9GDexRTtrurSTdYNcUhOfEnanS2rbVZzytXF84RS0smJT7prQD3EY3ekYtNaCywm8JQYFapm
howL1yVhV1zdB62fbgsKXlfT2Iv3nkPboZYRdTtJUhxt4auvCNf7Lm0GADLYCBi//CPlSCYH6ap9
y4dx+BS4xN292enythscyqtV4tKCTAEN1q3JrzfJ6IjnIXXmbTM7wZ3ThtFrBxN4U1csBEZT0ymK
nJKRMkzSjU4liYfci18bLuk91G++3GC0CXJa/hJ3MMiJn3OcXqvMLb3PKDSXnjfyEvk0f+ezZ+/d
Ab9NnGv7iHcA8Jb0xntROtmjhzhaej3IlMK+QDRntxwGsE7+jG5EtIcdBMfNq1g2dFq5JglsOUe3
tWq4UaYce8MwQ95d4iHoZyHgPPqtCNwe9RRu/CYAws638jApW9E8bk7jgZ88fvmpXXxTS8IvMyjM
g4kR3kSorTd5ZnD8hHbMebfrixxLjA8FRtRDsidwGzxHNEWtcR5x6rCG5o4qgeCtqvrpN5ly9m6L
5h9p4T6Jlg4VaBvGK/OMfBp9+sxGvhJ4hqe2fW6djFnGqoRFZbJT+fMm8IZx6ys+dN751vsuoSpD
WC8yotDMmOqB8wl3F6cxZ/a1I5WSmW2eCXnawaYBK7nkfDgFTXqMv5FV5a5oeapLFxZfEN/7UqZH
pBL6rFWf7uzKMnc69ASnT9JUkaifa1fJA5FAweotTF+ydoqOqjHv8sytvkn6sLvEr0zRhoODjB2h
AMB+oZBLbiMXGL4/6vbshWbz1QcszEdlOZSGTGCkDeIBUAYuMK1gyBHbwkiu12yniG9MKe1V5TCd
qnF8r2xZXLrQvitBDuxxYo5fTkNSrSoyYEh05pC0Z92ELyGhsqZDFm8UrQUsJ7t3L1XxuXPmeBPh
db2pdH83/wt759EkOZZl579C45oogxaL2UC5FuGhYwPzEAmtNX49P2R3k9U1xubMgguajVl1dVZm
RgTcHXjvvnvP+U6oW16iYNnoy0A4U34qT4NsMi+RdQZttImIENVLRrL485oanQIJkotpS6kYvC9D
xg1ECx8II7Y1XH/RMHe7hNM+J3zmTRqkAdswQhIwy1VWGmBAUzM9Q2MnEdA9FH2yF6w+cQI0X69K
B6ZMaCIoKKtt0ciS/AkrxXcVmMtrOas0+gIrky5KqyJZJQ5TAXfSkZnhMJahpSvWD+kwNBg+pe7W
q5G2b7BM3Zhwz6+mNgefZRUlvpgD5sv7JHgTyQedsE+1LRlqmPc2UzHVX5WAzovYTPpt3A+cjmRl
wceidpUx2kY3fdKWjC0PX+vCGzciteH9trbSbytqW5QobuYhQEgbSNbVWq2r1WpiVX/7WWmIK6/i
RJ5lvdpd06XS9v263c2zdFLVIPpYVn9s2U/ma1OG1oHwyhDBSNSHO25dDhICfkDFIMgyidC5NIMR
Xth/wjNbWIl5joxKEUSftKZWqlbz1vU4G9umaR+CNdsyXlMuk17GoSNiZmsJVkNIyN44RsauKfrw
gBhB3AXCGkscV5eWAM0kU29CRGqrqn8g3jsjfRAu8pq5qRG+OUqkcJrMjG2NYE6VgE6tF4o1AK5E
F5kj7Ilx7RPnGYTtIVvzPf9L1/Yf0rVpWEj+z7q2U5l9gzr5J2Hb+hV/E7YpKOt1Al5EmqKr3F37
X8I2Wf9Dl0x09TrgEk3SVgLKPzgn5h+4WqAMa5Cf8UebIFD+IWzT/lBXX4ulwJVdTSfSf0rYplv/
DKs1YGSbfD9R1pG1Ac7+q7BtGSfQArUau0kuiveIqB7RHQKh/zJIh/DFUUl7hr4gWt2RwKcNPNnk
FGWzedBFoyETPCdBc4nJ0RhVsZrs3gp6yKX6te6l+a3imEqYClp2fzKi9tgIuHp7WR8M10LodsEy
mZ+FZRofs4QcqTJvky/dLB511KGogsZK2kn6NF1BhbSIkpHyMrXXqmSjzhKJHLXS+UlolX7Mg2bn
DZmIqGe75SpY+Tw6uAGQ3sRhniNVnnHgkMT0JUYKBpxhqKsnZSLoqaOJeBO1yPLbEperH2Zkb8Um
ceAkvEnUy+wfXUEQXXBQtaUXnVYYR3Ba6pOyZu7gNpZ3GhoYzQ6ndnwpVAVcRyQuxzzXrHqjJM18
rYK8OxESGmNwJNqn6SM2IogGlC3IzjUIGQzKWoHIRn3BFzoOSn/J6Jfvem2UDmqQ5Jewr7TnoG8+
26bHLKmzDttKJ33iMqztDl/rnrVJ3FAoWA9ypgn7dU7rmzrBROAyFaRuCGPqsvoJysmiZgdZogEf
GELq7Qo50DUbxOHc0zCl/0ov6hYQGWPiCEWMvqypSB2Zik+kfDB7Mye6tbYWqtFdauToqZRF3idL
E/OtaanBZ88ndObcS5dJHsPSi8i5Q5E9mPFNGXTUWnk2Gl63hjSlWlp7spnNJ3Q/80sY1chYMgMQ
lhzKpyHRM/g1tBtzpanIRjWUai/yYQ18Ks1nKllnzlX0d/MST36rs3su9UgcqZoz4yrMkanpgphN
NRM3sSQQT7g/VgdTYbK5qhDKTGIFaUIJBA4pk34pNcZYtFFCZlOlfmkHtmexIcWqqTXZSbK53jKs
sjbM6IcXI6STHQrK5KRNZae9HmwzAbXx2GWvBHj0uhuJrXpMsY9x6JqEWxtMRGjF5EFygniS1ngt
9BY5ZFsKllKl6NLzlvk4qppru8Q/aPQUcjiJchdjc7cYT8ka1VWmlrCzmkcRjR75igPiCasakdml
OVeL9j73TZPmBglO5NesuV+oAVcR2xoGZqy5YPAJcsZh+bhn9EgPuJhIukmzCHYu54XnPJ2tHpkT
KDUqHYJcayiCE3k0xiQDA6SrnK6pZNTTqYf1haTGTOC8xvzKj0k4oU02jjsmXhgOJiQJQ8OH3yi4
vbO+2M9wMm3sdEUJ+jlMSycGMvFFk7HGmL1S/fSe0LQQ97Ydx+2rXhmmMyRy+WD2OMtDDtsf6UTm
sWE0nOwTnGlaF1o70ul/OEgzxU2CwtOsWHUaPK8Oo1Nco0FofsuC0W06c/5o03IlSHaap4xFccFA
uHq922i5KaGKylQZJkcZcpr1xE95sVU8x7FpbMy6IiiceTe9bxV6JPO4eY+jZQLjwWDWqyIjwpSt
oMeJidy8zYI4EsEUhLCsFf28Uhr3IwzbRzOS8NzLsWHtW7K2NjrUx226WD3TZMt4GRT5FlZZ4BMi
jz6gShIV4IiZL14di/IjDQsa/6JISwF/d8Q8u+VQoCrW0SwJJQb5OirPOgQZhCZpDk0uKFiUA2XA
KNAN3QFOEb3G1HoTZkO/98sk2mEnrSmARNKBuSDhGQ6USxN5k1RojBTKIi/KIiSYWr+3UoG7evwt
lFWoauPplK7BfuXvjD9I8iGfyhCBI57GzsN0DoVBYCZLrzc8qoWcnY01JDAsY34ipBj4g7oucLRZ
gOHAYqG5aMRGyCA8jLiYRj1UIjQO4AeIjesyOJNmk624XwH9YCyB5Kpbg7DCfs0trMUm0HH1kD+I
cj10sn6sXsfEmC4RviIyrNWIhnsuDh4Wm2FXKKCdpt8ZfFZj7RvLmHarrdvWSJIk+WvaMQl4k+NJ
8UY4m/ug1bondc1ZJHyIyMWRLWYroTXgxLRmMqYVuCaaFT367jWusYxU8MWKlC22qhbhXSezjyOX
mv6gWycVE48eB/eqJpNSqQ4oHF7qNu4+akLInEydyz1ucxbnNCKXjgVdY5xLhqQZ1ACGUex4UCWa
11mFNpE3TJTJIdoLa+qkGViHyAyVr5gwXhvsD+SZkXBKU5BHBAy/MyvDZXocGIuetRhVDNE+yd4U
O9DUEQviNiS62o2WtiAaMuRfawCmCu4CCjdTchAt5SZgLuD2YRCesyicb6osVb68ZmkqOTdygZbj
1iSV8doW7bxP0gY6ImTtA1a++EGq63q3VGnlRhOihExJX9s1szMhz8uXpARKsNHjiLL1eKKTFXQc
LMIxOfXRmvqpsNk95upo4lkZg0NVTgQzVjURhEqIai5UK0JDf+eH5uwrPNnaXH6LsjDjsv8dMapJ
ScMCo4u3xJJFdN4l8W1OE/a4pUz0Tn5eaMNp7OZEscFZId9rEVoUTipOLXj3+BS37X5G7OINpZx8
NkJFOBFyz3TPESz7EGNFeZbNpMS40tL6yAir5lhQ54i917jUqO7MzYQ41yX1OHwS1AhnIWOJ/hVj
4/JOogCnIUDer4VBD5UPqXIGoQTnINLAf+RwJx36RsthZK3RrSjHCX/MAqO1LQ42R85vlR90obBB
oK+/lqDFXum40SkRWG1Rb3TVvWvyZtsKEoaExaDkQC/npHkzE3UktToIAFn7RbC2+FykAcOiiW6j
UEeEAmwk5lj5cTRbomjXUFqt6Yf3KKIU495Wb2MShbcG+hWLo1xRNqox1rA12DZjc3DFxYrhxTK+
dJVIEE6cjEO/alLBgSLXbZDKJw52SOKUdTP1FuZHs70Ae9jGJsi6AY++I0mwYYc5oMXWyQjz5W3F
yI+nrLornPVZPPjE+3K+ShyYHGkyMHWJVv0+9yDl2Rn6dwuLI9M1GS4oCYU6KZxAzBMNKY6qMvnp
0Hc1iDxG+K3a0HOf95+TGP5g5nIkXTtKWrJyq63LOnnJ4fZZwPzWLY7GHYwYqhTdAzu1N/Jpg+jJ
tWqYKGFRPyxm9MtMFcyufVadzCJh+CUqSCbKTLjHMFdNIzqy4WxFC3JoGCMsLBk1nLXszoTrC6kL
zTtV3kmC9Jih1YJZzMqdLO9G1F06qyt57nWiBzMQqg0i5Ct7uHwcpfGKTDZzWDu3MVNJu+pZGduF
eSYT/7sYD5jU1ITsMqOpHqPBxGVuhpVfNkJ0U0yuAssUlU8wRBgAVLcgcs1RmuAQZGZ0yBSZfY+h
hFoLPqS1m04Rz1gfei5lDSLvraC1LqvJuCmtuEedCXXBVH/Nllbshx4DOzQf3xy5mk6deT1LP+RI
XLsJNnudXwMFSwthGg2oHJ7yWuz8SCaug6g+KBPxiFicJTcwqTKkSbCYzanHbrGacygs5Umt+WSU
NHzVZ1Mk/LR2q1xM3zulSVxxjenMs0Qmv6IsN6ahppuKW+EhkqTmPtYM8OypqEzP0EP0uhApn4wo
/YxEGvg63RKSqwkfq5Mhd0UkIDYCEZRVOq3HYuUghhdSdZ4kM9wvLecjHBXvy1zIpzxEFkHrQwQ4
EnxmsfAw99nNSqpLNE7lXhCPyozKDMK4W3WWr2nT4K+yGaYPdA7NEURJVvl6nKz2IusdOch7aaDl
L9JSY2bR9bueqsHWWKGFxcqA9oWZ0wflux5rfj0o8SWhLIZmacJJWv0nUjJ+xQy9Cc7tnSlPIluc
CVpQCD912BrvqiQHfkXikhvRuEI1Pw2vIW011iDzHmEnfynnUHuOGYu9qzP+O7uo6Vhjzrsz+VwO
o9AqrJPJWewafxpD1J3a7BthS4x1oX4hwzwG2nFMI6zP9A1x3zDhSc8E77Kd0G+M4joFycOsobBE
ww+74sJZydrjmbQ4lyzilrgCcy9MybSrdesRzWZFNUAm/Vo8ySVMeAKUt0vjEqTlCbpIPkVPaRB0
MxvP4i9dGzghHRS/K8fdokscuYSdMLTk5k70ShFS2MPUZFc678zcI1TE+ZK+qzFC2UWrZrfM8BaU
4MmdIC9rjh9Cv89TaQ3eO84W8/tRDwxkf6QNBtzVHDz5uZoHQ8TjoqnMYF1PouzIOH6OTNRqzoF9
sgmC4h3PDlUZ7Z6pZWArV8M9CWSOnopSnliVS5aOGLwwsSn6SirWrc84TcnxaHn4eTChgiGQqLGX
Ix0+9OGwYJOeajuejO98xGOtjcaFMeGvtAvwa9QaI47qAy/3Tq0sXk56UmgGa/TN9xpVjZtQ1TgV
9gtbJYYDDv5gibOLvJ2UEBKOezI15FRmgR2/hyzYlDGLapRgF5rjZyijW9WUMZhkioPN86EvKLTg
aWOTbekpSIpbGJweK6FwjRHVBQNPZHnltMnjpkLgjlNN4k5KwnLmzm/tjpGIWzcqLOukfzZRDNk8
n74wB4RddkDlJy3Z5sRADlNc2SLZ547Wys/oG9+WVM3svK4Lr2NHZKrwGTJtdDgMqF4oC99xJFYU
m7Cl4qD50CztOccMhMu28K16hqkZ9JeyoKozi1xBeU7G2KDwVCOhsrFceY06bPpWqo+y0PGyxOKE
rIHCOxD9pi6OqGAZlIbCC2Z39P1ZuC0C8OEByeg0MGZPCzTG6sUMgxQpmNrm7CdQ4+Qsdcb0V7Lw
U3TYdBptchoMz6jXXjpr5rOlaekOQ/Y2xqyySLhU7LC6Sw/jEhKiDPdgynCAI6JO1fcsLJCciNGh
hXCG4LjkaRjWzoNO57BF9l2RP12PmylDPkO0JjS6/sdE1oYqp5BttUP+HY/nmEwBp5xEHH+R5fS4
rggXmdFbzMzzJ+UVez8x26P1RLD0uRF4pJueyJgZk2T+xif41Bf6Q43MhyUVqXaEypEwFjVSehsV
GR/tTEyOlTq1ZiUYzXoCjbmVB9h5pDKkgHfJyhaz8bC06RUlzQdOq9ZfDExobQPhcLVEA/6LhER0
g0w4Tn1ArIqxiHYuof/vzO69496jJQ5/t553QflUZmtQj1CcYbUwgeHRyrLP2KR4mciYSHXDm/Lh
NgHZIgsp3pM+GdwhXXA2Ni49leoeVoqb5/prl0nbsVk4JoyDT1P4xA3PRmBlfMoZiFbKlzqsn3Qg
jFI3ESqRGN5CmhznwrelaD7K3HiP24ugSLcem5nPrX4ywvBjRImRIpuj6jq2hD8iI7nNTWegGsmo
oxrxoFFB5VPpF3V9ZxCEsz4FD6OzNGsWqvTqFbvpN/Xn2wSMTpXV9xp/pRzi5wMYKTPXQBsktT8l
o5cTgAIPzmfmotdb50hbbsM3DWmKDdn0BbW+fsIa/lORHhPEx0I6hlV7k7p624zGKTBeWJ0iH/HD
Qym/hkaxa1OdsB10DfR8ADyY6r4NOKnq1munzU7ZU40E0uQLPIUI+FbpDzaJAgYlpBM/MKaXQNIv
U1xehUzbWdqn1ZoMc6ag30kR7fWm+RnjfDxHQHZrrX7RFflnnI0PDr4fMR3AlYnasbv2qTdON9pC
HxGyGfpGGmqRdc0G6RV2hi03R6Wr17ygt1rm1DKOP8vw1TYZeRMa0GIgowqIT9bkyAkU4VOuxhUh
Vztz/NT06qmqChuT3l2S51/FxGNsSZmvULV7GSM8Qu9ZxEToZUraXZYOE3pHA8UUketrAjIjDUCt
ZiJWQLOE7QaOg9NY6SGY15TmlTmZWYJfEy/t5FX+kgRhwl9icLKgTsgqvo4QVPKdZo5ohrQkyPsw
IlgVIllMjvbAYYYfTx03EW3qtGXrE4k8AStpvLQsRXs2EExUhQXhm7u8YVuCp+cRT+O1cfChlFin
RiGAKlaoB7NuPwwdyXeubCwBxmDRoUhQ6HyFq1SFYYypMUZtXSKBbfIhHtTM7DdMzU6qojilIhku
eTMUjavwvZ/Es5Sy9abQQXta6cgig7MmkwxA65czGs5GXNjfVcbBltFU7wRT/t5l5Z1CmIlVqrLw
TfKRWMOLbDJhQY4MpGA910Le3EUK+nFIFKUzRBPsJLlCitiDqF7TJ8ye80+7IGAN++ENzjATNaTL
U0jgVbYbDKK24Jk/IwvjLrIIkbA0t1qooKAC+0KXMY826yfkCbDMQtZO1hd8eU8V70uv9l9h+RY2
EBvSvvcV9bEaGj+NB4yJ3YHWnYpiPz0IEvFhPA2cCBjzxicSptZPkSG2YtzhlHn5gN8w7+6jqTqU
Qyw6CWdLbTF8fUWl6dELWQDnRaoe9BKPZN7z3v6gDDyDfH5OovLcm1+AQz7CsvuprOapsN51pfkp
hMQTtYk7wOhoqNDt5C/cZmnTmHRd2uE7E0DAlABh8DKhwAFQJ8zc88wWOdWuRp8KiAXP0Bzom6Iv
PkNaIDDQf81iiWWm3KrS6m/R9eeuHukuSYNrMfXDx01FJsr7JTDp21kK2Si/0h6ao8BltCQamCai
L5n/r2uwHNA2K+O9lb9Dlb0k5e6JtTsSRA7wRL/05qWZ1M8ggZo6zxH9NTY2gQQxTXubSDyOEe7b
NMyehX7wWqBDxhiGnh7Rh6xCejrV7wQ9JFFHkLNPkxx/DSh2ED0AkBSsX8oo0ijF2s+4NHAU432m
kgjSSfBhBvg9d3zWRrs8ak669N3o66MZm+atoegMm1dkcm9SR6+yNy7E+1ZYz6ovA1NXR2EHhnAT
64XbVP2DnlfPvFHAAhNcNCq60LFByTLXj8YsfQYlp4xIK/BsSwcenc1oGKxcqKJGgjEMtMSAc6lE
hO+y70lWMvHX9Nkey8g5MIfIZRd97pke2wa8QMdaKtaPxNxZYn3DTDcPxBRJ4qOsbJXFOGgw34fV
OV+OHMxGA1K3gow3/8bVJtPxKndagzzUYN/+NiZW5ABoADCarMeCjwZlOI59YDizZbAt6T+Drv00
lflCmetG3XXWcf/CnSyH+C1Bs9tb+Y9FM0gJoneJnhGEnnRTjAUuK/KiQgr+QNitBNAVNnjNRx35
mtWzgwjifZnaw6BPu5EjPbUyxRHuMbvHWAtZO3SD9lXSe3K2huKNacu21ouNyixmJ4xQS5no+GlK
E8wq2HuG0dbqMveHfnV4598x9CJGRNN7GAavaRy9zklC2WGkvix+EliIUWQ46YDqczaXRKGySGQS
QYb1+Zv6NRWmCtAPCb0CVqnK3Zxywzb6uoHnFm1mTcf03gw7gZB1J1VrXNNcb2XcEekjAoMMzYcZ
bKpy/FbYM5tK9LRR27Z9CAVISw8p/PRazLsNnVMvNiQkKTnOAW1s2Lym9tEspSdxYkkfW3W3SMoj
9oenim3CBYVw0/MicSYo5qHamnibt/OcsrCZ2Y1wgnfYhxxVuvqNwoG0x692+ElnSE6S8WGE8zZg
TXBjOoeHXmVGkw7HMG19QA9YFrNbBbDnmGvJpYhm3nDrmnT9ZdLxOdWMVfS6f2gIxXZkVb1h8tC4
S7DuFkP3nhvk2k9z52kZsVjGZwyd3kFY7UgpEoSm/Azq5lrEarWpI/mhVgvsjOR7Bc+1JLmKVG4m
td7mglxwJkLvSU/XoVRHoGI42kBKYQurKdNTBJ3VJjBuY9XEO2KSImcoogqo9YSEVDE/uijzgfkf
arndWgOUBbS4QSid8k45WLr+MuWblmEcrSbQtu3MkD/ShT0SL68N+1OqIoEENIQ5aIaJDsZC0IcT
9p5dNTMcrWoP6My5zSpPGiITv2EUuCOEQCxn6Fbp8KJMRUSeBqfGJLwn2VSTzDKnqwed9zeaaqcD
BwBE/qLGOkgJCOw5kT7R+N5zIsTtuDcJR1gUouLkIX8Ycu17FHFA5jw+QE8g9ct7sqhW3iuKOU0v
O1fsR0Ai3X6GcGUzAXWxOpy6XmKqOQi8v2j9xkdLjtACBq9zUzC/RWcVzdWPpMrPY5N9EwXS0dsn
hZNCdc6uc/Mo9WwV0tz9kJjxK5ekx7GMH4aO40xZUh6Cgj6UDdLc/5Ip/MdkCsQE/yuZQnH/Kv9Z
pcAX/E2lYPzBhMiwLALtdQmtggL/b/xpu3/77/wJHUcL75cJS5s+PvqBf6gUlD8M1AN8FcwexQSP
879VCvyRrNLAJo/FECFO/adUCpbKd/ozfYc2PFHnqozOCuWoKst/gQYakYioaJgHu5YfiEwM3f7w
gIHYQfDoJO6wPc2G2zN6DB9NB9CEV7j5Jt4Yl2X2F8YJ9M0OLyHg97x0NsqmQ4Nkz2/g7/a9DzqN
EMw3QmD3xAHsx3Cr6XuRuEGEO+eX1sNwu823hkfWbHMkns+uFI8kTzl/EectdkoOFLFNbBtCnNOg
3Sr601wYKEB/cDlTTH4w2uEHInTnoecqHihaPcvNNtEOae8GM59dHqIHZXT0+dgfOCv09gvxlkfx
LD9kO5GXQz/Al/fVUd/Im8rV3g+CS6gecUjiK+mrezAbn7GPdW77QnPoUbEVe/0JwD8M9BW2cgx8
JWZ3sMUbNu8TZ0/7IXBaT7pQZ2j2y/7h5cWyT4f1P4BlH5FXex+qQ3VpN0cA1fbq6+GqDszt7Tf/
6Sm0Pye3OnZu7+U3hPV2+lJXCQYxB5H4QdzINI0NNwZbZtn9S+QXsYs9lW/3EdtPvFd2suvcjt+b
XOPLsgVbdwzT/mzeFTe9dS5g7yMYs/OMYCp+xk1/i3WHLNKOEOxwtXAQFfdQfy0bcUeGxIFRFerc
UqEQszW+7qg9xNfQqTbtlkktBkNUs60X5Z58iXntLQ7/vW5eRuPavC1+5ppufAx33AcvsPhtrL4f
2b5GW0EHEfCeizqrGK81lfQ1JuezddKH6lNlTyL366e6QEhWf2itPvSbfpO53dcqCUntQxHzsSna
7oNqSyNkpHZnPmvq9+VnOOG4TzeKnbSb1LZeGQHa2C6eATtgPjBOgxPIXvMR7iaO3dEOyFm0uxbR
7r1hPvkLeS9gSR1CoB963UHcoYg5Nu/zx0jtA1I8Y5Ok67elqY/xykVILY2bWnSJiiHqb3hdQkfD
3/HAFuMSpfNanaKjfFIem+O46Z914yp8WtC8UWkiNQepRknGL8R9eo5c4YIaggC+0zh6IjHLx5Iz
HVgK/m2ySXOisnNiV6AeHQ2OTgwASLSh1enOhSdLJ6Xd4XGKoYD8gt4hQ0Kn/6/51VN/jzjGHLsL
bd6mRCq772H3RVv4LvvomuySI7G+/a/ggW/pftJus6/X457rrx3xsXYFloByspHIRm9rfu4TLRIO
lzFn21/6h37KD9HG2gWmn9WO4Cl72oTcYCtAFIHsV8tXm660cSMPBnfuBKUfPlC+dcREjy6e/OmN
u47uaPwqXdPW0d5dgfL0EQSIb0MjsOn2bdUTSY8Q+jg1glixLbvwI7/3r/OWjZvq6MDhg3cHxOHg
hmflEjwLPuYtnmBReZ5fidtDg9x+cl2AzQunetNYN6i/34KH5Boepm/d9Oof4ZOqnpQR7Fqt4sOO
IZU4fK1D6BhPsuJK2/lU+Krjz96M087udot7qXzt8CnY9J/oZx6S7/SsMya29XvhwlL5CQiV8UT2
/vfsc6VKbOX3a3iy7gotB/IXr/JNIYT6GfvtIDPC2AGaf1BO8rt5rEAxhKU99vaXuJOWk3nxFgeZ
xFtgC6f8ODjoij7l6065bQxHOke/lLN5JU7Lmx+V/bneJdvSl+g5hTd8MxUOrhe14QU154qAnC2p
A27i3e/RNmkcTFj2Y7Qtr/vEU5xXr7Ij+zy7ngbe1PvCJ+My0vqWj/zKxh77VtzfFRZzGKP0L/zO
610C2O+gr2yT3yFb1YMSsYU24I3Hs+xLzrmwm5c2ctXLsucl2FS++a489m7nmZdyJ/JXaKHZzKIc
3UWeYPF3rA0VanbW9qPLBfHP61FyQMuXW04FlrIDw5Oe9PcUcNu++0Uvg19mv96Nze+rOHcgShya
rRuOlS/EwLIukp+Ly+pYH0e/RzZjYyQffiVQylyOJhIKfmf2QSVyvuU15Tt+ebQ2dMwU7Nhtt0ch
EFwysPaYyzf97PcuX0Mi4CbTcMtT8TuItDXxpH6FqxGRZHovvGqbd+EE6sK1VJcwBdilG+5K19iQ
8+jelfszFp/9o7P9JeyK3pUP+sH0n4mutHEY4C7X7hh7dw37pnGSzunozNeYt6j3a7d2lc36v84T
HozKET7YY7l8YwN3M3wq7uTMQsVpj1yU+QZs8zweGR7p9jLa0cmqP2bSlb4H1TUwUYdMZy+B92BR
iLN9ZZs5vgzhViWDl/0w45IFhAGM2U2/ErbKsLVcqRMdtdzrlvD/prz8/4k4rf/LIL/TPev+Wd26
/v2/1Y3AGYE2gnBVKfNk6bdQ9W91I38iISmENG5SHUqKSUX597pR0f+gnlNEy4DrKIrKSoH8u7pV
0f4wiQLULNw0UNzhLP5n1K2/K9B/qhtl0TIVRQcypK7oxhVr/eeARxFzLsZ9bOQYIYgSNzx5VN2e
9AgsHg9FNQAyuXeKcpWy+xJdzf65LzednNjgAh9ExnDwBLAyEuaVem37OHIMAn/RiC/UqlslFe04
l7w1X6VJoLcuW1N6WGSmGdrbUmEzTJz1R4/Vk0zGMJUCpJPqa/XLCZ40b8NnfXoQs43RkAywRq45
0VTsSBmj9rBL+ARBGWA42uKh3rCn6gFjy6jZl/yWQZaNHu+AAroN4TgiB8a4+YGh5SJ6I7X5WjHZ
6tQftbzqOet+3TwOBXVS9WsZWSWst7nKYe/Wn1IwXzpx3gkKFGS8Y1S/jaacUshbOCzw+L+Z6aeh
yciaVmWWbgusTHqsuxKarxGqx6w4YvoF5uFYao8isopouE9K+aKZoTcFOAjnBX0RPcA8eLFIP5Kq
0M/L6LBmqRlKiB9Z2jEy4U3s/FEa/BLlfIcaMzWq7VjOrjT9mkAzDZFdGQ9z/KHWhOCiairfae8C
vyGSkdzhtCE4+4x2x0FSgwUHh0rwxTqzsiQ0KBnij7R8mcuTYN1pBTldw1Qj751o/tQW2e7C+Ir5
4alf+2XGVmtCbyXqiLj+JuONCBzCw2unr0b8jQTXaN0pAISdSZugjDzGDu0EaKmgCbKkG/S0l2nd
amnmyO3k44lx+kjZMB0AiYhPF0OrQeSzwmGlBe8gA7XLmHRGLShI2UF+hgzyjlvREYhmGZExiodx
iPYxo3fI2U7bc9yBU1cxMl7KR6XGePtdMBOoofIUxuiq3W4y6ZQ0H+IUuzKxjmDbyGsnrJXFdQyV
zQTqUtcyj+A9Z53+FXwr+jg77NoCsSMIOqGdGUc9Hw5GSLZuoFKSxJvFvFSdRuuTpA/aUnK2Z/I4
DO/VUiGkODEI44VyDTwJ608MtQ9ADwCjEzJy39N1s4OtJiq7JP7Cm+NBhnQHZXJrnjazghtUk2LC
vrQwg5kDGQGe4NPK89V42RYRDTZmLnRs0XRPbow+pFC+cvAbRT5i7ilmN0PW0kUzVZFE3Ta5qsEo
y7jqDS9cPA7SY5VOF0Kh/nSEvv6N//rfij6/IkjsWk7DaPT//QJDvhTpZoaoigbq/j8vMIphylbU
QYlHIR1zOGnz55RKfAxyn+pxka8hjBtLkNylMQmATnazgSh3wHS/MOYK0MWg9Jz0yh8UyR+AIIfq
FbG9T2YqX2Y4lfRZTLeFwD7T7X4imSMRX4O6UMKLDAiE8Dl/ZHzZpKgdhkMZ3RZcwIbg5CRpz0iD
1XENI/+gvSaTT2OKL5ZQeij1YATS9DJ5xuE6LUdd/Y4SkHqFcGAEXOcl/exdEt1RWcD5gkgCUucp
4yIKE3AafUsddXR0y5FRaNPmX7+p0l9YuxzvWbX/9Kau2axf9xuaUD4C6X/0xozQUOVNXbJnAI9X
FWzlisZeptTOi4+5gkktvpFDs5gbaSZgijCff30J9Cf+/eeqEgPwu+eBF+MvDYdiABpLNCmKaMnw
FB30Y+RgmQ7bawa+VP9cFPCezhIZoC09Tj+afFP1XSG81cYOQi5wJpYKUX4R4yNPvTDvJu0Qmhss
mNAMAFVuKxFcWX/515f9l9Da9Y2zRBk6Nyk8xJzI9Hf+/MZJ3DGIYjOUd9Znjye6F3XAZEfauv+X
92f9Rn+iIf/9Bym6ochMiCXrr58QMzHiT3JS6VCucIb+n+ydSW/kSLud/4rhtdlgcCZg30XOmVKm
5qG0IVSSijODcwT56/2wB7u72rc/fEsDF+hNoUulHEjGO5zzHAQVKNj0Pg0OwBD++U0F/t/elqBI
AKmDHBNembCcv74tFSDFwR+NuMC4DioPQpg4Qps4EG5yGD0kis6CYU8QM9mvZAdy/tp74R5zuXUJ
0svVuSB8r1/4NfmUPQW0WiIvdjBWkF+AjCcvMOacTwzmIVgYiko+ZHG5UfYzYBGewf2nQYg4z/81
ep5jypbCXJ7mQ83m6KK6D+Tce9bXt7PYdIE6a+zV+gaNTENSq003GE93bcLYX7iYKn9Mrr1uSUzH
rgidMF+xn0PRiEZlZiUT1W9jaRNArq81BhQ0LyulsGG2xcGKnwv6yyFpjjXQOSMxDnGxzeYfpXHL
6P0E4wldJlvLhXeiEVNfoL1bcomAsTapYO7NgRiA3+ujR7M4pij93P7gV3fSxkDq1ztSFpC8owvj
YyDlKm53yKcN93k5hn3gzi59qgPqB38q8PdDmLTrkU2mj+gwBVttnpWmWZ4+BXFfEF29pZDHU52R
Y1B8TkF5MpGyZKQEDigYwh+B+PT5CEiOMhpM7dX7kKdw9298cY/dZewPwwKzux85OTykS43xwpJh
Yza/ngClfOmHcNMELg5EvBsGGqFF7YhjP2c5ycyOlHQ2zSuVTPvZnhCP1OslsdmhaOsDyA5600nN
03NaGbg/HdouNNStB0OeTXIzs8uaSxBYbOHiYFHVuxtnVCSigovEK9X1mP/lYeLN26grFmzozGY3
zj6shvu+EFc4AyXuxzA9JO0+LhYJpdj7E8F/zSaj4LG5TySAupizbwDRF18XcbiRDvMSajN+XZV4
xCqQRztGq7B9zv35pDxCFPaVve8SPEMMXCLvWWAwGIfm4Hu3PWrxYPYPy5Fqw2YogbvVFDIGcZGm
Ua2LwluHKErTz2hgloJ+BtOSYNHIpYdIY1dar4EgBcDlx4b4YGtwHy7uC/dqxD+TT8nJzcKjW4L8
D+BbkVuHax/CBo6P7n623AdYRyPSadsZmD16J8GKJX4KElhDAaC32CZRd4uue5MTjF1G9wRfEyl7
m0RiLYa7ZvhQGqpvC76DJaZjnsaJkgB9nPJ3SI7xqtARUsVa5Y9BedQj3jaQ1j0EFVYq6igYnVj1
DwnLpGf/NLKOwyhOwoktVsph1pHTs8evKSu+CbYaEooVyV7HJLyl/FPB1+yV6yChrgshe3FEiucm
uAH/jXLhYFNxlbCE5zLkoDYeUWcP+tG0zaMBXC5UyUMOYWge47WoegI0biLTgCjQHobuA+32vnNe
1eCskzDBzqNO+FEelpJSkZwxIKsou3HlJOMuqT+q7gVh/MGi1pzyG4ek5n74BmPwydH5Zu7MtYcM
n/oOTK8RnbtwGwfPo89JiRUvjX9YNaUmShoz9ckmXgcIk5bIUQrSqTdXEu2CXXprpVFSZrcFaRQ2
GkR7uof5hwLixbfOMY/ZbnxBZ7NyUq5LQcoEtnyYsMQz6s1kvUrz1Bnb2uWeH8mQlseKeRucy51t
3YoDdoWN42yt5LkxklPc8YyV+XNILJ6KinXAFnNpJQYBKh1ju0cqh13N+wY9uws21WZxNhIlVSZQ
T9llsX0HttQBysZf7ulDFgKO9Y52S91C2IvHGrhjVNpOEFUbpJtipdUzenNR/QClQg0NOsQrIAk7
R7zdOO6fO9/czlJssodCf7q0PY0cDroErTfdG4a376cZbgZjE5KHzKS9M7r7Jp+PCC/BgCK9a501
OKJ0VsR6MMgg0oVYv9Vs6y22RY6GTiSroi8eTXWVtFylaEcCbA/vgg3i8lJ6lm3CuM0J5PDpVwhr
ISSbVwoBKHCxZ7gfsFXWgeC2NduNzdXKIAP31dbi1zWuseNC2iVUtbGAi8o5lNPZEi6C6x2HiP/i
TpgjKsI4iyVu4JQFnwJOD4+8heBIQ76PWTEkDMqbtf89mE8joAnIprl7Zu1yFfVPuXkYFJOndp+P
B+DWCnVO3l83KTMjFFyuc2O4eyThubprjQ0altjc15Bj+mtbw89DAHgoqAoCcY2ifANqac166dAx
gu6Mr06/AtgT1D6hy3Q9t3gWXNU58aDeXjVvc/VcL7+nLC5lm70ZAExHt3kjd4FY02qdPTcSAR90
Sap7VK2PrR9fA9zajFy0C03KRM9NyNJ60De5O5EJMqz9GvJx7V8M+u+FGzmTc9KO8i1IDzkgBUM3
V73KcKzuHHrYfBub+lHIo/QuY07U45uwiieB0d0RPwCvIlnd1ZkE+WqDPOc6ZQGVQFcxaUzgkc5v
emxR4O4Yq0Y0REl6tBe+VLQNEFwPpKY45WYy2bOg26iIdiUAfRXezXxhGQAUDzWUdji1uVT1QF4B
rWvtrbJxowWHjMU92va7hgmwz2g/EaeWh6kLQq+3D6N4mkPnzkIHroOEmwXGdTvudICFLDRA/4As
leNuor1K6ocFUTvgMwnhpkb1tSgeOk7lHnZpoJJt6L/S3F9I1V5XzVOkvwxjunR2eTRYfFiWg1su
/2ESmdsg1JkXbNeWqQRfzDfDRr8dhtsKL40LobNH/QrreBWxa4vyYeNGtPOPCPzXuGMZLwzbzqZf
4bKuvXHVane9vP8A/U6dkIjgVJAakB418X6oskdAMDxNlkMuP83wO5AaMzKNtpk2tp6J9N7aQP9f
6wqtR4zdBC0uF3tG2JLm07V5h27ECnGuzpZVo/1JQPASJAPN1Rg5z2ssFyQUVybYluzUm3ivEHjn
mMamhQQgr8aKw1eui9yhOGHWCbC2NDXsaFAizFX66EdD1lVnFYekijauf6vDU+0hUsHymIKP9KAh
OPM+dowNvmcufRcxqAAI7eJzma9tOn4jyr5GEzsGxJu8rPctWyGnWzJhg0uyVCl2d5OlmmURWA7n
IKZyN3Xjpi64esz67MRyIyOHpl1u8uFZRzAGOxIAIq5U9kGY7LxMX4qcsjMvz0DsSnRUQ9lu9dK1
6urdyprL0MZHq82jVZn0mxxGejl8djwyR684DaM4xkRUA4qmXSW/o7mFur7tyN/IvPkYUoiCIgnq
GOMERBMgFORXrZsKg0f7RlzUztIdWQQNIjd3E/mcDqVYo2fd4TNH7VciOdrxMO7NK9skfWFRnRok
bnrfyuBhQCc3ItoKqleuZoDlYjL3DtKdDPbSYkyE37ApordOUJkY5cGZaJXlvFHyubXmXWXzfcun
uXqiKbBqvO0zsarFzDNs19bvccFofjyXEFLilig1R1w12WscvJaI6mFv7tV0tjXAnrArbgzVXhT7
rLlv9qml9gzhsICfRkqnskrvf22AlszO+Ev+PmXofo2n+ZBE3ANb7X/6438wAuS///mXnM+//sR/
nNOPVnbyR/+Pf+v/p7n00gj+54KGy1effLVLplD3F1XD8lN/qBosy4c3Q9IhmMeAFvIPVYP9i82U
2TWXZlmAYFioDH+ECtm/uMv/4QcdABy2YOTz+3TaNRE82KQjMs5muO2Gzr81nf5pdoRHl2DFwA/R
RmL4ZB7+17ZWAATQU94yYakbGqXOZebbM43NGR81bJ7znlCU3On6becTpAZEPytBCxI/5CrLXlmm
Hhg/KuuEuDv8NpMZ8IJ4s1BYXoyg2M1Vki/9RRg9OjZZImFtjmSJ+NPuT5/6/2MG9jNAgrfh8mEw
XA8822Y08Ne3YTpTgGSqDehkZ3tX22M/sNVzFltpj/23KJt7qZ3koKC9APE1zfU//357+QV/GkYs
n6MLHgaF6aIPMc2fxgOEj8uyVaT6dVGRXSNbz8+9wtoHFxm3VRTZQ0L3MUanOg+Mgz/kE4pC46Hw
GHpWNavSuQXBEs50dkl3M495cwMcu9ujogv3ddC1R9txhLOVHakbSVUbT6GJEDN1vPBbNnSzcwaC
lAEA9Tn5XdVHp98+6nIe/8VbFcu+4qe3Cs+W5YnvOuwYlqjcPw94qhhwg5+DuhzSvL7P8cVcOjCD
mB7mOvR2iZz1BbR8tuCHgwCeIuieEmVhRIRDECYv4aiKdx+bdIvryA5BMSzRcNSxLrYn2qWMK+6f
vx0IJ397zaBFwgVmgoiHIQc34Z9fs7KdkXgqGLf90BQXIfRXD6ecWToU89DKx6tSKlakoX6wtDMf
/FLRose9+30qRwYBtq6KzQLrZBeQNHuSJIv6kkIggLYv1BOw5eAj7gi/3cq5JXgTwXrz5CyM/yIj
aWpKbRTXXmXeBpNcLKDOnq8RfnjZY2apO+bhad58h9bcnkVok6tr2dMPrPTGfSPK4uSn4UAoXW1d
AALiTZEOnd0IP160eXdFXqF/E0xVgCdUVQ++O4af2Daf2jyYn+XQVC8yqapnwy+WiBWOOC8umqs0
pnGLhma67ZIKfTHgOpSrwIZPnNLepZ7q7izJob5prQaoVDTaL3ZrRdeumDWimvzeH+fuEvWpyjfS
L+td3hbqwbbBl28SIzo22i2rpaRAlDNO6uz7zM0sNgMxVImLzrqbsQh3mryLdeiwzR7Mb1aNnhLF
cECSJ6dujO7U6rdOEZp3Ip3oXXQ1epBE3HhTgkKnTYzrjTem5hp4Kfe2x8G2alpmEkFevwSTQaPs
jf1t44MPyM3h1OSN2LW6lNt/cX39/PgRy7jTg4bjAMQJ6Yj/ennVXpxq6RIN2ZFdzsJbkyCLS3ps
9mylWvQylnmYesGKOEunG3SQ7Xny/JfesAy2Z/nYQlNpDE9shDNiMrJjlu0hkR7jcvdbPhnISJjF
9b941T/Nl01etcdeklw6z/ccc9Hb/fmmIDQNXItcTLW1YW6y2mY4gZOGh/oUEkgyg95Ixy+BIHlf
xMLewojsYGOm0bd/fiE/P1CW1wFECP5QGJIf+fOzU9uGTGafXQGYvuYxBMu3yfwm3ST4SHdW23iP
Ti36f/Wd/f23clj4voPS0IGvYS2fzp8G/KbwMNoNymBBZyXjNhlV8+r4bfwx5DYdhEcesNq7GaVa
nstwH5luyZQNrnf0bWwmjG1JiG1p6MiuAzOCIk+AI0LVzN6S9u6fPyHP+9t3JTjdON4899f5+lJf
/PnVYmUKKrahC1qCLBIXDT8v/jvaV6bDueVH8KwRELXNZK/q1GWBPHpXY2LFcq0xSa+7jgxNepN3
Yg/krZsW7SW3gIF6rZXusVMLtL9R+72yjUNqyPQ0jj1pEm71Yk8NGgbRCAImuujB8yxEH01p7slF
fWqNmHEnUUPTfmwhdiYY2x9AzDJDVDEcMuYN1Trp/eESmPwBfwXzA9EZWF7IU9MJrnnDYZSnJ8ab
czMOL2SHjdvIYSDmCqJaWkIHoxUAUoSPIO3f0tAHi+cFwR5oLhajMI52eZy3ZPPRwOwQ03sP3cT4
DVZAtEdRT0mceu02NCtO5iZxvrk0SYSpLjkwcya8Vy0NFluNzJj2Tbm6Bijo4PxEvtwqq7113aa7
641q/HSww+94nOUXsyY/lC56nE9lgr6e4CzL38TSQEqoG/ucuNad7LCb15Zdv3oRq3kYFe7F7Yb0
1shs6xRHZIBlFH9H6IfRVksENFqS5mXlZXLqvHY+tYU37ks2yTclQSo8s82YkWykJCKumhCkA2sR
53vXeCCSYZgH7HHYWruZPcrdYNfpnkBWtWoRJqwnx+gO2HenbZDmC9McF8C7iGUNX6hfB+acHcsY
z86UKthEaaSvsz44Bl7a78rIfbUgbl3ZTfLsxbBtrZZou25Mz8FEpdiU4HxMVRFMYrjyGkcDkDt3
DpFx+cW+8ppl9ldItkAAviSTpIHv2ZXBuQ/ap3kqmB7KPrgJRvYOY05glj9WeOlF7e6Zkd2anfGW
4CnFXDhDFcrw6a3qkYlJsvi7uyhrueStfUYqxaaD8Af9Ud4phbKy8PBCKGqhJwCc4nkJoz/KGIad
GedHyKjLzi7pMf7m02PZEPwQF3V930+a7JkqAH6ZeS8VPfXaY9xw23r1dDuGRnoyqsA5MIGNHgsZ
7KNiVOxg+sDfjFi9eG0DyFEABhVXGN7gLK0U6zrdv/Edghdz+7eILpkIbG3djmPqXrsEYZ845vD4
5S56SsuTO89jRQyJOtvYQ/E1GZOxLyEE+ktC2OizHi2wKzXwQCFtR2svYzoN1+RLwjQlHKH0053O
GYzWo3iMqillJDs3Z7jvatq1ljTucBy3d0rM+fdKxmcROBq7cCs/qMWwl4/hcgWBazvZRCPcg1Vs
sWO0w3PVWA9ZHWOqtaDUEz1F02y5XMhzKjPGfjWNejm4E5h0LyDSCLKD4KH/QiBTeZA8e56CYq5v
6s6Sr5SqyXYm9/q6s2NMzkQxwCRnLIBuTJEnsq26NEG40fgMT/tMsMACdxm9Gr0H0CnL0q/Wb22g
I0lZgUIx0DpIRx2LmNki11jznZHah99UyLpaKyDtDT5pkYTeXmCSR1EQ91dpkc43ndW6V74LfwhH
7oudej8kdzxThG7P0UgcgGmVa2Awt1ZBygumIyTNhCfuBxJf38fUO8iQrYpZ6/ZANZP7z3646EFG
cn0o0OZUPfvW0NjoGZg00pyLBkkLfktF1vDHhPFhazvsDOtO5RJf6Djvh7hhBoV9dhvWfXQIswkL
KqXAJUnghfJBKeOimrF6AJwDnpp8uXRfUDtQX5skDs8DTBa4F6tR9Cmjukl/n4aY4W8tq7NBWh62
L8KySdrWxWfq1fm6g7T9ElQxLr/Wc74P0TQQ12bw4J8coPFG8E62mjrDx2wP3NAI7MI63Co/5JsZ
Eb547BvryjuNunIQmQLNIX7JZRKWOrqN9rC+8nhhbclvUzNxRkyeak+C51i2RmRvcAcs935do7i0
ilQfCJ8vb9Iix6dfuyIKt0tOClE/urL0U8pWdUf8Afkq2h3IgeltU3yqgWH6zZh1af3bb8pU5p0R
PcRgnJfbYAqAYJTNMvQcBpEwxvQnZd21KbC2T2CBBO/wii+jjOwSUbUNwAg0z3xNoT4RWd2E267r
A4Z5LgdwloG9ratB36pq6hC9eBJhuJ7FxQ/qAI3Foi9xefgOpUdgqtJC31a+tBabfktYUV3Hbb2D
xu/YO4V7S21MKHACJttQcL32JZ+uCRBdpQhedBkE15zj4TO/vGjuzTzJsu+RJhPr1vEaa1g7FCM5
VbAA2J62kdkxlA9qUrwAb3+OtamoZDpxIVCnxQTFSyWax2F726f7yVLisTYB8bhVQTTLwGUs2lhc
TJMfCwWHMc1bG5CwyFEVccpci3KJnpDLu0812quS9Kt7iMKgmQNAF0+SsFBUHvFECWTLUd/2Lp+W
0fveeK+NEgnuDDudbB3hvGcNyAqYKRNiVodIWUGMQ85loHKV4mxa/iGzIoiw02147bodeDfbLr7V
UcjrGHMC3HyzJStlaPtm3cqgvrfqEG6VKOJ+STrKuGDhXx2HdOCNdNXMt9HVGVpOMGzsW7u6Ziqc
Zbj9EfXp26KlIxoKQxGBk6j20HaWeyOpE9lairBMODhDCbvMnAhQd43wOYwlH53Os3lVt1b36Ug/
fJ7mKUESPgfL8mrS7nsRCfNFhCN+Qim0rnc1OPDbjJHIjxlE3plcgGDnWoCRZR1ygSYaI2t5qsnL
atm0u+FtFZJeCqiVgHHfUXKbk9izC1Mj2cK5n0ATV3cmyOr3AtnCmXzMo4IMD4mlq+7CRrMAAy1/
AVwwog0YZwTC5CI+2kXe6i3UHcSABEGha0rik10UE/D4Ir/xUR3eDYXlnOfQxA9BwAtGPLs9qUKk
WxWGS6fWheGGFGK5C/zI/y66puDpUyO0a/CVXYmeFGE/SovPzqfqaCxybswwgy4TUKnUQwm4zGdH
Nkl9LqPefKyTZIAHDhp7Xnl9Cy2paurh29wT4tvbNUstJQUnSJQz9k/LBizEbFcTVC/7wFTF4cLz
a9iFlYS2Ags/wvhGbNGV1XBM+70UR9i2SJa8WrR82iIaKCc8AetJV/5V3hn6C0hjt3EKSxxb29Qn
kY0oAZzW8tipadTf5BgQnsqdDapiesa0/UKN+eAnMeoKnG5GU7dX3WSKfTH0947tM+232S4OSfs9
lozte585e8IVf1NrCqnJLY07QxEcBtmh3U+zcZcoEw1GQi9peO7EagKuMvxyskwsV9/E/ThcSXJ4
bjrQ8ATcZMGbDf3ktuxJIzJVbhPNE1RbcEBQgd0UUcPUxueORIqLxzrnrkqa7IkZ/EstTedgd4G8
gP16N8aIAbVb43IxkpowxCxNNwXxO4cw6p5j2XjfBuBG686J2882RX0w497kOugxI82eIsoNm/He
gnkzBwgG2ej3d31SmUg5JBKURNj+Hiqdw7dvf6aV+xRa03nuIeZJWAH/g32shKiOd94FwE/zEm+l
Ig6XSvSpouwk6+/GzLGuVJqOzRYgSNmwBwNOh1y8VCPP9MasYT8PD7mRPSaQimLMgFZiPv3aif3X
HPwRm+T/+u8fcqj6drr/ihn3/HmibS0j6P98Dg6GYfyq0ve//cjvEm0ww6gtaMzo8pmV+jTjv0u0
mYIHtkWCLCY+2/51cveHtc/7hf48FOZvbkAIxf9nCO4AILYExCfHNR2E36797wzB/95dLyPbRTnO
i1tGyOEiBvzTLCDU8Pi6JbAghT61jSRCu6GFpV57fXTWnTlwZLm29a0ED7hXRCtA50Z6BIeenat0
ebrBUnpKcszMzJ4S96BG9DS1zuDZs4h2brIR5lBapjQKo2P5UFByAOhGMuxdaHMIkDLwfZwW2HpI
ku+UjbDLR4SxdfyiWFFDBXfGNN+UI7PCvme7PIIVvLMcm02vJcOT0nm3dcow3lPdQaWvLIxikZ0N
943Z1OuMiD4M9DCEYHfxQcMeTkuNvjUMCIvuo5larCtOymh3PVpj/A4SZOjQuQd37MZHHgk83LRI
eC35bLVbzwXXjEm5HHehUvW9wmB8ZVpEbkVGUt6mC7kswThUqx+F7L5SkkWukdtjKKHIgRw6EGW4
SjsWDG2GU432jpUyAWOsDloqpgCIK4lw+4ohwxZcT7WOp7RFldGaE1wi9464nHk9VuR8+T4Zgo5V
yofER/YSDOG8aWyQ7iPBj+ehykmndC21i6bgIwpgkwR2J+8jQpTI+Zm8na7IXtc8EFfdMGFXRENz
SwEI4iD3unXrd/OnE0yfZI7Fp2CuvAPtXHPISvI4aZqNo9uUyTqhS3o2+Zc3teHN92Pp8+A30mr8
LkJhbVXZ8LqDSiFkaHu0omMf+lehgntoLwqRogGzRshdP67jhSVTJBpNgl9WW83/AVaBXBmmsdy2
nqpuPFlGP0JfqYe4Gm9IKqiO1BXQbkxGqSSXedcF4nhYej3AldK4gvPfXLmBH5/RmOtr04kR47Sz
v60aJ8JD47RQEjwIh7bExW4Pfb/zmBKDYJnBsUk7+p7arTiYdZo/mIHjHYooMg95sewKo7u56X3k
L+SZAvIH/Vw5oNoya7l6wk9KBzQjY4ONk/NcrrqEYOA2hrIyOvVw7cmCohCzagj2amWExOjqMFbs
AwjmeUUSp+1No1FFmhbPd6bW4WbWjLlcn/enC+3Bt0eOlrtFRk8O1KfEwgz1uDUPprQAOcMI2FlO
ndwN3MOnWo+LeCf2jrqGJReWAyqraMAnl85cnhVg8a5rgEzSUzzEI30Y5CFvb4qo3gb0vGt4XvmR
E9N7lUn0NTvBq+Ak3oVIVU4R9dnGzdKjDKS6Bs+FfNpCqUV46aK1Yz2rU+NMhqG7g+pUb4xoKNYc
aN+tZVKmu54+tOytH9ozy80ogyzgQverHR1Iu7WmLjsbOo0QPYVfc4gxPwpDixmt0nARdPxpcoBu
a7sOv43wsF7bpchm7ccFaVXhFf2k2JbEjDFCwPuQxqicegfCqUlmLOM7vSc3EztyzlUlsG4U7jPk
kpbSLEieJsa2qxoL7GUcUrJZLIijIBMnufUCuOt8taaKdgOX0eNUjBIij4stlljvK9m44ZnAunQ7
BCOxKQCvNk1caJh0nwYVCZHk1aZRgk4SS4exCey23fPG2hsSShGA0+MYKCx/7WB4jqZo7lyB7QAe
yqpli7JSzZTuQmhZB0KrEY6G7vsU9/3TGJBjETLzkaskxN8HA2C8Mifjm5bhVSxU/zVphgQ6BupY
FtOIFpfJxkvOwbFX5ezstZHR25vVeGiLEDKjS+1YxbU6S58JdaKU+SzA/TyElPHI4pPRP/o2iL3M
RACLl2HXOB1oA8P0snXr2MmJwQ7S8SRI6aXc5GDlwXvl4Rp2yeM8ttpDtqmw+ojSlFtCcsAMLVC+
Ol6Kd4cIh4Rhm9vE+VYgc2U//IKnoP3GvipcWUIhyTAjjBZ1jaG3FN11PfvPJjE4OvHlhl9mb4ay
U+t0zpz1MKQBnH3cLLZZ71ggWk+JDYpwVfMhPs4R/OoQgDedqM4PaDB3ygnVlRsGH66Dlgww1NUQ
hF+JQ9/Yuq68mtoQMnMiqitvtjlAOm6mMUlv7cHKh3XWT69eOF0Jh3bGlgbpeRmq19Oc2ejriAQL
9Gosq+TQkwj4YrSF+aFQdgM4nrkhLafM35p+dj9Is/YZ6xYxlFSYwhwltpvFKFTLesO7F7ej3TuA
gXzJyRkH/WfX5eUFlJpxp91ZvUfmp4AHvSOJlH1sZch1SdrW0SGYi0PILm7yX2WUPR+0z74Nk/+X
MgAl8lhfBE3YjGKzOjVlGiIHyTDylolM761whhZulkjaeLO3JbicZMPWH45UlQ961QoV3XZpARBy
csdv7PbwrXQyiy8Oz2HebknzCyhR7foeIVFPK7DVIjIfalUw4CNJ7TgTB3uGdm3daYXjdmQhkoAb
yuVF+e6pR9H4PisLN6iv+teAhIPXfIp+BH3iv+dI53vUiL0PDzyKnTtfMzJfKS7sR49XdR93KJ6Y
PnTHlG79HEcw8eDsOAk8Pvg7+75g8a9s7FMu0YCboRVBsGo8o98EQaSOsT2Yz0iFiaoDqb2fVTre
mdDXNw6J6a+0SfNOipGxuGHvcfvgbGXmvsc9oL4rw7WPdtoyd9cm31veEipbpdrdgykjiFhT4DA6
rhN8lrGlzHVsCBeccQjnfA3hKny0uGWfZlOFO0hHJVA417uExMbckJzoXVslyzf4VPmVIlD2s7Gr
OxTc3Rd5uQ0+Nz3tWad0CFP1m6ERwAU0RzT/juSolC347Zxhm0rfTdN4NH2InJWDf3SRj5Ik/CFB
pfnC5Hsgtg0oS9BDxEwZSiUm84oB7IIbTCcefwZPSpvoOi6CrH4zcvO67q99GVzCgrsf2v5tY4z5
SotUbGuGnet6grczQ7Aldo0MIkIbtmkPAtMxx2fPSqe9VSGoKDOmw64q1xWN1k5VRHuFynuADj5t
TV1cpTK49pJim9rfSYW5hmN5L7terMgX+DHwOFKYVwDOZ6Fzw+DqylaYbkOW+jeh7RXxnlPGvp8a
OV8PsPaejdDgKUdl+qEY3CKz0+OlzXsQC33XpxzuZIGipTPtO9tvcKRVA254VyBZynJ14w8lMWjx
MDIyh6xp1JV5ttqyfrY8wPprbngwoFbXyd1sOLvOSYz3WNTlQ+THwwlKLVANu42JdqCxe3ZNnbi7
qJNyByo8uyC+Jg1jkPCLzM5W59lX1sZDgbbmDD0n1oybaypLtcSv9pe4Tx1GywsMvVnu0ZkgazSM
VicW1pV4TCuccgrM1NXo2+qNRri6ShH9MUbw+0fLjafXXsQxd2ydDlcGteeZdTiJ3vWQnlJ6863n
odddzU75DYL4Z2bABMpYf9lVSIR3YmIcMDQHUpR7wVOjLHEIZNDAC7SibRqUQPhi2n2Q4CSDL7EP
s8HZlhl9ciDFAX+BaVfqnLSzfrWqEVe94M5JkxDdaJki64XdfzsCKqJkDFDwzI7W8AtJffhtd/pf
TfC/aILxGIl/5NtcZNsn/+38/vH1KX/qhn//2d/6Ycv+xUS+ZSPvwt8lYNf80Q9bJtE6HiE4KMOE
hV6FVvSPftj6xeZvsthDv+IvrJv/2w+bvwTot8KAvYNngvt2/51++Fd52Z8lPha9uMMi3jNZP8Bw
Ez9tmwdMTKPl8LCDyFc/AAYrD41E/SLzIKUEwYRixL/xlxAi7qOJfmdnFrp/9ey8/VbGuI8mD8nv
yjDsBJ1t5QdnhyRXrBQwuYeC2tq2ingzsfm76siofIryGtB5pDz6iKi/G0QwHLALG/Umy7U+TFaI
51MV45uZmPVxTkf/RPyOpHZyCUtoLA7syXA+BrN+R5DdXFmen24Y6pPJF5vO1mQ1uXZYKDwO0kKy
SrbBj3JCKmaPgGzMvHuhYiv2c5iJr5bxMJK3gHljP3RoSNjeYi8N4ggosRdD5Y+m3WBV7WI05V2s
qkl8d/yegh4WXu6j0RdiVweqPjSZkVx0T+o0cNPBeaSVXBCS5phd93wAxWYS1ohJuPKfbJ50d67n
1K8sN9WhguC4rvN4OKJqFjS7DCWOLAOsrdOBG0xE39+gfPG2rTBQ5Dk4dN4mEPXnwirGrelDYHPi
IbvNZughDkcgCc8wxmfTsC7ZxIh81adYPdcTauFVPbfjqSVCHAux6taNFYubFMzwyfZE9WxDYXny
EpvE40yGD9ou0u8mwd6swvDsjE3r3lmmdk+NEeTMOzM/2NZcq7e9YpI+AgPcjC7To8RVAVhdwpRC
hEGl+t/sndeS40iWbX9lfgBt0A68UoAitI6MF1iKSGit8fWzkF13ikTQyKkZs/s0/dLdllXpBOBw
uJ+z99qjSvbCqAdXruYic3ZtI7ohJMbcFoFI9sIW1VrWkM6S/BYEV7VetASxk/D7g8Td5D5BYoWH
IAgRTqelSyy6xt/XRUG17URW35BTTQhIVD6CVx/epD5zEZ8JYmDxBk+Jx0TsaKgaX40KFX/SIMpX
6Z2Ui7qQ8Jy7bZRsJcKqohuXja2+sJkOqMXCO73jY0z6jbv3ygqvhEi1vnZG+vabwFBV+gl+bC3w
ArHBr1R5n/KOPZO8Ie1jNaIw09jhQ1gVNI8khWpJhpqsMjr5oTL830qc93utt/UbbdTqm5b86FU+
wsXvlGmX6ArM8Z6BESYnIyBGXjH8yksl+hhi4b7RCgnv88HFM2jg7otyZTrgSMV39ugJtquuuvN8
wYzLAvGZsvo8VGTk/AptCQNcSwtxSz0cP7xRN84wxUVoJPfdkORJUISuhZshydyXVCpdjFa4PaRM
sX74HQ0vu1KLneJJxlvCFnMT9bqNm6Kji1hMcY70YaKdVRq/DRwyhMYl5b5hF42oX7aQqSkcp8LG
gEdQswcvQlo95FLRF9KS5pnQ6TeRC/XnWDT5LSfvzjETs7n38zi9iwMlvFJI9H0YDDhPpFdMqdBF
z0EwV3IdRmxr33VTL4N6UvkrwGlJjHGEkgRHeXODsgTWbMDWeJWX/ohEJlOGvd3r5lNZex6F6JAF
gIeR3vWZTzuvk0X4GjKTOgKeRfJQJUUv7dMWNjScKQUXsy13yg4AAASARLx0ABd0lkawLmQDogms
OC+0hI4+Fabgu11QKbihL9sRftkQJWNx0yEYpSAWslALoDKFpEYs6NtlD1nRaWvf4PDOCT6Mfpmp
h56U0I9wmQZKuoniNEg4+o28E2o06Ne4tCockqkGvQHgNFTewLpiqVTh6Y0WvTmNo6LuQ9wtizyS
N+ng2rvSNvRvpms2Ehv43rAc38rd2wx8iTelJgCxrkdZB90Ugip384KNqBGjgm909Vtg4PgKrZbW
s1Ub4qpGXvRNlfEy8Mhkz+Fkg8jw/28t/kjIjtj9r/3P6nv9/ej/rP+Q7x6az6kwXjVx/Uf0jmx+
+if/u3/4H5//HX4eReizZfbvKbuLMkiPGHp//qW/Cu3qvwwFXbita7KqmTQZ/9/GQlGB6FEu5z/C
BGRrG39vLLR/2bZuc3ajDk5d3TrYWGj/ohouo/alWiKQFP0jtbk+t2xTYofih8ZPNwDzsYYf19lr
8vVUE6sXR2xo8anZBxsbjQK2u8paZQMsHtXX1i5ttzupJayX0C89rHOHI8IzC/m6Sbsng7rqwkCG
e11mxquW0AvUEpCWEnaztW8X3qpsiWM2Y8RCMXuYVVWgaPEjXi5iVz9j6CtQCrSQ4j6Gpl4WvwUl
yKAlc8iy0zeBEmjV9lQlzEZ5ak20ZILPfyGhQWkT/hmj+pbzWU6LjybzYJDXZrKSdJfkafXfTvr/
22Zf2Gb/ke+f6TW13+Mf38tfR72mSfH/71dAwzuBohOjxZ89sqIy0f/qNbG3xi9hMKHZYEOT/K83
wGL/rFrUsIBo/NlA//0GCP1f2mTCUGhdabSGZPOfbK0nG8Df2nlyk2gzqcIwVXb9JK7pM6Gw39VZ
P3Zk7rmutclNihvjz4MF4f7ff9chDWTamp8bYSZrHZqcGISwHDYCn7P45t7pb7r0fn4M5djt8PUy
6Mwd9ssiuOeGlue03ukoFSArycLxG9IUo30VVOBXPz2jWxFwf0EHe6zZ/WtcvAeyygPkgDTpsA/6
dL2wcdNa2OlLg8Lze+XtbbILondSjy5c4dTxm99GTdYUBaAKxAd1doU+mwG9QKC2yesSoUnbvdR6
d2cAPEyjl2HAW2l5wzWhMuQDRDed5n8vAHzijz7/O44XzD8XrHJS1GW8JRzTLOby4QXLKlsNteWC
J1QkihLapVva6te2C7kwhjBqh7vzIyK+/nrpR2PODn8eOd4p0jV507X2LrekW9JIw8UoPjGT4+or
yVhxLWHu4rySHuy6Qmipu7qTw6739R4mFAFAPKRVq6fikXmwkEvs75rnv5AIR9uEwnaCBZQ2Tv6A
mIf8mVYBUBSS44rr8D6BlXVfghIMsOk4NDKedB/5RRDnuwwoZa1b+bPfwJP2YzIjFIN8ESo4Eo7/
dlUW1mPftcqSjhI7bFyxbj98z7sKd385pJsOHhZphHx6mti/Q25Bu7ZsJIrs/a2PwfKZEG8V03LY
dr9bZMxyb+JXsH42RHEhgkSDGqmchHXiFgN1b2Y4cbs0KgmXg8CKZiNba4anLMu8/qwUL7gLJFXT
Vi2JpWu+H7etGTjEGDzwqQXqoo2v2pgCsDbHAJETNT8jrOBFjZwaKvGkKe6L3hTZipK/dcMhtnVI
H7lCOAMttGjviTaS10Mk8a/UeU3hvu/2ZhJsfJQbWpiJBdoZbRMX5jYEsyAb0Y/zE0Ucr2VCVxRD
EZN43mSCglebfcxRmIRaLUv5BrWjukXop1O6thc6ctxXtx7hsAahQjMx1VPMrdkg7nMa1OtmEKOB
yVUHUpoCGstzt3GSIASECF+f1mChmvc9PHWHbhzU8EHoSExKAKVhCs1iZUgFrA7PFs2d2YQBHqhG
TxG+VhE8+ahSxetIMRH7V040LF7bbN0W0k+t4GctLaMd7jWzH3d+61pPRSa134kTANekciXq0lNh
lHdVqSKDVSSaML2+xRFBv4lmBRmowG2wswh53CpdX971gqO4bfdTh6o03ugs0ZivdKWGHK80azkq
NqUXW44Fyt/HycpuwmEeEDsWJfumz38akrePBEQVpQVr7tP9oEnvX/l5s+NPYlUsI0VGGRATNmt4
FjZSldMpaaUXHBjHy8z0KIWMfc1mX2YSMvIHhnSwrqJvd700a/PNWPEWG4ZvfBIpm618ZHgrF7nY
S11XKBTx1J+fRNaXSQS0GXCzqaiTBoP61fEC1xFs7A2JazqKRdq50MdlOXTFc5bS/Y7z8cVIMnlj
IZpYjHWwI3n+g8P0ayZctnlusM7p1+C3sYZbte1S3G9QdH3kVH6YxAACrAg5oUGuZJ1wos1qUoGy
Wr4vktQpQvZrtJNeKQPJfLka6AIAlUwVmhx1fjAWReF+dLZ5Y4xTqB7dmzZH7r5167B7NxUpWdZG
0XDe5wdUeVXdCdV4zlvMOwszxuCHlsDEXW8Q1vDLgKlPzYaVDwMYgoMEPQy14LEl0JYK2UeCEO6b
76XKVWBY3fdOjN53WmXlA4UzTqFulZfPViFXe9vozc/SiD/Qtla3mecTmd0FWLr9WnJXHgR8QcbW
Oo5C/xHTcniviRgMctiMpGxFwUPsg8H0EeKSbkk3NnSJeNWk9jU0tfzaUto7t9dvJAlGDa3F8sLX
e/o6//1NZZYRJM6TZhtlAGOkunj8rA1zlEqJ/GEn3nnbalNvtY2/lbfV9vycOt4kfB1mtgOiI0GX
2BtHSlO17OhevdF8PCyyhzA+zb4VUnx7fsBL1zXbKxQ1MpxWZsBYe5R+Wv69/BkGz8OThpHz5fxQ
k+rq7D2c9i0Hb6riWybNaL475FStDYc0rY381C+lTbmxV8nV/3K06e09GE0NIstguSa9ba055rLY
JEv1Fw3vpenkm0ZcmB/TZubc/JhtdvAej3arNoqTKp/2W6J85h/nr+frAIgRbNlgJqqwOCfD9eHl
KJRS1MjNVAIcUQt4BHx5+jsdtwsENP14Dz7NQIFmjeWM5rCqUWw9HqfBORS2uDSdhEPpJm/sq8IP
xwelaaHPIJTY9hE7HQqbQ301dhHh6Y1CQvlYgJdQmifJVr2Vl1gpmnXiB4nocnTa3JTpKmIcyJqf
OtQ+sBUzXfsi+qHzsstqcCV1or5SorxfK2bGjovvKRA231rIZH+QxlbDZB7RCUQpjSwpZYtA6k4H
GYtOrynqfInGilKRUryhqE0cvtbKwqVjRsHZJVHD1q69QcBh5pt/YZurzOxt86VhOpodPhkDzMRo
8CV1JiT7uCLNeJ9vxUZbB86l5eHrwzlahYzpW3gwp4mysLWgYRXympfKvg5R4zX6a0Cd7p9OtuNx
plXjcByic11fkyAsBvJCJmQ1zqO1QYrQhWH+APXOvTaz/boofE8mlVNx5KTtHBEMxp1vWIW0tzu9
+C26qtbuWtXTtr3ZU5XXwu6hzmwsAjV1HyofsYI0rPCNx7jKRmQO1b09+hXqdmhuvTC3lOcf1cj8
KHTwNaYEjF0DwxJa4Ra7VLGJXANwfRnEaMKKhhCjUs/eAG80KykhC8BXhl0puid0PiTeuNgV28qC
PCix1XO9YSdaiCrLksbzreoav/XRLp4p2ObyA6VtWqWZVw8vSkY3v6+i+p2vZbsLEVbFyOIgYg+u
R1qBHm4MZD2vmVaoEOPyFYEf1k1DShHSosqm+G5OJe1O8bSfZjGgHNbSJww1v+zce1L0hNOd1l+b
JdC2AX8xnreKC48bs/kWCJ8sPf0NoZu2teWwWVaWdxtmWbM3Q/Wqb5QfXqfSg8LNeGvU1jo2zR9J
MRITOZJz2Zqval/cwUfZcHN+FPxBPZl9hIizG5e+hV1Azay8SHboPHSvg9QlTmFgOg1y+AmNr2LN
VrgqL7eU7wMGrRhVhSuGdRpF8ZrX9hUjULZC/rZHPGSyMdb8JZtXEFFgW0Ckrq04uCZk+Ubk5ptA
N7VUTbB+piaQXggOt0M1fMuTptmFaODuVUrtwFNT8F1oD10yZznhkVybDTxDUWQPuhl9kB/p3g8a
wKKyC9gtG4ER3470qL8hNJRuSg21U9QlJmkJtanuSIRkA1W374rXfVpFZ6BIUzN/Yxi5svUzE0c9
OWjSnp3bgJHc17BMCZN+mpwo3gcrLdvfBicVIJkyV9xFVAWQxOwSd4cD5ZTev8nmXGszCZ0SJt0M
cdkW6UjPDj/vt+Tvtms0l+RWGIb+5uJ23gRlhJfLyPsfAIxZilM0Df5Ep03LGBYBQKfs54gR86WL
pVBaS5Uo7yI0ezEH0IYQcs6ncWSDO++8gBTRMussXqiCIv4qrIvfHV4XUimYWfe8AZwNFaXc1G6g
PBokXT0lZrGz6ii4sseqxFJNtdEP4dTkrdeHpF2Z27HDPMKxQjGjreQj5aisPg7Waq1L0ioLzI4a
qqokxk8fBudLBz7qWWlVlwaXa0ooJmJ9kdR5d5XEnVHiXCnKR50QX2XD0QjUlVvqnInR8Mdk3LL4
rulveY8oZLA+ubkevjVGCX2/SJNnt6wBDWZFW/5y6dk9ewHgia3VAmuHysj3orVvBI7GRS1JG5pG
1ioPgKLnLXEYYTdCA6ARifGuBA88mhktlTYFr6ea7RO6aoy/uNk0/wbrkkusBL1WD4aGV02vCOde
FCSCv0LFWIT7tsEa3msm/WfPz54Rx5K3QEdcrGVgmQvEag8+mY03CUbCz6Cqm6XBQojMhT7HUNI/
RDBILksg8B1rrf+LPLB+P7h9aK6MIO/vjcQP7+QWeic6kmBNMtGEl9Qsxw6JneZz2hI5nmf3uV6j
wGzKH20oJzv8g9RAjGLE58tz2McI8rZxYkTPmabAUZGE/spxRl3movZ/x5VCRq1dFmsMJ9FVXqjj
pksNr6UcjrZrTfXQvqmY1a9uPuHJcPfgXPaE40t26oxGHU3zTGFfO77m1BN3QypuxnTwAa0asFXQ
tFm65K2jOKaXGAMsc0dSW5UqW3H3k1uAY5iXp05fVu78lKwtg+CLsm2vatfaBWp4L5Md6PrEU2eF
vAYSgAVEItWpz98LlHSPZesRfDXQstXKcR1paX6Nv17/mZb0+3VQ61i6wh8tR5zlQKw9+XK+R2tQ
wmSnh0Sx6Mm+HvN+w3EoQTaa3MP7eIkUA8u9VcPFq+QPs/e+pR7yn8bCc6vaNRG6ofdRqcg6q17S
7jDC8k9iQ3niUFHzWiiTuICWago5Veb8Mww1dpowv2owue2h+E2JzCNaKiSuaJ+gwBhb6AKqvCKb
uPRhcqGEI/CXdtzPgShavGds8wpah2CdgqB+S0o5XurGuKvk7q2O8VYaHVaiNkwdPFUbaE0p6JJE
XkapSiwNFHKiTgOvy19cM1CfzHGEIWbFCgSuMEA9mFVJTW6j7Pd3gZcoW8+umrcwHthWjxDVSMXq
aGmUtQlwvW+VvaIozW7gWhd8Qn7Dk+mIPGmHtTfxlSU8bAsxYk40/EoncZLZxHR5xXoZog8Nfzbw
h1Z5U6UbzLoqe7mO8NCxlAjPMO6RXIW3vVbBQPNMH2gLc72hkL2IpO6+Seh+W777vTYa/OCllSLk
zXNBBPXgZ5Pdyx8ngp1XNoumg4FYhejrCvKS1QIUfK+G+yElCKyQ4SJm7Fqxj0lIPiClwWFFl5Hu
2rAYdyG6kHDo3YXqd+Erur+Nj5JgC3K3/8iJ5sZcTSzTdYLhlXDZ6ofQBhnmWoYxKuwbNIEd0kJy
mLCZUZENf9dqHTqmCO1V601WNY3STOdq3/VGSB/wvO+63Mugi5mp7UAal/lm6kykTlete4/7vERJ
4A1IksN+RRtKfmuqRruL5PIRnFy54XNIlH0q7caEVn5Smo5swhEApXcTN7ELK294TuzAgfGLGSRJ
oxWCadrRQ4h+o3qiXe6gy/qW4gHYmjneDOZ/wcY/Kz9cEEOg2iTcVqYnlBXLxw/CKN9kCTm3HiQY
32H1waZzEfBJGg3XxPOQ2I84st/DJEr4n3i4kdinZBrZ4QbzVw6aX5YIASrie6sfhrseLby/8MpO
eTJi+RIteQ7P/nMAoi4IbUdQMKUjebz3VUe38BANqA4hoteGU218R76fzo28mvvACS9UkU6d6w6H
m221tUKIPAxVBVU8MCqyAdZ1dWE3//XUACJl+g8ADpql8wNK0UQgjCv46FkT7mE6wFiCBitzJgNx
en5Hf2oog6gzMiNMc5IoHd88rKIqSuxEdSL5W/ksRTeWfVffnB/ja9kNksjBGFOZ4eBwIkMeikw3
AmBpuehZesvc+FkdXDjWfX0uR0cgc3aq6wzMR17Mgb6J4ftGuwHiddddwNhcGmQ21xoPeZQVMogY
rkUltqG20Ztxf/5+zTpeX4tKsynmpqwgnobUohFGtwW7eZ9Oml2tJw5zyC2g0spbMYR3GCVWpeHZ
zoXxL9SYxKx2VnaN5tkkKGyiXDxXCmHEvkfepNAIkNA3JmXwyNbcRaANP1XO+UpGOwGvH8k5cn5T
AWfe1zlf8kqDYxyq7+imyW+KQ3Hhd2oXnoaYTV7f5eTmB6O3oS1+H6fJ1hzfh4Itnf0UFDYt+5+u
P17rlf+rKfuK42FLUwtwgGZ/dJ7j9bjBBPvAIip3LXQPgwQPQayOoTy05nsz5ptU3gforor6yhu6
vZGsLKoRpto2sOY2neSBpLR8aRVKSnxhCfhDBDpz0J78iIcvDZJHudRBTW3MMqUuEcqEUk/wGDzr
5GF+JzpE2vmuQKydsCXVciAIyqivyn6EGT4k3RbLfHufSexA6gwyuVcl9Ehcu9p6fO3RrWkeGAk4
rOfnzql6KFwEAIOIJHVtjnkyrSBHjEPBI4nB0z+rHseR6pEvqtz9PD/S15ULltTBSLNX0Qt1fWxY
V5xAaMatrPfwfIrmu6YXa/Tr8YXKx6lX4nC02StpmGwcMTHLjvGzIJSh/Gl9KhoqKN1pqhX9wfPX
Nv32+cM/GG3euZcLG2QGYI+Non6Wdxac0S4flv7jYGz8KLpQUT5ZD0MGTB/2jxZXn71GxLCkuA0p
HmEX17/bbHaL9/7a1VfSCPH4PnuqqwtFy5Oz5GDE2eQeQf3XrsEssX+qzUoUTo4plPKEfGGF+PPt
/3IjDwaaFUctTGtmpwwuxi0gylPSOnK88jqhDnot6GMsEs6JK7VVho2tBsLJe1c4Lfaqm1bhsCWn
PkpOC44U7AKoCO7wYiqRDSc7uT//xC8+hOkjevCRjGhZJhAzXceropRkeTlYoRJehq1WXendQCR2
NRZTKQNaNPnXLtTGLXIB5cIdu/RkpiX34GfEZRP4plCJiJYfBHCZYSkIhssW7qUpfmmg6fU+GMgr
3BzeDANxIcv2PnezRRFcS0CPLuxw/ug0zs2B6ZccjFRUWMAAY6YbE3dfMK6VepM/U1GqiTwlxGhw
t76vbICQyOVd6a7dq6j+7SbEe7MvJ2ohJGzm/LM+uZYcTMrZypXknquS+J1uitcKyky8B2C88d7T
fgMwaiOJ/sIzPT23rIkWKJMpYuqzxSvupRYbOa8bpZCVtACcv5fJ+NPW6cbf/A+u7e+hjNnWISmg
T8QWvtxQ6f9gFcjEaEp40rW6K/RoRcPwudLoiLrc8PNDn5xRB0PPljE5suiTGMwo6WcR3uvqL8oE
uF+S/0ln0TwYZ754hTWpzxIbADpwqUI++2tnXmftUzqkC2jy0YXd89dvAX0kVmZ4dZxx+KoeT18L
dlgZyUbnpJGD/BAxR/ficmhvCGW48CW4NNRsYlZFGI+gOIkQpoMcDBKubAjzCI32odSsgvfzz+vE
Nvf4ymbTEikCsUddqjq1Jd9onSqucpG85dgwl0nvrkrNSibICvGndJS8ZkwvdBy/bh+PO3Szj0Ol
kn8myRQ3rBzgQFg5vbqX/H+8TTkeZLauq6I1I4RrA+DtlfqJP05/y40LS9z0dxyvcMctwNkY2B5s
VinGMGAOjIKck+bCszo1Mw6bjLPPAn5YsGDTEc4XpiMqeP6orMoYcW1oZddQ7fVi2F2YHtPt/3JV
QgNvbNjmxPI4nviwoMDMlrhVPd8gZTB+GacWhqJMJ/1A7VduYhhrFyGVU5ilDei5hHjevXLsWHTa
cGHHcvIGHPyY2eeKPos/0VUHx+pWlbk01duECIi3Ur9XLx1rTrTdeZwHY02/5eCDhW88b8uS92Ks
2xcpJMioIRdN6/KFrvfoijN7bTZRs4Pft4R3c93BABlVzj3nH8Cp10NXZNkyEfoZYsKoHP6Myg8y
Yu0pDdAEkcSt6JYEK58f4uuSTaHjoHQzewMHLVMBkUiTgcl9a+yEo4uiU03CJC9auAVpn1z4Fp6+
qL+LRbNXxSWPokp8Q3FqGqU4kLdFOSwxaW7PX9iJTcfxlc0mr4jcRNNrS3H6qgFZlQafChYVSr+1
tpIF8AmbEEqR6xlh4fmSRBgPF81E15ZezD7/0VbBda0iGa8VtqAavqDr2pKybW4O9YWd56VnMJ/Z
ZQnkMeLVDqvnoZO3eVDjCX5KWUnixwt3Zfo0zl/pw+c9m1LxiDioHniB+85ka7uHYnwtU+Y2yz0U
mXUTPTf1DpzMwicoJSOR5fz4Xzdex4Wo2XQb/drA0MyM1jflLtrDvnN0p9yEF4aZ7tj8Kg/rXbM5
ZhUgZBvAmc5YrqUfdbLTvhv5hZfz1FPDoIeSbhJ/fDlnUzn2S1X1uJPVlebuu6BaD4R+siobxHae
v20nK6yHg80WJKFVbW+GgerA07rrKm+Tx6ULizAmhWuIjJXRisdIKjRYDZrTUN42NNfbYofGK1zI
9oVLP7Gd5TFaIJDYzqFzmzPhc4LKrCLH9hiH9fsY3gVD/1aW+a963NTeL7joGJ5XqSAnHbv0+Vtx
avnAnAIXHX8L2vDZHtPijOgjvATO+9wguCKJw7xQYTzxoWH1x/xEPRvh2lwdiWo3jEjCGhxv+Ci4
qyxQ2/6WdzL75wVTcTTSbJoOsIwrNnyKEyVrO1sh7MPGdf52nZilLIMaZWUNuzCaz+NPSB8hEqir
sSOVJ17ImDNL/RHM963Gibwa3R/nRzvxeh+OZs/OHhhx0hL5QOdUZbCO7QeKGtW6pq+pIZDsPOla
7jTydBr30vsx/cWzF/5o4NmsqFsZIm8C/0ckA/lUjfzbUIhMogO9qjz5p5yq1qrJ6VH2BAxlibiw
UzoxKRme5A5cTpN5anoKB/sFLwkjPwN779gcpVV5B+PxVarVCxPzxKp2NMpsEXCzUFebUOmcIX8l
/GwXj+sWHJZbuxfe75NvgCHj2dJwp8MvOb4cYQO+MGMuxyM9rAKyA8GMZDShr8j0jS8VPE7evIPR
Zp+/POjDusldzZEr6wn8je/Qbn4OZM+6MEtO3r+DgWZPCa2RFBa22Tt55KRPiJqMV//z/AtwaYjZ
IzK1Cr0wshCnCFKCJvXm5xhVOXvk8cqdLJP/u9FmLzfSjpCuOmVD4z37DGC5KDdZUFyYDCdXkL/v
mjZ7p2W1dCH1UhKJaC+0KY3ZXdxKi7BZFeL5/PWc2nfzYfmvifcnIvfgPQq1qq49hTKJm2WkSfhN
DW+q5+vmtlujxVEx1t+aUbKWUGSJ2HZl9JXjSrYIzjv/S04/R42YOGTqOlrH4zdgGITih9NUMeVn
+70OUNTtq6fzY0yr+3zNEuTwsHAAj0G+czxGpgU4bhLGICbv0ZDCTYtv5PwQpy7jcAj1eAjLjA0w
v3rv6K9Nv4Ga0L5ozfb8GCcf2uEgs3tVR6iNFJNsafogmzitSLoh0bN98AdlUYiGJv6DXm9zK9oW
+p2cfTs//KVLnH1DMVcPdThwifY7mFZl2KZ4q/UL/cBTS5RQbey0QieZef4VrWpo1JaU9M5k9q6G
Xdtc9+6lG3nySlA1EHGsWOJLz5l4NSNQfYVBcmCSCJxQEaHkqZcjbpLzN+3k1NPQ/IEcUdnlTNd7
8J41Y9BYdW1qIGUQkdha/VLKo3fhbT71FcH7yKbD0Ohra7N5gVLH6mSKkIB+nPbZE+GajPaaIKMr
D+TS+Qs6VcmycDobGudlTM3zL7BtIzMkBYeVI/4ssUKOK6lwWjzACJTY/4YfctZfGPPE9R0NOVvr
kyqEnkQ8DpsddWmCe674WKZ32VM6hSyuzl/giVX4aLDZUu+FKPK6VO6dQTVfDGmJ32oVJ9VTY7br
UHs4P9iJ6X442Ny50XqF5MHd5CuWNu0VDDOFOiT8aau8FHp+aiTcSDw4YQGT/CKdD+zIb0My+rLy
kdaQUfyQ385fy6mzChanv4eYLRA5QR1dqNeak6ay+TuXhnuCl0zUKeVorboxCz8KkicnRki/xkO3
x2RDRo5XSerm/C859QgPf8jspYsoH4SmWfN+f290eKnFuv5QAbpSljw/0KkV2cJ7T0Yp8WS2Pa/b
ZZDLU9S5U7ehW+vLatlv2Qev7E3meI7knB/txLJlwXLF7WOoFAmN2WveGGCoCCrWHDGaV4RhjfaI
uvOtai5pck7ev4OBZg+yiFqtaXzet4KU+Y8pxhRDqPpm9+/nL2h6lWbf5aMLmj0nVAxZZoDbdlRS
bNExeqiOX/PCXLjvQbVPLh0CL92/6c8P1mLSZUKrxnVIv+batZbJDRDOS93eS5c03dqDMRqpzT1a
XlNpAITfYOfKkzkgJon6Bo9aFS0D0K3vlasGBNxblxqNp64QBw4+bkjQeJtnGx12xFrXjaxdKTkH
iic2A/8d5o92eEn7cOJlZ+HSTZzT0Cs4uMwuVIpsJPiV3+MvvCEKXb7pzT0l8uohA6uDDl8l80q/
UL77ennHY86+A3WX2cJPa9iznWSS2zbsE9faSpVXXVVxemFy/imtHM/O49FmHwIh2Tm1wlhzkhTV
H+rYtawSu2R2eUw3GoW+hCpiNfr+nUayza0Ue1ekon3Tx0JZ2Nh7loYb1O8N6Y7LwmqyNQ3gXSwF
66JVkXemhLTXxjfFrnZi0F9IX7wv/NT8VnTBRxE0iZMo7kbtW+7mSGl6kciwABXqYwu1z3H4yWH2
q9B5rvDyLRsvc7r1DZiBXdrVy6op/DtigJZZhgwoyGtvZXmj8iCG8i9k3VF86SEW4UTBzIJPqkEU
J2eMAtXsofQ2+KsIb4oje1mzTGM5Wxai38l9hpyaWBPfkm/7PhF3Wj/G7wNFfEzk0Zul/cgSQpPP
rygnZsjRj5k9szruoFy2NBB7PE5kUzykmJEvGZBOzf3DUeZfbfCgfMM6sjYN5ZNYHgzNyJqJy3Dk
5kHvb5tnu4NidaGDd2LjdXSj/ySZHS4tTRiFRmgNTt29ZY+WuKtu8uDN9db+R9rsxkv9iq8r2fFw
sxNNHXpAibpcdSYpAcznYaFcj+I5jdDn3un/fOU6Hm32bUvFWBHriB0nV39rChHEY4UlYDWI6kKL
+cQne5qqGhQ+GOF02mYLV6BKQasGfEWzMtsoOck2/laUHbkuv3I1JlYB3GjT3dqkk2jBr0g3Lpxw
vn5cLbzF01mUbFicjLM1uhkCPM0VW4bWI4M6XY1vffor6Ulnv7BrBts//75q+CWxf9NdVjlLzUEC
SeJloem5wRYVORKbUO0+4zwDOl2FuN5h6xZeX69FZz9pedcuFaDTWu1p+1Zt651UEUeUeLrlbrNB
Ta5NguvqNK0agNGpvMPNGJdI/5UqxPKswjGV9a7bgKQiwtb3NVXda3jsf7vG6CJSzul8LWVJMpaS
RXmQKLJIFldAv2wLrJ9srHxMZb8bYTdi3WNhcbJEiu4yJN/XKsYW3ChDYYJhd+Hf2VW5gMPZw7KF
8Ae3YDSWvobZoFJhnW88udJ/i8TFHoU5YlcSP7Oxx7xYumFBLEZAC6HWcXToVWOuQl/2iaFRMf5G
dZzteklyWOHvhIXQjZh6a6kV1k7p9edGkdq1EvmvXRXuBreFCBaOxbek61a1SbUuyeP2xcNuSkjP
5PgsyK62srwkyCWAXue5D12MM0HUU6g3bF9SQBDxbSvy6m+aiCQ6uPjGTYedh91m9j0vmns71ZMF
TTvjG6xd+VkTvfTIEwPRQlhiHq4Kln7E56hy41XpV3289cwC4LQ+qn2zMiMF4SrRP6oOg28ImkXq
KbVGdzW2v4s07rJF4+WtC+BRKIAj0LrftLRIFy6xbz9UVfmZhEL55gk4uuTbvUS5/KioufSkYCVU
FmMz8NFz1YaUeM/ulxHhm1e9jxif2FMS4sM6IQUoSVSAa0gz4U36qt4vGqJZ1IVrgWdT+CzCh20x
CI6FFq/VCjtb7Qlr51FftqPuvSzNZ3Sv+FYrVKfgIWtHKkvU+gZohyaX3pKkq1ZG2t7C6Deuy1xN
l3UswaYEQEBREL7rmNRbSLGQ2UJtzQZMIYmvVrd+DkE4S+8J3X7Jc7pz/hB9i43YfVV6N3x3gcSu
lPIX1XSMDilprMtQGryrynDR1p3/Zn1ZEAT9jwkpBukDMqk+W2hTqQY8E2r9RnjSOmoyLAv1XeN9
T+AAB0O9PT/alzVhGo02hQWbAgLZvNONopsERD3rN1MMpKT+YmWv7+xaLIv75h9/sWZjzbYGcdMZ
uD3QerX0yzqilmJ1bWagGGwAGLDS9Y9wyMB+6svz1/h1TzIbeLYNsCK7xsbFRU5WNXI3FzhrMGs/
GjWYYsjdBPxtK22dVz9CfwtDnynU/NOn+p+kXdeu47qy/CIBCpREviraK+f0IsyaoJwlitTX39Jc
YB9bNizscx52AAaYNimy2aG6CrMahqkiL7RsDKrrq5+A8VmlrSzwShsTxoFUTPwNN7MVP9YWCQYo
3SbXWtfZ4eWF6ydn6djquoSMMT4oTEQWCdu0z3cGsfUrDQQWoW1AOysSTfQ1UiI/swL8I36qxGCA
KRXZ7ouqAtKXQA7hTlFrMAaBGkcVnto0ys/UyIohHLQZ9V8JfcyBivtBBYrUsBSoOOSYbIQWQ/ls
5ZKP7twSj4+Yyep0QLQvL+80BIKoLLqRaLAh0DQg/H6cXYG/sooa3YbpD6iWDLXTPHfqS/Oljbvx
3jQ2PuGS5h4lACtrq+PLG3RHO27JcFA7v5z0XY265+UVncSrKxOrUxKDXUTrybKg5wzzfdMNtLas
LVTdachzbGUdr5qROswtdErDzpsD8D/5pSs/Mc0RqDtoZbxfXtKJg1mMmSokLtDRAk/iKr6ZU72Z
RB/PYVmmzgivnvyUGkRiGYQiMa9Nmv1leyeFrcWepQEsY0AFCTrxx2fCgJjJODS1DPsG+iryGTrZ
gVbHGzdL2zKzfMmD6FtPG5ubHQ7DmBcvQNkGitoUTsZ7cTUkqf1kt6US5pn63kTDC1cqP8oxGE8T
jOEp4LeiM3Q+cnTTN1Z/euGPV7+6EeCGjzDmZ0qMTlge1F2pEG4kP5qOX9vi30auy04z4AGWos2S
9x9vAXjZmOyMQoZzhxk3Pcc0b54+2Io5ukr8k6YY2fgvPi2q2vi4qmqe4ANAOIJZ4wqftrXAloCp
SNBQIa9uIVuzsY1nD+2BpVXFi0PMxSygch7OGjSgMNn5OAu0BHI1fs1FRiCnETmdGm3N8507VASw
FiQCZPlndf2bhKWEFqUMaZ36crg3WsvDFOflXTx3RA6MrGHKVZQDpGMKGSoYfySZ7sSYqSlJ94kx
udcRJIP/hTkNlI/QHGcIHFcXRdiTQTCdLpFb3UJwBuFSo7/Id4NvwYLObp4OylWQR4J3Zv0YgM8J
XqaBISaeZz27SSkSnXojXdwysnoD7LxDfyiDEVHq/qJ7otlhSnaXt+yscyEHS1mdA7tHqmotbIRt
Xu6ZGj1aHSYySqLsmx7qLvoIOg3HFg17iiLooIDQ5XbIITIJxbNraJHUEE5p2VOsTiK8/Ms2lr9+
OVp43BJwW3zMXLkfgbiK6+qaNhtH5twreLD89ZNBuWhMe9lkqJCOP0A7kVf3/VYn7uw1gBAe2mR4
KE4aze2ECmyS9jI0IVkk3Ml0s2zfPOVbOKDT6hDcJKbB/jG08iUKw5ve1oj8IMmDMqif6GDmR4JV
9aGtR7fWeAeeB3c2qJtjoPby9zq7kwRxHbowmNBaA+iNCFdyjGYZlgD7fUp+Pf9otmYPztowQdkK
v6UxfV3A0EtQDpbQRw1tRPZ2/kJs4fNyRgN1i7fq7Cc7sLTKjFDXhfAS12GJzdyBAM4D5uDkG9TA
DGcgPcb4i3bDWWrG8pceRX02QbFEQwiOji0evFUlamIRH4eM8DDpAQaOjUF5QiA4XRfoB173kNKC
uiYXrpaIEWo9kBMCXr8xet0VysAgkjvV1PK13k5HAKL0KhS1aT8SOTV/mrHVfwCHNoBzJEscq7cg
bDoq1T2QGOiSWeB2aTnUR6oYJQLSkEcCbRtX4uF4zhcoHrJwxbomzWgpqFYBauaScrD3aMdWKlL5
rttDkS5zlDmxPZBm6LU32hBLAPHfrENeLAH/XGn8KrXKgq4sM8JZUSDnlyWPyEk5tFDnYXCzwtK8
doDGepNAPVataj+FIKsdUbDjzHLs2v1k1GD/G+NJsrDA/jhZgwBHU+QXS63WtTBg96DEkXZfd5l+
D/W6/LdhQC+oAYkmtH+SoZYuGj+xfaVgyD+5Igpm0G5SMUQNZC2odovstLmiEwjQCcR6nByssDu9
TaPW0RvDkLhI5eBDxwFvJUAOypihBgL2X5R2kmgqHBGzEqXZadEUjFsQvGSTdgNKY5BY6kr7R0cF
sHQK8HtmKMVbCtuBcOKaJ7oKEinZXw/t6ENeAmo8LH2gKUo0Fi8VP+7l81BkGaIr+VWS5i6GGDzF
vIhdaWAaBSWeC8LD/GGEnE7nLqhGBxpU4DOCfGREpQ9ChfR9Vst89ONxRLOLjIkGwiHMu3mGMQw3
0IQrdpol6xdRTje5BqE5HbodEcSMJGhilQS8+HvQ2GiKg1OXOMyAvB7G/Gzl30ZdS/JsggUYgBkI
s61RmXPVJHmlZiJkY/w5jOndlNI9al+XPdUpanwxYwFxj2zub+3jOJoEYzmB/EchwhYyjd7Mut9c
BRmjRFquaM+LxAUpDaSWCZQqQGPeOlZXu52tPZpNvKe9oFdzB6EoLSe7LqpBj9sWtTtBt/Py7zx5
AfEzLZBKE/wXgAd19TQzAiEqiDgKKJOj1TV6UAPWkngjsV3+kpXPAXUjge4q4muAXlY+R2mhADoI
sFeXEO9j4ECR2RTM4g8foyc7fkYAZW8Bt0+TQhtMfVBrgSYC/kEGdbz/ZTLpdbQM0uihFuh+Fiju
UDrCpY7mqztIGVzex9Mh75W9lTNX+7GRIF8BZwFU/aBXU8xuM2QmrjdKCRhomV8Ns59uEIaLKzXL
U5DzKI/USl5SqM6Ai2m+z1Kb7tBMnZ2+osQZKP1hRG2opgKl4Drb65T/6yrO6kevPsw0xhC05xom
NxE2P0KK0iUc5CBQJs02jsBp2LAytQobIIRKFFEBogxhXK93tWt+nboLU1/+vPXtT7KdlanlzB/k
srVVIEiKKMpjP7QkMMm9JcHg+Ut9N9mwcX1OgoXlloOqESmObSKIXV0fPY9B5U3BSqTJ3IV8rF8O
lc+MqxRcSJcP2JlFoYyKipapUhNiw6tFAYDfxBNH2DV1jTf3fzobDFiALpio/WrzfTP922x4WdmB
vWXlB5sI8tq5tAUkPhMMC+SxEbL2Fi0d6LXNoEPbOB1nt/GgRry6rH0K+U2LYBtR/Xekye4y6olS
eqAw2vhgpzW2Y4f3988P1jX3WlrKFO4fxNf+aHziwQZHHKazZfQTYjxgu3XkIPwp25p1OO9pMQoA
KDQ5LS/kDe1mc04g7mIgBW8fACDy9Xp/+ZScGjEXzBqI38GLrOprGJRNMtQwwFsecqUBp1SfVOiW
FKA1qDbf0dNvBlNo8y11fZTD1i+HXnY2q8FDHhoC8nya4INnJTXolatW8axI8y+v7LT2a5sErxTu
mon7fYJqbPPMKhIWi3ACf4o+PtXyKh9yx8KoblMv5HfDHj2Zp3pmN4PGdxW8TFu+VQXe2R7FuhL6
lRkkn7nmcMR3CgoFhNzyHn3S3I/tEpRH2i04LjywJG2cudOre/zLlz8/OHK8E+DatPDLdXnfPSRD
DMXZhzL1k8d2s6Z07qsc7tLKIaWRTCSoFCcIRRi7RLmNCUR5COJZdePKnib1y/dYAHEU+lTQzVi9
HWIgVZRFbAo71jXOhMh9HK9rKJChhDBkmmebUA7XxwfaPibtKzFBN4yJtGS6o/PT5aNx7tAf/pLV
0wJBJiAmQQ8RQgzUb2dxPSvPoGjcWPBpEIP1sgUNRwjIqda5ZwluKmVu6BQCx+6VBjQUpscpm/eo
7Xl167XWVZS2GyfnJENc9vjA5urkxLml1jmHTdabO5bf66gy2fQmg1SqulVHW3bpOEg7trU6OQwy
BW0MlZ1wTMxrPVOvk6/Ln+ns0fxnMRgGPr4GA3IRKyIwwGc7REcloHHjAnUPKP5lQ+d3DQhCinDz
FC/MeE+sGO8UgHCKq7ZgpkOc8VoYd/m/Bjv8/T7/sbQ6edLm/agnLeQmyMf4w7Qdu7yDBLH+fXlB
53fuP2aWC3DgQKqqoqmZIkxLlEB965V99wN0CP+bjeU3HNjgENSwATnTAil387BTSOxT0wdMZuMa
nfUbpqrZkJqycOLW9RXouqki7SwW2Ip2R3XQLIJasrm1urgD8K1Nw0bt4p1IQVlSGpA1BnetvAfD
t/LbzOvvolxkcUmTPtVIKzb24JwjOfxp+vEeyKjjKYsGLQBJcQzR2+hFLXSwc0aR2LjY577ooaWV
88R0W0m0Al8UPD3zQtTp1Q/lFujoTMyNPuLBVq+OJ3AJ0GzLEXMvNOz8OXmOb4o70+XhtDNfLh+f
RSDsxH0c2lqd0ZGbtug0uKpIexQSOsrRLRTtbuP0TSgvvfUx5I9l1D7EINyl9BP4JGma11YnkBrn
G5u79RlXR1nYVVeXBD8FE4uBoRCPYdJ/SN8ur3jLyuKFDi6Mhei4UQe8f30FjntE4haUN2niX7ay
6Lid2VeKUgUaRKhWrJ4AViTSymIyQROw/WIieZZpf6tqt2PxbaueNv6WdaGBoNZXCwh/RvpnHAVo
LG38jHMhDGpmeOqh27IURo8XC6rnchgM0O0oNSfhrGZ3ZZ7+Bpv1NxWGi1AdeB/W/esUBGpvB0ZX
15Eadd9MpTmEtaig2qSorxq9Izf99+UtPrfDh2ZWdxECkAooF+whBJ9yi+YDSoLqUG+cyb9Q+fXz
emhldRcF2gzTkOlDmJnDrQS/6hC1bwWm4foOzZcSRMPgZQH3xxNpfubyg/GQG5OLyV40BAHu14f4
ahZvg/HE7Z9AyF6pJeRI9T9xkjsKf65VG+qbSZCmKhL4nn2LUk08OdRP4/gkNFAjqfuSP1r53ZjR
YMxTC2JF6nVXfvApBgGNCRL1BOXZFKrR1ZVd0h0o+wPM++z7yaf5c8PRISyMObDZfrYa8Hx9VK0X
T9Znb/xp+8q3Z+ECrRZWFCC78qtM54D2aWBy5YmhxqdWt3pn7vScByZwUzcNG75FetuApnei+zGz
w0a7nafxOoOsLCWja9BndHyh2u7o7C6ulQ/OtzzW8l0vfZHlgh9cYOh6pCM4TccQnNWqM6im6uUW
6GOSCGz0RktQ9jdBfAQt8Dww2AzMRznQD2qI8TZi2u+qQtHk8kncumUrxwWePdTeKnz6cYakN+gN
FcPNno2hvUnan6m5v2xNP+eyD4/kyoPlLYNoFSJydDpiF+SK+bWipx6JXXMhzTYSZ/GdQzxhUrME
RUvh6uaHeMnG32Ob+RMniUNMqFp9mMZdaXWoqulVh1mzbxAqeHImG5vzF865/l4Ug3PoWkD6B9zQ
x9+L9JGVKHk+hIAicN0dNEvZ2VSC84MKG0zpTN9NdVP4kFwsQmuuujdWaPI3BBwZUK/0QSodlAfK
t1xaHHqR/R+RY5T98p6efXIPf+TKXScx+qkQMRvDmpZqoA7GZ2tEDBq5vLxGPfJ3zcVV0SjXbIKu
rNFPxf1sN1sP/7lztDAOLNoaUAz8++EPTjYgUPMMyQRIiBT1DQZtuh0EK3q9T69MG6GGiTHAsalq
7/LaTxMk5OVoVUNO3AZx9xroB71p3JEsAdVoFygfBOTv+k+MgNAinN6BLvrfjK2cdi90BUhK2oZj
Cr5w5UFLknfQdTskDSrIJXHtEQJ4GxfmNK9YFojhEyilQud8DRCJijgvU6WRQfqHv6hZmGa+fO7s
jeH8M0fo2MzqCClR0moRyjfBEJAraKPtql291x3Vqdxo41XatLV804OTYo2RJcsZ/Btdkl9XGd2j
6+eiy+olGvmBePvXOLSeGr0MSX1tDlu6Oqfn9GildJUR1iCs5pOOnKOVuyG6siwnxv/XjQOJ9Ghr
pGfj661DGFCECakkehva9lVOoUii6k4FkIHCnSLbiu/POCtQWGtg6cN0I2RD121WMkBoVjFxVqTc
z1CTgqxCtMtQVIQotIuxy1y7Fj0ogYIYEvFQ4EJRqGjxe5AQbKTd5HThxz9lFXmYutnxRK2Ra7Tf
pfY4KCS0IXnb3/H+KvsYkXD1TxF9SwYILVxT8dDM372Ns5bckjYFWl0JeshVFlC5E1cjCH3guGYw
cbC3vl10vyc//aBIkLR4lxq/6udkdvPBrQcfZIsTENLmzv6TQaEBAOcvwD94/5R9DVsjz6fB+PEa
V285BB5Uno6jGnR55uXjU4cahsm2MBZnmkrHZlYPtNJUSoyQAWze6ITzZ/vdVN0a9O25U0nAQm9y
/mz8zvsNLr/Td/rY6urhyyGfoqamaENzTOqgqIZbsOWkTjGpowe9tA16tLOLRBEZU+qACKDYujJX
swKaDVoyB4220KpCE+XPrLDoxuqbCjXlzvwJIPqrqiLzAZ62MDLVT82hBTcxGvOXvfwZ/4QB9oPf
svKFvQ4iSNEWuEAhvUJVe0fuqWO4nVu5bMvvLt7mOL44trXyhTJTsrkkvRpAPhFjvTpEiEqww7nt
L4FwJ/HlBhbj1Psd2Vt7v6jsVS6ZgGxZDy8PEftWvBCjcLV0n6RXg9b/j5u59oBGJSxLjFYc9l0w
vmp5jmGC2y77gAsyx139LGjrbpIgnfL22tRGJQ6YWUBONDTej58YM8qsyZbwhEhRXSPo3XaZInaB
0g1Td/SqO7QA77NQ7rbY/c+0eo4tr25rnWS8pQ0Oz4hYPZzE5EHIHIIQcVc+6QzEdKMalc7IdMBN
6O0wgcjsvzi+h2tfXSVeqVGaxFATZBQ8v+yto99pxe5rQEGKbkbbd5EAVx806tEu2l02vrj19XE+
tL26OkMPdSCjR/GHR6jPR2ixeaPR/Lxs5NzbcmhkdWdYBYEv9K1xpJ5M/V551N97O0g3SRn0k7Ww
Redz6Wmhlw/g1/EZiuy0p2mbyUC7H7xFAzLysndACHyyi4OtZuQZB3hkbd0i7CtLdgx9eJTNorB/
TP00nH5ajhUUj8ybHi/v4KkXODa2qqxYGicNBFPAYqj7sgxZdh9xy01Uv+CjR+SGD/irP318Ko7N
LTt9EPC1ZCpQUDXjcKTPKMDuuGK/pqWvD6WbGoM/K+0O7ZRrGSkeVIB2tuB7SOF4DR74sS5cVAB9
zEekiv1TqWnQml0I1al2b1Zis8F0dmdQ9QJuxACPyZrWxrYMS8okheNo688SWs6txlunbjjzMsxM
2Wl335Iuh2wUxdxNoU87bVbJPSmqmy41TBfvNKbNijhxpTXcCN0Aa3HmX/56Z2Af2M+DH7nazxFq
i6wccVYwg6xhIGDEJWOoWThaE0atO9WvPHmx39Oevc1aCI1hZGWQl8YoZqBwjzJIj3hNvzmadBoP
Hf+sVXoEAp25nmqcKgsis2qYp+4A7arCg/44f0gzL/rDqp/1HOC+gl6h2xot+TuVcHLMDrZlcU4H
xyxBs8csYjUGgq7C5GUa1Eb9imnQkkWhhdFC8EFCNMihWvZcDSoKiPZ9CnUwAuxTYxdBHEGohr/r
PWibjJ1m3OSK+gQ8z6dpX48YGuQzMGiceFHSXcXC/CPQg4QWm+YWbXabN+BZVcppLyaCkkXvAmFf
J8lDVoQ66htpHAoL6kofagc12+geQpqPsbozu6K7VyiU2XRLaB4HVF2oUdBVszMrD3H1waIc+rtk
cJtF4hySCwOt7sx8pxvsQU+yHcSG9hAxy2rxcvmMnfVHwNyqaLQDY4L883gzaT7okrFCYoQTjNFd
RTBqIt2ao/TXpBJyiMkEaCXF7UxU2yFJBwVCDPTxzULp6ZOyQEb/+SFrx4jCcNZzlmkBIxLq7Unx
YqkR96xKfpaALXFr1hy1ZfcQ4Q4TMe1KvU6coTH3VhGjtgaySU7ueg3Cx5Mx3kQqunMq/jXJySNc
vFsAgLQVZi/KxL7mpIdqNZjF60xcpTF8Yd5/c7X+bq3EFUkHxcUCqm55JxDpU4oKT1T7kP2iDvCU
HmfCpzR+FUr/2Rjdw2zWV0mLBt3Gp1nu0fqcH+7IynujtNSndYWYsSILEvp1Nn9WAC8KTFzmUFK1
ug+8w1DxREob3TUDhEzASXb5N5xmB8cfZeWBFFINQHfgqjfsCtPGBNN4xpMZb9Tizznjw4WuHUom
VWkDxIBiadDFlm/THyOroCjwO1/EqlX9v1iVzcAJqv8l3FnD9zirDVOSRAZT6UNKDpIZ5p9ia1Hn
vOShkdXWaUZvtUCIzsF4Z1RXECxT1Y334TQ+YvqhhdW21fnAoE2xfJz0RtbgkdpLcLoOHOJbyJ8u
H4SzfuLQ2Mrp1gOwhklpxKGyQ6E+aEPugKNor/l5wLwttp6TA0HBvAwck2oZwOSAvvXYKU0pel9R
g0HmlrLCg9+0MTOPlhuKcN7Ap51hTTmGUscq3bpzJ14I0w0Y01JtFFeApFoDMZRcQX9CA8+NSrO3
ifUPmOP+g1GRzjFG30jNa2HfKLr60MrvAjzNlQzz8dHONrK30+xi9TOWDTp44mQb5ZU5ga8iI+At
N2zkE53MCn9qp+/Rsl290FMXXtvjg3EDAtHPja99ug3HH2CV3WhxAWaARWO7JYHS+/EjujztEyRG
0vJH/4K4v8ygFARIsYc+zIbtxa0dub3Vx1/lNSLq5wp69DjWgvgjGNRZKrlT2sp1jMaJP2BQ0UX2
ofgpeJMxuveRGrG1Uac4ubyr37Da/9IimMWM9DiEpJ7+O4f06e/Lqzw1ADZFHYVesFlYlr3mo2p4
LtXEBCkmtIgSZ+r1m0JvP6RteZftnDhwlMsP7ayurZHLKZqnCmD5ImyFM417GyWlrWx4y8rqvgL1
OLOkXtRgIunbmL3nM/8djdaH0Db80BKOHB+O4/WsD6alYPa+gKiG2vR38s4EcZ7S1367pNkQ9XTF
6+X9Oy0SYQNBqYgyESTaT2f+oYWnDXYHEXAooaqO1Jdc1OwdG88yWbCIY+srbewzNKgjUN/n4O7Y
+AXLQ7Fe8uEvWJ3FTgXomzAgjvTbETnjGA4766b3pFd7irdVFDt3Lg+NrcJBrdbxMBrAjigf+rgX
d0LZ+IDnjsqBgXVhisqJlhnpqhCkOONXW7npL0xoXN6yMzYWVL6JJE5llrpGARk9Mr6pWmSjoPpV
Oon8Nlu33yQVOnVUf8H//5hZvfDzkEQ0w/QWUOeQvvXrUN1Xd8BJoH64dcHOHcOjJa3eevDRVyWI
YKoQGhhZ2Bg/GMhXAkOkP/PYhHZtZu4IdMagwYyp9Ka90ori305zUqzWRPMNQpNo+60ThaGrk0la
FAy7iTs8KE04jxu+6pR64tjEOgUw9QotsgIC3kbN3SGrbKivWlcIERyTa9+YiR92MocAPIhcH7rK
Eo+shFyvJBbaG2yLwv2Mpzlc798vcvAEm7FMlKaDHJT80UOuOXukGAHWXtvam9TaMYyNxZ87sxid
A28reqY2NDaPX3wT6i9lBSxYAAaT2yztv8oGDDRJwh7VETqCly/I2eN0aG35NQeLi4d+GsUi2g6O
08WlJIH2xK9ALRmkwZZLOQ3mbOvQ1uo9j5Gpj5MKGavxrRF3oGOLH20BjCnFANafjXWdpEzgpwLB
6jLIgC7qSWdszMsk4UsahNzoby0v8SxPfxaLxqsfB1sqVmc+2pG51evaQpBC5SKfg9RyatJ64geq
v2W/pbDCzpzFIzurwxFrSo2JnrICm8bsdg2UFUBEQx9yFCamKusw9pR4rQSgxp5+kSlRHC6+O324
TmSHNj1DoaNSflisg7yinF5TTCSUGt3nQGNQ4N3BVnKtAS4rITAOeiCQSsXlQ2c8AddQexVprsGK
64qW7GmiAzY5QWjQemV1CeVqWdJ9VYGioe2uWwVzZnrEMe3Fv2luvwoQHEGEXn3Vu8JL0dpyjI5Q
dwK9kKrVxCvzLL5pmvmtSnsXtEtVkORWca9AT2YPhVYTYCAV1UF9vM47BpXx8cuspMP6xs36/lrK
KpBz4/MMFOYCxZwWxSbonz7XFIJiBTicID2tq+jlWGgJTMyjpaI8Cqp/NwB+AoyzNxryXepN64Ns
x4+n3E3A9DUxCTnr7IsyFaws1a1EeFaDX8zuPy218c0C9baxYS8VzQbqNCNBoaSKishwWM4xMjBJ
hCOXT/W5UwagN3JVCjbkk2GIktnQpwYiEG9yzm+70ldB359tuPcNIye+t4obe0YmEbRPHcY5+l+i
+bLK3f+0krVPZSUjaFHjHLdvoLYvfP5aDRt+9EzqZNs64IygNIFU5cmseob6OnggsVukCLvOKytH
l+5IvDr3JwvCOLgxG+HG4sBWAdqRxZUX6JRqolWybB1kAvl9mYUUJo3Kn42NZu1pFg7/dri4lSMA
uwio0lpWhgXNgZrycZMbdNy/B2K7CYpB/a+0COT7JLcghstffLJGE5Ews0BVeTK4PlOmjNGyq1YG
gnQH1Xp7i6n6/Jc7sLGKp0DrSa1sOecZnV/NSHvOJ783Wl9oWmj2EcjqdijFqsj7f10+lmc/4IHh
VXBlAA4OBnB8QKXz+6dZ+Sh/YR4226rnn/96B3ZWB8UGexzpOOyQUHiGlwX20/wkAytoQuNBf/rf
FrU6KroALxxT5zKMLahpd0aaOz2vNV8pFEzsKM03sbJ84/Kd8r4u5/NghYuXOYgrhKZPCcgNFw1N
43skus9RIsh6jLyl7X1SK248y58zbbxEX8akMs2dFm9caLojmQFc149i0kFZlwLHYpm/ymX+sBjL
X7GaRl+Ca93oGRRSihkwpDYFDeC4DKKlHwoTT30nbjpMYjWM+JPyBe7EaDeMGaZBUgy+zxO5x2SA
25S0wRvComu75+qPYUygQl336oOto1VtNLjB+dZU+DoCwqS2geI6KH+hQ2wDM3+8Ky04ETShm/jO
9DurdhLtPn1+zPSXuCH7jG2Fkuu7uja3ShjtpNMKTKlbQZICIQfikXpq3W1m+bUZJFELMz8ke0yQ
4qlkVZ7O07is0xjKENO8n9+ryOdbHmG9b2sLK4fQYq5uMHF8g3wEuQCqGKODHglYfvAGZkn8kbcd
Oioze758c849hYcLW7mDygDxQGFlVdh85vp7+an86vsNNuZzAZ2BiUMo9QLBoK3lr/ssFTwWqCrw
IN6NgJ4YYbIrg37jvT23gYdmViehUssWHZUFLi0cFShw+QFFZZfPO8RMw2ZZfXFf6zfi0NqqdiBt
tGeMXinDHIPec1neTIKFlz/NOU+Ncftl0J+AumgNH7JzEGXNSzWmVUPlw+rva6g2vMbV/rKZs576
0M5q40AymIm2xcYNAaTdd21IvTmUgeqhNehtJfdbi1rtWwWKlJHORhna1l7Ot+3joHMHWl5b7Dpn
LixCIhCOg7gAc8JrfRBtAh4LE5eobeeOUH3gILstUq5zG3doY62tVdq0mNsGG1f73Pt/QI7iikf0
sCAi/O/bBBhG/s+C2MoDDdyMTCsdilAm+Q/Zgb+kERoLdNCThKVdfJZLusHiRNsoz5/bSMiVAcUG
sDiEPFZ240ZYUZuZyDLFHUYAMXCbbeAqz8VC6D/8x8TK9cW1sItsxrcymQNyAw8t0WboHbOs3V53
uleoC0yls3Hqz7iLI6MrxwdscsTsBumsMV3H2aOsfpnlDQAFwthn01daQwWCOeOt2kuf/0hA+zlY
Dyy+Tz9jvhVJnKtQHP2WVayUC43bBo+Ayun9Pt5R7LOKOahE/TSgD5E9jhrQo9BxmNzLm7C1B8u3
P4hgJowAGnXbFyG4dgpXBbADTMXvA400F02BJLBG5pVSNTaO1JbZVeBkdlmriEHmoWSI6eMaFDip
BcXjqKKeYs6/ixmTSuVWn+eM51kaHWCY+AvGPGmESm7oZYWDPGpX9aNhfWJ0yMjAGxNc3tQzL+qR
ndVpVobarBWGdlbZFWBrUoD/1LPokUgWcH3euDtn3tYjY6tTnCAfyw0DJF4gIbrpIU1dXzXVvBPS
eFsS9Kjn/mxurfCcS0CjAJmRuaSe6wd9UHhbagMeplG5GaCPCpMbsfW5b3VoYfUkda2azXXEZNAY
GCCbbRRQaqJ9ol1CP9Mp+7L7vN1ArSIEXTZr9aYvDZB/1rV6m4ZcK8fBGoC1AQHxe0pAYumNvIJy
EeJ1oroyKmyMQVf9n0QkCGbsWbnqLOGbEYmuoVEw7fFcW/uCgZdrzJCrapmlQ7g3th6miczPkP1N
rwjX6Rs3ZDkBMNlPb1ZPTOimGJnMQDkMxcT7ojYxd1OKmX0ntI50R0vrIdr1+kQyp43bBsw7jQmF
aSo71GPI2F6ZWqXt5yjuwihZZKrG1JjdbMonwFxGEteoPtbtLxYxAxAmkcyAutC21hx90Brx0iYp
6K/aWemE3zR9p/qKOke6Z8fd8KZOvb0oMbCs8LRGQ9VIFSO9iydbf0Bn1t7LvDUzUHeDtOhuVqOY
uyNULTI/LjSeOl1vqqk7iTlDV6ks8h+5JoZX06rRYCKxPqk+OOCV2C1tknwv9JNXja1E4G0X1Lqf
aJwUYLvlHFncqMuPLJqj96kReeaktsWna1CSI+YXhWW81PYCsFcw9CC5FoMnHtCdjoApvDZa1Mus
xIHOra+MdljXC727Yus34NkbPsayAn5seK9qm+2sjJWYHMyhtGgn5lWR5fgBbbYHjDv3kiKzb5Me
xZUI6TpIRxfqf1D+ggJjSvLBySn42YoS01RFkz420aQ/YAwG8BWm3JrN2O0Ra+W/Y7XFcFiheaDM
d2JOAG7TQEJu6MA0KOYXJo7gmEzQxbfKGChEoSjEYQoAqdqeKC2UXKuGe7VePJKc6jeRnXiKYXxh
6rusUfu03lGnfR5M9paxnH3pzYTan7yt8wJAYTk0HqopHz3pH+ckn3dUvo9Z1PpJRXIf5JjUr/k0
XllqPobdAEJqDaSZZdTk96gauPj5eJV47PIBmEVK7YdxaK6Tya6DiBPM1gzFnjZk19NpdJOK3rbY
FrdPaOuTFCIRgFJ1012ntvBTiiq9pCzGnTB5GhpEiNjh0A1A4K7VgyNj6NVKEOM9WGJQfjNE2rbV
GLdK34dtNN3bMWqvElNRujBuRFMaIKVCYboqNbDEJ7T5Ra3c9O08028jsE4b7jwShvoRB286t3XU
OqPC2PXgkfMbwCJ3HATuN3aUghdskBG9ok05/Y7MNB5CVEzALpLNjY2v1XKHqXlcuJWWNz9BYcfQ
gzKr6FUvDfbU1Cq/NZOmfWGd3gBo+X8cXVdzpDoa/UVUKRBfgc7tdo4vqmvPDIgghJBE+PV7vG97
tzwOtJA+nYiP8J9Gu2lOkcB3J61vwUtvNRQFCK0OVxyzzfQTWmPbC22XPjwQLsdsV6UDwxCk2uTQ
6Rjd7cF2L+UalRWmFRX69taQir5gufUcbQZEFKS+Q2v4eUUZ25DDMtaUso/gdIpTdXX4qkuX6OC+
jZZsw6Ufoi+HuiG4vPw2/m2JftKeunsOpvcBEZvIr086xPcskl4nLLehWBB592QDU11NHH5yotx5
i9YF5uXgxRqJ903QBduKWoP+Hrn/DkXiqBj6E+kgeetl7U7dNKKpo57dkSwrhSJxmy6DWae8n2qI
N4mWd0Nm6dEm6MskU5UWFsrHQ2Oal77bkmOFEoMHI3iMrYL/ZyyqVjfjzVeo0ikfkO6Ry4qxuzCb
06LJqunDJPhE4MTtUBbecocXRA57BBOWCIeOntMOEtgQFjEgps15qxv0SvZXlomb6bu9sk128qY9
Gmb0WU5sAeLdtjvB+anumdzpZpN/lWUn/HTxHjv6s4X8IGvF7pqFzUhdRRUQVc01ZNOzx96WI63m
pHj/TOPe7DbqX9C+Nu6cIH2+LRi8i4lC87Ihx/KMPRlyG0Rm99+288kzGA9zrGUnurJBurTOU1RI
/gkqy7HvEIp63XBs6tOQ8QyfPXLcurzGtnhIt2R82FaELtYC33DBfHAXrlV2TeFb3mVhl+ZsdOop
6bg+ikWJPLI2KKSYeTl6IR6omM2bn/RSZq5NCxmirsHigEAgkACsFQj/GiDW/UHiEwI20XhkQFJS
uAWplWzA+2eCmu6Q5ta/IeXmm69NVHRQ+f4qXQIYoQJ7RvN8d251GBaV99C/xXG9n6h6Qd9Ee5hr
tDv2Qs749Dt3P5rNHZpqef99T0vUTJgSld93aeKvbrNvvod92lLyliQ2OCSIwEwykDFs7sRubKf7
fkYNYdi1PRo0kvVSV50xmLP9iYleFHhx+F2HUPCdiIz7qlP/1ko07CYqu67A1ifoclCPQh470beX
zuPfOlfFbwz/AvUjXY71c7KmlZcqsCpvIzcVHrHA+Vrz8G6a4HpenMqOdY+9fIuW4b1vl3UvVL/c
pR5M5Dqd1gTMIcXSPC8V+W+Z0EmnEbFUN4wAxZj4a8umAVA4H8G8c3v0A3qduw6aqYQdotHirltb
qGuralKnXsPgbnUX/YNyshiqqFRojMsrHDZPGyapHTSgby7zARI95VUnJn4YaHeWcaagv/Iwn8ro
jFCBBCerEbvOenXfCEcuWCOz3lMh32oo2Q9rssxFGo/9gx7YjmCsX5DAmI/gsR4UxgU83S8y4wIe
SshGsuhizLx9RQHbfNHHejuN8zTfLWwEU/Yb6Qdmi9c+yp3xO79lR6v6fAZhBV17kuxmR1AwBN6O
L2mUjzH7Cz7Kn/ppq/Joie9gm1GPiF95RfnuHSHbeYizfykMdrnB/LRb21DjNok0+kMXxR9z1IEv
EfSFDF263zIuHhRUcSqHPe9XBWOzc9Jl670goOMXordzPNI2H9qYwb4NcmX7lcUG4bqLUAU0DhZH
YzQk59qGIUYzgKHzxUYU4Xk1WaPdNKMsZqMK0plRNIXDc4VeN5he3VrjtfbUmr1amm/bg+c0+jeY
bsuGJ0+F0juzruayVax+SzGVo42nvwmYHt51phzCTGdNdq1w/D7bhuFGtjUpYel2uWCEHVAkA6Im
rCCyHn343tMeTupemy+Kl5Si0r2wbMRn33FQp76Se+xDI9IMkiYusrZr9wLq8zN1iFyukvXUL01w
or+YMwJGm6tnS3UL5wTu1m1Jb1FT+SPLBoNopXW9hFFD3lKNXUqQeMAAxneBaNoTapiHa9tO5EjC
xZQd7io/1m71aULP7zmo0OjTTkp1iMSfEdSDg+Qv9orxUKWhAOEka5jRa+4LnE8pVnUbgnKNHCxt
NmgfWB+w19qs4RuMVKkugoE1qBawEMxrU5eNJ+v3oBf+NsRtgxo0pXGe1feLSRRYUcFvw7aA4K6E
/1TbZi8ddpxcBDXI1H6FIwIBVnsm7XBMlGbHbA0qTCKh93k4S6gFO68OCcVjCPDplMk8Zgdkbkcv
nmj2QUYdoEMpdk9Ltl7GFG2TzGMv3ra1v/YhzPd9Dyd7rX31FIfZVBcNreCMBLTPC6b6CBq6Gnq9
XT9QgT83XctWsKZAJTPByqWB+qaAUc6Nj8A7Kwi5eeX0oyNx83eJEcsn6HjfhgvJ6SojKAvn6k+Q
Jn9ViwwpFrj6D6sXdaoXP55UHaVFpWOB6qO2RT+Qa3hYeDn9guzN8tiHyNwNGDD4XBHsHghgjQuR
paAmsFju2IaGzTxbfH9YjECzZgobANQu/AK3ZPZLI9OkQD6nKaY5NRCW6cHloDnTrRBua84Ug8C1
yjIEoYFTRz7dNvpHjmdaYF9cStfH/X01yjXEW9Wyh8nw8RIP2VZqviT3WYVmdhGSZTurGcGoVZuw
XIcpL4fABE/SJdttqtt/DpPjfkW/0mXNDOT3iPjX6goeYBoRQwyXT95Ar1+GxsK+q9MU/LehYzUV
9TgIlHmyQBy58SO8aA7jj2YQRQTTNt96CySjsnAWGJHFOyai8IKfFRQ9DtV8sdl24anAvQLMwwe1
ZLytnk0FD4Ish9FFvCRUtFeKjOdHVqE6DjqwfzT8/6xCxWcgbI1ztpqbz0rh+4HMfEZnYLZDCofc
Tyl5120/HKsurc/GW1awZL5jc+8NPMRg+Nul+wrXITkaKHAfIqK83DlMQk8z5fV/SscPaouiA9cJ
uzVjMpzHJK4PXrLkbg7S2UPhMLLHGV6LwzAO7E+XxsFuirz/akQ3jvBkT80T9zy9q5rRtWh0kvY2
TeZnIUg5j0aDaDuky+2HRM6iSPt5OVWYHHEZdkN8QxhidJQyUI8DOrk+ZB8OL+hr7a4to1PeUqXO
YzvoL0DA0y1LrEFJmB0gZ6i8PJvRq103EvxU9JJPh4X8VnhFNT2MiHs5wJRVX+YB6dcLmMLAJK+N
7JoZVwjxpCnKFfJ6jLOdM5u88HZBtHRL1DfL5JcwaIt1UZ/sTb9YV0Itga/I4kMMj8t8YtOCoNo0
hShuCtXLVAfxFY2eiL6WibilraPfeI+G+zD0IPYWlC/22W9uSp/8sXOG/CbLosc11sippdEr7p1T
DosZ+qaX4LURPjs3c1ifpcHdFfIPqDVgaPmvqsO4SAb4R/A4995uKBSvcBssYzq4c2bGuhBY6/mQ
zO+tRUFAKNegiJAcc2hIp/e2W9oj9nvs0Ilf+388reu3ZEbk29zhZo428WG3KQhdtyl9nx1q0Dir
yjnonwBF8LzH5RaB32tRx/W94dRhBHWPHI7QPh+mnoKz7ND52Locazu+sSyFfaVvfxSUi/kwRvZU
T8yeh65HBmVV9Xe/NytgIzbCmiDoDuFRtEOQEr1BoLackfMOy1o7Vf+p2MhHE2lQowapuMhQmZc/
ovVmL6Fqvxvpmp7IrOOfpG+hvYRoob5aa92jM3BaeF3LbzOF3aWZoWLwA5hUq1n6YxHuLcskCH7X
A5gZdIQZLPMZydOF6Hx6nGsNFdJv9glNLEjbNEWyTjPI12VJZaGUxBfX8Rn/9k+w+GhPJL85nEoF
J6veBTSVTyrS4mPskW2co9PuWKlZoRoFBXh5IijbcWj/MZUN6tBNrbjQvoG6RzN7P9voK0s8Wjol
H25Cop0WnhlzpAu3n/AxBcVggvg4ttV89lGFoSFdyWVly13MW1ZizjdFSs1wjYfocw26z1kCU0qb
5NIwONqYiMVDz7BoRAKce/kScJ/lZGu6u25qvsXi2PPQsvlahQs7tjZkP5ueaV82sW2epjWd3mDf
cSeycfuPNm246zLxlg3LnPPOYrpfJ6SVz4Y/Jki8z1UwSlgNFlpIObwEuNMVMoWzsNUdxds7prt0
XtKPTvN/rHHireUorJdIN8efgYhvjTia2av4RNBxitT/7WObcYzCSWvh68piyLhkcwcDhMn7OVp3
be3qco59UPqA2P0k+7o0zoLQRcfCm6wxT9K4id4bktZHEdYeATjiXlRtuuviwWHy2UBTpWrDOL20
vx2Gnjz0NfOP0xz2tzog0Z+URJ99xtvTkKADKuvGuDANStNQwXxDygAps5b81/eJSVAFOlHc52oC
ms2s9oj/M91tWyoKjwvf26Ix0jc6LrlL8ItVK7iHISRHNevsymdAWbJCtUfGMMrZMB7/rmMbP3Jl
mmJLUdU2LWG8R6se/SCB79BLm6E7prCyXna8WWBUbz26eBFS/45M7XuL2foip+icTCK6yC15G5Xv
oHyVAuU9Y3YDQM8PShv9PDMT/jYhzvKH45fSrnlRZGzunY2Gw7plFhnYbYD+Nk+wnfnxnlj2hAuP
fd+2adybdHGwdSXZTVUBJMvQKSAnIBlQdZt5iM2nuHfIkEX0BBK4osLFfP6HCwN9RH9sPJd+8Lgo
xAY9iE6aaWd5U19Vv21nNursMDGfPlKz0fCI4TX5RF9od2uZbHVRS8vHM5CV+kpxQYKaEJPDFS2P
IFgF4NzWqAp5AUtd0plMT8uWmqDs43S6pcSlCKSMmxLazpjuu5aPfTlG/XoeqxZgZVvz4VPV7sd6
EiAaqLY73rXZsR2kPviVdUcf1+7dMt7tPR+RCYKqSvQyqsUCc+hXc8tm2vxAPQpUeVyRpE/bDHt7
kgDXr2K88q5+nzbUc5UmGTE+kE2dnYUjSKYi3Ksutvmsf2sChq6bDkBJ61stqGKHJu2HWzKL5dbN
en1hOhse1NyFzyZafnebLZ6OpO+bo6gwyENx1L8iTREHi+C/JRV6BCwq4+WtalYAXY5Lt8ec0mF/
HroJWQv2cZ3VV1TL4bbWcfs8DoFGBRqd7tI5sY+qDpod7TF55puQf1BR8YAgTEiLQ8RTo3vxDt6J
8GP6jR7OgjdVp/R5ImjlpKi8uIRB91/g+baDdAIjmM4emTfBbfPxkEcpvtvonrM1DI9di52SLBBg
BuovqbadRwo2iiHQTYAm0tXbHdTU4sHaub1G3h1pqPm3shPwUoWFMWWJuai56WkeattdpwCh7RMW
GAF+n7db0hUxvjdRCbYzdGnECEnONIbA3rIKA6LbI9RvKX891WYCJAPM2d82IKOPcpzbl2ZQ8mGa
JzyDDFWZ9YIX1M3ZGc1/C/2dL21uQKdsJ422yndUBgPJazgr0Ws6/RemAQogmvt6jpqj29Kdx2jU
kPiu3dIB5vYgwMJ0L+AN8PP1sZ+C/bCatXQBK2iDMsPB9FPBQnXi1NxiWOOZw7Ba6QtG6zJJ6ts6
IIKG6Oay8OpRy+mVz9+C46Y4pwiYNQqoPz5cKiKYe7v2OdXsFKfV3pL5aY5RilP16Y424jtes+eo
Qna7SeYD+jOBrkUIBLce5uQMPb0mfam9vWcte6zMep0BXWJSQpr/uuA1G2B/7DGaCBZtRTpOX1ot
L5lGEjZV5xAt5UeX1bhSZdj/+H8L7v9rN8AjXBnUmGBDCFYgkgQA0WvbLeuJNvJewbuC9DuGxTJX
h6qP4QSCqIq8pkEcP0dB1PzVElostJQc9WTtw0xUgBZIYPvnRsSyRVwfKDs0oYwu6b9dZKzAEDFJ
6InR5QGmhOKqVumzYdV33dX2AIh9T0mjTjFEMKjkjJtTtS71J+ZDtQ9aHAPVxL8wpdjfuYcD+1E2
R07kfhm5RO1kUpjF6P1i6wuuxbxwshFQdq4PYycQu5F4+wYNUo+/GIKyiveXWAuSd5v+SOu1DIZx
LJFrGeBKgDg2D4QtZmN/J6TvdtBEp/8tLHtamOyWvNpmWKNA9oeFq5BnViTr2rwzs2RNDpcPZkXs
Jh9gMqNiSpYXDKn105wxFGRO1cBKhmxEh5BbgFkhfVVqFSfn8Q5NbJdWcGxENcw6a1YiofCuCjh2
qGia8i3pD7Yd9lON/22B4HWNmq6IjH+CFbvsXOZOwIPvPeieYzDG/tovyD1MwyPKFbccQpjtig0A
JmciHzdIXaF+J3e+TQlasIQ+Ygh4YNbZ/wJIrCG8F1mrCpVl6FFJ2r9hjUSoTB6DHk/Jz4gzCMM/
fA7zFGlHFyD60wfNEMDT9dGXtmuWT5JAXYoOnFuSjIAI1DrAEWUf05b+J7P4e2jbA+onLq5ebkC/
HhLV3lEdf2m0wK1CNZdx2BAACEMhLGt6p+cxgJ0ZwONxSQJ26CfUBbPOosUxoQexNcWcomiGcOh8
bAzGSi8OJqsEu0xgkyeARCcsqulzRYFtTpn7ArpwWvqxvQ+q9g8XAAG7Cdi6w/FGxqVAA3i1U1P9
Pvz2mDIz3JMK21YEJNNv8cMCCKakVfIakX6P4goFVziLy4hDn+UwCTf4THFoKXMIYWIwW/1P86oY
mhCYeXpwWANq89AxIlcD5vEuHxkyA1ZJXlWLnT2rNArQ5OOIMtAidlUxyjEsyBrXJ9gab03LryiO
aQuddTdL7EVhxLspDT9+Rv2eNtWe2y+ps/1cBe4GlOKEcTcs0f71XGW8SOYNJsVV2VOSKXVKfHYL
0C4InnQ9YxvPO0HGO6mGAwo/UM7M+7tlCv7hirfXOE4+sP2InwYGQc0ZaIp0AOK4Lu4Cgk7mtG53
S8VMWSl760xz6kfQvz4ajzhInvQWsiLesgPl7o93Xy2L8DLJCABMezKNWEtTBTAXGMQqVkFSQY2I
0mY75psHtdbLrmxxp9nNCTI+hUB7gQaYiTfBAnGnuA9vQ9qdM40XUDfDn2jtrjbxZwIUpcorYpMd
T9yp3ly8y3SLj4HgvegRmAFxwZSL2P82Edb/mHbrnQKfePTAmuBwAPAEWtZOpto7MhWAsAa8jd0Z
qvL/OMrjHLKEhc2gl12Ru9vVVbZrGBjAGjBkQMzj758TSQt7xVYsnSqzqjr1CtSTFe44z/Y2oOcS
V2N+zDC9XIXuzgSw9Cp4C9Ig/UPSFVSKhhZPDJTv6lQcgBPd19vmwYe3X0uKjxjcQ1tgdV8t0d8N
tjBMdNMRH0p3juv2OmTsonAHy9NqQIcPlglktmUSiidUAMWvNV0BZGgHamW70WTcMxOgJgqkHjUd
qoPxH6ROgjJK2vA4TEDv0VoPkKXeEbcOz+2GW2eOcbd54IhWVVZE2NImjdwqOppT5pPCxxkuMA0E
f/SgU2yAwvrThNqXfSVRbd63SbGYv67nriThj9YQv8br9uZmwI+YzxPsxrjp+BhFXHP90Q4BQs4X
haKaDOOfrParpd0O4gbg8Uk1IkmW7AY+d3fAmxRe7gTioF+6cw3LDUBL2S4TMp+ymuf10LwBV3+f
1PSFVxBCt/AeQT+5XTJWCsy+WEx0B/cgoLWKPuqkKlBwjma53iD/IXG7MNp2PSSTnMFYr2TpO5Sr
p7QusAamXWQTDM+seYwjJPBVfYkw6Af8mWDYcaK1yN2OwUUjFCqvVvp3qkShK7hesEMjMjr9aIwp
GvTxhGv0uUH/okRf+Lp5qzhFW6a+z6b00+CA20VhVIh+O0pItiOhOfIqaqRNt+BKY64eVyMLdJ0B
3hNX4xBQshpA4pALNDXi4gK/3+j4KDCzg6AGsTYGqC3XNGU50uues/5fy+t1B0xtwRszvm1AS2yP
YnqtkVoo7AMPhvttDcYz7DWkoMBw/gWOXat4Pinij04l+t6o+bDgGgJeegPgo1BhNr4tw4qC9XTN
jj5VkHl34ODASw9wmwVSlCYAviOTTcWFwq/c4CoaI8YjonvK0CbBkGBwkSHFfQwS71G6+0Vry3IX
zmKPUHwovgNTcvSpOBb8GQJMg749Y928Rr1TaF+Sp9iLEi1XXc4lbigRdkRgmTJ2ZRMkKca7leYW
Of77iIO1tgEzez32Txm1yBeOXfhJA0BjeumfqMGiD9rf5hFcqy8T7FdMtZCO4z0T6GrP51aEaM1R
Bylx/OKqW6LBQe+GtfoRzpCPitoPcIQOrug6l6BMPnCU2GMkxgnpt3XdFPXc07NeppuV/sziGPtt
Ig/hFh3jZUZrK5njfGvQFI/WCKDD0ti8Bv9GXHIHf7nFGdnTq8aemw1R/ApZUCFxuRrMtH7FgA6O
XK20XFZ7mFn/VAMkgjwgEvcZNAlNM+5wMZT/KBjRXGYUMELq7kONzEi9Lny3bP8CxLwWc9VbnL5B
i/ATYs9jOByGhRxck9EiIO5RBMhIYdVbDeQ1j+VwAXVS6M3yAkdtvhn2e4p36cH25LENGmTEtcU6
4kX/xQHTYNiB+X4eOQAprq9s9kgakZ6j/46QO0fSEY4QUCXGfjBJUWEHy1UoyblXLitUH7bfvEcV
60bT8VgBS0P+RQPJpGsRL1Xr7VEhSep5Gs3wJ1uSs2/tJ8iV+wAN4/fYFx6xrWLUMJMBqdBOKLGv
qo8Oa8UHsbpLEGWLeaQm/wVMvJgWHrUVo0TSdNUdrHBoL1rVPcpU1+Ns0gNr+7Ckw0DvZbSyb7Bo
rc+DwWTQcRC0cAUcVctjvH2T1C2PaJsEORIgtDfeguHoaINRO8TA1VaQbTDN5c8sEDlB0OWYmxCn
+eTDreiaUByQITZesUldTFxHZTr6Ah9OUMRzigoUHGUYx01BAEKUxHch3nqE1U9ddMDks/yDYuAR
Je8VkoM10Ldo+tdKfwKRgBO6y9wbeMIuH3zb3fBnvsgF7CfX9L432Sue3owdkkYYlX0SlQ5KyFHp
z4zVXyCJ7tKOYJtEeiMwTGIAdya9CHNY511RhW46rAx3NIUjvdQBAurGkQwnFD76otHyHdy0gpyL
JOA+FAQvgGsmwDMu/oxHdZXeygNClKpCjZCJNC32tVkle77GP8TiHFg1MojnDPt0DDojq0HsIjEc
0/wASTqKtPY27Z8WbzasD34L+PgfFkuRVOR10G2Jg+m/2OAQTFiyB1T8hOrvR5byM+mbl3gaKqQ4
qac60RfBUeIewv03ZMFhxY7YQix+BDiW4SDEkQuxFrztGps+x31gm9ODROzZbsbFqhmRhj1TlSIk
2a7Ihq2QSOS06fYDo6jeGlx2CXXPLqsJn1cVDWWkcKH2Ve3x2i5wxdTzG7YR9dhNGCo64Jx8oWfn
8Gi6ajvTIDJ7jFvfJLbhHWSfqBJvRrZDQeKfCHM2cGu7r9FupFu/7EyENkekGdy2HmtnlNEbcp0a
kNkeJPf05GKCDQ6U+ZK35Fdj0ajoBSla1O28w9PD+Bv9XRL/huh5YPedA/USBOQ3J8teY6OjHFcb
hLMyXEQiwjHi1Q9AT/WWIzcNScqmuVk134JWAtHutu86QTZWh8V/zzfOv206Y1I2C768BvvYhPQD
UKmHv0eCxoq689KAOg4M/6sIyc6hTNunliXuUlPSF9qPn7renoJlCXZW/ACnDd/NsixHu1r7nzSQ
pBnT851to+6pC7LuSxncoenvU56XFqKKkYCRGR4ylEueB6bOvca5wRZ3jVgTH9Z5Y7uK0r9QoNM8
sch/SjX9lVboXCc4q9mG8yoYQdV71cJ73IgATZQm2TEFmSGHQuwK0290YMGGlBHI1KeHloeifWG4
x0DCtAS1LEGWVjgEaN18SrdNP4Oh6GvUjOJaHg58u0eme/2yQBr3nCkLn9ygAEgQHtaF28b1MowO
v8pqGJrjqJmOtNkQ++5a5FkpDOkNKHUoYBKbxKCn1abLiVqUh7J4SC/ZViUOAPnMn1SXkt36+2jq
ufrkDXCwyQfXJDH2z+o69g+fGASJmUGCekJG1PQykkClGofibfWkeyDjOhcw/DY4vJJvETJbxI2D
LcXK1iX7cKiCekdrDLznGB1Tt6rC+5P45jWNV3ftEJYWhA7qS8wMRqzvlCwhxl7T+rchQNpXHOF3
pgpXlA3pqnwG0o1xrinG3tw4XJPl4qHmHqidSnxnUKOZfQ40WlEDS4sJntQY7AWmT4re4TKdkbCx
deNp7MGrrGT5MmT9K2KWNrlLrS9i35TQQYDCGiLx1KEI8jVa9IZGgRWkR5VdSN3jOrkB3pKIdyks
ng7CdEfxo0gHLt8gDKpP05etaURpV1N/aL2kBRfRb7eygvanDeeirnDs7LpVbgFKyOLpVYxMnBjA
q53y67IjAMFCsAh9CL5Cyi6Nyq1V8uQq74Icoi+SFpsa++2etGOMsS6dIC3TZgZrCqK6iwvKOyXf
pyauzo0C6IYpDZahy6DHy0xTLETJYZajyJB55nGtTyEVUGeuG+4GWYzwE7mojy2EohVFResuRbTl
W73Zfi5ns4AmFtFRuGn4aGhQ8XICYAg2LkzBtPYQmWc4xoB20eocORns+ThBnYUYhKPsl7WYa7Xu
a9Y91RokIRos91C4sjJCQUmufPwWESgceuiG9qBropu36/YMIVhyWZAMgIUYzWBpJ3/jBqs5itZj
16DxYevJUXpIVvH8hX/DnD0VC5dHLZQs0gq9CD5FWKANJrArES8gOkCqYK/zcWmOHuhFV2TGQ2k7
rmHw2UJ7BYyBI+cVWGT3iocn4FhN206Xqce3yiWn20+6WTr/WhU35DmDtCsXGev7aAHVIbUMkIyr
tMVRpeaSahynIvP1G18zB4ZQ3lfAStH4afR7ZcCTlks0NRMwAQjZ8KNEw3dd5cYoN2kET2MYOhCt
YYI6jCXBtbPBaLLTFf4FCiV0Llk/hLkQ0FDO4zifpyoin2m6DR848g90AxZPZBeVnawJWv7EcE5R
iPzOA8zmQb8i1dNkWJmAZpPHNm2+Ou1xt9B0yQOxTbtExH2Jnxjn01Dz6wiVQZ6BNcoTOsp3MMxX
XsEdVGqoDFDNtYbQbFk3+jdD6wlVvtGvLpGFTJK91nXmT6RCMlyOqtsB14gIqjgvbf2cCsCqFN7G
uovSkoPDgD51hD5gXFV6aNY0+BsHYPLyxdB1Q8MSH5EiDaLKox55mOzedXO8XSchSQYGuKJAZjqo
PXIExuMGAM6uVvuKQ6NN4fvAAkibK97I9XXAfODzQYX4W3GTIVCnzzrwp5po3HD7lYMvNG3EP+O4
n8AnsuZWRzx6r5N4WvcWCtAp95iV7zwBqZWbwE62CJd1+pliEvyFNCL4H2lnthu3km3bLyJAMoLd
azZMpXrJaiy9EJZtse97fv0Z3Bc4laISmXfXqScDru1IksFgxFpzjqmuTK8378N/NCVN0VhXTPmC
w7pncQCy2CzoWrRNhHGXDLmOlJIDDAKj8ZdsyMxws14pAahmknMgJjLRe8aKjWt4lc6q7thCjipQ
aUaDzDZGPAbrKgO6rhTdjVPrFO0jfcAe6Nypk/IraAt521mq3CBgpIWvdx9m2CNJrshW3sWaxmE9
N0OaPoqN0jRC7L6RTuFs1FKHEdM3iXZlzP3X2TGx5mDDN7OLjY+Oqfony+NHyu35Q2eHATIkQbO0
7/IKba/F9VX6tPdMv59WoeRfNGyO0jZyl7VqFYF1a5dEbaBp4gt82qjyjxX3m99BmqZqz45WVF5f
7T/wH4PUybTBZZko/0xhg7Y/EzuTJrHagVzSfefBLvuLmO60hqJX5tlT6/v4mqGnD+jZFAzqZRw+
x0b/8/RvO2oAOfhpCxONQV4pVjYMIOpLggaAIGD1owgBQJ7jTRzzIlkHAy0MNA5vnuP4HEKHUn3L
tPG2mfzPqZH5c2aMdCwGH4aqYZzxXH73CMH7U3Ej6ZgTLf739c63uk8dPdXhNgh1JeiElx/kQpTa
GX+X9t3R8nWchY+mIYdKNsV8G8d1tcdIvMnXNGVQr6/662SbnHUpfrcGfR1wYaFRSgfhul0JV41E
TbG3iC4isKvshjgsn54iR+yXeGIlHGvNtPBl/xMUdeBeSzriR/2Cm1hjv8RHv0YRtw6v///sl9+f
2NfB5r8/GIzGKJElFV7PwNpTW/OMdYid45wJ/IgV8uswi4lRUIXNUsUW7mzdcX7a9AyyQF571bit
XlplU+fxZVmeQyR9fwnmUYlgRCylmWIJiE4IuqVxIFC89uw7iAwuRvOeSJNxHceUJ0T1awr/NYLl
65CLF3xEO+5Muj+5Q02vbI5HyLzmpm4qf6eNytt/NVX+c4GLt3x0gtT3eouWW5NeypwC7g9C5emj
KLdCnYOywOLq8WPxLKf2UYzijAP+yP21WV8dwVy1DG0Zbu2HYCJGjZnaj6GzKjq1+6nHmb3VMZW8
zvXOmkdqmueifb4vopiL/jOstUiF0SXaIqrHI49VoCgn8dS5tcRGcEDTxjPkviPvx5exFt+SqDV7
1M+tcP2eLorkla/m4sM4SG2vtsqv0w/0yJV9IZculpkeSYqPjlq4dvoqqcunZRqtE+XFzrwLqaTn
SKnLVY0vpGbPbD2DzCwHZNnXl39Qyim1Y4YTE3amqWvLdWbY2j5P2/7z9JUt7+NyqMWKjdMrSNnz
9VxZxCuBQOGnld/KMw5cscQXzMM4khngAGWgqbi4gQ4fJ2C6RGZM4cAOluOIQpdyhTtiRKuYGmuC
SsjTwWGBmEiZLVzIMhvx4ORo82ot2YlMjLdaZWh/ZBEgKE3z3woS7jV+VDLLEDWvUs5g9MakdY/j
48n3cTnanfIG5P5PExaXRB3i9h5sVFQF4Ck7vcL1eEfpLdpM2Nz+bSLcPxcMUMqRjlRV1MVfH6Hu
EQ2YYwx0M6u5Gaxqg4z2uY4jqiHwH8vhd690Z27ysVnjHAy5eJRF1/aVDoPLnfzo3i6KFrFT3V72
nj/+PD1p9OUCs7y6xeO0fDqBaiCQC9Ea/sBb4FG/YrecVMa0USKpXntCkflWhTV7QdfbpDwQq1vd
R4dP/zhYa7ysm6yklWgWyDDq2PrBSSSh8GgHtB+MYtch6bgd9GTYgvVrkXCFNoLkJLF/xmyXVrDQ
+HJMDaKmmLLf6etbvu7/XJ7DYqUDEbGIzvz68CTydX6I1dPUW1U/qE8HHBw3ynTmgc136XA/vBxm
8U1yZKWKcWAYc1iFwUS1zNHXfaRaa7sIrkPjpjQosYX70xenzb/+1LCLj1NAOzzy+064Fsf7tY12
mz2ovY1srV57So3WtG9eRBC+0auPt6Q17GzNOPOF+rbx+H/XbkkDf5hNUNDi/VA1e0yF1dsunImV
aG69PryKs5ayabXPUNnYFRBTGjC6dmbkI2+Jzr+u8i1C6gI16Ouz1RCnKa2fDC5Vnuo+pxv08e/v
rw7gGoSKw/fQ1hcjNFEfdcimBzdBQrtS7djnQ9j4r1WFHLGV1H/J5HRW5kREM8Gl6r7Ph5s6w0d1
+occeUm/kJEW02sKeMytUZKm3XcvWUNGWyfV+8oqomurCpxbzqnBWgxO7J4e99s5j2f7ZeDFBMsy
+oiGB2tsSAyCrvxq9i8ibM7T7jLSKoQQ+fTWmNGjFksd3lQ4/tBqjK/daNqrjoO7TxJqp734reKt
mwZ9cWZMzfb0rzzyjkOwE6bJd4m9/BLP4CUURx3UcW46rufQwzdPfcEj1XHoOz3QkcfwZaDFYzBk
nXRmzUDiJ+Q45CerurqAMlBoJUqxM8/82FWBvbYlSYcGgQ+LlSst2sDv0dy6/nTTPSWEvkgBs3Zj
o345fVnHlhH9cKjFdTmxUtit47PJRG9wSVNoF+5SFNIbpGq7aHd6tHPXtZhSMipUP7AZDINjW11X
90G9NqIf6uvpYb6d8Zi6Xy5qQUYJLHyoasD9M1b9dj7jefvqYliX+wTEjnZmJT6y/n8ZbLFQjJrS
JFLloqbkTXh3VTR3+Hd1Eu6s6MOGIZqlZzgXR69PcoZlU6kKYenzTzo4VmJw1R2l8vjk/OqRBaMi
TuE4XA3VY03bxL4Jx0cyVtTu9+n7Ol/J4pOjHwwrFicDW5Ro52x2mYqyAbRJ/kt7bjrO0+3UEIuZ
H2qEHFcFNzO4breGW+/Stb4Xu2mrr85jd49fj2XMMFyNeLTFk8vTHBEoXQA3RXniV/LKb7OtIqYz
36pjE8TQBfZSaMmocRfX5FSa12YUu1y6lvnaHvPHqlfxnZpWwBaBrkaQofMBl3Svd+c43+fGXrze
hg0KHt8Rht+q2CgILIq3iUgEa4PdGP3Jrns+PUWOveGH17p4w3HuFiV9fd0tm/izVBR9ozD9zaqd
dq1317b/x1u7eNEz9l6G3dq9W0besEEG9sAH6w66sYbOHwhU1Rc4IRJ1beN1PnN2Pbp0Hl7rYvqk
senZveTelltgPdvE7QFf7Ka1tq3QfZx5M849yPkEePDK51qUNo4qezf/NQ5PMAny6L17H4J7aYNB
2J5+isc+dodXNj/lg8EqDbKWycbLlfRSUVcP+yntuk+nDZJdbibVddIgW6BCf46/duQcqxtCUFmF
oup8Q3zrfVz2vip6QDhBiwRRjheBQvca407S0nw7fZnzA1osNmKGtesO2zzdlotllJgjwm/DUHcN
x5LYcZsfqjKFb41Gq+v0SIgejoylG4Y6fyogJ/6DBT24pT0oSMThpEwMTt2t/EB5tKpeYJVA0S37
1NoE5L99loWW3GatYe4sry6THbhzwgn1wrAedQsd5aVDi/UXFjWOu5pTbMLeUnoaxFV3baGH+pC+
imO51/PpYXIi8wpGGg5k3n8h3ABUGy3OxJKYN/LOu8qD2qnXfQ2lmracvSobsmOrxqAbD37nLumF
vaoNelsU/BFSB+1WL2VzFWoOLk3T8aAg0J3K9Ci96DX0O5lEbwqlWVtNejNeFF13VyPq3HUoXCHd
WUa65g/xrsS6iScm7Z+iztYv9SFs3hM7HwLXSIzXBGMvMbIJIs5KYpmz8qHYDE35DEEtvfXbNA5W
aJbnUPF0ppbmfn4bKbXbmXGI6dVP/oaEDiCm0spt1ElkbY5ZbDVDeZNZOz34ZGOhB8/xYiCNCEbx
S/h1vHYaVe02RJ3aa9OqsnWL1x+7PdZsc7C6TUd5+lqRBQJrGrfYotLMWWuDMeMopoQGm4hAWUTo
fWvZ4zKI7fsAr21aI0WLIzFdYxTVaSvmQ32NE4TafT541YbE519KhZC+ibqPafCAXPaY+5Ouf2qb
YSIurka7OTeZ4lLZGfR4LrS82LZJ3l+bGYIXH4Olti3VLnitGjRnq8Ijgc9LFNRIzTQbWsnqQ8LQ
5y0y38kXyC4RmK/WtpM9TQg3QyfdW7q69xyd9lGQlpuywCtaxLhKFZI6LgR+Gzr5s1Mphk0f07b+
GY2juhvHPHmSxGu2rm5392UR6a4c7U9EXC79EUxGWkY4VeFsO7hAIAm0Zn56dDpHzEX8RfPX0yoB
Ia/WE1RO4aVZZEQy9+Vf6CZilxr979aBTVZYcXDrVCgRynigt62FVrkVctxV4Bb27USUcpH8MfHb
tELvPg1DR+gE+iAu7hCUwAPCnezdBr6K1Bw2it76F/EYIZ9I/c1g6sNV2yf5ezvkxWPkODouvQbu
p15NyOF9E2KW2RXEGQbo+zJBuy1pmtc6CFtyjgPQVZFP9Ur2L1j0eCXMwvzV8S/f6ZOqXiu+8h6Y
6WWvyjenqPBZAtpyCeMpdiTSa4+OEfXXud4om1LkkVs3vu/GFs7dIsPW2hfDr7LtCi7UpPfOHzfa
mDz1qBbemlSXb3Y1RK+m8H81qYMDvjHrdG04srydBPp8pOLa+wgO+49FM1qFNVGmK8nLRQ+Z5Dyp
/+5gEph1o1/kLWZsI75W7dxwZ9nbyrLrdBMM/NP4bGzfly52ejrZgyfaaCWnCFfYFCDjlpiwTOBV
K1kLf/bZvecZBAAztJLPiWxGZPHtgxT8v4JkJAuwc9jNpeZOpuoNLp0nL7bzB6qJ9kVGVxdYmvpM
poQCcB5heSwUonErMB5I9JTuoiwMz8H0Hw8An7r2DcUf9lSzoETlq0AYa8xMkdT5dFhap5yp82jH
PheHjOLFZkMj6DJqJ5x8oa9hAEKugIa5UvZGxISE/xEXW6sxb3LNQtQBDCpXGgx02pTepHTAiwE1
IR6OfcqW4dyH7Mi2GfzQf74ui92BadoYUxyJPNim8lN1eBMMWjPgp+I702iRe7ajetcnw30QjVAY
nK7c9EkTXQxd4RYSC6CSzca+Fq1dM3VEJRiajf97JvJo3apK/KuqpybvBMOVjXj7VgTV7RCSs2kx
T1TMpsj5AlANKH5B/leoRWOVmkjK2P4c9d6AWRmNZ6VzaInjsbkkBhWZlxGOJKHigkjjjmJnwz4c
3g4GgcFZaRY5mZ38lFgfcWRpd1YjHWBIww4KmNimrBRuV8kzsVZHNrBf7uRi6yMatFCciHXXClCY
1jNQDfnB2vArd3K8tVbpZ4D1R7Y8Xwac92IHGwMlwXHRlUJzyWJkRWhDVM5W9+EjV0TXdi6A9txo
iy0P0JdhFChsXK4z+eGpEB2KsQM8ZEa/cai/nd72ULI4tu0xNZpYKvpF/uGvVxeamJ8oLltuqRno
IOIYG2oeovN2qGSFlkKSeOTIPZ8W50XVpvymsNruMqEC4lKdG27ryFFeA3r5IweZ1yit75RYI7wj
Nq7zJhjvtKLtfTRZlbjqh2zcojTkrcQ80AR8pguJbCR30a86YCeEdd20zrAyonwWV4tklSZF/JQ5
YXSFwn98bsaW+6LezHrS0VLuxUx/Gcl/YaGa8pVjmdW+rPp7ZKoGXxggdXH1ezQKTBaGeWlNldw1
tbFJS85aXZBiEe3zfZkFwypHu7pKh+IJoZhyGyR81fk+r+zMkMGmgVp1CZorHss3/lssO4S519a2
0NEmx4jp+qTGNuFwtE+QpOJbnRBUtAKlmt2lm9rIUc0Ceh2xAmHfFxvLaFwf1V7WWO5Q+DPNZRfI
7MEhhasMK170zivsdSJEdmVkVreK2e7vGhgnPwSq1SsN56bPzgVWG5Dg6clR6Vr3uQdGizzvlax+
mpWOE1832O8VWE+iIleeBdmgGa44e0qdM+/IsZfycOVdnLSyilWknQg7HHT/Ts0+UensK9CYnbjJ
Zbo/PWnPDbZYS2l4mLGXwYZH3lj/8h9SZd+9dH9PD3L0PTx4Lxbn8qqIeodD8eT6QWPv+rB4sYrm
ViTK9DwkKKpOj3asYCT0g+EWx/K8RRhZNgR4p4oB6TzFzsKOAVBUUYZ7q2yfYE1iCSIjdm8YhnOT
Wiz/sqrBN+vWmbPQ0UtnQbDn+qZqLgvrSV710DcS3a2nRt/5A7mfBV4KJG/VRrP+i+KLwO1p06MA
iU4n6OsClBDjVGcKUyfuRoFJIvHQShtiU6DKWKmJc9t36U3cNu8Oe87Td/3oRLJJD1ANcjLBtH4d
2tYDjHEZHprIsLcECQXqcCetJ8AXhpmdualH9yYHYy3mU9AmmA0VcjOoRiJ+hgmRIzN1NRn/PH1R
5wZa3E+nzMw80bmfVhrd+PG+sc1dC6Xu/zbKYqtVjogq/Y53ELFh3F9OuFnOPZ1zFzL//cF3FzKL
OnYBQ9R1samCFaLUDcCG09dx9MU7WLmWkXBtDb9LFaqJCYYUMahF63itvaO73BLbtDuXI3bs1ToY
7Z923cE1mWmiEk1Ym27Wvda/gh9196o+nb6ieYOwrJkcDrGY1IGS5rzbPP9WmDfpiDoE/06Yc7ht
xnxDz/hHqzivXcNZ4fTARysohyMvti7GqAhDVXhgqm6Xq65XfuZYg12sIVeKYhS35vjMxyq4HdLK
3Pt9YGM2wLZa0knZiMbXH42qq/ex8hcZsPoIz6q5jbQM01SQrzXTBB0TgF3GlJlSvofjhm3TwMxA
OLvaYOOYN8eI+1WsmD9MUBdpVvzw4W1EVf4bHEn6ksc5Zq3ihzVg0NOV97qfkr2iaPdWoDhrHEcq
2nhLX1tAh0DKRW9KN6lXGaf+vzoiXHfsPAzRzbbV8bAN71GIhtHYYmXaqMGzM/oQ8mwXXyh2nb6M
/pplcAnnZ5WMeg9p4m/S1slNypcfXGZ+E7bJ9Fkhib+pJ/sTNf4NhECU8KDItEF5E4m2c1ietjnC
/njVIe4He4G9ILNe9KDYlZp5pZrFmWqtNr+2y8lDb8bRTalakEoXj7ClVBvRzOvdyctWsmkpy5Yb
DbMMTJyd8J4bsruTSdnF4x9dlxdyMNn46/taDA+nJ5OmzuvUiZ9iLHoZfpVHFqjuyU31Hp9cQtkl
7wrAoTQpocqA6L3LIVMRWbcVuBiHvRcW2ac66sEecbj6UA0mIWsayD/TK8ixb+45YWXjOkzJdNXA
Uu7FNBiv7Af7l2hMX6hqutQhXqkcetQhBvtGZmVPRSFOMYrE/fBek+soVkMQQgQZsIb+nFLrpbNE
+SjsvLlvqvbW0IbwKYhVuXfsVrlXNKCsCsW0MR5Umk6Nuh1CPJhKUkARVpRAoqexAPuZnZM+JCSX
rjUnXLeF5bltKOtLsiFABckGbK6TsHHGxnZRwu0WoENfORz4905pXpCYqWwCPjHQBqR66+WOvR0I
F6iiRH9R29nEpAB+qroPlaYUiKxZj97ddTWL9+RQolPS+hI43d5s7OjSbpBCJ/BeowZvdp/38WOQ
1pui035ymgZKHYuLfrRNrGkWSBIQMu0z4UMfyjButIbNgkWwZqBF3YUZgHybXYnqrR3EyTaXeb/q
o8nehGr8R4boS/pWOBunwXGMhaA6syIdUz8Qn/q/09lYrIXZOKW5XjCdJaDQkOKc0Rgfg4n+HT5o
57VuLO8iB55sdOZF0o8t9IcjLz73LAJBj0+QTlwx0zVGeadbyR3lo9+xo2xHx/ljZdNDMKjUX9Jw
b+bqntQKyiKBN3zkBh5zU3nzS9v/G6qQlOiT3ECd2wfSfsKF9JIqSFhykYbr0kwf/Bz2UpOiLz/9
Eh77lBxexGIrMUkvi/OWDSmCsXhNncfbjD7dU7UI8GybPwLvc6rNR7WGVXV65GOn0sORF9sLNUkp
5ZqpSZoZoFNKDvKqaioHsAI1zdEc+32RlWCd1Wx7emD96AqozYEsVCwsfZlzhVaqQbWRma7UFMkq
k606CS9YnYDJjnmwcjov5NwVPngaoIciyCDOi59m1l3Zoq33vfVW23ItJ6ALpK5PIyB8R95DaVpR
sd34TnMdDQNw0yE7o7w91u0i7uc/v3y+pwd7C/a4vjolpnSpu9xaP3OowuFlgrBYmPIhbC+Uez22
9rr0zgx8dKofjLv4ZtSQzB1Z0D0NCH11NKCMMS7VcuWnw5ksh2P79YMr1BefhJgcztQrmRWpqt+U
VCTHoH+voTW7lhj26Tg6Z2bDmUtbCtRsGM9ZXJP0AfQcksprYcZbxD2rKvx9etodvTJiyOY4KId4
wsVCBYxStYLJV9EQoa6F6H3tDJBMh7i9sMukgwZ4rqp1bHdNjJvJgKpGDtVid+2Hs8XaGgcOm/a9
oZGFaOX3gibR6Qs7OitRZxkUgzTNwd//dVYaQ6eAPaS+1I8eGFroaYVvyH0+Wa9t6Fg3Bso1qtLJ
g+oZ/ceoTzs7E757+lccW04Of8Ti1eAtlibFMzyaUam7KOXXLQFTu7YFKRBGQNqHyuTjykn0zIw9
fvl0TB3domGKFuTr5csqCDx445bbtePwqDQAlglNey+j/HrUNBv3Gh0vG3gPuVmUoCZW2SY8M4uP
Xv3Bb1gspoPZ43NSC0qKnryuCCESWr0fug4aZlpfhZAtaZeRMX76nuvH5jSqvP+99MUMw4aEJ3DW
PyoVkBx9YteQdmIv/c7fD8iMa46MifJYgr6+z/DEYb6AYerjBixq07nx0SQ89zVEPo1XHBud3GJ2
W2l29KAopPSO3qoyup9GbD6RM9VcZGyhK0U62wrtEW22XKxPX9Cx60FA7cyiLxRfS01PqTOBJyT3
rhPa2a0mc3gKvmHt2WnRx8OMZlsivzg95j8S9OUu+GDQpaLHG9mS4sq3kYeYyS5xQqhyTRk/CkuJ
S3KA9Ccxtf5VS2bBrpwqtlAj5WMgiYn3SnoKjghw+Ju8mPr3qm2Vp75z8KfpHqZ8vSAWq+m6aV3k
o7XO88wCMjNVzqXiyf6HVhFOHmupfsOHevqd+F3CmcpQojsStjpipXCfX1YwZdei04YLReuTu9gj
/ias2vGqH505sa+pz8zlY7NKzsY2R7VghZjLF0rAsbAaH8G3HZEZb02Xca29zLutLfww7KZJ4r+j
9L+3ms7Y5rF1O6jtow2xJeuUYafGuJWHMgb60KpuOehAtBPnklSaXyUI+U1Yh/FDzRHgftJIysji
IJyn0hteqx+lTm/x9OOdX4HF053zByzV5LwFlWmx7A+WHZqTxVk9zFIAgwFWUByrt36ES+j0SMd6
Y1LHVIXPmCXVXn5hMk0C9xBA6ZIJJUFuTCEVD912aTxedkofuSKmw6tk1bTjjA4GpB2T30EaQ66f
JA7HaNp1hq7c1FKP9//Nb2OXLh2dZdL6x+52sHOJbJGUdt8Prk55Gjd/STlefmSRWV/XeV64dtHO
Jy4LCxGkskR2n5h2QRI1VySh6u8ZFCery5TN6Z915H2XuGz+91ctls3aJqQ4zzw6b2QfBMJcDfle
CbN1HNh70b6dHuxYHUoyqzk2zZJpZ7nVmIggMpHY08YdoOmbpbPO0yS4VRQClQD0sANJfwPzrW80
SiGvsKl30g5vh67RzzyNIxvgLz9E//rFGmj72fhcJzdODPlMEIz11rXO4+nL1ed/ZTnzxWzwY/dh
6+ZSl97jCg74ALJGRHnjUMlW/9R+5kK53vWeKDZ9I3ZFhgvbsJKfflG7JbbRyx5ykJv6tvLOoU/g
aCddpqZ1ZCaJeiPhyqidUuFjka5Gnvlt1CTOmc2uPe8xFz/cZsPMm6I5NvunxSuLmSVPBkisruED
S1LNmm4S1VXNMz9iSjWrARBeRus/hWLagQnOuv4ZO5Hbq9Zl63uXZa3vRFO3u8yheJXF9MhFszWc
AS1+3e8JswnIfsK4ows880ULj8WxCZiKemsTEjNcitqJsN9j63F70lMgXAzTNjHq4CFI2tfKnLIf
o0eDKIA9+jut9el6ahyH4CPw2hQwLkZLurERg0zT9fJSywN1g1LFWw9w3yCRRgMHnuLvJKaSNcA2
SRkCwzaZJDhVUo/c2OEo04f5Z2oBMxUhAQZaWCLKCcsPb9KqdV7o9o2pd8UtUV91vCHZQCsuzNGo
LjVhaPdC7Y2rqBi6x3QknIr+BYQdVR3rYaazv3QJAGZKhwBgdjGHAXj6PnuDBPweptf/ZntqC946
nKZ8TL6twGZSTgYQL3LPG7JgrMbepH63BWP9C1kE2IWJ9IuiCNvHcQz2aimvkzZvz3zkjzZhv/yK
xTunFHPYmo2ft5kidZM1ICLr7qfWt+baIBNE751955W3qVHjpFB2nS0oSyrJTeVLzy1bYVxEod7t
xRwIpTrsfIwovrao6rB24epeUYLd9apW7rC7PTQEmF0AgH6N8uKC0FZ1o7U6+2CHml5qPplW9tvW
5B3bBTAVGlyYeph+ab5YOwoBkgCU1kodtpzJ04xYc+G85ZKT7eh01R1nCEj9RXGVGcnPSIZXOjSD
OyyawU1W+jDa/ALsoak3L5XfNuu858KSdhAXil1jSQ9LVw1kuvWbzF5HwDVWkyhRyMTTqlU13gS2
Q64g5g1BPwqggKbZTWzYV4rekoaVkzYwKnWw0jpvXziAH8KkuRoAt150BBHd6hb1WxwhO12D9FuF
4gFMQcnJHhgaCrM/cSsfU/LgNn7eN/uhgbPoBNHvIg05lpB7oDkpmOmh3AQU0Z+rvProEMvdRXgO
AB54m5L/gnDT/haI8eVAvNkmoKB90fvi72Dkw1pLIOhq2sB6rqTDXRknZz5Y5pGNvi0tyXJK1Yuc
jcVZi1yqftADXNpGhaors0vLXuehBXZ2LvLpvvErjxSQtEbmJB8mMPpNVlEq9D11xd5wRJYChz8u
DACLpgRVA/ly3Yuqgahledu+iqEHy2rDYemxirCNCRt4X+ejWuIJY3ZFRBJmwaU+6n+VgiqH42mX
o2AJ0/Uk+z1RRFqNTYA12Lzwhwk8ndX+IevDuemSsNn6o9za3adZZ09hbQKo1Jo7s9CLmzqNQ+i5
nufmPZQi+uR9BZWwgGNhxP52gvQtu3Kd6yO6lJ7lSLkKaEivI3O8yIkeqvyEHDuoEM04dBujq6+r
zks5akdoFD1V38n2XPTrt70DLUUMwej/aYhgvJ6f1MGORm/AhtlByw9T5GXf9JtUT28sE2inQvJV
1p3ZFX8bTqVWf/DgF8MlgENivpa42DMoZN3nHOjGlHV1s10PVn1GgXPsUEvDVgNMK2gRs3Z+vbqo
G/vaS9i29vhgVqrRXfmd9+jVctjrAo1jaGjkxmXEqagmXWPnmo+euju9gziydf7yGxa7M0Ge4YSS
bnSNqQQQPicHTMWLLYszpYN/jnXLDz68HcvAH6B93zirqnB6uKIc+4qevswE+0Z7NoP6qo1TGlS0
njbQ8Oq9V4DhC70/AarfCrLw6KUcLrw/Tu09hnQfdDPRd0X1RzUBwwJfXIsmXUv7AwwOGRH6KveK
5zJ9M22OKabqN5CBztmrj60Ph5ey+MyMjgd/OihGF9ruRTUHJDUCs++PPm3e7arng3Cu/nFsYh6O
uJgpxHUHFRxFEpBL7TcxB3cS0X8MUMvXyetUh8/Tk+JYwZ9XDm26RbEJCsb8ew7eu3zymqioVASu
WfSQcXrdlqgG4tBv97qqX+dtygG5MrxNH4EZJz3m3AXr8xUtpguyeJMjlo7F6dv5VCV6NAhh/rhI
4hFvGm02kQILPDQ0JpB60G2jHTCbuzg1xM6qKw/UqnzQehqVpMRBIWrbzIhXRlF3sLM5P5MVq/yQ
aPXmPSY5UA5kxCZufvkc5KPa+SjM9M/pu3jkoX25hMWrpVuZ4ee09GYWDNw8CJ4O+sSKXGUNyp0d
RMGGbqf9r8srjmYauiE1zXBsTFNfH51ZSDUOQeW5jfksvI2WDDvF2CO1u1Xth9MXOFekvz4jR7PM
+WAndEQ3y/OmH1S+VgHd46yF7DVRJ/qcOIs24YyS7KPoH3RXv0psohDUpHk9Pfq328u3gclpaRLF
HfSHeWU7mKO9Mmi4w/g2oO5VfxIBQZyoSR4uyalXCY0ODyPEmXv7fVYuvkeLm4u4PUXzjG1D93ys
CRgKjSfE+zQ2IUQ2G7sIr3u/eSMHZDdYJNcalmj2hHfSnO6HS081bjQH57AgbebBCFmhplhtUaKb
+V0+KOlesYbnyDZfijTJUEVa5er0Pfv2xGaJDsULPMyU3uRSpWG0QhgRaDmKEdn0Eo5oxhOSi5Ra
BvWGl+yhNkhpRO4dWGP0r509NDcEeAESNtEIfTuas/xLNWJj6JoGSXgj2OX+asja547IBy8gbcU3
L5q+PbOb+/aBY1T68Bw1qXfZjj3fkoNponi+Ijtwhm5o9Ns03lShtg2VMxPj+1xkEGYhxCK84cay
3+8RDj2QkzwbAgif+SHzNTi/VX1PMNy/fYDzQLOTT7OE/KbyUlKvafUq4Wr88nNoxbteXLeiu6/a
fDuKzRx/6Hln9ilH7iCrMEnmOi46QeX26x20RRUOmE8QbhSPJrC2iAwGJz/zmL61iOA5Ey1umSA3
jgAoclo0iiN5s8rkolcR8Yf2ZTw9Qud4PH0H5ZGRDOr0uCBZPOhNLt7h2pOOk2rtiBw8AfpYXzTh
eI1dd2Mo2r4L3tTY2nrZJ06DewB4KJjSGDW/dmf6F2VX/hYBYkHR4D5FZaeWT6SgbCaTPVrTvmBW
1cla1K618BL50CMbnuskDS6RgZsSgGdXP8oUeu3wihsf9aqz8fKLOq13KqFW+e3ks4JaxV/UPNsJ
0nzkBH8Nq+vWiVGdaax/28Kg3MXuotOYnW/G8gM/oOONQdJ2rtBx0iq+tQOQQQhNNid89CQZKNuy
Loszy8/3Ha8G0QsPO1tOIVQCNL5OJTpzaeGlSe9memet/AYxh8kRnM2vqT5UVD28UrwrQbqFnhxB
hDyzCf1eHWR8C6SLzYXzh+X4nL8IIqPY4kofLnFhX3U+qK+XFOl0rF3UZrCppb3V9Cc7vXGCl9Mz
7/uuajH6Yt/o6KS/GjhKXGxnm5jQDk64pNf2q2nod5Rs1yInpgB8Lh3nM+vGPz3dL99qTWgOnbCZ
5YYz1xFf73ytDqjRAwJxAfT9AFP/amb9uwVS5KLRNHeUJANYDdBQkuBKbTDBzWebrIBDn8jP3NEe
Ol+/iiKK3f9D2nn1uI2ka/gXEWAOt6RISZ3cudu+IWyPzZwzf/156HNjkYIEnzM7g12sMShVscIX
3mDgztqhsT7ozw0amJeXaHvV8Cv5NrCHZYPW0OpspjWOik0ZDXAEnhby09Dc1IVyuDzI9hGkSUA6
wFWmqJSqVoOoVO2mVhV9lxZNiadpZYcB5apnEOFYrtsDpbjLA24P2+mAy5//9QT5ajY3qoLpV90i
1Jfi6pwnnlbq6D6Pt9Qed0BAr3B2twtJVPSnGAcid/vWxlpjmWAYfLcXUlwvNLL0/IDz4ZUy7pkD
xXuO5hNUM0PWSe9Op6Y2jSFXHWs5OP1OdUIHL/SDuosfFAQIimvEpOWAnG7i09FWCwlEDpl7nCRd
dT+5pRdSzd+pQEyxGNvlb7jWXP5uy4+/NNzq4RPaXk7jTvJdRIiTwkLvVXiWwe1kc+32afL/XMs1
LANWSYenF8PNX9qd4nV7fwdCsvOEPYT9nfV6eXIobFye3rpVotKHGueS8bIUeE6pSS6KydFTig7o
Luzl0uma6dCWQL6UrLPsGdMezaJlnLX9HuFc6HKUjW79sKqRDhV/anSavTEq0EXnMR1VugcATM2d
KacJULzmHpQWEXO7NwUppQpYo5Q1LhVtNN9yo5lcNfPh5GXf+0zrcalQ4PCrSOFPaeakUQPlUB6/
EhPfJnP6EcbGHie8jzA16iMS0tgXomTv1h0e57JS7AO1lOBsFOr86PuV1+j+t7nBRllMJI57jhG1
llntUZET/HjTYBdI8m8NbiogVbfx8z2+g8+a0sg7VRBu+8RSscWZ7wgmPwbfB3GYE6q2UMZxjoBT
1GpfQxXpWb0xMJaLf44pRojKMO1MZfo+6MV7P0ujq+H/ZKjDjT5Cp4xphA0GMjG6mo6HnHJIP7c3
KODw6ObJ8K0z+33cmjedlajf5VD3j+0g3xkJjkbp3DpYyMLeabzcMtET69rbIJD7r3SZlaWv48qC
8QSGCOvlKhpaW/UXvhu8AKRZ8Sm2R608oLI+O2zwhwjp+Luu1tGVSZU7MaM0bKRY/SbAdWg52XOf
fATIrT0ITX8rNRB95vq5qgSvM5LRnjCWuTcMqrGGGWeuhJP7TZujaFtJ83zbmfIXmu0vahv+EhAQ
l7qRECeWIdcEkOAWn6+HStNuU6NwF3hVHou/cxUVA6FYrKTl4GZUy7siknFSDndRgaltZXyZZxEa
uRbK0LtDz1Sz/RBYABOxgHfNWXJCQXJmObqlF4GNYVq/V/6MBGaOP/lchAUC7cO3WJR+9Oin2IXY
v2J7IN50YYFBrakftUrZF22DQ1tOt6RssZOzcuGW0/9twa8eL5/DTThK50GjvkFsgFHfJrrOaq0b
sYWgZ/ffiO3WM77JxhX0zObBAzwCL43/LMHeRuEpov5RGdaYevExOkgHywVjdrguerN5cyjWINFi
KjJimZRtViGGzoEI9aDEy03cie8SpMW3y0u10WtdykGAFZbgnfLUZq1Q+x+ifpxzLw/2s/G9eQqU
j+ZxUhwcN3Xtbn5jS7X3VXylzrH9RKimEJgoKEH8iVxPH7kRvnnQ6qxf2b/Q+8jpoxEpIrF2eXrb
z0TYw0awILieEeKK0iDCfaSOPRwkrHqndY8Nup9KvzMPphIhg76/PN7meVswYSaiUuRV9JDXSesE
1SzWgMPQLcbPjXwDH0BIp3LmXVVQ3Qb+sKlEiWaKTN6vApY7XUJKvOY8VmhRl3L1Ey35fSCMh1pH
lBaPxDL4RcUYEa1hF/ASdeK/suo0UKhEBhIGiAqQjdXgdWROoxgOPHRtuoiEV7tajcN9PEKj1KEv
GvF4rYe0nTDVlb8Coz+N+79iPtPva1GQCFXw2wQj3wnH6Z56pH7bmx8K4Hv0ooX6SqJ+NhqjNiCS
quvE0OuSmA6PWcp7BhX3swcVdS842I0eA6d2gt2/lyLgNvw12HJq/pphjOGgEcHydEeVGToA3UFo
K/pNiKPqiK7ENWGybfqk8Q1VCn4Sgaaprys5MhYrdSn2qZdPD5r4O2zc6VeB9Lb4OtY/qlf/+fLx
2K4m4/G3LqGKacDiWIV/ndjQm6EF6LW7wZV2lWMeg32zE/aZF3jZtdh2uR1Pgk0krizCaCpIXNZU
vk+XUzBbQCh9m3tSI/0QOtXVMH0P5Js4i/bi7EYTHpACflnCjQ6zyhIXtmx3JWvY3gg8QxoVGI0S
oY7QwelviP1EbuO44TekX83Jxuy2+dU8XmXxn7nHqV2Rfi1aUTRZ14XjKTaJxeYx8Xz/Acfk2IWY
XQTu8CqGHvIGlrhv8Xzby9dwYtuL/HRc9XR+I6Ktkx4wbsn1eitqzvjOFXR522ySPd5z6pwLC5MH
VzdXSb6WFVUktV3uRdBT7vP4pXyWcP7pD5Z45b0487UYiXOwaHrJFMNPZyO0aMnSAU8oOtrDgxR6
auKhlRTtL0/o3DCaAozfBBiyAJ1PhyGsb+cQxw205qf4Npzs4Qs41Fj753UzaCJQxueVtUAlrqIH
jMpDa5pKki14WV6fDD+x7ZGdqn2fNaneSyYd76Axr0Rf28mdjrraERWBzCSpDXmyn/4aQw0v1xJP
qfIZiRhMmRP9SilgGyMxHneXTu2Rp3ANF0e8RUfuXrPcRG2+hmN4l0KeekZnZrxyn2wLPtT3NMvi
FUDLReQ0n342fFYkOVIHy51y+a2SwGZnMp4/c7jrFSG4tYBNNCL0fjUM8MXte4RISD3GLH6spexW
9Mf6PqIiBIxHfolz6z9JTj7LVngHdOFe3mDn1sQACMHWgi5CLHL6S+tYzayuFC1XsLB4nSV6Ry0Y
c2M2r7yP26OJXxcC/CA3CUToQZwOpBapmIxyZ/FijZitkRYWw76rwJ5VFD81Gd2t0Gh+XZ7dNqo7
HXR1H8wD0Mgpayw3quUMQ7z+kMzZjdHqAbUZy7X05HPGmCXgsrg88PayY2BLWroF6HBR6j6dbRdg
kD0PMLLLKf2aic1tr+Hmbcn5Af2m7MrpPfNYsm9psCw8MepO641NR0uIwJqRW8iTeZAFzOaa+Kg3
3YvRvlpm+BbNpfwQdkQjKoT0kHasjfnZVSDacmBPn1GIH5ZIQ9JAUXTT/hwqMGedkGLfE9o4e/4x
dcAV8lXai16xC91/ZiLTE+EYm8TPhHubebfBrHI6GK8PduKvAMWO9/zt8oc8E/iQDixteFmWQXWt
GzBy2eRyUo2WSwDxWsfwKmWYbSU1GgfDrX0XEnih2JR6Ricktmw07ZUEUtluYkprSCGQLACL2oRe
dYkXMNsJMNQgJnepENtprifAhZAIDips9tCzi5wSYx1XlcJDofWRM1MuaPFX9SZuUXUqra/K8CmF
SoHVXY1pU609DwV2lwvmK08yy23avnqdSuFpSM0HXHwr0W5xnKl7o37UoYDaQUG3vDR/lUlxU5sR
Hcs5wRRYzR/K/pslDV/8LnnLIPs9lR1MyMtf4cwS8Agai44e+nEgjE+PkzKXVidnlu6GhoWcJXoy
uHih+l4Y6QdqUIGDDlbu1VAMugim6OXBt2eZfgn1cCJRiSR0Xb2PsKGxuhjudlc/N987WbI5PlZ+
5TOfictMhQEsE1dEjtD6JlYTJZfDJjPcFvcnyrr4JQU4PJmobS3i1np9049SdDubk7FvqjDfdTV4
C2S+UJGZrStz3jwLOsnFwuJSaBUhkriKO7pcT3MJGSpX73fyezAASr4ywuY90BHM4HEkqOH52ZCK
yhmefcjJdkENHyQtb8BMS52nMtlXVR32cSyHd32fHi9/zE3M8WdYwimTCtz2ZW5AM1bRJOtubyQv
XYE6z6i5atp9CgiSua0gpu7lATdbVzfp36JDsiSkhqquniAt7+o+svzJHYwRjvX41ITVpxB3Xwto
4Oj6PegB2dpcx713eeA/mfXJbcxVIdIW5x+YJpt+XxsJc8JJnd1kKu8ohGImWO21O2sq7w31V/Gt
KizP/FRn0K5CchMeBhNDTmVw2m9jcy1f3S47h4fXSZeoJMKqX73+5jRInRpZshsn6RH1yMTFz/WY
INiq1fJdWxTPlye/3b+oFiMsztbicaDpeHphRCCo4kxvFT7t3vqs/IP0/fIA2zd30UUG+k86TEwp
raU21UwFvAz2zFVe2l1waPaCmx+yu2mX7eCkXck2thUNKAY6FUSV8gJSL+tXqCQP0MNF/jk8opfq
UrQ+FJQWIOPu/hkpsrAZ6NCxY2jwbz5VLJSahW05sM/9Mq32APPcg1F/5VxsdgTDgNqgILVk3Qx1
+oV0eP1qvwyTj7dW73EFPakW/3UDt+718rfabIY/QymwUhBFZQ8uf/5XsWTC6SlG1AO9VxXLRqH/
JeBvBTotm698ps2dhl0J0AO8WCSVh0JbBdOiVtTxoDYiWrnRf7U57wM5+y/TxgdNfgIZxhv6z9iX
pY8uUsNmpxNWrx+NIrfGLhDVyUvlHb7eWDnSkHA6fKOta25kZ1YR4BDVX7wKIBmsh8JlRaosAkxP
TlNqaHHnc1sgFSr1zf7y95I2dyazohH9h3VpKogqnX6wukqwlVUNgDb1WJduNcc3ekFqMheyDqFC
71x8OuFyhEXwno1iZYtGTilRFrEn1QL5m9m2QBLLAbmRJt3xR8qrMPlYBeiUldDegAdy+Ref+fD4
U1F0+PNg8jVOf3DBS5PQ7J08IRmmg1yhbSirmmEj2zZB0w3uhl47KGJ6TXJrE3CzUCpKMjpV/0Xq
anWtRggzRLoIGBZbFctLGmO41crwv8uTO/c10JYi8mJXi5TJV5OzQkXOWtCgBhqq37qoKx/JZn5A
9ZaPgllmttYizFMNs2BX2vDPtmNLx+Hv4Zfw7K/TGzfikCtNAfw2Tv1jxmcEU6o33yJD9nyrVRoX
7DrFc2lwSx68G6MW9MPlFTi39QnKQHzxnizX/ulPqLoAksokwO1DZdYOzTL+ZeqddCviWXot2jxz
L6p/j7Vstb+mCw9FLhpseLzItKAF+NidYjpeZbdA5++xA7yyc89OjSvYpBi4ZFGrHdRmZSDGHaAc
6B2gRZeQUpL8505V3i+v4Za8yXcEfUgcgKMjfarVSDwqXQ17BauTQOt3tHUaXHHxerfQZd1JtfEF
ipRpWzi+P4gqVm9GrTqVaU6/JC28BTdJPIwIeS/pV26bMyuA0xhBrikt2Jd1pRnz4T41U5DCHTet
E0M+c+MOhl4IQunyEpwZaTHqIpnjGJGsr24JLQs1POv6EVV1c7rJBVV5igf5rW/ya7jLM0eWYo7E
zcntqW5o3lrSK03ZNyNNx/Yo3Qb7wVPcxGuunIttzmKQEuvLuwPsmQ7TarP2DbkzpavREw5ob3uJ
WziZMz3Cmtm3e2F3FYOyIS4yHmWFxZtyIbCv3yDkpmJ5QKDZmxZPU30uHJ+iuZ3XrfS7LX9Iyowo
14zCtV8N+Q4J3GtF7G05gF9AXRK3J275pSF5ejzHBtHpDH0br20XdwXoO1M5wuxJ/L1RpB6MrFcF
4aNsVjO68LAjL2+hMx+WwhJ1WupKC05rtYUsQRJCNH9Gj1rmy2JpjjJu7JRz0NR22lfBrotnMOAo
VCNZHV4p4Z2bPIVTMqilErEoDp5Ovi77rNUSiKDqLChvQ5i4TTrVR5ziXbSgzfvBDIEvWrDAleRr
apXXZHPP7DcJHyaM7oBXYa257prWjVSK9YQWkvQyYBoKSucR/omtPeEI+39RuqNnyeaGhfanL7ye
r9IOeKPTfPbiaXHa1YInBZekuwwRayFMrkSpmzIDtwIxowx/VKYxs+7SApO20rBB13yIhwAMODJd
chmHdwio73kHpis76czHBIJK/A1V2yDL/7PWfz00uYJydx+V2P+g6Hdbp9D1JRVBcDFH+71RBiSk
USocTHkfl/MPKl/VP1+HCwaW3SxDmlja+6e7qcOevu5jE4pGhCN3E4fBPmviBz+bgyvlo+3FKwPA
AG0LkIDe0Lo+mmGiIZDpsLR1fKzhV8Nbau78oft5+XSeW1M4OwtggY8IdW51QMpM1ckJuXcRN5+V
o1Z8DPg3vUnd0VJ2SeUo+pWq0ZmZaUtKiL0E5UFupdM19OMEgzIf0lxSIoPWQoeS5FC1Cc6vuSot
F9tJNWG5dSCLS2Qa/I/1MzkUcQVsCmuQHIXBOPgqGW/0NbI+eJnSL0FnfVxeynPD8aSAlqUdqtIH
Pp1YRwSUBtS6vKgd7mYzsydBe0eXEU7NzSxiBO9f0w3cBl4UV3n/F2g6TMQ1UEHuxUqJFhqBln0x
PsfiRvS/5d/Ma5fomWF4v9j4gDYXOt4qR9SHAVJlkw+eJaJNLTwE0J/AktV6UDhAoq5kpGcKB5QS
AR4t3BM6Sut1rGIBI+x2GryoyW2J/SFSYezBgWhB9ZZG+Yegyb/7utVtFBszpxMFc3/5S577CUvJ
ghcL67RFvOP0U+ZJK2dDNfTAYH8rVXvE4k238gei+bsK6qWv84BHsW0Eim3617LW7XLTDl5Kx6pC
h0tZ36rhKI3FXLLcGm7uVVYfxXRCzNotzKehOV6e6fmxIIeA9UKNaJ0owbuch8Zoeg/SshNKhdPN
x0g2gWwPtgzQ8vJo26NPgYt+GnuWZiY5+emyKnIkB1Vf954w64+6ylAcfD8/XB5lW0Vk1ZDyoIQG
pw0azyrigJCc+AkdYU8YJEfNfk4Fqo8iaMZ8UDFnF7QDqe8XtCuDL1rWvuVyeRiKwBGRTQQdKD0Z
YYauX67uGjH597RbIYqm+gaeAZmT9ZFNWstX5JwFp6TafBeSz7r93r7V/qF4ubwKZ9aaxG9h2lFA
Ape/2sKylWaxNqbLWv+AWe/Ko+Uo87XUbxvcYbhOF5Z+rMgHXV8NcgMV2UiYzhR+0IFBOLpxi/wt
ql7JHMiMdkN9ZV7bWxYQPqoR0E2X/tJ6D5XDmGnmlPfeDGfR6MvopjCyB7QinKEhdkX09SbMrObK
zuUWZ2+ePiaKivIIn40gFmrY6nbPJCkbQxVlSbG2kvfCGFQccMCmIiIWVn1Mqlc1X9qhDg4GIgi3
sla7pSke6lr9VH3LpJySC7alwMkdLfzqAbUW8XepEQrMC3WvlDOBtLK67ePW2k1iW78IcNjvAmNs
P7SZ0498T31rFsFnnAmFo89wxlSct+tW3Rvh8CznuKP0g/Vj6IzjNGkBahVxskOT+Pc4DS9tr9r1
kP8afNmWuuxu1kP/U9I0h25/9lwv9q9CGB7UwNyxvupRoWc11aNUIloGqHw2EyyKp9++NRaeGYK+
rZvuY1Sb9rXvB0e2+oMcSW9CkeCeAWpvbIL+HmGnw/IvpqVEWpyIv9D16+9wPvKRAR4DRP4xv5CV
d7w/BC8XsEZTotGtppSAQOhpmZk/o1GtXTKL1haGBb+VyvcJBHlMgjBjqpCiEVMjeqYPMu6MdnKU
zEoPWhoilYkg1lhpFlaDSnJEPfOm7gws16SdyfvvhH33qyDvqOxObtysK00Q4oHTz03j9GVsYkjk
o3Wbzm7PI3UPHjd+mHJd/KRa0Dqz7ntKW0mO4hfVXR/W0WtixTVSsbmHaTPGxKlvgI4uv/j1fMyq
+YDeFD5TgFU6VZ1+mrkBfRgPA5ytHNpIb2MTubWmHa1URmoWYE6jfc38MrQDv6xtaarLG2GGyG5X
SI04cyWlyH21ferOI6yy0FfGB6VDiGkq6wmX60wrHd3XyWuSqnMCI48eMfQDHl8gCJtLH0W9bI/6
95ULZ3tCiEAU8DgEkwtkQj693XP+zy5p2sHrI7Zqq7NZQWmlt2bgfzdxT9amdHpSurrZ51nqRFGk
HHMDcf1MDHZN4+NcEkU7tcN+ItHnJ+qET0MW/aJ8ObPdJZTprfIhWDx4tDSSkbKNb2DgmJE7jWPg
6Wb+Xc/L3aRIEYB4rJb1UruT/cp6lAul2ykt3tomHXDdZH0xyHJHf54+KFB/tZpwPw3VB6LFhy5r
sn3k+y9YkqXHvvbvVWAeDp4W6DLLUfo90lDpDQw9sZOg2UlJknijNCePSd+qgHSuKSieCc+XUIgW
ANEQxZw18a5BzVQAB9571uw/hmlwjyjH3QgjV0rT0mkWyFNWi+8ZGazUYftw+ZueCQ9ORl8u478S
Lr+qo2ZKeURa6R1HGqu6x5x61/+a0Ki5PNK2LEw6hUaaSruRi30dq5e52pt6MvXeiEJIlnNcuyu5
25/kbHWDU4RZ5KOwLCewXCb712SKQJS4YCgFGJ/hiwrD3krvU2RZaiO2owqXrLrd+/P9cD+E003Z
voAsehpoM8awebIOVny+q9FAVF2xkbzLsz/zqBFqolO58AwBxawCo7gCfyAmxJslVk9itqtHlQei
3uF96QaaM1jmFeTmthfISaUssaBHAeFvym1tWCRim7LeFs5uPh5neh3Zmf8hLK4xhnjPLeuEMCvC
QHkZs9/oGTmXp3xuZ9Nhpiqiwcfnw68ClCwSUMkfEn4BPnIplp9i9S0O53s99tAXN/Mvav9Yz9cc
HM/UY5auA5ROQHUGnMHVO461TldKFdF1XoV3elWjwhUVdi9Vu1KVHich/SWkqtMF2muTTN9lHwtx
oz1g23VNt//MdfmnukxSRfzEX6fbsW2wEJQJoDwlzxOYNYroQYQPHqd8yp00s8QrefeZ/X9yP69r
uWagD3DFJ8isSlLsJsG8L/V30xIQVzZah5qLkynmkXJwjSh/diPBj7GrTHIW81c9c8RlCQbrNdVf
xSj7FRk/suaFOvDb5X2xvQhOfqWxEhtuSjxP8sCnL0WdJ9ZAuqnXFmI5TacXwekQqy1gWHnehEPP
EH2PrueMPb3wzkVbOYEc7FoFJy5Bk+54vE3syxSEYqeXaID4ncvHmLiAt9TJpsqAcZS6CLMVdidJ
MX17nBotobiTg1J2RPVaIXd7GZ/+7NUlUVHmKKmUTF4tQKFS9Nt0LHzH1376g+TNwVWf82UZLi3T
8qX+ui+FcNZw7qP2n6uOYNgDk1OcGj5XGzuRdSxeqNChWOVe/v5bLwSDadJLlaGZw8NYVzAl8J2I
60u9VzdjeqhasXQwHr3lkBwRjkn2+txJdpoarwGa20PUWQ5WgLamTw9ZISBFiNbolbfp7MKD5OKa
WvA365xtmk2ja32NlCPB3pWPYHcdIUfUmL+CoFuIfdO1y/HcKQBSz/Spy5Evrx5e5GGnukN80ENX
Ayd70tBAyTEhVcbdWJrvqj8j/VcZNz3cy0qSPkNcp7JSQYVKqN+HHnHBy19lm+ct3W34DZoKrI8H
43QvoMWOOmkr9F5TP8/HSbpV4iczfEhe1cYRh//Dgv9RdwCGyou9aRkMaqUpc8FocvgRfzUxG0uf
x5SW4pUPuzwxqx1O3gqnm5iVFHad0xkKFqj07CkUiL/TaabGA38qvqade2btIFUbmNkgampq66p1
bBm5DlSv9/woMWy8ZJ/GsBLdHklJ0A/Jx5wlg5NFJhjJOLry3c68sqAfqCSRnoPp2kzRnEDbtW2A
lfegon2VjuouA5OPwQVCbUX0acTqT63OnFHOd3Hf6f8c2ND6+APRB89FC2T1yDU9+lZgAAdvFMK3
yi/u8r7e1/5SNn8K1HLf6PPPyzv1zLN6MuLq5MxVUoW0gnuUvxHlqFJbmyFz4nwLIVa80l1Sz9wM
Jgh04gn4arT8V8dCgo0mVfIii0FIAfU1xZezwxDFQbuxdqu2yj+tpBiRe+4+A1m+l4XOLnVjPBYT
IuSQidHQyHT5gPynm+VDeaMrRXSbdfVLqHfPeLTaulnlXpZYk90Ii9heWd1PXfB7Eotdb+bYJGdH
zZDQP1SsR3/2v0a6sUtC1TNymXpA3KGzFAc3fm7cD9boGtms20lec5YgLhcxbpcB8vBtjWWfqbIt
UEnzRGm4JuSxWSca1aDaDFpxIiKJa+RU2I5ZgwFr51Ul3pu9g7hujLV78HiVTrMNbBHJJE5CVZRm
xtKfOr2ppl5SBykLey99nLJb61Oq0U0o7/UPudznqd09al/j4Uo0vZkeGAGZMaFGSuC71w+Ej/0p
6SxpEhrKnqL8F2iyq3XxTT7gBFZdexs2O/xPLkhOSAMMDMT6gQw1KdAG3CC92pjtYsKO1xqDQ9fh
LDXpqt3l1l2n+s+FWn/PRt8OAl+x04SSGFzY+0AwC6fJ0ptcnb9dPnmbe47fRTzPQeDVgquyWnlA
eFLW+7xZioxkeQhYwpSiIzA21OP1tHOHBa4BRVzayX4aX7no/rCXTu5yRrcUDiOYd9ho6xcqFRBR
nQOLLZYV4mudm7SU4vYeuX2Ny2dUX61g6AQ3y/L4vsGfdcipuC2eOBLKaLaisCWreYYqF7SvaSjM
lK6wOZVn7SmSix9lV39p5DF9H0XA81W96OQbu6FDeVNvNI6Uda+pvSu3aBKLNNMajHzsYRocYeCw
CVOtO1Kv7qVeC13VB+Mu9K5vidNx0rryViOrdsvUr1xgHY45yRx3wyzRGkC26dimEpbvSwt7CA5R
14/HMeGsXv54W/7Psn4QgGgf023c9AH7BVJdCjURR4oaqY/Q7Fy4KquCNC5awLcGXnN+ILqN5LRN
assJT4aEl/X40gz/RZWwG0wdU87PpL0t/ODK1z235Re2D1LByxlbo5laiTysRBBgIRpmAUaFll38
N17Ds2/CgWUJYFQuvoic4zWlTMXwrtGlCtFow9xHyMv6yMMNony4vNSbZJ/cWeQxJL5jIIr0pzcU
qW7e6qXZedmzUrpF8SbgAvAFXg9kzssjbV//P0MtVWvMNbbdBqkfUXZost6jImcdBa17TjTcc6rM
CUY13Mv9cD8Z8adg6W9pIl25FbeYyGV0dHOInKnRbgTc/DpFOUelVA8I8ffoU/62VKfu0swu6/gx
EuT/CPJGW7CCW20037GovVO1uLMTjEs8zULgqAgWMdVxN1fjz87CUBnA95U1OvPRwRNQt6XhB1xw
HaG0fRgXecrWqoPnat5nYrfXsYu8/CHODbKQLpdIga7U+nLSOqsUW1GnMtzXtPXqfa8Q7nXXuKTn
VnyhCy5YLZoxxh89wr9SNpSYCiGWqKnoVg8jdkAiNQh2pvVZCqayl/I8dSBnGk5r5eoxRFZbNqL8
xzh2O8y390OafCny8TfYyFtk727EKHpqmqa75g925qGg8vSnySvR41yfZrLvrB7EoPeqCEDus2C8
ms1e+q2OD+qdcfUMqOsgn4CAkhqHAPbEVtrIKpOgrxCs8mRBwE4tx8DNqD7DLi7dtgqPNdmkOODh
VTbNYBNKP0TqUhVAHnaCb7JDibL4vLwbzsUoGkdDM5aQYYFBnN4AKP81Kf18qCPGg/CJ4nuk7srX
+KUJfmrvxcf8Fl4zOjqzAUkjl94VdygiDqu3mZgzKlNg6l4iTTsUxAIsALr2im7CmYttwVlRW6Oz
KW/0PRsRwHJkMoj8u+X1MwPbekpHm4qiqH+9vIRnthCoOvS4FpQACdxqBVVTFHKWFlvqatf/N3TH
8Uc23DR37dsw/bg81Jm35++h1oaIciJLtdkw1Fi7MOqxjqbzn109uvJmm4L15ncDbeKlBfV/uif8
dlTxD1A6j3BCfo+Mu+xJFfZW6pbPpeEGn0bkXtW3266iLIJuRX6Fwh/10GXX/HVdqMksGEPfM7Vg
JxgkBZ09N79V8Vf0OXeHawu5Lb1SPuHFo4oC1xJlhlUBKxUUX5PidnGL2fWPYHLyT8rvza+IfEP9
LL6IcNRaZPj/ea/AglQXjQTkWDhuq1lWJV3XGBdHT5KSo5lbP0z/URip+WONkJAkKbSUyuF4edds
UgLmiqbNwugHDbTJDBFFwDRdohcYyrgoNE9mItiqGtu69MgpvRK8nblQiHoBOihUzGCmrD/klEVd
lI1t/Ud6QnUSN3ATR/7yv9IT0pWpndk1XKUAuHhjCLfXyVyGoKguBLzM6RG2zX17kG4Wts01rN2Z
4GUhVABhh8XI2Vhvl1bT0rkozdJLOnlXTK4cf07jzp8HW/vdQPKznqqXyx/tj63TaRLBkFQpluAP
kPA6GDDUWiqg9EGCT/1k3+o0DiNt6G6UwNBsMZGVXTvGza+kxQ1hJ0RZuZslo/HCNJO8JuoVW2qU
zMYMRdmnqb7XJP8tqUwZ9UM4Fn1X/hz86Jj3bfgmxtjLBUL3bOk15g3iiJA69OanFIqhjQwa8lRh
pUW2IU/N2+VZbmHtkHOJ8Hl86IZR91o+8N/HvrfkqkoD37VoiYIlsF40KzhoGRqDN1Glfc1nqiYV
b2COCNhDV9R20aNmx8Jf+SFn7ryFC81Cc/9QiFv9EJFedxXGZgVFbNGfiT0QDncYHrmSW+5n5cpw
yCJsn0H6XSp4SuI9/AHWA0ZGr2RBkviu0iZdb1s+6je2kIctNpFCPTuJnseunBUKdcBQIxVLusqR
jWkf5GVuz1P9rqgxz5pR9894SvtvMS4tO99Insq5ro6dlqRYuFo0iwOcuA6GFTTYPjSJQuVFDO+y
oajdLkjzY5kOQbILc61+UDOj2EmC/j3IsF9IRqGsnCiejJ9YstTPi7ddZVfdZH1J8Ziwgeq/+ZVa
/o6tKH/QE62yYdmDRS21nsoQ8IyxHVtXyPvZrno5e1G1EEctvUoXpVrMIaYoNPHVRVrcL4ZDIJf9
TowV5Bx0bGz9Ip8/QlmrDrjnhU5JgdaOxLJ9Nw3tFqxV9BBGave7MqSafC+JbjRD9b+HsV+3bpEG
79iVaL+nuf9UWxxkKnVxiEqj723dCfsg4oVWO0H4bo7h7IxxzU6vtbJyEXJq7ixhDG8j3TombdTY
TWjcUdeMd2raNJ6lsejE1g1i3UV0bDi/u94Xh+9tEViUEo3UofBkCrY/hsJ7runVu4x12JfMyLNP
cZGpKzJcilRBRjBWmr6H2RR/KEH1UCAotwuoNr/5aTNxwjvtP3loxM9uqMXPgbJ7aOR556L3YDzj
x6yke6lEE8rvqxtBjnssSfu6A/lh+rEtN/m8S+TmgbNzK7fgopxI0/eWLsRObAwwz2NRm+zIirTb
uqQ2MEXFQdfSQnUkPYrQz0n69LkLzXcggN8VQApHVcPXN2pb2Y26ot1pAG52SpUWXpDHHvZCkdeK
uXoXQeG7nQqUubEduYvUEE+drKoeLUHVCtvUJuuOAOYL3YvI7qoQ2Y4miHWqcMU9IKHUg56G3p8Q
y7Dz8b176MkgQqv+nYSidFsnGXzccShNtxDqJwLA3hbl4s2ajX6PJENq4izQ5QmlFaCQGdCPVEnT
/+HoPJYjR5Ig+kUwg87EFaJ0sahFX2BN9hAyofXX76u9jc0MyRLIjAh3D/fQlEny2FR5RcB21r2L
sRn/c6ouC5fKFj76wj2i+OZEAFd+GOj6bT35b+J84La4+A2Sx18x275tTO5zViyhnZhxczCU1AG5
MsT7DnEONSl6EWJJAjgy+dA3bXF1LL60qa513xosXGgzA0FQgaaItafCz5Y5fhBZ3H/ok7n8JyYE
Xf5QQtlZ4w3EFPu/Zn6R2voz1837Vk3/iJco/dy0Rz/BQHDw3dVR+2HoAWK2PlhzLQkbQ3tymm2L
ZnJgA7Nq5aMc1yLKt34L8GF6EYXHarzQiVTX3NYfcJ9TU1UFuCBe13RAwdF7eFY22kFt2UtiDT+a
zBaufveWVuQzZWkcdtR9f+rSZ2O9r/wMGE03jVW/om/CSEI5UV+5S5BMs3N3U2hunkze9YW0HrkN
GO/WxnVt8+3WUKAOydoSrIaoSs71eRgGAjJ17z3riX7xE44B+3gZ2McSTTQBZ6Zh95TMXfzOPJ8f
WoWYEuKEpkmoO2mfPRJJJMJSTe6Jfj1Zgi2exY+diM/RQH9Extb8RnSXfmgNSx3Wuo4jjeraj5u2
gWvJJCSqugkNDDZ35er9xDLeyGEuA5V0/9hSCQcm9MCsy97zl6Y8Qw25DxOhOxejycrqpOnLcFG4
hFTBOJbveY/vxJo58cUpsOT20mK/jNXeXofntbH260A4C8R8uZuRg6A+Wl8MjC91DRKxFctZ1dkc
JU3NakGWv5p4QM6OfmR09qKxQNQdw6OElkjHaCiSFDlOLsJOxORrVMYqg6RpxidV2Y9b0hG9oRMW
Z2tL+zZ4y7tmkALOlLmcsq3llyA4OLmrUYXWMmR7O18TPy9iEZo4GovAHaR5yVqyzJpmfXJbvXqy
AHrv+fACV1Wb06F1ZChNMvmX5xVcbIZg2vDzucijpcgA42SMOGioMY7unfFkmJv1Zqll+Vqtof8z
LASwq+WPKr0pYFp3A3wuf3J7TIK206H9BXrOrEndg7CyIfQy4z0VfGNcLJfE5MLZ6qF4WumRLlOy
mseuK4uvzG7yQzJPIrT0dfI1SyDQFptzZPapr3M5cJHL2HwsdTyF0o1YEA8od9eSdOCO/Vks7pMk
ZeNS6GX2Gs+qaHyVInTSx2k7FPNg3LRC1RFR55dt0Ufl2316jkut9CdKRzIPM1lRpnmxt/WQQy6K
wMnQ4tWp50LqD8Y1ad0/WV+f8cIyd2otsAmx8ix5r21lPGiFfUHT584+6XZ3ssZzg3XDPhixRDAO
tbpo9nyvTpTNgN7Y3ukNDrgtkQGbz+rT+MCnXV4mu/PHtTxvbY24yDaOOtzQ6q0dF6g8ZEln7pLR
lgG5oefMqxUHHHBVTs43s0QboSD83AZJPEVFcwbBu6j56MjpP6+0PjcveTNTBVY4/KRmi5lXp791
mUiidein18Ts33Mx/TVt3T26Ru6cY02O4eAQD2UPjJUwkEZnKaJJidsO1nmqWcc3xd9tIDIYrmh0
82CsPRYZ56r8L6kImR+zzYuSyfP2uZtVf4XsSNGCfO7wZEin49I5+yof7MOYDSWKTqvTDmj2lkA3
asIShzxM6LJu3dLwp+Um/yn0sSxHmNrvlMj+CP810eGoeeatb4b5VOopyN+QE8uuhmoKi2I6un2u
84HUf3Nd3OTWx7DC93GKNr3cbxn3bqds+3WjXbrFWAX3u7hwsZvVtko/NkOunjY5tedMaxsDzWdX
vzZmUr+yyd0+OjHRrJ7YFCqHTeAS03fOp/Sq/8qtnM99y3Uy5uWjbNvIXPlJrZGCa76oQi9uL+7k
PRExc7AqKz26CbeLD+6jXaohLv8MMDi2P3PkE6x0uwdp9sxmLdJgS8kos1V/TB1JhxOP2JUZUxcp
YT96cZztUxNoNCfyCb2tVVG+qrOHYutclUTV1VNj/+sSNZ/TSXvp2hpWbTV3/dbFL26/qKPBLgqR
nRoLzr3b6//wgNS+unyVz1ZflIm/VCmhYquauXvMZqD4dN1Namp6qYdK3w3N2Ma7eZPkelW6oNio
MV8eUln+m7TiP+xevlbMTt4XKIPBJ9gt9aWrRetKZV71/Nik43qlwmLs2jQfmqfRabl+uWhXHbch
f8mN9dgp77xaSfrsaYTbzrlxlrHWnlu79fbxkuzbbvxbpmVk9gtjUFVXx7XU9MjYpmG/aelpHDDB
RZ7o164Z0YD5fYz0MxO6dtY3pyNRo6AGIx6t0Tr7IqdL93OZlmHhrI5PrknIfYBq0km2IBaktGt3
Ra++qXvyjntyVhqJONtehpqvkHQgdYwJtquCeWkMgnjIHkisyQpmgTDZnMjKa7fpWDRi3Mu4302b
fWYfNH+YU7c6aJv37orCCdSC37DnzGTsaSiRvX3TVeIjVt00H9Ezo6eJFxKxYen+swtGQ3+1SBRG
+qtzpaim+s46hCq+yrv6wTARLarEYK8Be5hwbpe9xyoHA8gwJ4GUw4c5CPnmYBfjC7c7dNbCXLOq
tdvrmTY+Vaa3mx2zexwWo7y4ObY5qXbOWmyqHXRxdtP8LEiATppIxBO/aQip/R+2t75aTe3u7JGs
t8wo5O9oZtqhLWKKnnlfKu2UPBbecOs2m/2cQpHtO7XseFpD5+281kFjpeJXYxvyaCiXXSe95pgb
+OfVjkH0rBBMWFP5w1L3Ye7riYCHulB+kTV8N/i5FyvLmk3+CfZyJL/pxizbBM5UHOyGxx2Ljpgi
bzdnM2dmw9LuJBP7/8bcw12ub/643lr8LpVWJQGK/gU1sqH5mVpRzKcSt28y1r5jgfScFnLRZj7s
BhKQn4yGMTd3W+49c+G0wSz1MrDH5W5gXOcuQ1raAa/bbpSYdRauTqm/ZO49ur5NMt+su+Zl0+nR
53g139JVkdxjEWjTlJGz1Puxmm7KFJ+ms1RXXCte8Cf3vvkYhwhnK+sq6pixXLMXbNA7147UXMG/
1RrivDxNz63KjWAy7spuLC5ygrplJy/VlswnU03muc71vVu6f3VhxC+T9MqHamnUp1RyCSnyT+mk
rmvfiGuJs+MtXjBFSBjab/q23tOz3A+20Mh65gBdWTfuw7W2LgtmhL405jSIlS4OTr60E9prkIPG
cpNw6pdTScH5MrK0iywx1bhAOvy5vrVYVUj+6uY4Kd9MWcir59bcIqPOCDnt9LPr5i+jtGIOPnGs
BJYGo1b352owQCo30MVIsT/xZRp4eqtOVudajk+bYayvbcvDVBbcqWGKXV+U5enVgtc9jBNJ4U1+
AZYuIxyzTgVFfG/l5iFOuLXarkJENjbz5+S2/OIxuRbJ8j4U6rubremdHoOFC+JG3ien0vezWrzc
n2TTvK4Kd9BFUNLUsv5XmdlP2o5G5E7z9OQusfNJ3NTrPGTPWK51sJd0yYn13mru+MJloQfFgJ0R
y6bKry2v/zAtBAvL4FZhEzd/R4fbnsl24/JcnP/oQfI/hjtXHO3cIWRtNKMyXeI5sESCEyWZtTDY
2En4RpJYJ6StTtDOIrl5bg1WJYbyyyz79q3pcNvH8MDeb+WoNzuvat8QICcnodERha00cFbDW/lx
dAjPLGXRcB2bzg6HoiWcizRhdkECnhmQRLGV4jU96ee2K5zO11sHp/o2/9Mna3Yal3y4YL+RPWzU
TmbfKg2c2HaCrSFjrbKzG4L95T4lPQ8jf79y3Swo+u7HnbsKYGXNQryvEh5x46CPMrtg4bFBBwId
cBvvLbZ+32LP3E2LkNeh3ey/+RynoV4xhhCuM6Ha9pLPcdD63zZejas+2NRjXLP9PNO+22wS/2XG
+J+OGxwr6R5WJBr2uY71Nbpqvs1TgmfduEVNugxHoo2tq42pOKILfXu1nEWd5Mbv87Q5cBvemdkh
NjCa/qy8zvme7U0ODDgllbgtK8XSdybkY+W2+c2ZV/N9mYsj/WK9x4yFDPAh246OK1K+iYo5fWmz
PXsG8T6vyFLKJuJ9V5Zo1jpjoc0edlZTljcr1eIw1Rmz6smkhMQxcEHO1dc9poZDPknC1ZOzIt00
0g3gGFSAs/YWavFofm0Y8EWVlfUPalMGU9hSP+ujBaSEIF3bgYZoReCUMj8hU/suG6ciQbF1RoFa
WfN2XK+uDnLeev8cMcZvW6fEqShdIzC19WkE2+xULv/fJ1Nqnf7NIV9BC5nZPIXdYoaSlcTZvsET
r+oD7b7ftAqa0Flf0iCpBSP2IiLLqPYrdmE+2hoCuVJ1s830OS70JUQRBW6X1WpXW43kltqAq7qZ
45QU9203S+v/0osZXM2kANpP+tAMJ8+dXvsNdKysvSQSifo1VPXEIrvtN0lenrIOL+WyKZzLYK8k
FExu4j4WmVHvjBHwPvVi/asWwIQTy4G3JltRhPbaq1pIgzGAgYD41WaFqESvpSDJTmjTd0r1Yx9o
6neZ3pl7Ypz/1Whl9qwhEu9bDSosmR5ec89MQ/b2vwAMr05p4kzhAU8m6XhQUxNqmJ0lKfiy0tKQ
Szhyt/SwmfauQ7bH6AJM0X4QmPQq7cHx3UXMx37QjQiDYWu3NeN1sQnCaLpns53O/bRGC+idr5mE
IpbebU1UCD9zj9JO5r92r1Ro5KKMMMc8bma6HqQXv5d1x0LRBl/MxBFOo32Uhfk3ddYX1v32i8Xq
wuzOakcy8PpimfVloNKw2wWc3TKRjilBD3ZS/cvq9k+M0PYo4u7SlsILpF4xN2ftB0WYF1/2x9U1
f7SEnYuqiH397pBDbnEf2V3GsYctdeurvWTXTd/+NkueonxFP9MSihKxv/BYp4oDR6mwdpNp3kSs
a0hZCtv59GzljH5W9rSIsVsy2ZjX2NPyD9vW6gO4nW8VeXlxsrLzrXJerp7RXJdsbBNaaW/57UQr
gIWMXoSN1q+3tDGehYePRUY4kpMmXlAsko55sK1LI5HzWZXx3OTVidxN1++6ujf8zYD9qiHkwjFL
d8tWf4/tRDyo4z0tGVBatpIcXg2TjyLnMQdwZDz7dE0kFCmfg6t1UYdtSCabcyyMB1cpBB7mGSri
oIFH22MbjogufZcssNgQ//KqPw3O8N1O1RIURoHVdMZnr9Hcksly6opEf1IlQMiUTReLT2BpC3GY
h/jskDDb0V8SahsP9eegC9LXLbq6fNbrY7d+2a1pRrw6EltyzfZFkbK+MWsHw2aPY1JucikFkE1W
OYggu3ZvpOtwEBM3jVz7b92ZTugj+2ABuFi6dv2CjNuISZkmFcnG2/x1bD4qoyDmGEH9LR1T877l
x3pO1+17XTvpKzItMbO/mJcAySvVbzvdh0TUktrJFvHzVnsnLadBVbiMCZoTeZddOhrCg5jQPWH2
JHE7dgSOokfZzNvDp/NQeWYedUn1oE1Mkcp5yWz9oHXlSY3ixe6TJz23yZEvCz5QD3PNqnYIbjTg
h/mSDdV8QUQAmpAUENSVA7LO05Qu7YcrBYYHib1r2yEEhUqAOBuClwtMWr263HeGwXIbF4Z4lkNz
UYNe8LOwCDNRwy9Fmzdha/KpYn2t3QaT99hzsCgDLY/EuM9QNkXuAseP+Smvu0HBNHp4eymrDNui
qb/q2sz/Yp4939K87At0Zt2/QXMfM2JmSCxKhT9lsn+d1uVBDLI64jGa/o5lxyXo9Lrv6M13qgC+
mSbMXV0Ob8Jun/uyJUSG7vmrbZsqmphPHtDvzL7tsr9e1OUb/ck3ZorkuCxN76MQHEKtnnNel2RP
uBKCpfrWCYx1KfeTYaSB6J31aua5tncrFc3IlKIqm+jsR/qIVAqAdFpLfIrvMXicNpxWtVXEXK7J
UQo5gWSO9jNebDFqlzlnNnZdLPDr98bwYn8ptWuKd2EWyjLt/kh7nlDZSu2C8ch2c0gMiKu8ZdWy
tw/KcqpXVy3moctmjGISwdooqgAYiTh9rsTAd6iDTMTeCP6eVb/VxECCcD+S7Ty8lG2WIF3XfSZr
76T3s0fNWtloleajTPWj8FSnomEhVYK+qVtZbnDH9xnmIDWyZwrMi5dlzR/QK/GY1em+aT0SxFVH
MuCe1c98X0iR0GGomcHNTr1jb4ixAD601nPtjBEskm9aDT0hsL6KNm9hmCfMtmj1ZgkBv/xF1z/7
cjzLtUuCBPe6VGMZrO3X/mV21+JDOevGfC8/0Zkz/s7bYzG6T/FEbM4yZ4Jw7XVDXKQ96CtkAHv9
7yOEtJ/qxGRka3FqMvZThuJhIPC80R3znAzara3t6iw8EebDVvzpYjfsp2qo/EXjBdXOf63ZP812
s1xWb/YtexMvXqot1Annee28lRCn+H3mkf+wGSb/A9L+7aVzXLb8AN8fKUkSdMou4dYVLGinnvpo
M9LLbYcTh98eT/lgBeTqokolrijJktc5n5IaFdDYHud4WMNyqOFf23Ims5xn1t5709Y95aNHWGeP
h/DsAkYIGcXKOhZbtmvHyd3XXvoos/UWt80Ft+E3c0gfRkOPVqbbVY2Rji/+vOrRZmkB8eEQNokV
uZV40/EGXr3mVBcpulIA1EOq+i7M6W4OpavsP+0Se09iXbXOd50YnsjGEnBq5tdiKMRRJ5i4W348
WCauYSfw0GXKriB+eYTOMfTpMuP1dH92dqYqHcaD9o2061DCYu3cpvAVnJlU3IuG+atGGZR6+VGq
9kXvJspR2uwZvW6FkV2rKdcC7U6eZmP30Necy5Z9YwI/xdUs7Oc4L8HPJalXHV48GF/9nSr6obFx
uIC4Cq9FY2wfWNsYCua1l6e5zF+LknioxLiWtonLuf5n61n6sZ2B2lc8xqJb/KmErCpKVtAMkX4V
hCKLDmxHyK0Lm1U+9fX64OosYSO17RFtVe9tnrEDfs8Bk4DtYH5hIcrvDqee1f5p5OJTmFDdaxip
N6jh/aXgdnIWzXdkm+5LCiCvWwuSdVtPWcniuME6Up7wXtAQ4P2js+6eKT8t44eB4C1sicIBSCNc
tr7YS4sTmPL3tfUUm2TqJVsVeWjpdrnECTUfbyWGtWa6yKAG+02ZVaA6DXJe4mdQVs6JNT/yFICn
zjplpCnCoejZylTGaYwHsKDxqzHNMNnSvc0y8uJYI/4BUPR08T/GxlJ7wwTfTJCw7EMRjb0e4qr/
HNMmUHPztd2Z4GT2MWX2c+aEWajrJEp54VONtrE8OiuoW2zhRoZlxW5zi5F4DUee5AriC31bzeK9
N9xvlxivIC0QD0rzWqk2XFqjCevSrs+lZ2RB1ckfNxbkBQH6xzrbSpblD33LSS6IECuVHXqL+W64
SbVH03Ut2/y6wPcx+7/zgQ+HVrP3nZ6HNe9axMXZM3AyyJAKkeccqRhcNmkOZkfsO6PKTK7YZI8q
qoueojHPKBgWVFW/jnI9rM77Qb4ZxDd8DINmYaKcecavyHSr8MEXsgv/qAHUtmP1Yt5v9RzLBolW
wjc77Tb2DHhJvUJau/KYJTDt97VZekZmnshtYwbXzZwOk0k2kcaDrbThMttQlxN3b+2UftVkYU+h
tEdzP/JwDqyjDzzJk1eAL43rvukRHRt20d02Gki9t06JtwTOPH0uRvFJqN25SN1/jVG6PiF058r7
mCVa7NruoT9s9Io8SeBj/qCcs3n/3hPJZJpSHnU9x5fij5c2pInHWR14iq/BFI+LuxxFkRMZR7dc
Y5/uKP4X2ekZMGYW5bq1t2I7css70dTGwZase7Ksj5MHk7F1fo9nDMQ+qQGskGBi0SF2d2t2RpGO
wGxmjQZ+Dwg9CJr4+8PG0lrjtXeHhY5dKGO/aD/sGfsI+vAEGBkwB++/eWkh48gQtKF1azfG6Cf9
h+p/DtrJehtVEjQiAcopvmKWYPBa0jx/En1Av/aV69sDhx1jIrYVYyW0sO2cfl/2NXxxUxoRpze6
a4tpgddd0ZkLl+yAtj3FUSMh4bcx9TDhIXWm1W91ZDkVNhmqqALWFxQfrfLBUR9Ga3iy2888yQIG
5GAjIW+Nl8jL6RocJZ9ghP5m5vwyeetJ6P3z4nHvuMOTyPpjI8rT0KNFqGFlQIJXKwurtg5kbV+m
CnGw2zUP07bJHddfCOD+px/Mgrm41KLNHIN4td7sxTHY/sBc8l2hTtzjgTGc87E74kTrgxU+4EH6
QfawRQorYrA0qd7jcR7YeXfDBADvG1WsfsTdd6dU+2u4eOobOFjCdKHFs+z4sR2629zDBS41Sdtq
DbVFBL3Znuomf2jGYTpqvXt1cdiN4Ftq/LXSPYaZqBgq85/k+O00gILcyPN9V5gIVKYG2gE5Bemp
xvNAGrreZzwcZhsMTv7RYF9ipW00JADdkscoVb8Ddh9tLv0atqAWAFgNcOKtSCy6s9ZhAUrJO3mG
DIXb6GVKQV43YCZ+x+T6U16Gi1ZIn3/vs+D+tWhkKJeyvo74l5xaawjdAaIvG2XUt/muyLqoqn/0
uh7wH0GPm8RVVDP9nKzSPNMwY9wyL6/Fsh0QJ0ATVryl8WGMS6hsri8ktf2RuS325Wjv3dn+zbzm
TXX9Lb1HJarhkI6Kq9yLg9piXHVSF/42f5cxLi35cE7BgNctPyt98Yvyrv/SBUsIMBXNiPjgnlGY
iQZlgKBrzE7c8qox/7ZNGm4WNCfcc4fBB0cekMbBhr9w0dlPWfq6Tckf3ZDv6zjiqlBPUKbLPi/c
X7ZMHLaDRFQP936zfCvIzVm7PBRzetDInQ+AN/1a0ZCl2kBuwxLWnRn1TvtRlgnGAYvLrgpmL6M2
BOAZ595jwQfDKqw1nJ2OPgM2G9EUjFhm2ownvMIOS6B17l/QzoW1q0PiWjuZaBcZo0IBubX5uke7
/WA8JyFhsklaISVWb29gpn6F384cY2QCYjMS/fYPTLIOhppHqjK4tBwOies2x9VaIoNM7C7bLoWx
7Ss4dTfrnuaqNoOaJEp3MT69ctIOWxZf9cQiSNmIsLwZn6icFhXle7FjLVhG6eL0Z/HFgz/lcjNu
trX1j63u+d6CGGvR5y6Ce1+x4SmD2GsvRjcU+2q1Hta83206H0NqPvK5cEkPpt+0MNvs3rNNuNO4
nsa6+BlL56MAEMd8qGco1D9KHbiz1FbmQfXqrHE4JgqumCTSd2FQayFaArnFe9UZKoyz/iBgCYPO
JKxxWLVLG5usFrT99D1hFPRSWCJkAZKkmi3+nrGUDowy38PoezfhxiccHPeDZz64/XZsxjnSu/Sg
nCxQwqVaol9JrfHXTZ/rPjPCxdO5dJ3Fr7vlD/vbKAz0IaLLDIAqmD3g0iXBmNvssZBYzuVtSd3s
TPf6U2jGd7xpR4o5jt/wsrHTDGeHOoTw8cIqyucdlefX/rX05DFu5nfmZFQm4h1ao4qcJhMRrjvP
iXQeB4v8CF7P03BncOZCI5HalntYrypAIUDX44pd2XKflLnYuYnwAf+cA3koPg6kD6Sanpah9zdU
rAcrZ4+S2rr6UsXpDnuQx6UfgBloXIgZipJaL1+Zig4YEszHpNWykLech6kBFqayHSFH1EgJyK7w
Cshd9aH6YUPNqU4NXkL+6FAicy4SNnsjWTDtKI9p3amkh0qmrKgb8hEJ19s2ruKMz533ltJes5/Q
mOs+q5sdPsDHdt3Ua4kJXuM4J9YRTuxi82uVYhhd22yXb3jmOO2SP4xjGj+UxDQgk6i/0nyIbT/J
qwdpaethm7kWwZbRk+g/xYwaivobOJsgOU03mYaEflm09iH26gaiSWxfhu3hbFURg+aPrnfAb9lA
hRj35OtOwWqQwtaN+WUkqyFXMb2CuctAFAkZ4vYyi6ilTvIfnpxW+9EtcjEEb37pIUd4Jva6h1uU
RfuTOa37OkpWEqkFaTFeiiyp3nLhohywRu9OOtCrcsrVYm+gmeNtGKBLV2/8rNT2Pg8yXHOXcrQQ
w9u+5ar1izR96texeHHyLH7k2MG/2ePHgh3ztMzCR4xW0fu6O6OPb6OMUWWKHiFiYUMNJfeprJlD
Qc8VJ/TL9vi9NGv3ZK+o1bP+nSlcD0uv/Mwm74X8qN5vSjPQOnwjDPM2lM4+KZobQL1Pp/YvW+Nv
yDjagtUJ43K9epv2t2i5M8sUty3MFby2vaL6pJTZLCBuJAjP5njsZHOZ1rvw0dD+VoOVHzcjPVlT
257czC4OlkDDDsKAq136stZjArYAVVfkDFujtd+8NiWny+EV4/3lIbGQut76YOIT2R0FqbaxcEOn
GeFOt8IKdCRE+0pU4oAcJrB72/KTlYKM3nNcfPpG/ThNZhzOphMPQdGSt1bhziLHGQg7q3QWXrk/
BtfZOLf9Q5Lil+F0U2BLg9NRX4Syrh3BVQXTZ51gA9wj5raX+kY3GXgeC5DeuOWXeGnN0zQWD/Hs
RkacApMOyRglSr2uTvvgecuhld0hafBvn2CLW8rnKo0jzebEkDijAUP1GK2t2fqbJ3ycJA96VuDT
uLAti2tH1E3ju+nAb7Kavtf0+K5jWx6Kkos/t/5pDUFQvZXf1jJ/hPfU6ee3+DQXjbMTeXebaFZ8
CX9Em0xFjpNuX5BOLB3ghLyvRGh7wz+kHmHSOcDRqBk+5RCHMvuZ165kBcD4Wlz3hGz43A36a7Oy
sBon87mLu88qYy9vRZBTT1j+C74/wlAqqBD7YNnFeqzWmBZ19SKS2RqasTnpz9IgoDhz7BfcZMYr
VlEXqwV3S1PHukgOuI/c+FBhJ6QlFiIyLXBVzgKQh/Mb8tMQBTpgwFbtN6BCHExYWIU5vGXO0tc+
FKMVzRMwBjnLxNvYS/4xTq3cU79AJPWSEatkAUciA3nt4hgtplK9bwLUfIAy9H/4+nLAem4STBH9
Foz/yTPK7mBX+qWYN5RNA/Ki5BcWxmfUPJpx8asP2m9fre4PpS/5lBJuI63RKHi5tXfjherkHdCW
wfakYe+mh7Ebm9ATbK6M4EkoaNpJlj76jBmkm7WuJJ8JN7FR6Q9O5e1QSQF2aFa6o616Et7CNK6A
dJaS2aP1epIz3XZFwj8kfxJZQup1Ml4CRE2winOJlf4ktcChzBQduaxbifDEiKmJNiT/wrTeO2c1
9/ilwFkZFPL8YE7ZbrJ4zuj7d6JxXycLkK8h4rVNiHCGLRqQowHZ5TN9FEK5sCfuMrDzbYKso3VA
+ucG2uqsISDQH6dIeVq8ITLR30rUe7uODK0ApxaissRa1NildSRtoV7ItWMh1vNCls37VOePvRTq
T3t3+RHivxb94nNTVgCTCSk3ZdOYL3qWRPFcmHdVE4rULukRM5mnSqIaze6zTlpK/T8lnfVo/4+j
M1tuG8mC6BchAluhgFcS3CmJ2iW/VLgtG4V93+rr53DeJjq6PRYFFm5lnsxrxqzcwKQPhyz61fnK
h0UiUt2D14s7QBlcfH+Rcju7CJC6lNkM3ELdkmlVsW3cutEPM4u9b5ETPLUJT3Gjig3TDbUUur7w
BL6izGKEumKdwUGrL22qcQNrtxmd5pHO4jbObbDLpgyALdpavrgTAmDhUbs/u4bO1uZ9EVPEmeTd
dFu6Rx35P0VeHcV9SkgXVglVJd1PTRkmn+hvYAG0011W33+o5h5SihfArnB6H0+Vb/VBh6s4MRMV
L4Zz4TDfW+bWvFw3naWgDoP2tQ0Bfj1FbW1eS6azwq2WHh6nKveNDMKz43AgSgr/VDCa2K9M9VEP
bfY3K9LgcSHwva3A2vesdDp47GbfdgBEb+mcDG/UNG4U+mHi23HFIh+mKrClKUpZHSZ6JyfFDvQ9
6/tR2fvdkS+DeQB/fyvnJTwni/yRfmn92AQUbnm3HEHs5LVn+R00NHVXfgun3Y8hpNBKOoTUul+9
V17jYijkIuaEeu0nViBMd9toYqDXs9f+XgVPHBP9shdSv4paXKo+9flAix7eDjuHPdtt/tcfnOkP
c7g6Wx33SK8SO4ZZOqUay9ohTF2XaRVvS6qtbacE0tbkXOjVkw8Z0RNIaWu99oHvviWL031wuETs
ch/0VVIviWlFCWKnyNtzEyjCzzawQEqYyL0dEXs8Xepty51u5ocOO4X3c6tetZ7ofvf6U1/IW5R7
p5Sp9FQo6xT1zZXOMO8Ah+nGa2k9twWyVWLnr9p217dAIYTXQwoZ7rKT0Eunz1DO9WNYdFjBfVnF
c8cdpEncgR0uA5MAznP52hsTbZtct9uuoIKidrvyopbGj2fKsD+CoXjwhvKlmb2XrODtN8zRvl0Z
rkYT/Z0Klye4EYdAln8m4RPp7cLl4Ms5Z99DegldK7iQuLAvVq31BsPY20Wl+ddZLADGAwZ3k6p9
bz2LYdMomjij0W6L2B96vTMlHhedSvuq74NtqftpC5M/vE4cLU8ptOEDSQvug4wHSO3ZNanT8D7c
jDSOtGOdUc+MDXYKVcBMYTeFhVBWV48JtMnZguk4YkRzpmj7sRSTu+koWEyRdSnGzo4292VsFOc1
0xaq0+CiJeWoLAAYzrUxLhp2EUWvFvWDh4a39QAFfyqc+lhHjDFDRDmCLqb/qoaMleel8B4N33qo
Hw2yKi0v5G6MTja76cSrAbJdLxm3ycnZDzi7vCnSDmYUJXdZJkIA5XI/3UrK87fh6K4xAw/oSc2L
fsA2uczs1iBVTQRB0RKx1T0NTXyT0SJLX0BnWCzA03beeNt09h0Tt3Q/6KdszSAKmmwMT3XDhqNW
Oe4u73XYxyIo4I3bDsFrySvJIM9+mJG4/u9kMCX3yAlOckS6jgsR/lnXsrqxI3w8JLZX/Fg6ujil
f7MmzxzryjZc9H2FlFYt52V2bp6eSM6w9mabFrL6pryf6vixcNOYx141G2XVyTnQiKjJwpYAZWzq
5dvo3fb0sJcDUgMr/xgFOAb2ncelGYbwGuSD++KU9NqSbyKF4vM9LMQcD35OrxAn6jr4lwRhbWmz
+VHd7QnlCJRPjHz+7gnym5MDUeIfeUezKJmhc0QHSmbhh0bFJ8fzm2XT8pwF7X8tA9klyR36hHMR
dL+hLKvT0GTReeqV+9KukX0jmX6tulVec8UKYDXx8Pg1EhdMh9DwrO2Ye98uZsvQbvjINl7lnNbU
PumwfLQ68E45F2rTVmbh/ZExy9wVTJ6UsWvdmCv22RmyBz27T1Hj7qom2CchHG++hr+7QRLZUrTj
1+PXUIbVhsTePlrSJ/v+45RWg+Awnqtqbp/KYBa/a7XSmdHRsR1Vm6jR3WuZ1TdL8HvoRvaQzMF4
q9ruj/E7gjjKxaa2w46lmEnOUyo/hKoA39y1vbK9KI1BnKMzzXNcGRasujolLDdNtv2nFLqnx9sd
nzJ4wa8chnJnD7p/iYAxNxzRCce8+51RVsDTBQtS+i4b4GbhHFcOcUz4iiVF2zFovZiybu8hWikp
GazR5o6FY8OPSJZNrl5cOvDjbIb1LwF+527mSrztwbIsEpRvSLRxUohzgcQdVxUjbbOSpU/ye04l
qU69zfyvGCc9O70siVSfZZU6SewauKLVHb3+yBGbolau0zZai2ZDZ8n4aXNoPXg5u7XEVLC8JNG3
2pFnZ3LUJu/HnRuucSjz8GLpdduKaUBGaOG9KpkcC99g5S4cyWNF3RY+37mUZENsy1+/l3QeqHaR
4mFWQUPGph3wl1e3POSlfbWkD0fhNSBFEb+TlGUpi++Rc/E61kcBZzlddwz88dUZfIPIKbADUp4J
YS1xp91XaWeXhbCAYJyPVTjBWhAsoIzd/tI5d63FMxDE885fkBbG4HsZffBbAh5HYfRORBGkCzwl
Et/w3ARUSIVlbo6MBUdlkJ7zIktJvtBtLEy7t6MOCyMcDnawZltU4bdQ9I9VpZynlPApabPrqJaX
SGsXC3hiFatSF4SHnzvHOQd3+4BwYvtvsVV4hufmD4z0c6A6/1Ryqds0wm9pEfZf8mokSVLL5yYp
yhdTWPTvzV0N7br2h9noa2KiaDME+bMMPedzbjJajgMDixDiE5zGnoc0yRJke2GBUwGjq31dyV8j
7+koyMpT31jVU8+yiAftRdXOs/STyivvNektuDWtxyvYDvLjWsHdLmvPe6K2sfeMdoY441Vxggw/
LkWOfMbGaPfcpprd8cR5QPf9OnyeTJ2enYAPveiz/1KZOQx0Ka/hQNo8fPwDnuvVM7+mKAGtSH0H
n2jqR1iMlV4tsb4yAgwfXpRUN32n6OfRfCVRhjBPNwHBF2VvRw9Gi8v9f+HSvAgLl9ejIohUxLoN
+3DcTCazUFFQiCb5S1jjfl3caxkOJNqK4jkix8Yh/8BvDb671McCuPpAYXEeSwjaDSLV8q6yOowl
v87GriDYfbtEQMpyuJNiLxaXaCgqZp59O5b1GYzFi8v8wb9LBEOOT5rK6V6kcVQZtRks8WON6b4M
8Xzz4JOVQLjo6bng62yXGFytWS9wmt9RtzbMtcFX4Q+7MKwOUjTWYVTsD7SpM4ebUtsg5JOqRsKP
xXovnKiSPQF8Rkhx4ni4SWkcXuoMlfcUF3uma29bEHxgoXflf+UUrXNHnuF/7hnSdT5PTndt8uGh
nnutaOrmUkzCqD64S/gULOJJaJumXms56Ai7d3Won9K836ldUu9cmcy2gPQfN/bqOuvRa83CG3Ga
6cRC62Ov42vd8Z4Dcn8ZApJUwyjPS1E/gkXEuIIXa/UfLV5BO+XWFOXNGtVOPyhpkwic/IAzi9XR
OnqkyanZgtTpXeBGh9ZWz0siACqW6Erybj+WcDgb1eFvCD85dEHxSmnzNuqHPdxl8T61M6SP4e6h
JnEDBdp7RP7ChYEVlOgZVdw8ls3cbXv4p7ufdsonQkYGIkUO5FD7uUB1r9zkgMJTUlvc+28Dl0wK
tjNNdr5ddzR4IFQCr0Ha7KgYYwK0SxJi63BIdLu31num3V9O7mSN24awCc9yEYfkZh9riWar1nsd
1ILP42SP/ThzMkbF91LKjbG4fbsFDE0uTpTIs3NFuePBM4juls/z4s47r+5ZAJq365ZVS9tsbejW
HsJjbtf2efFBU3RkKrx9Pf3XGlrKCsKdF6cz3vfcrge3UoAf9TKC9M97SDKFntUe20GMjIbR5+Dl
Eymh4LGh7+9sI/TZglIEB/10wyf6e/XXncOaoidqCSGQ+woimR7XrcXF0rgtflf7lxftgwUvwb3j
T9JSWFQkyX5ty8e6T/gsFgJaNvIDoYrYh9QmB4TvweW+LG0CXaSLlOSiXgNznYA+zH8r5bF2Xn65
SrxrE52cKemONpGSNBPrQbdoDx3LrKU/XBDqLpAoeyaLAN9Z8Goo6pG3Kpk6BwfazUI/NnWVneYg
ZWumhTG1dlS+l5F6AWFu9+NSsoNAl3jH5InXtHVizcrrMfP/y+mkdZgRNl5LdmRJmc83A+kOgMIF
GMgqfhEzfJCsMTghCuUnwXzqF9V/1pKebVouroUzrVRGNeZhqVe5XZEOGQLEg+cSUJehGmxa5pgE
2mW2zyITsZOmn2EDaODeGzZWXb6GAaxpUj+kYXBVDUmYHFSRC1Ed1QcrzAcGLkiuev0tGH6Hwr7U
tngY65Xa2XTYE++5jAL/1OGKgMxT7oKBDcFLTfTcbs1dUYn2o1tiIFrOCmOGWinVeGqNC7OdGfcy
TSyIUM6bm2bVjqNr6zvqbXKHX07lNHvpJiimromncEx2tV7fk4V19E75HtRu/ezP9RIHEr4UKTE8
TK08TabJ37jYgQDbqybUX+lDK1beTc54y4uBxFWI0Tce2EuwhWu9MhXD2LhLFLyJNKu3c+8lF+d+
4MmUes6kj6LYRhMLW+c19fhA2/kvq5CbnZ+HjHmDho+QE0gG7/+MdCN9Eot3ZqGIABzu+WYvIo12
NtOPzdS4rxLf2/W6WY4TrqYrzd+ks7wT9TP8QoJksbcyKE4+8h2iwhLslYzmeJm8XZGh/GoAJowU
UsVrdtTpdNaGeIbdsIzCg2KJBYvkMTDEfpUonGOEJ5GvurmQLD5Br/dbJjhnR2T911Qk3s22IWOV
eSdyUWx6C6c9L3TDp0EzIV0LI+FDFeeWQKKXFOraE4eRQd4GTbmslnOcU/EBhvVXOd0n/rP+GgZo
Cczvf4VJl0MYNG1sK/saOqrh3iPoNE2t56mxi4u68/Lcnd+psuePD3T0k+UobEt5IAIedw7PkcfB
drKIBcXDWj9AzWz7NkW+GluHuxTX3jXDlQ8LN8C4zA7Cdv6W7M6NZQEl1usax4hZBxOsuFZQ+B4q
+Q3S0GzdFNmorvKNU9LYwCrYcss5MFi7pqrI8XZhEd1w0PehlUcbt6g+Ai4CW3E31vtqgLKOtPrl
9Rh2LvGj3xTHPZh2qb4sV0Y7l2YnAoWsHYk1dTNxM92RLU6wjP6FEZPMV+wuavuZVnMXRdRrUE5L
/Z4ncrhOkZJHLkbNaXCCKO7K+d8YLV9KI+/Zjqd+EenCCdJkMOdGxFZOjGNsuh0Nq3ui5X/Wmfd5
CSH4K3DYfhJbBrspzEb+FuD6XFRlrP3V/3BmZlPg1+JWyaK6ug0cMHkIQJK2B0lj+d9kp3FjW+Hv
Qo2xWZFsEk9v/LImrtBQGVpU4bmSUB6E+DIel3W+G6GM2CMtBLtyMnvYcMSL2ubSGuhr7mER4VL9
W/Lc/O1EZP756S9Lik9b9NXPIJsjA+KtCKrDVAfFQUCNDAAW5XOwmDdGY7NxNM+lW+ENlxpM1Z8B
3yf77HvyqzE150z3OXv9si0MZ74NTidG33nCYuY0yL2ifArHCvZsCf8tSLBouYTuMBvHMcckDwkR
M/RFj9miqa/C5KE3od2u40zeLJqT9KjGLL3U2HsYxSkT+TDtosmrvpCpgPRGe1/3/GnsA8mObA35
lJbVbXPwe0qWnM80cR+McGBpbO9YEHzlHyPYl1bwjul15x6u2BdXO4O3aN3fRUsugq1N6XHqyTai
bQFkzlm4IsmuKXvY9bMzCkUyKw3jqpzu4BCLV/3O3Ip85jOOFuzJCrnPlNTIqB+MIgaNpjhaBJke
vdqbXpLStBdm299FVoANqxwqN7BuulP3q2A2gEylJoiLPOVBsgtb7sLBiA+d85O4SQGLJlgKGrp5
E3v3Ste6La+iINKSTVRkcANlyXLKvSyq/zlJyXsRffSyqImGO4INXYXFQj1utU0HxgsnQwIsMqsQ
LypKWDNfD11sGkvvcB4DWD0nfapri1/fbFf7ZHExKde1pc+0+4B/PIBR7d3ErwAY12hjtGKIgi/m
t6inhyrKDAxZTUrG994pXwzHrXH6+eqT7AKNJCQWsej+HoIMx2PQyZfan6xYzwOD05px+7f/5fcK
Hr+mCcwmMtssX2RE1thx+s8uHK9LMLEwB8jrI5+9J6Nsikjbk7/qndekHGXSFsRk6+phSKMfHc4e
u0r0xzCb+ddkY19FGBRXS6FgraYvfyW9OVgTq6ax3W7WEtx83X/3nfV3ga1iX8XWlO3BDO498PNG
kxHtZ8NHWyAKWui/3EieG7v98kdnAYgvga4pHjx3mf1v4W6BoAOU6C/29EjyjiHQ2E/zPT00qObZ
Xu/I0RzsaztZN1G9nAAhvXDf1CsNKv2P7xC6mLl8CwKyb3MxE31CrN162YApEtzuYbEsMLyjI77D
/vTc3MspnFywXYshGXUv39pCfwQEJ0qb/TnkCyGtk/XIwYo1WfUHfyh+j2AVbYRoNefo54VlkaZ2
IAc9Xe37Lv2iW/vYs3LH9+m1ren6vUoMiwMfAUM9rypaTcjBRa06L/1fNpy+KRf0k26R4hjRkxB1
9HtrhxSVjH6PS3JOHQIPpTvF+MgPBEDbzWRnz/QCvM+EHjFs5bM9t59TJ85Z1z1Qa7Zlf8ZxbtJs
i9bkn9wKia4hPL2hRaq9tWn0VWrvm2j4f3V0D7JVrKzT8r0z1Qp7QaNSTgSsTNY44PK7gVu8ZiEM
/9iy8gCjTNISk2iXG9NSITm3hblVuj/T5XDjhXQ/OLS1o6gESU8WhO5zQm8qyttLAWe79D1XQDfb
MlC8KGqXDslMmLHw9OuSMZKEOKP91NFip3eRYfDAvNoAcdQ7XoUVpnVXnLijxDWqtKJ2jpTCQQXD
ZV0r4oD3e7LmdKCeKY5yZ6eJo6wsH0wsZP06+29AqJFqeHMQp5YVHrdL/S0OK/a+7VzLFryPGggu
rL9FtbzZrTpYxJGObZT2yLHVuu2B6mjvbh+o79nmqzRHK1j998JivoVl5E901vTVxZr/peHW+03S
evbr3NvhYXTCtwawYe+39E74OAoAAZtxsGuO4m5HflW8dQ1VwX6GWNRkFBe5HSH56C2bOVxo6qx3
hGyehqQ8YEywv6n+1QTEcEa28WbIEI04RvDVXUPz/8j/UFG1DdtujqeFl2LUe0zVeoWCta+Fld5W
w/UXV/9i9Vl1XD1rPxOQy1CcwNoZNk3/qnp16Aqz6f2UH464DEL1NetK8aNCgDS+SPjiXhSXdJXV
K9lvi+TEam1pcvoh4ICNtf4kXf6TLBklD+mjTbf8hh+LbqHpVHn5PpALNqM5m5S9dlF+zIPmgy8A
E186nIpifFqE/Zo42cNKKf02dOlMqKxT7/evpOuuaHbuxsNX2rhufu0jN3gmGPeLZN+AO0CEyNyD
N/yeuuSRjVEOV1bnt+PpRyOLQ29n4iZd1/sTmDI8VuS8ge793BGbguEiwwoHGNCi7768zNRdXEnm
lALt87YkbuHuJNu2eN3/ThDsYimqFChiBV/tov96CNHMnfekI+iqCBfrwA6/fCencFd20R8/QPGd
sUm3sslrwHm6hkQxqfM0G/GfPUwfVpv9o15CbBvy+jPB/Qjsu5dZ81sNaUz3CVvFCDr0hFdHb42j
UZ1cu+Wl76Nt8bxr34uTQBwE+NIwoxiL/OSZYJ+r7lsqnoTxPiv3AwKKKOnJUR011Q1UnJDFs6nb
JmYb4OuYLrEVNh+OGnaL3/wg8++8wHswOecOTZEEoywJe4tlOh0mn6SN4CD4pq8UuNOn1sSqy/qx
DoGBc4KnKpmOQeOdbFG3dEgmW0eVd8kmg68qZYq1BeFcSYcGECTve/P9dBYshN7yhoa3t1BWl5WC
AI+cvH8jeDZvTBceE6wkjEE6mDvzmY/JCfz0nPr0qU/3p80wfbu8Tztndl7LCl6yp9hcVSLd+Tq0
d6XPxbkT4AKgD10z7HA4m7igQTB1ba4mBtlcah8pLpmBjtUdsanlqYhGD7FNPs+d9tEo/OzayLn9
aQq0Lqqydst9SJ7SwpxaaDUqvO/TcZ/JcgC0J97VLhrzHKjGyl1u1MSBTpOe508+cICk0fqJku6X
IV1roJCjUMfcZIDv161ve7EJq+ahddP5hIvJZrqD5zCQutmrKpzXaSDstbbmZDOKvI1MEx9IXZc8
TKiUqqcFkNCjrg9byRvTo2uY8af2aLS7bssMz7zjDTKzqQSbZJtSEQAt3nwVM8dUo6HqMQWMpdgA
1P6+l8DNtEk/CdV8WfcqCmyQFJ3MqnifA2+6vaIiYYAztazHuYHmq8aTJsLde6iwPSl4a1n3zhC9
VPCeO6Hq8c8KznExAhWPPARAPH8vhib7mMlmn+So2A6wQcfOau6WLn6M++YEy41aPIwq86tc5aZM
l1OWTAdSeerNnok4wnnS1IBxJtOOgcQDilEQVFp2f4eBg4GKvBbnreuuthCEdMa8+dtknrux0/lf
XvJNpHWH1N1eVE2ya5rZeeTlg+2g2mNazt2+ZbHt0ObjvdwpxBUXFAg73nub9r9ll791cMKHlDDw
UaR3ZTS8wxCLcd9qQmLJlhBUGNsGZiUt6tc1sXBhAIuU60UEH8TG4kt6CPHOCTe02XDCEU23gVQR
FWFm3tJ391LbLJ6rWAO9R4ZpMI6m+6EK3Zhb1c4eWdRc9K6FBINrYdqgeisMCHjNqPemcY/Z/pfY
6Y81u4MbmzyJHnSK5y8Yafcsn38PjYcWzYqnJQzYXBHm9amilOIjayyXmWEhT8Hn1Sr2CY4ZynDQ
74Edhkc6Khj81vQFdLGEzY34YHhG66cIiHYjOtW/VqqNAzX9qZ1lrw3kWWmTMqtN6O3CXh6cjNtq
XWre8Ot8jQjvtJWoLtTMcL2jhSTBgOr5nZVEC8g7vrI/HoBkldZ7A8b+HlWkfOpB5JfBT8d78Q9X
+jRjMx/BPYxpDa7PAhmB7u1kRzUn/mFalL+vRdNdxj4IjxBwTcpFldksKQBXCYXu5N23Y8/21Uro
i/KievioZOhQBY/oj36cxKC/WHil95V4ORVd7g+RnmK/TJa+emt68dc6R3Hm4G/p/DglQ0eBRhad
yGgeozUddux8ISNckJO8V5tF483rVHkWybDJmpnrXHvOmmRPQ1RPkLrQcaJ5eQu/cN9LeG7ayKLu
sWZyDrYEZmkUrKLgsJRd8GSxgGiJYZ28I42dzUn4HWJDkyPHQJ5sXQMN2LFb7+ItTrRzLPK1EoMA
sSMh4hT+a+nJWRN5HBGxrk4A4qDyoc43hZ2Nt7Cvj7OfeZj6xMogij7ue/AmlUR7CVIRYylCgvsr
6zixvdhbLNjXCTZUKuD6paNcmwoCfSu9u9RbOb1NHqV/ui9M51NlI0LZIqa2+C3HbkERCNqk+Lus
7TfXfvXFfSiFiGJ6cn0aJIr1BbnX38k+OAo1/SsWNnlt88rKj8Paf6MbPAIjAyKX8oflfUe/tHGN
PB7xqXdi0ocBHBYISFw1Q/R7kf1NMWWZlfrhwBQ7WCs8kUAVnGs2NQSuOtJZ2m+pE70tklqPIvma
6uUpG51jSiY8cv3niVP5wpX22EWYIBz0wKR/8jF7dsqWyrHaofSMKvBtOzAM6JlpElvnlghY5Da/
tBkR5Tz/mELnwEX0zHn2KCxx6WDu0ect/cBVb0+IJYEtLE+adRU73nW8blhUtIgs34sUCZr7MDVn
DCbIW94DD/eptO2fdC4/eITYX9faFF96AFjfMpPiKVfNZazAU7ZzGX3XqwXpCig317M5djmiyhJi
P2dLfy3C9ZxlM4KL7+3hmp5C1IKBgo2NU/GeqfLryJmySWzJJ8dViGJsWh9pt+NwDpFsPA8jk18P
nXXT6D1F7kBKzR649HVNUf8ygfNFtPTb98pz5C7cn8EY8AMH142uUzdcSj+yfsSsTvS0Yn+CvTKu
tWfRY/47LQ3m2Vq/GyoiN9WAyU4PFakaT9nhvYXG3muiplPDRtf74c7MtUe2BGq95+9FCZwp5mK7
OHJrwv5prHoGO0vTkDnUgPjV/Ctrp7dxXYB60vV7TTrZxSUrjOaDO/mTot2tMkRSxqo92NNdojU4
6Bvb0KrArErpWkgl2LPfQHWtfpnjqvTsdWRm1CMERkWivPRG+ozgmge14/s6MyVgiTXNY4nOH/ma
g2cdhz2IvOKYb/9Cb/Hr7Vd57gIzbhjm7ivr2C9LkISesx3aFOteeAV3HtUhkwk2pZC2tTGVaH7G
0q93FkHzahNGmc8uN6d9a1UQfeWTnfwbgiS85q2LilNJ0e2TtOzfHY3YxJvukFls+c17dsyx1oXy
B8NZkGVe8NZPIZPcEg4f3FydaUMV0XisLLt99pMaMq6f+ZnJrwxeSIlfvxxn+16lOUOyBH5aHImY
30NmchvioUrcfXiVartEI9/Elsadskn0z1Qmp8gSlK7pSJ8d33jPwvW4VK+lKNqz6h3zL1M5b7ja
S//4Bf8RPX9D9uLN/Eum6HwCaHnJ+vpRfnZiacghNOXDIgNjDpQf/OHv+1CpwXmSUT4gz8Ko0PpE
3Sya/RorBMXEsfNrizC799XEReYeoasS69GlmWf9fxqVNyXclf/I38vdrZV8Xt1u4jgIIxo8ivaQ
MM8UG6dzRNx3wW706Akg9fyQrOP3WIX83zI3B6+1YU3xIIjCN6FJqUVp78BqV9/7NsEBzR845ek4
8sK0NsFgpTpetDCxDKQVHGZFNrugZOmTnCp5+Z78DlZBFRP3XXfAICDEFPOpBe0msYZjLpf5SjeD
9dA35fqcLVgiCEHBpnFS8tg2Ko0MGtCgHJSsHvZZ7Z3Cjlz7QD2zjYFkj9h2mUH4ZDhmIdEUdR0d
NifZ6IbMSgEPlUDzn9o2r8mf11750o7kDRBqbe5SqHbuyHnmUg9Mmx1KInUFWRBiunVzA84BzAK1
Xp0dyXUtUzPLB2sR0wqUP3eBFAfPHcuvPMBTJcWT3oKmH9iGnVTXJHR4ebpjEdd+CjWZRy9NVU/n
zFn0bZ5R7cIomahAQK5q54CczlL8cd1i3osANpqZyDnMM6PNwBf07AeA632eBTiQhSqwGe6Rypnz
Uk3dnybP5i/KNLiiVgXJygRtL2kZGhe7+SwUhYoO74GTVw+Gqg0WSdLvzbpuAPimeC6rNf92m6xm
QOQ/dsWS7Kaw/vBsGd0CHDd6RW1sFwxmL9kVXuD0uyjR8j+BZ0KPrgQ9zqmFIrY4BruZe/1DHVbm
BcgKDGEskuzd5NbfVmo1wuLbwUfkzdYfR3fRt2X4E1k7RD9AwBEzztXbaPWnwRgyqfR70XTQ7+uu
vNkewYiABVebUcryOOjkF9eOZlfWIfAAicKucJ7lXcGwrPoWZJU+86vfaNiy5S7vShlxEYcZavn9
dwT01uUnI/xNdzU9Fc9Lx0eeKnZ+N8behpYQ76jbR2qBaGyA9w2o3n1zcM13ZV/XJ7vz/tmq/JIy
faRRVZyqBMtpMy3ylzeOwd3W6U9mmdOe7gO57DIUE4TUDF/s7p1B8e8KGksQ6NrX3B2ZlfrkS9GL
taGOYEdpj4qj0PyWARu0B272XB6ChT4e5oau+C19/7VROMdljzpaeV89Sdt4qMpD25hvO0PTpcIm
fy54yq6Ty0U3GaggYJnTKem6/wh4pydrqKHRtH115ASlPr96ZdttipUzkpiqtbFra0c7GyjdtMZj
w0lhTRz4aXfPkYXRLUQZHuli2zV8Fhv0OoAZGe0LgrWsMIWz8pAAnCqSp6Tqzk0X0XF3R1B7/zlN
4f+Hjqe7ddzHcoYGtCwnPxOLOsrCPYOoxOCUr7qtiX6IW8LnNjYYV3B2b3XCpdQegguxXrZ0z0iD
9siXuEXHEBuMrOgw1zBgeF//L6D4M9S29WG73TM1V691MLB5sB6m9ikTdbAjx7Hr6Ib7A7FSfBnu
Ru3Jm2gyOSC4inlbDGEIFe1N76utQfUFsnpEPGLrjfWC9hz6nxalYoYTo8JYq9yeeK5PT2xdU+vV
EG5sFjpW5HScu+Bd9uYCg7ZzRHNZ3OHEy2jis80+MMCo3O38r2b8H2lnstw6kmbpV0nLdcEK7nBM
bZ294EyRFDVPG9iVdIUZcMzD0/eH6k1HZFqkdfU28qYgkQDc/fznfIdbOkrraBPFhAzrOr+YUg8P
jKi75yxsjyFbxUtVEEIUze2QK9hEDA7wPaZY+rO3Buueg3GYzOHUvTUMhzg9lERuqual6mT7ENHm
vfEbeSEl2uPV7SBRJTTWK2zVn6lMJxYDjoFWJTFd5d9CGTue+ldix3ItU3UHLR6OEpzWTcfpEmoI
XrOSDG2bqpfeNJ9xdN7H4BE2vsNLgUwOXk6Yyb3lVDCJXHYowY4j3N6YeJzNmdd0E9uALhfoZr+z
cUAsWJfW+8kQj0aGLtc5YlwdEor/Zc5k/K1Mz286Mz8qx50OGZ6yHwMLJeOz5Dq2BunLyeiwO6mz
MLMPwr6f8DisPciQnuO52KYtbDgoHztbFzEpF6PYkfzZUdl6gzBcbVSVEsIjOYJYPcXb3IZKlmHU
4/2RbydA0X0NErPEix8O6WsMnSsXHpyqCNEo94xnKye1wRtnujImWOuxAA5duxJZADbhkYiLv62n
5GkuO2h1Mh8Oo28fsjoX67kpkOUgU9pILGulyofCm8x9yblSufF16JAtDOnVd7Xfv3itd+1ih2gu
9EAGCfM+c+eTB+J065N77Nc0gwzHZQi4J9aMPh1rdfC9/qGO8le3MEoiI8My0mLmjGSCmld0WIsm
33rtBigdRV3MLxGL9zYgTA+EOQRUZmkAuGUlX9JANscC5hxvZJomy5i8gp9mHObLmZBmOM/Rg1/Y
8z4qVfaLbR2wAZhoR/b+TASbsLo2ANV94uyszmVQkZaRJVEvsDPV+JoGXv3qDHjDLWljlTd68v/N
RJTH8y6Ww9a/oYZ40/S4izS+M0hztHgufMUpgM7TVW/QVbq1myJVVGlzxBj8SiXqFbHlCwmbgAFp
QgAoGnT/xhniV0uP2ctUMQQftPE9ZHi+sP7e1IDo0HGx80yRd/Vig/Ep3r4cDRrsW8GgHHPs5Pan
wAweFa909pWQxMpwjxFq3UZ2cW4n/N94hCMGWF4KxMrC5htsksV5pMjy4n9ggucIVFD54yQtTITu
NrQ770tz/toGjk0Km+lE/QBhFOF9YdzrRBK7yBjf5nG9z0uiQmIkkxZnTCrpgp6mtbZ6982uYIrK
SlNR7Hrlb3KYsBPiSEXBTWvlqM6Bc9PM7bgXqS4wKBGwJrmtF1Bfpbp7Dj+82MORWRJ2pfcgs3Gt
u/OFZObEblCZT5Idw8D2nKlUFM0uH5Npw5+Y6iPL+CaXBEyTwXntYqL5k13KM0p9WnHuaMxVO+iL
KPmZvP45OpthAD7LkHUHGa460B4VbiXKcUAhBQ9GGR5SHz08LJoD0KnolIIqIHp37HPzJnZCfqic
xEG7gE0I7Y1Mk5juDuQ/vcQls+oUxzgNn1pz8fvP3h234Z09sm+dajBVs7+xRQ5ASl+zsn9ZWKxb
GHu8JmasgY3EuMfvfJPZzCFjG+eIlgwA+8Sqd32eNmvcda+wazKkl/rQEgzbqVjcd4odURw76dXk
Xv6o28D9DAer/u5n7KeALndhML5bEssj4I4z8+zkxi9jyGTmrDaGEM4ZtDV8TuZSuEV3k8Aw1JDY
IO97jpflADQI+hM7tjFIyKNCWlcYCN+xO+kj2tcxlrUPdny6j7LIRQY12VQXQM7EbO3aZb/jCBaj
Ug+/2N5tbVG/Wx6FGwKGHFDKY+KZd/y+7ClQjmDreWsvRzePa6rySuWhCqfHIBrct55JvEwwucc1
8OaWTdoBZsVdUPvti983pHwTrBQbdJ50Bf6C3DmAw1vlcAzwO3s/UIRh5v1vXnK/e2CiQjrPUY+F
r0nhOuUpECN72MLY83aQtG6VbpmNyvCzpqjKc+eedEK6SYSxa8f2N6++kLlG9jXWGO6Yrm3SPoZZ
iDC7AUpu7Nh2yaOWyfKhUjHgtRLLv5Fo+iZJZyv0x5VPoNgd3Fd7HsK7WdPuwfI0z63YjlHsbqpp
urUnHBeJ3XxXAR6PwnyKYmq5+yqhwD6H31KVJgpqzYkRCMT8atPe8OYb3qtPBG5VAq85mnldrAai
t+c0GxlJoYTXuH6Y0engM2yIf5jYDmfKDKhIwGkTMpkubT7pou5uyoQANN5qInc48efKxf1VZTa2
Ce+oVUk4cIIyM4/guswKOdDBHtuF+qTT8bbonO7WDpuNyOhgNESfnxgJkqYSZEpa+8nzaI1Bcj9E
mvA7GL7cvG1H+9api2+WTDhTaXBv1ERAykBetKWrAw5gBj8Y5c3npJ76x9zF4lOV4Dky3e/nhSAE
1W3t1nH+1ilcB1GBMBfjZbRosCC4ChY3MsPLFAdHqJcwZuHhxTWNIfThWOAdCZLg85L47Nh8QKjy
svaJuwuFwe+y7cJA44FhUgRAo9uMCyqsox0eb8PvxI2OE8oc2I/O3jlJdidGVT6OBmJoG0kYU+EX
1Yub2tcvw+Rc4kiLN+XbD5M3nEH9AWxsw1thU29TNOJCXwizsKEqruhV6Tpkgv0QOvLW8FuGqvXF
9bLPMYhfVaqYtw8WnsrxtQnYobUF4k/W+eKFeOZNajPMgaPy7GWNvVNdcwse/zy6ur+wByU/Ht9S
FPGQ9eG9MSSvEqp4IxnbqCC6N8vxFBrk8jV+OOnR+MpWy5+bTz3Nj+FC+fIGCLKFZ93KWUX3ODvY
YVfM4JK4+4zzhR+utH1rY0o/2oE7b7KJDCONqQNwjW4v3KoDzso9UQr/OUtLvsHhTuP+l7Z1wUTw
3nOa2ANkRBiFQr0qYH+4dIvjreBxG0qspSbSaq0ObKhSsjDCAtDhPlZp/eRy5l+Ffgj0HEIg7npz
WwQU0hIDYINhKu7vgIIalKNxPQwuU3J4pItJJkt/fGO2mSiBzwnsu9kBa0mR3U1cBsYnlSu/UKxD
cla1f9cQs131fd0fgqZrwj05fsy2MRCEVyQChk0+YoVo9qlyvkoZfMKN3zW8uHeZoy7E95pNA6+f
CKxb85TZjxXWlsbsXnQwHoOgTJ9ml74Kh8zjDYvbT+cNqAXEIwmLh9GzF6OeTph/SefKlaEz7jCj
uNeDxd7ErvExmyxOYVw9j46dHmKH4UjQNmj1IKlWpvQOHGyxYNiUV8Ru+oWN74n9wgHtKz6B+Y9v
OWTNdzr2+iVKPT97ec6ZSAn+1MWpUr7XA1JzXxjDXgjEO94K9NlM0qf4s0lH+20uXTBQdY3eQNgn
uVi2qDgLOZr3zzSr4C3K1TYeg/mL+kk2ZV1nom6yElsgm/YOlm6mYnh7mUFvS29sbwiL45JJ3TmB
dm1AMYIj10luYbNj6JISSZ2IkzcllSvTCCc+Q2GCwpRuqRNuDjKjq8MmXVYH8qSazLrNiY3uUKnv
K0eahzRhdu8kBhM13eDwspP3qBGoxemygYWbuCL00t/kQVfvnCWGNDZRjCunM9wbczKA+1TmNS1M
Gmx6C7RQ35xwd/UbqPvP0khfsQWyds2BCzWlh6LL5C3o1CMEwOhed2YK/dLvjGsPufgLkBSlHFju
W798KLvyDJTxjUDaOZVtsxbTovIVRxUkMSYSTIEHu1IQOYskASPAwZsnPo+fmWDCcXGSky7qD4OQ
E175pF/HfY/FkUY3lGkcITEIyJDfjaYl3BCSyIHfdm/uojfTjJBbpT+BQmzJnxei+IoSW704UTRe
jEYccmhX5xlV7EYs/rAOzj50+3QNImyAW4jNJ6p4Bj0m6PwIHCFNUkMJ5OXROuPTYIxy5Wnx6k5i
7xMnOSif4JoAB3MaBCGZMGHahycn3ZrB+Dhm4i1DlNhVFY6esSwpMDPSlmLqUdXnqBXhjcjbA1Lo
Ae3vV17FlFbRjqIL/1sCbM6TxNtF3KOUQ8mj5ej2YwzBOVq5u86ZJxBHILhayeq+YOHB4YbBKEPJ
oHrF87svh366Q1MQQ3JFf5Q27dpxXziHuMDe7GVsFyG+kg0IAxrBmZFMptmvu4GdtypJ7HTw+xry
uqZ/lAYCl2W5i6hgBfmmop+D1Ff6248Z6DfVrLdsEE4RofRHWxlxt7OmMPYO2gzUtAq6YlNVlrsu
5ulelcE5GqLsKVPGsaztg6TQClbWeh7D+t5JTPCcVo9ZF0uUx5gz2yzmhm3nm+0myhnFQpKIzfd6
nvuD0MZjxUt4J/wSI7DC2I/iq/tj91+Tz7FPr33GxGIlbBmdW12/DJwI7HUfzN6zW4RbyALeZ5Mp
+Hrpj4fLeM1M8lCqufx2qrpieU7HUyRT62doh2+jAbpNZG6iz6txvbVsJyI3odedAixTdww/v6AS
9djQRHYo65RUX9SWinKNNhHYCZrKf+98q7gJTNd5KyJ4tt7AqtOD9tgxvKDJw+rUh1thCliRJ1gP
pfJfHadvH7UQ/X3X2IlYyWEcr0WG5E4PXHaqKRk7ISp418Yr5y0T9WJvcCrEJD+e0phGoEPBMZoI
ZhU/tJ0oDtJ1CDw6svA8iAlF9ho6+iMZZLcRzRR9tezIf5eBVWwrHSElxRA4mFUZd0EXyu+pNE+p
6lnFEf31hb53dahYUZ4cPzavMfAcMN/sbM6V2Re/x37MLnmH/Mx+N/oR5UjyJJC5zYi7jo+YC6jq
oG/CD8rbugnMq1sVzc7oaFHDnAjIEkBr/hQ2gcHksiEtuLSkIORO26BidQi7mhn9APCmqOfPrDS/
DYp9j1ZA/npofHKeev5Qidi6AzUL45S2u6HOEBMtD6MzDwmFZS1mwmjuNlGfJkRMZ1jl89KhgHd1
a+BzG1eOm4W3XRoSAtCjzdCBN19/8MN5uMO/P+zNJuN4HRC3YzMziD1gXLvhwyPjfML8yHAA2+Jz
HpJV4bwJDK1QeLiq15xjHn71buQdlgxsIiKoRji+8ZLVBJQDzADo7fUlzLuZqJkYLl7f/eIf4Lmm
9qv0GeBOtgGuTDXOqZsJrTDQrdkAObqcraeCV8ResRYoQBtOMuyDQaUxqzzf6LZMMv+lYHNdCsP5
KLRtcaZM5MaoDay84G0s1WJT6IjuG4MZ33cQWTYVlmhS1dxPK6ec76LFQlS18yaY6h8l4ZHLKr+E
4juw6vA+NtWZc1GxbV1+e0e/kSO/8d3huXfRnc0wfw0zOnuV1720ec/OY+IzgMNEhLKlz6qIgTy7
tSC2XwS3UxzeWA4OAtxg4R7NHuo4DUxtiDtSmukDMz3j0BBjGesQK8cw/xKkQaveeuXJOIklYQkb
JDzjFxzuEkIXkIHmSzLlC1CKTUJe4fkxHLIKE+FcwOts8phNXefKIOrRVsKHiQ7fdR2w5O3ZVsy0
TYJSgv1GpavD210w3E6jlkNdPuPjjekJQ+xE861yco72LiMwNuK0OshISdKBICIGABA7B1s92M+B
gYnCjtHmJg8URx9wG16095n1DOHEmhsPe8Keye2YK7I3UrMzoIlImkSvHagjbZQf4TJsPO0dGeU2
pHEwAwUUZ3i6bcncRc0usStmxxkyTa0Z3hdu+c3xj7Uv6y4kJc6OO+onV4XH0VniNPjrMP4EK7fh
EaF2YgN/JwG54t82jfoolC9pcWuSw9yWFmXIY3GkunBcs2MT66y0pmnlIFCskmm499myzI0y133K
+z0BInZIUnlFgGygc1sRwaTo023Hr8xmzEp2+JH3XbUVyn4zE9DxNijYtWP5Ny07aZ3P6b2Y5+YY
irx5UGVsX5JMe/smcaLHnIY6wjrOfRKF+gZfJEmBMvz0Ku/Bra2jGoan2mDzFMYdJ69qjs+hydmk
410ATrt9yWGiEJ90p81iHhvK8k3Q98E+itqeMd6TgPO3FbOMDWyEvcBsOOOBNkQ3bjHssNIkjGUb
EiRdER5MEbpkEDGA9IsqlYXXqbGDaz7WmC9z+eR1KKTDEC+QJb0PCcGMcTnsXEgxX8LNvXfJ4B9V
u37uBgUWZTltoaQbt7rK83tq2nEbtzgZdLL3YErsA2Yb9uQyFW3wzmnnOMllE5gMX7lKYh+LNT3m
adYhsKMxpnPHO1G6b1M/N9CYDF6DJLNl9+UqH9OAYnycecVlHO3swWa+uETqZ/bjkRKa4D4v2Kah
LqfChxE3eBNQWrOdiOLfQxk9EOhV/P4swY3LRzJH5J/LrHicIss6JpHs2ZPjXyS01tJYlt9OpL/z
ADSxV0bhvkFpA7iLOBF6yj5HOg6AIuClLajRuDMdkuMdCcAHZsBkzPMk2phk544Yy1aoGTas+P6b
Fc4+uIV6jMgmopTHw1s/Vpuqh9kvEtEd2tQjJFVFlg3tZ2iuem796B2mdfkwza1xLjOoLulQHTwF
qCIFGHM3SZJxfheWZGZAJbeRj42KE8WxNetl2uep2tu29K7gtcPoq3aOYVTWA/NI75eyvelBGZ44
8Xzp6Tlhcd55eooYwzvuNyOH+mz1bPdzksAQB5rkngAscwaroKRJt2Q7hobVBhvwZDsxJACvhf04
AHmoOY2D+6vqsL0hnp1iAbdltfRiEg2xXYOWWd5jJzP1xiO0wAGNV5vTvK4arJi9bSEFTt28B+//
Gtq1ccybLN7GcXKdYSrexGjISDLl2rIH++rkGhEC4CsOW9ZgWox/F7n7W4TiKYsHmFj+1DnsJ0Kg
nA6mDjT+aGMtxs5eNem0jvo2I8Xr9RvDAyAVULSXzwNZrDJ+r9MoxctJ+3LIcCMJg98EntYxN/hH
jrFxbxoVk5FgQveWWPygZgBunb110NClZNnWydLs1HGIUd6Kh3nl5PTTFCS1X2h1rJ7cyPkhC8PJ
r4rYcDok3GJ7yh6tyI/Z6JTR0crUFyaGD7ZxFRJhC4wPYgOtY1DP2xxXl0tV6W9JgpxC28JunxPS
5E8+ZRWcEGP4s1U0EtgVyXORQqPONDGFZcYHths3r1H/kFmogSZODjEqocfHIMQnsLZFgI2ELfmD
yd9JrKglpBU6XrvmDdlyEkkfwHXBZ1rsPbRW0+JU1QKSk4Xjqp+SI/9qC4LU+VJN0a8FaH7kNAYK
M9+PM30AMHWPcdIzHjcJTRIMY4YVNFAJ8RAD+YnC/qKUkX2zArDMdw7oCyLeTKU8/xDq0WMEPBIu
UWStLyLW6jX0uAWxo7vBswzK6cnvlXGPWzEB0jvQyu2PBP196kHuoSmL82SiLlqEAetNVtUc+RZO
wDlrI7xC1ZNphs5zXlPIuVrYB83GU2n/FFc26E2UwB17yxoUGqDoZt34bA83w9Q3KLIEGWeDO8u0
Zb2j66khP+Qyys/9xPdXyeCrz6nhP7Kz8QntkFo6E7KANVPW0Q3+K+swY1NCFTSIkBQRo9QW/6W1
SytlfQx06FDJpPyj3ZrnAFxOkoK4xEl1G/YWPDDfaRFYZ0K+5FQ1EbT8Oe/zSymGJ2g1L8qinVJN
yR1onqfeV/4uSiOFkWoZyyVdp+8mD3uUg1FjpT0oQURH94PlB1STFBMmL287Dg1M1oY7Sib+HkuM
u1jfaFPjnfvqpJKKwEXVJ+CVnQ0bwK9MGRSRYQymZxPk15YRUwlGYmRGl+H6W1uOjGCvept4BE6Z
YVYbiIJmyX3nugBA6k6q9zJMwHFrJpgpN8GJ7EzFuchlgNyQWmai6ccX00nSl4Ab6iaY9ahXGtPk
ItR4zxDCxKlicd3aY94V/Fqj/eRE9VecWUjNYYjqHSTuE+S8J+XyqNE0SxSgDrK9J9UetdVYaRWz
+YgpPnr2h/bVcODooCpL+xLGs3cK0oiwEqDOZeZ8q2JS1CIjcGULBO+B9oWTiIdupWh+++iK8nV0
jPG+biw2jGVZxJ9D2Q4X7dkMhOiO6kBK6OyXHC1jmy6p5WyscEVFUaqhlHMcB18CbAbins5+g6Ps
btqg4mAseQfQaVDhvNAmtd5272xt2OYYVBDBGkILi45G42TS3boFlEuVhvZhzLGalVkKQKjBC2gE
t9JFxExjhf/RYebaB+eGWekhK8lpr+opDMC8p0VxcRqKIdCy/B/GNjgLSYccpA2ECPMgbROyaI62
4c+YFzNixzXD7V53n7k7HObQOCV+eZs0yUyTQRg/tSDK/E1aL/BN6JXJZvBArDslpakDrIy+EoSW
hcheREQIIKwTdcadg3PYXga2Zl9qnpbg3UrxBcoOHYWovoQqThHHJWPanWhHH7DnRst0EOfM0iDB
eJkiJroJ3MUAkahTY6ENUCE1P8LgMPa0q+POK5kX3ji2Ib/HLLbhjzSC6MXcTcbBopRhTyDafHSs
anh0Nbldzw5JOsEGfOQUH3wEnILesY6xC7XG/ol0JRsmq2+BJHMijpYEzYyovHc7nvANHyinNcIE
nALLG5aAJzEpDJUxPHiQftewzLOrdk06WpPMWjGV5qGK9z4go2Pgz2SeljG8mBX65RSyMo/DNSQi
zu5esN/rFVxqTCYCcCoTjgIVhMKqAEE56Q/90vLJU8aheS5g+SZROa6owblfvELAKbKbqqkncKvF
iXn9IhZyLspihEs6piLrh6H31u2iaDfnaYvnuus4xMjko47cn95Itk6TPhsB03bI4jcRawh55xd2
i8wHmLgeW1aXPSa/b6ngXdSS1J2FiwUq7MnqzbWpeNWt0tkx17XOTyGMD3NADIwiqsF18VEy49u6
efcUqAV2gAqwzeoAwb1Iab1soRqYQYlw02xc+V+AvfCSds68tVocNHPFcZZoV3Qy0r6mQMC5aAUX
uEQTOJNI/JaDl/NrtMfUmwy+Fy2vwWJO8EMIY+wRzywHpC1xSTIGM/lXorrrCr2F1McNFVZ84LF+
GrpR3SS5xo02dU/mSElpY5Fi6eocH4cKn5Tn/eSDuyGv/gxbp9gButhOtRjBgBWnWkTWLsoxqRTQ
qmbrFNCStXb7cLiynUxv/MZ/81saLoI4Dm+peAJK5EEjFnEPWi0nk23T3bGvlT9PuwEl7zcf1Qfu
XYTWeiZOxs5ERjGeVsbvz+7ErY2HkVdudzA6ea2GceKwURyR3iUklFmuWCAFk6P+K9bheBYjTn4c
mq+enr+lb2ZX4SbeTd4kOVOKcBqvneo3IK7TlekFW88FAYrkxHmjdR47qyB4W9LBEhVz8+y76ioG
g7Ff1ikoYf3EhGwdKtiq3eTsiAs2d5HrP/a1Ge36lnt7JM+StOXCRffC9hfB8vBYVo4iaAENUavG
vwfGCPYvMcXNNPPEaxBJq1YgmxepJNQqjBsdesi1soIfHaNLhzLIXqQ3xPvUhkOcNvTxgowAhYE9
grFFH258TLIxBj4bC7gxXHqsOmurYcTiFqN1N9ugiNpad6g8yOreWGcnO4fKUgJR8NPZhUhlfZQo
fDAk/WMaZJe4rc9B2ZZ3GvxIiOFlrzgT0DBe7tAMNAl09iS2y3gLpxso/4wRz6PTDKiuegEj9YF1
a4ZQBgwz99d+It2XkKLzp9hoi11dxeqOlzvntZT4BV2MOvWNVdL21s7nd0I0IJZ34E/eNuiLa4g7
OPDZlEps41c3mfQe7BWs89S9x8BcI93Yt2acTTuzj/FI6Dn5aePyK60hisKwI3sYFe+KwNVY4xxp
Yeisk7p795v0lmX1hGOWtQqIjDRRGuocHk2ak6Qsu2xaJzlCByjq4V2JzHqepRPv5tq1jhNn8y8B
jHs1WonzXTbkV33XuZES7oK5fAjaWE2i8ldu15LXgsW+RZMkoipLE+sRIlcXILpySLh3tEyJUmQx
PjdjfIxsP9tGfZagmbbxG0/JEz5afAQ+GR/OiCujxWybGn70YpbyYBS9oDyV3+UGFNpwgHfAppZ8
XY8XiZ3SfV5Gb24WXd25vZUMWTay9O96qbtplSEnnWYj/VRVfmxZIvHIYUN+Nov2UvDiSVZm4D9G
aERbWVMga1uzsYN3QwdMUD20CHJ3hUWcTZVQaWMao/TA0VoVqBSj8L5h1D3j682puJrZp1vsPoua
GhcdgRBu7ydhvSWAsWaheBK6JKJWayLS6zjvkKCAq8/4uNkfQbohrJtq51dN7TEnZLH04A4TcdxS
5IjTac/ypPqDschBtX2RloVsK8fnrKNhyKk++orxYQgdFsMJgJE4rR8DxZPrVs/QXRlMOhRDZJiw
bM1cZfapHy5IPcK1WBZ2OAKe9dUEbvXS1S07Cx8zXcX4DAYgdM2AWj72TStNsXfOrOq87ILjudSL
u/meXWe0UOL2ORy/su8fHb9xj7TgamKjIaGSwoUur7R75k32I0yN3y9iDA4lGXE85gQWlPFvz+TV
kRom0YqA+zmxTq3MFnQrVZy8ORgOZC+kZKerZ5t3UaLKe3oM340EpYmX8ANtRbdFbX5hP9KEogyx
sRr7KcWqfk2NJqJUwTJwTffFtDVS2sOJyuGCGKoLubJxQw9GcrQHs1qFrnuFU8yfTjJka4WLsS9M
83PTTtQtgG1PsZePG2CWV6bYwba0extEqlffTwo3bYPN/5yYjnE1swpM9Njg7CunxeR0lKNcRkwU
4dLGBu+Bd4ngze4Uyabvi+apGSe1oo7zgbkKh0lcyPK5zVi0o6Gln0Bb52pJ+OScSxOLkwhOCsf+
4ujdbO06u3hS0GVlt4zjjbuYhN6OrQarbPMZ+i5FhiZaw/LeOkPaR0XJkxf+8d4herErOPafY7fP
rjKOuT8NNi0PZa+SB4mVeEPLMCNY/e5RnzaYLg8fkYSN2dghrQadPIZN2h0k4dB1W6tvq/LbNRsG
k48qO2PfeB1L56XxLGfNi5/3D5PNF5BFAe6KsVlX+EU3kBqnLzPSBRxIKoCwSa9bfrMThZE/ckTk
W6euVb21jfNrcqv+qGuXMSgdmttidOg0yCsS/619TAb7XUANRqb2yQbR8g0SLL5MpPYj1pFtvAQs
avpnjGR2aTpLHkUm4CDliLg5lXXMDye3WQmjfKFK4NFtqA6lGFC8MlR9V8wQ1nlV4tgXTnLxau2Q
puf7zmwL/jvOi7VJRcbedr2j54E8GlMF937OW/lBmJcAWC+xe40tBLcsmb8Dtu+J4v8Vs9MNA9Ki
I4VH+8Ixq8egbn8Ex7We+hOSmA6Jhq77gZ33exQNR410NvVmgmzI9sg12s1YZA+1ZfymWKi8G1L0
JQevE7dgiqUkARpXHeuhO/FMr3vwtYfIi/WOmjX7MR2aagdrj6O5w0nfBLE+z3Ufr/Gf2w9tkMWP
Ew0CeyMP1bPP8JaXVWpQhbbMmnuPACS86ZNNwXcD2WDdFqW6sU1/208F/hlArvcG3YWXiMKBJYpq
HDpT6xNZUfa9RV4zqphG55Fd5AdBJCY/Iu5YDs0EAwd66qKeG4qNh4fBvDWGQfCNF7igxZztVdNE
vytY6MdJwX5uHW9FtOPJkJSQpXV9wgv5u6yIwCYqVwjx48z5VduPgyycHWKdgp6WJNtyDM+qsG4K
o3vyx/a2SHS5nXpkDre1d1yOv4r2LQZDZAsi+wU107r3kZL8tZk7TEWzyR5vnGButypRyT5yxuKQ
GqTxxWh9T4TPd3gfqRGqI71FhSzZgJdXnFXXwmjNq+kxZ49pKnOKSJ7SrrHeodIny7ujgF8HFS7D
ET13tk8XTjPS/m3rO/LAw7cd0usbuYIzsird/ViPEYMkHu9bRUsMODBuzt3kdV+h6h9yA8oEUWgk
uIQch6BPKyjA6nXau/AkA1vypq0KPU7hYU8zaJZNnUfiqewOf//bf/6v//k1/o/wd3lXZkvtw9+K
Lr8r46Jt/vF3++9/0//nvx6///F3VzmetITwiR4p0zVN4fK/f/16iIuQfyz+gx+YiNaYNRHarfFm
EF1IV/+NK9hskWzhCtuS/h+vYLkkzjPQxFs6URv/4n2yt/5/vwLnc1MoSVJZmn+6gkjT2K1yqXeG
ubGY3Ztb9+W/cwUFb5RgHQ71P31KCFn9LAwTgjECFbsivqzNX19h+Ql//h6kb5uOY7rScb3le/q/
voe4Yu1nsxVsO5qceANhomUgltTpNvr46ysJ519cSpngt1xp2cp2xB8vBcJltDucUTucC1voAxt9
1LvxoLf2PVbSFdDhzfDq/pu/719dle/GtVzP9U3FnfbHqzJOMMu6nTtAm+RdxqR6al2LblYxbbOW
HNgkagBf2l3hd8mveQFEOffvbd+9o9ZzNZkYXulMXnWIm5e//kD++RGwTB4DZeJiFi6GiT/+ZprU
ZMybptsxOGRos+4dcxcnT399kX/+0MkjcQX25HRj+X9+CkIrBJDidt2O81N3CzOpvbXf//oS/3wL
cQmX3JVrer7Ev/zHv8NussyrTbPb+QYxD3BNCYevO7M+eq//XxfyzT9eaGBQxZx56HYM1VM/5Fo7
87WkeOfffTMeP+iPD8Uf/iL/z/eMU08xruWes+8ZG1JP7jD/kJ59j0TzXkQ//Whe//pP+3dXlH/8
0/RgVJ1h9N0OJ+30ksyb1P4c2I8fYIb99ZX+1V0Hk0iaHuZ+x/rzXZfBxijblhuiDVpG+gSVix/L
Of/1RZav/E8foDAd4JOOr0j7OH+6tWsjNCVH9m6X1w9oicBcQigiNhr8yv4Jbv/6YmL5Ov75arxV
WNfx8vz5Ec/0UNvk+Dn4ryF9bopNcKRN/n+Tdma9jSNJ1/5FBLgvt6JESd7t8lL2DVEr933nr38f
dn/ftEwRIqp7gMFcGFOhTEZGRkacOGefOZ4jOCu2Jh+b25IYxpN1IIeSos5W1jVgoehONw4SesZX
nnJwxoktpeIrBhxHZJPc4I/vMYV4SfxX2FLVVJTPrjEm0C/IAfN+FOmBuxfibS1qjCyQbP28vLiF
g/zJkvrZkhRmluKVKKEaE0kO5FIvoC031muRrQTlJUOoNSAwZNHEN+ZBCWK3Bkg+NwFjGodIZkJo
274NhX9TrKxIms7N7HPJpi6a052jkgNMv+TkepMGsdWLbIDY7lsZMZnG9AN6gg8K2CzYJV8sBqFh
OhFXPtm5+6uSbhgaTmJZpAYzJylUCpqC1cdOi5qT2D3zmp76ktDERrcqkzdx7dQMx69YPT/ZKpxv
pmmICjfeWToim0ZeVxlWdfGxe0msW+3lsn8sGZDJFKZcQSTnmW8mzBGKOy0r1L8zHERlEdJodIEv
Wzl3DpUKF+1aU+SgWdbM39FVtcxcxcpIcwOGiy2P9RrE2MpunUdczFiypmt8K87xbDGmm6X8gslM
fiu+6giY9lQz0HP4TuHt8orO7+DPpqafcuKEit8xoAwWzkkBVHeHytzXTxT8LhuRpn357OoqF7w5
hUECLl37z1YA9TCeLeLq5RbIyVbaeB/pgeRlL2+jbbwXri/bW1qUzgZaXCRT1JjdkSaozzxnxtDx
Sqd+lhGhQq7reNmGdB5tVVlXLQuns1jRPFB4pTmaqs/OFQi7bHr5Jn9IpBtxfGgeZN/J65W4dH5u
eZOSlHFxcUFyeD9v4TDIGhIvrIlxcbtIrnSa0aqO9LlMqIqNp25qLsBIfXmVC1aBCBMMdRPtRKDb
n626vcccqsIipQThSaDOf03YqvtAr54leM+SPnmiEP3nNxmTWapEoUyWdfks87f8uIH0Hn9BZ864
brufBXC5e17PmvvTfINL4M9XyVdUpmOtW2efEj3PSb6KVcp786ra68fOQcJkH66ctfMYpUmmKpHa
kI2a7OvnzawZVyq7ETOa/tJ9oMzprvj9kgHI10yTIKsw2jwLT9zFeYkUCk+yLLwt29QpPPg34Xy4
vF3n4YkjNf1+U5JM/eyxpJUBF3zIFUl7CnLQ4btnfgvpXtwM5oojTHHhNG5wD1sic3OqZIk8a6TZ
rd/pQtrRLmVBcDp0r027g7KzU3+Iz3+2ormdaWNPoiC68yA0xCZ2XPCyCaS9BfO4lL5vGbMAdcvs
+OGywbWFTRHsxKDYtUjJGBhUfHMzApt3BJnJJ8O3gYFHWyFjzvWyxflH+3uJU2JtaoQQdeZ8rdvX
PSGEe7934N3TpoL5VfhtQgKrK6bm4XdmSpsFjYGhmzBj7AUUEGZSZryZH4MxK2qrLbyzwsrtsryX
/1uZNov2EzeZEcc9xZRR2mZKKdhZLlbHMEuOFD9lQJYohawcgcnxzh3zH5vy5+/XEBZLFd55plck
Ks7+PVfcf9zF2WGWIt8YGCs2oaNQiLumfqTJ0DvM/3bUc0N3ZRf/OkuXljQt+cQlLbisjbFA+UcK
vNvcEGEaFDPmD+mSUW1FEBs+9ygS92koAXTPn0ZVnEgUqp+jBUtO0RffLjvsmhfNziRKWpBHhHxW
r4XEtVae0D5+hhrsiWnT9/9manYawbKOAhBud6eBT6wECGsthIABAz3m2lrRZ+UcznM7GFU0wWRy
3aFbxbtw18PF1lUMVyJu2tRf/KB6uby4NYPT30+/K1JPbh2CDTZV19YagAppfDeW/YS3oaPLEAIK
nD6tkf9mdhZvZKTfPI8eKwmYZ2zrB5N2c/tiCPCRrRyUszf2LN7os3gDPipGb8ZD9njTbmEB3IzX
2m5w0Fc56LvLq1qKNdx5pEKQAvLincWasPUZvm7oqml9ttUblHrS6LYGzkYTHAFJY6VWcfZGnJZ2
am8WZ/qkAwwLGsahJaiizdMydgsxN0NrLkwPNu31D14575WR75GQs6uxuu97JVjZYXk6a/PYwBWs
oPmmaqo5vzxS0Uv9JNYzJzLv3N9U6LsXRKUNoJzek/Bm+c7QPErGc/fCtPHEWZCD4XhMaNYI9U/5
RwZP2tFjrCVFXF5Jncuf5K+06fzHKYZKOLYUypWfHdxNUKMToSxCdSK8hU/tPlZ+Svk2qvQ90i2O
ZSiENJCG7jN0bFeWOjyhSe+3vzPluWsV1JVNgunYVzsCWbEFxXNsteSowgEEeXIEBT0U599CaOcY
Z2bEo25gYW46f395GYueZf2zitkxRX9FzwTQXA6TMDbtjSOUMz8QC72zvOqO6vfXy+aWoiu79b9N
mx3PJmqtCtlJvijwvgfe/tZvT/oXIUAiazPJNhQGrmcRXJkkC0FVhk420oqrku/oMNtIeambHFKO
oLjNm3jtwEy34twZ5CmVt6juGcpfL9GTaGfQKAX6UGdOpdFmrCD1CJBrig+V/uAnJgrPhQORPErU
b5J1J3WH3PL/RWogGzIlFksyNH0eIlCTNhnWAmRTxyaDshH0GO2/iEKnJmZRIZTNBgJ9kEAxEz8f
pbiHm3uAx2JlJWf9iSn6nNqZNvtkMy09zXnowVrcU4NIyuqmTSDIIG9UVRAOhe4Ubb71UyiL80h8
qQRCk6kzKDHACwNNmAiaUTQ2cgul1GXvXYpHpz9slqvIQWVFaccDBxlVjTmPxt8WY7bivmtGZu7b
eE3V1PGYwk5utz8tywbycnkZS1ezbFi6SodCk9V55FIQbYBNgGW4j/l9V3w0xj750eRvq1UeaXkt
/1iaRRezQezVSLEk7hFS3UnbcNtDfraBx5kajGSDh7gaH/58dbqsyCpLo/kyX11NuSLKygq0mbQt
ZchS7cz8LRuH+FHqV6LZ0vIQITAUFHgtXZq378yqhGgwLzE16axrKdTszF9Y8so9uPS9Ts3Mzh0C
W0CCAmI0WhHJY9q8lsZWeZVFSHOuLu/d8oKo/vH8pQA4LxUIUt3WrcDexYIz/EIWgBN12cL5Wiix
8ITX2DC2bG4hrD1wQjr1pACtLfSLhj656uDhiqUDNP3OCMbrssHzC472B6kTJUCTqpkxCyayX/Jv
TgaNr3kLsifaRO9CcywR+rhsaLq6Pl8BFP1wOJECkkG+MssHqOmXYLcpGhjF16R4GITuGHK8+h5K
QaBi7GQvaSs2FxankBHSKsWmKs4TJKZ2YQJE6d1R07v2mSq+lz/Kb3H7fHlpS2boGIB6ZQupAc6W
JrdonmVWnznK1+gjEHRb8eDS/qV2K9fognOoQAcou1DmOS+gui5vuyHvI5D/SMTdeVDfP02IkOy5
/3V5Red5iMZ2mXCxaZzfs/6YVNRuGyucXN+Tj21N5tjfBN41E4aX7ZyVa8FZqHSZFRrOBkWQeXPM
j0M0fNBOd/wm31lfM+TZbvUfTGkjproBpRq9XTa48KlUiXqfNr0V6KTPXgqyWTDpx+ijg7he/ICW
Kyyzm+aLnK5EimU7pkFXmFVZcxiGmuRZVCZgxCt9K7/KUAD3u/IRBdDLyzkr4f+1fyzm/9uZXOYk
FwgaqwlakfWoe6i9dv016KVDvAGSsRMPxZu14oFLfkFU4naUkaqlZfDZXKED+OeVnDojInz5Nql2
PRzuK0+HhUihnhqZpREld687djB1gR/eFHcWo6bwz8PecMW5gk/p8hauWZti/skO1iHYsmIIuYOv
NAcy8D2KB7tyb+4umzm/OrRPi5p29sRMJplBnyJ34iTinkd+Lu6llTO7ZmEehZoMjQwwZk4+XAem
9qqrhxz2gMvLWPBrjfMqKxbstOdYAN0cVIU7KQVA/8wJjYPncDzKb+FasXLJDs+ECeVCr0H/6+l7
sl11hbBQobJd1WvwMcKAcR9/eNrKIV349BqvZpp61P9lcd4np3ZWF61bemglfkG3dqPctN2PrIfD
5id0tIr/ennvFg7PtGNTRknVnDD+2QU0GBJqqINCAGybIb1B6vYtyFaWtPA40D4ZkT8b6eS4BlBq
cM12kDq+hNLvgZyh7uqtmDti5doCGnvD3egf9A71YS9i0CpB0Re0vuWv+PzagmfRIs4FHiCKTpnk
a54equfujcn4/7ans1hh5J3fu5BDOvmPnDkMEJeQtFVrUXb6V2a5C80OnjbTdQg8ZTp6J94Yc8N3
TVMgn7TzDr4NYJ//ulumppvNFCwMtALsywtbOABTP0oGkC8CQpv7ZjDAqTyR2k8dYGgiU/0xftWZ
S1vrfi3dIDpPYvAOdOjVs9oZQK/G1wSFDuZOcliX4zuWbdyOtu6g3WWLK9CbhXUhAEGyhFF2U575
J8QdSs9oIIVW1FxeUacK3V371L1d3r2Fk/3JyszzPE9ORGlalPLV1bYm8ssTBGw/Ah1W34zmeNna
2ppmTuiXviA2HWeOtkY+UcTs9TfjmTLkZTNLn4pVGZCsmTraV/MUGk0Mj946qxr2zU5xSJq2xpOx
g05iDyT2oVi5GRcquBqJBZmtTGYrinNM1sC0BbW1AWrLbtiLsfZhlbXoWJ6mMCSBNpJYSXDJwK2i
C8l+qIo3tYi7lRiyUEf8/CNmF6fUReCWDdpWud9/UxEZ3KSW/40KIazNY3xUROFdRLPmYPkqjY+g
uWb2Qr1qYn8/jgqkuBadLSSVimuYHcIbYj5IwAaKWbd8horvNhc75pv1j6ESvrZS+l2Ec3cD1gQe
DrO+BQPPkKWBFuzlT7kQGT/t7ORRJwGlAFCaCb7JcBzgR3dLNuCOFD9X9k5ZMzPLDiELLQqjbI0d
nfT4Ru18+YqJvPg953UnlLFvN1Xbfm2s6AFuM/1dFEUYnXV1n5vmc4m6DlwwCk8Nv4Xu0NDzty7q
EPdgzA59FxQYw2LoXiPECdDNyQHAonClaCWkJp7cHaIWdYpKqq8Ytb7qIxRw8w7iVb7i/WgZP0Yl
e5Iq1bpuZKZnszHE9r/YY3KUv6EgvNk/73GcFFTnpz1O7izXbqh2MAu2dv9MkX92M0y9drAfIGh4
Rs+MUNjUS5k3jNPyhnDaD1Fc+YYLvQbSexKu6dFHmJ5byAWlM+CHonDpmHt1l+3NG30DPYmN9vp2
rT20EMlOjc3xsr0IjWnmkt55ll33N6XhmF8RufDCL5e/zdK2nSxqDpcteqatlIFctRAfYSwTHuFo
v2xhKVh+Wsrsoom7MSdaYqK/Byu9b/awFh7EY3Bk3gyY57C/bG/hqH0yN7txekSa1QZuEidkuN1j
2u+mvWt857KRpecyVrg5pxRSPUuL3UYYFM3naRTDJQXG50VS7NrcJF1kK4jW3YvBCsp42SH+MTgt
+yRQibFhxJJLHq58ld5G6zq8k79H5R8CZHjEflrVLBpSmq8RtMbrQug2n019p/y6vG+Lq9AtE5o8
kaqnMrugwxLFGnnaNoFCZBa+KqgsSPlNOu7c+vW/mZo8/2TDOjUudEQEOK5MMermtqmudWg7DeUu
aZIVn1v28ZN1zb6OWqGCgVQZ7oD8Rn2fKXeFYdcu9JlH6baVruGiQFN6fHXXKlFrGzr7YrkqDz5E
4pzfVwVteGPDHJz5XV0NftOpmYdXk4rXBIxFqXBerBYRThobPYC0+3GwyyMl+a1l9wx/yA5MT85a
H3khLFngmgA9UsbjP7MXWmcardag7M7xompTWtvu5x97xycDs6BUilGZMsKfOpH1MCJJDcUqPbgG
rYk1BOlCBmxReZpSbZnq5/yxiRKxx7gdbEJZeBhePchr0HB5Et6rECKMlVi7Zmu2KiFQ2gBh8dRp
pEdRQsaU4XfNpLwbMruOFlLxWEDzc3knFz/Vyfpm8RbtQVVumskzkJJ6hX0++HrZwNLhAms+DahM
Gbc2L+HFYjWY9cCqpgtk8j0I/2zlliHtLbBfZxXpM+3SzNexhy3VoDlz1iON2oYZggm0I+4Hm+x+
W9iJbbyIDr3RVcTEUlrxydosJI4GA9AxFKJYg/VhB9XIQXxQN7KTOUy5/nnZ8JOxWVC0VDls9USg
0ZtcD68i2rbGMX9c+V7T4by0f7NgKGeK0eq6ALTFGR3YQYBE2foGjsgtgJPVksCatVkErGE/92O1
Dp1efMXtY/h8YEMO9qZvvUD5MLzl4m/NTf/8pvy0kbOEvka7Uk9UXpp1cFM8iu21+X1lF9e8cJbQ
Kn0wRvlITWy4Gmz8gogrviOXil8g9LlibfokFz7ZHMecN3ABRbUbOnnvlA+QXxi/1T8H7NHx/+dY
zVHnsFLqRdRRcCiCIyqpHry3z+aakaXE7JOVaVtPrn3LF7UgCyrm+r/14s9k8L/EPdCakeFz99pF
ZEUtqAcEvbWSSK/t4CwMJnobC2BGQmcihkmh6oIrmipH/4eDh2Ron5Y3ixb6qGZxO5ih08oTtdDG
FH83K5nm6hbOgoQSKRDFiSxFQUWMAVz5udKdABp/JqbqnTvctS+XfX360Ze8bxYwQIvmqCbooTON
QXKi0DquEueyjbXvMwsTaBjx/A2a0IkgcBaQl7cU4dUQo51sNN3xv9maBQcI9kd0GfLQsa71cNf/
hlxdLO3LNhYSv0+OMAsPmh9ICeILoVM3muKMSK+jjBf78IZIya6txJscxvfNf7KpzICEnlKLghAz
d+hP1GkZXPM5xG5NsIcNBkLbbHUuZvoHzxyDNgclL8bNz7BCma9XSjgxMU7EbLG2L7JXU76uIdp1
tV1eWrsMmpfY+ze5IYysDFWrOl3ymavorhgZFNMYj4EjTYRU+bcPOU51Hygfl/dzMXU6MTTzE6Uu
x1JrSTTy9wgpxC/aGjBxMbmYKtcMIdASJ5v+HA1VpREkyKNBtTsIzmz530N8jcwbL+94L624/WLg
OLH2199PYm8+uOhKFVnoaPflUTmYpDH6Rryp99Xhzzfu1NDseYBKYmcpI80GUbxqnwW0bFa+zNLp
OjUwu0U6C7IDReB6D4JjEh7lX53xLb8D4nh5HWtmZpcGAqVWiogznvbNeitN3Jya9Wb15l3MoKfS
saWBuDufJM/7RvfbDmHtzkbg7LWwYd096hsQm9tkK16vTdouxdoTc/M4gSJenUoyj1KR1sJtAUqU
8u/75a1bszFzAUVMEPmGc9dp6nFTfCuC18Z4WR3gXbMy8wMNRn/qjawkrK4s4GAMrmmwg63E1aU4
wBSXokjUopl0nZ1SyfIzM5se18LXWH+MvorKStawtAzAipB1wNjBiNzMz6RCy5JhylaLeCtFdlDv
pdfVKcYlZzZlE7YTDcEGulifY01AQV+VW4yoHx4cijQBXTvMUDjZXf7yS3YouzGXaVJTNuZIlXjQ
8z5T6QGa9U39BVqEyKfN06crZ/P8o1CiAp43PQFZ0BxLpAGO7TJIapwSYmH0yBNUQay1TGHNyOwG
qJFflQsRkhBhHLeFdtd2sJKFr3+6YZ9XMnOvbizTxnJJvPvi2D6r+o3Q75rnLl0JyguXzakdTZyl
B5UIDLuzQu+vKAPY3s7s6BYwET2x4VCsPMDOveCzsdn5z0u1y4ppoLkvEbDdoCpq3vYvtNUv7920
N58zEMzQ+AUaCt8NN+lnp0a+RSnCwPCdUofkxGAS5NtEz1/5eyk5aOOhgbr3ssVFl+DGnoChIA/n
pa8Cdie0wgcoaRuF3pdh3RVt30DW2h7/m6FZbKvEWDb7XkQmSUCGy/DCbe41tqYP+sqKFj/VyYpm
ewi7VQZVrW7sjAHJ1CpQmKQGaRgXSC8i+ySFbbsCvlj+av/s4eyV5DZVB4WiJeykEamAr/CKNTra
CVSBhy8QkWy8Zg0qNR3Ucz/5x+L0VU9SHzVOIUxT6dAm6nOGIoUCuLYavtQvZSTCP7fGwnAe0Ce3
/Mfc9PcTc6ObQVgXhmhTM3hhDz5T44KFOnDRDCiMp2sN77UvOP39xFwCTRTyRaqxU3Lz15giy6in
t0IRRNeamh5SqNX/xenWRIqloFLoG86Lpo2ipZ1ag9AR6Q8o9+pOhthMtcXg+fIZWEhZdWiN/jE0
OwSDKCARVjAjrpcbOTjWzygpb7R9+QFov7mHJHnF3vlTF3scbZ0JYa7i+dsCir4iHBMyviKEZdGz
62cX9lGE4q67+jZqH6VStuEtEyMnju4ydX/Z/JLbgC8hlhHRIJyYBU1JbnsP5SjSWmLY8Kvsn7wS
0NhlI0uH79TIbEshX1ULr9WMnQwLdPXNV/Nj3492P+lEflEFdRsh5X7Z5NLpOzU5izAt49Z9N3AZ
DKAT7hH6yYWb+ANeR5SBLltaSKWBYZxs4Sy0wGSfgiblxlagTVW23WurMMNrbJLHOjmWj9H4ZP02
zXd1rc65dAThmgJVwktYPEO8Q5CYFXnGs7cuhc5BeH2v5oiKkIj1CDAoNmPg2u7frPUfm/M8Hlne
QfNaydj5VcRopHYQEaSR8/R7BctvHYfPUVHsyCsfdEhkD7Ci3DUNd3EKbe2K4y5diierV2aO60ch
inoxdeu2b2FMRV1E6POtq0DuvbLmpQN6amnmvVkxum1ZVIED/aFGGFdN2JwpmsM8OYiHIKnktyxs
pSsr0vRbRgGbGzHtqKOjMzvBGFHbCNMndYgfL/+ulc8/z0MaBIzpv5GHoBRkXXvTFWb717G+4t6L
AeLki8+8m3kendEAS9uJ+rWeO2azidubtdf7ApzpLygTqDMYO6iyzC5LCNODPNY5Q6Jvl1/k7gqd
bTPvNtFPsbwO8i/lLTiOy/u37EATiv5vk7MLU+pFw0NfErn2UH4SYmOft7luw1BurjnQ5IrzTACc
1v8sTV/y5K5sUlftk77W0f7M941xnfXCtd7etDUsnZakH+rxscuNjxLa3lETvlxe5uJ9dmp99qAY
RiRTfYEI33Ufwo9eRFwWfZotmnewUMcfdbCCIlwM9iernf5+stouazsjmXI70Pt++5CPcFRaeyW/
cRkiDQVlq9fSyqdc9tH/bbAxe2ZkeQ6X68jDjN5w9dQ0x+whqFbOweJbBngCW2kadKHnWThiBq4h
yaOxi4KBw20exa68Q2v6Kqq1DTDrMT+IsIpDLW+XQrbtk3gl4i1/yZNfMA9ECBYnzIi7u7rOGkhg
peItkNWHrou3fundemquP7phZKI3BOIkj/x05Rec77Op/1UsYjhVPSeZ0cUQgawsN3ZDjzT8OE4M
1nDO2yV6BEgi/LrsuQvWQFJa1gSsYkD1rHqA0mGkK7G1a8YazncF7sbBp7TT56MN8elKfW/N2uyY
NL0V81gtKCALwTtDuEfZQ31HiwaU0LPfl1e24EswO50sbXZG/CHNQTR71i5EV2CDTK5tqEjHBWZY
b1LNQ3BVfy5Lr7uWhyGHLj96ypPYFkLE4S7/kvMgONVmiLeyBjPN2QM9VRDFhNvd2IWu2lzllWtu
3bFvj0ZjKCsHaMGUKYGOlaaACxPAbM2FqWmNUOv6zkQNeGegA7A3Khpj4p8Sm3F9KEzdKwo4EfCp
6izcjo0MWX3fKjuigVFv5GK7NoJ1nvJNO2aacNBNdLRnM1gtE4B45qDt2vyWieCtZeytwtzI3yS4
DejBFb90kzCg0irzt6h7Xf5o0wI+3SdYZzqceT3uSiA4006fRNgg9VM0DhtlV4Y3yaMVfpWqG/kt
r9//hRkoGIE2UvM6m8cyxyQYRJ197Iajca01ToXg2oOy1tI5y9RZDS4BykydyKvmU46QcFZ5PWBG
LZzGP/gK6Ln0qRwQ6uvf4UpfuY2XNk9jmHKiaQW7NJ8X6MumjNCcUHbtfRjcG/uy3wC6Qan88uYt
rQqCLBNKOmmaEph5O/X1/2emsSpb7VwodkbvqIVwjmlxBJXJ+CNswmHFMxat8rU4ZABemeb87Blo
eooWKqTKTk47bgCy0CLzHgTYGnw3bnZpVe06hEdXtvQsdPIFpwSZR7MuLQzuJX5ci2at7Ea+nYgu
j4iThJBBd9bK+pY+3nQBm1StEdmaXwmmFjK3bLE+0sT2wfSv82/xB5rml7/duRVDhLMDvP40FqbP
m1ZDiJhAJWNF+JG81NVD+wo2S17rqZ9lhfJnK7MHTKunjRRJWGk8wFidX8t2G5eHkkeNbYLJKssS
WLQKezMCz3J7hOFKWnHSs5A8/QSDcgpo1WniQ/nsLukgFq3sTz9B39TDMXlXlf3lrTy/6SYTjERM
TVMFHPa01yexKi/z1JNyTKBaxAgL6JiDdovMBZM56wMsi9Z0jBAdjSkwz/a0MPNURgGBWHJbb5GG
cYSd/72Bmm6CFSvHy2tb2D2Qj8C/schpM2fpWJ9JfWp2pbLTB97eueDHWz0WkXKs27V66fkJ41I7
MTX7UGiPRx7T+kgj1O37EI4MZLswEbm+hHyP560Nh52TH5B96DC6M30u6ufYTiWUa02rCJJRFtvp
gGwOem9t1W8Fpfwlyz4jn9CtNZNsOeKam1xLX3QKK/DC3Khlis4U+lOXN/v8hTj9JIuASjtJYSJ5
5kiFFda+4OJIKdoaiO3ZQeze9Hm7873qWpL3VjUcLCTs6t8FQm2XjU/B+vOFCzuJiBOL043L1PBn
J4YCKmF2sOJLR/5miFFYPxRo3xX+C0o6luS4a/Ra53H8s8HZo3uY9PXkuFB2ivthfa0D9MDvld+Q
tLLhl5d2TmLGvjJFjpAJSfaUA35eW1aPqSELubIz9drpzQ8lfR/qxGnF/mgoV3p/oxmOkP6W/btE
/8jaAW2blQfj0jmC0R0QMS84RZzPk3qDWpLE8Qtyads+G0y4fVtZ43moNU0NOjJm2kA9MKf/eY29
HElu7vrK7m+6K98OrsTj4DDxsl8bzIK64MxZPhubhQVYGbscmV5x1ynVI6qVSAQLe6iYKyf1CgcJ
axLC4TboRwbqpSDbjFbpbnuj+OkjFmGnVmjXtRbaqa/8dANXOlKMRhTVlVM7V8VnhLXcXZdq4aEp
sl1XGG9dIEYIr8NuH1Lr9IeEgrV0UyFMB5GTv6+C4sYMtfooWnmzTTWhI2kNzdfBRNJFK/yDW0Xl
ruXRkbniFqRAaQee6tmegPB6bkmb2Bqv2iTQ7UDVq0PXUfNChOvrmKOQmnqZdFWFOcT7avorK+NH
P4j2Xtl+jKruonISobVIY3jTSqKAljVT3GkEhVAmIu5WjdvRqxEqS3zNZE6tvAv7orah1HPvOwbq
NlHdfXRK7O1jV2zeEJrRUfxIGlBUjVAhIg0BH8ImJeLfQSDFb4GfDm9pVd/6dR15dqHq2aaulK2X
5epdlKKJo08EW2oZPdVWcFcaFrPeXfmQQLNMyCqivYjm96aK5GdBCer84OrRPm16iYmeKHS3FWf+
blDM/qaSguOQDua9n0nlRkq6I2ir+zRDSDZL0f3YWC5qA6YXbPVe3zapkNow6u+yeIzeW60St34h
Hroivk9Vqdw3UAKNhvitqSLHqJmUC9JY57eK7m2aac8+T5CtKbXJtkaH/M1tc6TlUCLZG357GP3B
bnsUuQS6QwfUgrdV59WbMkz2kQhvZWMi0xRV7gsFoJ2SyZpjNOVNmVrGrswnSXmVsu3o+Vsvqm+0
vLC2Qy3cJVpR3VtIgyahetAM+umG8BAFAi4wKCgcTXR/angwRGNAJ0O47coCxQUGxuq0kO80Pp0P
eGGTS94VU7TEFLdjPiqK0QbUtpJivZlW9hIUg3uw+L/byHNtzCG4hcDwBTYLw0k8E51GJdyRWCOf
ZKZfO69673HlTaz0ke2JFubc9sDUPgpokrAXRSHdapGFqKhwlDwWW1Mn0XPBlTZuXGt3wSThq0d1
gfwWgtpCQiUXVVZb88eHaPS7nVlMutlVfVcO9UeYje96zNYA6n0ODI073dKuohzKumCIt5EU/spb
vd3rscZMaSa9JIKX2n1h5Ns4TCBCIMc2Uw8llC56CpPS5tMZZHIjgmyyjh6pvhszKreVi1hbVELz
FbdXUiOiIqcJPorIaomAVnEY0izdkGZcx0nSo+inag9IWhvvCoQt7ynHGPloJTtIBSpGUo48H1gS
weklFPd8KbaHJkI5sLEbMdsOKHYclGEMGtSDZPnYwRaMuFioPqgptApa/i4OlXQEflbbIu2TLyJN
qWDXhA1Cc3rod1dy2WV23hpMUEmBDWmv4wne/SjH3iYxoCerpKrvNuiNmV8Vt0K6RiTkyd6XpOAR
16oIWdH+2RA/3gK1fPaE8kFzS+sK4QzKHwj1djU8HINv7t1s/JLqtGkTNdoi0Hg11OJV2Rn9NS/S
jdujZ+7JrbBpS/N3A9qamPQLesZDXYgVhASuYTeKaSd1YCPkTVwMfhuVcZ/2wW3DuOjOamqnSfUv
SZsCRIB92OmE9FrzY7C5MkJwiSzzbjfo5qDbuOuNcav13m/iVvGzVTLj2pPDY+Ar+6yipaMhV157
5WtSGIPTtMW7HlWOIahMzSU7saWmY7QAPl0BISEaUsdQMsvb3rfCV0ETSCN8S3yVu9R1/DC4aYTk
CoZJ6Tlxm1+ZaQ5XVlnddylyf2lYvSKYmL+PsbrpGxmNU2TMwngI39KmuxaKPv9dDIX5NqRGefCL
mPdzz8UAv7H4k6BZFBujcysblmXBs5UiDW8lZnQ3edAK9zQ3NqoriCjiNeJ1BjPPviNSktD7d1PF
VhzIu8oSkQ6zT/ZS7j9JZiMcgFLbeS38Hs3ELmRGSntoHWuR6aq07/stR7XZKo3WOWniw3pWZYEt
5NbRqkvk4dBbMlF5ihoGgZW6R7VcRdk9wINKAUnWRKjsAflGKo0vBkpsxmBsFFIie1T596sxeYGa
5gvczVtCIMe/v809lmuEyZZMh8mnqU7IiW7EXrOLWP1dK9pVIvSoentEhkSCjsDSmNQkpdwYTIlz
sAdpYxipfl218S5gutaWo/hKVuLHOEVZWVMDKjooehcoKYHtlpw4FYaXMnFR3kQa1ZbK4lDgw1rp
cdn6jU0DPt5oZRdzh6Zbnnoo+iJeo6OaOfxsVUqobeqGD2rtaqgKy/0mF9UrMxZ3lqAMmwJRvUTV
iv2oJtlOjDQEj6cgLrGrlm8+QIawVVoNsYXOFOjKhKHGybQgYUyk1C6MUN3USfLVa/R7ZPIOPsLb
7FvK1LQvmPvUrPZ5HzjhMHS3aTK8GiZL8xKIrPrOsP0GbWaQqBtSFN2uJfnWyJTvLkSEiQn1sok0
cpPUpCoiKtJKM9yOen6T5bT6pIojV4pF/cPXxORWIHAYgPK2KeHeLgfZHgwmgtSuO+p+8wA/74a8
ZDc0aoSaQ+jbnovAaF/WPcQXUAK0tcG6i5ew8nZjLP5WreInja9nD6RB5TNfaZTeLswE6GCt+kmK
6tcUkEecWymqhtbWCHSa6VoLeWIYVDurE16kQRw3adPsfFNsbxC/9nZiHd5ZJnjp0ocpG2mJIRqD
nTykR7NHsFWSHnSD96TVf5Hj/kNhEaWp3eiNSLxFC7Gta+VL4osbMxwlxEE5TZ2OiHg0kFF1jcnB
EL0by89j28210UF83kegKNLybW+5IWLmRs1JjVpHbdptVU99IFNursuKI55U+S63ao6vpf1WWtke
p6RME9uNkCo3sCZuRTEpHU2IfyHCp+zVVkcEfpQOjMsh+Nn1N9aI/F4Svwpw+mexklNea79DLKpu
x8xA19WviPsSktz7bIjMx5JJdNfQvR3zTlu5hozS88WrIZePNDsOch2/R11kIQPZbOq2avipiVNZ
qXbwdPlXJhM3kHYnM/w/0r6suVId3fKv3Kh3qkGI6catemDYs+cpM18Ip9MpRoEkQMCv70VWdZeN
Hd5d1Q/nnHDsY2uDpm9Yg/0iWLZDKQgmuB58zAu4zHF72nbILlhh7BAizDcWncdvti9kHxrwZoS1
NoK5WotrMVewmPUm9eq2eg+ul7mFjmzYVv7NoN2tOUIvtUYxDWpc227Iaxxk4sDd2TzqMksfYEv8
InsFYuI4epe9F9xbY1tGgy4OQwbT2JyVCJVAScLiUAci8guIbofm1N4gGr/I4d4b9dq+yiYXMnyl
+dho45amsK8dsudx8MG6Tr81RXPwHL5NIUYQBJZGLAEuQT20CXAeW7e3iuNgOMdGGrcVVvGYIQLR
rg24JQJ6qxrYroYwpF9l1wbsS4+yzZpNytkxW/RuPMxgYdfw2DS0GY0QBGSlvGqrMelUG7cpfAQN
BxA3Wp1g73HjZPYRvQr4ztoGJCVR+INWAN24hd4sAsY2w+HVMDMywGJLIK64dHBcbBnnCdJEp6HF
8SV7L2RsikCVPjBqVFGTwYV27OgxH/OXocxhqYg5mV0jCbiGfXJLEu5UOyDNXzxn3NFFnEAiNh2A
U0IjU1xPFJNkEQjaBA50cIs75ZNQ9SzbdrUbt0AEn0lmPxbu3qdeq1w2gENxRRkcJO1vsP2Ewi9g
bP2TeQ779DFhhS0LyvomjE0gL0CWas2bmpbXdC5MCwtUR3D0Q21jlw52jDBmdyZt/SyTfDvOquRR
Ic6GamdGE2HdG9/K/AXaKbHrjpjAh4ZewTQ77mA+8/Wonz7cgtUFvXLh2q5y5QnEObcYO5L09W/w
orYGu5jYOTLvJ4U6vMI3o6ySZOZ0fGSeIAkK0okd54kRWZc4vOAhgbLg7deP9EdO4n395v1oq/qN
JdsWGhomQTlrQIOvUPwxy2Sz7Vt/y3iqdqllJE6VeRG1kVsFEvkzjPSuQOBGvGA046YaslBSJ40t
PR8KnHJQ8noRs5Mlfk/90Ia/Uu6A3Z2V5nga6GzBOFfDWXUC0FB0Esc9auGFyNOdnOm064EyuxaB
21/BDRx7o+7n2HAJw5+XZTzr9hcqcABDeAIpauMciczqLe3oZW5UgJoG7ePYt/HgCLi06DYWZjpD
ARlHJxdtCMeMcIa+bQWrXQJ/zU1mwfsSqYMmKZyRUb8q2ZSI3AqLCqltMLxmTDanXsIYu57VGDWO
eJEli5kKNiYEjs7Mxof6SIA6GqzyQH5ePCpWk6FGSeFTr0hSO8fgm+APw81ZHeVPqoXvB1kX0GDo
m5YEg4wsIU1UFyyGU4SBNOKh1QfTSgI3yfr7r5/s4/HzftDV8ZPyrBWu0WBRe+5DV9xOnnoqFJTO
CzhPu/9+F/D9Ybd6j1MvhxKMUzvxRoA+0UKAB9NmsMYrOl/CauFMke6TN/p+uNUbBRK6LVLoFSfF
ad44m/yQnoIbOyoSHv3bSidorb49HFZDIemG3XGRksSiaIzkPQEFBkplPmorSEfM3aTT5OuZO3fo
rWauUpVZpcyjsI2Pp7xE3WWb8nPAmI9F3fePtbo2Zm/i5gh8ScLSJ7p4F9jTi1GDCFM4zUUvfAze
//r6uc4NubpBbAsu2eNyUU/CPrm0vcYQB50N8w6Y8n020k2boQz49aDL9KxOWzhUQvEfhXIXtnqr
QZs6EyMSbyB0rRHhyuRayTj/B6sfpwfU2BdVLbSuVmsE0jtdJQabJl0QHGELHjpunpgw73HJb6rP
ufZ9bAAsArz/Gm21PnqJk3JQmia6K59Q0oAEIzCrItRzCi2xfjsOVya+w9fv8eNx8n7Q1XpRNTac
HChNqEIOBCfrCJnnN6fxfnRcIhCz+/HMNlj+4nrm0BpfgCDQVID44vvABqlq7/U2RkxL3FYuPNst
ZxPMECXszsQ2n45kYfZg4gf43brm79Gy64ll0aSYusiXU+jb87ZGzRAkyzPL8dO5ezPU6jXqpm0s
r3JpMpZqS3IUAAc3onMCbWWYm7JNjuQZ6/Xm68n79AEhnrvApYBdWodRmYdaDphiFoquKGOOOya8
Q+bHmT6HS/t0lbwZaDVnUD9kbe9UNHHMV5kjgw0rlFeqS/Pn1w/0Ub0SXrDBm4FW901Zc2ALUH1K
7GzYwBM0Rk3KQGBTtN9towubgb2OHgSWtDY3xKjGzTxYeRa2WXFSM3jv0EZa7OFFsS/lQM7gmD5p
Y+HbLXQcnDvINNbcLGGSHnicfAYImSSiHh8y5NOhcqet5Nzfdal/N03949jZIUntZEoXd9sp57sU
uRIj6hw4++P8IxawTPCF0V3DabgKo520apEr4uRlXCFrnTfmLKHrf8jTc0iTj3cXRnKQjjiB4wf2
ujEKNK3IO3MCWkHuqCSnsr13mX/m+v94kSDbWYzSYBYJieY1SGdOeyHLqgTEo9uaj9rYt1CeOGU/
nH/X0BY6nqhRu7ZnQ7sNxcjV5VF1cD0PUttOmA0tl6aDsIXqd6yp2/jr9fzZBL0daHniN0ncPMyC
diaSOPPRz7fWY/8EQvnXQ3w2MwChQWMfnHHoFKyehVcCJfEGL82sm5+mznZTYx7QhPt6lI8HwJ+b
CTIasFZ0oN35/kEMlF6m1NFIel+cn8IbQ3JSTZyq1/9gmMUjN4Dk0wLqeD9MCtsSVroYpi9RSOQj
uG9+irIob/aLM1JnnoMm/pnq97cR7iIXhBi41KDzvwZz5EXZBgXQK4keGrQqJtS+1DjT566iCruY
6mGT2i7qTa3NsirsbH3pqTZSzEus1jjADmCXmvmFkN5VmjmhHs4pmX7y5rHtKCY3gEsrtt77V1L1
6Ly2HI1r/Rva8pBafDau2Tm64SepMlQd3oyyWqgFg75HJzBKj54phEWhbbv3HmBluaE7tqmfvp7m
P2919dathY70J0UDLG81zwaDvDw+Q8zWQmzIqkBuRKGondGjZBwZdCV+VI6zCwQC13H0mzh3mwez
QsEztPOq2fimhpucC4EaVLloDp8OIzsO9VDuO6fUEfrE5Zmz/+MFDyQk0Gf4h0IKZT0NQxoUlgnf
usTyQLlxSiNucuNeedOBBoa8siHu0pb9fYkDbPP1y/rkVATwDdMPAjXYU2uQH9oJgS0WoJjlOk8O
qaJsJhcV/60bNF1rFqXqHFvskyW3sMIRUCw7ArYG75dcDx8rlREAnCYZejulI4s/Gr+Z+fz1g322
6N6Ns1p0BiUwO0JZOzG3/pYk8y49ceg1sUhGRnyOQfXJUQwUMqCSQFKh+/vnbn9zFHML8i62xA2G
CzmEZmncuvMpD/xD3s/J1w/2MTcB0PTNUKvVrQvT8NU0AhsMt2OD17cDPQeS/2SKkPos+GOAWWCd
sTqP7a5DZN5iCMBdNzX4HHXFrllJDw59yqbmP3l5eCSclMi3ULFbxX8aDivmBOl/kIOLnVUhARqm
xKlzdOfPmSx/9mRvh1pFgK6bo0dCLdQ9aRHhG2097ifoEqM9DHRIU+++nqtP9jUS5n892SrFcyfE
SmwmmKtqiIhgYPcb31lwoKWIZOneUvelc89dc8sCWB1/iHIskLg8ICI/HCZWk6ZzLXDpsEmweMz5
ZWbX7n7MmzNb7I+A1nqkAChW23UQJ4JB+H4rlyjf09nA2/QLzY+M5XfmUpoK6DUnTh2NlfOYKXkF
x5FhA8LHiwFxm6EZzH1attDuS+3IJOgnZ9zckVQcETOJ0M8MaMZDBij8eio+eSuILUBTXYC+n4Cm
Gw6dThsH3UieaSv2ne/EzVkK88dTx14AHSAJoPQMgslam6bqrGYaWuDs0t7dpxmUYqR9ZbqANnT7
Eg21zi8ei96LnByw/rqA81zx6+sH/XAU4Ru4NkywoYxDILm+2rweMw3hFDj3qu+zYRw6HU9Pg+zP
3FhnRlnbvRJvSJ0e0KRk1OUVlXVEsuLeHG8tMLL+g+cBhMEFKHwpk6y2bBeYHLAijAQURcsBbchD
+9Xu/l0xkeWtLYEaeB2fJLvOWJSNbwOe6i8slRc0M2cE09Pd18/y4fj5MwrSAjASPknxYNMBrEmN
UdCLfJCEb/POvhxGBICoaWcR3sKZy+LDql8NuLoEe0fUdeMDhdkF5cGFT3nLXw1Rn8kSPlZWV8Os
1lw5AVBBJZ5LLtidFpsbFFqv2ZUKSAfp9JGn9dZoflWoXcDV9ZybwWdPCS0LqEEBPwd45PL5m9vX
0PbgzdhoScvq10bf5Bl5ns61YD7cu3jGt4MsO+LNIEU6GV7P0YGBZv1Pryl/ovXz9er4bE+9HWEV
GRW6yaXHsNIZ9x5pdlCGdwEVTWBxyJk99ZH9s3qY1boo7alwSYd14ZuTfhhYZ0UMuowXJO39nURC
CGF6ErT7Bb5UVu7zUFTsNxAzCYpCwG3UpDxH0v1kDpc9QVAHRd0O5Y/3r7dqAI4EZ8FO4OGIqwRy
bNAHadL461f8ySRilMUdgqIGYK5zc9iqAmODCkpSqfphNvVNOm2+HuGz5yDQQaBwcQMceL0Wa6aR
aUEaJGEC2padGUq3itPu9etRlvl5d/PaJgpFBPZWPrHB4lq9LeBLAYxxseJN+PsaL2kB2+0fnvg5
3QfdmVf2MYnFWCjL4K3hkg8+MBJoa1mzNLmdNDT3d2kAqySly12KPsZFSv1j1ariULpg6iu3zW9x
3MB4tZPWsTbmGE4Z/e1sg+lC2K4B3d8LtWzOBfuf7Bzrj8fXUtiBsN4qEGm1GyhLoGvOdQVUaHlQ
tX9bgPhYaPLy9Zv/MBQyFmRouGIBwoZk7vL5m2MAIgkaPU06JdNl4wSxLTfGd9c/VxH7ML9/RkE5
ELY9KFV9qL3VQZ/WxJqSLgeWCvCSm0w4V8NlWV/I6d/XwV6NtgrAgZJxSI9QDF369iS6H1aPrAyt
V3HXDyoMZoUGXXszmnsJbA45eum5zf+x9umDFoGYBZyXJZRcF+dYC3WCJa1JhDb36tYfdDJCp4RO
7n569o29n5XHHHgMrTzAkcYwN+eIyu7fVdhZvgX2FAp4yLFw3L+fW90AjDi45gTUbb7h3I7KozWp
fWYNu/YWvrFFIM7cnB9rFe+HXBO1hroeqIbvXlJ7Yms+V3YVuqhFzZ4PZDAQfUe/a0KDzruyBULe
3pXUT/JCJVnuh+Jgd5CPKcmeEplUPxS08L5e7OtliINlESWDA/RSBw7Whxka3UOprMYEZA9Y6C4y
rEes2I3rQ8gFwNH5HMF2HR8t44FuiKop9XANrAvBUz8ZgtmlmRC09Sf3SdMhUcZVbd6ibH/uDlxW
9dszdBkMx9kSKEMW+4P/DAxSdMAEN5Oho4nsf5dGumewew1qK5Rjscud6bICsoKwHy0dnyrL33/9
dj972rdfYHWUoMuocp/i7daQ/QCBpIj6Ygw7TYbY6GodjZqc6zl+IOCjL7YYsy6CK6CSgBD0fonb
TiCcGbWoROXpN1aXGz2C7QgUnBVlIj2BD79D8nByGoJ9z88E2X94y+9eOUZ3CAqeDrgsiGbt96Mb
vZ9WuW2jMtcVP3C8ov2YdgQ+V03EySCuCQxrJCwH55CI5tg0mVmEo2vtG9IAeN/cIUoIDJhKB6jd
omX0gtschT1G7ivlSHCIvRr5o3zRTT2Efk4DKA8BgVzNQN6b8xi5pT8lcMQFsHaoYhjD1VHXsyBs
miI2AMN3JZ22jWxBYQfSGbrReekfBK/rRDXDfZMGhhWi3n4LqzUG5/fcLjdG69tFpEAs2xQF0MG9
O9ZnwsIPm3B5af7CbFoC3A+XWz0ODXKjwkpom0Op2MouwVu5VhMB7JL4OBcEuAQjwPK7r5fn+qZb
lgoSyUViEYUtVFTfT5YH8GpdC4jiaAo5CpgjDnP1NLavMzGuvx5pHTP9YyQk5XgOE7nz6ty1O6jh
0ryzkrYs4oJ36Na60YJF+nqYD7cMxoHyFmIypF9Llrda/HVg9UA5u2YiuumIQzXWF4rwC2eiT8zq
IuuBVNmhnwE79yGsJtwtv4TC2pkvYX8yn7aH5vRSHsA94yyfv4kg+mFOx1zmVuLMQfBaMP+bZOxX
Bp8iwDLHJuS5V2dR5fJuOwIcXjrFKXVhxW1lWz7k+LoDAL2i3Rh+WW3BrgCqsZKR6izo6U2Fk4wg
YUSZ30U1GAihWmDkBKDQDsDzXgwbc2R3rAW015M8qTM41nB1KX2wMKGkFUH4adf72g61stqwsdP7
ivuvaJOGRm5tR+slBz4ytht626Fr6rvFjT3QdjME4Eb1gQQmuNoOfQ41zuGbDSpU0E7Pktj5Btq2
9s9uHERMnOyXruAyxKZNa04RBCjHUPYleGRjhk4mpJ5Z120CaR59Ywb7yuXkjhjWNS7+rQOcewj7
mi34PMEvhoAilLaEIozKq9+NnRVJp1HE9qfqQfl98azbikUQgm93RPp8byLR4cGQxUBO2xFjFQQs
HCP4geMyv9QVh1JFkMd5DWSdS7ziILNA7DoV0Mu6TId9r/l9ajGBzns5P0w+41vI1LkhnKauxehb
B4+r5tHmfbVxEFJHE/OGm9JoH9CdjV0LvFLD5Zc5gYu7Y46/uJv/Chq0FAZmb4qKx82cAnWX+acq
5bBEY0A9D9JNGuG0e6Om6aYes5iWxQ6iAvu6laGBekbiCMTepn+roeF1HfQgW4VMZhtM8nc3H/Jd
XQHh/fUq/uRssIF8Q7KNZiqAMquAm0nBDdrNUPCfrV8mj0s5/hweR/dMz/aTYf5skiXNAcxuXYiG
r1ivQJdHPDBkY1TnwcU0gCAGOySwA/qfXz/Th+sY5osEahQEZWi0O9cCTkp2UszZgHgbVuzDneXf
d6LZyhspz+i0fHIAgMFpYxgACO0POoCADuYMDBEzKVWzNS+cLHuCNOaJmCd2V6XePx7rf72M/81e
m+t/XK/q7/+Dn1+adsLvZt3qx79fta/8rpOvr93Fc/s/y6/+3//17+9/xG/+8y/Hz93zux8W6Ho3
3fSvcrp9VX3V/RkT32H5P/9fP/yv1z9/5X5qX//2l5em593y11je8L/886P9r7/9BTzxN3O3/P1/
fnj5XOP3Hnjevf76ryP0qn819YdffH1W3d/+Yv3Vg3gFfITRV7Ngdb4wxPXr8onh/3XBtJjQ5XEt
CAf4i0EYb2SX/e0vrvlX6LsswkBoUSFMWUIY1fTLRzTAR7CSRtwIF24c4X/5Py/g3ST8a1L+i/f1
dZNDRxK/jEP+bSQEscJlPWN0pJIwi15drjVoHiZgyuCmyrgxzZ0r2Znr+9MRgCWxKZRkQBhaPn9z
zShVgpJQYgQhQzl7O5MV/58jLNf6mxFAetF23WKEWkQ5nsHrzomqffoMKGPDlxJbBZfm+xGsmcFA
wXCssPfAFaA7Ucgzz7DqYfxJ90xEHCgcYLYRnK6Et1hrZsIu4ClUdQ0dL7K+NaGmWvtPoBAb1tGU
AuayXsc6sFt8foE4JU1I61UXlsMcEfu2KtyNGPv6aRSIpNC7N6f5m7QGs96JkUtrmzo5ENWmYYLY
ZVVley6mf39I4gkWKR0EM2gc+wjtvdVZLJpyhHO2ZyFgt05m98tHqXfJKhpNzwRQ7+O0f4yE3BhN
QYSEgC2uJtygAGOaFYJgMrX3i1brEXXXG57Vc/xmO/9zt7zdHZ8PBFEPlzooc2GrvVtZc8Vd2Fhl
JKS9G9e5jGzdPOaB/vb1MB/fnId6I9I/BAzg1a834ehWjT9ZEwlN1OjswWwiBDvfR+7uDF2eGev9
7bK8O+CBUKRa/gWNgLXWYe6VHTVzboe9P+55AalUeFtABoyoY+Ztvn6uVT3+z2B4KAA60P3Df/8A
4d7szNLlivojqG5jbSOSfDRBIfeOgdGEwn/2hlsJVnN9shU/ExYs/UVMzb8Otj9D+3hAyLGiYIDm
8Wo1atpK1nJpo37s9PeeNRTQPJNBBfyn37MrroMRuvlT5f0ilVEdWMfnWxvwGJCCRkFjKrO82VV0
yq+KBuXiqHRbaApkTZrBxgzyW99aDVm6wWlN9JwIWK+F1bcPU0CwWtA/hvTslFvf01kFP1KEpyAM
+jUYBcQRaR5bLmQ2Q6PuGYf0pavB4kPpyYgK4JNORTt3+8Zf+AfC1cPPqtXc3XiM6Ae39UcvksJy
k8pR/i1s3LS6ZZ1HecTA5RsPoLqb9pG12vwJ8BFI3KSyaGjYqegj7RrzwWw9aDTbeZDf2j17HcBO
hMS/SkHwZGPQ+iGbunaOfWjs3oH6OonQ0dz3tz28BV0wZZm4EzNKp/sRFO7N1BrqVz6x7trhWbOv
ScZ3tceqhHa1JYBonLImVu1AJKJx176wqVZDJOqgNaPM8xsQ/YYGqrUdghRzAx2Y9mcBYkYezv3c
FnE3lfV41c5CgadFRH1Ry2l4Tv2+OQombJD/F2dNW/nXliRN3ADPePLnFPSEwc1pxOq+KGLbMZsr
EjQDpDiGzuzv2Fh5OVpDQi2MNEgWXChDQSGOuWoAo9dK1QiHaNWV/VZB08cJ69LzJpDcG33Xco9l
Eeol5fdgDg4FTr2d04wgHfvSvhmoCu40x0m+tVgKhQXwYMwe9OoCF/qj4VrpCb1npCNgJbMT0nqu
D5hSslFAmyHbS4dD37CpRreWjSg7tgW/19g7iSFKdwQFHIfICUa2QxNCOsZzTh3T1Xb2XeOxJfMA
tYS+V8ngFj3F2nZldl1OphcJVQgfDDYX1IYub+RF3w0zClpQwQPWS+Z7AkmP5rbvJrinj+kU9Mca
r/IK3Fix12mAK4TzSU/3JVaQvdX4cyiKZlZd9h2UxpFh3Hc0r5KesPkoO+7Go2r1tHNUgxUd5qTx
N2xqAHbzqlxvVGd61UHoATbfyBl0RcLGKLJ5U6SmS2Ond0XxfUDgaiUpbM+N3QQLHH0H7efiWTVG
0BztMfX2FZ85YvCggVDrVAfOvVtymZ86G7lPGOQTdAmEK4sfYkaK2MW0VwFg2LjhtxRa6WPUFR20
YUJLesaeS9PtY8hCySdeBpJucqJ0bKd2t+F0Cu4yihIV8nOUoUF+6p5JRbMNNXq9MyYtr6EV5n7P
KG1/E0vTXYHG1CYvDH9XSNk/+wLuyw7L1RSOY+UPsUWrQMZ5Lnod5j3EF+DBZ0BevyCwfda1CX0D
1me/mj7wb7001ydmF2CqthkhO0oqfwsEAajQHsCwz0FWgJXjpLBq8PTgHBRpkWWNOIs3g0q7b66d
+c/YxhYPvbG3t4bbdddDX+AbGQD5hgRaqYfclZbx7KnMtrZc5QaEtKB4HnMKY4O4JSMzEpeamY4y
HH3DtpwrdaLz9NTwNnuuZc1PFi8gw5a7qb/VdR00cH7yBRiQ4PLq7WgsdGQJquXDlEtmh7Uy5Nap
U0PGQGlQ0A0qs/6tO+HHZWvr4HZAmAxqatBWztHs+UiuMi9XVmLZbT6hFAHu9wkscpOAU8YmM6qd
EQmykcvZDN2UjzepQbW4kFZR9Y81iPMpjAbBaBR53OUtjU2eA97d4+DepEVmjvAsI+M9vjePsxTN
T2gxDY79rfPqAOxsirOEuzpzN91QTMbRLuCyvcsMxGihrIthy4WltyTVlthCjbH55Ta0mkKvIPJQ
C0hKRygoz4lXBTkFp1MZt5np1WxjBjx/gBKp8wBtFAfkJt4egtbKgNTtGYsFjBkf4U0NCJelcvPC
mOaxvxew1yRRnnN+3WHXbMH6937q3vLhsBlgiWzccgbE0Wwy336ofEg3gB/YHivJpLdrOupbe5GC
HAcG3zQHLozUplbfcQjez4fKzHP0ebuZ0Gvop6j6W5cKLTY0J31+g1wVQgw1uNp9UTfWj6rPLB77
6IfQa42w8iRAxb1hhZ7pzhKgyO2IXvRQBsIuLcrdW972hEbgt4P27VvpkBZh3kHuIxETuizPrsTE
Xnq0n3hoasjVREU+p9VVgF7I3IZePvITmHXj0ZNg/DaqDUCoHCxUBEfISu8nYjR3dTsEEE3QXV4d
GVS1h9iHc8Z1xTQJALmZ6vYwQU+WRbgcpyK0OtbXERyNlVAo/xbokwZpgK9qOHNVhgVEwW+HAHtk
N5TowcFhcZA7Z1RNfSmDRm1zkzlPNSNZHRbuNOpNag3dbtZW/cQMPX+bcQB4G1CG+QZ9pQnlXaMY
9gJC0NgbrqOysCSZtWWm7K+7OR+8Uw3rcCuiw8RgMYrGhwibKbBvUeQAY1yPetsq7DnW5Sg2pVOa
39mlMpEeAInvFiRN5t4HjGxChLGFdjBQgFYxIjQB+gGUECdzcIKBEN1ss3nOx7CaPXsvzcGyTmXg
6g6iA00Kie0GKlJJ2Q8myPiOwbcqwGSHypSBd+nYE7s1kLDwjW5n+jBn2S2OaauI3XpEn8JhUH54
MqupJhc1HM0iDwzQS9Ea1D/lDAYKMdSNAATq6MihKG8UWA0dt/GtgZ2YcKVCSi0EYweKFcNgbi0F
yYNmRpg1lig3/TDGqsJmG3xNwwkN4CrhNhSvQwvyq4ktkOn/NAxhJbWeTTdmdmvuqFP15alOdeHs
ct82ytiShaURhbLAaMFSFZO8zixHQXMlfeYEQQ+iJl086g6aDfEoq8CHP9Vc1EeJkixoepCwayEc
x9kedxb+hAT39NscmEDQ+KxrtgP6WCVOWFlaO6Z47uzZ3Jf8oEpUln2huyyxa1WyWyudF6EC3gCJ
B5lQGdcGZ5vAcWfEUe107yuuhjvTcSIrz4uDz4SMuZpYrJm9E6aTXWZ0LrepDlBoA48rSi2XbRi2
POi2vUkxw+O4G6FwAZymI2dgzVz/VFrwff0tjMEDkQJapFrkzlZVhsFx15ZoO3ipqoebAfIBZZIO
pAx2veN1l1nAze81BFJKnB59mxjzMB0FmbNd4w2k36BqAXtB7SpafQOP0ssgmlkTFapmsk7gI4Hk
UpZGcA3jOdZ9y7XjfC9wqyIuMAK25yWU7+C7qN3jCGWC6wL4wWurZ6X5y+wmRe4AwYJGkZqDAjeY
631PWSo3md3OCTxeNWIJw/xugBfoR6i1qJvRJrwM61q5R1JbPioPftEkQaBrIxJF5pONnxp2lE3Z
PO6ROPly23Y6qPcAE6Y/gS1BLFgTbnxHLtWjz5u3k3FXZfZoh1UmfRbipU/PXZFCg4R4PBU/LdlY
+ab3aqOPzSqX9Z1TZjg7ADpvol4GqHKTsfbipvStOnbyNkiI3UD+QQ1jFo1E2ff9VCNZqFGQPkwT
OoEGhM3QTYKmjH/C/QCnvixgEJShQvzmtEQAzX1U7ItyP5Xlse+hDDFxkPl44GYqnmZp7MtJQA6r
yRgax0V6NeZmdd+qTYdIXqE8FOYBCHmhOdpdfTU7nRqwl4JpBha1h3ESZDkgAyTL2buBqohARX5W
/qUvCp4g1XAuexBmoobW/e8qd6oH7DV/67WlfwS3mqA5oIzfFsOWinAQT3ttBqk+MNV6UPoyxqVE
3BagF+HMZy8ubfutmOfWeOhhlDmGReOnJBK4g7zTBF2N4bENKDqETVD4YTl2AFk4hgJqbVZo2DlO
e2/C0rBIPM/nVoSyKcQMc6uk+9QXXCUzThDoPVYZbhMcK+a21lwMka4gZrE3XO2RvSwE4ye/chsb
6iOy/ZZTk+URcxbR+W7uG34q+1kfm4zY0x4HYrZHapVWUaVsM0+o60EBjduMPJVzDdn2MTPJgYkl
+8pVHVmKw+bMhd/CDjsA8H6zhRJcW7BM3/oj9VAic0lxPRWVAAFFDRc2KoTb1CuDOG0CAA6IKFMQ
zI1cfzNBywB0nY+6JzHv3c6IUrbI/+i5KsQJQkEsPRh9wfL7jvtoYGQgWEBDbcA8hzZyY2AL03q4
RQ/SvjFwcv/wFdD/CRoJ8xFCJd1xcCr6PNZkaTLS2uQXMxhpJaxcQMO/hZMj9LeKlkJ4D06IaGQN
bNKJoOZ4WXod3yn0DPSSnEA3jQnXCfN2kC8tz/urnszIcZ2+h5cHo6ILhzTuHB60m3my0vICYnrz
dzTPpAfZFGkXyFcN5ISTKp4KKOgMkY0bt4IBSSp/VOWEldINPf5MqkgA9j/kXt3GFfEgyHRLKw1T
TfAHIY9nTuCQbYsAwXwHfNcd4C1VPFUlfgyADc7LodtMY1HdthbY7kXaUnAQeP2suelv0a5hP6AM
5NwzCN+JqEp9tR8Jt2NpIW/lUOe/clCWSqrRVWaI+kH6ncjWQ63OEkef5PIymxsMiE4xfNtopoen
AAiP31VTQWeAoAG+hRP8dAnYOVL0zpXjFh4+kPhBf6a7mhpKtvDFsBQUK5zpkKksj2eICM+b/03a
eS3HjiTZ9ocGZtDiFUAqMsmkJs95gR0JEdAa+PpZOD33FonKYVrVmLX1Q1cXIxEIRHi4772cDw/+
UqrrppcN5g+zUSXa3VTwibJQzu8JQ4svXa/A2Ip57IVMQNCja0HYsVmE5QR2By6XW8JNONCuzdiZ
/dgcRSzSI8ta8QeI/Vt+enWvqYXyNOjpY5DnD0FOZ2hXyU2CvCCxHNnvR2N6Y7tRrhJncHRontFw
mAjac8wIef7a1F0Z7fhrUAQjTZR+VlvACftC+wHoRWyg3xWHYbYgwORlM4BVqLmABNi1vthVJu2L
sSRdJY1NF3laI3FwpBqQ9Y2lR4g9lbZofOim9oskCWergml7Myi8pbAaTZqZkw0wsFvN8WMUd9qT
XFX9LoozqpR9aIp7KbbHL1IdZg9mhfzCkMLxOgX2dxzqgPY6GpTc28I2s30/aeKhhku4wZhj0J8m
LU5tEzt7Uzh97NqLc6zh4pfRn8EcvnadAXDQUhtzn4y8OZ/lAAJ8FlpcbzmiCAU4YCQQafwAD2AO
zB3YlrtZUSWkAIHymwOG6LtSk+sobuZ9GI0JTjGkWW7haK0/zJ2zb7vBfHGMKbmPQJNm7mCMAX1V
4qU6h3Vi9rE/a48d7qLdjEoAxJ4JS8qr4knsC0iY24i2f2y1XWO6RacMWwVwAAfzVND3kf+5Fz5w
6g61k0wv+mFyEm7tTcLz5qky3kvq0pcrqOoj4KXWt0uMyEE00b12YJszlKnUXOoQ/EuNk2UvwNZU
sRPsJpOrGClEYbAi/sBE2J5lqv0xV+C1eX1bG7/CRgDtysv8a0fPoxay/0PQKFp/AxrX8Jco+tme
hPWYwZbtiF+tTvyYbad8nWpJ72n+Z8vpHdPBhwTkFviZMhYI4Ds75b/nTDops2km3rAkDIkLRlve
LRz/aR9zHZiOQJeNb0UMXtKtSZb6tca1gtalUj24BLLqBq6HDLdegRPmRXXAXhP1nFFt1f/oA7Pb
YEi705UkrLym5B7lKtLQH7uej8iSYBz3fF13TW7Yv8yJRBVR86B5rRrNbw7dTt6CZhoeyIlxk3QS
I7+2UwWNTGE3ne3mleAGHXWqVvszVZzNELO4A2dOtrUWWxtHyYN4W1JmQr6Ssgg29dQAabMtVHwe
hXTraPQWfCIU5+G9WUOscUtqT4TBrDyXa9jYPwYz+PMX6UhYDwpTVkqEcQVlra0AU9c1Rzkt442T
ST/bqQugsnEd/4XpQFI2UpBR5VaGaAudkMSQhawFVZkzF7shr5tvlp7pO9kqdL/qinjaT63C0EOj
TXzjcl/fA9NVTmPKi3ME0E/hZIMvQ4MhPlLa4FYvYqdyq4pqqifnzWzclHHzVJTdN8uu+xvAX+z+
1NGP84RJXY+UxK2vjF10L1h++ymA+AOGjsB8Z9VG9zbHuWVdyW02su8iEb0hUT8RLhbcnkY1jA5Z
H+m2R6VLvR3sfNioNFzv9yEVyp8l8WXr4gGE7VyyKlxlkDts3Wg45kDRWxInon9pCYa/pwtVnmOe
6+NGtBqo68guHEJumXvZTQ6aw9nXdQJcMgJ932M0yKubaLDZgktTDjxyrLKnym0ZuMk85c/IxCLF
j0mOn8aodyCvdRq7B5bcgsbKTtVbt5q2uAn71qJrJC7ays1LY/iudkMc79LG6g5qlDbOLiDy/ya6
xNxFZS++SUhCS98aVOUqmJNR3nKVmIZdXDknvs17EZE8iDC5ukY8GsHBqTsdxAH6h9zNCZ6drUWM
dFOKVg3dMCgdPynD+g1Kou7VTYNGI3Wy4LXmAuR4KlqP0S14by8miVmLGlLSIHAqLMu3NCSPplUR
OMmDlAV+ndiEUgDcmsmPIWs1Lj5W0oTaYNY3qDnsnyQ54adl90EkYsNtRls94WgvlC140iDdhFaQ
PqJZ7HZxrca/NUKIktiBjlcbG3mDm1tFCWhzmpzsCMKeUwNcS7ikyQ1O+9Aspm9haWeyxyVofNED
C1RXYIvkWtFy6EZdlyraQZ1LcBbdLHW9Zw9NnUGOM+k1A0W0FZs0zGjAh+t/EptaQd8E/0/qg6cx
pf4Pay+c+21kqHDSKBUGN3boWMJt4hLwgshT7SjFraq5ThZOzj7C/TTepiRrOWY7ncbaDQzYHwoJ
894TUhYfEz2vDD/Qw8kCXDol0o5KtfltmEMFEBzBlOk7YdrtyiKfBQyhyn4qoeb2KFbEcIRkwe+w
FirkwRkEuODaIM8CqzQqzeQOLoUEVrcvOsoBTJnLlbUavqEqHIjdtar61pOqm39iOSrSu55Y+JCz
EY60NlShHTSlqt4rYWEKPxA5eK4lAt6HuqY0ewfhj9e2eb7RJSk71YHZPHaKMMilE9D9mmMt2o65
MkquY0DGxNRMs3tPNgElpMz7dtRQrUDHkJHBdPGN3rfBvEulsL5vQrXbD4WRcLeqnfnU4m++I8Ab
bnOt6QGmArkjvSBb/L/MMfiZTx1d5qXEwKtLFTds3DpPjHEnF9mgX9NRUfIjs6F3j2bLfi10Jb6x
+GGFa7dk5h86lU+cCMTuX7I576Gu0kiK+EAJs5e6m8S0EVVHg/m5lwYWUEgO1e2kMHmJa5IDbNCm
lEOhCvzZ1JsjxmJ2Z0tUiLRSm9pQMX6DpyqCDZ7M6lGapfo5zUqDmhvH1i89S5K7NEtsP2evaHe9
adub1DRbLsd2E2XXBRnDxxZTwuClmOzVY2x0zm88ZHUB5apTZpKiTTPsNATCMSjsEJgQdyi7d8PW
SfdjLmhhV4xWdMgzoUtMTV/sRCiqL5kxGTdBJ5UH2WmHR7y/KGZoNwe19JdTltI9cNJ6mzg/YfpO
jgGbjxKonnoj8WjqmblcSJRoFPlXowyInvsxsSM3B/WpXYsoi16TICrrTdylXNdkaF0h1WbnmcTg
qY9SJFKGKHzNjGjICPa45C0WYC3asTtkSplcZ/SU2zeoGm90q5m66yknLXKUA90Jt7ozVfUV+YC2
PHRJnlNA4FXf6m2V95u865OZTKFAAler4E+uZYt2Tpssn9ujHgSk+3jjMdk07hbpSc5t2S1zikV0
K02igB8Z8ZWOE5Us+M417a6oJj7glRyYUZuVZzqlqD2br/srJUAFZWeuLkgSZ9Y3ca0AMOZsUZ+a
LMlPvZUTDmKSXqpZXOho2tuHYpdYKedCXtnc2Ia4npIrRemtN0Wo8bU0ZM10qou2g385apUKI125
Cp1kiP2M1r+qK6hOfBdKlcfbup7T4bUsqWDQ8GyI4l1dapy4dWyRTalpHbghRV58qyouw+B4R3Gf
U7Ljyew2TO+U1rDv41ht86s0mQrJz3JLep6bUj7JYThXrpyRRDJElaHikmfAzbNqqkQ7jjneZOVs
vWrykg0P6XikbjSA3kfWUrAlmJK3ztR2+dXYKvp3wk5mCMllWe+pfz0Du5ip7qQa/PAma6x5p2a2
3fpJGCbqU0U8Rod2GjcUXjDNHeN1EtIuPm2TSoFpE6nAghVuavbSSxGM1T6xOFLdLE6n77w45Sa2
mkR8FeXQ46CMVelxaMyUAksvopk0nqU9Dq0tLSnIoIFz3ZAkMJJ6SJZKVH+AXBqK/Yw4rt6FjTE/
JUaMGDgdxvG5nbTYL6dQO05krO+prydf87aq98iXsvpgZW0p9lGda9+V0VhAAqxVNwvAwW70tEke
cwV8sTuUoph9khWUr5JRJcI1Q1nx0ZDH/WNbBFboZXY6t+7MvwTWzqqsuwYwWLpJ68Yhw5iHAHRF
a5m/JZQx6aEdSpgvWcZW6WlOiiGhI5z4XlLTmZ4RFCrRQxNkYmD1hiTvp0knwW/YNcauPsliH7lp
/twg9CZmbmzS65TgJQmdKfl0EDeOFN23QQuaNLUS6WsTa+W+lMkt6lGhFa6epPNL3Gj677EZxWNc
2p16UEnX3UKy6QqXLAg6bsCAY+2N5VDKRyUNxvCEqmpU76NoYq0nrDL6L3F4H7JsUuKrhBq0clVp
LfoOqdTDL4oYqpm7pWPex4CxB2+o2uzODq3mUSMLoAPX70uIba1Z3ochAOEj4vgcG0IRfjGJhujN
PgZkIRM51rjqNNO3StglGO2wiXsPOWQ4eCqH93gtzWEM2FgPx8Yvxi6+08JUmw8pHbCL12pOhts0
NmVu6KFIX3MZgYIrK0371Bpm/TSZlkZ9GCo7+f+4uLJnPj5/diQ1cx2tE4Y7zdwmvKwS6gKR6LIj
qb70nt8uKT7G4Vb/IeDeXfe5Ud8pJtGJqlfzS1lN0U1hqDbSWqX06dDeX5nkU9C/GxQTTBjM0hTu
JtMg1pi01K5zt0oTa3xIkpZiqCXX6n2Sd+pPXS4d5K2x1m9FCq30S0wgSFZ0QjbhUoMEucBHc6iN
pDtSfLO+0trGvtZs3SDTDvTYd/IqELuhluOMKyF9rVU9ke/7Qu1BT5lVypc46c9Bk7LN9h27ktVW
NL2CiUoD9jBrlL3a6Vy34hzJ8WYeFoUt9YrfnFuK385lTX82I0m/NV1d32CGje4KOMJQ8gIpL1yT
xGDh51JiwX812rJ7qNRKvWviLt7GWT/eyo6svik1/SHMUTE2VcmfqijrB14eN0a2iStqiak6lNup
KSZWycKp6we6gG20XkrsK6pB42tNOWRL+AxgIJtKyLVaFN5YRmm9yJ2ZUHlQu9ty4HoPZZfCZ0pZ
mpuLEpLTr62RZGzn5PobX1FAK4rGuUvqDgZzSifbKjShymeKfNJicoCAk1rbz9hTXjuZCF9maW7q
wAB73waRmv0OECHzJgY7KK5CW6XZWpCyKe+J1FPhReAeDukQZI+J0gx0NonD3CVjCpUjDJ1au4vi
oGz2yPzyq6TVzf3oEOy6RjoWrGhZyh4mhA+UNZMq+SWrwfxFbQyKJbKTxPWePOa0cIZb+SaiEshc
6FkZHAat0+nQ4cT4rPkMdwEmw9rX2qSmtZ8k0ocwtMk/tGWpPAygVgmnyMQtXSf6fAuZW+NuBMNq
MUjYzxltvY2N2XdWtWmSGA0cnqfOzxJtzg/13A6gwBWE+VvCirL2UmqF+zwFFfc0xSC3evoPHFWC
O8edBPvbtuBcu0YW2Cm7dM7yO8Mm0pkCRYOjnSsNeI9GDghelhe3DRoi6xP5Tzv8urjL92gPqL7N
MvUFP8z68KaLG9oudFANtRd17KWtE07N6AaVZIwH0qU66Wi7YvU6UsWdUpppyBeGFDKaxlTdiNLu
nLY9/ZPKHfuFuAtGS8RXtDoSD1GXU5/nVVyjUp+fuWFK1Y09TkV+N2Gn2FMHDZ9KKea7GrrkNlTM
ZIGeKyFSE4L1ZGvlEjdarvd8FzMT1nkSIbQ/zqDyuXqZ1c8i1gIapNPe+6uRGGxaAcx+DpPWGX1B
ySv1hiQvNjb1ivyhY9QHfcqz64Bt7JZ7jHnq2rG+V+IpTlxVzqll9FmzdQKJS4vdih7HQOksgX2q
bxOaBdA0WTWyfRbp9HjJDKN4oJZGQrjibxVuaOjBYeKY6a9aEzDsUPXIH9Oq1sJtbdiZcEdyDJkb
B6ZQEWN0xZ2W6OrNmAPlvEZ6V4wHzYxJdtm1XNxJbS4ecevwqVDxj7lwVPUpBGHLtzHku4Qg51oJ
ovlbUIvhsQZBTyV+NoZj7XRYFssspAu5YRFlbUsHDair0C7kQEZbfTEJv18lNZ5I3Rsa9Qi9Ur51
RYDJjM8uKO7GcgQybYjeJk6b9KtBxLXzmgLZO+YG5Qw34rVo21rPMNPXrVTCau4S6mFyKk5Jj89p
S6yg2GSZ8sakcZ5t5vdYiqLpEUVBWr8R+9QNSjS612BpEL8bWtNJu8zR+uiOhmN0QrEzO/wu94Cb
3Fov7Gyz1HQNtzJtMN89mpwHNgCBmEkuODmmMtvxNanPlgJTMSC5tWGu5S9o/kr2P3ATo+rDxsIY
VXRasw2GEhIFXXqicj8b5CUopaZszVkPtXQrNZR6nUK2N9rYSqZXtRz/grTfMaFd61HIbCdehnbu
WStD/UXHReQLS41+4vJ1aACnj2VDcaIAmN2Ro4+X3z5G15PdjK/OLGJzGztmja0wohDs9hyI4atj
1/bPcJpVcciHgqQSAkYcKkTytEsxICDeTIDNyXvbw/TW5nryHV2C9q2y+0ZyCbDSX7PezDaNIUq6
legA5PDU5I7DNk9xhoTqYFWehOya7UuqqSFFSXZK2iksNgoajcF1rKnEZ5nYzj0JTSQhamjHj31W
y+WtCBBG8CkmBrdTfSj7U6ZH8xXO0PGHzNn6SyuqpY+NUNl7Ckdd1jqtTd7UUtEfpwoIFcX3GHby
EpxZ1BLJNm3JbpuTO6i5khwRquUY4TJbkf1Yddq3mmvldTJGoj4UTR9Y1I/qCUNzT43ZHzJ12a3D
njRC1oZUAEra0wPg1zVDbOY5IBMuQql5AbCpf6fXZj95WhqxV0Qcry0Iv7aACGM7430rpK7Y/Vc7
0lchr3u28VhohS/R3OG33TVaS6+FJH4QXW7vFLNLjtMYDt/UpK3IyMryl8+Vq38X/tIZEeungz8L
L5i+Uo8Wg9I3UTfBRmsephgdAx+vY83/yHj5R6NKuVK2KZNiv9L1leZbXjDAU0t3iVSNPFl6iGlm
4BS3VHpL/R9Z22xk67j0MZX8Ef6aUOc+KpnbqglzTcpbb2aFqcFDbr4l4wVZ9lpa/GcMzJR40mlD
SmO5j2PQZdEM6okxpKituc7nWCQpcrk9alfaUuS3HH3D8fMX9acP53ud73pQ++OgPf1ycJLhCYbz
8Zygj7Gizi9zhHUomVR0Ez1kgqT6UsrxdULbBzHf6MpzKkuuZvUUhijHaPOxxud04YetBcjrH7Yy
E8pm2I29zGxoY+020iv5pr7fpdMPnfOB7HFY3ljZVd9dWFPrlfufYbEto1d3AMyuXgJJhpH+EMt8
jDkNp9q9aof7Ji8vPd6yNv8+74jIaSGoKdhUPs67M3cZNtGs9dgOvKBPvdnoN60FUah1XEVXn7i1
+b0l7mmZfmHsj26M/1nLyl9Drxwl+oDu2+kZujOhgFYVNctLBvDzs/jXECvhfz6ooisFL89pR/Ip
+q6RhFvql7osKMsi+GwWF2fAO4H8QIZLTSYeBXNM64t9s+t+x3vJy471Pt/ntnenPtquw5XY6/bT
w+dL9NJDrpZKmS/q4YCHjMXoN05CTpAeAlN2AdF06RlXXyhSoo7u1AxjxwdattjFg0NaQRyTzq/l
fSfu/29Ptf7uWkeri2VKlw72w41pckH7+fkQFxagudq3E2w6yDSpHknF06id4ks9Hc7+fRVIGIbr
BUaxWn0aAW6DGIxHyE9t/Vg5+89//zLjf1t1umGai38Mwt7qxZtZT7eahj2ilcVxECa17eQR8Qz6
mz2YmGuq//8x/33w/r030ix/8bMRV2ugyky5clRGNKeDWXgTLRskdPM/g/bCYju7pt892urtD44c
omtloMg+dY3h6SQAxktE4rNPg0mL654OpmN90IlhlhJ9cRV3A8dblo4HeUoLN5Lf4AdSU5YvvK+1
P+jPno6BzgQVZBIurNYDF5QgKLJ6eShUNa/kL7CDt/3hX6wKuu9i4bJwK67d71IR0CzQZOpCXEg1
7RsRIXF2N55C+98Ij29xwR50dhr/GtBZfUZRW5Q0KGJA7K22elvXm7b4JdtPinnhyS4NtIrmQooi
4VgtTwZo3mx9iJ9CfFcVj8LP53P4xz61Xugai4K4kY+XznYfN/TMmmj8gzHWo15DTHdlXpneuCW8
jvex27viYNwM29vk6std4CMtf3tsrjs/vTZ21RYqqJt4pXdp//3Dmv/kN63DzFIe6lozm8abT2/S
JrzS9u11cZ++Upy9nm+T1/gwb+5REhp31XXoTxQmjAuRoXJuR4N4aCyd1OE0aqs3ILhKamTYaUQH
Xe5K241+5A+Y3L12A/34jjh7F12AfPxxTP7tsd+NiZX3/dk60WegNrk6eN/D2VOO46t8N93Jb5X/
Jfcsf/Kgq/jRlX7NrO+NCytuhXj/T4zy/oFX4RGUgcRx8p4Hvir2+q7Y0J5S7CRv2A53xk5x42N6
a28vtfs4G0+8H3Z5D+/iiRCvcVAKhpX2s1/RpLe4EuTZvebHsXrST7aLruPG8mVfvdiuV730jle7
VDtVA1JQ5ls7UWh3X6zTuP3+YLrd1vRpp3knnxyPvkT+5IrXx25LhH4J4Hr2MvD+8VfhVI/LezCR
MHnqDbI12kluHqBObCXvz6eXb7O3cmddaRvH//yzPz/vlsoVDju9Iq+j4bHXpybsmXfLpaW2BxfJ
7VzIE1tq+dvYK6+Tyc0pTnjZNsCae8HueHbm342+futN6lQW+QcvUHUXVJHqTP9iBG6qpM/kpcnE
utNQiSWP5Tw2Xoqef6b7XqJeOAzOTiHEW+6mTB8EvtXyUXJ0mhiUG6+hD7BPw1Yi4u+snOsf+Uvp
/goP4dPkRofOS1+QXn/+/s4dsO/HXq0bHTnZrASMjbXOo0ITYgMyaPE2XBjnf3lIVoiNOBb60Wpb
MPsa5ejMQBrd/n44buMZp+xb6JJZul8aXHpoEb3iC+nWwZ12F3elc9GRjk7x/w2/WijI/OPMHJc5
RlfyY3wTN0mNFNgLexchuSe+oWz3stPPz2d3BXv6z2aIaZ4nBtG7cC0+7koJrikk3BrTq7xYqWuL
X6Z17MWTUF8Sw4/EVa9fmOizZ977IVcBpxVr9OZJGJKasLgHFejSttbPr8uD2A80HdVc5dYQHEBY
kB7HF7iFnNfPenvhdyzH/eoMIrUDBVdZkA32+tzDV5RFY5WVqC2fiwKk16nUd6q0sZExdNUJ2s3n
U33mBcN5NklcWYBdSF99nGlVnezcVKrak9H+7EYHFRNFWAwmQ5pc+GDPbDq2ZWoaGBfyV4a2eqlp
vCi55Kb2cOpvbfA6sy5fiKbOPs27IVYvMY97Qm1U+MjmK7elmN0Op37afT5lZ759m+QYfCmi6/8w
ON4fmSYVDvxDDDKjMy9Csel4HBq2B18+H+fcV8BAJMZgC+qg7FYbHDwhJMtdW3uDcjUSHpLs63Ua
VLshNXDlYNPTO3r8fMxz78jWYGbSzgWY6Xr5YRtdzBUdVCY6i+ZBeUit+sIy+JvHn8sJj/XXGOrH
JUfjPjNPBWMIymZoOLh+e/hCMRZvUbLNE1Inn364UXgBknhucdhkuVjkMiiDvx1JDiIyxx5gMky3
QfArHh+L7vfn03d2aeiGrfDODBNk18dHk8eC1vR9v/Qcf6ow4IbaDyul7X3/8vk45x/lr3FW23KE
PyzLKIJSqPeEdqt3t1DAPh9iBQT/swfTdU6lpw+nOCf4avVJVpwiTFhWX1bcz1gb9oEoXuqZah48
onA/hfO8o8SQ49OKDrWjfXEG+rPnM3r4z3/KH1rjalNcGuApKtwZ6GPracUKqgW49WqvT1F5Uemy
mpcBe9KdlY7lD9pajKqXDCUQPcc0hN83uX0bicjk0KS9q8eGlu/548UuF9aYuhVxyXG0m4EClWOG
BY7Wme5sSPRiqRx3cdFWxzIK22cDAyuq0wE4gotvM77LkeP/DG3hvLaT2h7wrlkL3QPhQ6TH3X0c
CIUFXKP+HZF2t2pyKrolZRWUk40Tp4+3hZiK30OEJsLFEihvQt3R7pS84uZcKZ16pWJxudRBbcXq
/PMqoQjBWLE5UPH/rO6Yg9TOE42+ajzJkmcXz0zxphiz7ezM+8ZWXG3SroilvofGb7lqH23AIpGa
vHJg+Bl0Nwrcbl5/Fchy9WbYU9HapSjuP3/JZ5Y0bWZkNlRakuFAXi23FN6RXKG599Q2vh6wahbF
eDVar5+PcuZ4/TDK8gG/u+7Es513AMxqz4E3cKvD/qaLli20BpJKPB8QhYsHxPk7BL+ZV47DhaLK
mf2BXnYW5/sC8GTJfRxeV5REziW2vTaRsen2nj48ajQEbi6Msxylqw/mwzirfUgKbA3TMqe6TYdu
a94WePNx5lXDY09h+PMpPfPi+Djh25MHggq4jlBp0UJzY5u9SCZzmir1TpbyI+KQf3G0s3xtk3wT
3V7W0QPyzgwaxVx7UWedSrn3JyeNXEO/2PpoSSKt505R4OvA0aWit36eGWd+b2XLHu5M5ga/V7fr
J7xhldVXj3VIIDyHheqBSUG3htt2o3Z5+PT5nF5aJ6v9Pe8p+LeiZk6zxaQ/ouz30mxTNReSn2fH
UWBNmGyMS/uHj+sRhGirqQ3rRGsjH/lRjSOClrqWciEfeW49KioxDEpncPdrtk4UjCX9ofns6oL0
p/aYlFjlnW0/PI+wFP/53L0fa/2NBRF364mxJOfKARoRtTd0gE9hdvyLcaiXcUEh/amunynpObHm
kHUCtN++n1SuAlhLld+OifF9No38+fPxzoRmwN8plnIucPAsVLj3W1c+injOlkMQDb83aMNDNlxK
/J35lD8MsSyXd7sjOOHKmRzOiaEqvERTto5CI7i++RdbvUKhkf84RJrrO0cY2/QaWT5lvf4OCgQY
w2Mi/fp8tlaNAv7nzHs3yGoZZGFkNMmyDCrrTx0JUfMo3nL5oCjPWrpbdGx4o4f2tnN2MEA/H325
Z/xtDwGMgQeR5h8Agz9OJFL9NBcpTzib0BP0/YD9ZAhvBcndyMctcGELPneqKdwTDPodgj+xln/+
7r1lfSW1U70s+XI4BIm+o/nrV6VGpx/2Rx3UkzzrB0MbXj5/ynMrkjbsukmfRRPa9uqUKYNQEmbD
UyZjs2vV4hZw0j/f9Tmv/xpitRGmyIA1c1kqhhzfQ6Z7SGDKtPE/xbYRdDi8LahgJON0Y43hJxeH
Wx0ViaegOZyLeQsT5+Bkk//5hP2pk63XBTc6ohtDX0D8qxmrLDLMql7UHiAUvBgpMInBRVS5uNRE
bWz7yDDxXVXjo92V/S1OVIEktALyhzNxIj6VAV1i/Ioa1U3GFtsTMrjClxeRreeoTQ5iIK6kYzqr
JdwP2pO6gQzDLwB3d6UnAay/WUXbWTlB9doGTraxIyVrsQ638RHL0XzvoBF6ahJnvup7LfJ70F62
Sw4IMkMBFikk+VMmicfVJzPckETNDw03Zr8BdF3sJUyYfjhGwZ09IH71VNUatinUDmRQer/TqtFB
rtfYlKoj1GI9dF1ZqUAW5MFBFJJ6sCRjo5QzrfZKa9rOAx4wYErTCSbmvNMNST8aFTdHF19pkW06
bEez22th/TO1M2c3zc38MtWmgpnVSso7babW76LfamGyJ8jUbSPqMUyNyq6rMvFFCmPFm7oYTndI
yBRc+CrP3d8daIPKUsDAybe+TKuOhBPHItrD62Ed46Aqb7uhbg/0eNRfsFOhCavh+PilNNq39ChJ
sE8mU3/hEzp/xpNKghbK/vDncvBuc6j6KanacrnHkU/qu9/os1wd2HLw+/PFfWmc1YZb4zQoNYuY
RVHTrWNWR9kIXpLUvhqcObpwOb001uo7CrNqalKLFIzhBN9N7lC4YNDM1CkmhsJ6+PzBzm1z71/j
6sFwRBnlYPAaeZDjKKwHkXcXUkrnNnAAeaT8qHRpkP0/buAD98UFfsAFzVaQrkbklQDERzas7LT4
XqDLDxL7gJvzX8RltkM2TuEuIqtr7Q9kE6nXlvgvV45q7BVS6KrkNZMUH8WlVPa5d/Z+rFVuDi89
IJOeaSwtrD5YHrOtZMpPIGjqh8aRtP/jsl+dHJOmOFVDHZMwECN66Nam2JTqUwCo+/Plce7d0Wvi
/39fq3dXqJNIO52BBO0vLDSsPVAO2XmZNco6sbjL6sUXWF1IZp3fXN69utWZH3MGoH9kOjUJW38g
pNMwSUc7jn+JKL2ZrKj0HVnO8cEPgMGsob7wuZ+LFfkDpuGAAgILun7sCTZ72jK+UmHs5HxdKpbD
90Bq+s3nE3wumHp3aV63PtLHqsAhwCJ19OA1T/vec6qk3KDspe7MXiaDvKoNeIufD3vuzvJ+2NV6
TehdHmhLZryqraVGFlsAzEmG5ORf++3nY53bYt6PtXqZeV03RrLkBeLGctOcNjHlhS/9/Ov6K/Ow
kk6UNdzNhHG8GDBV1LrDcF2L758/xbkv/N1TrE8au5OdOcB1RjXsd1xLLhcjt5DDE2CDC3j1M9Wa
RTDxJ5+l6Qbh1McNU2lk4ASDaL3SD2+1U+c6j8U33XuIj/2x3UcP3TaT3GAvjjRCcK+i5+ZS5fjv
q+PjD1jm4t2pmgcSpEHBD4DkGYzbEueS86V3bksAnp/P6sVnXX7Ku6HqSo7htTCUxoec7GXiLlf/
GW1/ieMPHOGvBWb+Q3iH7eiIdump3H27tMVdetjVp2Djb7DApCBfyvwB1O1iZsawhDUlefn8YS+N
tPoQUquY2tzkWXU06cF1lV5N6UMzPQZxdWHb/vsn9+EFriV5tNqgb03NSLRtr/WvrbiwRM+UOSh0
6SB0EOQtvZJWj9LopRroOpq/aTwZwcmhT0W6rbTtnF9Po8/D0Tnbm3Xj0nP9fbs0VCJOpEQUccy/
KdGjsGnKdIQgQW7Hr7MD1i9PTnCdOK46wHSDAiG80DH3WXkd9jd0iMaUMxnXpnY7GG8mTQhpzKFO
5BjCnQj8pOg3c+MO8rWYt0PhW7NXKxpegkNiB9eLzx8IzaZHOdfmmIvGlz5ibwZ42u3SzPQsKH2l
uJ7qk9XC6408J01djMdYEP/xyiG2NVChcd82kdp9/EpI0xSFBIyMfjzH7L9JO7PmuI1kC/8iRGBf
XgH0xuZOiqT0gpApCfu+NfDr7wc67rgb3bcRnquRZc9I40QtmVWVmecc+Kdy6y6OHRpHS61aOBku
zfCxqWlrHTkk9OQjKLHJVHgL218NtRDItFBwTd/Vi4VxXTTG5Wyqfkz1j1mk88eem5KCsaRDLCcd
16Kg2430IfS3eXsPT+3CUXQexLXJ0H/szQJbWw8Z+RnsxcIbenGuIr8CWluP7b8+1U/tzKKaZHpK
UevTuDQPetd0bcqfubZRaP4uDHNnLspmXZhI7nwAGsjW4R/z8p8gB1DD0d7FG38l+sUuHH8MzZ2Q
lQ8o2iwp9lyYRQUIBUKNtLCRCJrtRhDr5Wj5INBkzXMGaL69EUaXdZ8t7I7zYx29+CM7s61YSEqg
TpwTaMM8HOK7RHoNl2qNFwLliYnZBlRGBTxlybw1ngr+vXd0dXfddS8OQiH1Qn5IlZCnOfUneVR0
PwuYLDVo36FVhxEneM6ihZrIxXEcWZn2x5HXdhLQ+lDESkx8mxjtSFj8/8Yxi/iREFjkjbDQyWRL
WhcYmyvRtPj/sqLMbnKqBgQTD2mhvICMW9tB9EPoXUjRLkzWPHVhpmVnqPAHQkauPQSd7CrAu66P
YybPOWVo2bv/LIginy7I1NjUaAY2hmy8C/VbbYjJUWSA1RS3CLNboLh2FvSbHi6MZjRWMFI7qIW5
QZdBMS9CYfrSxPrCsT2t0WmG7vSjZo6bdah4WQKzm7bfzPylHO59f5/UexC3Urzq2qfrk3AxThzN
wbQOR5sSLtgui+RpU4b9pgstWwjfExlipYXX8NJ6zpy47SwT9uPJiePosa3KfZq9Xh/JkoXZuZHD
jGseRCz0UJBlG7lZhL6cF+ZOl2YWJsDXQt8ORJYTQ3w1owjm3LE3KY8Nj+CfV1ZsrpGKt5v6GaKM
Bae78Nw+NT6LHpA5UWDvPRxCfE09MpCtU7YP6fhY6zeHyHJ6YZ8tqh1f3Iw04XD2Wyrl+9mq1ZVJ
bksIOgTRQttD+QEanb50oGW3k5/6s7gkzntpN8KYZ1BHkCyZprDT3QifaF0cLOy1VvcHKbHXQ5hu
Wii7RWVxQifvnjvasa3ZhMJ0IsM1AcWFdFunbkVH423x07jzXr7Jz9VnvlDovNBeTY7iaGiz2Gx6
ahJJ9Ic53ad4H74ZL/H98Lu07GJvgDBdudruTXvy3es+cXHXHFnVZrG6MOTEh2+CjMVLvur/QOOk
3am7gCyCjVjFdWMLi/elb3IUSkypyMUMphYHpS0XVJ8zZvCdPpvq5rqdS6f18ZhmYTuAAiNuIuyk
irUDX78P+hB6xyVwyZKZWSBupaBS0mYyQ1+t2UO8Utjh5/WhXCgSnuwKbQpqR3M2mIMxtJMRYRvb
qCR8RK8wH9D1mX+oL+i/hAth+OKZdzx5M482aZfu4mmR6uzN/2nY+o/GBU2/CjcgGzRb+F3s5deu
sq2n5O36WJfmcxafiZtJhXgjTLjKZ2++yUptl+K36zYWhzcLIN0QS9D6Y0S/UxrH+yHZzT680eCp
AKX+lH+MN4fH2AWKLm/MhYP7Qr/a6VrOAgqntk7nLLYTyy7hcXpAYRheLLQg/dV30c42xsId6QJG
Rad/X/4S/aWkNxcZ9gZ0/YpGqh30TXncP6TJTQwmUnHltHbDCPj8XeZtWxiqB1co76N4wRMvpBim
D4AOFP0/ELLzJ814GH0ryVTapHsASpBBQeHmDKLN2g5gmKPdEOir0VulxWppoafZPA3fp6ZnnpOb
UAyghl0jc7T3Daep4Nwxt3G/C+M7wXpI89uq/MiVTWXAMWt3cggabKWIvyXpp84jRbNFWL+ggbAt
HzaFZhX2d2bpbccudgx6JyHvET7SvHItFGjqorOb6gfM2FD7Pfhjhs7NFg5CmI52COisK/IX9W09
kuA3f5ijsBJQl4ZWXpK3MFsU6U4rb3IB0Yh+lwkbL9rp2Wg36W40N/qwqbqX+HDnKQ8alQ8/8qEb
++WHe5/OG51bRZq71viYRA+Z7OrymuaIooDA7iFKd9GwFiFZarK31HRED76vrWm95cUT3TSOku2T
4WkS9ZBil4qnUb6YzTqNFdoObjX9JoI/Nb8Vum+B8W4pq2q8jat9DgtWGe+M/DmN0VX56fWvOcHc
ejG6ba5DBbGJlYcM/xHJuevhZ63SZfjQj+vOkFehZ6vph1h/z43QGQ8eFDSrWL8LTAf8eha9CPlP
Zahd6NTpvXEa3We6EJUo1ZtacK3wU85BP/rfxeE+jR6EAkngykc2Idqm5prt50T5N6/cpt56bP6g
yRpZEN89kMfqoNON/+qhCQjK2w6apybbayN88gcn7pCyWNVivRPaEu0hEAryQ6LAHZ+bGzP+UERt
nUKyYS01Nl3ATej00euiOBXaJ4TIaWRPNZj+taBtiAGOtDN2FcCadgX98y3kn3RzPip3xrdqxQ57
EX17Cf1yybxOMmpSIQc1a849s0w0Gj9lzMMr6cpO78RO9jAJcNjvL/qt72Y3n41Tv9ercuGiI0/n
4swxTyzPHBOqUd2oONSmMFij+HdT2uO7D9sbV1fn2VgZd8Wqvh22wc5wCzfaCAdbdH136SS4EB9O
PmM2/0EHl4/f8xmy0zo5pj1X3xCM+3X+8S2zOeFc4za2P6xf1yPT+S1IP7E7O+Y6dAQG0WjIy/tu
kP4o5FVdFHarLI1v+v5r0zw76cQYpQtD6xDmstN71VH2wRpGSwcK+Q1S1/t62zpLOaWvDq9rNmcn
XBpA4NCYzGn6hlLaLluXql2tSEC6P5u7e3qanH5hNy2NcnZrTpQqyeppGxvWjYKswOFeEbbXF+zS
KXq0YpQUTz01GCCQjitsRDq0Qdp2FLNdESEB0v886BQxk8PPppdtIw5iOHMrZ6Dvsg9RJ46XXpjy
9c1jzduALCuRC6vjU7gMPoG2oA9lF7nxvef+FYNAHZ851cBZZXa9NkEC9evG6d0bKOBers/J2XdM
PBwyqjUKMBMUzGbO00Pym8B5xjVqqNayCcs6wbU27qCnvm7obH0xhLS4ItMASgifJ5etZEwKXQ17
Mm8y7GyZXQgrZRGoN4Wck307szLzSblTxuRQYwVolVnZI/czO4822dZ7yXcKalN2TvXqXzczzqzO
PDSDINXwy6iHc+GpiV4Lbd1LzvXpm/4V1wY2c0hSlkIttgwM9kbY7uCKfJcF+tVW4EDyO3i1kj8C
bQ+P161e2h3apL3LqtFWNH/oxTRmSija99QDNyLKdaL81ld7Wfm4bub8yfw1gf/YmT30RlXuELBh
Ai3uda4EKH3j38jfBcvxb82X7LnYa3fA0x1K1guWz86wyTKsdiplnAktNls63xgRgwiRF092eN3O
EO33yoYGcVPvvnB37cI6nr8DZwZnC9n6ZRuiOUxu+665DUkNbyBgezJ+9OvDJrgx7xfTEWe5rJnB
WWAVtCHrjQCDpbY+uPRl2TLocm5q62wZ7XuOcj619pWmOHrmtlmSd4OItYMrPZib7jMHRDOsZBDt
zX7c6A81F6PAaRBLtIft0rl1McjwFgB4AselOK/VD1KeZ/KY9rBZSxux2/ZTFkvTlzbNRbeYgJMq
muvgvGabRm9Mo7CYVi5b7Z92Izr6Srgtb4q/vEdjVZEOuU8f/TXaEv/NZp20qsWJRYSKz+n51Zpj
i0IWdqksfapPkpusPTf5S34dHc0pH5bE3s/fudNiHtmbuaUmyEkTBHnvGLI9bhv0NG3FCTc1GH1g
Si2vv4WZPW9AmFmc3PVo+0DmnuiojPWO+cMf7JI89TpbC50dTTj9wa4fBtfYCLsIhoA/B8f4UdwI
t9ECOcPFM0RH4VykSVdUzdnqVklRm7kyBaPkVpUgePt9fRkvD/LIwCwEGOhwpojk0V2MlmtqIvWm
Rk4kms90aCJbUViOAJ/KANA6GlRS0IHtHahy98EWPSpHUjSbhk5UCMoH4GK72AQv3FcvpkazN1SZ
Sw+M82v+tCZHnzsLIF1sxiVMUBw9+k7/0f8c7VxfBy/F9rmw6635Cbird6Mb5ebgSAjSOYP78q9b
YE4/Yc7GoggqOncaM5aOu1L8IbRPZuhYJi1a8sIOvLj4JFggwMOvQd6ebsCo08owqolfI7WubCzu
Dwdxc339L592Bj2ypiTBAWLONvkhQyp9mCLyCAstyvD37f1a2yP3OnxvbP9Vu2k2VehAbr6+bvhi
2DqyO439yLkQpELWp8GuBbmxWoy3lKkdPx9WQfB53dLlWfxnhLNbJUKk2tj4WDKt9zB8Q0T1+r9/
8pD5bYg2F3pe6B7g0joLhAYyk37vl2xJH21Akh7eo3V4hvAUpob7dKnf49Jojq3NwiBgsDGoE6wN
1nsLuy70Q9eHs2RgtiF0I9QO0mRAN19U6VfTba//+6dNezZdCq9VXj906sxBG5I8KAr0Dr3TGX/V
mps3mzpEwHNl+c51Q+cvLByVzPL/WjJnL6z8oHA4x1gKFRQ6aL0n4xxHd6n/y0d8yJcVp8ySxs06
671H6B1pnOZN7LQOAuH83kvqhR1/8QSDM4rOeE5rbrGzmR0QcFO6jO+J/0g2iIGGrqLazm/v6VIi
IdKIC6/YSy5GIz6YBFG2JgjxqYupIdMT0Azs+F7rDsZtoYDGkVZof12f6PmOkXSDK6tBpz/dYwBZ
Zw6gooub1CmSSCOZSlH0XuPcW6gXz+9SkwlD1PEyOm5NOstOh6IpYAXaGBNK8VQYr9m4QgXr+ijm
s4VspaiK0NKo0MlNePlTE3GQoyobkFoA2OyWgmKH8UZEfH4Mli4W84AxWZqIDUAmGLQUnSHaStiw
vDBHlXWSJkISpw9FezC3+uEzNW9CK1vw6LNy3GSQvgMLtVVQWfoceJYXY1yJ/qDadTI6HSezKN1k
1Sa07qLwzvdXHfKJ+sJuP18xS9Qg1wS0x2YH+3s6nbKPMqAlqEh/dc9yDqVn1qyVpWaqMxYxSbcm
ojeQWPQ4EYJn14GDIeRwtUA9X7g9ZEL6pnMPrmALNsRRq9yBmx3yMDR7pgQVFFoH8haSw6TbyIw4
got+18pwNXfpYXXuEXwWLVAc27wjzwrYhZnwrtL5LIn2pPatMRdKMF89IsdB9GvczCytfxxs2nxF
hcRH4cmE7rJcTePu3I5sq+ygo2JzI/rPuA1ocurpFrTu3b9HjVa547sevF4mPcTXPegs+zsR5pDB
ge1EVGBjnNfR6flB6jGVDrY57EKkvXy3suyodvSXei3de1sh3cNyxQp8C+yXX0uTfpbGmpufXWU7
MepyL8I86rkeCqBPpuFkux8PucNNBjWizA533rrYflIrI5lV2PeD/Weiklu6IZ69q4FFSASqiZ4J
IsIzdpkaySrjUOk6vAH0S0ii0+XvkaY71YC2pqwGABah1e1+yvVbjRYJck67MDIWng5nYcYgikFk
ARJTN+minIV/KU8tObBG9IIU7SEHF9GKzfMQ6TVNG9KjXEau2KRL1cizKDoZ5THIg4X6INv01O31
xELyPpDQJYus+6p8L3q412u1f6qF/HbI5BXqi/cIIdJJrVXIy6vN48FUnFqhZb2ElcH37wr/8Lyw
MafYfeIuX18FGA0GHhk1ullsr+oBtcCKqfCav/JC3Ysw3muRCmtjfmfqreMfIHzL2m+WnDwI2iTL
pvwFrPvj+mdcXBBgI9RFYLKW5285Q0Yl0T+IBmVaXs0axScL+qrSdztT2sao3qDC/Hnd5PyyxUak
PvqPyZlLyNWAhGqGyYqNr6EsIwYTRtBuq36bBwsh/yzqzYzN1v6g+RYCrRjr4EeFGh0BSUNbegGe
nSsYwbPo1eFuJ7OYpxsMGfohajPFsMVBW6HTtiliGWUVZSGWne9jqBa4HtKdCfmCpc/uNL4hNI3Q
TJxDmvk4ZOIf3dRQoknrb+No5G/XV+l8TJYqcinkQqDD8jLPexepApBZMzy64JBxh5beV7o3dvFC
AvV8/2HGgtMGnhHwvsY05qMnF4UpuWtGy6M0+9ZEaypjKjipUqTn78Oggn59UOdbD8p2CZQ75NBc
2+ZXNhB2QWOVE2UTVm1oYnad163iQ/oUW+Oqy8YFexdWjDuVypYgV8LmmIW7MDSRVJJkisH5X50u
3SeH5jkbElvN/H95r0YqWGJPMCjwbzBIzJxKmIQBs0g37KA2nviT+RY6BEQPI8WEwGmpX3TympPY
xSEPedN0L1VIDc/ZZkXw7S2K6Lhw69Tqi6T96UFBZyKCi8Yq7T6yrl9dX7mz7ThZVA22COwmZFtm
LgZGOI0hyDQoVqiOFlarVvvtDUudcBes0MShsd9x5YmJ43Q3IuozyFYGv1x1uD8U37XKQwFl4Qg8
2xPmxDRpslYql18Ae6c20A4sTNU3uMtPEEEIqaobI3kf2gX/PXvZsSMYCKJ83EBBs8773bpGGUwp
gVMS4jLpFh74BuhhedglByXaD632x1P6xi59UPZFl23jgbJThWDeSo68w8LuPPM7ssASTSpcDEG2
0s14Oua+LhPrALOaHckqJP8VEqdmqiqvitoluxG6AttX26W+afzrfJtOSF4ZqB2HLMjvU7MlWtmd
UtI75rru3nXv3P0d/7Sefq7X9nq3s23+drder/kne2dvGnu32djPG3753x/UybO/7Gd7w2/v+Psz
f44/u5p+n1+c6afDD3f6xXFs13l6crf83G+x5U6/8JfDz+mPTH90+i/ur/3b09v+176g8M/H7fn5
az/9X/jO/b89N3gEiwYP1IkaBX6g2TSoLSJCqOwh+AruKK4+AfCvvfjW01+v++j5KgNz0vEdXsZT
gWHmo/6glWPVoCufs+u6qVEo1PYpgr/0rxTWn+vGzt2IM2nyJFpjVezOBpUqXR9KVmjYcVI81oG4
O0B83SDc08lLZfHzbQTphaXTuALOUTLndEexr0Td6GcGZOGxm3tvdVm6QY0+m1yvsuYTQcrrQzuP
QnShs1o6tHXwGn6lR4/OxECKlUKJAsMeO7Xai16auChW5vAOpkt43vNAjimATFDKcW3hVnbqIWFN
U7NWxxDfdma8k5CdssNuSN3DoOeBjQ6efuMbQ7dHlfXNQJR1IQsw+f3pOaJo7JQpHMKzcLZjDjQp
IpDbGrw7LDq8Ulv819hs1uvExLSPjiazgMvBkKqOxQulbJt3wuBqQ97uKlTHnXJA91ORsl+x0JVO
nyUPSiuWzvXlvLBTJ8/jBQKJHG+e2RekiecFascXSJC3OWkn3eaw6KvZ8JGA6fr3tuB1onUVIgGe
V7Mr4pgqAwpSXHepS7mScCNadyksotlSeu3SmI7tyKezWgmdlh+QrOFwQflduvNQVA1r0ymThdPy
0g6BK0NT4FDj/BBn95rSS2K/lVABLXPpqSz8z8gQFubsgrtB9855L/EsloiPp2Ppgxih9YTnYYUa
ul0rnaNBAWEH2hLM9axHlL14Ymm2Ew5aFphBzqy1Ku1n4ePIxgt+N4JqS1pKTYs8X/uzrt1SFxYc
7azs/LdpjQMAWBd9srNBRq0/NHUv8/Cm49N/APKpituyfuzljYimoxre5t2NeNgU+rqpnoMKCop9
a62BNY35z+t79Kx3av4ts2lQkc/zwmnz8C1DvvGb+1z84dEKqWi3nXajaxv4QBNvD/ct2pwrPV4P
w0Ky6sK24mqkyyicT/jU+ZEodbqS6xXTUVQinIttwYGlLFUtLjiJLqmcGGBGSLvMkx1t05pK6yMb
Rn/aHzo61zBW/s6HcVXqS6xTF0xBi6IrhBmZy78688fS70u1iBXdFozqvQuHp6LW9miNf3px0S7s
pXN/4YoMEzSaV+Bwzgi1BOiEylycdrEibMrS/FRi+abNre/Xt8n5kDDDixDSQuIYpCinbjl0iFQP
GmaMprsNDinCp/oqpBjHM3whQ/TFAXZ6Dk2hBfY4aLsgXlan7XJ0SFiqUJdFF5iceIP4sw+b/s2I
ZMGFqCi9USsLIXJY1A876jNC/w7VRhmtlQg5vxUibea7qjSHCO3JkRNMoFdmcMhsh7tK6PW3BGpp
oDRV0f9ORA/WmjIYD75t6DlQmzzVeAE0tGQFaw90yp8BST2kMMdQe5PLvnwUq8S6YRsdGi7pffda
BFXRbg6KnpHHK7JkoypQuXCyhNU3Awq81zpsou9o6jW7KDu0vz0jana1bB2WEC7nDsRlXkGqSTUM
mATF2erIWgXMPIotO8u/K+o+0heC8qV/P49ZsmMsJ3eT2fWusBLEdfPIRAo3/6tBKHTsjbd/vcHA
IP9jYrboQiR0lY+wui12novAox31hmO0bpMueczXDXG2v2geZIvxdkXKzZqdYp0WZOIhSdGBtHMb
JMaUD1cekBewB/qgAZysYRhyU+d3vy4dU1l5L+NNsulRt2jtt8IV7T+/TMdfI3xxs3T6XZho6hSk
/tABm0Cgs4NhDAXywnUOdk9B+ECGw0ZZGv4FTz4xMf3+kXc1Y9f3aZ+ZtukL4CLig0//uthvR/jE
VnUuHl6vL+yFAwaxSFgBdHYPj7/5pQEZ7DFuzcyykSG3daW4KdDRIA3oCB3iwIK0r8TytUbEUUVG
zwwONsrZ8PMFrqHTPiJHC4XC83cRFXg6Jkh8IsBgzIvxVjVGSWgIni1l6rOq0nFeA3vPaxARwYc5
SgvPh/Pnylcdj+IqLzEu1bPp1opkUMoQDfG0/CtEYjUyf5Uh+jGgXqKdIS9c0M4HN2W4TKppssHR
M+9n472poKzdkKs2x62ieE8ovNpS292pXDyVcamB7cJeogmRtaWCRy7PnDktHEgVKB/LJM8lAfxc
aUq/hgZD8rKFW/u5X7B7ELKgXEj64Ey2yY8LXZBblAZLPfRuo9r404/NuHDwnB+lU3WKpzJpoKlA
MU3ukWdQf/SghUS9VO1+hrn4FAfGWlDyBX84XyKsTO2p5NBMjtJZLI2R7wkPYeA7RS19NkW2gQL7
9SAYlk3LQ+ZItbm57oCXhqVwdJPjIupx/Tkd1thCvC5Ise8Y+WtWNPdBaND5tLRCZ21CU5nRAPQ1
FXdUkpGz0JXIhyrNBZol9x+pHds+uZnN57uzcp4W0ldnXRtYomZFz5MBz5GCrdMBBdzuPGRgA0fe
VC75os3mtnYTm1TO9Yn7mpnTg+LU0Gx794p8iIfQC+h6T7/qxxU15Ij2SaBKrsIgp7+AOdj7jw/3
zlrdPazt3WEa+ObxU7VvVbt0tVWx0laf9qNqk+OmJfF9s3pxtk+/fu2X8qXn3nj6ubMVkM0g9iuf
eRGMLnLCNgs3GdjXlezHz4bWSwu39rN9BQxARtCV9wtKVNC8nS7DoVfbJtLz0KkiuVzpWh5vCaPh
yu+5iFxfiTMBKglbUz8+/Y06AWDOqRZENHt3tRQ6g78eJY7nTFxl45uXdNs6fmuTgxv5t50h7IOk
A6bmpGiNHzZ6Gq2LWARidV95vw1jp/UL0V0+C0zTh5kqXV26COHb3JvHaujjUtWBlWWkgMkMRcQ+
K6sVkqiSnt5Bah/qjq5XMQRjgt422zyXtccgQblEpLPa26ah6Qc3FTt+sInYiotUvPzUQ07UuVU3
FOJaEg7C3hTDTHWkOGkEJ+97Lq1lWiofrRGioE6hEgnI63N+YXk1iw2lk7iYVndKVh1FQ9kLLBLQ
CDX39a0GU588xo4QLrjYhenjUcadVeIZfE54XMZlISpZD7SxbbeaIEzU/9t/PQ6GQIfTFNjpC51t
03b0WyWpGMfodW9BIK5rSj9iYixEpfPpgsaUNxIvMcXggjG7VEJFi0y81wHfJD2ier9KTsSsTRfm
67yOMLGlHpmZrYpo5mAnPGR3enQlnrNREu146LX9QYMKuLCsxm7zMXFiT2ZOszRYta3X2lEb9YiH
h+YSavss5Eyfo8PjivYgUX/ez9HBa1dk0kGzk/IplddBtVNUMPwABQzLba0PI/8uKrVtFdNfP7VD
vhKt7311Gyev11f56/l+EqtnXzKbf5J4sBzUfEndjaiDbVsuPllc7k35xvJk0jmuBIRUkB/E+lkU
1/54fxi+qYLn+tG2LWMwwYMttzeVEaHwsko1UFehYsMWRp75w9BDe8gXhX+nk/f8m6d6rj41Os4f
1UKc9AbSIBrXpw9P3hjGd0EJ7KpWNwd83etGpyEG8LSXlsSULu5WlmzqmKPBbJ4M8c1Oz7tw1Ow2
6XO7bercTYXul9oIycKOvbxD/rE0Wxff9DxVqbCk0KFsCiTWgnWjHXZ6u4RzWLI0cw05ZdG8GEu+
IrqegMNDSKkkj2q7Xthr0zefr9t/xnRGNJSVpjEE0A2GpeeadDXK/GNyU7Sjm4ZPrRCt5LEi/juj
cC+JG1m5ATatWgg0vCXWh1K8GSakV+2PfriLRSCf7UNmpShrwxX91hTvg7Xw5Dl/gk3OQQyfsvsU
Uuc1DF1JPMOAGZLnlncP67NrVMaTLxmJ0xyUdSyr64M4Ov5guKll/Yi9z6oSuKB64Wa0Ohpwlwod
57nX2QfNrtpjoJYH7pGanelocAwgkUVU6a3bOpAdqL+dMdzX4mPfgOwO//W5xrsfRArtNdOt+KtF
7ehcS+VU6MOUQJE1wcqKhDsUt1dNUizcji4NETtIRdHkRL/B/GYg1DHPGYMD4aAJEZ3f0OtGAz1W
6dBwcfRqYc3/19t4FJQcrm2ZncZDZ2edmSwM+Py+DBSOt6dJ2VEjTs+Lc4niDVGQEmaiqv558BU3
t6Q3pdFd+YCOWq69eH6/M9EvtmiCTtXgSe+lh1BV11r3r7kfOSnYhDy+SfDzkJuXX3KoZpIiwUmj
WK4f5AhmqzJvPhWLxCi/EYMuScM334+yfTCMIbqB4oMZtMnChfJr9mcubExleFqtuBrQLXR6uzHa
XPLUQNKgiS/SVWBapSsrlXgreVTaOvqUIJvtQX9a0UuQpKmj91B1x6Ems3QtKT7De74eVC7vl6NV
mq5KR/uyjS3YmzT2ZdvITqZtumon6nc5LWmW/6AAERXTG0O7bdOF4HDhKDjZHdPvH9n1SopGGQgI
m1wlomb9OhyzVd6kC7tw+vzZhGvkDhkgx450plKTIDolgRvQ7Di60SUfDs4f/80EHlmYnTQS4iah
mDGQ1Lr3jfeDsqtT8JnvyuEJjAV3cVW+haZzweocr8iGPhnX7NTxYshKVZNxacY3aXz3BG+TiDdC
9liFf5JmI0Dkry7dmi8uGQBo0CS0EJAZOV0yrVGjTB8YqaoTMTx1mwqNnWfWAoXihWOOBtV/zMwm
tBKrABYgzKAw5BT9JohXUG0ph+ec0sbQLlygL7nkibnZTA6DJzdCQWiI80cJCvTorsrWof87CYBF
K6s0486AHN4vpGCo4fzbJMm0jP8ZKwJHp1OaRGkiNQkHklIHK9kUHoss3XWJ+d8425GZ6UZ45Gxj
ElPHncJfoT3XzUOkf4xLgeSiox2ZmNUCcvjPxfbAqsWjYIuQonXCQqi6vv3o5TkdRJw3yGp4WGiD
YKMcAM8e/Bsrr1fXXWvaxfOIQSKTch11INJ+s13ul3RYmKBmUS9QVmEZwXFwJ5UNNZ099PgL19RL
74eTg2kWBn3VLLQ6YmVK6aYb/miBvM2abZkfHB0+vcB6EEcatQE8VsiuCsZGNOqNeXix2m2r/bLU
e1H5lRu/BMVV5Uerydw6z1213wvGT1OHAb9ZQv5dmJ2T753NTp6URifmfG9QDpkt643Iq6ftdjGd
5fT+dQXCD9FSo8HkgrMlOTE6iwh+KpthA5ewncJiA+tEnw12FWYr+L6dNlJtUflmGovglMkpzqxO
GK2pT08+w4OpwLQy/cBG0HqkLG5QzmBPO1bgmvcJUrRD9UfV0+dKX9IquvTYJrz+x/AcHuZ3SpIw
y9Pr9rXtv0vyH98S3cJ8zatdA1e0MAI12pftwW61hdh7wcdO7iezmQ7ktj50LaZ1ehHS7ntP9qXL
Fhz5TP7w6zZ2dAuahVzSWmXnDViJiOhdXG/C4Y2SOMHdVcyflUkpM7M9uKrzhj3ljHHgjhkSHMNL
ETVujGhj8yFb25Iu9XH8uO7+ly5ETAHkjlzUJ6KgWayss6xIi4ErWt5+Owz7RNkpybpTKvcwbv3h
V+3tUxXK2t11s2dw57/n5B+zs/gZj6MiWBkvut7qHDlexVwIoZlfNWSnqtpFLMnJvZ9dRBt2RRnr
jje8I8DtNPibRHhOZVc2HDr1IymwG3NfL33ftPBnzgB/Eyc/uCZacPn9oxMkjxSjDARmRVeBMQ9I
MjedbbWPnrGr4+/DuLBFzltVpgv7kb3ZRhRyP8nDmumIwsOWZIoUwmYlrQsEcIWbsPjWmS+adtf0
2+DQ2oKKvgYCdv7v6OCG0pNeLHbtTNN/bfyzLauPeip10bQ82kfWjrsqGdcSIa8Nv8mCE7dvgyqT
1XgtIXI6LJxI5zC508kwZrcEWstBvlK1tQUuXIV2m3jFWvfuPDGyU55LxS8roCVqId3wf1i1kJAE
KIRo0swRBA6hymjA0Y/JdysRbS378NHbMMpvurkrkSA3jBdBFRYGO99oMgLynLsqGQPa5MR5U04n
9mZfCqZh++JOiwanl2997VaR3qruOV/CLJ+9USnDU5O3KAFTT+DJPDt+6TGHuUXIA+dj/dd69/vx
c3X/4i+i7s5282QGbQxQRwZl9rPiry8UShuMaei8aTaVI9u+pVZjO6vtwmXWmiejJkPWNIM0TEwQ
gOmWduSmsicnOQjH0KHP+W79cff3jzXtzXd0OU8//+5YnrqWp9blzdTIvON/n/76+rFa2avMvr11
6F9+2v552rr7J7qUf71trwe8M0wen6pM1U4QH5NiozjzqLRsNNXLW6hKndqh+zr8ap12tktdUWdF
nC9DIBTo2yV0sa9O50Ts8zROoYZ0prZqmr4Z9MpeuMddWmEFZKVKDdeiSDh/G1WKlabU20Nqdvv9
2969+7HevFOMe18tLPHZ+fQ1nCNLs8goZr7kWQGW9nd3LBuVzv9iYVC1nGDASFbQgnw6X2Fu5VEd
kgSZGuU/7ta/7Q3bwdkuPGG/wEPHIXUayLGd2UCkLs2DOMfO3Y8ff72+vvp0xLxSxpz6Ykb+mf+G
6dXtytm+/Cmclz8v8Izxnz8D9IDB9Len6yP/UgA5/yJAXIDTASfO22AqYCcZLQXslMlddg9gA2jW
p2N/u6Vjf8HY/Kr19/D/MTa58pGr9gbdQFo5GQOHAALhGbgBQ91OSIHrps4Kyl+maC6gI/+rdD2L
5OKhpvHTqidTd1+wh93k9pP/T1iEL1zCks3Lc3lkc3af8a340NZlg006QGx+iSlep/Ybo40B//7e
vG8ebx9vb1cLi3iWdJ4PdvZMbEvI/sUYw0TA3F6vXzffnfuloHLR36Wj4c0CreFLclGF0/DcO1Jl
RM/HDTv129I2OXsMzIczO6EgWa8kRCYx9OGudxv7fsnCGVT9ywK4HK67AA3OwNFKlGdCPPy9UnvD
/ujW7cpd00pQrD6/QqWznXxg4aVx2f2PzM7cP1a8NB0lzE77A+LJ1vl4qwGNQyDiwMEMdJzOuPWz
zUk59TBMtEr25j2xD19w+cTWQUpneKe7cDB9wR3OosDRh83OCxOJgxHx4L+9hU3k3n39guNMzjOd
qByVk7NOv/ArP275+5czfaGAmC3ceMGH5xfQ2SrNkVxC6ZUtLVZHXzV9GR/09+k9fcX0LRMaafV1
ki59gTJt6fm8oGYLLwStuNxj/oe0L9uRXEeW/CIB2pdXaost97XyRaisqtS+S5TEr7+mBGYqgtKE
ps7tPmg0uoH0IOV0Ot3dzLh9KUtUitUGqoSz4W/A1IyZmuFQb1j9rX2Yw6Tz4G0lNYucBqXAeWbd
QpMbiAZ+CENp2kihJuzSfmpIr6NhakFfLNVcJQs33h3f2IiLRXLGuKjcJYWQRKaCy68kdyEJCZ7B
NiV/8N8YGfGf4Zy5uVgvwbL90739uH/0966L5X99PfxGdrf3EOeA7DoCAPbw+np82PXkK3QG8ntr
8oYvxsz58bwpSKTAPbJAlmrpkBdoNaXAZ4sBFJamtKxdJilFi5IREDU+MxiUyJoi2wiyK59EB4MW
pr9N6FphfPby7jIDoZ6YivmJEcN5BK/G3kH//12btOSQFs0WD+gcCriPomPUB08czDhgJIT7KFaq
KGlDsU5wmFtQXu9UaJDYBkoU4CgwrI15vNmPr1nj8p/SKlJNa0Qsjt0PA1GtW10/jYUfV07aHdBe
vX6ylxzts7bT2eq4QFgLupb0AuxhVpW9B18tUXbsM/sM9+U+AXtY46fPkzN8ahshZZGAwK4iYowS
QhnAoYrcedaVOmuC0krtqnqIh59hgrbkVrlwwwY/GNrLqZQPFDbqNMCISopZh92ARs/1LVxzx7OV
8C9VGY39Qa9hJc+UZ3lQ3L5zRDqkRFI2su81S3jF4XbQTBUkKlwm1fSl0VCGqR4qfKh1NHOoq2Jt
S+bGir5b4wsnNDA9NDcJIYU9b+xZdhiCeUcJZkNSoxFJt3t5tOMCOvbhKVC8SHgPg5e28MbiTTZ8
EOSVqE6Prqn713d2+UCenfPsd3BHr0tHS+wD/A49CYgpB15meUZ+jyKQWt1gvDgoTiA3zyW3Ligx
45MlbJzG1bN/9gO409gy6DpOGIgEZzqGVwczJFALJ4UGYZlCTN08DNxG1ja2fyWwXqyaO5JQQuu1
BAQhmFOI3KQ6NIBXZBEoFnfC+OP6Dq+aQr0RKFYMGC4wWW1g9XJtIbZZQol2vQ+CbOhCODJ1gmAj
5Zp9ZuFTQGnM6gQGeL445zXT0lDDBhNao3XHun1O39hWN3TdhDKfECAdMPd76baJqNKinkf2oqmG
zqIzSV9Z+H59x5Yp8XfA/GuEe1pETRSwRkcLX2wNscXUm9i6ghL27zm1Mlc3E3UXpkx8KsYs8bKq
Gk6SNeWlawxtcUgh3bkRFNYPifX3B3FPjjqSWRWriOCR7Bii3UQqmkaOFhwN+hRED1a8ry0v7i1H
N25iDXKNWz9gNrD8sn8vSG7b5S5VmZHjBxggNeokOwdrtLrXxRuttUstJiUoXRrbQMus/qVq+43v
wfeiv8UJzy4w7nsIkzppUw0XLkU/6m4Z+ELk+NPEnTW8iaaXNV7bbKx43c/+LpjbcQvTryCsw4KV
4CNLH6fqJle/ri9r9WCerYp74ZW1yCQAAzHPFX+IzS8zPuTmHWU+BfvxdUtbi5n//7NYr+alaGbl
nN4k023ZfwiW6MlRsXHdrwRSE4k0Zu9Q1cTEMBdIx6qewOw+ZLahfsmGSxun0va0hDS28YsGW4ii
ld0z50ontHUwUGXxJBpyO5YtM8QMakEQQIoFD8CEZ1UfdwhzxzzUt1LExeME7OyoeCIfBdzABBnA
5R4yqRl7Rekym4m6O+imG4T//pUAnQDFj24BrLGo8BVtm02NQjM7Ej6q8DafRsiy/7tbX9jg7h01
i0UDSn9YBVqOhfmRGsJJMkfvur+tJDEXVrjEb4hTDYqF8IQmKTF4YGf1PlaeZnz1/8YOxqC5bxJS
5J4Mq8GtAN3puyje90llb2bQ37hlLvyBcgl4VBCdAizIQwJkSQSBZTNh2xqQ1oJDaqpSEgE94AQS
MC8OmHCi0s372nIDoHD20TAO+7GVGgxIKsUOFECWnUKmI7MzAMEdZtaDz6Io8WCt/4M0Q4xJE9XF
vdlZQe6mTSJmxxhiP0D1TmkwuB1OnbED+1MGaayyVVzwUcgEitjjWzAw8UcStuHJAnn7xxhmRvCQ
9rLyQ+0x+FhGAvp54KYKfTOT9N9BnLJ7I5PR0AP3reYagtEzoo/hkEBCBoP7fhN0Bj1BqUeoPaVN
pciXwjB6azQ6vAlNrYC/vyyjHxWIX6DxEwaAJZidTHdBJRfekDSJ9R8CC6jLgBsE2zY0C7jLh1Ug
Cc4lNbODogP5ht8MQK2ou7E+Vaqbm4/XnWolWGKA7q81+dKpwqSPJxDIIIzVAEZWSMG7iIBw0L5u
Zu2MnJvh4kmbMrjPBDOS8lsCM1TwSPtf9eYY17w3vOeiWQPwrI6/h1mgy9U0gRZZSqRndlv/qmad
Kl9R79IosZXqKCS+Ud5Z9b2uP1xf3LKHMGtZnJmdV3924wxdFGagGMtsqvymmBUt88esTYlOXQ0s
s6J61wouSk3CFqnJsjg7F5AgbYHwObPE8P02s2adYKldbgNA8kstPxgdPQ06f/SlT9uDHk6u2bck
TLX9iEQi1R7Aj7JnUXmYFMO/vgkrN9TFT+H2oGvMTOgk/BR1kHSilJojaJUDFHdo92W6l8utUcQ5
rHLfGgvHDQU+awxx8/zCgR4UsZoPuZ2V+lOZla5pVqmt5cFtL5RfIZAo7dQ+Var5+/pCl7Vq9FQV
kB8BnwmzePRffm0j1Ix2tAAK0acXDcCeSMpfraEgNMmerDYioSnamQDhx7bB5MV4H9OQdFr81MlP
ap/cBNLzaICUVNlKHJdfABgcvHCBIIcngHvw8ndpWh9DdEEsbEGq/Hb8KeRA/Zi6F0dA0Gfjxole
tTZzYAE2Ns/WcGFKM40kShtI1nZj6Uwg8tF0gcRT6cjhayFsnewlHzxmxyCoC71pICBRLOMuWZYH
pWrGGOH1kqf8BpSe9u74cHS+LGe3RTHx3Ze64ln8wJCWSymYMykKlSXbB+JMcGrm0IAT1O6mGI0Y
ylZdCz0A1hrlIY2E4CgaWYyCatVGX8GkiAJkaHUJaKic3ovylOyS3JRKogIqImMqJ+h+RKkGJflw
gvBPokb1IRpA0jGJYnYvJsi4irC83/DaldBoYawWOT4KVGiZc6ExCVnbRXTMbUmg1A7M/kY0IWpv
1OoP9GBTF3LFz2YV3muZz2qouElj/3X9JyxyyrlnDPZ08LWAyBbd0Ev/RDEauABgtklTPWegqG6q
j+sGFncZZ4A7AHraTSwvZwPjE76XJD1szo5srYFzw06bQFHRwYQZhZ7WB4SpW8+XDRM8fVQpJQhq
8za1EfgowlfR2v+XbYJQvAyGghmPffkdglHWKSY4sIakJZgUb5pHWf/3tAKgQ5AKGsBMYOSFi5Fq
ZDBBicUc2X3+piiRb7XGqy5tAQDmn7o4qRbqefOMAObcuCDEhmTUtRondRqQ1ckexQO9j/y8//cG
5dwW+Cac1DFbYfAkUK00SGDAnHK7ln+MElLwd1o6jeTk7EDFF4CTgM+Lop1SjyQLITmn3GXxPgp3
omLL+N/+8QsiBf9uG2HkH6kbT0wpZgkTECsyex4rLKNdPxX2ZoBfCYP4ckgIAK7BONyCYFDILDzK
IsAQ0b6/w0DB8/PcU0dj5mkiGCvZ/XtjCuMLGjDCIoZDwU/CRag+ooYy1siiZgVMKXZG7UOWX8et
mtrifOH6PjfDuT+ePErdljCTY9RtUG8n69/7SLMFvNVBDY6SMx/otGyKpVyDhRJE6JP4UjAHtEF+
xjB4v3GW1xYzE71iUmamJ/seGzjLPHWdBXAF5CKplXT3XRG3p6EDScR1f1tJcNGegr4ACOVmskn+
8jCLQFHB75HbYWEBsqwA2xIb7A4EtARIG7diGFuePkeae1n7K6i1pw37y5LYpX3umyWhoFF91mDt
UPmjNSX1JABnLUW3LPhqoCsxCSo6iniDj1uciCt5jgLOzxkYK4HGeNmmDSSFFS2yPYzMxvRGzp35
QQE6T5ayjX1ehjMs868tmXvhxwP6dVEMWwrr7H4eUR2PSnw0t3pkq2sCQxc0yEA2BB6tyxsAIJ4k
rHTk6jnklSSxJEbm9dNt1n1AP3bj0y3zDqzpzNbswWceOkLAtk8N2ELBB+/YP6KEd+xOD8DWZ3yy
EHuqeqXi0S3CmpU1onxhmTMHMkaP+J4qRBLi1lDLwh7yr7AQiFwg2cFse3IwrMS9vshVW9+y14hc
mOzkriFhaPIi6StQBshg5ld9GQRw4FmO2p50W6ISKz4CEQTMCyCNk0ETzEXJqptqOZxq2Gp9Xbph
YGloR7Af9c/X17RShUdD7swQd+YqZWr0bIShPj+m0Q2rQJH1WzbdMbMLoye0OA6tLcqvZbk3W7dP
H67bnzOpy6sd5md2W9y6AEjx9dVCsyAtP7WFHWiDI+Sow4OBAfItAO09FW1ly8rvVNtw1tW9PbPJ
JZAKoqmcq7DJ1MyzEk/Kg52hHDQw8fzvFselkRWGNZNqbApbURICaBgWNZE+/SVpgdOp1I5FLzZ/
XLc5//grG6pywQXsPxNoGbC4wkCd+tC1DlM/WKs6gmmPSbNxMa1ZO3+Mzkfm7NhPo0gbCpgo6nex
q6B7lTYnAdXxtB69GmrpY7XFiIXJksUK5zciXjioWWqA6nKfj6VdxKRemlUXCmnwaVYF7yxseyg7
lo1hesOUtUDaVYIl+FOaWUfAowGZT5tIepUwbuqZQqXuwShnxLdsCM2vopTkz74RgoMQ6+F+yibD
G3MjfjbDoXLHtsyaJ8bY6BtFXd2Lgqkf9UlW34uhbvzSqtSUaF0VBGgaTeJHPHbxhy4laPAOlaC/
obxezMDzQhaJPI41deosbSBAF5tU8fVBUJ+GNOmtu9QqSsi0IhVjh1ABCfDeCnNdgth2Yr7LvSkU
AHfLFPzd2cR6jLLn1p+qDPRh14VaWLpBIKiKa02iNPpNKiaGPbWoaKNx1g6FW9C6qr2wBph6Lxgq
NR9lK2pjcGlK47hXQe8PdRHa5ulBNIQMGwc1SWfIldFPItXq7sDzGXZ7PavDXWfp4GtprDH/EYG/
4m6oUfkn02Ci01uYGfiyZHMKAL0RoJcOVAi9yTUzSOyBhVlqZ3k2Gn6uqIEbyE0U2cUQGqekrI0S
TEczzH0MKJJ8DVcK+ruZOv3umKgFBBqvk+ZXFMME99EQSN1+SsQOLfXCsBpQgk/ZUzlY+p0sV2Ps
jkWZQmlWgHKIFmWj5KFfDLE/PVaLH1TRYrSnrWqAzjxjkte2k/KJqpZuPmTgeIDKdpTgB2tt27mZ
hUV68ZgXkARPo+rOYGrRP7NyLHs7t6qidi0D0t/7rurET1HqJ9+iUwEOCtTKUFYGR9xwbJLG/BGB
uxzcFQBw+yJrpxCcX8Bg4QpJK7vUo/SRDhUQM32px89WZ2AgyJCF4tdQacNvGukQop8G8UZFEWJX
a6Fx7IU0F0gfUsNwgH8xcxKJOttbWSU8p1abP1ojrXtnmGLDUfKoPqo9hOGBjzHkpyrLGy+oZVBq
dlMJ7d92CNPXUmrq+wby7ToJrAECfAk1RdKGyQCYGqPBTy2Px19lLYCv1jJb5vdlKYK3wWhy6iSj
pddunwDyYte5FNhWrxhoBkhKSABgn57qUEccUnp1+AMulNiyLTWgYIstc4b272D8DCNNZjYIo8qH
uNEqHyOWEGzP4e1fE8h6RnA3ZLrToHKTEBpbqLX0YmiELkZO+9BG9TD9aQqS3PtNDweFjyOip3pf
DB4zY8hkJEMwnYJWswaCB8jQESaGaOfpeCbcCGCPEr0CR/ZTn0DARVLQDVcb1bRFuETpAoJXEC2Z
X7FY+WW4DAZ5oH0vCQBl2UJrz4CtSJehz3hjJg8oY16/ChavhtmajlwWxVM0FPn8L4q1os0CWBOs
n22OMRB1oxLznaleXDacBS7rAzlzV5dg+yS6z37Fu2zvsd0fxRcO1Wtsf1KCARjIsqN46EUb3HmL
vOG7CDQPS4AqCC+j+ZI4u3ho2RpxnaF8UkD3Hg1M2t225WsyJSQdR5K3uwoqote3c8sk9/GyfED5
TkZBJZw+smQXggykxLHIvEr6SU3NtoKNy3W90PV3jdzuyj3raIFmJhnHW1P2FHD9S/G/5kLcPnJ5
ZsBClhsRbETIuYLQswYAw0anVjfWsgCMQwcZBfyZcB5qOUsNrUGPdEEH6RfRX2T/nTrpa7YfBl/y
033ht7t6d/1jLUfBOHtcXlsXWi/KFexRT3qS3um7bD+mdtA68v1pOMknwxF9w9kwukhNOKNcOqR2
AF2a+lxzC1MnrDG00jjMOtLeTlSD6MZdJDSk7oEDhM5tvfEp1477zF8C2JmGhgkPNpTCVE9BFSMQ
I7ip8zuz3WizL9Lm78X9/ftc3hVSSpM+x98XJt1WFepO4H9lN9nWhOXWOuZzeHa0a10JNTDMI0hC
pTaXdoHYbYTh/4dz/N+l8NDARgXtD7IOgaC4ZoTOR/zATnT3q8WYwldxxJS8l3vVS72xgZtmuQdk
HFgxGweYtWR7enzIv0QbCRKeAcfhx9vk5PsXy8m1jbC1hIzN3w3/QFcO4FwMD1zuZy9iTBZNd+Fb
sf6g/ZL9yTdv6q/Oeb5PMjLdRTgL0HYjyYt41DfezAs85Pe5P7POBeraalmtBjgSoCBgkVu+ApTQ
kDFwBV9+izaOwHIq+Hut2nfhD0ynvExhCaUCZKRYa3Kqv+pXGWPo2VHfSz54MN7HQ0Myuz6mQGVu
nfxF6QqGDQzcQ2EK/1pAIs2EjWwYscwRrDi65lToxya3jWIr077SnCS4rbcGRVYXC8AVgiqAbSjb
cbG7BYNdXwlYbJ67vQuOxR6q1sVRe4QM2WnyTM96GHbI390tQby1SHBumIutOhBKNcUzgaTWLagM
wEWvgu2+1jZi+FogODfDRVN8S6S6MsyI8g8Dc8k6/XM9Xq/mL+cWuJAmGEEgByosoPxdE/lQeep9
R0h4akNHJyZ5aXeF/6Dstfutc7GyhcBvYsQGJOCoXhnc2uSxikACOIEjt32R0NSunUndj9br9QXO
HsDlZ7CCy2CeKdORCl4efSXJQWDSMMQ51S3QhIyaFHM+0UY4XflOKCBBngGyAJKMWHNpBSAKQ4FM
Dg6d9WIZD2K0Mcy84JiXUfYGGZYGvQHQSqgWl3lRqdZavBLAVjtC5zLcWXcKMf3ECbyadF58TN3u
mD+odghF0M5mr/eDr93qyD7B03Xf3iHWHANXvb1lfmGXe5mEzssWc95ip7mfOO/R2aUVzVQbEEGJ
bFW4TYdjCtrZ4F+PA0zgG86wAxH/5hG5NASzI0iHI7tKTmL2qCobf392uQtnmf8+Sv9QXfiWyeN2
WaBiGOcDUN2d8iU1T0N3GCI8iJwo3jC08H3OELdXoRXgXIQVKIFLRobgEBsfauaKzYZbyvPp5Rf0
nQsBxjxzUXNnLGOoRStljwU5+utIDLc6pa5y+1EBIoceh9+d4gM41PZQ67nVHrJHa587yAB84bl0
t6Y2FmcEfG5AjShoFUFSHK2vS/9Q8kLMm2KIwJH+1cVOT7dGOVc29cLAvBlnDph3iaRPMQxoxh0L
oKiwryqUtzb2dMVH0OqF7wEoD+5ojTvqaYB3vdbNVuqbLGghBrjraGmDBm/culJXTtS5KZ0vZI5W
qUgjTAFQpJZ+3x6ouZGQra0GL2TQ9ysQyEOL9XLPsjJSh75T8FHUX2pFzOIYtDWZZ3rSDZdf+/zn
luavd/Z1CllHCUuHpVLDAFGBaRB1K81bvD3gYecmOA+zCtAvQQwV++UZMhSFiOyiBue2oT/JREDc
ZL+vXy7LJx1nkXO50MIwaDbCYiN48atgEdWu7eIYnmqkWuov7f9DknhrHzn/A50RrggVJvtDIdxU
6NPbfyx7tMX3OLe1iUi5IziTf32hK56I9gT8HePfmMLjO9bdMNBUbTUIUKFqk75ASyVp7q+bWAK/
IeQFP5Sh5wkWD0StSwdRBJ3RYtQjG+XhW2icEPNg3OWPI0EV2Uu+dCcEvr8jkNW9/VLcgdxiPpiY
tzn5OZDw8/qPWb4YuB/DeavZ5K3WlUYETDGKoATkTepEOoedVDv67NzAK8hY2yV0p2WilyTYuO9X
QtnFXnCeDNRPYHYB9iJT/gAoiRIdxDgfy3ZrNn05+sCtk3PgJC3lumUwNIEkPiftbeMBR/QMebrH
biftmP9CbdXLiOKqTndr+dCT2aEjt0E+urpcaMXOM57I5HmGfNMcrNKoZiZ4qOYodoLU07xj7UZ8
WDk5GFEAoyNaJjJYGrjbvY8VOdYZiENAliwJz3H+suE0K8H0wsD8A85CXBNi8ivuYKD71SLIgZNz
Hx9D19xHn+xWvNP80AbDtWvtt0Q7vscSuHv+wvLi7MS1XFNYbt0yI/Rd/ep9dofCsmRrN8JHfWpj
3OtbGfzWhnKHhMp9EeUSrFap1+b3XfV1fUOXboEZPsx5wkdR4Fyke3E0WErbhBjPT+RuZwXdraky
dBlKIA7qMdqas10GOVSm5yFjOODMxcI9FWieNJZZV/M8+j3DJEv90G8VUFfiCmyA8GVWZ9RmJZJL
FzG6WqioiCqL/jHeAUVRQ70HKTzdhb5hQdmeue7gTFBwz52ttuG6bbyFMFQKCnuZf6SA12+UYhOV
4nSX9GR8KjxQPNsgWrejzhbs2rH+MN1mN6E3MtIet9TsV5wUa/9rny85iUlcKeoI+70dPBh7vcFt
aTrMLv3B3TN7gOag/XTdg5YFAtT9z21y3zQeUbCL1LmqVZJkj6rjwXgXSvIJYPGvEYt3Ind0g7fq
ZqtAsAQbzuMmCGiAnasgg+RrkZVc9pU5hQC3xW9GYIvA8tHdGPoakKilcE/71AE5ZKGDEL/duK2X
j3qsGrc1iLCQ8eDC5rxMnKieCCwCq9tJcZJ97g6u5eICQ+GeKH7yFT4bN9S0J2I446/e7rfo2lfu
8ssfwEWG2NJzJTDwA8DR4Qk7FhPpZH51p/ffpjcdRic8jkegyVxgbgDHPabPIEFLbPFw2zG7Dghm
gjZi/2ooOdsR7kLFm29kVhKjxjG5OtRXjcaLkbGHwj+/DjAyb8yK3dA+n+XgLs93mzHoF/QBmGrG
OylqAc/whuq+l1uvGn5e9+050buM+TAFdnQd46fAtfDT+WmtYaBahSloLFgPKViBHoasPbIpbaBU
CtIeeRo+lXYajyk6ltdtLyM/YogIVjKI7IHrkBfPGUJlFBoT26mBgD8wCreVNlY3Jx786iCrByMz
KzlgCJcbGSa1nhV6gtFCrQeYCSmY0R3TKn7rjMmmmBoz0F/+D4tCmxAHFwkolnZpMlH6OKo61MPj
+j4xK9JtIUdWz+XciPw/FrhjkWWsSnsKC5GCuKvMaAW8zIefjJgQjnMbMnkJeU2fUZMO7d8iZkc2
lrjmMxgWQxI03wBAjl8uEcTPQgr4DpqFMbLZOZ1W78J7MCRuRKDlTBWWeW6IW2mtJlkmxzCkPWUn
DDRATB5Dccd4n9tv8i/ZMy2yJe61er+c2+TOXpoXTGt12ASM7Fk8iLb6o8d+/jHvoPkD/q/8c0tE
am07UcoQgUqa6QB5j6GGnCcGGOJRCwC5dQKOWWe07gFGEhMMqgyYIHCuu+gyjF1eKly6XnUjiI8U
XCqyMe5HyQUCyR3pI+s27Kw8bC8N8a/MWIYoGoOh6qT8bjz2DiXLvXLT4DHkqh4apf3u+spWzsaF
RT47SLoWPiPCojjZ6ke5g0TS3XQTPtIdWmA3o41M1i4eMC72IuHeOmyKm8zecRlwLu1zmUKRSAEE
q2E/2gt31lOI5mz9imGkk/k8hS7bgSe0sOtn+Ra15OtLnw/dNcvy5aGUsm6AwHoEwLiJvlv6FhWV
122Npy5d9XJ5XDxtgnhI5gEXm0kyhH5a0srVY2uNBOzYr6EE2ZhmwASMtXEfLht+l2mQMd8kZ2+i
EetKg9ljRZ+exGQHbnQ7/jNZBKNx8t3gjAf5iDaNozz/h02dy3RQkAOwm3/sVUObikzFpgZZSOTE
b8rX4J+nKOe1AVhi4R8gffiEWq5DKtDZRm3pdDdo1p+USXedMFU7hGDvPyzorzH+fFBLSVE/g7FI
+aOJLsP1F6pbYXvRw7tcEQ/+MCINzT0FRlThFKgO1U+JQd0iV7xGPrSSy6pfsvB+fWGrMe1sYZz7
RwmzJimATSuWC6fJkhuNTioaa6Xglgr4TK6bWz1tZ+a4g5CLAZBtJdiwReUhCu5rCtTmv/KlcLvI
+XxkJREzwhifyvxE9QZT9cQIN+Ll+sGayVIA0ZmB6txVrjEw4Q4Q0bU160aAdE99U4LuDu86ZRdk
ey1+NiCJE4pECb1au1MzJ9GJ3G3Uqb4754vYdfYruHveKpRqMgb8ihHyHwqRIYcqg1or/RmNd3kP
1uPA0SFbQ7ce0qtOc2aXu+ujBqS5VQu7U/Ik6+C93oFJxcHU4HVnWfbu8SlhxgKCYEZ/8jjrlvWJ
VgSwI6iYWVGxDklvdkEA9GcAIodoxkmJkiO0yiHaqoiu3UgofaA1CnFdPCO5O7iOA22Cnmxqp7V5
QIvWyTAGMozKh14a+3DrAl79lH/NqTzrwmiYdTnJYMbP8G4x/lSj5IQBUdvHykxIUzROVHp5Mezx
Tr++yYuraV7bLPcERU7MNcucD4l6HGmB2jZ2nRyGDIT1+qlOUvTU7REpslJ5UZd7100utpYzybmP
GAE+nFGYVKnsVKVEYql/SovaETVAWsvMv25u4a2cOS5ti/uGQioA5jIU6JVgr9OHup1sZYsgf9WO
jE1UQRoNvDK3rGEqC2ma+sbWrfIYBYat0dwVwGmhF/XGxb66g2emuCXlempRjXYNwN92Yf4EQUuc
jrY6FnajR//la6E9hUe1DtA3j/3qZXOo8qJubE3poeld/kRl4VDLMkSv42rXqONWbJ1zvYuoNn+v
vwZ5wTTNEPqCilVjI/DuxUo96HF7bEEsXvTvXVTfoboHwDvcNBeJ0Wf7696yuKFm66gOSmCyn4VE
ua9Yj1kZZDW+YiZUTlIDecY+A+AlrltZ9ZUzK9wHLHMUqLoEVsQodgQocYjgLekxupNpW/fhMop+
rwiUj6iEQROZr3qabTVALB22hM6VaeakmIpPMgDonapRMSmIQoxC1NK9vsLVfUTCArlCoPnwz2Xq
Kfd6nWfDgLgyBd6oDxWRlMTRhW6je7Eav/7a4RlWp0gYAqgRgkcztdCw+WgLd8AgEsV8RkBtrfkF
aNrG0uaPs3DQM5PcY2U0AfISFJicFcjQnMLsEbDBbf0BIAoR9Y18Zssal6Exs5pp6rGRKnL24CkU
HnXrJlKfosIN1X+dap5d5WxlXHo26IWuFiJs6RSUpOhkFl7HiCq+FtSucSWlmMO/7iZbn4/L1tJK
kDAmCYvSlHidhil+K3QHhtsPJzsY85cMtTy9r35fNzv/2WufcPbes4eRVEgxNUuYDRtULOrMidTN
ucfVDwft7jmJ0dVFEU0uMF5gxNMs5XuK6GtTv3ftUQkdSd6h99AUO6hAMJaRIHkwxYhApWjUjka/
Vyq7Cf9VBQyTlwDb//0x3D43cd7SKcOCqf6Y95NbpWCTMDaupdVdPTPC7WqmDIk21Fhxmh6UZnTr
aas0sho3gb5CCQ0S8ihPXn430GxlWUehXitgCyX6u1VBUFoQs97SB53/0MJBzgzNP+TMQVJVCaqk
hqGhgloaFLJD5VXSN2LX0ggSPeCpAR8AJy8aUpdGmkySM8OaA4k62AKN/bIHStXawuEuP8ulGS6C
CEYcKqmCbw80Ft6Tphi4U9xtKUcuP82lFS52CCAu6miHxZhMdvLktcliUgefg7YB+li3Ay5rwEaR
JfCcceZYaUkGlLatdroPIuNdYxkVUYbOH3SZbnj0MjxhUTN9HJwNDxCeJUs2U1aN6tjYPdwgmp6U
xDYNJxJAn5y4LQZp0EH618h0aZH7WHmk6GmYYRit1Nmt0Taks8KH6yZW3Q59A0yT4OWK0sml21Fj
BIRtwqIEJfssikF9S1UD4qIA929s3zJPxfNNnXuemOlDJ45LpgAEY6M0qY2NUYeDHO1op9yqrUzq
H/LWMMXySQ7JUkCa5gGDbyw2d5j6tpRTM9eRNk629O6JT3gMP5R2ddQdUC8AS/gOiqhPaauo/00J
dBkpLu1yH0xq49ScdA1EneTZPGQndt+67I56D5KN4X7Sk8Lv8T8bIfQGnjVMiNK31hdcMI26jdvt
klfpG6Rk2eWpdDoXEpS/r3/ubyzStV/InUyzLJu+UuZfeBf50XP1ZrgRer+Wi19wrNDyBhDtYBL5
sSAHaPQRqm24wfImvNwi7vJhYt32/YgfEEuHpnmT9Gcp2av5/aTgpthw7pV099IYd0XEohyWUJ2D
H2SOpN4omhsKMQGjKQXgsHpqAtTRNkLSqpufuR53oKYBI3VxDNfTMkrQyCLMcHXkhhS47q0bcG0v
MeYMrWAN53cxUh2KZkBLwcCRKskoQHTcCshEa5uF1OmbY/523XmWhQkcq3N7nHsXsaFWiQF7RfrS
qSQTb/MKhCkRtIBvQI4xjp7Z2+1Wq2Ut7gKoZUIQSYWSFS/MM1ajEKUZ2PGR/QXJXogxzgOcJcQ9
02oniy/mFj5sLSZCTAqNe4wmGZhkvoyJVtyydKphsEu9ofkwytcx2DiHy7YOtvLMxncT5iynqDW5
krtGwM3VANANupa+/0nT+EPNQ9JM0r1UqcdKyxzRHPxaD92UvUFPc+MsLkcjuF/BxckkQ59V7rDS
YajsSvusg+IhH0sPLSc7ll+BSMdT5iQIsd/QnrAxu7vuUWuH5XwXOIdKS0nLrQK7AHoot64qcFu9
MemkJffGuDHVuOZF56a4wFcWtKqNFksVG4M0FVTWAUTufyuth2Q7bXcG/S/B59wiF+lKTUmMlsFi
Oj0ntQ8etLBEo9monI6+tIAKR0Aai9S7vqXzX+UD/LlVLuSNDRISNlsdjZdSxRzsVs61tZFcgDNz
CVD0CgbagoF5UG2JMFDSFvGJKqWrKAG4+ArCCu3x+sLWgt35wrj8QWiDqjKBrrdjhRJtfFL/h7Qr
W5JTV7ZfRIQYBOIVqLGr53ZPL4Td7RYziBm+/i763LNdpeIW4X3DdoSfKpGUSkmZK9eKa8eqLbcI
fkcAFP19VmbaoMiRgIsKlLPy1XKsRVQlBK7J06+ubpGMcTJ0xKk/Lo9qPtb8MSM5iSb8VrWmHVCP
0davhmujNlZEEwuvi2lRzr3ijxnJK2hYc1LpMEOqh6ybDiV9nRUgGze3l8fzf4SUP5Yk99AFNOO5
AkslZD76pF7R8MUcPWgcQIp8pCAvQNLOHQMPPEHOgu0pXJ2PckJ6TaSDUAs/DdwMGPB8NHjldgnt
fqex0W/MeIx2WWGxxmlSv30A3Ub1MraG8FpIQewNWnSrMkqVhV04G9hUoI9s1YAWIpmc+Si8g7Sg
Ca0S6fu0Nbwgeiri0cUrwTBWIPq4POpz5PAUxI9sSceV39M2jCuM2iobL+xG2ISxMfohYtMt7bdU
HzwM86qm8UZo5psFyl0QI7pt3x1I+6WwdA33BwnJhw0iE6gGbYAp2kSh/yDK6KoGRiuxtd3lj55z
e+AubfjJ9CSQ85AwwolN68q1kU8Ky1VIQODK2wVnXFoFKeYrQRHHLMbMKOR3n+26cl0oVzlSxejT
vzyeJUvSNoY4ix4FKSwxm7u5tcqKp5y8coEmUzDEXrY1G4CP1lvayxxpMgO0ycj2J+u6fFSgLm0M
bmYWTkonxt8XNXy+bHH2Hn3sYtKmxh1JsUYTm5pamwicLejwNBwlMl2/9Nrm3h6QxVoCCs5fkY7G
KQV8W/hhU1uYU724t0CvSOhVUr0kowqMG19nZe00U2LyHq3fpb2Ph4Ut/O2DZ9FEBXMoUOpAFcgd
OUIffKuqw8ql6gHHqtuZjWME2zG6QTApynfGK6ftH1QIfXdPnb03yYsFEOXlqdfmPevPV0hTb8RD
U3QavsK6vTXfBrSElQCSVk5JANqtcUd0Oo/scvejmBQVSzSormNPWScr2xvfLn/L7Al8NCHSgqhi
bEvEtcrtFRM6QN07UiWho2eD1xCxo0bl9Q1d6iyefbEaR1alUJpwDm4gFVZLtMpl6yBwfr/bNyAL
+gzwWAVpCSagdkynRJF9Dd/cLmL15oLV8RdIATbU0jhPQJIHQilHB6EM6q55sUSwqWtzh9efcZ6R
sCLNHiUUVsimQg/1VtuEjrn7VXrpL+ronwM6SosXH3QOXrjL9u2qho5e96Y/fKgu5LR3CSDU8TJU
/bvCdmEXyFmvpqp11k6fVfE6xTyHqQZSO3Pc+jF6GnJe9j+UlqkPatBlHQRKgnpfAb5ZOVEaNr8N
deoui/3B/gXsXnTVVqp9TeqU1Q54HY3hfuxBTZy3sThwnYQRROFMfkhAeF2vtS62MdFpzBwOKQ/L
DQLhc/DRJ2LPI1pvU6vVr3ILMGUiFPW+Jw1YucsGukKqZRlbPyjYS1qhqTMu+QCsd+c3HnYTUup6
N96AqSnZZGk8bPtuZK5QFM3pWJMd0qgCh1FES29Iy/pHqYDh3RmMrtjbRZXd5UZp/URnFrtOmxGU
YpXFtMgbgxTVprqwxEvDgrxywzpu7nI4burZPYfiWT5m3linwZMStSa0iFJ2VyftYDkx2nGQdRl8
fVMXjGauVg/mB8HMXAWCZzWyjKAWcju7AK5D2AHUtG2UrgH4tToEYVHvG9sun9nYDk+UMXHH+j64
LRqdX3E0bbhRZigQG2/JF3pT2ntkgMhbW2v2rs0C/KKPFqs1sCNicMcBRFYlClp7HhvknviAF3uo
cLEfLWnr60AMZuEJQbJPf7SUtR+Yje9ytHtvVZYWKY7VpDT2TTSoQLgEtZ2tkQ4zGqf0fZqiYBVD
8B4lJW0AD7CmPgxQNb03fC1AgrNI/JvKNrU7PPYD3TEFS9+tkqOtMwdxZIhZLhUQKAnL3hIjM+6I
DyW3INWVa9usk9otCItWpekPX3ph2GiNGzp9czn8fafgL22FaQcfXeqMEdlGCElUrnYdPuA++R55
d/He9z4yJ9xot/ku9F66K2s3rKFpsJRbPIdlfl/z/jkI5MbzNKhyu53iINv8apCY2waPHWgD7zNH
extXbBXdt5lrHaxb/8aaouISxezstQNtYQY4llHIlXHgQ4L9avAYo68nfNMgrk1jhEpL0/1MI/YR
l83ByrBoNB92lyf+HMOMoR/fFqUzsK/tuDOBpHeZ8gFglbAOoIFzmC/AO4+3oO6U1qNZeiRaacE7
B/cxza2FyutkQl7740+Qzr5eD5IkCvAJlkg9EtB1bDwMRn9XNktpg9lHDIQkUK4AsedZI3AodCst
erBPJmq19qEP4ubM/hkHwlhDvAaHnKnglq4gj00SAX0QFZm3PM8WMjNz40W27Z+vkKbcqsucERQK
XRTxbnwFDGbKbkw3Iuq8y4s7e785MiRNbIs2RAXVSJBoi6Zx9CH5WfTxFyXKWxMypx2X9tHsXRak
LLoNoW8wFMmPRCWJbdobk8pWd6Xj7ByYB/dRrVVdczwFvba/jqzV3w+STgAyaITgn4zmNOpBA1Ei
bJLyV2bhxkJfzJI6rHmhS8ij+fEhcwkCUwZuKzlxwQOL1FWJCTXJE+9dvb8Co1yvNB6LE8cCZFx4
oaouDHDuigRyN7Qa6DpQJXJxp7VDXrQ1VEtxyjm0ia6COlwVSGdcnsdZM1OTPLoLYEjGEvNmgLaS
jydBPm5L0NCayrVWf122MZdAm4in/2tDesohV6DbugYb3AJJpVrW7U7E0Ci8bGVufx1bmUZ6dJb4
w6A3QoWVFjpRRSwc9HW7neaVPV94Ls47BFgngGMCQhW1glNToZkVkQLaUWzlcjV2eDDgvISOiwtO
8h0VNWSYkZcEkBOCkPrSdptbMRMTZsMtQP4iI7NBNRlndCr35Mqh6qHCc53xheNhbsGOTMh4bN5k
Im8amBAZVOWRXu0SsfAKWxiFvH9BNNFBzgQmaEScMs49PlwFwe/LLjF3wCIs/bNOUsgdVTtuRId3
fawcEDE8fYhfKUg5IyV5V31EqsRwinqpLDvvHqCA1IAhnAqm02cdeSKN8XgrTMSmAnBa6Hirm9Ze
GxqIU11z7B0B5s9Fdve5+QS0CKrHBDcJ8/vRe2QTullKNlG+urb+QOH06eCY+oJbzNoAStGcyIDQ
EyQlf/pUjHZeYFyJya+EttHaYlsUC2s2WxKDGN8/VqRoEdWsRNcIrIQ5lKaGAEdx/CD8/rYymKv6
JThdwLtntJ3XlfTJLrO/lunD3ej4A6ZpOJpKvwDZGqjGcJzFw6vZI+c6hh+KjsaHRjhlvZSPmI1b
R+OVnBR0p23X+hhvFmzq9jnsX+rwuV2EQM+lGoAXRAp30jXWz5SWUrSz5xCUcscm/hwJ+0y1YUXR
+aNDhq01PloBlt0GCLRGD/eGljosjUMnE1Xn2GYQOUX/WTD1OgwBFa+X7kYLHyeL9WSWWYfcx5RD
AUSEVyMD9axrQwckQrcZGLYvh4V5P7ZQiUQrPLPk7lLNriufT1ORscEBy7RXKvnOyLKFCsFs9DH/
mJEcuTfUjjIDZqL2pS5umzECC9iaJWhOzrfROOmSrv5/A5M8d6hVXwQtLJJ0dGvGE4cBaZ7X/b+J
3mCR+mcGJZ/lgVkYajXNoPUjpjdQ4nOKaIkkf3b+gKglQNAD8C0fdIaFlli1woXZB9apil+66IYP
kVf5P8dwg1PWqfB2vjyBs3sR0pyQSjHBoiHfZJOiaUxfm3INdM0E23TVxrCvh+avG56mEAMINHqb
AfzGAXUaYqBxpI15DDsUUPkR4otIwYLvecEd5h4Cx1akVUoZ8irRiAkUtDhk1ZCsea28WTUbHU1r
7nMeLbFmzB59UJycmG6mhI18VSZcTUKF4VhP4uAN/9+oJduWVrGK/PE6ozpQZPcZSOaQrckXqjZL
o5WePbnua21f4MKMFMo6b97QQ+5WoCbIGr5Hp8nCWTgbsY5WUMqhQro6MhsBa63YKeqPqNzTLrgf
y87LQRussyUm36XRTZvl6FDK0rGNwhL2kqpfp5Z+V5hQeWbJKqyjmz7X/lqU6dRD5YgMdczEskJ4
aKvW0El5KqsvYX32ysPlDTfrMEc+yqQCY838MCoy2Klt7b2Ko8BJeZtfqdATdUFdDxU11ucuKUCC
WWsordVF/K/2/D97kUk5qCpEjFSnkYLnSmNeYWlukwD9Yy2hbmaXcOKtgLIB+Mi+qzNHSwiprVSz
ByxhAGVmse7je3VqXylfgiUuwVnnPLIknTydYtnZ2MOSrT3XaOvq18Dsj1kJdQpkfrth4S4/GzWB
P9TAyMqgNCVFM0PB8ycEZ7dbQxciC6GnlYG1e9SuzaRb4HRbMiWFtKiMC1LoMFVY6iPTureIolDX
mbtysfY9fbWcn5pQlf8dlRRPqkjJMm16gBvcvjdAfu/0zS9jkXd5/r57ZEeKJJHBM78LCpylfKWP
XoYUpBYUXgbfEMlTzaDvc4dsOl2Cui1NpRRRYivom7zEVAodyUfNRndM2Thxl3tdRpfCyWzpj04a
byAgAuGnTC0o0rwAoQys0aj/nRQQX9P4Lev5rk7DVz8DRkurmq+IqmiOzQ4BdAmCqEKHkO+lZvJi
AP13OfDIlwuVYb+hjoC3kqkB3iCtbuIrOAeFH6CPFQoH/mszQsO46rZj02/1KQ9CE9Uxg7+lPUTZ
E03GyAFCLxtUKjJlq+jrrIl0C+2zte2pzX6swQYHVfjLg5OXVrYihbTBHiExHcFKO5ROOfHpgTkV
bLTqX8u0f1tCH5eJDYC2PFnRsyCpOrACZCmWGe8Uu/eMMVr79dLpJwe0/5gBCS2YsgBZlF+eegke
37oG545vlLpTQZoaEJH9YDc2tFlsD1I8QPt9XZ5EOVzLHiLtyx7KTWqH5m03avo9K7N1X9d73c7v
C31YoWCy8FqQww3MUWTBIDoHemlcPiVzRaNlWdgEIFjrm32FipCDgstVoSkLqL0ZO8C3Tp2GyClO
x9DpRcLwaSXUySciBmGbSZCEHOLk9fLcna3XJO96ZERywLQohyERoN7rwy52VV7sGvBUGR1en7qy
SfyvoC8fL5s8i6OYQGjca+CjmuSEwUR2OrA2LDpU9ntQ4GnhfdBpa8OK0LpNPlSV3/dxi1OJvKhQ
FRGQvgmNJQzJmbtgFyArAnSSRXHGyzuhaewkaQMDhI6kBW9xZ33YmUV/Cr1RwchHMy9BMu3H5TGf
TfMUTUBUpE8E8Dp6qU+HDJipP/CJisoOh1XYHtJuV6j3ZY6Ilt6BB/2ytZmogksLisomSIsmjaZT
a8l0v1YI7mXFmOoHIdjoFZ1fuGRsyVYN+RLwbdYeurbhRyCkBQP7qb24HFu1MkXk2miJ1eo3Hmpr
nq3JUlve2Y5APMGqmdbUvzW1aZ/aCZO41XhYYVyDuIGjfNS+2HCFPf399KG1CofORDJqyAmYEuMJ
aKdGbhK9qxQS42tT/yyChZ03N2lg7gVD2tSCgrZUaTAhUYMm1NBRRXb1+Dk2qcMn9erPy4OZmzP0
iEFFdUo4IpacmomSGgcoBA9cVXBlYxfQWE6FgdyQHUZLD7uzKjGiP4BtloXAiESALjPhRwMVuRXG
Ee5FHXmGdpcNAbAgUu/7gWS5Mygi0xyiaORXBe3sdVYPDRob+Yj9EBHrruwTUMm2YxjwjcEsIhyL
VP4nkMv90wjR9w/LqujWYlnF3QCN3y8197N/MV/IqH/nTVHMkemORWOgzkf80G2MwfMD7hh2DtbH
pSfG3Oofm5G2TAZAgE4tmMHzej30W14Tl8axN/rPl9d/1hCOYor7HLq35D5u2xBaMRoKxpNa6K7M
esN4UVksHvTR1z9AumoutViex3cgxlC/BSsIEkLT6XLqciX1STxk4HCIym2kqx6QlaO5g1J6O64t
sKuIpnDschVkC5epGVeH3QlUibAHbjFpTkcRZL5SQNqM4zzRY+rlleJxa6neN+floIObernQqgja
E2lLmVVvU5CI49KG1yf40x0lvLfZD6NEp8KqRBc06n/C3+t80+bPIFfr2WNJ4LA/i+IK/eXMWPXN
bb9EHGpgVo9fQdh74KQnoDU3VFs3ZfpaM24FDTsgLuN84wMioOIMv+xKZykA2cT0CUfv4qYXCMoV
TBQfkeEa6JNAb89+eO1+9W/JQrlz5pRGap/Af76rufJj3x5FL5IJQMoQGIfm0FW3tWY4eeVV8YKp
Ob/BNR/5dgLIAeRZTofF0V7EQ1uAlYoX29ofPR7THcvJwvTNmzHRaYj7h07l02tEu4DOepjh+YjU
F8AbMbQt9AXwwsy8TRwxpobKCE4WefNVdoSO46SP3GyM0eRKWuUaofMXcgy1E8UErAC8+1uEPSYO
PY1Il6hINVtnyjaKzxSB+hr4Yjv9EInOTQl0Zli69bt04VI8E85OTEn3VTbqEaYQDZpx/lywwIGk
omvmr4Hx97HkxI4Uw0JCaqpnsAMtSY9X1cqqw20zGn/vE7gD448Gqg9cRqUbDQlJaZQqJA7TjnmN
Wt74eeECFL6+vHNnYoNhIxZDvcPAw0yGKICjIY+iZoLTRC8dKG+p/njZwJxvA7TO8EoB5yhSdKdb
qPALqByjaOWaQfcVgiknh9Jq5GsLO3XGuVFegNQcIFgg5JQvmoRWLFAmejwryQ9jSEGvT/ZN9kmr
2AnDYWFxZqyZaKfArXZ68UH05HRQ6GCiZq7HiQuwyRWJyS5tLc9sMD5wJVtLzUszUwhrOLagsDKx
uUmnl/BZl2o0nfTY2X7S2UQr8UqrFnLvM/sH5MfAqoDVZXpUSmNqaBdDjxVkkSQ3N9N7OUoLpwPA
zsm6hcWaHdCRqelTjk6L0FAihHeY0kv7KSkLHdybdBy80hzKhcbTGf/GqDAmFApxLssUmEhphhj0
NwWmsmODdTuoSzWuJRPSaAYatLzwYaIsevth5CUUDgfOHy7vo/nl+TMQKR4EA7SKRhtWWAcxJIRu
Y22ND7qydJTPujaiDvq7kNo6q9h1pUXGbADLeCiMx7a1wBPvb0ctAFVFfK0rbOnNPff+naLc/9qT
cSoDA4aQ+4AJAEbcO1UZ5G7ecsvhmnjzfbbmId8Eeby+PJuzVtGHNKUO8RqWr0RdwmnFIU/pjnmy
t5lTJL81tXcK4y4F+q1hC+bm7kfIrf2xN/nQkcdrXWZVioA93kJYDtrCChj4VYO4fHjs6G2KBCYd
Vot66Gd9Zzh/T+xKm9pQC05IALuqP270YG2I+0F/6oxNjdEO+Safapdhtm6qnbl0G571pKMxS/vC
9JW04aAjQfePDc8xqUN65W5I+LVKO2ek6cL9ZjaqHNmTdojR24hW+TRW7cDVFLpdwdpcpOOZ3YdH
VibPOlrJsYh4U06eM9j2qqf1e1c1oD/hQFeEo3fZS88YG76XD9kwiIPhBg8xl1NjSZ3wtpro4WsK
6HTQABQnrI8sTZ6G0H+KtmgvMoZDVqLfBERgdBNEP33TdFv+2uYL8Wd2dpkNaST8BeGf5EmtptYW
KD7wZgmr3ykL97g1cCdhfOFsmJ3fIzuS1+hMWMjDYciKpnod4FZKreHG+h7ioXp5dmfjNrhRkbJF
Gh+UZqeTywVupkXfwD8V8L3quS2c1M4XjMxN25SbAhcBIOJnGU3k4voUdH4QFYD6GuPFgSb+oanZ
8+WxzM0a8odTxR6IwjM6WatolUAFdbcbR2b2ZJIh2ZXAxxwCFPmfaRq/XDY395CHEAWQD3AF0GHJ
D6OgDZEfDocEHHCx19Y7JKvy9s1Ecn/YN0oCMDp6KwDzWF+2e1bxQTjDc2y6e2HNwJJ6umR5l5lt
wwkOJyU8sLowNnE1oHExp9UdQ+dD8jzVwxwr/3nZrnp+XjACmAeu4kj84N4nGRb2OIDYGoShvLKR
ohhr66AE/St4NbVVHCSakzbsBdDqblfbVgPQYIN+9mgw3CoOH7iuv3cqf9ZZGd8o5jBu4pZEDofi
50Jp9dyl8ZGYHgMViIkuSfrMRCGVouFJ5gj9qS5euuz18jzMTMPJ70vBL0urwEgDFY9tqAIrz5b2
1Cf3SQrRCK/gS4Ic51vndDDS49tAh85YIHPp+CB84IGTgCoWVHoLLQwzRyS8GCENha+JgUcWwtCq
ukVJAAkE8NE7hvVM43dd/6FkAHnSQ6z9EN1V1a6Jf63FSyC2sxYOCH9P6XgQYuKBPGWuT/05s9o8
EXpNHU19U2Mv8bFz2pVlfFnUDZpVWXUupRDH6H74Mdoe7OvFpMA3y+Bpcmj6BBB6oGYFUIPsMoqZ
m6xv4dnWUKzUwot9AfjeHv32gQblHOW2CUDeN0G2TLcXqpvl615bjc1KGb3OuNMKtwq2AvfewXdi
rXPraNNaT1n/2JWeTgKXKOCfpsG6Y4Y7+D4alx6NcjuAHrpnpZNVP42Me7FyXRfvqfG7Kh9tdmvY
m2ggG87ROWetk/SxsfZZtvQynbmUnQ5d8uYwtPwxSzB0AS3owEycHu9GDrS0cds3oMEovCF6oGjm
+utNdDLj0qJHfa8oSQez7bBuOpS3MI+PKMzC2fgBddeFks95zDwZpUwWOnZdzCoOc/mQoUFpQIPM
flJgr1vQh4JUb/gkbAmDN7N1j4coFyjDom5NJWspGClMlxfAqimpE45L/eVnXbD/2T+Qi8AlFxQ8
TDrC0S/gm1CsoM4w9ujHT9FT95glv226V5t7y5rkb70x9orhpStjz1TXmv6JXAs6TdCKl6JPENnQ
Qr/u+k1FYkdRitXlpf5uvTjfXX8+ULr3+yk3aK5i8inH5LN9NMLnjRTmsOctIBV+J4PqlIm2svjd
GL7nxVWcpU5NMi/rbXeAkgGx7xu9QjPnLWvBgmPdaJW5dLzNrtcEZ0TR00IaUjo3kLIgw1BhHjmY
6RTLteMfYbBDU68GXj/wTXqG9cCQl0fRw0YrZ+E0/aeRs4XZ+q44HM8WIixACHglTagKPNql5eyD
Frr0MZR+aWE8lBnQOkPuxWHgUIt5uvXZANIZZA+N2a5i+60PIcjWvOQkewJoEAJ0kFAyuh+XV1C+
WMmfJC2ggh5TWnB8Uht1QHk8FsW6TB7KJfkD+eCezEz6vzquiirANVJMSIs6bfMa96da88IB8Phx
XIg6Z+ecZEKmgc1oyFkeQOuE38SrHrwSjg+xinHTrONP9EiiNHd55hYNSmkrM+eEkwwGo0Pzle38
fXsFpExfOuMXccBut8QuMrdUR3NIpQSwzWOzTEOGOWxfeuL11r1qveKleXlYS1YkH/UjuIMuMKoh
+d2DEo6jqNO/1/bXZTPyjvxeLbAqgvhykhOWgdNml1dIZ2MwqXDB6elQMKH+PTp78ro/RuTcC9MK
EmgljIgUKvf80YbGGqhWS6eKrqo88gp0dl4elnyBlIYlF+IAGLO7RINFU6wNsA1q2OOaM2SH7hP0
5gvGFubQkhyC2U0LjSkYU/KnuPH69of+dnk4Zw/07/Hg4YXQaQO7IeNB61oxyqHBq5iW1ZNlimrb
D9raEuOrnasxkHggKuurcvBCJH72zExeu1wIMMmv7HDiXT7QtFvr/VgvPASmgC1HUlNDkwg+DRFV
nmdba4yA5HgPslbBgROiP9aHmtNPiCzUS22cc9N8bEua5pLnRAF3buIWogM8DT1S5YfRLUCr5rbd
sRFp21Ud4WyYHrgZuok6rnp50t6kSuyMura+vKhzsfi7/UqHqgJF7fT0Ug5GVRZUvEduUPVoHztB
tnDczi7O1N/1vwamsR6lkEjEuG2lMMCBZOo03Z0IEf32OTdWKg7/vx/NBKkCUyBaUKFufWqsYcZA
wt6AUFn/XnQfoluYrbnVP/59aTAiaAyL+zryt2MACuDKC6ynGqxul0cxN2XHVqQLSgbuaD+NplFE
u5ZufLIy1NZN2B01Hi9bmh0PhTIilOsAlCLSSZx0ac5YjpN4MCL0gq51dCJo1kLcmHMxEED818j3
y+TIAzLqt1pFYMQXoGa2NgGuWZeHMU27HAAsijvFhI5lloxUykrS5X2EY0oX2xEg8gz4jofo32yV
IytyhwHAcVztNIxD4+tU/er9YMF7z17IU4BFhm5CpoLR86wCP3Ww8nyABbNKEMh2qkCd7TbsNzHx
mL8ryhfs0LjeFDx0OuzXdFz4gvmJ/OcDZNQPeoTRrWtQ+DfAKiVzfPNHXr327e7yes273R8z0mWJ
k1DNgZRD8hpvMoazIXm0l64us5sInFu45AN/y2SxGH/QK9znVcRQ7ZmWjzQE8maXV6to6SI/d8pb
R4bkmKDlA48CDWjRwdW66677MShbo34t062RbS9P3Nkb8NtDjoxJocHI7aa0BYzV6I9YW4+2EzpD
BNy3c3dwXl5G11kdVivT2S52cc/u4iPLUv6gy6MsGSxYjuzEGVMwKYcLx7i2ZEKKRhHQbzbvYUK/
bVKvelBc5QZSuBt+ba2EJ3aFu3L6FX/svOyHceDQkL88u7NPsqOllN0/Y5BLGRX4DHtXH/lN/qx6
BeAij7+V9+pOvd83HtDp10s9aAsOZEq7Idd6oxoYrGopgBwg6IPMXXMAQtyI3xNzATgyZwwPX5Mh
xYvHr4yLGbltJM0UjPs4X4caWocsumvGcgtWJvAxI1NSFgulqtmwxoAURxsFYExQTzo9lfXaD0M/
wdU0D11fJ+A6cHQdmpfKrQ/OMOaE/m/clZ1I3MTawYq9ut8sLCyZOSCOv2DyvKMjSGElaHNafAHP
b7TeG7lHu3WRXAf8uoR/RQ8+Hrz/xiYQhyiHINF4VnWldlDXIUDWbuqvys5w0+wuLO6U8iow0SFq
omSXxxNj2YLZaTLls9CedMgoOvlN9AufDjVhLEszE2YhB6Z8gnSy2kYoFl6hJJPusioS4JIak42w
ih4NvZGOB4nW4ZHKRoIvq9mmbbp4YWfPxXuI6ICwQ0Pzsi03kTQRekdLjafgCnyo9JcELRGh/9dt
6Tg8j41opwPXMlQtUj9IIZe3YsEeovW4LkXdwvzOxahjK5IvJ8NotQrBUPDOcCyhO9ZSL9zcGXxs
QfJVn6gpyVRYoPF9l276AjaQuQsi77KnzB2QyMKj2grxWUhnSNE2ZiQXBXhPXYWXz5Fl35WqcqOb
/RUzm00FjffL5mYn7o85ObbGaRjR0Q+Ba6bNplf7+xGB57KJWTdDQg91ukkE8huwerTLTdWnLU9h
oio+dGgyxAFQfm//wgaqwgieuIYDTn7qZaKZSLBGoFlNArHs+lWwr0IsqeDMztUfI/KNuUet0ehs
H+dQ1bglgBO4nV8exlmNb7pIgCUXFOcotE8ixKfjyHnno40P4wggy5E66ZdyG0IHvFhnV3ijhQdr
1eHEG1fmTbBfWqezguq3cSAhUSdGlIKu1qlxFfkeJiq4eB64re3gnD3E16J7jHexF22apcz5rKf/
CT9yvpHGIKbhNfxiSEDOwT8aRSBX/pkVd6L8f0a66SA6ckHVGFgXhhhZzxMvjMZD2Aee1ncLdbxz
JrgJ5YUUgWriWEVUlaI8WgzLlgiRuiBUXtsHw+V7/rvcBi/8vviFxKP+wApH+0Sl2udopHXzbLdU
Fp/ZbSefIF0IG7PiVChoVCDV4BvO4BNyB6hdZHlgpkjC1YLDTuFbOteY+o3bRMYcyR7JYYme+Do4
mxHeU0AqFRxe9OBngdNYqxjE9WMMKq1gqyZ3elmvIzQRX7Y/c286MS+dLqRFR74Zl4gtxlrx10aP
ZJNnJ8LVyS1Zqmx/b/BLg5VOmapK8zgOYU3XH2qkG8Ya5VE0XgbPjY6DHQk41M7+xdF2MkTp4KED
egpqDTMcFLcFCDLGxefl3PPlxMTkU0fbg+ssT5UE41KUe5+uK7bSA9RbyDX1X2NlFWaKU37qoOKO
glUQvgRRg47QFbI6QLo6NLzqQIrJ3wbxxNolNq75OTcpOp7sqV9DLgvpYZyKsMe3NcVzGn9V7U86
rruCbdLyyRg9OJ/H8n7hED5vMzYAe0ZbEujKAYlnMqWiHlLwyjJM+rAnv403AUjtVnjUjZ+o21yp
O7HqiLM41pmIiGc8iJcsCy1XwMifrkMQKXWmaNi7/XpYaT/9dxS5P2wnzdf8d3ZjrtNbG569i+6X
zp2ZoAHD6CtCDR7JfvnYIYPhC9WscBPsnUh/NvPrqF5f3qmzY8PTZtKJRXeBjHQCLETvdavBTtX0
jdV/aMl6APNZn236aHPZ1MxVDcQIf0xJO0YAC8MA98aOUb1E8UiztbPNYC0MaOY2cGJFWqyiF7UN
xZzUZfGm124rli3EttlFORrGNMyjXQme21wrQhiIwPfFf4TtOlhiqJ878m1g1lGAAWprao47tREE
EDoJ2wR91yFZtQOitbpK41+xDybCA2QBAHpNQrDvgo328hrN7esTy9I5BVEriB3psByI+yZycnB3
Rr+QHAQEOyy8EkW6pfTWrEkT7dYmlh/BRH6DqXbkJ3qLQgmyNEn1lAME2qA8XwOR0IAUuXEUcED8
basGLlXoEvpjVB4n2G+HeMIsZuNdbt4R9cvsPy7P5cwheGJCurcBZDfqYATAM5q5ZEB5HuzU/AAV
WLawaN9AHOkAPLYkF+uqtqadSmBJL7on2oh95A9OBHxrVQyYSN2r9a8yeTXVR1zDhXlI+2Clsvcw
ZQ6JI4fRYBe25hrszR43f2g+cVPtI9QsxwB7X0uzux5A5AhCUJcnaCYgnHy2fEkJ2wDSKPhsNOg6
Wr7u1Gcbgq7Z6rKZ2XXQgFxA7weZ6IBPNxM3Ah/EmoCNDuZoPIe2nb5zuGHppIYe4P5OEdnrzCxz
TAYE0BcGeR6PwJ06EeGCRIGRM7ZAUCumWc1BoRAnjzm5ypKF0Z2HI/y+NbECTuIQGObp6NK2CEs/
wu9XKNTaAuzVJF7b5PXyHH4/Mk5dDGbYd6YEdTrYOjUTG81Ic4q2liR8KKHlHa+Jvum5Z3LuVP4t
HT3ROpZ9qF3xREE44rqaQ4v1uBQa54YLBiqgrDFkDYwjp99RB4UaDRqGK/LfeWwewHuxGRptoTVk
JrdJ0XtvmtbUNYQGNdlMkqkiqQHlzgeHPpFN65HndO8frGuQX0FG5zr9zNz0KtlbC1ecmUsfLEPc
dEKyAnksg+5GQhqlIAjAKCzYmhukdXk35Fo7sRfX9U1Zi7FFC6Ve3ed9AiKeMVVL3VPDML9TkZW6
BaV4FYIe3K5MT+98bdVVZds7qdmkmaNoCc+dWsTB0/+Q9l09cuNM17+IAEUFSrcKHaanJ3mC7RvB
aZVz1q9/j+bDs9aw9TVhL7DAXgzg06SKVcVi1Tk+75rnYS7w2VSamAfmx38eijFutfQ3a8soBfKL
j98q8wsGrbPFx3JjZ2m+W9WSjvDL7OUjghCLpwpP+GUChLF47P3TPHyi8clKGtuSdQQu9i3aPx7L
EKI4yrJgE/i4lqrLUkOLazQMaAFKTCXvvNRKFYcT07Qrlt1OdYqbRhr7B6SLMjnci+lhjGKjvRmv
tAsLi6mLhRTFTy20E8CHxUf21f+m2uUtQandcrSj7xafe1TaD8MAcYeb7F67C3/9eQPNB/z3GL5K
eogyWjVdWu+L9J/AOPnRvvff9EySIW4e7t+rfE+LVih6Uvax3gPFbJ4w1q7Uqa3J9KM2TQYUdGgn
0zD1LArNdw14GUu1R6EZFQ3W6efQUveGPyPTKGyTyFSxttw/vDIFYxx6EE2xC6SpVBIoCztKnZuO
VTPQ/H+77povw9sy1Lgwf6JCtPTcf7TMzofGCLprYRrzXTUeaAUdBy8fbN10Qhnl4PvPFY/BCkzU
3KiQ1NS5ArC6cjN2HqZ9Vnlm4inBwdB2o4rp+fsscgv/YKoyPv13jpxr4IJTxtAQ+Ls1gFd3zSMd
bfKCNkhv2P9Mz7p7bkM7dPn+TTnYwRGC6ZBbLJ3Jzh3TGTzQNct+zpaxrreCfdx3iMOi2WvZd1rd
1njMtA5BKLnLbDmdNYRQ2ChDy/eVGRBd6nbjkaHbEZ3VLR4Vd8R0muJw3ZI2np4WU0J4R6kKxiRW
jUbQL2h5tHSflLumfaDzZxYfzOZ+Ch3e/jIheaV9LcmApiwMBdNvjS4p1G0dFjg45DEgJMBdQAgY
PnQb407FejMLugF41e+ZxMNsIvCliRT0YOA4FhDoXJYJM9CzGaqNrWRnGmmSfG+jtxGnHbuIeX2Q
m6rieawrQis/wSAKiMN945RNT4p1IMk5aL3CcINFThcklhX+k7wcbjmCFbB4NhPeB23fA3gCuS7Z
K+r3uL1TppemvFFk7HJbxr/GEo5iPMEVlcsiy6DYNdO3cmY3JIwkyZBsReIRq/LUmGKghCoUTub7
ND/hEuIb32l78GPZSJ1sTcJp69Cx1yR0WRParvjXpr2Jhy/XT9hW8ME0GeYpVL7M0Aq+uiz1uq7a
Za7Mh6CeUUe/op4ReyjmyQvHAEQgRsOc65hbm7hU6PC2is7pi+k8yMOokbX04GXJp7Z1MhPibi+F
Yk/WzZA8X8fa2EJlGVnRMDdjLFTUH32i1vVKQQxgtRZqvkwznsvWmHcpj2SklBuuERPbGp7+cKdD
E72AFFAfd14TrirCuIgyRXdB8aClxR1RyptSvYNOzw7KQLK3kY2HIH0NK3ZKK2OHKK/Df0SjdSjy
1LZG7gbRqzqxAyHGTVM+10F46sPGRcLr+GjndqZGs2OoPLT8RYvDg9aBBUWR1BrUja+MHwazwogf
Um2xl68O4r7gOYzXLEjjki5IbkK9oAyjD1H8iiv9/MW0UuuISbXhEGtT4tZdi4yxZC24RdrZt6s5
Cd/yuqQPuc9i36VDq6dQ2Ew6zHQNY3uTj+oYYVTEUF0OCsufXdwHg4vxjfFnmsfar9Cvo12jjdNo
D5HBvvO+1o/5MCWnKTBBUYjUYX7qrFqBUdDki99U0TGA5OMOLcZNdkvyzjontC8kPRyXVYZlgkvT
MeQPVi4U1D/aZNBRrc+W9qksgeSdOvT6P6qKutZkYrJ6KrReEsS2ciQMbmFWYQkCIOkSfCPGH3EW
oZXlsMfuFWViD10DISTn5ptiV/Q2fW4O10/dRlD7ACi4SdzL8QL03sTQPKp4XuWynputLVyvSPCM
rRa0JoH5OIrqoSJUYODYj6gT/3lRDoJQuCuCZRaq97g5fvxUpOqrLloe802j8rouuctVqEb1tSRQ
XviOhfz4N1mp+LjeE56XQ/dOyZrbCq0dU4NcbWh4erEjhptaXtnIVHsuthCY8IgLzxk14IqXyLC6
2pAi1dUxr0EDS4vBxuyDpxWTO5e1i5uD5FZ8WVEVwBZnsQJLe1KY/Yg0I6tOan+ihqNFt0PmFvwl
Aje39RailnvdBi8LRAKm8O0gHtFyZD7g01Vu8ug+a7GRy6DrpwShu3O14hzQQxJ7TW377XkyD8pw
E7ZPPELMO0EMR5KGXUSijz9HE56WCZnUUE3xcxo9+DokzU+DJfty9CWH/eLovcOgMQydtGCYEUsc
4FAo1KgATMzRp2HkX1CDeby+sxc5gwCxWNbqY1qBavgYhsDGxo3daKcGrOAzeVCSV59++29QgpEa
VmvyVsHBqBvFDrNH8FLsSn6ak8iZZF372x/o984JNto2oZ+l6GtwMJXt0NENoCY4/SnrKijqcepM
OD+UTVCBFRaUjJYZNQSnLkEMBvu4kwX+qVRzySe6CL4CjLCWOkoLv5ob0J/m57F+NkjzucnvirTd
GbimQnpNeslYYsiHq7CAKJy2WdVyGrdA7PLRCcE1+AuLU++m0r6JiDNPTtfnu78wDgZ+sIWtE7mG
GARAUN92I/aSBu1tjLYTwgcvbe8s5blVJYRDl8Mzy/pWYMu5Wxn9WCZqBiVbkKlDw4MyKE5GMEi0
t5a145e7PlBspUej/2thPVY1pFteO8VOlZ3aynzp5k6vfomYPuRzitoXlm0YtuV/HbWnMAFnt6cR
kFyXng81KlO7b/iX67t9+QQo7IBw7EvOQ47SLc4imjVQDqYQoqxRadyVFcZR08wujdLGK7sC8vDr
0Jsnc7Vi4dDkWU/ifAJyiRon7W9mY9z3MsrnTccJvgETOTwaEcUkiQwzLUjQQRxxpm7T6hBVaLvP
1xdymYm97+FvECExGqy65dYI0WzFuvdLsKC/Wda+JreZdtdHuVO9WWzftHdm8aO1JJu46RJW6xNO
C6kSjfRQonFUaId1OrXn6Bk3sdIGqaNhHUrCZTXirawGLMGgrUaDBDoVBJegl3lMgxmIpHye+nNr
2Tza+eUAcoTK7tqDWXiS7b3oE1629zeiGGN7k6XNlAOx5/uWeUbxMCUzppUKNw9byBxjWLDEq8Uf
jxAssCsREsE3zHWWzXiuhAiJ8lqOoW2lPS4c3bHzv6jD16aaD9fXubmxKzzBA1R4pIxxa4CWmQWi
pHncs4F6ZQFiD6u/DypjvwhHRaniXofdtKAVrOAAsrEfVbrAMou8Ev97n1ah3aoTWPK+Kn3mDayU
tONte108q73PG6MtVDDaDgweVjtjZyM27RgbX5S5PEdKuTfN+S5WXiJlOpQmd5TBgLRsOxx9SEDa
FnmjoNQ3G39fGLIZsk0/ARYuMKcuPNEXFQV0d3axbtYOqD33KeuexlCme7aZYP0LAaLAj7GmL6GH
MIeAwGVj0O+QHsfJ3tQweylJFpcvdhG0V0BLqFkFNQKt7wz1AkQww3ci9PR0qFmj5/yQSwv1mz58
BSV4PozRFhFdvmTfHnrj0RzeWkXmcLavGSsQwVxyo53p1GI9PAsgJKPaA7rukvQm8lGihrYz9xio
DZRG1rsuBRY8ADpxuzJUANzT1vOXnk3VK7VDj3b9GtxlxkGt7iouSfJkWyq4AbMvEjMmAM2Zy9Ev
7Qd73vR/c23BKKa6CMhAeVIAUfM0G83lu+V4kh2jcq9NhscVVRKdNk1+BSP4looZkxkbgEFxze7K
7zWGK4ICbSpQd/BHCdim2a/AhHxCsVpe1BPAKrCMTOld2YPuJfjWFLICrgxo8air82UESo0sHEBR
/hAPewWL4lBjiyTlg01DWK3nItAiBiQxDIFy3LCD7FNIp11WNZ+u+/9tGHRWYigPcyAiUUpVFlBI
n+GWFEz/DOqEmuqnkSl/ZXC/UQRHkSdlHZgcKGOrHxQrfJ6qaB/nlmRGezOYYeb0f4sRXEUX8TTo
TAs+FjfLOdxrfu7p0aHFhaUK3Fl2P5LtneAgzNoftK4AHCaYQuaUrLfjSPYAKFuTcFZRDggtA0xF
eK0yITIIec4YRDbZtyg1Zw8VTlzXK3Abe2o6d8/XbWP7doBQRSFzg3xPrJRpHQlRvfVrp249vT6B
c6kNdRDV3ZXFjdW6Mbe7qoY0gGzNm+H4N+57p/3qiOXBXE19gjXPCrNTdJj5oywJ2cwqVxBClJx6
0qapAggzRzMYVlHygwFHi+78ZEycqdsZ0y4N/rhPa8kqV7DCQeB5jq6bHiajE34cy+51rtP99a+2
aZUrCOEQ6EbUNZAmgNctznW2EKE/c1jndZDNbHUFIpg+x+MTmSasA0VOGxrkzTI3x6Cqgw9mjE9t
cjOTw3VImVEIByEdaJZ3DJC5j2YUnt74Rf71OsSma1+tSghYhupDrs6Ez63QE5LX59wv9p1xjsCO
8DdAYFRGkWOZwhe+UQwqal9TSe1oHCM9WRw4LDe9fsztwtTermNtRmHjN5bwqeqqSVvDgj1k+gn3
p1EBLVrrqiBGU/5UD+u9ELaCEj5Rk2JWJC8BpajdrRpMqN0/jRmezmgXfO/r9Kji8XEofSbZzm2T
/71E4btpNBn7OMF2Mvj4DuRC6JgORhlp9KYnXq1OyDAg6DX46rI6U3Pb9KkEqYmCR/BW35W15Unb
MraN8feilp+zcoJz13eWkmFRaeD1eDDoy73afNWMTrJ5Mhwh0VDSoTcrimWxqrXH5fpXRXikSD51
RSzzuptlrn+3EEyOH9eUmyTzIxNYVvgSDcewsFVwGoadMw++nSafZuufkT4XmmzQ8bLT8t3v/m8z
of/xEXgkRmrMGYCjxkSv+T+NbwU7c6R2i4SkSsg+K8E1PdlWb7pDVNplD9KNPrKZGtqs50+jVj1M
GbUke3/dpPCo/fFn5S3X8GaOb9zGL21/0s3Htghv4vTVML4mtSFB23baGDOHxhSeKcU5c1WZyrJO
EfPqlNpR6fTFaEcq6NWV45h/myCQa4WSOLFpXO+TNAp0BC5E7sfEZyyq4bRRwsGolNe0Xxr1V2VI
7rzbNbgVjuABSDfFceNjaRyUBPkxi5yG/EjrQ9Y/TspeYYi1P+vupUofMe3iXnewmx9xhS34Bc2s
WGssMR1MJ6mBzpHktYEAIji8uwDzJ7KRMNmWCn7BKBslVlrABdmvKrrTSqcy73NdsqjNaLtalOAV
oNVhYEYDKH0yH3W9+6l0TJKtX18IHrY+Gn9KY6vMI0BEVQ32S0xgqHZNHtJqd/37bEYHcyn0KxTz
GKJWgmn1rI0zjBuxsTgTTT0bGX01av50HWY7W17hCDaIpvGk81X4GHV4w2PJ8ood7VTFbvXAozW6
JQ6gwAo72RTktu2vcAX7YxNpmm4GLtp67LqvbvxZtXF5dH1QyOYJWBOtb00e/ijjdmHvtvOuueUc
LFbX17/5OVc/Q7BLFVSm6tAuviztbkqtPDXQE87A88mIjBJnM6VZQQnGmVl6OeD2VUM46qcOw6lj
XO7QTDi8gafx8J+WJbKXJk3i52i/w3GrdwGUFYFlTQ7VJKnnphNZghRIhsCKIaqtaNpoxHyAkVbT
Xmt+QSi2RPdIRF29falpIzndm5FghSZ8K6vjSctHfCs6fGX1i9GfmPU6QKYy56e83E1tJzmDMkDh
iyWNT7SiWJaXg3facHJyVtCmXBd3merphqfKykGb/uv3CsU2RT0MIWPCQhx6E3PQqDTMcft83TK2
mxFWGEJS4TeswcMoFkVT+mhFg2U3KVpvioz1rpKOd9UQ39O2+VGrw+xwbX5p/PlITB/1w+g+qhc6
pzqNvSJVfSfvwScxTEVmx5ZPJFH4slsUvxJDJlAEW7q3L7rzIFTb0oxHEP5W8XDcBHtMeWCMoCgP
LMYYVoU2rr7da4t8FnwxiYfj2Fp/UwRa/wjBP0LtzcCLKn6EUjwOBK2peNTMcll5btMNr2EEd6i1
GVGzBF8egas2d01zOw+vBjGcKP3cxC+0OOjVsZol3n87yPx7fi32MZj5GCTSwwq2ENP5huCtKC21
u6BKKomXleEIN0du0riMOU4uyrYH1S+8iqPFWJNV3bfdEThMOMVTnyFOgmAKpYCMMpbDjZfemO0m
c7sWo1eTB5YQasimXTc/2jKWqYKLHM8v4oU4GPjoJxo+GiTyUj7ZRXeb4UFxDJ/H8DzkB6uIbdKC
3UOXHI1NP7ECXv6+umVBXI2khQ6jnHi1J+OwH4h73U1sxsUVwvJFVwhpmOnInbCVo4miwrwrDd9N
+KHQuMQ0NqMi2MDQVG+B1l1snQBxkDUWA0wjD5/0yovwek+RhmoQdZXF+k0rXEEJu+aPrKd5vkBV
j5oy2EZDQd8aS4KGDEXYuSwIISe4XOuhtWDhlRmSfqmUnnIzMoF3/l2EBz2+Akg4oP1IbfB5FNCl
BtHtBCEJCrKO5t5KvTgBH74qCfWbD6DvjfuL3hl0foVgWKZ9kiXoO8E8qJ2c9afpwXhu7tiDv6Mu
/VzbmOLtj8E/yOKuW+LWoV7hiqkMq5M8Vt6rTvPR5J4Oofb4gQWnTgHP/ON1rMtZsveQg+mE/7dI
8WEhyqH6iMwXwXFv2QHYxW3olTqzbTxkN9m+PFmz/Ubt9KXagX2/tdHGTCT3i63zsF6u6JLbVo0M
DeYzj7suPi3E892zWYOF/dv1tW6+FK6RBKesZ1bOhgBILD7BJXcTyPvpSdfRpqAeagOtx4ZTycZ2
LrvEhR0WDqEJNnbWE+xwYxfnGXk9xhLtMbDx2hG+tS/+06lVbfSQu998L5A9Z1+2ggvowrlhaNej
fQyPDRqsnf9sPMRvjcu9yMOz2z7AB32MXdPVnPqoP1Uu+dpiLn3ffC5h3VBsOCBPskAWGB8P6pd6
Rx/JKZJdjJb1iw/hy8gyh1AMVOXEGTwMdcxJnMWIYeOdH40YzJaFrS0HtU41hO9e51mb0gnBI1/U
s9Awle39QTaDsHm/W6MI37lO9UiblxCVwaGbo83TM2bJtfCn2qF/IiU7S/Eq+jLT/WDt9Il61617
K36t4YW7AilHdNmid97RKnKTzPw0pP+Aj/GtmcjP60iy7RT8Yt3TIs9Bfezw6UFXXqb+U+v/858g
xGtB3KVdzqHT7bBkdljEwH047+ZUJve7mc+sNk1UTJxNK9S7Ydk0UBPhRo5Y3JnHmt33ujcoP2Pl
VCguNbLjf1ue4PKCcOwVGgI20D/XeDfrlUedvV3H2I4i/94lxFRNNzHZmpX4StGA5r0enDQD+Wya
w6nW2ffY/NSY0eE64vZB/o0oHIDJSupU84FYV2efIgvMwLMviY2bGMsEh7nQg1w0JeWN2SjDcshY
F94V1oDyiKUV3Y/rK9ncO4wRLbqqEFgX946iAwjs8wtKZbgThGjp2U8nTLeobmXcB3it+294ws5l
wTwlYOjAXah6qrV7P9kl021sfsn8xxHUFNfBNo/vanHL31eJLqcRRHwNgE39jHbkY500mIeV9Oxu
eqMVyPL3FUgS9AOevAHiD5UHlheHRhbu3+Y9Gj0kZif7WMJF0gjymCUUUGDEUy20rHjt/H0aP6ns
RGQNwJt7xyCbaoA9RL8ozfO2geKlj1jOQYM6DTeK6UaVbPJ2OydboQjmkGusJOlyNTbP4X19mA94
vTpm5zLHs7eNh9vCjlz1mDvknO1oZqdn02OS73chSLO8EUKH+d+VClbSdhooBhIcgf7HPSRAAswu
mT8/PzPdMd3K7R19z53Zmd5Mr3PUm1l32p0m+Q3vOf1FZrD6DYIRoTY6Zk2Afegwue1m0Lh6Gk/N
vj/E36sf4aMK9joPz2AyPcrtjG2FK1hUmrPJaCrgQinGJHZhj6f2wH76PzsVKjs23TG7+o5X0vsS
jcrcy2TPb5uHZ4W/WPzq8PialiRWBHz90xlaReGbfzvEHr493U22+dSd/Cd2B5KC4Pt1zyDDFQJ7
bDSlbuT45mD0jVBC0M4z8RrZI5AE5T1LX62OJ+j/HlWsLqq/x/4JjOlJ3NtzJbm+LT/2ivG8h/4V
DNMbX42tZRMxQpaG/JeKNBvc7DZV/5lDisyfom4r65rddEa/P917hW+FquVzHfYTULvyJ/E1N01A
wJCC5enZQN0wanbXv9glQczHY/qelK7wgjKzSLfUTycH+i/gaHL4Z/wvLF1+pzd2632h31uHPpHb
fN9i4tRJH8nttL/+KyRe8Z1JYPUjWhU0myWB3VTQqRgHZVdojqHK6iYyFMEjFWDH7sPFbqo6x9h3
5ejqW5vIUkLZB1ysd7WWtM6XNgWg0PhHo3hN51bhDz3xJpQIYxmP8Hb+uTIXwdPoBKSJfPGypG/s
iTs6eBa4G/Wd20EgA1UhsCbx9hUTcd5/+2SCi2FdRYkOzW7QrO1xGx6hURT+VR1jtTjBnaA7vVCy
xY1aIKebPw/ZMZv3Jnr9ag4KOUNSRpCcd7EZTZ/qqOuXD5eZHum8qHNpjiMYH2fWQ4P3NMqkuGRh
+v3vK1MpTdh8VOPjpUe0b7ObDOrkt+3J8lI7Ojc7EK6pztO0e0n3/Q0YWGwZO9RmLvx7f999wwof
Awg+3jKxYpK0XsA56lQS97KY36UPxcAwuMcX2ibh4tx3BGq1DKmVWbx24ZFbp7Z6DVOPq+51c5QB
CRmPPpKqyHwAldMuhGTceIdJNgjDdn/VRgMKnn+XJHgRo4f284jhSajX/8DsLTLTFG+tRSHpdNj+
NgtFFFhCwREtHOwpVqmSGglCKVpcM4ihm9rx+pZtO6rfCMIJnqDINZsGrG9WYnuKKkSXwvG5dtsX
xIZsudsMXBJS38nmL+3hN6ZwokENGFoVBWaUV28J47jipXnlUSvNDrwpNQTYIGO6jRvG9CXqNMxu
o2fzlGWYvbXziKjfWTc3P7qxILe1Zo63dBjLr1obpk8YM9POUNrUFBudANEhmxt0rpZG7VZQQf4H
bYX+azfR6buGXh88f42aG6hh5Lv1WLFjyMr0h1layRm8J/2ZT1NwjKgxvsZte27aSMc4aaGNbmWp
0Y/enMqjmVj6YeYNmApoFUN9BBS2jkF0L1bHT7Tk2T6p9E/qSKyDVjDdq0n0UFgRkXzFTcNfOF0N
MN2gqi2EG5IzXncsRyVA+aJV9gRGE67aWnI7ytS3tqufKyjBJI16sEwCAS7HitnRILEdmofS+kKQ
FCj8lISYztK81JBcbbfcMm7QDDQ+mkbpO43TyklV3RCTXMNBmEaobjYglAVd0FB0x1rP92EQH6as
wcgffbt+Orb2FSTfGJzgCkeOJHiuvO95N5kp7p8NTjh/7PUYvKllg4zTOlM8IVyH28pN1nCC//JD
rhM6Ai6hj0PaeI35Erd/qge7XMnWIILr4rVpzZBqg60Uv3LcASGonWLeFaOuxYn5hsQlbz5GY9YA
Tx+gX8BFUICL0nkoRwvz30YCTWX/22DaaKB0Vcj3Ds8dmoCa1rZy9OJNre0rkqvI5oaC0nlBx1io
WIFJiVbGZoFpQs5+QlDAiea3VnZD2PKg4N75F0P4aFWmq3WyzDAnIUOv/n4IMMsTI234wrqfWiO5
1W2vyEDXyKLwjh67j4klGNCKQB9w0qFRZtMQlA/fR72QJEFbYQeVsf+BiDpbyaBRjSQFcuSieQ1z
fZej5fUvTH0FIXRTGOUMbhaCdTRl5IW4HldT6xj9z+som+d30aGwwJ8FqQPB+Cy1taIoxrfplVdw
0jAjhgngpaJEGtWnElPfNIQVmOCEcTGcGVRW4Bn7T74B5szSHfTvmJpzdX4M27+YGILDt9BfC0Iw
aC5/NAS/y0vugwXQwaVpH/DajkfdyxPJAbpYE1umccE0CLENBtp/wQFCxlirrRCa2lAKRktUptxH
0+cuAoOKfhr8/fWvdWHbAphwkpRUN1DRBtjgD54RPIJSyK17yYqWr/Ah+RBABJPwJw0FyxEgfKqg
N3zOjF0KJXbqS0LyZdlpAVKh0blIbFyO05gtBlumhqHJRjfs4sfYg+NOz1xd8eqKQR/nU6pSVyne
xSG62p3U+3D8VneSn7G53N+/QrzPQAq9j0iJX5HHt9nwbdRv1PST/8ddD1grVw2Q+S4UeBir/WiM
lpXM1EgKcHTNd1riWuYdGV2TSpKALfsA15JBOdIc7WJu1yhBgTVk4L2EXKbdW18aktpourpuhO8N
oqKBmBDk4eCRxsCkKhjINCgxtRYUhZIYLIlVqtlqWpiHhFUD+JzNFA/YxZzWXpCY3RljzKVHYzRz
nUeDN+gHNUFB8msg4PKDkH0RgHB3jsPONYOU/aKYmoghGw6RNa/Qc1qB6G4qSk8zs7a97Xt1pPs0
00eKZjGt1FxNzQMq8VNbJgFnCLexEMZB8+Djx0JdUiFdBILbSmFu7nuZYo+aaXfTn0YRGAUKv6YK
QjVFp+9d+qucrSwVtSJgXESlJeh26GP6Jy1B43z9cy0+4eJrQUnNAjkcYqIY4X0IzxKwpCaOUTSn
FlxiHCIV1yE298sCTzWYFzl4hwVPa/RhV80z6KGjliXuOH6tlRpjT/rkjtUk+TZbywG3BMgyMZcO
PpQloK32zIeMZjVN8E7JlNkmCIjTh+uL2QQAoyseVdB3irevjwC4FOkkTbEYvYUkfHeM2x9/AwAl
W7qQ6EGk+COAFcQjFO5CKKYM/KeVUsesQ+kj+fKPiF8d2klQ6VyY6UAt8BGkqFlW1XEMjmYQBCiR
Z2EY08xczM2o+msQD26FSqVJQSPwF+a2Bl62d/V9+jLoQcoMynJe5d9wO3C04I8b5XFs1hDC8VSa
1MxoiLUF7AsGylx19Iip7yZdEm0vrlQLjgbeafRMKAw8Yh+X4mshN+M5A+0uV3xIM/wYIYU3DG91
Hz9YI7p2tTy9pYls1GDrNFmLTgL4NmAj78WB1Q5m+E2t3wN26o3QUSrVxdzz97RQX/M/7jBYHBCE
jzF1B74mU3RAVaixYlq0AEhl3Q14/lcG9bYNZATGWytawwgllLTBWHALvVhngj6SrQ6jk6GkEVnB
PRoQDtdPlwxLSP81vHowFHkhb5B/MdNTnpzT8q7LP19Hubzkv+8cCK4szQQxk3jLgITb1KiIVY6h
x7+6BsrEtEMnCrSeDM3OwvohyVO3qL5HtewN+7KWvZglYvvyZrgwvAsekPoZxBMLsOT3peoYYMcv
7idIoEVHpv4qqoOuPxL2zHvJvi7/6oVDQbqGtAJ3G+hXfzwMWlRMSORglUYdPjBw3eY/wQ3SQO9F
+2P2kWWBUAGAe1fQFiCeO5BDhhzk7giLrdo6jVIf/CBO/8ZPrUDYx/XElOewfYBEQ4JWf/rMUVa+
biSbW4ZYhUrZkl9esC1NoEGaCSLJRLpfVRAdy2ECk711MIevVd3vrqMth+jiA63QhAWpkEpEbIRX
7EBejU6KzvPn0Q6Gb2ZI3vzeulP0t+uIl8zVy4cCtyK+EuTMManxcQ/BO0CyiACyCMvHYc4cpYxe
OGrYOZRXBj919Vxx27wEcaX6WbXQ2NFpmAMrPQ7Zj+u/ZXuvf/+UZXdWTtPv4ylNK4QdSx+cisC5
3LVgs9RbLx0lUBsbjebGRfoQkQHaAEJYaGo2Vxlo9JxgNN2y2UNNLtQPBs/cwPxKZONtMjThs0ad
2fZzluPcJT7YmF+q4PMYMNtKcGWyboz8cH0fN9wneKwMLAy6W0gcBPfZlLU+swFcyVzne990O/JT
b5/MuZKkcRuxFf1gKi4Q4OXEeLyQn2gj6rx1Bs7iRP+cYwZjOOjkJtcgjoeZLYbbcyl5KNjaR8y7
sYWUlfMLLQcz6yjeceA10/lhrJwwH0/MO3ax17eNhL1uwxb5Yh+gkzEXpghhbZQYdUAXlaOmM08j
8gp77BLYSBZgFpI/GBiUvv7RNq59AFz0e1UD0/Mi+fkcFJgWIAhG8cD2HTHtVhvcAefsOsyWbaxg
xGbBumGlDrbu1PFxLYqbM0qWfsl2o0zEfivCoURvMQr5Nwzmvv99dZgrS+/acmHgB1Mrc6wATTp2
m7PqBM3RRzI20aMZTeoPMNe3KHNDliuMjS60tdDIK8nWbgV6VLYhj4wbFCY/uPAxSWiyrF2Ur+f4
tjQbW4cSwOwvuTsEoneEwqGh4G5V367v9aa5rmCFNDrsQEnUh9AZH0fyWBU4iKHxWoTmnljzQ8Vj
e8iLvziS65UKfo2STOHTAMho/BrRrwPbpeDPrrsbnTqB1diRItlb2RoF1zY3fhUVBgALtP516Vs1
v2SglWJF7AzZVyWUuLbLxuFFQ3a1p8K9QfdHX21yFVTz7NdYemO/Z9oxsG65deTavdW+dNmu0iHi
GB8HX3JF3vQJpoHWa9z2TZTCP8anbmjnIihgRi2GKUhzaLm660H91Afg75L1cy02KaQCIKdRwRrK
Tbg6MUIlwej3JMLGqkZJnVaLGm8YpshrMw19t4r/Qwvi0kvCgd0wqnwivqK6A28NR61SC0E8lPXh
bq0eug942uaodFyI6VoD9If1XMPO+6bH9fKkxfu42ZkESvLoVbh+dC57dfCdV2hiRa+I1aAtI/Q7
Kfl9p0B/qaoXLsZHOC+wtmrukMVuXrMzRhBKxWUOPxrRcxnfwkmT7IlyO34YXeIqMinG5cyKnwU/
DVwwBuTtdfFOTtSGoKSGXRhL5iVVeY/QcLy+9i0XzRi3oFzE8FxjCCZuJT5EDNvFWyURVOrBGhRi
foYPR1bPVbQDf3776c8RQUyrgq5q4TMQO7v7ikyamUMHeo7q+L4LGtTJ6AypZKjZu37QNpLsa2uF
FtSKNJwlCCuI75xT1lsd1CZhSnlu2UpAvs7pfBMp7D4NfQnWpvNfb+fyY1aBSOvahCGtRk5tYQyq
+tZ3LwYYW5QdUuqRnbMQ+fyX6/u5aSTwDzAEnBXQ/n6EzCgJkrjGF0wxP+tnze3gywRftraQaeCA
xWu4aV5KP/pKMuM5F1opzS1NT3x8ImxvDY/XF7J55vGNdMg/K5bChYWYhVpXRrGc+SB/SFRyU4XV
p8mMvKDr7sKglkSvzX3jSO40VKSXZvKP+0bbYGgxCA+f11XNqTEK69aYzdfra1r+kYsTvAIR7AFP
pWiK6AGi66NroVONxIlbMUns3zY78INQCNJxBkP4uJYUOWUOKWfc8LXssR4USA+Vx2gID7nO3JrQ
XVdap0H/xaGAe32B/x9o3OmQfKEAai6hZWXxhp5D/iiC6ADvIGAZfVGIYYc12/Wh74xdts/0r0Mx
7gPlL562liYCTLtCfBdPdgIwyiY6GSqCYltDXL87zohE4S/J6pYURvx+a5DFiFar08a5oUMIkJ5Y
lj2WMTTQiQeRAFDmD3bRj/9H2pf1xo0DW/8iAaR2vUrq1W3Hu5O8CLEz0b5S1Pbr72G+7066aaGJ
yQUy8xIg1VUqFou1nLNbUCGtMu9hcrwU6ME//48/QPLSGp1EoEjjB8RauTWrnbN8i6M7c971LN7w
7kEnz67xyyPb63LXDse53pLfsq433NJAkLYykC0YO9dWkUSv5XKGIwqJqAUQvLIuLdvFNDYYm3H8
xiow6IYOL5m2M7U9zzELm6pGHsUPlj8kClG2BzokD7DoUq5qLeB4cROEMEpP1BuDrDcDln2vNRWn
+5rlzgVJOSoGtauYObgBzKZ64kv1bFQq9I61oILuJy5QcHDg0Euen5og4nUHZGtJ/9VFv6G9r/6m
iHAuQvJ7Cyy1AEUUqf34gtvLSQEQa4K8Ow769r5V7X+ufpwzhSQn93KPtGmEjzPnR9oNgeY0/uhi
F1OVUKkESW49aZnOhxxqZRE2RF6G4rZjj06iyKnWvg/aCOiR6Q4A2+Qq15QtwIaNXJzZwq39QfvW
NO1+jFV0BmueBmABHFNcmGBikVw6Soi1mA5Cg5tn5g3B5IIf9zR7uR4J1mp2mNPCpIKB/2PSVPo4
pM+cio+oJ6Vc+85bY4dlK18Dr8xs5f44JaeRvRsjdk/mbuvxeBPjSLlNHBRcRaC8+swHSwQQpl1q
W0QenTAae0R9vUTIX3oTY4sgTM0n9H7N2q8BJDdqXlBj3tJrUp9lS1AvKgCwz6NXeNVj9kUgsLnC
6JIxEjQAaeYK6jto2gGKZfQa324Ln5u/nEI7mEau+xVGAmI+HCKdBsDEVuSYIjDKkezcCNLRtL22
KAGDifoeUomKb3MgzgxbDHr4cUk2vK7xPlRc8mvH5lykpLUVjVkMChXUSrtpm/bvLN3VoxEu/bvC
10RwvKabdD6typtTh0K32ULfuQKcYzM6oe10x7gHlCjgNkKnfzeWfDeO1SbTU6Dmq3aSlV4mJVNm
PujuKAzMSmDq6WhXlL7p/rNYH639Pie3/cSD3Nwx/hcFRxerjQY4sMQggWRl15iTHMMJCOs028eO
53t1dNKzp94NM/s9G8Lrxl5Lt8/FSbZua2RqGhqSQZwsb9XcbgbTPjYc1VRRd6Ter+viVn3IMtC9
xuQiknv50urTzHNZg/otd8O5DevmDgvX2axiOFpVSyAxYz5Ct5DbX+YVSbrU3Ewhpy2fxKEY2t1E
49Btb11V2WRVlIeWK2gwERTknKLpysTushbhiIBkJN4bWljW2zn6kRqKEYO1ZEm07yzBh4mCgOSS
6exOPUeXPKD9prcAwPAw5F+IPQYOPbFecdqFn8mH8FyY+DFnOS9N8yZOHAirBlbthowSX3PN/qBz
wJ5edwqVKCkJzPOlNUGMLZLAO2f+KDSQmeYKGWuOB8w6ZJmCcgM9a0kdht5/ncEhGvA/5LwO0N0G
n57mA4D5L7Q5kySlfhmKJYtXQ1Lc98DiK30a3Q3Dt+tC1sL/uTqSf2ftYGLLH0IsMwW0yiPo+Xxq
7Sh9LufWZ9OXtt1cl7hqwLMCiuR8uGxiXs0ooEzJnVlvG3JIi2fAPF+X8snFBUwS9QDmi4kjQWB/
+ZkqEIANIEVvAiBO3IOf0o8t+kWruyAfsL2zYHVusDTFsfqkmZAJdnpQdYvunCzTzVq3GQlkcvyx
SaBFL/D+cFatb67qdiZHcozIatmQGZDjRmN4W4V1FQdee6/lW1dXfKxVUQbCLBIU0UeWzOhoPOeG
VTWYLoUfpiXmWP22D/uO7i3zxi0UA2mr4kBkI0izMfomw1xFVgNwpqmG+Uic7tvFppgMQet9Luv5
zis9GhZpdNsUo4ri81PkEJ9O4NSjf2Uh6ZKcEpTOoLGc2yZoyi8AxfJpsSft7i9c8kyGUP4sEGZ5
ZWB6DDImjNP0Qw4+9TTgbvREPfvgoE5qaKrNsTV7/m44UGxmYlxNOt1DObbuwpMmGOmzpqGT9c1Z
Dmx8xlsMEUURrz6FEtjwXJh5qV/NdaxHZMCxdfDkToafZpb55e893B+FlvjReJNailHQtc+G8TJc
YVQMtsru2STpQDIhUqPLdqL9cenTLR/t7fUv9zlPh2ouyLEwjgdDujJF9sLbmbV21mB9iPu28RSn
weBuk3lrWqEef4D0vCn/0dzQKlW4iWtGBf4kRmoB/YbdGskxM5I5ltXgrJNpCjRUL8v0hTiv3D7G
zmMFjog6e76u7FoUE3OaIOjCUDQGwS4/o83jOGMabEoTHZjT9MhLfZNYE7jsVbN6n6t9wq5/ZMnE
uu6UDGaVw65m/jOZq6CMogq1Tfuli9NNWtUHvZ9anzTeF5fEr9f1FJa7yEt+ywZomi5m+bC6fKln
xZOBcZI3AZikEEkfPaT/oNLFRGIcVI0isKmESWdjWQZryiiEDcaHF+/0vgiL7A1362SoEAnFP3VN
L3FmzsJMt7A87xwhir7qxY9YdX+v/vsocIvSPbicP02eodItFvAAGuWVTzQZ3vVSNay+LsJzsAZl
EvTfJRdsSGd4GDBD2MrDAihRpFHhYP/uwX2yEuAU/78IuUcH2oeSFHmJYPWlToPmNB3y3XzffjW3
9pPt/2h+0U20qTdsg4736KvQulbjFqbnKOaWHBQfpGt1ifphzDCYFDgEuJ/gx2FeWKkm5taCvxjR
+18hUprQDSjrdSOEGN5L6xzKIsQiKZZRjKCcvpQf10/T6ic7EyadJgyAzK0FNg2AOms+xdveVKF1
rNoMbxVMtGAsCFXXS7/Wqip19K5pwCJEbb/NohQFsReasc11TdbloJSMoPB7QuhSTjkyHFaOHMR1
k3FHrIpt8iGpQkqZCup/9QsB69BEoEXSKA87aQR4hsxC+PNIt+ntY5YCXvgfq8lBFfxsRI/XFVv7
RAh1pk0MTOKjbn2pmLckiVE5cPlmfutZ4WtcMXe0Zrk/Aj4BiM/t4oLcFQLs8YcDJVrnmKiuDJUM
yQsSAKGyKoOM2d562YNh3SHRvm6ntQvwXA3p3DSEE9QtIGIcTkkWmOzQgMlY1UdWKSIdGKvCBig3
IKUzGHikcoA8gzW87zbXlVm7ePC+QwqPPp5lyVUgR9M9UAaJc9lue9dPvJd8bPzc/qhUFZlVhc4k
CbOe3TuZh61tS4ekJgK2YBsFpb0rmCLh+1w+xq19ro+UD7X6nM/NCLMN6fJgYStxxIO1Smhom/nL
QPsw8Xp8uDlIUzs0F2DkVnW6LYrsrmsn1Y9RGVfK6AtSsMo0xHPlqH3xnuYH4Ez7uelTx/d25BDt
5xBlxRf3zVW46GridG4G6SzPpsX0OYOxJxdA4V35BXWqbdFWgQO+ignbcgheu2XUw6RUNT3WgtaZ
aHn1NMEbl2Nsv8Fz8Haa3lGvMsbNlGBbIFzo03XvXZGFASA8XnBFErwLJTUHN0qMuushq05wOD5G
sNWNwKQad+ZwzFSxZc2qEIfJDtFnQfAXLn7mwgUAwj07w+sdI8t3JkVaavW3aZ8GvQZk2GH8OYMu
fibMJ7NqbWDl9FyIlk5PYXY96wpoWtJbzEYV7WsV7a8bc8VbIQJj0oaFoWFwHV1qV9kNUDc1hpJI
+5DxUDM3GVDUBqCSKirPq7qggGmg/EJRDpFC2zDn1EodmHGw9/p8TOrXbHz+C13ORIi77vxLaXac
RylEVOkm47ctIBW0abNMe284XJe0chvoohr7v8pIVluApjDlDT5Mn2/L9Dg336f4Ycjer0sRjiyl
oxh4QDotdngtbDVK+pRYGQEEJu6cAhTXvhdUP4wNP+m+Cltg7SmrA3Ye0xUYsfA+Ncrz1LaLOhG+
fTsf48f5Lt3NH9ohPpSQxhVTh2vh+lyaDHHs1F5DEo00QXFKdhhgPSXb9NY9kW28W3bWrtv1364b
ciXJwXYrdufE6pTzaQPVyasuWRyo52GLc8hjvx8Vx2jNu/9IADvZ5afK9dSbKIcEot0P08llh1LF
YLP+kf7V4tPml6stzhgNkDE/LOF8V1S+/bPbzNvoLfmubf/iuaXrYoUcgkyLymkohmL0YTHaBkBb
XYRGRzYHyIJL//qXWTtIZ1IcyW5Oww3SjMjfufkV0xKlflNlb71q+HLtxjiXIh0kMypBkphCl8wD
OLnp19NNkW217M0z7qrl4bpKa66APWSMQ3nY7wfW0KUruNzpyrztmiCZMSeeDDYD/lWTbJzFVREA
rPm1biCntiDJwWDWpSiN48HTtQhDUzyGbOlvZuLtrmuzZjrgruNZj8YnZhslbSw3GUo9wqs7aQ0k
cRPGouudjopWVnsPZvLuGv95LNfCK4ugs2YJ4JhPC0o9EuAxFk+tFq3ZfmhBTfNoFTGwm7FAYyle
J2vX37kwKa1vjZbzgopMuNrUnAOn5siWbDvTDXe21y25Fs3PRUkXYK01rguaGlyA0x0B/DfTaz/K
NmUZMpAkYzlPQyp+XeSaK56LlC7EbsyHeeiRF1dVfcwr72tv67eGmaiYBtacBD6C4jzGNzEkIjkJ
VoH6LtZwiqee+nr+2jqvnumPzoGmAEBUJNjrdvxXmFykqftyrh0dwtBB3I9FdUpmvvf66JCamKp2
ln90e+JA7iSjwpprsepMSxnxLQFaAMYhEEVqC+PE7YvYeFpS8E+q+g6fIUh/H4E/KkpeyaM+Kwah
IojdfyTU7HzCrKAGLLDTTJuSGGFGki+T+42ApqJ2X3CXYnJd93t7/KI3z/FkotUkCB1V/fxVhxJr
6BiYR31CHk2pDK0wGgdnE+SNe8YQsNP+V7t0iqCzeirFnjiG6X7P6V7GNcpI0oMCATUD8syip974
0lW75Wc8v/3F+dCRi1AT9WYgHV3KGb120NoF8RPDTcGMZ6HnZCDBe78uZVUbsRqLlUSU9eQ0ri1Y
mbQmpABr4wG/JciL7DEC9VdZ1MdezcUufrWcNgI06V95kvcs9YLxBI40GI9bsDeRn0vyvZ7KgHBz
i27Q7ULn54i8CNALu1DN6q4ekjPhUpTLJ20ogP+MgIohbtd6Kkn0lCfL1oFlr5t11RfPJEnBrTHo
gvVWmLXO94W9m7PvXMXzvqqMWCVF2U+AtElxrZnGwWQVlEmTn50RutU2ZTvQLSsCy+dpIHHe/8iR
s6AYx10fC3wxgbu7jTcM7NEv5N6KNsVGOzWqZe1Vy52Jk9y+ydPS6nKoRVjuL00dTCOIq8O/+Dxn
QiQv9How+qWdeIyNT+24L9hjFh/+byIkX9PqInbTDHpQrNeKqRg9CWxH8XHWjCV4oYBEgLE87E5e
xoi4FHyBNYTU7al0AAJ0AnrXdT1WSwzorCHgYWnFAzjUpYwUdNO5MxEkWe4Hn58xGeNPFtql5h1H
XML0ISa03PIvekJ4V/6RKuLW2XMZD9zZcxJIRRe/7klgK2E3Vs7P/9vCAX0OIAHksc4W0wOIBYjj
5qS/5AYeX6kRv/PJ8rMFDAHXrbgSZrHQjrEvbETi3SLP4Iyzvdg9QzzQ6E9sMIT2nB+0ag5di/lG
9nFd2IpXXAiTvNuZYvDWjRBWFkc+dch1/HFUtAdXrXemkOTeRbMsBh1Qmlm0Olj0F714zNnoJyq8
jZWE6kIXKZCCW4mwBn+CVJ9eeGsBc3jel14bAnLwdubGS4w5SDtTuZ/KhOLvz9zPXnQPcKzie6HH
amOeowRkhKqnJn67dBde6CadLNflMW066BZr9aF0gZPac8Vio0oP6Rjx1KynIoYe2WTcDP3kT8yD
IoXiulvJsS80EX9/Zq4EY6u1M0HM4uzs/uT226kDcCHQ+a2+DOqf1/173W4Y+MZiJJ5h8s3Xl7S0
PIbo3cx1aLAbjM4r9PndSv/8af4VIV96RaOxatIgwtoa+zGYwUkEJtQb7eWOfBm/xScj0J8x/nLb
7KJN3vn5e/krV/2ItZsXVv3zI6Sr0GKdW7WiuOsBJGUEQvxpAsdBHTiYCp5yrKUG6IzaKrHroeqP
VCl6JN6AdcgaUovWAk70Q1l+a6bTkAAZY1IEEcWHlDfFjSnNWSvKrraNfYd552qq7GU9fPxRRvyC
M8estaFumCck4EHrjiC32ozZrswxXdeEGd2BGPC6b6qsJwWOFF3EaSkhEPgPSxQuyz3QUgKehqOK
BG79aP9RTYoeY+WVXUkgiZHdzFHVo6DhVlVDRYnr2jmQ4kdrVqznqcjGsLe5hHb61lXfe2r6A/le
ZeEMOLppd92CKqeQYonAmQWcDvQy6CuPvitLlSq7STkTbQcgAU7493sv+aHN456U1VvfWNvraqzl
TeenV+469XaTDItw7iY2MT+8dbM9w1KIQdD8u7WrsNKPlgoVfa16fSFUChlpZ08ltxGI4ejuId2Q
xqf76iY9IH6YetB+0Z4RQyrV4O9qNqCLrTKAUKzVsJH5RDrEumMcpiU5GKiHOdoH4J0UkXnVO/6V
9KmW3dGUlBxYF8Hc5b4NUJyGqaDE11z+TIJkwtpxOCfiLuvcHIiuH1a8BavOdedYvS/PZMgx1m1Z
1hnCN8pvrfe0xHeYDJiKPnSMt5wrhK2GJB3jsI5AnvTkHiHVRqe12xFnWH8wKLo1bjixE0+/NCre
gdWjdSZJCknEyzjPTREt2COxQotsPBWLybqHn8mQIpIR62m9jNAGBMD+OGw0o99U+oY2vd/SoO5G
YNr7sYFpx9e8/FYPwahiol53wT/2lALU3LTIrXtoyeqftvFR8fC6c6zeWWcaSgEKa7xLVE5Cw+o1
Hh/Bzce0+4jj4IYly8AspNp3UDiIjFJjLVVkVgkUAuY5WtpBtARj/BGbSTCoWlEqUdLhAmGzvnAq
fBH1SU18r68A/x3yo6Vqq6kkSUcMmNb96DAhadQwp3yTakAGZL49fUyq2YbV6AdYV4wruxhdkydW
2mXu20hUSIj7pvU62Mnfe+ueqaaxV0/XmRj5dOlpwWJREFycH7aHb3OyI0X5etW1z0RIh6t3B8od
8XIc3aek/zWrmCFUKkhHx8pa24gjWErH5iDJ45DwnfGfGRqxeop257+fQzo/s9m64yDspA/YTDfK
oE93Rvz1+iFVaCLf7mXXZT3qBHiX4h7K9M2iAf47/c/g/ZeqyGWDbjAyk4lqKXVeEvN7Gu+KSTH6
8Bn7RZIhHRRwFLRFLjRxqO/tsepnffmu32df3Ht614bZGzmwsAAba8hOL2BlrVq/vdG21625elj/
fDIZQ6F1MQDsipwPpBaBNbymIIXs6lOeYlV98q/LWmtVn/uHKw7B2ZsAMD9J7rQQFjc/In0Oo34M
l+ZXND0D+mVLMiPkI9n0nhe2bbm17PLb9R+gtLjwrbMfkER1RXFTIgPdYhd/G6HOudU3468SaGSh
fVh29Sm66TbVK9k+xO/s+Hpd/mrycWZsKY70PbWLRTyf4/G72bxoxrIfQDFcUAD/9LbrV3meKmwu
/slPz4gzkVJcqZMhGl2R7/SN32Kzwos2Aw6LNihSHdWplOKLY1cdnYRq+nxwJ/DyvWmm4nZWiZCi
S98tJsH1D1f1tsCBqYp35ZLBb2TQK+aSL+TZcJraW6BGdgJ35I4+pj4G1u6Rj3ZLGN9au4oGzZu+
jR6zNxsc2ONev+OBF74YuzIsVQUBhcbyGHNbudrM498f77ng9x57NFPFvbMuArsborGOZ4TkH31h
jECDhYh54X6S7fPoRVdNc6zHmD8yJN/gth5N1IWMtJhf0rL308nc5lPkN039rTJVIyqrpwyzKUT3
AIj+aTe27axOLw3kHw4WigDr43t8O3Rp2DbHJDsQVUdjvViEUQsTg9JYv5IXfkq7YuVUzij6PrJX
zErDRdITVuwsv7w375iqDbx6os/ESbdGFy25B5QsWJN8M+ej2x6SGvxmh+uh6jPRvbiczsQYl6ES
kPOVO9bQStu7D/OG3KZHow6Lt+Z759MDINGO+b0VRJvrYlfd8UyqdENYeYGeWwWpvXHCaCOZ3hIV
u5IIE5+OOPb3KHoBAllC/ISzO2DsAFlUAvMyKNiRkz3NN4yXvj6FLN6ZzuQv+dtf6HQmUIr6oHLS
ACkFnQp31k82suMg4hZak2QeFNF+JYu00Uw28dr8vXIshUgalVpnUFYGYL0bfALyzl3f1EyRuKx+
pDOFpJixuE2eTQsGELmXPyxVEqSxc1NMigL6qp+fSZGiho4AwWIOKXaxc43jaN6X5M5SLb58JvYQ
fn4mRjJZb0d1juVpJN5LHILBpiCgA0juWmAu1q9DHbjpDdbo0uhmYI9zFhjW1vurx7tAkxJgtuiM
SfYczSwxR1t03NAKM6aTNX+3VTF41evPZEjWNDCCY1poeogCQWKEZfnu9D/6ZUOjn625UdIVr368
M3GSVZkW96SLoJJpfrXmD6qD6vRGWelbcXcBQSNoSgC8iv2yy6PszoVVV+LbsXkKhvY9iRQ+uOrp
ZwIkq41mAjwHBwK6fpeXx9L4J1ZhfqzdVqhHGS6g04CfL2OJYS0dsK0xwjmYMavHJumPnoU5s4Vn
1rHH2txdTMwc4J+s3F8PS2ufCOOvghwFKx/g9Lg0nj4BK8arJoQl+9FxHjD2OOk3uapks2ZBAIUB
U8QWeMbyDNio91rTJoY4XnoYpeQQW0uoVcbuujIrnoDBSixjwx1QZ5P7GQzhUEtdgN0RbLsHJImI
XzStKgMV/iRdHRdSpNtp8Fpn4jakaNZ83zQlph+LreOmTwy9IRvNoetKrdgOc04ACESrAZyRslJJ
XxTgQ3QEvl2yqTv2YfQT6AiJohe0KgYEMiawRCwX+EaXjgCiFErKCZhRQ9Z8rQasydDu3ktUDY21
TwT4bCwxwtngc5K/OaldWqB3ASKzW1kbt82zx6nIv479CGJWg5/KqLnLM/utxnSxPyz2bRSXIEXr
l9afotY75MyyFI+Wte9pAPAevwmUctgVvtS8tBqaLm1SYtM28cck8/PlzuoDmh9L7/n6t1w5bSAk
wMgQYhUF5aGkfYXF84TlWRlgIwZbGzyOgqhCJkDnPEI+wDTgdlyXuPbYRVxEoR47HFhS0SVvRW5c
JVk8lCiU+O3G8QEBCSSLb1/rXenHGBKvd6CHxUoO3Pm0BEfr57xXQbyufXMHGAnYO8fGAkx8aWCe
RTUiHn5Ct4AvkIOtPOPZ23U919z3XIb0EeNSmwbTgozIxcQhyCbpQWfJu1Mypggyn74hwgtWfQRw
gcAQ8IQ7nWWOYIIyGaaBsHVekhtKPkjb7tmENfDM0jbXlfpcKhGyPAw6GoKLkLiSLACdNaB0yUVm
fxeNL5O1+CQB4nyOiSZgk7zY/IZbx3J4SWzFnffpQpIkS3feUOldmnRFjcbjrdPe0uoAhimM+985
yQtdFJfQ58cTpAkWUOQ+WGf5NGuZmUlczqSug8YzTyBVfZyHZ29oNnEMuJes93tjvCUkP7mae2Q0
+nbdzGu6AicBkwwO6I2831/h7IumvLc45snR2Ne919lKgOdtYFXUxdw1+dql+k0fq+6QdY0xKmvr
tktsQGxfepE2zUYSxdB4yq3nSSdHbaYh8CjAEmXHJ5uCDyP3jgR8KVb0szRtlWd9OpOwuFgdAvAl
XkCfVnuNKKHO0NtVULOT2/g9O7hAbWvd2c/GvettXG/nRdsCOSIQR61tXqs++afOtvgBWJwDW5FY
hJChbzovjRjHrnQwZgdacr+3Ut/UfiWp7tvavpgPZnSL0cP//qV/45ljYlMstEnnCYDPcZu4yOeB
2JGd8r4rMUvXN7cAinlaeHrnZNGPIfd6xVNpLWR42NUCuDlCIHbDLj82NbqqSPW+DswWDL688h17
/pJOo09orLjGhQYXyQk6IIhNeEDg8QcqMCnWRo3ZEacmdTBYH5jR2SHjDPuaAWuqO6g5TD432YU4
UEh6EIVL/Xf94Ozo8CJCx9Er8UDquqffW6Q65o1IvqFuuxvZ/eCRYODRNgYT9fVPuWLTC8nSp9Rq
DJ2NGiSz6H6MMjCcd75WxFvAAYTXJa1FYYiygIGPuWm4q2RTbV4s6pWID/1iHM0UMIBNfUq0ODSa
bpOXYE9qkm3tPi52crOM9o4RVR9iVVkQr2FFzcDei4zKUy1pqycVlF207711yzTmN/0jy1TDvyuR
EHDvNthxPHRwAB566ajcLSOGM1kHFeXHzh02CNWB3dIPrer3Wjkdikg1bvIbKOmTx7q4UE0XfL5E
xsszG8dBhRMy8/Rg1fvUOtJ41xV7k2wqd58sYem8WaB+87Z69oKZTbGfZzlf+H8uGApXRuKLQVuA
iGChSdLd8KZEAzdHkCVhCY4o49mxbl2st+XJjVeoxlNWv+gfaTKOzTDNbZq1iP8VWuTguG5ZAhpC
E3CTipC3FhB0gHzDsCgIIem+VCsq9HnkfAH9FYBDGi3Fmht/rGhzkxj54+R1D39xWBB8dB2lV+AD
y3GdkYmkpknrgHqzj1IDBkS2OSe+2dxWaLA0myh9jKrX1E0Dkj5fF75yqaGM80e2fqkr9q0p6UpQ
fVHgmy1RdqJJv7suQpwA2VtNIMShwiv2vuWtOkzcNokb4aFXaO7GzXhgkRlZYHq4LubzmAW8EZiO
eDMDYhkgUpI3WhzJrNkDU5Z1Xr1L48T0F7OMH0o39kJAAxW7hNe3mWNDuBGHbDbB2h7PSAxj6wUt
tv4w1KWKyXLFl2Bcgv9AVoFoLyUtRcPMcnbMGlsVjNtBbObRyU3ypQo9vWhj3+mM/MbSokyFqSm0
lawuiLFxoaFDAa5YaRPUTnMbuFIAK+jijd7djXYLZBo7cDC7W7g/QBPfq5a414L+hUjp3KS88sZh
EvgIaGS1zYvXESBqlRuQaN87RufXSZ/4yGwmILSC39XzwHCsK17LvxMDSW+cI/zBWBcxscp56dDl
jCQt4zhMHXC7hoL6I/aTW+vnYPQ3JsFjJ8eFZ/7wUttvrG5n8i5AF3Gflveda+9zC/Trae1ndnoT
ufYuAebk1KjqE+uuCuoo4GKhvAPIv8sfCUysLJ49nLoK9DBjduT51yzyHSNE5fYlM5uDmX6lzPB1
e3wGR942yzosHumKOLd2MHEc0X8BujoeE5KpcACAnLgg8UkNrQ9Sk0574MgC2Z11iqfRuiR0eVyU
mPAGlDyDOqwtOMUpyEx974L0hw3Fxi4cRaRZuyGwXGsBqhbUmp+QLCZiaJnVYT/TTQAXyvZp/jOt
6y34cBShRkRF2ckwxw1Ca+y/YzFMslw1pxZmKcTqYhtFAG7DhN/WIl2PxE0bXgZ3dt4op3RfJk5z
Yg6jJ9fu6I1ZNQPohr1YcYOsnXW0LYAdKUjdPl0gdd9Qe8mHKrCTN7u4d6Nf+nQAH9BS3Cflkz38
c139FTMD1+CPOOnOyPpUJ6kQl0S3LtAg6s3SvZqqHu5qogw+Y2QWwNBFdiEZGQu+ICIQkzes84f0
FNU/ufZL7zcOKuP6rq12hSpYfwYswxVyLlJofpabpxmvBycXTd2Aht0bSJwe31H9wSsaqA2JX/n3
x+Qf7Z4HTlgqAteKUS9Ei4vkTPScNB3zxPJVVn1rSVDohd/NX0ZDVd1auZAu5Ih89kxOVEakZhxy
NL3Yaq0W5B4wDyd2wIo4hs4SxUtgLT0+t6h0KY9Gkk7pCIsW/delQ5OweRrTR6KFdQQAeG973TOp
tXYy8W5EZ0o30cGW79sFSLROZSBJxG6Yw4Oym6ZuVzIdY5es0L191+utsYnBcrSdsWX9SkA+h46z
NxvH3ikHTC00dNrauYEZKT47c7w1l3l+0OeaOIGxGEZxj3De7pqxMp19GuXTjxxgqnZgzbGxSZYY
90rsxvkNa4EJFepdgm3j1h7qZDNZWncsSK0BdBFxwKj0SAMmPaE/vZ6wvc7GfA5J6WlpOCRZ5QRs
itw7C9islo8d4ubeiE3y3Oq0+GqR0iVYzHIXPFMZiUlgpjTS/aTuswMvRwMPr9nLQwrEU/wGl98N
TmRYfgHioR+0S5sQeAvdk9Gi2x/OvB03POvJd/Q7EDxNktp12JdxYm+tpNWPMchgSr9vRuAJl2y0
kh0rtfLQIJAtvkkLM8zZQvZeq4/E7wuuL4DznzyU96aqRaxHu/Y45onHgzbO3J81hnmCmTverzxu
6KE0vHSHMtccekWU2Efi0RqI8fMAu9Uwsh+zbM5CLF3wgORoOwacmOU/bTPzWxvYzQxl5yzi2zTi
Cfcx5Gb9Kr2o/0HTfnaDPGbdB2e0eqoxhBv5Vju74dAZqFsvOe6kR6d24juM4JAsiGfwL/ujuZxM
FM83Q5dj6oEica1Gz90NVaRPQdL0h7Ln2REDvdWBz61+IP3k/minZkx9vUqwN9kxuJjWTUZ1tKzZ
KG8rq3Y3ICxO47AreHWD/cfoluiN1u3nijpxmOtEuy05nNefa73+qndzVPmRQA8NunlpWzC3WV79
0ExZcmN3s2EGbbO0C+D221aMfNfM2kx5Em+zBExzmgWQKLOb0sVvW6AJ+LpR6/S+sYaq2fCR8vhW
6zvjNI062xjc8N4Hb253oOutLL+Ba5SKTGMtNcRQCeAn8F6EF8nQv13Xw31KrMZmxA4ifZe0t/r4
LU/vgOpaZXuj/oUxodk42a6KeGVNNN7lqFIKLnn0CaXAWg+91zIwfGGm0jqxYbiz4p85RnWsvNnp
EDePw7bWx5u2BANFUYNWs1ZEpZUYiIkQinarI/ZALCkGVhpZgDoPFHOuAc4h2FknPpo4liRIUtU6
xUp4N8AOir68BayjT9ROVCssRnssOAKzwbbvmtIOUrafo+fIUBGSrqmF8hzBYiuGQRBtL2+SZh4R
N9u4QRPGREG2NesjJRMvfLSGLNAvkJSHS0zzyl+4Pf5n9AgUI4FhjbaQhyrhp7ok6s9Dly0g3i4w
jZ0W6cbTutteIweXqRhEVq7mC1HSlVlog26A7rUCgkq7d1sr1PAt+ykP4v/MGSCUQvsCfQuKK0h+
vBjT7HXuDHKlbKg2Edpsoa7VT9o0bjKn3LiFtpmmWpGbr1QALmQK7c8SAifO7GTIILPAwk3VGXiG
PF2/lYUjSNnyeb4oLz9GjZeabGYVxjQiH+wVIIDp/MhVLMGsuOO5FPnBi5YdH5aRV8HCPVzg2mua
e3dpZYOZCL3m2NwN8X+ePxHdCOIChR4uiEawdAJ6Y2bpMuIEmP9D2nUtO64b2y9iFUkwvjIpbEk7
p3lBTTjDBGYSDF9/F8flMxJEizVzH2xX+di7BbDRaHSvXgvT5Y3cIamhOxavjbQt+B9UhiGyp6G+
AeCBaAZ9FauMSqSGkJKo9S1QL8jeXsy1utfS2xmCQbPUljbnwWKgGo2hJGUYg2MA5/WjGlITnYVx
ynW35UzCvKMR4ldESTpOjtFr1HBGJDxfKO9AK8TCMD3koWLeRQ23t1FoRL6NzOhOrXviKxrjqMA2
ELj20rYvHgZmYHxYrXmUrlw2iw599jwhlw4d66hxk9kRahP1tD5BmSeNyEq6vhBnL7xt/hFnpwYq
cqPS2zCiof+sDlul+1Frj3r83dD926dn4euDuBbkePJc1YJIyqWlLulaUynw2gLlH67P1iPx1gDu
nb7dtrN4fs7sCCtKMHOKFglWRObz0qXfLcjK9koSpMz+1Km2L9P04bbJpSce/BoVKgh2zwFPsGnz
ONflDoQGpYEidTQ5Ect9Nn0Bh66jRF/6zFWZl2mKd9vuQkC6MCscqLTJM7VOYLbTe7/MXsg4btja
TNT828WoB5UZwArlWeJRfL4CINyMXEaNgKM9GpLoPg27lf1bMyGEbqWokQaEMJFlUIofafSotvHK
9bCwVwhssyyaNesaiyCXupJNzmYaCEsun/JG+hpSFgBy8hcljHMzQk2hi1lttBbMgDyjZPdgpUJy
dJz55Wyf8HfQ3N52gaXzC5o3cFyjA2cD7Hx5qrIKTatMRzG0HSOvKNr7ZDL9dtD2aks9MxuDvzBn
4W8CEwcFMjGEJ5NRGZ2CVzdFk0+ZmK9XhqeWNdr00bFcQ+ouHWUMHf9rTfCLikNPPBlhrZbup75x
VPVHkx5bHRLqmIZZuzaWqk/guoa4G04wKLaF4p6WxuoUgZLPrY1/NNO3zc3Q/2TJi91Tr+p+DKAN
/fPN1NHYm8mKgP4TceMaGdCuDdMK9MODrxe0dCamDc4sQjlG5giuru7bbYtLh8BAJV2BWuv8iBG9
JRoKuzBBHFQUkNkajPsw1Dcq3rR/sTK86WZJYFTyDFEX2BpHM8ZZy13wofPprqG1Yw9+VONFp/yV
qX/7A2JSRigK6BNDUmvWH4UsO0X8OhqRU4JP+S/ahBc3mLB7Zt7ryTThZslaFLWoF0VPzRi6wBSk
+veIrxHXzN4tBl5A5XC4DaBErlDBI9SpmWrOSXQoOYyfyh4kpfGjnq7Vz5diCJ5ZwIPNFLy22Leb
KB9VOYOhhr3r2VFiQQ1Wrtz2K5QCbjvg0ok+N6Vehqsc5RRzmFVXR+kgQ65QzTqfsX2IZ22aHvS1
pvbSxXJuTsg5SEwi2YasAfKNKkgjehf2a2O116R881vnbPfm33CWQWWxncUaRCqBQf6SG08jJmtB
2GGN+zbZ11OQ9uAJARZ12yZboEZdI37t7SejfRiN1Gmkl9v7u1QluPg1go9CY7QoZA2/BlKmXX2H
VqJj2p3DMYVSGnc2DqIqB9CcjnK/i1Yuh1/tjyuPNQkgxVAQlIGXuNwKyajS0GogzUIt9TMlKBJU
/Unq0CxTIJhhF86U195Qf8ltFuOErgGal+3jIa+jHwVwlS18bo6GbB9LU+52irEjhDu1hGmc7lU2
uKNlZCtpkcMz+lUz6g9NXklilpphGL0AABkgArDgis2hgnTcwIQHEtz+vc8Nj6q1N1pofKPy6TSo
haNE58/sMdY4+KEO5Cv4kyg4e+qsWOvMLcWO898inDOd6gScBtgJyM6DD9OX7X9wQctVuF3xt/mT
ip/83JCw5S0E7sq4h6HKRG08fSPWRgXzRVO8GBy04fmmwnMpQc13nR1v7vxemwaIbOYWRV9+Dmtn
Bw+ghpRXNvY7JIVDSgBWfhD5MVP8ZND9NLmPxhPEiG6vdylU4rz/a3OOb2c2Jw1HC/pOeC5JeqG4
SMgY5O8sOfWMJOuBXYmHT26X/dNts1efEy9miM8geUXn0QL84NKsEcvNqIZp6uZJ41XE2IVxHZgq
feLh2tV9HUFmW3M9au494PIWtpV1zdDlMWxZDbQ4OZkcq0OBVmfeiGOkg2h0/u/rhpxSCJ/ht3qT
tcK+e32Qhd8gbHPV9W3OevwGCbC8l9qU+jtM2UleMgEyk8ul4vVSOG3CAWG2jNX6PkN3pLWsNaq1
/7EZs4QMKiRzO/5y45WIZWB7xw+RjcSlrce7bWJ+l9og1QNwyxSQJoe8HCrsoDdaOVpXd9e8BwSU
LnhWAjgufvOKJDE0Z4rUBbbjRKTKT9laa3LRrYBKxLwdxCnRcL5cHXj+7AyACmxz/MVKNyn5Yc8C
8+5t553/ysU5nReCLYRGAqBBWNOllUQaiFSUdepSpu87o9hGHbSL19hUr8MvzAAFgHaZievnivTa
ZGWsWEmYgnsA9y9aTm+5KaE83uL5TzumvlJCgqTFjC61+m9DWXw0jflYadR2lYy80lZbq4JelwXm
n2TjCMyYceTbwlFCrQnzAGD9dtMm8yk0emJz2qIl40p960GS4FHrMl8HsiRkH7f3/Bpa98v0rMQI
14V98dOmWc/BygvT5QOYiTZxrX1jYwpdjKcJwidKGP1jgYorsV85VOp4+dmifOqDI2TX6Om211Ew
sz9v/6b50Ip+gO+C+AUEFVo+QhAbAZ6oAGtK3XjA7Ch/zAiqFTpxKB1OBWSkKV5Cty0u+fe5ReEW
LLnNxnGCxTLBEAmhIFKQ2WeMCQ9dKrzbtpa8/NyW4OWK1E6D2sNWCk5yG4mzWb6Va8nm1fWDr3pu
RMg1a4yKNYoNIyNCcALqRdBSSPaeoinL/dvruXoNC6YEBypY20VFVKZu06puk/tog5ookYI4RDVT
Zww7p1yThFo2idwNXKeIRmT+52eXa9KXQGMYWJ1MK1hK3DpVd6MtO51hnyj48vXsPpWmlQH4X7IS
V34JGD5AtpgAuiqhAMdsAEOA+KRt4nfwqjpo5R2KI3GYeyf5o0t39mHwNLf1smPpTQ59+ahcbTfs
4xf6Uf3Q/iLuAyQyyy2r2txkvNwFKav1MVIQlAlqAYDineJwDSz5qyp0teRZI1KFQiXuGCEwFXk2
6TprEJIftSclKPahz21vcNVA34RB6pW9g6mg2w615LvzR8V8PCqJIMS6XFdRzu34BlMOuWGO5UM2
guUTDWOb6F7MgH1NwlZ/aprCXBOtXzqZGH7SYRVYWKCcLg3XZYZ0QubAR473KQnaHKNef3OTAiSO
exQ6mGiQCq6L1nmfo2APusHuqzSdwug1tl8NK7i9hYsrQS8UnwyoJfzb5UomcxgZrlMcEIwcdh1/
S2q8rfpp5egvZj3QLUUrHqqNYFUS7LQ2paE8oEzP7KMe+UZ61+fBWG/q7kHW/ULxieGoxkHhK6/X
xfWd2RXidTQoXdRH0xxD88AGaoFUT0W2xnizdA+dr05wxCSMpzDrsYuRqaHYR8x/ZqNbNPdyVy1z
M4jLTvGqPP/Txh4iKs4zBnpR0cGdLPiI3ucVaVqsbooxkpdZd9w0vHGS7ikEo3JFCgzj521/WUoh
zyxq8wvqLKDSNos5yWWEkiJ0reRkd8S5bWExxTk3IbgKHVEWNUKYsCzqlh1Olh+FD2H/Xhpurm5V
DNRD4e220aV7AgXMmTcftY6rewLCzzrEOHS4CS98S//sgdwf0t4jvD3F9bBvtewg9+Pu/2VV3ExA
aYaUc1i1hvupvE+6BzV6q6WHRtvWlVtpK96ydBbOFikWhzEM0qUSgbk+eS4YIPuas1qwWToJ5zaE
81YMdWGEKmxoaeNImoPxXAdDLhhM2I+tPyl/Eb7OzQkHb8ysdKxkmDOjrwwsZPng193KV/p1jQhX
G0a0cY/joAFDKrYZSRq2VYNEwu1GxuJAUXn4CeSH8T0GbUpgF0BQDYWVnsCZXE+gsgyl+yyXjQjy
sWF/wDw3u2t1qx9Xbr+Fz4nrHCpaaKOhNCYO/Vm5HZctnvAgp93RcN+AZ8TidOVgLJ1GA48ttGZQ
kUSGLYSYmk11QeZOdN9X+kGyKvUhzPS7tAIkOpW7/cjV3kMOdxx4MoLtp5j+Ypk6FF+QvykIciJ4
oTaBy88Y3svUera0h8LaKmttmuuCK4Bb5zaEkEN4OeV2BBstXDVNJ18DZ/zEn8uS7SkfXtTWdCCv
5MRK5abEdtMMTCg5tBaTATA15g0EiijyFxMciLcjxMJz4+KHCcfJMtOKNkWSzqMKNnnDWPuk7MO1
IeSFoA7fRr8IVCHzpMjsaWdB3UAXE4UKPCrV+mdav0T161+sYk4xZIwew2OFdKnR5YaODdLhDA2A
ymlr5owVNC6kld1aOhEQykOWC4FBoALI5Tp6NcEpTfHAIHSvSv9UfGOxlTrSmgnhuSTrY5X0A0x0
1jN69E5Xe/K4MnW5ZmP+52efo0hrDokIPFqs4meV+mlxP5RPt7/I0hcH8A74MLSBMBIgOLxRoKhi
mPjiEzx3RlUhA7ttYTFwoPcDFBAcSr/KkcOpoq0eYqeAc7Hb7QApa8w5mZ9aBP0HHY1QlNlWkCdL
BRvUGH/bnG+ns52rI0wYcjuHAzzbijNugA52tM9iY58mjCK/NQfb0/4UBIDQgdaAaRugIsFuCh+L
GSQDLHJ+P0sHaMNIeEWvEjIvZCcXNuYocb4sRaZy287LqjxFRl3Qm7IjhW4LCBggmrj2JlgMh5jm
xqwYxnAx/yKco4RGptIMeC92Lvfk1wHTQmCMhEq9IwfxwbqXvdGR7tqAbdagi0uuj7lCYEJwfPFk
FyMFmp9GB4C5Gyt7LdqXwxdrjZ1u8To/tyE4SZGnGJoO8VKVN6YTbzED9kkPXWBvIsd4Cj1lpYmz
vCQDVygKiebVJGhWaXEUTViSpeCa/t5nx7FdMfEfkLCYoswFjhllgPe3CDRok6Ee01hKMEgYV68Y
jNW/6XLK3zTIYW+7kqpfIBVs72icSCczT9p9VimFn019uaWFHO3CpG4/tYHKX6ukoFtMkk9BIgFA
4+CFTTYFD2kAEbJuLxsTx/CgmU+f6QgZRSMc0Hjjg4YOjVRZtZeN0ENtYwYfaQwQyjWdemxGU7qv
Kzq0jmyN06ZSqvCrmijsaIBc/5GWzXDQkrh9YBKYzUCVBVikk2b2EMRdE3qhrH6zprRL/FxrAOVX
kfe8dF0c45rm8akAtjHzhjycR1IxoV6Dkt1sLGcqxuatNVJtg43rn3DHhztFrxTfpnicOV1naduo
HObZjqmqDzEh8y+jyY4DLu2pVZfnzqhFiZfbRR9Uhg46UcDdM/yPsiEAFlUGZW8Wh648RVAuYZO1
741mVmgpVTPxkU9lJXqEsnZQS5luQwi5JoD5yU3jdNjEoM9AiKDXk/Q5KEYmbXnHYrczdW4HicHj
TTbZxkfWRtkes3zSS4Kk48tELXrflL3mS0pEOvD1aQSo4tYcNY+wUOOQB06VdwLFE28IB+OOZZ3y
tWO1+o9WxPJDb7IEtD9KjEc+xfgc2mkFewdEqq/c0C7Yj5zqwz4hUvaWKJzvwG06uXU/Zkf837tj
ZIGppGUmOVIwTPyDGzgCM6eaHNVYh4hLMcVgBKW0eMfAg/HY56GdgCmxJpjb1SzWBzQLQ7bpykjd
FWrTPqYJqQLAdaCZnRAy7qU+77+YPJJ9WAMqVo9pvunRravxiNAxvsXC5sRolZQYkJnzTnsIn8M0
y5+KfMJkRgIsKKZ1quoz1IzIBod43X/VeCLVDlMweL9XIwzbJKkpBcnEyj3tZPKSdyWhO61P422X
qtOj0pM8yNJRdyUqmY+6WdFdqyCJ2XCNktCvuooqjpGjYeZqAHxyyIw3wyMroYDoDMymh16Xsq1B
pW5L4xLAdnOoim950kUvBPsCAsmolp5DRW+gGwAI2UuRaMOzGrbKF7u0MWzB0IhEhzPJX3LCq686
QykYAxRAgTlRGlXvRc/sR2qHgHPnJSGbTtKyO6uHSsAEkr6AFQ1mI6tRrZ1QqoufA+8HHxJm6otq
xBno6Cy7kBxMNg+lD6xB9ExSTDdnsR71ToiCwos6qlJQ0A6TIHIhQ/01okP/Ruqw31GW1TaAUoZx
Bzenp5C0OMCFjMlVMoFhOspKftf3qfw5FnO3PoUcnYN0jWbeyAvzlNWoRDoKvGxX0VhC6DDqdNzE
5VTvtRrTsGMydaDX1KJqV1lGGuTQnPGpPkU1ysb6cJCQDf+Ayl7/WgKFAKEdZoP+Cd2b+xx1pTwc
q8gr66L+GkK8+4RoiJZxnY3g7oEC/aQRCW/6fIicxiwT5PjjGN7FPMZz2x4Nuqm0JHseEK7BHNyo
3IGhcAcR4SqwiJUetbJIniQ6RlsjIjqOQ1riIBlR64ckh9LrOGFgYjLSz8xuIJnAp84Hat3c9kAK
Do4R6tyr69FEt0ZRmwpQUoIhqtG07rmGQaM4yTW/4CnkxUvDqG3XyjRw9NhEaWynL+Kq9dSoYREK
SbWiom9qAoTMNQLchRm3xDVDM/UNJWUvVkJQ286bQcIQh6bXozs1GmBoNmTYfkZGbofOUFTtW1WA
u3ckdflparTd8oilwaix5pOEUrutQHMDnFwHZLVZlx70gvvXKJemd5ox/XtRqGFggk7oUSeyeQhb
u7kzLWvaKXDE1y6Toj9GL82vtLP0/ioNsjqEPmSUJRyz0t+t4gvN3L5eq+4uJcfndoQkJIbeVmjo
sJN3e528JvzP6zAX6xASEKnCVUA1pIxV5lcRcxv9TbHebqffS1nH+RqEZ3uSqoSzEmtom33Svdf2
c0ofb5tY2aZfD4CzrNSmObg/aphQtY+IVXgK7W8bWFwDCKtMlDfw5cWWwih36ShnSEMzZQ84o4Qp
JJmuPRnmXFbMnIAp/NeI8DE4Yb0ptzBiPGZfq1N4mraSa3hd0HOnc8uv8vb2ohbfKOcGhS+TMt0K
1XlVIGpDJH2Ytg/8TnPSB7J5tT35sJZSz956tUAcQRlkkGiSir1y2ZJUzFsi/xwxQlf3D5b02OnH
0LoH5cHtpa1ZEt7GFWJglEezJXmjRduwthzNeJzSTbFKonMF1JlDgT7zA2hIMtCCuXwRJSzTDZ7B
FH1M7k3F14GY2GNQX/XJD7ryVl50w9+2RD9XlZJWeQJbXPEs7TRpAe//5iiZoO/CdO48iCcspx4M
lSkUrXWwR2GY0WmzlTWoS4Wk8weCUEgiGhvqPsUDAVOMBxLUH+3uvvdDyzU2yYPhmW7EnP6j3RuO
vSl/Yh7JtV81xdn2qHn5t91kCYoDjuTfjxXheRnF0pgSCyxLnDxNcSADC6SYn6r9LvNtD6/EOE06
BhoPbttdilfExlEHInueOxDM1l0eYb4WlUyp2VSY2mV1vXIA5s8kHrVzC8IBCLtSDW0CC3Y3fimV
H2zKHVumjkHQi4y/2wwT0lDtu72sxUIL5hDA9Qusig6w4OVZaJKGNEry69OqLgOeChWIrQUONDe8
j7/9P40J4bJqzKQbJBhLLZQ9wbHEgw5x2dKDONoO8TvVfiTVzxWjs3OK+3q+QuF4FHWCtkwGo1Hs
kG39I9uj4O9q32Uv8YdN/rpibl7DtTm8OmaOS3RghQ3VwMEYUmmG/TzWB+Kx3bfYDY+tY2ZO7KoP
NGh2aA9Zp/B+rY+45EAA5f1rWdhdu56ikM4uWrOg3LGf4UH+Xr8lG3Olwng9zob4eW5I2NHcTmNa
RzCk6Y79XLwF0yZ2ZgpPDSSe2VF/ir7h3XcCM7Fxql/XJHaWoESg7sVwIGhCAEcQdaobU6pVrcQH
PRZPLbRJtNKxNhXKtq7thm7ypXgY7/qdYXvZ+9982zPLQhzU7aiwo9mV2g9Ld+6RHysbwyOmU3y3
ImcMaif2mrv4W4KhdneNunSpC36xbiEExRKRcEXCevXW43G2vVdMh731XrmXNnHwx1Jh80cGjQ4m
DNBzRzntMjDETQRaeoqPXNBTDPoGI2hL0Ogd6RpKe+mGPDckxD0+1qPNQzTIpPqlqz9IuOvkldC6
FLzPTcw/4SzZTCq4K6D3KFibuyEDpEQhf5FtAgCBTh8htoWR+EsLBZg8NXUGqdr9HdQrTdu39ZVa
8dIlfNZmEgdLQKLfyApHN0earENvsX0bg4iiiF2SqN5tR1809TujEBnhWN4WhhXNLR3+mvcBuAQL
ujHISjK79OHBZAgcJjCS+JfwVUw5zqummwvT5qYPwZkC9aS15tzSSqCHboHJFYHxCrxUlJMVhT2Q
I1GUOxmgRJiHZIWvJP7tHVs8nOeGBC+WpaTWsnY2hDmjA8qP6T5H+cs326Z5MGuTYgCiq1CwML4M
stJ4xqQHzIiJ22nx2qW+lEqjGfcryQUg61f8PnN31pKpmFQ8Esw0kMGtoURPoXzXNswdlBWw2tLJ
OjclRMS8VCvcSDBFgTKMyWMfrSGZli2AdAq45pmgVbhPCWOZmcxF/bbZlMWJ8JXsedFD0J/+798X
b80cg4z1gL9f5T/ABe2FOepqtukTkLnc9pFrFiSEVGSPyjyMAozKFX16CJAPr2HKghpZpOtIeaRA
DzOnRHWznUyguU1HDWM/TItDK42n0ep3kGdCDZU7CclQJJOduLe3nXLqqI0S6cpeLGUQ5z9QcOKW
F90ElXC0bqR3y3gAaUwW+VHhVu2+KrdkDV+5uPVn+yEEAFSncaPG6KWkgHs0cesY5eiqxTZEKfH2
1i+FmvOFzb/k7ETkNgixGWRC3aT2UG5vpZMsr0SART8FyZ6JnA/NPNFPeymHwgtGQNxEPUSpgp77
KrZpeb9+mxBcdTQK6NMn2K/OBTQZLPHdKQ9C3/Qrz7jvdpKX/4xfumdr5eJZLDqA1unfpQmXG6Rr
I6mcv1MeO/GpfZi5+/aJ80M+qJ7kQX/KXSOZXYxgvy2KqldxzuwC4EwA/mJQdjUvjRnk7IM1Bynj
K6dysV95tjoRxEh72oJDCb7BdtOB3BEP1dyT7ZZ+vGu+y99VxzyMWx055tO00nlbcRlbCJ6gIar7
SoXLRHG5LZL4YGjsL+7Y88UJWVxD1HFIKDbSNrpNQXrUuXOHmWzF+de+lxA4Kp7WmkKxh+MgAdvi
mDl3qtTT+HOfsJUPtnyW//VGcZZ3LGV15AZ2TW01zyheM8wtGtbKvi0hkhGrf1sRIkbS9Fojo7vg
pm/2QXscPDugO3LsP9s7cJHv+dPorLnDcvT9bVK46aisxKbd4FtBe1XGBE/dHMf+WBkovEG8UtnY
JLgdFZcNAr+PxOiXoMdlVFQ6Ix501iEt/uhPwCYd0odpT9z4/baZ5dwIpKEaiFbAVisihMpkTHtN
gx0zPsTZng73zErQHXk3+m0HUIAGsjMXQDkH+KK/Cfwzeh9tPmJdkUXkw5SiFQbTUbPPu8iV0VOM
ks3KAhfd/8yK4Cw8MVMdNDmYTfCBsXrWIeIY78t3kIKFhlvfjbvqGXzRkN1+WnsULh6GM8uCz3At
HyVjvnVApJaYmzoDKcEaQGAxTJ3ZEK6dKo8nfdJhY8hCgOUR/P+Y0mNOjM4sCBcMxIbKWJJgAZ/R
oSDZ4mszX7+YX8WyDGh7AX4gJirZv877WQaQUVud8plbCtwrm/iJeXpQudPWeAtAR+3yo/ERBxEu
NSuAtunoNNuVJ+i1fN2vNf7+AYKPDHpsAdyKHzB4R+rZ3+O7evdPejB2yYk4kmfkzr5YicqL5/ts
zYJzFEB/G0WGIYDcSl4S5EBOlvXNYYpAq2iSEVg6Nj6hKf4Vwwi7lSMxL+fWfgtOQ9R4aKE0js7I
McLId+jZ90lgbOLH/F0/mpErgZrQUfw4MFeuh8VoY0JGggBY9YvL4jKqVWnfJNb8pWN95qgmbmW/
9E2FBml54I3p5oP8WA/fpvattBJwKLOVkLO0chM057MAmArEqXDlgiSpV2sFK88SECgGsjnKW41L
+g+blSA8tQrldWWvr4PAL4Jz5JyYNJx19i5XXGo0sbUCKlDgAAfvTpBviwNJ3PIOuBEVJXkkL/lG
eQ7fb9u9XuilWSF9YQkU3KISZpVmP3FXIj/G4sjAGnLbzEK9D3VpCA5g5BWLA9nx5fJMtL/bKtKY
a/M6B7dfFPFjNaX9z7iTmq2sdRbEg9Jy+GblGjJiyKVDpYmnoHdXtGkvj1r7yNIChAOtNGWvdayl
DxWTum+lLa1d4dehcuZg1NBUR4yRAfi+/Kl5xgHwTEGv1Fm9F0upVw8rcWT+C5fnaibgANwWfatf
07iXFvoIfXRehyBwGt1a8dXc5wA9Nci3aoWs2Fr4wHOVFcw6MwvHVfGEy1rJOIVAFprxPP9SD/dt
4SerZFWLSzozM2/qWWjmwIYPyUjBXbqxn0MGJsfiCfKN9/QhdtufeehAg1gNEgTJaqV/e61Ihbk2
jEhhJ3EvgD1IcC2NpC1NU6xQedaftT2AUX7yTXv8pp84eoJuurNyp9uOmePGO+KO2wSFqhX3XnCZ
i58gnKJUt2PVGudNzj8N65is8nTOa7jymLM1CvEokWOuxzYM6N/B3N5S5z+ATIjbyJHffVtTa1p4
T13uqfA5o5iB9hAiSm60644FQEYePUzgg3emPcjHHqXN+N45iftGXtrPlUixtpdzoDzzJElihGkq
llp/JLt8F4OR9l0D262jzI7ktk9psPJOWLM4H6Ezi9HIJ85iLNYackeW/HD4Y8oYwUWFkJJAM7XN
5jXlarozeLItypU1LB/z34dAuKqrEviLacQaqjwMbAJe8OHdgNDV2rjNoh2wu6PNqGJOQBw50blS
RjyDnUx5nAD5Cq2vLTnZSbQSthauQxAI/LYjOKBhp81oKyiPhNLDyI8NlL+7NU9bPFRnNgRPSw2q
NgOHjSl8SqDaDphZbiZO2GOc/qjWj3EOXeev45pW1toWCu5moM4NVck5WGjg2GvccmJuRY9k7VOt
baHodFExtnaH5WFsRi/v6xAAvdS7fVrXbAhuN4I1OlMBUEWl7GmytkWPUni0ElwXSlcIRjY49kBr
hv8UAfadpcah1mDDKjvEjnl2vKWjUzPQc8mv4whg6FvNnpuZFFopnI69rIrEL3TY55+AZy90qQzM
Mwjxt2iqrOEF3L6roAj1yLMgV8JgqFya2Y5sQ3lrOLA1auSF+gXGJjBHBh4NtPYxpX8ZmFo9Ap11
DHQjCI48uiu/ga0ajPu2y5zwXnfLo/yEUs1aiXsBHn9pVvioiUQS7AKkO42NGfDtEISOU98NbvdR
PVd3a53opeNwvsj5AXQWfU0jncZagR5pnG1L7UhrcMR49RrzwPybxQv0zIoxw4nOrNR2ZkXtbEWv
P3IwvE9HiwNk0iBOApP8cftULKYk59aElESRqmGqVFhrnHAzeOBucAFSOiEFSpxsg+xa/Qi90oue
nsm+dlni9TV0UtfOzdqahaykGLqypRHcZ7r/AjT9cdo2bvRs+/+AjyOgTr0pAdm7uxtW4upSTMBp
BaERAD4gNhe8diqVtLBkpIKsBtYVLI6ma0pPt3f4f/jobyOCj/aTYqXoOTO3Dbinb7tT5kpfswMA
4Q7foCK1luEtQJbmQ/HboOCmXQ2h4EaBQXWjsIBuhpfwsfgYJlcxHNlZa5gt7iFIk9Eqm+kORZ6e
fiw0u5rzvThH8nwAzVtfr3T9lk3gRYBxvF9QrMsTUfR10scDQpoGVCAwqANqdw1fucaXUitQ1PzX
iCUcu8GKTLAbwkhbvtBcQndxrcuwsgxx7qXHG25MMtxAEgR+Y+VgdHu69jVmj70KHiCxRoELfw6j
M5dbBY0q3Es9ZHZb5SAPXsc/uRmQdDf2bytuvbgazAiBJAuoRlQeLi11JDHDkeLsdO7wvUWIyBwz
QMh31Od4N7nl4+A2K++nxesVSj3/2hSOkpWrLTdC+NoQaD/ByuBb3rQpDuxU7QAgC/Td2iebj8r1
dv42KBwlpre1YXIYlDfhU/YaH9Ld4ENDfiVGLIa/3+v61ck9C/l6GUdGD7I+lwdmAHaoJtCxHL4S
7dasCKE+yaNRIdW8e98nL3ykB7XAI5fsbjvGypb9unDO1gK8MG1ZDyvJgW4KN3pvPD7X3VZQYYt5
zpkviHlOp2htmAywoz0quPrbu9qnzviBMb/H2wtacXRRRnpSTTBXg0vKNeTtRL2w3lH19baJpZCN
pAlDdyBRMQHlE/ysK1oOoW/wYijss5T2NKy9AuNRxhM1A+jRpupPUw4Kc2U+eCGfgVUCuPB8fm2R
3U2POmrMgAeX2txV0RCPKeYogBdcO7cLz5c5JwSQdZY4BhvYZaxQWMcajGxnbmN0PvTNoRrwXsgf
0KNxTKr4YALAjIvUbRrMxoVT+u327i5E9gvrQnLB01SWrBjWC0BfcuukrNV1FvfRQFUHsdBGLiEs
j5m8aYGQwvKQXqfSz2F4kqJjtKacvOCIMPDbjLCONiJtXNswQ8JDmBx4tNVp8BdbdWZCeDxMKjgT
MKKWuYM6eX0jgzzz5baFtUXMH+ssPEh1WANvjUWYOciK7Z8RbzEctDK0spRzGSDuMcDBiiFKXWy/
TI2VQnYMVpIQwqIY9KOAjOfEyfMTSrqwN+je1Phl8Tp0r1R2bq9xIQReWJ/95WyN4C3BFJ8Mh8t4
smls81nm1d1o5qCPN/y6YV4CRHdurTEjLNz9F2aFGzlmSYi6KhY9kaeGHph+HJRPUn8hf85ygZKw
qQFDp4G/ALKDl+uDdlRlNDI4kmOM4zppV50ytOmYHK3Ep+t9hCKtjbG1GbKnX4ng6G1XtTl4gt0s
bxytO5bDc1+Nbk92crvh5kPe/zGsEqi92RZa1DgFIqxygMwO5pBMYDMYpt5e0+hJaj5v+8a1/1+Y
EKEmeoeBNlrARKl3m1r7IJ0BCVPvtpGFRGm2AoZzFSzAIOOdf8WZB1LFblH8stBqV5zspwVlgZ8g
wr2DFGVbO+YX6Wg8p96asPl1nL00Krj9KJVm3w8wWpm9b4CptV/L0RdeqzAxS5uggg7RFrH1VLVt
GMUVhQk/f+EBdMyCZJODoI7tMF8Kha8tyd/MTek+9o59SDb2Qd/d3trrWH/5C4QgnGmSkcvQi3NN
7oDwX1d9TjheI29/bAa9WwVocwu5PELZ5QfE8cq4DTUFCMu96vYdGQJTfunWGFt+EeJc5rcW8NYQ
Bv8/0r5sN3KcafaJBFA7daul9vJut+0bwXbbWkntoqSn/0M+OJgqlVDCzIcBeoAZoLOYIpPJzMgI
qExBPei3uH6yT0ilWAVLGWoNNntIXuTWDrxYdsCgYEe7aO27qa0C435svWDFHgFmuL7K3zh8zf4k
khTpoFQWUhCn2Q0r2U1X2pt8068UO32mx7/m+uPvgsHxArticJppN2QoWUxh0H8HFb8gwNu0e6iw
ePqx6VbyD5hZl9Z4GZbRKLXAXkIw7jIOEJx/ypj0Uql32DGlKz3Gd8VN+xibrnEwcjBVDGvrXXYS
t/AdVV98V8xsVpQiNSi1gjUFPbxJGNClHhO2foBdlPqpDZKTh5Q0N2KQqi1oOqTNdefOLfTU2uT8
JybkATA0MOL2gK3W8o+Op09K8EYHZdPXP9eNzcRRII0hlYoLYiTVnXoV0/N+AbYqxwK3W0c+uh5C
afnjdSMzEQ1cTog0BjGg3DPVh+3krs4wuI0XE8imdBs5unmPFJAu7Mo5M4aKbMUEeTw6rdPPFFGo
XUoCxVO0cAFPysEld30hMzcpwBfQd1MhoHf5vuhDi8lFC91H018lw2tYCjuOtjleGfIKg35oty5q
6/4CDyZHDZEafWPg2sDkOe2jh4PErDDgqaPmtBpsovm9A9VS/65TTewPM0RvwQ71XIPONLjSLQEY
bqrERuBgAJSDoQNtqMrRhIQeaDRUYiuEpL0wv0IWH5E238S5mgxQoUiSTYuHegPGUK5B7xFJyaEq
RXNAe7+8KWSQte5zM9LujMFAxB76YaVALmZvKIy8QxGU7ruIQjgVGzhyZJkhp9EGDexZBnq1UK8M
LOOHkazDRD7tPzEQqN9nlc8eQ6lK/uQJbfaalXQrjLhH9zkNjH3OuRK6rLPanZYaxmtbhMVaSUYy
AaZHfHCrtpCOWURbdyBpFYCGjbQfyFfjaqUEcrZtjAEZTylMdid4WQ97EKsJ/86SiHobdxZtHQGC
vNruMCW4NfWwf8mbMlyZUYth+UyuFRewAKheR+oQ4a2V5b0bNH0s7EEJpdtU4eQ1KQb/PqurCHzQ
pl5sWSvFrsZK2dhVMW/AcMtCvud5ku3wGcEkoVpJ/60USsbsQSTsKWqUHA0F0GuveFVFP1VdpMpK
MkuOsrgJ4Sk0IILmNQBN76diDvlPG9L4Uw5K1SuDBtyuGU/VgxZWaDNCDVRaCLtz8cHEcxNvajCX
o99+HnUjK8L+SQgqyrwCZe+LBahaqLvXj9WsEaBSkCrCFtQPzo1oZhrlggKSItH7tlpBe0pXF0zM
hHAUVv8xMck3LMbhnBhKq1X3nuiGGze5W0L7RwJhxf+2mElEJRmUgyEFCUv9Ri53FZLtf620MjLE
YrQb7gIsE8Ot5/6KILTSIvfGfZSAtUTPVmxtPIYDpOV9eX19NZfFLvRkR5JMTEehBTQthEYwE0pF
hiI4GxytQx9DqtdDTNYRxKn8ln3H0lLh/bcSNI14UIMHdgXvIuy6SRxvWVGEQY3rQnpEx4YfXjPH
HGzQ0Tw9BTftPnKMR/0mAXy+uWOfoUeRvSpAoS58x7nbBB1ATGYTa1RWmvwK3Q9MjUOiBxDXlYGp
gAZMPtd9OwMuhHNPTExuelX44JCsYcLyV3pjK8fe+URjFdMkdxZ31ftiGx0gebRdqpMuLW1yqHOe
mlk9yhePkheYsLCh3Xt9aUsWxm11khDXvdxo/e9FifBaRTedcn/dwExpgiITQzo28gvjLp6kvDWe
bRmve6TcmSKBP8g03zhmxkqnoCDNsa2hGnXZLAhbaMxoB8jp+ZHi1pC6/YsZjxj7N6r20Bxpi4VI
M7f00yxkcv7TALw5gYYsRDTPEl4CRrjQxpkLZacGxh9w4lta1kmmFB2a40J5SRRoo1iVo/f5jisL
lmYy0bM4MwmaXUZAiQS9UMfPo40ItjxFc6B2a3IMw3+f9J6Zmnitg+xzm/joQGed79ZG5ILcKs1e
MJftcmmJtGIuqJlUV1FzwZgbJtTOPVgEWdtUFuKnGMnKoCEUIufZWKVqg6JIxEs3wtwHOzU3+WCV
nGg9l2CuZ4BxtW5PfvzWbtOXhSMxtyyKNhKAA6i76FPJldbSy1DkLV6BwLObG+vxG+CgL4TOEiAC
TNGvyUbsrU3+Kix3qcMzd4Ujx0fVFhOzyPUnx9FoukZPddgOQVsFdWMKAKA8LEGjF6xMn509+N6M
qMfNEGMulIZ3hvZgNKvrbpz7WicrmdZG2FAOBQi+EFhy3VgLNSmB/JCPg4xMAbIf8eP/Zm5yxqJe
K9IqhTlV/UrNL45EP/c7TDv8uW5nrkZAT9c12fRxwagsjY+w6MN6Iig12sMBNTNcAgfTA1KhtekN
Xf0H8ghIDeH6xHUOERqwK5yftRIhpPQbGT053ARMdyz9oVEe5R5V3MgNs1UNpdMlHNTsQQCuWh8L
BZjqmyzVCuVQBJkGn2YcEpqDus+a5rEROfPk8qYFekiyFobC5kKlBfpMLBG6j8Deni8TCb1QTaEg
ZxFa40nqnZ40vk0jTrY5LV4Nai6BpGYtoo0/YqQ0C3fhuUWjqbWqSJBnZn0KGmhVjoZNIiL5XUl8
KQSTeOGna9Y1bKEpMHO/jZy+EJBHYVe9uHjxiTmoA9Gw5qG+zZqj6Rfr61t15pRDBRctPOhjAYAx
ZS+S0PakWoMuHkkSCNsMJHSNsupsPzK/r1ua6X4CaoFmE7YmFJ5BT3HuxIi1GMRpIcRV12tQ49jS
h9W63AapuLP0yJk5gOe2xsBzcm9LmGlSwhK2MI/JbtiR/g1XI+mUslJundCGrtonWfhWMwXsc5uT
bSlnYAQUOGxO5oVPZJ3ZeL25mLFw1GN4U9s7YPAXPHr58c4tjmfzdJVEBil4AyU3E9DhL/KSoA5h
91vM5riW5z/KTrprtkvTI5dn4dzo5PYRlZJpWT8u03ocpD30GIThqDW6Q33sLCxwPFfnr5MzW786
MCcLzFirG3UHW5BbqDyChY28NI98H7t35n31GLjXDc461MSBQ5cePVFt8tijWsvR3iGQYmxA6YcI
E2tPRbf03S6tIEijCAgqDPCG4ECcf7Yhtwy0d5GjxBkaDsp9g+q/UnjXl/J7nM59h9cOxnvQuyaQ
bpqCDZAlBCFTgX5Fyab3tGPoKlvV5ft+lbrAoDjUDSEfg5KGIzKXr92PnUO9hebUXLH+7EdM0rHI
zPVSI3g59GtM3qBa/Wntfbc6Rttsax2pXfxNvg+KndzmLn247oC52Hm6/vErnOwdGbQWZVJi/ToI
LTqi2uqStNOvC6+5eBJl1KKkLZWxOjzvktTW3t8xwPX2pe9A/rapbOO+PkTv7D57qm+GTyOyA82R
Pf/j+jovz+P5d56EHXMIQqwOP6JEBhrfxWQlqxvGDlm/+IZecukk3gQp4cATwBRYdd5QDzU6O/9k
z4f2RfqhG+2hTjxz4a6fNQltQzBbQrAVpPPnXzHhHe9pj5pYKAe22WDoPPy67r9fdvyLr3hiYvoV
o4iAdBMmstSVb8HIzNa1C3bR26fYtL+IHf4YT39KW7Kc0gM5sSsw6B7aDdI346bZx0tVwJmcGI8K
oPoUBXzWEKefrFjEZq7mKkBC8k4RO1CW9vQn05eK3b/6RufLHtHWeD2MPR78M4lCOpiL+2gsbKVw
7yrHpb3hLRiyMJmuG4FrWiE9RoSFN4EVNhnIh1lxI0SaPkaDGu1SprBs7ZeyFNtF0WgemJDSxxGL
cVDiruttReuKDSiSzeKQ5bm1xvWYg8JCiMq34yyWIs+Iol5BpT3SH1ML5DBgMVAw61lVBZwNSl7u
Xv/Q44IuFgzuCYtizhlvp0kS5/dJ4JcAo6DIpBMPpPy+o1WVtBX1aBA6d56iCG2t9w1UQdtiiZTr
4pxSaHehyobKq4ni3lRLKOqKThIUlzXevg7Jsz3RPqPoO2grN0yrheh/cWx+jeEJAgpHcID9VnRO
g59UkaJqQbGlRvxOYurBLBbCznjwzrw5sTD+ghMLBYEOC7NgwYyh7xmgLSjXD1qSrq5/tNmFQFgN
KSpGBi+YG+uI96wlo1QzDe6J2T2qi6IGF0nGuBILTxhUXPHvaVsOtN069jKErP3Of/AzCKdmTyYb
3JE07ZFzT2nvTe1ofpMwd1CkXF9f4MVxh3U0nNBtHatrGIk99yMY1wtfH9OpmN7GRulw8RU1nk+W
ADAX77TRjk4xHIo6DLqQk0Ba6kzISiTDjmoeB5q7HQbPcCZs1GbWuMUQ9rolvOPcllcNTFfgA2LI
esoimg6Cc9AaQHpXV/9oQbcFPXbzbqbqPq/1I28qwxm08MkozYdIdOjvWWDvaSSjcofUBBc2K7a6
VqqrvC7AnSerz9ddfxEQ4BKqj1BgpHpjQ/bc9WWuyyLqQXFcCtlWKweUzkGxytm3r0d2bz0tijfN
fetxLNXUAQcGzmVyVQdpo0dGGeBVghq633ya4GzJBwfEbv9hYSd2Jvc0LcBGQzMJIMn2ue7uWkxa
6Z3L9E1uHeV8lf9rDNLoSBxQa2xaABM62VtAt+gSOP+hKE1jdD+BFgeTQ1UuQT/mQs6pmdG9JyFH
q+u4kincZ1gg2geL6xC41Hq67ru5c0ItlCrVcdPiHj43QqOKMaBYQE7Y3fjhkZWaDYJxi0CE0Av7
hfx4dkUnxiYfKiRlVrE0RujRCK7RvRKtqzRf2A1zp/B0RZOLPqkC3HIIpGjZotfZOFwG4TzYs6Jn
ZYkCdnaD/7OeqeBaO2hEpAFMBfJbTjc8eeL53yLfXv9ES1YmIdOwRNJVaEqD0WNr5X/6/LaV7Fas
r1uZjQ6Yr8E+gNyyNa35aEHaxhGafmjcgJqh+SZK5MCaWWUAUUGlTCUO7Yv/sCHwWMPnQjPskhkh
ijOFlSY2RJeH0G8t7BjCVNS8v760S76A8TIABSNRIW44onzON3mSZlQUKq68ooBEa6iCuxLEpCBe
s0UXb5UMLTKhjUlRY+ugU5T5F9P5MemsVdvnTlsI0MP/6MVSMWrO5ainY6wJ2B/1QicLt78vUG1G
fKxNt84zxPyfJK/W4IPggyNlx5y51z0xdwBHDlrgJy1Q/EyZKHJTqouhxqyjXLB4U5BUcxI17I6Z
mhr/xRT8juY+Um4kguc+1xBZfG5hcVk5HK3eh6vJk2GKx+sruixDwYYJKwpBvoSG7iQYMyvXew00
EKjo8ZWZhM9tHR2r9rv3/6pCbDGoF9o6+EN1TTzKoH3XFWgPSAqxRyctVKh+oaHTLPF0P4/p3UnI
ruUibiQL+1nC6+65SXRgYICGqWMvCaPmuwOKIFhBN5VDSUoxG+bmstV+YGcKFwPKQT7ibFLJSUJZ
zh4o+uEvXSNHIDrwgVF2C6lETOtDke2tMjM/WT9YD61RpuhkFzJ9jMH6cQ/ub9VpgcF5K/C3xHYM
QabXtKDdug6zIFkFkgY8NyRkGGbus16P7VTLa1yavO3X3EprHMTerzoHqJCMOtCrTVYi7KAKIfxY
pJuqNPM7UJhjejSKU0ivYS4QM3mdnq+KGnjqoJYwKaABOmJ3YQP8SV+I4sYqaxkAo9o0nkSSS299
kTagjosKoF8gh4P6qMHj3uEVAClQQckVA/rbpgpYSECAKG67+Iiur3GHIW6r8+o2F2C565T0NlGi
xlVyNTDsUDPStZZi2NQuJOK/QPanM48hw3SIE6OEfiuXrNyGQWmuurhFeuDTAEe/qCgjrtXH5rOI
i6CGkk+bruWyBvZBozlfxVZdZRi+0MS+DaruwydgdnJEJ+VeqCv5EpvZXLg/3UOTDV0OYihB6sod
KKrYlQ9exwczVGyaLNz8lwVqnBw8DmXkMqaCMt/EUBUTLZR1nNC+u+XQvDc9FFP64pnSxM7jvW9u
1SX84Vz8OTU5SWk6CrodLjEUHDFjhyJgaLdhfh/kw9v1qDDrQwvIJkDpNDz5J8HHqoqh5Sns1F25
EaG2zor4GSImD3kjFuLcvBv/sfX7/0/OPMq16Iz0sDUYG5l+kv6+1iKnpx9a7g2DVyX3cdksBJpL
eAcF3ghwJoiIjhfHFNYEpcygjKqCj/rHQXGXiWPZfQXhR585sb7qKwDNMLje2nLiKXltZ4obJa91
+nndzZcX2PmvUM7DnZBL6tchfkWbQMDSf4RomMtJ5/ghqkZ/wggd8IU5pcsNBIvq2HzDOx+wxclN
znVIZEZhzZ1Ex8h6Ia20iG6Fv2Tmctpr9O84b4yaEbDdU7VsX7RGng4oFlvCeNSs9j5qw3JTh9bO
UKMMYkeJcEKAGaHwWW6jrCg8aATQha11mcnKGNsko+QhVdBsnOTmA02sHLzqHG6sjkhdwrXPaOPW
PfrgFtSRbE0PlYWoMOdgCKTI6L/BIrx8/knzFpJREUkzJzC6FN39tHKCApLJTS5/X988Mwdn9LGB
zwgclIylnpvy5S5lcoLlseIlsr6TsLfVEntGepPYRwuuW+XQD0vKzHPrOzWqnRslDLTEpYYt2+nD
JpaN1zpsVlmpLWTT84sDqhbQNkApUZma2IEyl59p0ByLrRQkazel9cSQQbNbCsAsCqvVkYFi4rpH
L6MeHEoNjJXDpbjmJ4cDIjAN1NFwOCr2XYI1Ms5ufHBbcGnhy8368MTO5Nj7ljX2hbG2stpl6SeY
TmSxkLKPn+E8kTpfysR9ZWw1usywlLq8H0hmd/0SidiSsyYbgSoVULkci0hytGQltk0iem+me6o0
SwCW2TB54q/Rnyc3BAOrnFFnWAynt5L5V6qAj+i2KnJiXz4I2berWvkPWwEnauyiq5BnnM5/WWrR
dII2kIsHJWrIbvvohrfRSu3+9QMO6eM/dszJSL4IK7UnIeyEMt8bMvdqI0U16183KhGOT81Md3aX
tlpDYKaRWoRk6oWsdHNWLazmso8+2pERH0DABQzC9KEoCpFHhKLKC/TegBnAtniCDJ8E6TOJCLdo
g1Td6g2VO7cq48hLlAbVOlpINxE4tTwVHfh3Kli7VyoOZi1R9ktE7nNbyZTR5pRRuoUI7mQrSRyD
EJbEwFAZq+0r6QdR2r6QzcomlUY/MqOvbvUoELUjYeAWOR3Cr3c9ysyd/lMfTU6/qZYaXi7wEfXb
x8yX/1am5prZwrtubqGnViYBQObVkPc+vrgp/mBSzpYz2fGL+0G9CcmAZBhkGf9lXaBLUvAUH9O5
icUAWs8QkkTpPYqov4ohA7/L1DaxQyNdeifORbffYR8UiUGXMS2Mgne/DrLRVNOoh9LP7iK+hEOc
vYAUoKuxnyF2oE6rvaGfxPVA0H8pusYOSkftNwrZ1O1KrT3Zuht1I+tmAdQ5F1PhPjDZ/xbfp20Y
SbJIn3couusAEZhy7aRDv2Wa5hm8Xvhal3VLCESgfQAlslHad5obmYlVlEOkoJvfYtpBcocWoEDj
rVSOGDnl5fP1PT+7sBNrk8KlyUQ9MAZrISrZlK9VUqOmWNnZoprweHqmFx9ubuT26IoiDo3n4uSu
kIYSyrrjunqduFSvV6rFXIiX2nUlObEpu6L/YwEB3Bfd0U/NlY9X879fK34AKtuq8bt7zn8BY1ke
dAIXY6iB2Id9NRSDMqTYEita+IZzZ5yC+w1aTPiG2DjnlqLBoJxFErZof9tSsSKpbdV3OgVV6VZA
Jdo0l6QY53YNekKUokeIvHraFaKg25WrNMqcjn4MMlLNO1ZpdiWHtglipWqJd24mgYcjx+mqcbOS
6bCyUmQ56+sCxYOGFvui1+gO2rEYouogT4xxnbJe1zVFh/j6F5wJLxhLVVFYHHkjkHye+9Xo2qzL
xseJHutraMOsckjL/gcTWJeK+g9gdIZ+bqI1gN42MS/vCKggFwrqROjrXjcxc+agiwHaVDqeg8sM
uukLa2h03MWMbZQCALruUIKj0gr9hX04ZwlVAsy/ARsIoYapv7I4TRQUoJwIajOxCNzM2unZfaAs
2Jl9VY5wKyCUCGSUpumFHoEap0vgtYz7tqqCdlp+LCzMiL3r/W0EVJB2axjroahX1105fo1pUBkF
TbDjMZINCuTzrwUEbaMFAguspQ9JU/YcRSweLDzNZyqxQFai2YpjBQEYzBWeWzFKsPfpDIfLVEK7
7NdZdtfF9wbzWn0dGhtSHRRlNUSaI5CIym8oul1f5eXcBkXGgFIz5jt/8cCT2JnFSpMyhuPG+1Wn
3QqMg1qNjVIQ6hM2aY6W7jT0h6Lsj46lK+vFwrmbcTM8gL2KdzMdE7RzB/gSVyUByRRU7nYi+tKK
+zD4u7DGmfvhxAawbuc2elP3daOEjcrS7hWlsVmjYbj2K9aTgxUrm9Jov+WBvKIObSuNvM2TeuHo
z8TQs18wycVRbUOOT/ELMoxuWR1eL9VNHtZ7IBddXcR2Hy1KKY07Z7J/UdsHHylci3tiCmUpUjVp
BlnLIOUYDMZa0kX52gyBj6y3F/VDiDL7fUEkHcNaeo670tfNIDjIgZZszDxr1VWTamQXW1TUC3vu
EhOHeV3cJRqAFBhAtqawol7IQ8dadNOhNm5HnoI/q7W8V2+UnbWqMeq5BqMDQTpphztzG7la5eyj
Rdriy4sGv4IaY1gBtoJMscZIJmKGsShocUPNZnChEc7yVZjd5eX79f13ucXPDY2h9CQ9ETQIUY7E
cjv1K4Dod+ua1ed1E5dIztGlJ4uZlL2MltBaSrAYAkAhRny3dKWuQeCwBvnzplkF6xBSLMma2xhA
hmKjviVrCsCn8nD9d8w8BlUkQdh0BPwpY7w+X6vWD74gHeo1wUv5ZXgyQMe3xhr30Lfp8U0M1np5
1y9hSC63+rnRSaYZ6VYXKaPR+qt3cte0h015iGwNJIvSe3nTb64vcu57nq5xErLAe0hCqYW5uD9U
8o/RfgEVeN3Ekh+n2nFNrihFNcDGS76lR9Nm95Itg+Xw8MfaRY/1UT4uFI8WFqVPIlRnNUmtjAaV
fhvrW5WsJepdX9Rl6nr2mfQxTJ+cg55lJoj1YMJ8VP9ApsoFXeATXxbWHMP5eeQ7tzO5Uzsy1HHT
j99nW4K0+tCiO70CB8cTzoKXbftVs3mmHgZe1ilmGFZLID7lMtif29fO1xkYga9V43YUnu+EB+2m
XsVvzIt29b57AKUbzqCJs0i20fbmp7tTbhV38KJPHxt1SX7ydwLrmi/Gz37i84zwWPWRLuM8Np7q
hod4hXEHvrK85BB/Vq/5i7SObx7DI5K49RJzzgyG4NwTk8hn6b2uJ+OX6HeG568p3ir73pM3sj0i
uulX8ibd0421cHhG/07XjHL8eLvoI0PaJAblUtGTWqYlhHLIOq3ZvgyyBQqnudNyamIScTCwSrqh
hwkhtZvc1/ck9Z2i4Qu1tbkrCpcTNH/AZwNg82Qnm2paowYKQt5M6B8JoPp2xUwgD0KIw6KECTCq
tVTinTukGPEBlhqPCHBrTIKb1vtUKXytRHEytFNIsVvGum29cNiGwICAZoklC5Hn8iWB6/cfi9MB
Dr/QSd+0eukk2UuQFV5XRO8tB9u90S69LedOJuhcMesAAi7Ms092Bl6U0Nw1gKCUdWOfBPUDnmQR
ICzGUyf8h4a0LoqBz9ej3uwhODU62StA2RYlIya2YzDcoQnvGox+0XhwLPO9N00nCaJVX+JsZL10
D7m2G6gQrIn5jC3lWlq7gyLeKk+ChZt6dgefuGLynSFHVPk+w6+S62HlN+UNBD+cLCwWVj/rceRY
BsByqJtOxw2BaGka2uGgsO7dqNF96wOHxOCcvBu6DTSI7evOnj0wqPXi8Qvmemhxn4e7mpQDiSlW
lbK3WuUrKhf3bPjhLeCk+lKgn13bibHJfVZYRmAWLYz5FfMoTzZJhYKPA53Xqt7KqABdX9vsFzsx
NwkGYBiM9LKEKwcfwKBWeLFOHGhfLjxJl1Y1ub0ArSVS6+OMdLVlS+pHGLkS+ZDjPy3dm9Lf62ua
PfsnaxrXfHI9tZ1VWlEFF2apYiOJc4v6L8QftinAvP+bpclVVEm8jMiAZRn8J0u8RsJEUfXE6VKz
Yf4rAb4PBlK8ZqclZIx0aWYsW+A9UDUbrfKbGi1hsMFsri9n9o5DAPv/ZiZfqcBp080cN0NeJ8T1
s0je9CJQvetW5vfCP1Ymn4dHGqlog8UY1QFU4yvVfG3FNq/XhgQc79t1Y/N7ATBrEJygSjY9u3rH
B8uXsL9rKjlSg1cSwNZqYdohVxau79l1oYqKkib6fOCUPt92hdHJqm/AewpwYqXxoBZ/TPD4D9lD
wmVHXrpT56IScEPARmA8CZWsqRtVFG2hbFc5vNTtpLwpm9DO8vu+fS21BZXROSdSyGePECWAx6cg
Hkg39TTmACBkgaxvIHGE7FKJozXP9bs0iOun699sbhtSKLKC8wPdH1B9nTuy5VkGveagctQy9pgS
3PRBt7puYsZ5KDtjMQoAFihTTb5VpgclHeKociwJgJJjrNqymbuG6hh0qbY+U2tE0RndEbB/ooyK
YfXz5ZQZbrIsx4cKY9+Jhy8rhzBrm4NqtV9FFnFNNZNtInowhA4PXF+q2fw/tMEkdZXHeXVLQ1HC
0KdkB3FGWa9Dx9eB4obY6XEcvoGOPPHkWqCDlyoJ0NK+JDyiBtlWilT2VWfUcFrVzx5zHWDRKGfD
TdDzyku4VK9oHEEfWafSQahle9PUsoB6kA6V1DVYxoqvjrLqNUk71dErOX9ViE5DyFvnEiRLsu6T
SJL+UBXUvClTywfmhIUbuQ2676gx2Cg6Y2pbOviAVqcDMX4M8MpVrpqGyjYfOskTwQA1WBKazK2t
RPf3WhLGBz03Qs1mUJAntt7WSu/2XW+YLpE0Dp5hI7OUNfo8GK3xB6aFIG7MVYz2ErPCOwJsal5K
jNbDU7L9aZvOwgS1GQM2ZcWNpTq+GPgWfODdPpYldqhSJp5oMuQvlVQ8gyjjDqYgqJFxzP/3ZBha
iCNYKD6GCgNyx1fUVdSK9L0xawqS0Tx9aDJRbYLKkgFPU9rQ5p0M3T+aRWXuaUYCLtCeEWOt6akK
clASb+WUK14qV6ZnqJ25w6GRPN6W1VbCwNhOb1u67THyC3qHtAuBypSa+isBI0MAUjVMouJX53RX
gnIl8wqtNNUdgKSKwwa43MZJ8BEaOSlAfVgmuV2rff6olVH8oHB0l9Whap9YXoLDQbKsVdf6WWIX
ptHYVKvIewe8ZgN5lqw3XM0KusqRAX9doS4d506Rt8FjM1Q1fUzTDrPNrc6VP1zUoyhIl8uOMTCg
WmW5/0vMIHHBqZbnHpOS9rm38M1cmftGhkK8BptKqYd/NCkp6E4LoByIzJuBLLGpFN8OdCN6zoF9
BSsJmvYYAZCb+tApucl3FcTmNLfHf/d4QSCYllnU120VzEItxpAtkKc0UY4SjyqydtVwrr1ELEh8
p0o530mMkE0Bd61q5Np/gfHV8GJKFFAUY67vSW9V2W07Uh8bte5WIcL1rgp5sfGl2jqoIo0UWA2S
2DVJHWxA9x4/AKw3bFUBSVbATyLZy/w6WmvdENhlbrU9FqOj95GDK3vblgnacl3UyW4xqPKPGrUB
OO/bCDlUq6Dmiz6Gf1Ahr/VIzEx8o1ETeb01JPe9yOoNmKnk71Dq4JYupsM+4bHvskBX74tKlqDN
AvCZrWK1Kx1CwQT926B8x3gdujsmy4M3JQYB6A1Ioam48zlnu9JPpcSmpE7vNVFZjzX6QXdM5f2b
6KveXJFEtdaDUHy+GUypOoRyauKWBxLCY3Vi3Lc5WDVdAZ0k+VCTNH/QpZrvFcmIMWqKDNEWg8VV
R9Mq4WHiprEgH0hb8VgLcKYACF3vjMHsXZ0xILmBTuwXkpMZPCfexJj3AzUZao2AOJ5Ha2GZTKcV
Q1TAiXClAR3KDgTcWQgJJDAORvGzXnxraYlRFsTNxk52n32AOfbsqJPu8/otdamXiX7l6Y+ZJGQV
IXkVJOPFmwa2hlPImRub712nukMT/GTFVxHoh9BHzlmDkX6xbTp7d53+gMndhWHYlPIOP6AQ8Q5U
h25TcJdXCma+NWDh5Y2m1Z6Roi/dpB4Gtf4sOGC86qdXFz7GSLwL9lL1ogkvFbFiQjTMMcrPBCTx
YRWuVF69Nyk48TG4h/4LgE5Z4KZ5aFt5t5CJzCQ+aHcAfDoOzmEsa7J8cDWoXWoWMF8XtzoG53BU
di3fcUNZSEhmUCLj1MQ/psafcvJoyaRmMOumrNBZKdzI8khceCht2iVx+vbFiNZduGuUhYR/JmUF
hGl8QgNiMApAnxsF5SP0SStcgRw3oD6IFwxLbIaBUNvippOXyYPUf1z/pHOZF+Y5NNRL0FoAt9u5
yTCQpCFtYBKcXI7QCjtQoDgrbcE1Uy+JP88kkrKKzF8Z581NdYruaXlYabnaI/NSv+pA2OZS02lu
f5waGP178tEQBoEsoDDQ1EXkYKCD3XDhv6Zx0uNJmC6xzo3bbXoaALmGLAQSSTDsTj6Xpse4vPUB
n6t9LMUL6KMCY6E4OOuyf0xMBbXCXupzScBEp3au0VWA162vb4CFRUyze+4PmjAUWGjKT9puGvM5
7xdMjH649JOO/H6MXRhnO/8s6iDpfZLIeEBEIbNpg1se42aSLL9yBULDYX0/hKGdFyDLvb62ufOE
WWcAWwh2HaiTzg0nKigNcqJUTlvJts8+CfOQrUkhhg/Sp44sFFVmrwfcU5AwGl8y6LWfm5NY10uA
lSI8vXMXyNX0tvwj3yB/2mZ/CxDyLNib2+0ANI8KukCl40Sdm+NN0VTqeDUm8lOReenwKZl75EXX
fThnBZg/gNdGvisUNs6tNCFetQQ5pxPz26p0evCkFSpSiCUs8JKdydnVc6sWUUKwGhbaJDM31ZAe
MqSoKV9iaJo7VJj2HnlAx5M7xQB3Uin0OMS2QLpxSOlw6JOlSD53qgx0JXTA3H9fzede61sIAlcB
toLUmJDHNTiG1DrwFXPl/0j7jiW5dWXbL2IEvZnSlO1qV201YXTLkAS9N19/F/TOPmKh8QqhfQbS
pCI6mUAikUizVk121zfo93uRPV7A9cG5AskYbddhZDlqjQo/8CjLYHrDkweNJcduWwe6txyrDUVu
DTdAm3tG6d2dS7c5FIJMC1fZ1Qcwdj86TZplFv2ArHWT6VAUPwFufV1LXoYdnQ7/aIkGzkstHcyp
TukCIdIOfel1cMqD7rP1wm22Mffl9/CpvR9fm29/Dz2FmM8EcAG4higVK5vcNiy9bwoJ5a22cb8t
OwvTfd9ixYv251p21V2eepLgxP1/VP0jktlQLVqAUh1CVdkb9sou6n3zfsBkS6B40rsJfB1yUG+l
e3knKt5yo206dYwEpoPmUbYWhSaROda6EJMY2+lGfUaejPigUtihpWCruujVSM7Ndjy+XN9b7nlc
SaW/r67tGRxLtUMAmC5N96lsuKEIU5V3Aa3Voga8ErDYA17FEQQ0NwUm647kV/GSbFBWU35c14R7
BawlUS+3klQUZpsmOhYwb9z0tnsrbhIQZQN/3dg6h26bvl6Xxz95f/aLcc5RHCVDh6FULyoaH6Cr
ro6R7Gx8ui6F08BGz8AfMYxB4n1cWcoAMZ2f3xquDAqTN3QXy/vwLG8+2l0iUIsbfa8FMh5FN6dk
GCwI1L4Dozk/LbKnjm7/1j5Fi6+J1OP0EmDEHtgv8J4c2lndKBVi1TCPOfO7t3arvqOT5WTfGQdD
ZB+8Ww6oP1hNGuDjEXNpHy1p0buJUWAwfkeP2nnws8LtbsibvY8f0Q7eH+1N9wHuF8EdwT3Ya7mM
XaKNXksjFEM95XsaxC+FT4kIUI15tEzf8NRb/Rvwq+QtcC4EQQrXdkANgbZHZN6A/cuYKMCd6rhM
TcSXRK53bZEiI2908+xLMZH2cTlCfbB7hG6lGTn8qq2T81LL7XM5oqk7zJVpV2pLcaqaShZB2+pY
bfbmXH8bY9fdYjcFBirhFwqQyAGXppTGjeDscI2LInfi2YNxSTYGrWWSaKNtIa5ZdGT/tLNSv49q
vEvzwasKNBbkP6tKfhiMWJCt4Cv3X8EsWxPM3W6TGQsfEmUzWjEQdbOtQDmuOf9RzmFfjyZyfnTi
zRsP1Q0GXpB+wTUpPwMXLfp5I52Wj+yX7GqiCjDPnyN1/s+aOurlKeqWMlYqE6TeSyG/dJW6Q8fj
drHQ/mbpEbibI8+uzfu20t+v68tzt2u5TDIq0xo0/chY0ly6r7PPWjpY1fN1EdwVBT0ZAh007QIi
6FK1op4n2wqxojl6CZC/NO5Ma2/Ib9elcG1jJYUx/D6R9LSc6b4lP+xq31ciw6Ar8eVkoZEbjxNM
FXwZsytIPcpJhKhJu4MSgBdxrVv5vvbN7/XG2fc7kBr8C43wxERcj/wJlu5y3RZQk8lGiRtjUF+k
8SaVBeeYu/VAzNIoWQYoiZitbySE+pMKhfoGLcbSBPSGhwEoVde14EuxLExE4E2HVNqlFuMYwxNi
atub28dyDOr5vkkFDpkrAlUvvEuQuZBZA4sUuxu6EZddPf9+i9+GRHbJ2P4bO16JYSzMXoDaLdMb
vCbA7krdPNzp5oucC54e3OOyEsMsmJPJSM3T+3Sed3l1k1r7XvJT0SOAfuwXa/4jhYUzGh0Q32QR
pKiWt5AbufmWWb6j7O0pUGaBCfAvzN/EHxhS1TR2FEcCors+1nHn9R92H9RDMB3sAkDy2SHx7QD8
5cBxpWUggW/jDAkgkbCSS5d6FboqRYOp74bKPYxb6056xHvuVPZed+qCzuve+911W+duHWZJ6dAR
phNYHERd7s1JAwSMR5SbZDEwk5PuSfMD5JeCcjk3KKdTq/+RxG6fgfKOjXsY2zd7fbWxzaNRvSrz
a1zs06JEsmHfkYe8cttI1M7Dj7tWohm3pDXKaMk9lHS+A5bAeY3PymN+Agd4sZswoeelkhef5GPp
y5bAjrg2u5KsXm7ngNpE1BUYckhjdBY+5t2N1gM05zYnN1MtnDDhehWM3SK+A0WIzYINySRux6aG
nq0FVF/5EKJIdliC+R6QxjsUG09a5eZ36uN1E+LWQ8BDogADHk2gAFS6VBJQ80BjX2CznT+8wve7
4Tnav8cnZ7fcC0Rx1/OPKNaIyGg7UbhAw+qtD8xtfWt8pj/L03w3Ne680TfGfbqRv0XvsSvMB3Av
05Vo1ojmUSt7quXgg+7PzbfZ0botdu/PoQf0UJHh8G12JY6xHGUAEFbze1E3jqvs7gcvOQ2u5WmP
mRt51k12yj9FPcw0rPniYVcymes1o3gYRQkVC+eukY6pfN+MrmSi6Sm4vo98Q0UmU0UghwIW/X3l
5fA+JjkJsY2Jk/mtDh5F53OI99eFcMMrmi79jxDGlaZm0/UOgcORjNBVpkdUKa8L4C0XbW1SwKkM
wEo2aZ9WQ57bEQ43SNE88MF5S5SdysnxIqCkFVYjqELwXPVaHGMRUadVdkMHpnoSAhUr2vTNSao2
+Sw6zyK9GDNQm4lEiYqFmzbanpRuvTPcyZ+OwOVsjuggNL71R2k3usXDJDrfItF0T1eGUU1Ohow6
RAP59zt6BEp38dPACfS7pvKcB32TbaP9EoRBIXrNiCQzJimDXEjrc6yuY3/k8SGznuYMbQ+7nmyu
Ww3P9tfbyJil04/G2HUQZKAHsy7cMt6qmEu7LoQ31YJx0d/8I+js0NnOfOBm9nZHY9i6CCKpRAvM
McpeG32fhW5PjjKIiXV3AgmQfkPUJ8B5hSKyJt6Crr+AuvLVVsqAILVGmsXs8rtsPqODwEUXC4qu
rkMSgbq8NUUnD046LfyA3+hSlgWq7MWeEBom850q/ajzDXiurq+oSARjmVLTDqpERcyl8lAQJMDM
cAOkN++6GO5lulaFscMURJpVX0BO52yd7KOXgkYNovKXZpzQZu3HoMB07qZBEAZy7lWYCdCcACal
0Lv8cgGXaczwVoFUpaldRfkESxRggVxdOU8g3Uz+mmkI0ENrcYwrG8oky9A1hodp1KBZsvYxH7gb
hsbH406woJxb4EIUYxoLXov2aNKX1pAHIBA7RK0ZXN8zjmO+EMGYRjNIljZ3EDHkd4vyOitnezkX
/+LJCCkgkAB9tIGtYqKsegQkQ0kDgmk8ownHSPaFaBCbl/Fdy2AHRBSpC4uuwr0825nvSEBajXIX
Y6XvHQB+1agOumTxl2Ta1cn8cH0ReS+uC9mMCc6qOjnGCNmy/kaqYEwPWbUrk5elDtr4OTJ2nXae
6/1Y+br8oJkCD8LxVhfSGYsEzKiu1xNWNwctRCz/aBzw0sfAhS7ll7IaBBYjksYapZPFWUpfXb1z
r2g/9YF4dgGMuvyIXk7ButIvZ4I65DwRuukmml1N9ibQgFY52CE0M2aEy7V0AxYBd+yi+5rEKPOG
72WBVtNOeUS1687WE4pec/0TqMu69gXMTVDmtuQoKbQFYlEZ2PaooMGtUTxLqUVUQ9yFXSnLHBJT
A26oXEDZPjGOsRRtKt04aM7gpqCPifMf/0YxNJ/ghgVqPJuOkqMlzgoFioH+Vp98kL6VoeDa4Sv0
RwTjW7JkqENpgggFHaGT5VbpgnzrTTpsSfpyXRv+CQTC8j/q0H1c3diKGo/qpCD4mg8onIUnZdOC
qgmVmHugpRoHfZc9iG7Vr4yn9CagXdgmyKvRYMicekeZUmVIILN76gPiA0Z8hwZYCYTNHsq8gbbN
/SnIN5UbH8xb/HAD2z1q962oSeUrNw7zIYwDqFOY5ZjhQ4y7zHtJj1ns5qandr59g650b959pH5V
u9JT8aztY0Foz71+V6vA+AMZvb5JY2CX52zXjJ6sHTvQYahBUjxWpggHghcbXqw5Y1Pl1KTOWNI1
31T+4s/bN+DpDjviO4/KYxcAbWbeivjD+cZFuT5UDDBQSORL48LqgrRTznB9mSZadcegNGkn9OKS
eThlBoCvMY+nmhGISCIvU1SAgqZ+b3zHqILgXcg9UqsvYXY6jpWpXQb6jsKg3HjSHWCF6RiSbvwx
FsT6fKtayWI2NrGrtAIlEd4zh+Lm1DbucE/uu535hIcUGHtczUs2/Q/JfyAY271+nEVqMrssq6PT
mTFESxa6FkwM23Sp3wDrlQw/41F3r0vjhw4rTRnnUZEisY0K4mbpdYoNt6/3jbXLQ+Be6U+OeZ8Q
dKWIaLW4kZcNwghguqDcwE6RSItq9mUDoSFQEWek622zegCwhFKKwCu5d9hKEv2SlW80jLrVGx2S
IhSeEqBXYBJDtgRugC8EuEhg4ABQCxviJXbbgQwn77yxQyhsVxvS2ptY/nvoIvhcgCr/Rwwb5aXt
BEY+C2KmbEMkvwjvUzCfOYISB39v/khhD7wx6fGUFVixdGfMvzrnnhR+5CwCwxOJYU6zjVmGWVGw
MQhzur3cJt+loahfi5T8VAYtFhwqkTTmPOdZZztpiKUL01/mHDjJk9kewA18/TDRo/klYALVJIpl
4AMAmydjbFZrO/EMB51FsRboFQig9DkROQiuLisp9PeVSSeTE2PwAH4wmW20qttbwLrloeQZGD65
rg/3egPSNYa9aDqO7d4qszzRFOpxTavCtYZ2PC/MPzqYhnMnYer1f5PGhJuL3seoQ8AipqY7auHQ
uuC6AtXxoGBKSwNtoTmC/S0HTOy/McWVmkzw2ac6OvZpPrCZz1UODh8MahTLNgPi/XUN6R9i7QPI
bYBHR9iJ6Xrq+lc7p1tD3xUJjlZhY9als4KyBEWOKgUpCmHy0vq57Xijlu2ui+VtI7CEdA196oBt
MxnjrxM9SgFSj7hhunVyL27OkbKPQERfzW5DLIGS3BtlLY65wMBxrg7yAHFWLGOs5dYqiFvKu1C7
N8bnJNnkIE9J/4XtrGUyJ28AGaSeZZAZdQAK0/cFGAQm4xZhiWw92KKub16yRwWeK6ZHcYeZ8JWX
GzlNOp77RomkY/KMEXOt24IBLQWBNNFuFDX3HOTobB9oUQJL5cYla8Hs2R/r0JQqCB7CglZSCcBZ
q2fafSVli2/XOB+atJ+71O3NCjOCjV8a/XbItW2LUTHH6TdhRXwQEG5MSRdsPFX6wrrp6Cla3SwQ
DFIsOnZRklHp4mFKPTzBFUzemcXdEokKvF+iI0YIswCQPSUYtkvpFERibbJylxmV2zdPbf9y/dTQ
v3RNHeawTlM9R0M/p141IeTEUGgMQAo1R+6re78uSbRwjOMrtdHMmhySOucjinZWeras4LqIrxb7
e93AhgPQE+p+GB+nm5HRSkAJ9GrLX24AnernN9JP4zA+9cd4e13YFzf3W5ZtgKUPqIQYlLo8HcBl
qlsAHadeEX5YySbF5YGJRBcdv6PzoUmbOvq8LpC/gP8VyFYX7ayvyNJCoFpixHSS3cnsNnki6pL5
Wgq/VIwd90kBv6DMNZVzaAbvqSW++qOxvWE7ulHnKsRvNtcV49vgH8WYIKkqDaVRC2qD6cYsAgx+
FtlZ0wXOkzrkr5b+RwpzP2CItcz7GlK05i0n20HUQiD6+/T31bVnJeYyRbmcghrQIwCvG4ki8Itc
i8McFpwyLBxUU5cSBtJmdDg0RQH93HQzElYvjYyOAd2NpH0yv8qDqHLB9UNoijDQaIsKOjuGjmvG
CvUSEh30X4TgbgRqFIayxl5x20RgBdz1W8lirEC1M8kwGqxf/Lus+5BrL9fN7Osjnxr2SgJjAYU9
F3ozQUJt+jM5VM25jB4b3SvqbU9u0FjakIMSbUYgACqmB24XgXyqwRcLxHQAsD80FS8o5uoIx9xU
etAoelKsoKaWW8P8rCdS4yA+sUsfAE8gA9Gm+jGzzPzOjNK09NCdFZ8UY9EbvFQj0cnjrTkdfQJG
FoJflW01Np2lMGuH+supoBCxQ/njus48n4UyHy5MsEwZQJu+NNlURdpa1qCyFS5bo8IRl+RNFInK
KDwxFjpnMa8jA5uAFWOp0Vi3oYaVHc5EDdrx0DnB32uyFkGd2Op4a7kz10mmp0Atsm7TvnDDgtwW
jQiehnvGV5ow9zEuycFOFohph6w7GtZYuqGkHEDcYvqtQQ42kvOuTqKjXpejwL987eqgB2QlnLmi
xwbZILQrpN5j5rjGnRqE78DOLnbyUXvI/SZQH3EJCNtmuE5mJZW5SMcO2fChoipraLRSN016RtUZ
09tLLTiBPHNf6fcbJG+1h4S0gw0CE7iYznDBNe52okk4gSGyDhO4IMDdLiEh01tXrTYqOn90UUOj
SA3GUzrA5TBjB9s0KC+WDRnn66bO3RAknGnMj2uGDXELQorJqMHll2CEXTYA2eWT7CSF92QSvNm+
NhTC4pAZA4o5/DLlu7s8VWmmkEwzS/gFe3ZD7TgMv9ACUJJbqcFwcRmMGqap3ufwBNgaRWQOX4eo
qHR6m6q6hmlxNoQrAEOygH8o9cYHZwOeq8dlB8wKfd8FN7NvoSPAvWm8Hq8OAVApb4EpzrFuUwg6
FL8utcbjpiBSCG+IK/2jiaWNOX0D4drdZDxpqYjemedR0CaMDkrN1oCRwLjgsgRIq700COd0wIQt
x5x8TpqNhLYXF8ch9dvu53Xz4Qqk4E3oUMeY+pfm1AqhVhV2qZfa5XFu31sb5MjTbWyPQCyLnpZ8
9oGtITjavIOH4AdDvIoOGAh2hMIiFbEKZHG8VLddOd2rw3EeRAEYV4hpgO4N7z7M5miX++bYU080
Sg7UAFeiBSBIHcvbNhKlvrjPGOTVwC0no+xksGWnZlRTM7XG1MuT7DQ3d8tcIypqbzXTBCSHvonr
+B5gXY8zARpS9nF9+3jR+PrKZi46Wcvs0qJxmGqBYFlV3T7f9OSsi/peRXKYQwBOknHobTwzQsSw
yZS7af5Rg/bCELF5cO1xFYMwtxoIScy+WhCDlCq62B1Qy7l6du70u94CBkiya+2/TZRTt4KpBgyf
IKGosbPD1dg7clPDrUTpYV7eZFDb/TWUNEQAb19D6xRmQDEJcmmJkkZqk0g9AnNCMAMSFEh4dZog
HuDdM2shjHM204XocQEhuWnfy2b/4BSP121NJIE5UJpW5CU42xF/GqDbm+6MTLAV3McsGoYM2nkF
ME+WSTWVZxD6NIhwW/tVLm+d/jirZ6l/JvEDqFbik3QCnfkiekPzbHsllX2pxYhRM4Pmb0YUxEP7
pWtQG7f9QtpeXz9quuyLYi2HMYOokccJnIHANa7NYpuo88MwvTaLc28u33OwNbhW+nldIs8FriWy
NlGkWomxIPhZZATNNve0/jH968IZte4/m8Y2zOVqq0ZNCLUGABOlsbuYAK9ytVjQ9C/aJWqdq3Cw
tNoRyFwQU+HFmU0zSuqf3birhKAPX+b7GH3ooq4E6ZhettQRgow88qL5A+BdSn0Kq8eG0gullYe+
dURAoqo253Sh2QQYNQD/dyg+0qVYh0SkVek1kg3yoSus26F/um4NvOMFEWDTwj/q7hgnHhrlOIGI
GSKs+ramaQHUzJMY87jA55vHGumwg4XGwNF4m6I3tYoEASRnCynLpA0UHoRT6O+/VNEceiVPVFwi
MtCsx3JL9LdY/mYkgnPGsfoLMfQzVhsIlEDQIVgQ03X9Luymu06vf3Xoc7u+nJzjfCGGWc2uX+oh
6SAma8lJ74lrJW76MFnOqSlD10F64Lo8zs2IUTXK2oJWWPzPyEOPo1yTFlc9MesXXS2DuP8Vh9FW
Gs8wKXcqP51ERJXO1XElk/6+WkpJl0aj7lTqsvxmOTfpg+tqVeKSTsCnxd0zxNeIB4HgoTiMclXb
5FFCBY1zue3teDMs+aFeIkEsLxLD6KNNTWSNMsRMwNMw70m7yeLd9W2iX8p4eUz7gahWReoPijDn
uAvrqkhtE+5wRMkuCZwGWSt3QMgkhF/iauNQsCdKd4MSx+XugAQeR4qKmuLR782dNvVeJsoz8IUY
vynlEUSyBcIW2HPWYNjI1oDFLVOfZ011jUhw8/PsDK1ilL8NkbrC8hJF0aRKUS+lIMRWtmGMygbR
U7/WZ98ZHK/LJiROExHQPU8zzORagNpB6Ie82uXykdHEg7KK0MzX2bLnNHntW84wbhJtEajHc3xr
SYxHWhbLXMwU6sWO7lW9flMMzj4qYh83zf66+fGUQlUcNUBaV/nygASnepg5KZLA1WQGo0y2DTGD
uXEEtzHPyjGqgtUDDRBeP4yV11bvZGWC1ImTFm4yg4zci+2jabmzaMaBt3ZrScy9H0v5Es4TFCqk
zTKprml9Dk4waOfr68a7ftdiGGNQJFWOoC7EGMudNTrgdBL14/M1AUA/DibOLOvAszzDnLCGTFBe
/JonJD1frT4YjX9jAJie+0cK4+KSVNHqmGZX++q+7PdzHEzT9vpaqTxNQNOAjAg6gbH5zGJV05Cn
MniYvNyFx/lR3SSP8+FJ8rLjtDM2zTHZW4f0xr5T3eI22kjHB9lHvPZ6/St4lr7+COZQJXmO+Rf6
Ed18OxkvUp94AJv632TQY7C6/5ppbHDjQoatb/TobVQmoFK612XwfB/Y5SiHnQZsCjblMwEfeLJs
3EkJWT6rPL4ZtPyYamSTZRm6gW3XVuJWIJMXS6Ddw6ZZLfQFsZGYUTYEbdvQKxkqX5FvCa6NOi/d
tok8swp6FQUxwVLyPMZaJLNdQ6VmUSXDY9S5dasrIfBf8u9DpQS5Y28GKxdcwyINmZ0DBi8oVEys
6lxWpdfp4IGrpHafDe1bOcjvshOVQZg4t8AztgWLy9/QP4vLnEBJ7tMpq7C4CzoDtnKFtBMGYgY/
t6SPqQzf5VI5xYZonpV7JnWUqmiG0EFl8dJUoyVXgSxIPfJ4xOMF2FruknhN+Ou6tfLSXYAWBvU2
+tSBZ8D2SepTXU5mCe1y1TzJqYk+Y9MHNsm2lsgxT987O9+DFDUwonkXGf336+K5VkRLU8h/Yn6F
JRs3B0z2gCcET4jye5fmMJxko0YDLtaPXBJNvnGXdCWMuXo0Q07CtrWQGlJDNE+/pEu6d1pA+QIx
+LpaXGtdSWIcqlHWHTEbqDXHOmg2wNlQWIhOrV0/lXekk32M8bsAVA+ui+XVkNCk/2c5mUNZ4CfM
UEBuTKqdmjUeATqTAXCPwclO0zx7carcRwAnUAm6pfrunFfmnZWMnSt12RYs7K4yiCAzuFtsgolM
hjGjD5dZi3Qesmbs6fFB3jmLN07km7ofogg0f15Xn3tQV5IY7UercUolhvb69E3X3DzbZaihoGci
jAoXBGHXpXHvq5U0xiOVM9j1NKpXoulg83sLka1VgDX9v0lhnE88poZkZNSSDDcZA91An3gmGnDl
mutKFfr76lrUOqOPFUDee0vfvWlOdxP3pj+EL2ETA149CZL4oygKwXub1xGAEe//GgYLnUqGmNQV
lToZ2UZLkr1iqp4yFMFgdTvE8CiOEB/IU48DeBBjqQK+9YcsRfeZaBpcsJPssHZXS2YIIHyaDFd9
PVY94DJtK0lEP8kLSdEZSZFAwQvxZczBytrKcFK8vCLL2IzE3JFFhPfE1+SPCPVyI4emSaZIgodr
h+hArPjG1OOXcFm2142S60hXmmiXYkoNfAfdDE1AJLRv2uqkDI9KYaP5RjR7x6tRWgijQGaIGV50
ezHXoO6APVqLHUSFUe9Ok7sYj8CwNLQXSweR+qYP7wxMm+uD2/eYBdxc11MonVnPGPEyevuhqIoM
V6k/mPEhtr2xOqpNkPWfJr6kcasMmEbo3RuD69K57mylOrPKrTXWfUNf6qA5wLPPA39olPR+lD8X
jqtLgivra08t4O7WK83cjlEUV3GOt6YXL7fGEFQmATHEdkkaxFWPmvSYqf5E/hYd6LdM4EHRA4Hu
b2rPK8cjOdkIrg/IrMIYDbUDwOvboLClbQ8Vr68m9xoCv7uigrwAOVPGkIbZyOdQxZvdiIGXgThV
6vVthhfGor/h2tpfl8Y7IXi1w2At2ZT/H8XISrG5jHRD0kEzizdC6wJ+9UdXOxTCDu3li2o8X5fG
zQRjdgpEyUC5xgAXYyoRCBpaoGtlqFlW+rZNq5uurUvf6ACZN5DZ3PYmEL0TgDpPdl/62mRHbhUu
59ysDIFv4LkgOHV0FQBdDNAXzKeoeadNiLJAPpA5B72vPb22TpnwlcUxV9Tf6KOY9g6ALIa5szoS
DQDAH5DKTB7t4qMaHsoJFPODh+6xuAhaSaJli+vr/HVXIRMJOlDtaJhIZDudJFuNkzKETJJ7SntO
7MYtgW07imjQRXLo7yvrsdSeRHKBxP5seV1/nouNtdw1+uv/pg09MSspFRkNM7ahjZENbgwIq1w5
6zLq2k/X5Xy1CLpqME90TmO8jzXOOonLTu6oNtl5HB4K+a7WBUZHP/UySXspgvFdsVEtDuCpEUpY
n5G1Vxo/KtGM8GsR1SK+3uGArwcSArocgE0NKLvLNevazpBm2oA+VQ9R4zzKdi/InHMlUDB0ZPtw
kNm2GE0hcZiEKAv04OAir7r21y4XGiA/Cv5CvCyRAL7UoMdERjv9LgFYz622AWeRi+HuIun+xVlZ
y2ECV3Uq0DE4IgFn5n6UAZjIeo4ylKR0gT689UIBDCUoZK9AN8j49b5D4FYBPNVrnDu1/JmNquBi
/J39YowLjZ5AC8IoIeDevrDDS1YlTwNC8Aq8reb+mxq5AAsPwm/tdg4Asuu+nNSDtjGCcK8t7muO
ju3hEPl44Ll4wqLX9CMMIlS7560o3OP0UOG1h03UFdDk4L5h7s9GdkgxF4hcewPoaNOT3IcuiJ5A
coMWu/LkOL90kzwAvWaTkgd5aHeoAD31qubLCujkIjD7mLXoxcI5i6CO0xxwrFEoRva4N30WtpaK
GDQ0s2O49McmUbZabWxmHMt5EYwScpdAocguuP1w77AhBKjc03S0YGdNu1TvsxWmtgvEF0sF2HnW
ZpghVnTQ6va1sSukHMBuuj6Am3qyxkNUR0Pg9Etmg/BqxlxoB5ZMoKOSoX0Okd+6N8pB/2sYAnS7
oZAEGGMDgDYq298XLqCDSnQsz4ynjhuCN1BaACCYlDeT1P0oEhFwF++ihECYLrjUceTYfqbZiq0p
smkMKzWg425lf9T6Gzq3Yy2z39QOMkz5RqrHLZozRbtDTx97doD6BkYaDVheAOa89DbTkrYgakHU
NQ2O34zyTpKdjSWjtdowNlKvPS/JiGgM/dXq01BFAswojm/ApCyGC/EF6IJm06IF3CBgLhFeGtHn
GNuu2oreJ5ybGh1ivyszNvpb2CxdBhq2WhtCJJTDQI/3tXKciqAv3q7foNw9XIth3iGO2Uuy1GAZ
5ZcKkD/P2qf8PvtI2AFNV0QGwrmuL1RiAripiJXOiCBrsPbNBLSF+s4R4tjTP8LahYbisAaaPdRI
WMfVNkuyNC1qdYUxbVIM17hR5AD2o1PmLVjqUrcwxtTPyjTCowMzheihRxJLGY0D0Ksehm4R8Vjx
vBYOJmofOk3csxVLLQlH8K+RzGvUX6jruLl9G8rSfe+MqBxNvmA/eccC5wGzknjZgrWAWWNtaNFk
QJ92lRJqLia+bpxQs4K4Luv3ITHJBhHTXRct1q2qySdiS5ZPllRwOni2qyMsg7c2sRVs1+aYxXmV
TGj1zTCMOuj7pMKs35tpba4ry1tZNIdgvBdwfujLY1zAWDYAT+vrzNPtMVCnbG86KXipdDfT3qNJ
NCHIva1hVSocHTwe2gAvPU5o2DEY9+IMEZo5dp6NwUQZk/m5/iQ5RPW7tG8iF1MXRXxEmyCObUJS
VMKVQln2lkWap0lL+wXUfZb+YQ+R5qeStvSIW/L0INdzEQfpgr/ktp3ZPpVOovhVWMWN14IdL4gW
M39Wzc4I9K5UnuROl36FDbhSst6Qn40wrHdZN4OTLNaXmzjRc5S5whBY3Lmd3fdRI0Rd5h3m9eIz
jmMZ1IGQBovfLSDEU8GJaN3X0193YeDUADAf3ca0kYW90tQ4nSLLSbDk+fh9nMzp3raGZ6CIlIIq
NadYAUm/ScPR1CWjd/xycwk6gJqRPqvLECSV+Wc7ozHnuDhuNKGkF6jWYchbt1IEJvw1PwqxDri3
EAaiDsT2lAICxArNHKuIWdgkOU/VISI3neSm0rPc7BTRI4PznEfnP9ryVRwbzCqxleW+7CvQuOJk
6t1zPviT5smpHyYBZm4t8qZlXgSp5q0tQgXn3ZdruUzMTtS4kEYbegJtYptY026cRV3cPG9AHzdY
TBScviRBm27s1KzADkZkV7X7etzNdU7bjktzEbxAeLa/FsXYflpGaJpDfOjZAK8bIxPkjhlwtDKB
cYg0Ynx5RDCu2cQQA9ZMt5rup/TNyUsvnH/EvQhG4GtKEIaBh6ejOXiE6uzIGE3TtyADxUnDaIbz
6BDHdYyHJjz3MuXUFlxTXxGYEKuaiKsd9ASYADFlfKlSS0PdaPSWRhtoB2jb6qwu2LlAqh/a8MWx
t5J+6qOPGdyt9k5Lf7XVbWyBtYVs7eEo6z8aqXbz6pwtu8L0kyJ//PurZf19jL2adaulRgRfn2BI
S3aHedNYD1r72SWCq/L3cBIbr6CRjcKkAQwb3TiXjkdr7FaJDaxEo4J9NtlmM8oQbh03bpc+1Obs
x4rmOrl00KVTpR3L0Mvq74Z2SKcXym5uTp5sPkyRd11/njnAKYHzi6YkvhCMpRPFvRxA9Gmr0UOu
WveF8R24kz6gGNze1jaTaKKQ74ABQUMfW7Sxj7EIMpj62Fsw9h4IJ/aDFvlF/1pYT/Hw0TsPoI7X
EZMKEbh4JxmPJbR2gbkb5Kf091WmaszU2bAy5NnHuNtNSohXTHpnNrrgHuOk+2Hvq11mPEavguJk
ovZU58dZzmHHAdJjDfE154nkG5P4Q7orJT+Lcr/4++k1CAfYEqqkhql+6eGogbkXIhuXeUssgzhc
d0PdG0XFWN5NthZCY8LVSqZt5RQYbcVKArixc41uawEQNX4aDeAx3amiJhH6574cm5VOjLnU9WxE
yQxxpgEYQ9PVtdsJc4aO6BnG88HIKciGaSL7jSr3pVr9LGFfS1xcWjpgRnTfLI9xnQa68pFlAqfI
OXOIPH53dKPPEHnNS1EYySZ5okNUQs5m1GCQuHGj8i5S3FTzMEt3/YRz9utCGrNfI1GjTJogLSX7
pS6BbhCjw1t3TdXN9W8a5qUx7H5dJOewXYhk9oxgBL4wBohUGy2QO5APlydZZBicDbsQwnjuZSQk
bGhcGo25W2cHFF2xrK7d+EMtONUqd8dwniiXhmyh0HS5Y3lB9Eyf6Rpm52Taj8ltB8bkDuWRKNCL
p4QA1XP40RY/EvMmBLKgBrQ3Hfhr8sbuPZSlu2gDFmdf6QPMhgEYq3fjYYPgLNUB0Hw3On8fT6Bi
9OdzmaXBVdMXaoK/36BPw0EDl9JsrfpzlOzA+nF9qxXR0jBFlMb+P86uqzdynVn+IgHKol4VJtvj
nF4Eb7Byzvr1t7i439kZDjGEF9jzdAD3kGo2m93VVZiWgvQCcpf6R2l4rfQaoyRsd+A33cqz38Sr
SjvYiq+Wd525y+fCrdUH23jL8mhdiW5zXvg9WfmFgmArZ8Eoy/g1NrYZzeXwxhhcAyrb7bA1wXwT
jG99M60N4w6yziO0vK/vBidYwTwG/0ywGCH/ZjZDwjO9nWiWH9R3E9TSF8Bkyt0UCXIJ7vn6a4ad
g5aWQLLbGGaK9i1uRi+sNgW4vq+vRWSECYiGLkUToF3YSumjtUPotfum/A+xiWLT6ISLhfkF5lwp
PZihU9qaj8wfWbBdMm8EGsDKvCndl+Xr9PL9JWEkGs8/FIwAKmc+j9zJQFqHM87d7EtkY5DH5R+u
YDp1/T8T7Kep1BEdnwommvomC99r05cKwenmfRgLA1bgY4DamMHWmWZIpXWaNOL6WDaz/ionh0Y0
18c1ge6RKaMeiVlZ5rtA5l5poPkOVML0CDz6nB7Qeb7+LXgFSRAx/bXBBKnZUOqwbWHDbt6WDx3F
fQxqG7/V+KMf7jNci0afC2zyl/VHZp4+xtmSYV11vV4CTOYazTYMv2LUWLTP68vihUO03KiS/R8T
NEKcZEeBIpMcNf/MbQN/lDZ4zxheUtwutq+2glKGaDXMR7LnMIv0HqZsgt6YshnjDwDVry+H/g0m
+8JH+rsc5iOl/Ty2igwboOR24szRrZeZ5I6t7DVRk4wXO09NMYdTseomUCqYGsufirTL2q8K8jnh
+vqCeIURPDwUlQLVkSSz798lGUGO2cPtZmR3wI06gOQ6QT/srdp0A7XBo7i6BT/dejaCm8gK76P6
4/pPoAu52NOTX8C4SAUkMHgs8As0sh3m3+bwBAq/2dqBcKokq1gWrZgGasYeZvygnEPFkVB+0s5d
crCXaBoVAw+uJnb7yMniZwtS0sFu0hdnsl81lI87PMMF98clCxyKMzIG+nHGQdAAVPm5XSuX5iYo
TSBKnPal/8x97YfmRb9KgJ+ceNukTvgrcsrX7obsRfxrnKMB05idAIMB2CHY8eq06erAwj1CQyQB
/WS3Hib/218R41VUj5kSTIP74nx1VW5VUx1LeJdAhr4jKxPKmpqDFqNjxB6SvERUueScj1ODf+Lp
SWQx1aJRqimA2+iJkyUVsNzbpT8kmqDhxtu7k4Wx3fBBBr2PntuoCEjQWLRQY56c9h+Si7PFqOe7
Z1W9URRIid0II3F24Gr26yhStOHELpAvoJpM4T3wBPr/TzYsNaUl11L4H3q/hxYqZ1qd7CFA7pd0
indIBPvGifxn5phQCR4oLZRk+Fym/kpBcQgWNieT/JrsCPZSNBssssa4X2P0yEIKWFNNr0k+gYR1
9GYzpZ6h3qf913Vf57x/wJ2O2gmwp/RQsx0Ry8jsuuvC1N0DwLAeVtlTuZ53zbb1ydZ2pefY1Y/h
ASN6t9IHAE1+tU4OHgKO0/qh4PF86Z7nP4XZZlkOzKK3JLAmtDWKYrtOH5yiXF1f8OVZgxEAD2Q0
I2i5iM19lxwt5wnrVdH+13uvlkBZaT1Y0va6ncurAHY0QArRXUfayL4rkyUs5SqGHUX5SsFHHwKs
/KqCiXQw73NrdCND8HLQ6ME6vwzOLTLbh9pvogQBLGrHj9jV3lr/MdnG695/+mk7y1v88DNv/diF
2gg4bTtH92IQ1Ge78jFcLb7moz64FnVyL8/p+U9iXDmTx1KZc7rZgd8Um8Hetd27bXhFJ3AdTsp5
aklj9eWBZ6rGgrrxAmZUvGiCIF5ZXRDeKFqSrGI7N/AkbcpfemSGD5FCorXZ2+nT9W/OmbA4/xWM
c8mzEo4j2OHc0W1QjvEj1/a7H5ns3M0e+Ce9GMcGCliWYPXcbdYxvEHAe2pcstc1dqPlcgwYdH3T
AoqfqffEep8Mr24EkZDr1SeW6Ok6Cby5kcjQXIalFHIqkLiXatORAbwu9U00vg76vd4JUmHueT2x
yIR6ogfgaNBgUbPW0FRdVAtA72NQ/UPXHd8OxWu0hSlPMQut06eomOYMhmTLjU3XUFpnGMAVKTtN
/xXoD3L8NNm3mBe57jP8b/efWV0+39EglJPQLOj6FFB5gW9QujNtv7B9eRSUurjh9e8CWbSNEjYg
BSlhSdJ9I7sZlztlfru+GP4xPLHBXP6KJFVWH0UYMaCsMaWfo+HaLa1vBzHw4s+QP5Xm7SBi8RCt
jEmD5diSh1nBygZ18SQAbqfpA2KPgqxXZEVnvpRd5NApgJVY20fJYz+CAWIWPGO53o4rA9RjBLVq
nfH2qsnLYLFhozbAAA6xWECxQd0RoQJ6/Utx3e7EEHNZpHbRBQo9yBNaVrr0M6xvbM1fGqceVtct
cUKGqYAISYNAGADfLOJPCvrMXqwQCfvoG8VxiL3OehzKW+BY0tKz8u97uakgBALLD3qni7nrJNLC
gaQxCmjJwVLuMuMt/372iW7niQlm72JwDifjjEZQWtx16l0zPNelu0BArhdc6ZwW67kl5v6capRw
gCJByekt/dShc+9kzvASuuMqPGi3Tj26uhN97pD/HtudljhfX/JHJvCUP7h1Jq9AcxdhETkT0CJs
aWUGRSllV0OyrTha7+hrspM/68xJX0pImRYgg9xNX1O7UgXnjeOiZ3aZu6bu0VS1BtglwV0mPya1
S4ir43JP5s11F+WFrTNTzLED5pNYlYl9JtlXJ72Z0DlxS5DTt/2NUr8oyU0Y9ILVcU76mUnGiTJJ
1wuSYHXo2YzK2yKvG/tQiLAp9K9c+3aMAw1z2i4zwcJs5dc8fGqSF9gPdfSQxZtAFZw87opAZ0iL
l7RRyUbhfmyjcUQ7T0c1fkCbN27dMINuseBrceIwwNZ/7TBxOB0HVUs72AmXo2p4QfU0iPJW+ifY
bYPDI4LQjq/BJu9FR6JSDTCmEqhAQctfmqiWzDcAskJwMaJizZYYNIJKkbVg5D9UQBieqo+LUQpo
SLgmUEKmSBqgiVlkbxopxohF0yj1q6weTEzIXT81vO9Na9T/M6Ce34dRp6jTUuQoueb3Mu4pNT1a
2UMkSu15n/vUDONWTQL9RSr76EbtdilerNpJAoFH8SLNqQnGo6IQ0uFTipWQ8kWK321ozUnocs2p
k4mITblfxYT2FNFA86CwUhgk1UellQGRMOKD3lVum4tUukQWmMWkSFzLkqLgOlwJqAlWhiAj536Q
kyXQ/3/yBmi6Co0yG7gSKXqO9SdtBqn6KPgiXBsADNLBTnTW2FIupLohDT4B01FOR0nySHnQ8q/r
7svLSwCm+M8Ede+TZWRN2KZ6BRPVfNsRp7c9HSDi6qaWNn1Ve4UlmjHkxWLwi4PLQLHRKWLvUcBl
FHQu0HWL5lVttp5a4vk9e5J5QHyGsLXgeHKd+sQcs77OsCGjS/ulpDmMyia2XizNm5tNJYLx87/V
33Uxl+c4EFCjLTBEZdGSdY1ehS5wOe5agBSh45kU2cZcY6S2cwyQoeutVU9j9RxHWz0E/vsxSQQZ
l8CQxbzG6n7s87xG4JfnzZA/4QWTVe4A6K4pGEzibtrfFVlMpSBUCdDsAHq7ZvQqZaWD2WzfFrGE
ciO0jW4V+KEwkcZ6nIwplQScL3BxzdHR522IJ/eY2xdkiNyIc2KG8TSlSxIlCmFGle8l6a2WvOsn
lZueYQwAn5hqRCCxPz+qZWImRUCBjfWS+7UU7UmSelqsbpRo3Mvj7VQUwL6qRe0Uditok3FwB6gY
QdoSPQdaGmAbpkmhxRbpFoSiW2Wfr1H+92TJATpqrU1O4OORNglMcvCE5yZpJDkJTYgUkDJvYVJd
F9v44anYhq2jvNpu7VVfqCSto1vlXvnQXMlrJEf6dX27eV6jIe2hPMr0H7PbHfj0tQX6Re5EjmUK
Ac9kM0oAEW6vm+GdAOBGaf6AKj1h6V+jbtCWluAElMpaDX4P83G2RL0IDiIRO/nXCMv2ClGbHgxE
MNJXLiC/nkpuAutdt9a24SoATRUPib1uM8Hh5h2IU6vs4Z41IKOo1bbYx13pVN8fzsWyLBwEnG3Q
e7K1qkYdlmqpcCC6STJ7V7eSdq1hgL2Guk5qgqi5l+1ccAp59yVEOKFvgglRKid97pSTtkAXyoTN
oNOL2cG8RjKAU1SqXSvuyNoYVdWr2iq+gRY06rxzrqyvOwz/WNgYl8fQFti32SH9piC1ni0jMJBH
OXLDh2Jw6TP01vaX29iNt+GTvQa71OiNXuQHt+VWlPFyv+vJD2AyXuiNS2oIsVdwukUOvb4HUTWQ
01nFlz0xweyyJcm5NCVolU8rZWU8Rk9R5A2evqvX1R7DmEvkWjs3fJffGgcjc6vrO8y7/eBSloER
J2QpbIUwz6tEMyMY15MvbZGcZXQ0w7GLZ0PEwsw9/H8dmK16AnHXpoQ6cF1+5ta2Ju+9SCqef2uc
2GBOYT0OYOdcYEMxt1GrOGNjAK17l3V3C1o/beCVki+r/j9sIW4pypWHh7BGt/gkdGeZRLQ+g1Ed
aXGm+TUCaGBnjpS9qIUgSeYGatr5R+cO3TuZbvKJLTnX+gGKaqisNbG3JIVfjdBIqNPWrSB1I0gn
uV/sxBhzyS9lkQVTDd+Qq7tZ97rxOSX/5H7/nW925EwKIysrMhwvpS5ANyU5FvlEkcQ1TEyhQxn2
+pfixrOTk8amembdATSMBc2x/hiR96V5g8jofV7Ie7kgyPswZqh/f8CFHu+/J4yJIGgjT1FLd7GX
MavYOqbtavH9MABn8H59efyzDPgdTVloleHcOTrMI2idOaHyA4ik1d02tTuQJwwkDUEj2Emea/wZ
RwLGR6H8oOemzJTMsZbTuAxmmLQa/bpHNUB9ub4gDrxHBxUMpp7+3wzjgXEkJaXawIy0CW7KTwl0
JQ9646eH0TPuMEaRi2DI9A+yVSAQz2FcHQUUWsA+X1cpGwXopWe81a3PRPuaMMhSB8fWFBRqeF8K
U8iYkMNoKUhxmTjVt/0YNlC8dUPp0IdbWb3Nxr1a3vemAJ3EzYZOLTHeJwO+1kcd9QmlWi+NvU86
oHm1QgOlX9V7yoCxy7JeqxjBnNr2V2W8Xf+E3A3FCoFtROULp+t8Q/uGLEtn0w0Fq7st6V5Y+x3O
d/h13Q7XIU/sMPkzkaQMSBoZO0r2ibHXk5UkkkLmMAvAG09sMOcrV+YF+Dnk6PK9ea9so8FR79vf
qOZApPuxszzpOQidxY09VC/868vjRa4T0xcyzJNZaVGMbZyG19lGy2baJKDID7WvGV1vdb6VtX+4
aTCVB9gzRHEAaGBc1CKzOioBNjRHB12fXVP5iiAVo8bu9ZVxjwLaNtA1pbg2g7GTz3GvJgYcNF02
gL5U8ZM0+m11NER1ca4n0iIM1oMUms10sj5syzBRcRIyaWs2X8QeftoZOGWbWnC6RZaYM9dkQTwH
DSyN6j24T/X8VWstF2M2AqfgZo76yZKYzBGVHsw4BAqWVJObZSgdzWzcoUieq1Z/aNL+EMsVuMOf
1OqliKM7A3ebFC/+SN511B/mqvEXM3atOtnqg4hDT7QJNLE+yVT6zKhNvcZvA7N8a/uVfiNHeLo+
XPceeqwv4rWJMVykKZBgYSveYW2PqjIADUmmj6z/GgZ3SbZyvZsrd/x13RS3KYbe3H+2mM8aQXcF
xGWwBUayNzzTj5j6aF3ihZ2HZ4iHkZggccsfIr4O3gsEdKyQfkHSZxC2marPiTISEM666XQslSMI
h5zrC+N+qRMDzJdKNama0xoGajPzICY8d15Wa6vhX6r6pwthcgZLLYfc7GHHiD/ifHEMFDTSH9fX
wo0mJ2uhaz3xOrDZYCCA2pj73EnSt6kK3VSJQPfyQETAGO6+Yf5QhwIV0YEvO7c1hgPqDDNsNRVI
o9+m1pEh6SUCOnA9/MQKc7FBaGpEMwmRP8KRNRO/CxzgfXv5jgQrnTxd3z7uNXNijLnh5DAbNYXC
qWP5JsB4UYsJp5WtPEWh2zabOn6/bk6wg2yppsDTVzXmP8nBW1+uJ1S5tKdQpOPBv7eRFlN8OFjo
2FKyXs3aEmn03s731mp4k30I6UEfPHHmu8Jp74y1+dh7n7PzfSFMJAx/DbOlZaUqIU1ZwnArkfWi
QPDA7G6Cztpe30ZuhDgxw1yhRozOYgDuUDfqawwDFo76et0A9119uhAm9NWalqc6eJHcRf3Se9mp
m81ov+j6g1q/RkDGQhOTlILbjYaD89AOck9kjEh78NC9QFMCMDnGaRXmbqyq9aqz0vCNzFoFgefm
+zM4MEXZEoEZtCgtyflJnuxESYokykF8MsyOpRTxNqpM4jTD9H21DQxH4WVB6VU0FbST56aSSpPK
MYNSUzRX7b4kZnWvJh35QSoNyOzrn02ln4XZQhOcdJDfBhAHMwNMhJriDg36qi6ATSye7GO5mTxD
8frMiZ02cdJD5wer9BCuiWf4mS99kddiLWpIcD7j2W9g4peS9t0YjvgNQ3IwjJfIek+Lf9jUMxvM
ps6pHPYlgY2lOAb9sYlWSfx4fS8vzximR/5uJZuAN9PSdtICE/oyrxQl28yR6H3BM4EXoQ7KdXQ8
MLV87hrWqBe1HsCElFir2LTuxiIVrILT2cAo04kN5n4cuiYrOgk2aj+L/OQufyYHeauGvrKz15Gj
YA5B9HFEy2KcsI2tCKKmMJkBamZjpncQvXHpX2Dd/HRRjIuFYJQuJWqhOViPEcaUHd01HnTPdPLV
6LXe4JKjtStcWdCi5EzLnu8m43dSZsX2FDWFS+6zu8FDskvejb16F7tka/kZzNsvystwE7gi0rjL
rACWIXlp4n4B+Sg7jWMaQwf2Vlg2S1C4FU/JW2mljjF5IE2RJ0FSRZdxsb/Q9CKYhEScZCfcEV7s
rG+6Am2b4zxQacDQk0N3Mj0SrOfAXINr5Ppp4wUNLBBFVTRFkfIyAblPotKuSow7F6DHladdnnxC
+PW6jcvkAxZObFC/PUkVG62RbBQDcdwgcPM1tK9yCBom0YGjJUVm78DGiNcJqmSYEmP7mK3RERXa
g4UbPMu76tGkbqGuIPqBFPXbQG37zBSzoGhUg6mhIk65sZdA1pxHj2YDhn/bUcw9CuH18m30F+4y
gCJBQIMG0QX5UmYMttkOmOusqmOtgX8Jo0wDpIIqERU151Nhohg0N4CSmprKFjZD1aytIh1yVw8q
Z47BO7PE4JVBnUCvH657BSdanZr6kwmdeEVQ6aW8dDA1m7UztcVx7qv36yY4zg2PQEnTMAnoo9gu
KIjDxjaoYGIcQi8PtLsUAMcoFdH28WI9lAY1GZ0C1FWwqnMH72NbGsNszt1lXPXLQ5ztpeQlVLeG
7pEYqOx6v2AkM7mtsrs6e7q+xj8zeYzf472Kb0XFJygX77lxMJ5ZaRTouavej7NTOtOBbP10na5b
J5qdeWXfS9tyOzpgUnuW1qJ5Kt5XRDuLzvLRYTGWl1mWJGuIUwOkzBgOy3sciXh1fYG8jwgNZ7CH
29Bmu5BVNnqjDKCSguy0egGOb1HvhakiRw/BpvBbdMrx+KcSnOd7qMfDbOaKmQMZvk9HD2pzq8GZ
7uOb5b7LnFpafaqbenN9XRzpJxhFokMQtAAEYCsqS2WUnVFjYZjzdPodRoo6DCjGTk8/Ve4cB09d
27fVRrsNNs2MibHcTV2oc2MIbyX6MbwL9uzH0AT35DSmS95UWYsfA9USxXbQfQ7c0Eud7i5ZrWtP
frMeYjcMnCR2b38JNoKTPJ/ZZu8gUsRKWsD28JZ+zTtPCf3a0e/695/k17KeNq3bbcYDFNGSe4yp
lI7iVt71n8CpOJ1/C+rmJ8vvazBQNvRblL79qL0NTu1qN8YaTudOvnRzr95XAhgD56WHhyR4S1Ej
BQhPZs9tj8serQlACZVuPUfu7Lc3xX4+tq2f3k0CY5wzhMAAP8P4NvhYL6gPwrRslqZCIEw36IE7
y7KJUTW9vomcUABWXVBiUWURoAiYz0ggvRNXRIELzYrbpz5qbAILvM+ELg4lgCdIWVAyP/9MQVBE
bVFaudvetuvoVR+d4KD2jvx4l75FPnjt0BoWCXzxjsaZUSaTV6UoL0gOo6PbrsON4hDkv5v2vXq1
btSNejQSp1lFN/leQfQTZBqcwrON8SUZNzIdD0D+d75iy16mKshJ7nZesK5vki3ZgZ9q+qHeIS28
L15iz9jG7+lr/JisRV1OTjJgojOngN8MzB/4d247r5VGi4IIuWFxE0S3cX1j2V+jKoiDHLehjMzo
9wDYjlEIJvZinKTo0iLF0xnDAPqbKcILcXwfdQaMpRLos12WHIq27+ZULwqoRdYOmG3V4ggS5uuu
z8vbgQSH54NjX8NdeL5Tahbo5jjQx56yVvKnkaxL61U3t7LxEID5UDK/3RWm3ON4XxJQllGGZSbj
wDSvvCA1Q/kQxJQKUGtKAdHc9fVVXewcY4R57dWVYnfBBCNG0Dkd2Oq14h/gXDACXj+AYqDZcaky
IyuUtXTCwEGiImHRQGTzbbHIPxZgQzYpKJxtR3V9VcWDCoz7VNteUXvEflAy25UFbzfObiHuYbIM
g1+UfZ2NTWVTIXsGULOtO0DbJ2ecX8NvJ0NgDMboBLIUfHWkXcxhkdoyMhqKqygi7R4IFc8oAPAL
Be983lJOrTDJwJyNQZ8E1IqWbk1ZXitxf4Sayvf9iyrfGUAd4NPjuXt+aoYJpUhzQVl/yIxDN2k3
loVGb97/gxmw04HRAABnDGswZuZFUs3GoN2kRnMQxq1ac6RUkEFclAkolTPOomVamAZBnDlfi1rW
BeqYJqXbg8KUDbKEZV6D+dRrs+RhkgCaA8vF9eN5EXQYk0wMSEhVW1NnUeUZ3S1lP64+w6Dz0gl1
imylN2sjFtxG9C+ePTVQK0PZFpevplBhXMbFraWEaE0H/BUhLVIJJGRj5UMDYm0u5GEIRMKTl5AK
ag/3PJ7zgGDhTX++qdBe7YOeYl/GoF73GYSRdjnkZNH7s57T9EVR7qPozRYpKPNWiRESjCmjdGxc
sGbjLhnjvEGJSWt2YYQhic5p43072U45COpaFzcsFoh5BcqZoGLsyma9pkgzUAvCFK7+ba4Fhz6D
EKBUf/V2d3/dW3imVFyDUN7FrQHe0vO91IuyHY0B3mKYA2jdlKq/IdHcHaq2BuA6nP8hUoFJA5zN
AKNQoljG3qiCtjVQcSAa1fTBNeMQK3Fq0fOT962ABMTdjicooFhMzmnb6QzvsSnOObW81AqhL5EV
97GSgSEQ9BZzIRIE4FvEvC1kSQDiZDsYtdVAVLEmOAOD8Tubp3U0z05qGGiCknTVmiKUtcge8zJp
p7YrrQj26rZ8XwzTb4tpR+lsWjABm9Amu+4mnNBPSfj/Wx5zxGdk13WWYkNJMa4q6QmjD6sy9v/B
CHI+KBNBFuNC1qUoZ5uUdA1Tqm5r7b4bDN+Ejsh1K1yPP7HC7FyY902aQOcMuAx1JTfBWw8GB235
GcbN3XVLvE1DiwlBEfcL1OoZX9eWOUmWZEYkHh6y0QbWTHIiUfDl3DCoyVH2H1wv6DQxwVBPdNBC
SXi1JbLiRfKrHL8G6C0VQXtfx8D5CuIF1xxEIkBDZULmhsXnzVMEEaOK3ppLtbPSQ6b9asbaN39X
oBr8vmY4AqFmWUgCkNhgF5nFNfLYy+2AjCO17Z9SRnytiAVvYJ47ID0DfyGm0hB2Gc/GIcI8XItY
i8frVu4Lrx/nD1RyHfD4Ce5Jnj8gf7JQUKeNTraMHyu1MhcWEF2JtQGdnpPJm1bNBNf/ZdEKe3Zq
hbk8TD3OC5vifrpMz39JiA27YNKau1Id5mdFWqwNasrVOh2TDCVJq90nFTqEjmX04209Tcmzmfvq
OGyvn4WL5xz9VZjEw4sVPEAgWzy/Z/qsWgrw66GsYQd3WlzdTfXzdQvcDwnFA+BGcY2Z7AiNGhqF
PTfUQlyn8W6Qc5CeT5pSR05SGcFnF4GH+/sm/+iT4OqEaIrOJMRBp2lBayAIx1n+NsqvS6rdV+gi
uigur66b4vkOmjEojuA2A2UUc6NZ9VAEYQJTaW2kmC/Vv+wu36HI/e1hWXwotMexfyBvxruICVpx
pwEwMYGILe/n97LGpLw2iwRILotcjI8yRuwYbICRiZMg1ZsgG8EL5JugsTciAGy8stZcPVq3oqSA
F7ow2oq8w0TRX/2TVp4U8xQpbKzF0DCZ13RbEEpsl7g/BNm0mRGXg6bfpXojcBCRScZBhtKcgyKE
STArO51uQuzxZxeArTzwe2tdxP8QnPFYNiByDzwFKuPnh2yY50EPIU7sdiDE7y35rZCrXVmhrWap
N90MXGxu+df9knvqaB2FIO+HojQToaN6mYzERv5ooYeiL/Jqzou9XqJUTgxBNYWb9yN40MsABvHf
+fJUK0kBpsYZCFB919LR0ZErWOEqSX9OliNpt3XwaKkr/dtjGNRb4THwmT86pcy2Qr9aXlIdX1Fv
LUcp8rumS1dBL+K64aV0J2ZYrtuWzKHaU/+Um9APuxcJdee6XEXzgpknwVXE+2wGhEyo+jhmVNk3
dmhICpC4NEGeAkyUBeSXXY+WK3VT5Mx2ur7uJNzzfhooGS8J7YEAc4OvZfbabdw8lMTCeEk5rjMj
XKlL9j4txluTHxMz+ofr3YBkBh5RuHLxG859JumhgAPABWoW1uxAtgCgswRXPcjaRSMF3EXirY8S
D07eJRUqKSXA0xeAmMyuI8puNrOxv7G6WpWhcDfa5joakpY45qimt3pnRA9qpPZ70jeRoE5z+XHx
nMNhxC9BCYWwKY2hjWChQBbgon7rj6YzByUwsiA3EvEaX3osDBHU3MF2gVuDNaQNo9FrNuqbQXso
zI8pD52s2OCpChyNIK25vP/OTdE1nwRvcINX2qTDlDI3DuDMdok0SpRCiIww19JgGG2tUABQDn3I
9octDXjCCRIhng06t40rCD6JUHa+kJgMjTyFAAmkVeOZ2bDJLWitS6IiCceMoqD1i7iMNtIF5HJW
cMNWiowifWt9AkWwtgIcubAKBYFEYIdFWAK6XAKyCmJ2M5+dqJJWrTT5gSGaQ+WaAbycxl/cNOww
hGQPs9TWJnZtDqAnQUoCyYo/+pCBYHaAc4wxuI9ElQpX6HjwMk4Q1g3OcGYXIKSrIDrnEwtSDzek
jD3SfJhVtCJK7WJQ83qIvMwUaJMDLzkUccFFzgpMmXEbJUEMqyTLnqqmeVErXGwyOvNyAU1ziP/l
oe1ft8mJExgrQTaEVZqoQjL32qCFSdYvMZSRLHk1aD+yeVwvSE9mY1xdt0T/0nmFEI741xLrJUFc
hu00wVJHnsFfj1vHlwLDX6YPQ8Vt7tei7o7IIHPhZF0ZhEEDg5j8c6wROcFtMq5M9RW8AlCifrPM
b1cVsELwdGEGgqIS2Au1t/TemNq0xOAr0BXR/aTOnhw4gyVIgnh+8tcOiuzn4aMpK7kKTCwsUSCE
N73q9kKnHiRQrtmvRBLJW12eO0A4ALJA6wJUDBdoWSOuemKj0+mCA/oZpZnKCdTEK7RqFGTKnGMH
C5ilQTOG4kZY8GViKFFGaiSSqKjsNJKETopJtaCNPoJh/LXY6kuUa5B/KO4UcMZcd8/Lx6mCD0el
igFHw8wV4y3WEo1R2CBY1uZenStHC0OBhct9VDA5AuZbhGPaaGeCCnQfUGjoEb8qTPs7szwmftrl
NgTRq0JwqnmLQe0YWgN/ogn70kZHLZMy1QLcM6wcKHMIX2+XnAC46UGWCMQZ8FN4TdHFntzFfSOn
aRMgVk0GmKyrwNhbudGtpDk5RrJ0zFvd2AXqeAAz5Y6QZiup5XNdLzeVGoaeVCDWtNEdekg60r9h
V6rdJpCQkYWyJuJBvJxfpT8VmkDA8FB+eha4NjYDoENpVLqNZK4qJd/IEXB/puxVg+3GU+TWSeDK
089wga6AErr28G0kJW0VaCqqSyCPwMOd8a22CtCBnCWK3dyF0DkOmwewL62vOzDHvSh5COi5QQEH
eQEmkudZXufVDIX1CIcnaOW1CUlsXTT7/gdjzYRx6JKCtQs8zujIs7WBNtOXRLURfKYVtIJvf0xe
/tk6jUdQhXbW88/m9YFCfYv9IT02TvbyKD1Fu+rD8oTQugtUJ91VPDfxJoOE/UVa3yd1oWgpFlxO
qV/0z9bcLJi4njZL3XhN03uY/3tQqoY4RisKVdzNxkONWkcOx1IAIO2utdiAbT2xP+epg66pss8i
EbiTc46xxL9m2Iy3aGyoDMNMXKLTlJm3XSQa/+HckrQ5ifF4FW8FyJWfH2QCqoY0l/A9zeZBD26H
4k0DtGt6IO2brm/6QJArch7wypk9ermdBI5u7kgwxwmIO2uvbG5TqoHhToo3LlDp+wAVExgOpGFz
/WxwCqKwSmsGBoWR2CyxYDpUdl01WenaG6lbk3vZL131He8h09O9fDus05+/rpvkecipRWadGnKq
vAK4yq1y+ThrkCwKjWMsvX3fChp3gCUC4Ym6FhNZzNoGwDSDsKWRQRiqm7d103oYnRFkHLwYCgeB
Vjc6MlRihgn3nT2mE5lKfLVjdJhWw7YF4FD5KA/6z8QRQvpV+AAbY06tMW4PidkAVXJY61adJ23M
dbxW9s1+uc0g5QkQ5PU95B0yDapxwFsCZXTRYBgTEtXI53HI5sLR2t94u143cIlNQ6Q6tUDXe+Lz
llWBGCiHBQ36BdvuTXUxIEC5rEzFSw/DbnE/UT/+fr8OiBbcOJCbxAsdtbJzq2qiLGQwW8Qo+Ukx
dprqj5nIL6gXs18KoAYMNoEOCSUyJnoERqMGzTSWbrFNjuTmyfylbu3bZSc/pp5LnNbDNJArxd71
DeWdLUCqIH6K1hANXecrC9I5KgEAQMzKG69oTIzgo8IhrFBz3kYUufWfGeo4J59tLkIraqoBQeNY
zs7gISMsXfIEVGG6tm7KQ/Nibuq9vV0EoeNPjfZyV/8aZk6bUWGAoMqxPnX9McHwciwOI6LWSntE
yex3dagdsBOFoDxQj+icv0o7v+/d7HP2ZsfYCgHAvCvidB+Y42hKiRnKJn5O1/rGxnqEksHe9Cpf
faxKr11NPigcN/UhPqavbtoJDg/XOEBgaGzCy/CCPP8IoUlKG1VCnE5z32frvIXm33ifRl4R/IZO
Wy6ib+V4NNBmGBPBgwfCPmyxMBuaRrdTMIRqsexa/eSo431X3sUkhkJMDMC34ELk+LKFQQRAPGSM
T6HocL4+aR6MGtWgEnSxAwTOyc8hRKqqqd+eAMPNh74RMGj0WWCzJF6FplRBFMv0+d1Iu2VUO7Sk
jUnwBL4EpcIMZW4BCwCCHgC/58tJIO9k5uOMo/lMPqxD51lO6wZ3duysTG9ye2/Z0VHVG7IKRXAI
Xpg9s82c1zpp5rqvYVt126/8pTlkd9oezCAETmpX7uJqtVM9y6/XgxH9q8xhPbPKHFaS1nCYDFbb
fD8NL6WIMZ5zACCuhUoUaN4A92UximpvpSXgOKUrNX4lo6eSAk7ypLSHKPXVcA2Jt+vr4eVKZwb/
j7Qv640bB7b+RQK0S3zV0pvbu92O/SKME4/2XdT2679Df/dm1GyhieRiEOQhwFSTKhaLVafO4W6r
Kk1JV1XM4I257Y7K0bqZb4gvfbXe5GHuR75pd9dNri6RAUtQOYHILg+SAKbQGDoZvmmV44GScYuG
GSia/tWsT7wzHRDmb0FtI2B7XP1uoBmy0JFmxNncdxv6oh5SPEuRwnc7KxzuchDjXF/XqkdiWeCz
BpARbxUueOlUi0oD/7khyuKSfsriPYb6O9RqKIREX1VMu88PUNYI438yuu2RXIky37VVLn8B9zFT
Y+zHutBxJoJZOmgWVe/12vh5fZ2XMROaCcBZqTrYaIH+Yz9icVHmkhGEIC6qAO1/lgv0bw/deNPp
95J80PWv67ZYRnF+3M5tcZ8NkAWpzFl8nug/lr4tMHcyHpX4logoAUWL4m49VgGGtCEMdRgQs++S
4BWiWkPyVBbHUf3zgjN60ui1o9pMUCPQ2Y9Z7CCRMaWVAifqRrG9L6M3WTMgvQvCHysCKt3YTuNP
8EI8B0Tkomy7zrcTWJSFh3LxutFSBWcAHpqksi/h77bv9iCWFNziK6nUN+IFI3DAiCJZPF/fROQp
Hgm7ffBW7irbVaCrpcT3dSnSmVpbEMPW/I+l7xrjYieNZo7jKFdKkADOu1zHbD1J/Hkwn6674dqC
CEIVNNBAZoGPdr6gLFXqhKKp5oZoWVok/Byb+FZGgQnjXIIM4VLdiCU/aOkDjgF9dxCPntsyMTiT
aSFsqUl1Q2n4ME/m1mpyB0WaTZp2O1l7UDB5nNWqQ8Y7VXk2zeYYtoZTa59NmgqWvvaEX/4efosh
BBiXLcXvmY3grewVX2+Ug1EVhySNHlq0SzKMHVgoygCkEDlj8cfRBtuBoRDUKlS8PfjbAjIEUwqB
bZBQtMTJlf2ogFkGEnGxm0soXbxf/9Ar/gSFQRScAd8G7RifN81QE5/yKoa1eXQ6nMTsn7kXXEUi
G1yQNgLQ/ZIgqtwmLpw52BZT6NWTiJh8xWXPVsK5bFhXo6y0WImebu3uXcL0buZFiX99v0RWuLsg
qgjtdIq1mBPYtoAN3KPKqoo4ctZ3jOmoguwJ3QLuSNjKnFhww8rNFBAm6DtwiAGzsPmbpfw2wjPj
RCMd5Llhn166LfT73NolkztSATrh8p6BO6NMj/FgcKxc0BDWhRUko4UNk1oNeXm3r7T6SPUKijOZ
6oL+basOog7S2vaxPgcmn/AYgCDfeUTJEittSI7rxrYTtFPJUc6LLemU1+sbuJJ82HgOYD4N5Ewo
lXJm6rROlKmq4QumejvNmNAMPq9buMwGWDEPeSNBbUq9UB2KhpaqjYbXk2XHUB/vwbuTRkPuQ5Tv
Y5gSirgYihTRLz2c3dXAMKItZgGmzNU8DLM16IwHOlTo5f0okZuaaI9JY972USTqSl2uTwX7Eup6
AFcAXcgjBSCaaHRERy7exV5P3nXND+hh0D+oSDZ81RBK+mxMDcGVv2PiQNFoWyIbruiP0XwPoOZM
T416mEU0P5c+gRX9Z4i/PNoyhfTlgPtZaX5gOh2SYdvrLsGO/nlGo6KQB0QTinlgIOd7X63ez2XX
mchoxpu5ezCLrRS9NeGuHm4q9SZsBXMaaxu3NMe8ZZFvlGGR0IbCXFZN7iTv56nZBvGHNO66RITr
XbWFYXoMGAClDLDNua1+toFYAD7eneVTZyc73ZgfS63xpYY6gMYI8o7LIKFicIlh8KFmgb/Zr1ms
zJC6JCzZrTQMuWNZm8F+DSr/+sdaO0tIaXC9ooeo6wYXx8sEqs3lkOLlUH4Z01OdHMFvmYjC3ZrP
YfgKzBVIQoHq4PZNUeq80CxmRXk0oYjXDY/Xl3EZw/EoQQD/FlxDFOK2isp1VVR1Urll4ZnVqxr8
DPV7LdnnkLJJRXXdNS9YGuPeCqgjR5RmuJbsWXfidG9YjwaIwi1534pqAWsuYKE2hdFVpJ8Xg+jd
YA+FEWHjanCgZ82WpMChRKLEZNUKuH7Bk4F8DjfGuaNFTWmgIwzBDyI9TqRyVPIkWbJz/ROteRrS
hd9GuF2z64Hx3MHIjMNZ7tv456wcZCUVmFn9OIyyFdsGxBUvxlVUVWtBBQ8fJzVucnBg7FDBaB09
HD8sat6qYZALjtCqRQMdUIQ7GSMS3BGKjKgA/yiuoyD/xa5zsJzW0l6CTmhXbv9iD3+bAkTj/EP1
etG1SVnCHaZdm+7roXIgKhslAjOr/rAwwx1XMzBqSgeYCTLf7N9p9FTFp+srWd009GQsNM8s6wIl
TZJIbwDYr1xVfeyTTWccZBIAF+qaIjz26mIQfCA3BhQm5BHP9ywCW86g5VjM0MYbkCC6CeYERnD5
Xl/QqnsvzLB/XwTrLB9sM2FmUnBuZok7xv6kmE5XCjo+a6EUac/v5bCNXdgBI1qmKinsNEa016h9
Kubwbz7/wgR3UlGoDgs0d6D/Ez4Z8X1M7udRUG9Z//z/rYI7M61OaG0wR26VdBOFNzTd1iHoAPXS
6YXPd+aufEKy2DL+GdGQbGhrHcZoEYEebGhRv523kvFhUhuanLnfzzpIKWkCgft+l87k/7affNZg
WpjXrkPYR3il6kuvb4NW1F0QeLnBvWDVDEw/dgUbWUM8K7qXO+JYIvyvwMf56Z7aLAdFhvyHq4Qe
6fze3hjqwRIVkFZ9g0lughsAQCke4KLJUxQpI6wM1c+gcOrJ77PHLAhdC5IS1w/tSn0YecPCFufq
kTLEo9XDlrpVNvQQ35V35Ss6ajtrdkDlgeThge6sl+tWV78VG8TCZuGC4q+oSLda1CArhFf5RQMF
Yf5liSI4+90XLr8wwaLIIkokYdZpdoB1mcXJLj5H5Z+UuL39bA+qAxzy9fWs1KPYLv63IC7EBlGX
KVmNBVUgAIod9b24aRzrVtrGHtlqv65bW3eP/4xxgdbqoRo26HjTNpLmaDH1onF0kX8PxmdpnK7b
uiTwwtNvuTL2Yxb7mHZja7QRjEEWLfdlNz7pbuhbd/2h2aV78io5xO/97iBttW3zFHuVKDUTfUjO
Qdsw7OW6xNZGjbEDgKEf3wwghBXtXa1ue/UvXhzL5XJhGVDDtAl1WFML/TOzptgB0GozNcr++r6K
POYb5LbYV8wpVQAvYl+70G+CF6PwLKCe5mQ3Uq80d2WMOzTaBbJoiogt4Mq54EGmszJGRgUmEDdo
0lNPkj0ZX4yA2cRoP0nA95S4dfM3j5P/jofGxWYIW7dRmMIoHZpNDroqyBeDK0Ft34e8dPJBUJ4V
hBcedoIxqTqVWXgpIII5gVSj6aqnTLIEqxJtJRdiVKkz5j6HGbn8aSRu1R0sGqAGuIOE8EScVvR+
EC2LCzJhVkXSqMFeMGGg564sX9T6+bpbsp98zTu40NLXWYVSEkzMw/M4fWqTIOtZwVefhZMLBLId
hGbSw4A9dqd5kp4UkjiVEj2CodCfTOMmLu6rDKOCuSk6cZdgzXPTXCBpbLWWkximTb08aTk9Jll4
Y1nTIdPjQ0Nkd64Kp1RM3xhlwf2wHsOQ5UPaAhPr38FgcdgL8IRQrcNllEi6m8k/5STaRvm8UebA
y5vkFtQlgprQqq8ggcBYFB7NoCc5D9saJgXHLGEnzhh8sx78QtHBL/U3xUFQrvw2wx1sndoNSSbs
aRf3mxwi3c0QQ+dd9XLtKyIiSp6VNhQ+4aLLy63KxMsv1nM0RIMPKXLij/zR3Ne3zS4EM88eN9Ah
GR3lPdmL0AGr329hl1um2XRaL0ewq3SK0+WpS+i2K71GnqEF95b2gqRs9YJfmOPaJLqRzK0qoZkd
QJQY2GH7rS29ud1oort1LYIt68jckVCkoijlAn45quk2Cr0B0kPzDpUWn0hOGCH/w6Tg9Qiztral
SfaTFkdBz8OqzmLUCtrs39y+kei/Y/cKilA3kjTvuqm1r8YevArA2Rgl54VWG9pD8Aj8Wu6cbqwA
nBcfqn0MpnIDuUI7FFExr4a2pTnOSfLS0irawlyNLMXS91mkOpL9aANlNJMjePGr/IuapmCRay+S
pVXeV6KssyqNfUIgmsZtDxm4FIAVU0SEtxZQlna4y04rMfbcobbklsNHKrty9JCKiIvXLh9WM4c0
MxpqIMQ7dw20T2ho1ohZpV3e9VXwhDtccAmITHD3W1FKlV12Da7sKjgCDOGDt2Zz3etWN4pNooLy
lnHIcA6OQk8dFzYOrwaGBCV6b+XRSURck6sH97eRi/krFKdiux0RkKxp+pi7l5hE+xhF2PGzlZ6T
WHm0QVl4fV2rWwdAKNqdFsEoC/d1CoAN7KDF10mnj4Y86H/OYoGe1uL/z32aUS6mXmJJW2yaO5vE
91GKXnoIpcZgEtUjVg8NGp3o3gOLCHnhc0+D0GU8gAcF3wjsD5APbh+mge4aPd7Wkaitte4Pv23x
epfUGjM1NWBLrpDpV2//f2RYEFUFC+KvexnpjBXjAQoQPuboM8cG9Q6FWLbgdbSCrcRHAhswvhRQ
JyBBON84tINVuwci2Z0ewZIRPHrjz/IAjvFgk++Lt3A7Hort5KX7wMkOIhDwajhf2ObiayG13WRr
WCMEq2wnzCI3ymPMlo2xO5PRqdJsN+ARc93rV64rEBpiQBrc5kDmX4BsCiOJMOIG0HXmx1Bj7cHe
5TSlJ5HTdUNrD0KA2MEBBAQuY5bgzlcKMjAzNwnAgAb19SnfStm8CVLMsjfzrtO/0DG/M1DXSibz
mBgiCMDaOoElAtyYkTHg7/MPa87yUAwJADU6ramnZWrhK0NKHJqWnYtzVHhyBNbI62teORoKOHhA
D45OBWI+501FFNgdoMbwWivaFyFoUAoUM+ifT4+qZ2Y4xzGVYppLCykHUJaNmjs6DZ1BNGD33SLi
nk5nVriLeE7JHIbsIjbu87vsvtsQJ/Yfig0I+ubQATYqfWg/+1swsBgirsWV0IzZPgxaAOaAwU4e
R6oWtJgCBb2/LICoC5k/hwmEOde/1QomF6oFEM1DF5ap4/BdhH42WjOnaMSZk/6Q98B+wVp3Yyt2
cZCmCdWDUXpA2c26UZDKueqc/ANuD6DEzD514pBR0P05FyL7SZgLANESeCb4Pns1qXI+alh3b/w0
6uc0TD0oBcF7JycwieD+W3PWpTHufqLocsuVCWNjOAIfJRmTq5qN4UjR9Hl9q1cudywLjWI83LDP
fMwpatRiSAt/baY+dbMIr5ssjiVPmaR9PcXGpsmI4oB776sby5frtleC7JkXM1dbpOdFb9ZmzDoF
xvSgqK7aP3btk5oec1T/FP//ZouLeFlfK/PYwlY4DseCmk6TtK7et36fRA9JT7aV2gs+4so9eba1
3PK6YqJgzERvVJpNF5PWFoTLO83XRaJVa+F0+Qm5pU0JSrNtheZeOLV3FpNmhqJS1bgSuLKHcnd9
H9f8BarOmIIG/S5wOpyxqJshMgntL5e2LXTRNRUUq7I5nsoC04WyXvyKM6hKlE2fvMoNzQWVhrUt
BYrSxnAjRtYJPzHfjaDIpqMEGOpcNU4yN92D0bW1FxtF687zSAX21rYW9BQGI1gDMT1PFwFmiD7U
U6y2BtVHT0+kPdBgp4S3cSdwlrUXHeZ7f5vi+SLmMteNWEfI00cjcBSjd6cy+mF0pqsVxg+gyraA
2/6cKnU/QUfu+kddNc4YOMBEAF43BN3zk9jUXTnVrIEBSFawzyYt3+Di+mHl4T6BSqMDLR7DTY3k
uSTkINdTtbn+A1b2GTLm0HUBOA+YUz4K9b1at30NzgUCCvmBlLNTdKbiWEWjuBiWAJ2dKarvrJpk
jz84Mijm+DJZNFohBqrz3B3HDaEHjPbhz8cEco5K1B5a214MAf9ni0sK9NjsE1OHrQl9tTzaFX0C
Il1Xnu+62dO0xwmHtpEEEe/7RuKShDOrXJJggjyvbMcMQSBPWaY+WsmtqpTtRxDY021lGonuBsNo
V5uwo2A1yEw52Iey0kM9JSu8eVYVDN5Jo7wnSt/0II1ubUwUaVQB0YJElJ9RG5q+Uks2dcsyaDH+
rmrVLkjj8DUq9CnzaqmLNnHQGx/X3eUiB0FRBwky/AUYHRBPsW+7uDgUdGjiPCyxMll7s6b2sQWJ
xp+bUEGxBIJMTcW54EzI40BHUOqiSV5RHMEa82NSKBJUuPBBrEOHX4C2F09DEJqer6OJrbICTBaS
MZns2MOLVnRgBHySdM2dNUEo+47MvDtAl8ZisRMk0hexbEp6Q6No+2sbFIaDveIhAXdG/6fiQYpt
Qx9DXzuAMUyCWJTtJIdkj1lLP98hIdiPN5NfbKlD/Wf1WD8Xrujps5IKMNGc//1xfPTTlHKQJIZJ
mA0MHWrPlOzxIyN9O1i3RS+AILM76spO8LU6cJEbRGI7AW0rVXUGqZG/lKG2n6gUZ+/X/ejixsIn
xhwixrsNMCuhnHH+ieMg76FEDk2iwX42g38lxcvnBzqe/twKhuYYnxKYQMHrcm4F7EWA2zBlIDkc
HxPtUy/H26qwAbOYRVcFixpnm8cKqioL0yiPK4B+nZuqdQw8FhZMNbh3R3roNZz4HSl3kn6jGO44
+6aJIaXhPbFu8j+eq4FxVANwRUAKBNBPzjih0DYA0Shk9QoQf1hby94zQu0YxZvrG7r2AjlzSC5k
V/lsmTlzSPOxiXzlRvVtaPqBABFM2pviLvBl79/rJkVeya1twiLKOmXnM3zq9H2lbAMRD/QKjQ1O
/uKYcSmpboC2vh1gw3r+EfvzvvfSD9WN7o+K+zDvHgLotzn6Md5ofii44YUbyrmoMRM4jArT9F/r
Zf7R33+ifbJFw+HwkG9HUMMJvuD6diKjwrgjjh0fW9VKQzWAIqXIjH/H4gG0g8Ipr1UToP1mBE4W
pgu4s01JmcRDA6JF2ZhALiw7eC37aSWip11ho8BXA/Afjo96CfiUzo+cmtFUpd+eEUNBfdI/w+Jn
TrOj2iIiT9mvRrFcRU9cI093MwYpwjR+uO6bl7pu6Gl88+wA7Gsw+b3zn5Bmcqc0GnNOgGR9jFO8
yVB62xhkwCMgS8DZZujPcmNn0KOOb0Yjlt4tkC3nCkWGALJZ9/rvuYiq7OegcIRYB4EJjO+e/xwZ
lOyplia5m2hfneIPIGKt550pkkEXmeGCAKQ/6kGpYCYt74LEq4JbmuALGIJ5qPUPjFFB8EpBoAfq
mufLoUOWxm2d5m6YWsmmB64nIckxmaYXQt+iIrttMurWoDmnprQpsnlvqD+ub+iltBPb0cVPYBf0
MqVSkijMdfwEK/SiF7tyksjJ/p382r9XJedt8MJnZXLaPdn3g5MILuSLPIgZZ7cXyIWghcyPffRh
m/e6gfy404HpPcHZnLHcNvGvfBDgOUWWuAAIngFMhLFMvOkMj6Q/ZByd1ioPMR32VTAIPuxFnsrW
xSS6UC8DxoxfF3The0zrIAPHXOXo5Ok4eQ3VRSTPa2FIZxcyOFdQwbk4DFOsY5q8wO7VXpK+jijJ
y7Mn8I8VQAMGFmSM5tggiwAR/rl/1HNn6bUE3TSIsA5g95lO1N4089FGxwk4YsXyrOBJYHMtKVza
ZMdz4ZNhHAApT2BTxeBMiQFahJnqn16704JNrXqzeR/V7oQoJP2oVRfUs04pe12+N8s9AVHm9V+z
enei+MfqZKzawh9SUrRsQIopx5U3IXEM/SsYH4FAkwJnUJHbofLqK5iHaO6N9EYrvcB2ovpAqV8N
7xlUcBLBjboWnHQ8H5Dt4atf1EjJWAZ2kVGIzMlfc/ujMi00K2xXV0QoLn3VEqS1dNaTMC9K5xYJ
wqgxYan1M6/c6VukDhvFy4696vQ7Y/NjcJSNdR875E5y2i3tHWBb3PfI19wcrDjjjeKn++LORsvf
2XU/JiQY/WneBs5j5QW3kX+6/qXWzgNeVBh9YDwqF083mrbtaOgDUje8XOE5c/xg/0WjDfc+cmDG
dYCMlLuA2tguaVzDGYoJFDEG9OBKZScprSAwrlTboNaE8wZCW8yR8cw/Q5qVYQbWe6DpC3CKzAAE
3/fonRwauc49renkx56q9JBPnWy6Ux4Vb9f3cq3TYBoYWMJ7Gz8C6jznZ1Ce26ApJ/yCKtqq8qFv
/IjcFpKb19sw8+w62zbywUQxrtV/BrYf6e9Rsw/oQywCpK21A89+CReB0iSMw2SEF6YnEPDNXvNZ
e2Cldb/oNgX4YR8djYfIt326M+9EaIG1E4DyFMNUWUzVlvvcRj2D/8WGbQk1ecXYgQgoDk9kFtQ1
1jwXCQ1aXGCmQ+rK5QFkyOpJARoTRE/KthmVjd1G/hRovuCjrgVzjLopIP3GFM0FF0homH07fItg
TiTr/XyIjH+lvqEpeLPVJNiQmAbgIa27p6waqOX2YB5UkFbmUfc39wpmMHGG2JApGnPn/oUkTmpy
AwdJ2gFnRaHnCIlvo9lIG0hka4I0dm1/MRcHXBxK2IB9cPmcknTUCpimc28dIpQxctCSiRqAa5fW
0gaXrKcyrepoZmE59GbLSaGLmaEdVW7AsQ0Bhutfcm1BBpRpGP86VGN4hCPG/OLZpDidUr0P+3c5
2Oai6L+2nqUJLjGsK20CsAEmarwNpeA4m348e8BJY+DURnda4JurK1rEG+6kaXWqtXbDzPWqq+fk
NhoNf4pnQW6xuqqFGc4TaF2bdVfjK6FzCLyb1TROIb2Z7QuR9pVIMGI1v18GUc4n1DBWZ32ANZQp
u+zHDG2uKH9Feh9Vb53tlyWqf19yvUfbXZC1rOW7FlQPGD8IiylcRAHTgiWFBe7C7KUt78zufpxv
5eQ+fr7uh2vbuTTDOUluD3VbyVhgkD6Hre6AebLVPUwDzvoWib1gUWu3IhqWANOowDzphEXrRV6o
92Ohhv2IJP4HqCDtyFHfk0PwNIVO8BfeiA40Aj+ULBE42C9ZWGrQfsGwBSzJxo2dbDMVOmN/8ZRd
mPjuHSxMqJPW1EPNvtDwNg+/VPBZNm7ebK9/oLWXyNIKd6zUWE01OmAhHUhpVNo6Uy+I5GsHF4VB
ULuBAIHVzM+3CtqHaOIY0DwutKMxFk4+e6YmWMXah0ebiqUiEFS6GOUhIzAtrQpx8nZCp2Y7o+eZ
R9QBb7wzVtuuSL1kEHjAau9maZNLgMwiVUxcmAixIYaUimMXNk7X38j5ZpjcNrwDuKMZBA7O9uqs
xooTy3gqwPIrY8qVTzekLkyaqEBfQFUxoQfUGMm/kml05uZTC3bXPWOtTQRj36qSYGLCU+L8w6Ff
G9K4CdCccnW3fx50J8+dCQLBp/im22ubHHydxRPJHPQB6weyJ1taOMQzncTXW1dUClirEy5/jsly
l8V5MMsgLRoJay+O9tZ0i5fQT2+DHTj0ohvtED/LT9fXLzTIHY1wmOqqTLD+2HTsfQz6vPARDGkw
NZ4CN9tX218CiyzcX37e3ztuqudLnIc80PoUFgdA2R3JSd3xkGweZvRfCozGiQRZ116uZ1vKXT8R
HQY7r2Gv87qjdpx7lzipUzrFve7K/5R3ofNmNt4dPnEE+kKE041gwSvR5+wHcGeowMg7iFm/f0B7
26ob+Ji5+Rke3tBoCiwH5R4gegTwwRW/RscF5TSmnoSQxGeWRpjRwuoB4aMGw3kGnmn3zpT6vWVi
APqXnaDTjMY6qloE2qa6skG3z0nBwpfMtzkKrbTd6eORWM+dvDftp5AWIJ7IPKvd5CLegcvzzn4q
BEJBPYBrmo+dckymas7xU7PWj4cnJX9HlaWXUUwYv65/iosvAZwPI6BALgCyi4vCaUuARWkjaJHS
ElRk9ax3DoRXRTQXF3cBs0IM1s7DzXkRv6A/XJlFDNUqsHbNh7ZsX0eiYga4MF//fDnoqqkAQIOC
AIWZ85PUa10AKBweTHIU/pOj6DyroeB+vkhtsBYGFAdCgEADlycMh5CSlqE0iWZh9T5pz90MhCI6
FyDHLeITREivL2ht59CXQFUHJGgq5CfOF6QV1ZTORoO2c9ycDCU82lFzImElKIOuuAFEjNC3ACgZ
umn8YJ6tgbKBQLbMnWbqgjfobgz1x+srWTeBvBNwDlCXWdynUUu5iXQDYvP1FO7RdEqcuK9+Xrdx
8SzHk5HxDOBNjhcdsbicI4yATAfhQIGu8aeNYpz13oC4Q/7jET9mBspCaKyikYsiwPlHCWmSQsuq
wW7pN5AHvM11y1P+fOKOs8Ll0OikDJoSw0pTFds5bgC81X/lkF77iz3Dg4BhK1HJ5UcGuhjadWUP
M6H5I8aschY4deu1Ilzhd3/t7JJjy/ltByf0fNMqsyuNZICdrGg9qd5C+Aas8DPmVCAu5xjkrsST
q3Yzkermynk9s8td52pNsrAPmF29822pc4ueOAl0VPtRd3TtSUbx6o93lIDsC8JjaL+jRMZ5ejEG
MWgeMQOBtwrghaUTQ1s00E7BKDi1K+5+Zoi7Rs1YihRtgqFWy/JnK9bUPcAe5c3UVB8puLsF61rZ
SQKic3DgQ8QDeSG3LirlKVU0BIm2Sk8AfXldSKkD6jQnkYtbDZWGQBex/64tEVNUaDEi4NoXhbbU
UiQ7TmjhaqPpDn3v9JFHCkBsa8Fw6EqgBYBBRlkVzwlcIdzi4n5oahtKNC46DAc7LyDDqaCToVki
LPPainCjWyCXYtId353VRT5LJrnqhxQrmlCKjsFHQR41wPsbTfC1Vhe0sMM5B1RodLOPe8TCwNrG
0HVRrdxL23lz3dkvO8HI5JbrYb9jsZ4RIqaKnWM9wVx4aQqW6WHTWj7oD6FJD36hsYLCjORBF8qh
802sCc7A6jKBO4eHILsweKRiQUpWi8UySaL6igRO6En3FbUUvAouMjK2yv/M2Fz0CnSqQFIIZsII
uWHwMWj1sy6XXqcqu7ISOePlSUOPkPElAyoLaRc+JkdzXOU9JCBcRPxEugEWQgpKJxoBx7xNMhGE
53ILl9Yu5rkCBVybKrSJXatA47Nsd1UbOBb5uu4olzt4boWLw/3c0Exna5pGwAODeqdQQLni5xwi
SsY8edetXZbYsH+ARmAODqLENopC524Jlh6zpOiCukaEvtvsyvKjoUM/w3qxzc9kcDNIGsT6jzK4
pyKNoMsTfmaaJ7xpR8lI7Qmmu3rcDOompxQjySG4yl4Ei2Red36nwhJqHGiR4/bW+ETEakYJ8GtY
ystTFGwaTAWEt6qM9pt2yBLPmt1ZRKi9co+f2+TSEmues0LB4K5rIn6l1iaTdRdlYDvZSMaNiXs9
8E0JPOn/CNbKAvC1tXIfNO5tiWbfao557zZk33R3hgmQmdsNxxzXkNR5QbaJyg1VMYAhOiOr3xR9
XoxGsV4vD3NX2mRKSQ5Z66xsXumQPMbD4A7RKZMiQUBdPY0LS+yXLOJpN/YZwKawVAaZV0WRp/Ug
zpJEEmlrC8JtDu/BjQeUBbedpdKPUqx+I3chI2olEJuzQ0xZFLr+kSoi3PyqNQixomKKP2g5ny/K
rptckWQogEkqJNMCzSFdBLri+hGB9Y/vPXSlF6Y4/9QqNQu1EKYiCeooqYYxhMxOoNdhGluBS659
qqUpbg8to4j6Poepsrhp1Q+VPJjVHa2PUfUzBY57/pCVkxLs1P6tTJ+U8Y6IgORrMXXxA74LPQtf
KcbabDsbP4CWv/L8INtHBvuy1Yc8FpUg166kpSk+fNeB3pIwRB1/tv5No1NaAPpo9l4lwXGgCNrr
mWB7V3cXRV1kfUg6LwB7UF2R0rYP8CELY09a+kqryKt7UUl/1TUXZrjim2ZHWazoMDMNqG+W+maG
iXg0dk2uCrr3K3uIhyl6cyaTDEQL4fwUAEz8P59Ll4zIl6e69Ac5R704tB6STpLR54T2tNW3jSB7
YbkeFzvR7mHDneCGvYQDF4CsR3kOXRWjjKUnjeaWm1t2L/hgzN15K8AdmZipxPzYxRjnXGtBmWvQ
C8rrk0k9OT5CtrsNPmwyORl6nkojgFN9gw14iwDKA9MBnBy4TZkLLfy/LnvJbGp0MGIA1DQoAmXA
mtAZwBeMp5DB2KHK5MeqDgljCWx9GCCxQt/o4m03J04DzYu4GLzAHPzZtF7kUnFsO9tmJN0kJPWq
gripKiq+rrgbaNWYdKSB5A6vxPOfPI3o6Y8V+H+LtgWAENkImEWTX3n3eD04rfmaARAd/mBA6gKd
ZPWFFKc9hC/GbmsAbBZE+3B4UUEXojO5j1IQdUXm2L8vvkSpNLNszcxc+Fpi/lMhd0l/HwWvxdA7
Qtj3ZROGsUGY6PlA6hFQAx59lld1PLYyWIfDwcvQdSadk6SK16qnGKpbxn4ub8vAub6ja1+OvXsh
94WQdKG/HKrUGKNsAAlY43WQqC+yr2J6GWTRM3slqH+/r//XDheQwpwMZq3gGBn2ricH04T0se4o
MxiWRY3TlccbCphM9A29MxXvDd4bwxFyTzFsWcrDqD9Io6tqoLOJXdr1qMlsLAyFVJvGDgCs3dr9
1/UdXf2MYOZi0H2MuYOm4NxrcnAzQjMb9OVw0k7+mdYflrFR+11F0GDNnZlus1FwLtZC4dIk56hR
F4xFa+Irmm2DCUHynGuSINqufsDFqri0IDK1aTB6mJDq6Fgz7EpYb3roYxhp9tZHQlordm3wUXCx
JMK9TVUzaysb07iuVQ+/mujewvAQBnfvSTMcMJ31LIX2hvSl0+k/WluUGK89tBBgfn9DnkuflKSb
KoLVRu0+rf0aLEhD9STRX0F4sqNjWT0rtt9oL5UuGGBad96FZe6gxJKqFpMNyyjyelJjOnMHzJeZ
3DcmWCSrbDMNT5MWbaUQYw3J86SdlD4TvTNFm8+eLYvAl2omCLwrbH5a/8qCR1oPXkfcPLnvv2uZ
xYy32FsrgviuxiLU8jABABpiCLWdW52mUB4LHVYjxSu6Z6t9CIZNUggceS2oswms/7HCs4ekSUBL
yYAVQ8edTnG7bmZlpxofKgB3g+Axu5I9MAQa+BjAUI7BKG5JsTUVUAlGKCL2q1SkW7M6TUR6hiS1
I5WMdUJ1MkPEKSIwyj/VIZesSEMHo33plf2rEdxgBrKLDEeVj1YI/sVC4C8soHJnFWU/UNcDGAGY
Lj+FAi0bEqoNMpZceaw61VGb/dT/eYkRIIGFEe5gGLmZB50GI/P40OGVnhE0XZCDiYiARIvhfD+W
bKW0KmbH/oyaASiMwLH/fCYSiwH1A3ujon/Au3pRA5KIMjCTeHX17ERK3579CWPBSSX6OCunCqZ0
8B6gPYX0nFsPUeMgLWWYqoL7uf+qh2crfDa6P38FnFlhN9QiYsxpMRiZBCuSta17YChs3wz8mr6H
Wu0OgcDh1u5YaKugPgp6I5Xxv5+ba+wpBJ8bzFn5fRN+onAJePrJNB6teacM/kBBxSxIBlcuQJQu
IUKFcVlQjPNExUaJmb2MJYOZ0QEX2znE8svwrrGPtS7SQl07wQwtaqAqhaSQJx8CILZUAxu2SsAR
S5DCKq9R+cMeR8fofs6a3yACX89a1rwE7gFULhImCK9wGzrVZhYmAyz+P9K+q7lxnmn2F7GKAUy3
DKIkW5bDOu0Ny2GXOWf++tPwqXpWgvEJtfteu8qjAQbgYKanGxz4jtSHrkSia0qmqObK/2aKfd8D
8wbypoyakiY3m7OtpD5r+uqslXV72anv7IZQskfDHIIuGE3B3BGTinWRGtaQaK7cpW/zzzKMqner
VqSXSe3qh85UQ6AuK3BWTnqcX+fral4bi1r0Abrk8S4bzKpyrBmDJ7djiSEvQELjZvRADTUK8jfO
Nwnc6ODUATc15pPY1a/1ee6GxayQoeYI5I3R3eoVRpLBVaRVMah1Xi8vDC+WadMa04HI+SHwd358
ImOoR2ga4EvbN05W+Zr9OiMdN+RbK4kFZ5XrG7SAMBhM8Qss3FsibTVo1DcouCvPsxovvmrWhzaq
V+iD1zfJ2I3BZES/L7vIuyKgaQ0KG1tRqBgk8woIa90yJ6opWFevKjmodu7pxl2t3mFKCfzO+474
cyuAtnN8PbNJT9nJLUjMtR0JZaoDn7Sz5qtXLG+0YKfnudODQ6fPR1G+SC9W5tt7ZpIJ8XmZotkk
1GTry9WmIkGxBhmA7Iq5rZXeSeqdHR2I7fXNpqzvahHLFt9lG+9VQG2QM7MXxxjX+QhOSPQiDlQ5
uL+3+srRVn8qIRW2CO4OXnHEVIABx9MOBYBvt3Cca02Csi7YdFojBA25vNybEVEe1gSwSVcb8/51
MrRsq5JC/93og/1mz/Hod+MAqs/ZGIcdKTv9Bfc4fpvRF9a9lWZ6FkgVmSbPaCD35LejkT3r4ITw
CkPrPGD3ld/RqqGKpSiR8i/PVezgfyvIpmtZ0mR1qCBQUzl2NXVb2TfLuBsaVyqAYJoLFP6fanmL
VlZhfM6tiID//zgof+zTx8BJ0FZAOBRWhB2M1l2auSR5rlM3kt0leYy17Qz0WJQKtpGTY525zNw/
U4LsHwO/X0od8fgLFCFkEJx/zif0zAST9tTjmK+zjFWNQbpaYXZGVja6VgFkugVot6XB6l++cTiX
KqBTFm5VcCFQhtTzdZQmxZ5WbQU5qr1fLE8eLcdu35MwMIV7xjOFqg3GsggBPxl76OwWGphLNFGK
0p9QJ9LX2bEyXwMT27z+PVhBsVBNQS9OQ1rwrUJEelAVq90MQuICHb/yGpm+n6Yfo4iMkBeHmLvG
ywzXNdIeFuekjLIRjrkCbqBBxwhBaRJQr5GcxN7U9SDLWTpZhbSYLZfXhmT1kAlPMVPsNdFcCEqw
3OU9+SX0zjs5EV3eE3nUZAAq4/muWz+q5KVHz3HJ0HVZ/5qlEw1d9N6AAgHlGhSPmbABN2TUpgPc
zteuAlAUgsXg13upbPNFys1akMXyTt6Xghog1zoYJ5nPBXTIMU+5YL4rbsqbKqqu81JzQssUmOGs
IPyBGiFGr/BlYB8d4JuxemWl1HZQMF1DR1Yf0D+1s3dtEqROvHMO7B14q6gGmMriksayjCuSACMP
1p6wfKqhsCl3+3ZGI24Oiire4fa/fM55zWI8AjAqagNUCN5W5pNnSW1bN6DnwUzqbxmymwATK+DM
wAT0OGeQpn2tqqdIe0pLASrk+5giQIAnhln+mLkeMrmnhIhEAiEBZNc7yUvtWz18g1aL00xgIdrb
TaCv28TGaMpta74k0eta3XSioP2OJ2d+ChO1c78UIwTykHZIravjXE6K4qiFp8tvqdm5WrtVi+to
9YBqiiRXB/F2Of/DRwQlFSjAoecAIC7zE0wt1CJC2UtDy/ZT/RjHhiNXr4LN5qAR8BLDkQEmEhmj
xWy2avZqERqwMqLRMm1y9S0sAosGcrtJl32bjtBzFhEFcV5jCGk6kAOZPgyjMx8vOTGRt1dp485W
8WzV/bhVE6v1zQkv3DYORWT6nEsBGt+gAQJGFshstmINOsTEauysceV0tRw5DCVvsSrMQvQkFlwM
PM/QrANiHSziOLLM/ZMAtmjHctu4ilYHcVv65Tju5sTcgpxLcFw4mTEgDYYNagKqEce2UzAPgKZj
B1MWWEoLcw5isxO8bXgLp2Nc/AuqgqcmE4JhLMmNoQHgmWKAygHDw6cZS4Onruavvw9DMIABMIjP
PkaU2TDEzJFS1+2EUWDAtYg8XAFQ4dtjuKtlM5D79iZTGwDT6o0SWp8C29QL5okBjijQVmB4FVvH
vqTQtRnS2FwbyM0vfh+uftXnO6UYN0bTHiYjxgOjcwqQzReFDpnjWCTazvmY0E1E8QrTdyAMZY5g
O5S91mhy49aTMTv5vJiA4403aPPEPkklzLeag4hJk7ezJzbZpHyQRgTlqDRIHz17MH/K+JCVuRoJ
7jDecYCWBEqAIDbXvknEF+YIEZVQbSA7awfyNH80mLvW13YLqpzNP2wjnSeEbi+e4vh8nWc1SWvn
ZNVRjqsm1S1L2yEj8aLSgGR772Vy7FhD4xXjU4bcfxxFAnC8ryZmP/6YZ5IqawZaLGpgvhtm0y8K
tDJJMm2mmgBbkkiLi5TrOEfS4jRp9G7q6XVote+CNeDc5qAworqX9hcvM3NgEzA/m2ihN24Zp7fg
BpycXht2jVn9UBZ1n4ZaMGTZ9RDb4DOeTEF1gLfZVD2EgGMCHEfsnGVptQvEPczGxTftMHXzfR2t
91IkvzSrLfhs8cL3xNRXrn2SwS7gyACWxYKpvoYS0VIWx3Q0YtdoiagWy7tmLbQ5AQDAumIO5jys
1KW3tAiciS6qpj4+x68T0T8ub9tXEsfeQDbwECBFVSgeltm2oteTdclUqN1Zu4Z4cnO1Lp9Dts1z
zSm7l7g3rozocal34fzQKJ+pDS7T/CDVm2LdmmUAYUZ99eso0OvNJJpO/76rQMQjM0BqZmGqiYW1
goUjItUI5Val8VRldYYichf1I7XvLy8C1w5IqTCkgW7St2mW2R61ET1BaDlgmEFHUyIFFUyu7Ulp
/PU3Gh7BJVz6GJX8zn4rQUdronKny1o6/XpvkpclPM7F22WHvgeOihWjFW4KPFBZ9KFN6UusEG+E
fsoNoKlBAhuGQjY43rLhJKCYrgAZ+O3B0w2S3rVUaGas5/wKj0fpULWq4anAOUbLJOIy+X7waBUX
LTaMhtHqKhOpSij38xoiXWyhjzL3Q6CDWcKozODv1w7EwMgMgRTCa5n+jJPzHYNiOcPICQoA5rYI
P9X85fL//17VgxtfkzM6tFTxBj3//9DwHhejGDF5rHta7YQYliXxFeTanZTsyPDrsjVeJJxao38/
8UZRwkTLM1hLJt1f5ejayE3vsgmaI5zfIHDIQq6mQFoJYx5MDgEJriVaK1Qx5EG7kTAoo1Sv9nxv
qk8qaCwcfUChphGxKV02+g2DruVWY+g9yjSTtO2GTawHi+xKcxEkBsAoeDLWIkkRTvhRHXF828DI
hXo746Y1x6k9QtHMrbsGtPUbaZW9TKjNyLECsBcmSgyQJaFdxAR5OE/VgklRYAH0wjOq2TUtCdXD
1FWX9HlJjR9j9aRLuZeFd+CE/cBwyBVkL1tb8xpVKLepft/Zsx9D/34SPN2EikZIc3DbvpNWXPO9
H0WJl+ET6PTWczlUVyMgHPYq+fl0mOdFcI1xFgNlG9QC8PHDuCk7QKTOKYnTam7cIrJ+4N2GmZRh
7Nysy0UZ3Pc8WCXodaKNCx5GUKExy17VCjjrSdS61UISd5QwVl2v8m1jRh+6MRwh0WeKxos5i4ts
hYDbFROUyP+p8yeLq9htaU1m32JOXf25Ymo88T9eUw9tBT9z403rq04JLqLHydGdO1HH/ztdHyjl
bMj7EPD3IGdiM1ZiSbGuTkOLHrzTtU50U96uMOvpfnQYXe1JwxM1iG+KH9vMkTaXLwwOBAjbqdqI
cXw0LOTb565HeGtIWgU8lXqorzXH2lu7zH2uXqpdthHBdfnG0NTArBZ94rFVrFkLB5L0WGfpARTv
W2BtwBZa7FYfMOytkH2As6uA7P6xxty3cW5Gq2HDtcY39tFecuJj7iUAhhxfyVUper5xCrtYyRNz
TBCZdt4oygjnlrvWq1GocmbHxIx5AJUbQerCgU+d26LpwEnAGkqKozrA1rQf/Pf5KguGl+YFhSEE
yHwU5X5fUELms3LmGpP8KmRAT4y61r8M/vJmXmGWb1/hhe7UTvTQB+3jXSE6k9/fMOcuMg+pElCP
SYHklmvdFdvYA2rJW9z42nY2WuE0Xu+TzRyAl07elMGT4FDQ7/43fwHOQpkaDyiTMHnBlNtSt7Sw
rXzYn9nbJjyoLngNNviwrvtqJ9xOzpWHieQ/9phI1ZNBzmq6neSAd/4RE05uirVu3CiABIx6BC7N
zQ+WWwryK86X+8wuE7I95F4wyAG7g1tvIP30fq8HsiwOV75/lJJUMcGezd5wuaLWsWKPuOH2ajD8
Kg6aF3uSgzl8t/XHt2T3Fu+HK1A2CPaRrtv3ffxjl4khu9S0lGBwGeRC2RtKGyAVum7fW19xZ7/M
ncc70QAL1yDQDYA92UACsA0Bvdf0UqWBM0nrNTDQV33Z+Jed0rjX2okNJljGFbQ9ZYLPBeV4sa87
/6jsFvd4/xJ64Wb2IBl0o+4OyeMvw1leJy92ok0QXyUeubF/PFqCm4hGyLcVBmeZpYFvBsyVTCY2
JXpipaqKk1L9qJf7HCpeotPBedqg7IdsD/xQILlgc9pVt7ImzPQWQ+CzBzIiRQUHa3iIRtGnkGsI
SApKKIf8ma2kSlWqVFlJwNgUu8s+2UKj85U4+p0BcNLkdF5zLTumt94OIgJK7qcDKSae15plodHJ
nMOYNEPTLUCjz5vR2ta3oMlxfeMIFXBZ4CTXxxNL9O8nH45ELhKlmGGp8UfignDLwaTE5QDlmgBK
jmLgNYzKMJdnMuRjNOXYr2Z8jMF3FGrbJtlZosyFa8aE3gdGv5FMsLlEW6JgPS6IvEi6Nsp7tdmu
ibuI5kG/8+0A64kyFk6zAjYsHK3zBcusgnShCaaw/mP2JhckgIHpR46xs67j3FkhYB47N5NTbcOD
uRMNHfFOF94dKgjfUBICidS5cXuJ67kxEZGmNdwuhrUdenuTTESwY3wn/9hhNcWLVQFEeIadZY/m
1qi5NdBxrhLgjryfAttfdWiH+PDSB+VD6trANnmQPbkcN18tYPYuUajiAQoYIEhlnxhDmcRKViFw
jEP3BpIePLquE1D1Lx/mpt3Gb9rqaD9bP/ohb3O3/kgAjBcsBDem8OKgMw06uMiZ0M0iUgC4hV9Q
rLtpvjPDxjF03wLg4LKrIjvMFb4UjQVBINgJC20Tg8ENEfY4pGBjqBZBe4j3iUdJ4D+XmKslyXQt
tQaYWqT2YCjhZtJtr2pAHKeMT63xkbf1plYEyRs3Pz21ypwaqS+1dWxhdQU4u80cW/21KE7T4L1Y
OZC4rWIfvYy+VzHwuFM7//Lycr7CwHdC5AmzOLSRzLxpWuT8ZVqGCCQzdQGnxiDb328geGpMtPxR
GgAlFRMoBdpPeDehJ1wqEIrH9IL5muYP4NK87AhvHVH+AnUc/TDQ8cPzC6BWI+AOhqRzixy0zPWR
7MKNfpA/e3/0AW4A3E9kkZN2n1lkds5UFyohB4tf/NCuejvd2p0zYA237V/LD4IV6dQ75lkxqtlQ
V9RW0oC6ynQnFBMvLyDnAj2zwCSA6titfRHBQm3vdHCpSx1GLkRLRsOJubfOjDC3dFHPxtDacefK
gXEXe4OPiZbcn7yHJTA/L/vDyxRMTLFRyRTaxGYVW9aiy+W2gtyd8oFdkZy1cPAhmp02MA7rq8CY
ynMMqR0+5XixE7YjOicABER63oHHzj7K/noFNmEX9NAQaHTSQDg8RwTmmNBrtFqb9ALib/moeR0Q
B4ol2ipOwRd56h+PmIjLQlKuwI91GLfypjsSxFBn2LQmFS/xBtvpfe2OPklqp7pOfus/BOspcpCJ
xjmaoOFTwjpINGhp6eZ93MhueAsU3UP12brxr8sGOc+uM2+ZwJTmQZ6bGgs62bdJ7oOEWdUwaxk6
pUiQimcJc/uAV+gYRUQN7fye0uYZt71cdaAtv2p7dM9RAv2sEq8XMVx+YcTZw3ZqibkRVUltVkmF
JeOQSs60NwLdP94e5dqpt7MTBbmzBwhyAHssxFovLyent0tZ8P54yQTo2ram2tuwXd2NjuLYbnjM
gtH/PZiOCCbIC9RTU0ygQjtIzae4hqzlz/I6PvZb6SDdddvLDol2jYnHfijATFfBHxtfsUkBVyg6
m8A2A7AuQjHxkjusnUkZJOhzkUXE9AAYJUrWUIfWTef2EWpVmO325127fY031Yt9UH/E98tViiJB
9p4tgtSOV8M6+wGMswACdq0NamPXCicnal8aUChLzlJ96ItH9TamD0I+1u4GnWNNBwW+ClEMQQCp
/F39swjMgQSBIoToZLoIh3S33BmBcmUF85Wxkz+L3eiAj38zQsUt3Cj71kk2ZgAChWA+2s6TuROx
E/Iuo5MNYblZm6Id5GXBb1kxgD0ad6QSwEu/qjrfjipFLEKyic6YMjGctUmzJnLbuSPKEkhhgsIZ
bmLkMFGMqijZJt6wXW/lQHR2eGVmE9JY/xlmtrqUMDjdzTC85u66k/HWld0Vx7WhdzyUv+Pg8jmi
5/6So8y2SnJVZm0Be70CBTp0LtrQURVQ4tn+ZUP0H10wxCIjLWnphszCnskLpr7dLrwiyZ42yNEc
18lGiz8u2+PgH3Hj/VlJts8LqFeajhU8+xnt0Wr7hS8ITu3qIun1ZBC9WqJ7QuQhTUlO6hNVJSlj
ZMDDId2WtdcS9H02he4qklMXv0HWedlBXn546h+Tx1s6hrT0nkbK4PSyN7fvUX972QQ3ZTu1wXwb
9bkpBl2BjfRadodf4Y/8SvqZOsaN9g9t0bPdYr6NXa91pFeweP3g6vNTodxAEELgjSDWTeYbmBuk
j/7/im0AOnbVfekVAXBEPSIi23Wb1pm26jO5v2z2q5rzPfLpwDhQQ5DnYDZKb/KsN0y4Zj8Ye/NK
e7ZRPe6c2xG1GOLIm9p9xs3p5ijtylvZU17/odyEtf3zA5hdnJoUcsUJdlEBALi5HiI/1oI5FSwv
91JGC1AGAwtm5L4m/U7CHwMAprSiFujOqYyR+MKxhXMwdKW+rSQlFaGc1WCWYVYytudcHiw4YgTo
i7npZwxc901yK3m5nwfTLvIubx0/azoxyKzckFppGEMw0NW/yMgn5/lVdbqHZVttRURH/DA5scWe
gAalvDaErcqXwWXmD37myO7skF2Pjr1jUE3E2/D2o76P/B7Nq+xagwiW4FLhbCJVX8Y8PMoumM2j
T+yTTcyyNswbdWlcA81rB21Xb9RnEc00J5XA8Ag48qAwR5VzmW0kZrb2qU3QImpaTzKCNnsBJHcd
C6cejrFouprnEhBZaMhbQOZ+gxc1OTHWNgb6zcjl9cHom8cFWyoYrqabw0QmIEx/jDCfbdCWlFWV
Azg4Ja2jEHXfGwTPFWN7OSA5K0fnJBWKZqYwY+Zr3aShkpYjGFZBEhVvmtHEkEFm105ZVsemta37
kDTNjyRvdIFhzrcNgDbkQQA2AN2gM8HZj3E4WJiTdBN5F0HbyL5tkQGmhyb72fVult1d9pOT3Z+Z
Y25qEsF9k1CKqgUHQfYzqfbTpkUJzlOwk5eNcQLEhvoQ8GAYHQcoh/EtInY9FLTDtza7scjcHKOg
ly1wPjxnFhh3zDzX67if4U6Nqc8yc7v0nhQHqGJ7lw3x1u3UFSZtjSdcm1kKQ4Z810HlrIxqf22u
lKrAYOs/VILPvGJivjZaUOjI6FAOq9Qcizib/QHayXf1at/JZa8KfOMcMRwwisCGLBX9yJxfTUsx
kBoCw60L5tqy2EGVUVhD5y0fiq+4JQguJqBhz02MTTYXi7qi11vdJrozDdspw4DwwyhiOOGMvQMz
c2KJWTuw1yqYU4OlJYBW0u9101+9r+hbmL5+Tx6i2zogEQpjl6ODd3ucGmVWMFRDDOxmMGql2wLX
k3xrjh4ZvCW+j0fBC4p3qP7YQg3ufCmtYUwx9gVb/fyQTHtL1ErmvYmBEadZACXqwxTbuYGoNNdQ
yTSc2mNlubJfHKZgRi6n40GBb+OEHN/2kOM3gv4ALwxP7arndpconlEzhd0kajHW8JyCLlMWiUbw
Eg94h840sDBUPYLZqqmPmxX1MdwYkRfOXt4VXmQ4nfyk9i997lvzNSbFV/v35QDh+/afVfaNVqzZ
CC1f+GZVn3WuP6st5Ka78uV/s8Ls3FTl0NKc4Buem0EGNpUir/aaJQnuC160g3mQYtKBSMdgzvlG
hXY5dpg+QwNS/l3l26m4X6vMGVuoF2Ih3y/7xD3Qp9aYK16NidJnCaxhksT4aaVztjPslSiA54Yr
KDs0zZ9x9G57JdJdveyqaxMTejvMCnW+LOWJO+djt4vTwvCmFlpcfVZ/Xv6JvE4pEPqY3MV4iQzi
Qmbdk0orl8JYcGIy1R/75wGP7yFWvTS1N1PzAWlppxkHd64x+iWPh15biDM1qHgNr6t1m0NPUVLI
Hl2joy6HXm23gq8kdw1PfyBztOa2orOV+IHGYd6kt1MQbXO80EjvhlvyUOzKPQbF0wBg4Msrw7ur
Tu0y+egUm2oTpugJVNlzTw6FqKjDi8TT/0/tnyTVFUlJRgjuQhVXhgbMYD96ZrxP09twxLS7oGvK
O8Sn1pi4L+tRSlUMKIF76efS0rr5ky6ilOAlNKc2mGg3BmudmhorJuWbNPuhoX6Teepyf3lfeOUH
TDhgZhgzbTYmS5iNieqpmIscrqzq0xSZIFzbtSDMqFBR1AOj2xPACRpR0YPn26lRZrc6W2usUEcU
TuNjnv3Qc7yWD0JCLu73C98t3YAqvEYB7+dBQYBlSZYVGmuth4O3escuSEwfu+XXhxBcU449OeRe
1LbkBQdUBkw0xDCr922UPTGHsVAtrOhUZ37SoAPXQQK3NAScJ7yIPzXDnGSrsEI5axAfcR+slYcz
7Yzr6jbm4shyBvkLQbbBj5QTv5hIAQtfN8lfAbn07pxhcg7TaXgpXRdaCrlf2XRzLT5W4HyxGxH/
rGhNmYBRY0w5azLWNJTvkuE1GyCZKlCJ4CWmp+vJBIukmtUqZwiWZM7vR0t1FqsMOrP90WJ2Hkgi
wfbxaqf2qT3mfAMg0FthDnvag0f2+cZ80WwvfOg2q7vs0F/cdIt3+azTRWIe0KDsgp4ehh8xwMp+
rdEY05MuhEUjl34t6fRe5kRgglfUP7PBeFWtipzZEqJSDrp7y5388UpBA6N0yDa8Hl1QB3vyFZBQ
gmuMGx8anuvgJgalIQtTn6JwLCYN+U7SWM9JWGyVyjhYsS5yj8b49yX8Y4c5dAr4z5o2h524SB67
5jEZ7J2x5GCnXVxteZ5XKVDH4aFLJj+aOqfuE9da8sfL+8hzFrMIdHaTsjGzjRMIOpGeihRBM/V2
ym5y8BsLlfJ4p+HUBr19Tr6n0Gadu7GEDVN15ysMVd9LbuIbO2g7rXfDbtwXmzyYX5XPUHAuuM5B
314GCzAQbaxzo5VHVlYgydPXbhOOGajIu9opwlBQTeJVW1CJ+C9imNuMmIWSTDK1s2jHIYzdhHR+
mpNryYj2QH/5+kS8Cnv493t3apae0ZN1HTNVn0kDs1mrOajIO7WCMWBjd9mKyDm6yCdWtKTqwTAA
K23uWnBjftSSjaZhgPEtz65CjCFdtsf9np8sJnPq5crImtik9ogfQ30vdkv7GaRU/2AFdC0435Tq
nAW3lHksQ/wclRfIjspzANHlaThoystlK/ys4cQMs0XLiinXgpohh/UFpBbaO4rt0k2y75+NXX9X
3xuRo/wSPaW4z1HQKmK8iGoUYb7pfM+SyAQVH13DpHpqieok+/a3aXimegS/LwZF5vFtqbaXfeWd
8lObzCmP+k4zlxo2lXmTpb9nfXCm5dlOb/q4F4QI/VfszUmFdlD1pv19wrhXxb2JFihuTt06tOVh
iA8tOfb1k7beYQD/slu8cDy1xbg1qNK6DBVskTyGBJlfhx6pILQzCY6ZyCd6DE+OGbQFksqI6ddg
yP1qtpym+kwMFWy9PehlNRc5vP8/ecYSMqxTNDRtRFexPlbRL3N8TEB3b8uCBeTFBR1SwPizBn16
9hJuy1yeJBP4TN3MHCu/Mab9qo9O2F+pdXDZI959f2qK2auZ5HOF8SFciOkurN5kc6dHv/43E8w2
lRXIFVAJQkKugAQdraz6o0EZ67IRbsz9WTK2rmN3JCtChcZcMhAfqmktdAN1xUkABT0qdigaCuDG
HvDzKA+DwxJlwPPYM/rawgA3TQJm9WkFGaC7GrPXTsuVnJdgCdOeQUvl/oOPlHgFGeRX//Hcpk1i
JWonAGeLCvIr9EPSu0vs5eThX+yAtUYDxonOWJ3biSA5QMAL1Lp2Oe3yzE0XUEdLkVsvguCj/+jb
pQSYLubvQYfxbbACUPm061YsYjO+dTXm4jUwjQYzhGNbTyt9ZRbY456rE3vMd7Koy2hSZ9hT1y1m
RjTVi/pXUzmUtYBkg4eDw7QN+hQo5APqzOKpWjWZcLNjCaeDfQMSSuU529bb5NDu80cgQyQn2kW3
oR/+sodt9i7qhnM/ZqfmmVOtdXEn29T8uKluQGAHqc7yHcCGIPG6bVz9dVyijaqA1RnM2xg0YrVC
1EJS8j4B6rVS8GLzp/4Qrt6i7v42KmEF5MAqHk9oY1lMba8gma4uK+CuTQo+yGtQbbSzJ4nKPpyl
o/x3aMDQaR8VZEPnwb+Eq4mXNjDJZeRL6FHMqwOKP1fXXhqU26XrtXo0F0p6JFjE7xfxuV3GPTAW
KepAocNlCGL7WXJC8FFkpuCaFFlRz72TzLxEiTjDIi6+rg9uOG7iUHDf85cQ14cM1VvKVkZ/xMl3
OWpskpULjAzpQ7SCUehx1YMMIMYwCopkI3Xvbfz4DzJKWMATq8zhJhR22s6wGnZvSfOUKKlHxitp
3GnZQwbJi8vRyF3IE2v0qjnxMTcTnWgarEnSa6J9ENRjVtO/bEO4kMwxRu8xjUIbRtL6LhyOqn0z
y9B6rPa49buod8oKDQYvq0Uyq9/vSbqUuG5BpgvSK7YVXsd2ngPeAhx2G0JNFkPgSXwzTOAZNzFe
3BWby35+/3ajzS+DPwEcenTCjgnKVE71Su963B/2TZghdzODTL1N8/fLZr5/bc7NaOdbNkzzupAV
ZqK13IJdM+jGwWk1a1ODmHUwS6ecj7LSC3I5XqCcOsc8Z+wsjOxpoFbVV3v4rfZ71f5x2THR+jHn
LQH8pFMVmBj6OXcWzKU5taW+QsbiqlPuL9viugPKPPSocdvbLNFSaeZFPxJQS0yz7oM0cA+ipdcW
Y/uXzXBdQvWBSmpRimXmeNV9lS7KADO6HKMCYtm3Q01+a1EVFPPfZwVQv8DoIKIPRxYf6/O4aNOE
NECI0qfR9qi2IEoZb1DkEXhE9/k81zm3Qj0+uTDKhVSxoneYk2239do7bSPIOTjhDTfwaIBqCQC9
MhPei7EkSxbCgA4ISZGazqqQTTX8WFsdbIrSR9wVTmeJ6jjf82C4hUIRHbOCvDn7VLGhUQvq2B4p
HPSFShl0Qwa5M+vYAfFof13r6d1fB8aZPfZKjIAcCiXYk8aNNjhpV21ztJu6TFCf4tSHzx2jy326
X7EB8Z8YhpRmV5OdDooBI8g6P7OfwMCpgqYnz7ZzCp5TYFOBRZeJSA2Bc9ROXWWfNJI861Ot4hcs
yyGHyIhqbTPRAC2nq3DmJgshLqLBsle6f5m0+OGM2e0UIOy5u+7sAulH6g+4TWJleqjwKBEcif/D
+BcXHqZoLZk5E9lqrsukDqjBI+fR0bqWrE2ePJfkoZMoC/EOtRoHcySXQ4h7UMAVR58c1Cpzt0h1
rk6yOaK2OmyUyCtVd8y7jdwEUQUUM7hz079P7bCRfwwyMTuBGKgAbhTlue7QWEd7dhuRXjl3KRVA
RjG9oGMcmq3vLMQMazQTEa5y0t/MdjyDoG7BCwOy4t5slxDxM9TBsWM1dXSyGg4E7ES62JwrDq9F
MHGj5QeSUPbR05m4RTFB3LmtLH1adeNFHaoWlzePdyjwWoRYHOgMQDfAXNaF0S9SNqETFVGp8kjF
U+4mrt4uG+HkP1Bu+2OEiUspR5FwHdEfLZsIrbaXXA0AB7AxAinCK3EaNsATn5higrGX7RZ4VPhj
zH5kAJlwl+jPcf0A2TYbdeKp9vPsEOfvmhyswGphYkJzksRTzdfLLnM+uGe/g4nRPrFkC7yUuFfB
HFhrT9A08JB+Oqn996B+eKyD0E8DTyN4lZjvVKZalh43YAYAO6+7VJtFlaCOsbnsDgdocW6FSbti
u45zksNKCnYwpfPm5d2S96N8FTdBqF+NZrEJ1eskOyimOw+vevY7XN87keIw7+t46isTrUsty1M/
0CZj4psLthPiKo3u9LHpGK3fSv0/3DQKRDuhEUSoFCrz0TIsMwSVK+xBfq8GpEpfA7x03/ReFz0k
Nc5hByEWSPk0mAGZBGMqT5s4q2MssI7OfuPPnu50zuJmTnaTOeludRp/8pP9AA3O3+122STX6fOv
2i+O6k3iYaDTkZ9zEAbJWxErOPeG+PPDWLYEo51AljDhhzXWQxbGUAHZZaJmPO+CAHstEFeo0QIq
zOzrqk1LDs56VOLap0bGHZFu+2UPek9FbQQXHm+dT00xd1Gy2MqMoVigDIGisjLopooAEyILzBVU
NH0+ZSssVAUYzhRo8Wie4DTSogmb/J46wdwu6TwXCRlhIkl3ensVE38q3mJ5mxLgafdhd62I4AS8
KABNBUo50L+00M85T9+GtiyWVKFRQDay5TfJtS0ywUGbEcr1D94kykwN0rRzGyGJ8TpJEQWV0+y7
TRfYttd9JMHz4g0bNE290A2dcHYKE+P5lS8JUFC8K/vUPBMZUlXo+UJdTGr0+3FPI/s2yT5Z/8UO
3hNo6YDqE/F+7qZlTHLaJXBzmY+J4ZH03aiOuvpwOUa4G3ZihUbpSb4tq9IEbkNYSdHuM6StEdUg
aRZ9FuhvZQMRBMGYmYMYFCTNGF8m6L2YY4Uiom0VN5IMGAtES56gpzmAvUSvrjL7toB9AlnP3LdF
J+3r3zPm0YEzLQht4JmGaua5k/liRLFSLRjZn48dmbzZvDPjZ33+UMsfUuPEq9cZewuHQjuq1d9f
JCplCdBNFW9dPNjObQ/Z2PWLbaD0B9ktR1n0DbpLgtcZ53unQhQAX3b0J8Bvypw6eVKMrB3j3tVj
y1kTf12J01q/h8THwKeTWILt5JyAM3PMtWLESyFDDq13pSndhJJ10CRwLYzI6fV5ezk8vz4b7NZh
PBq9MtAtGCh9nC9fbJGxDe28B6df5cSbyQ29ytFjJ/OGfRWMKUZYK//d8hpHvx8xgWm6qRN5H4X3
NcTkmK+twHneWp/8IPY7J4FIfVoJftA6oKv2azH/H2lfthw5jmT7K231zr4kuIFjU/PAJRZJodC+
5AtNqVSC+wbuX38Ps7tLDIgTvJXXyrqtq5UppwMOh8OXcwIX7jSoElAAHIpq+I0HMdggNNQjf3EC
inFbCwY7zcwgDyN2Fvr4Uw0gQ847gK93Vmy/dimaFu3VwfBfXQVf1/1TrOAXSNUicQgyHOcp9XrZ
ZqXdbFGOsv29dhNeAaVy014CgdO2POsbMsyp/Wbt3/jOB2kdoNX49+t8dOvN4KyiZS4ZH6pg6BHF
IxLtjcJ5YnUoR7WPD/MfpU1xxdz6vSkBTupfMQ/TxYU92IgP9ms4TAu39UTK8ZdYcmqHPgPB5ahC
LOMqCHBbmz6ft/SFKT3MUc4kCD5SlUGxXJqQ0L+3rrrTvPA6v45e+GPo+PeYvYdd32svBUK94pvm
XgQY4vv5//kJwqanRayzhKUobzrAUfHq78oV2mgeb9LD+2tx0Lfds+9gpyWX2ro7XK7B5i3AIZwu
gXCzW4QxMGxhCaTdoT+mPykAUHVjR/fvL/lWBmIomHO/aff03tqat4P947z6S4/Ckx2YTG92F4Je
jUSgE4IbPR4pJkHb74rb27nNbt8VB1DlnupUvb0y9bHQeAOlQbJFpjHaBTizuAgLzEfUTuN7vNjo
JER2PHF6wwUGhVwfJHaBypccObR25G9hgG7/7yuKL1zPE6UeSkdExn/E1z0qpoVhdlj3scbDVwXs
kDwRQlJHK7equs+tI0hwWQMsjOx6pNfF2tt08UxTsHwQQPigOU0401JPxhyEX3Dy+iWNXBbtM4sh
H/x0Xs81McIZ7jCPTriM/fUluLAyvyKK8S5VwZ1S+ytttWS6cr/4T7T8YOIVcE7oHji1pSALakWf
bMk6+k7tBlv/lnrJvn+gD8pW3bWX/Z10yH7e6z+Qr9ngKtlwd8CsNn9eO1VLb3JQCX1+iqB2FXGz
YxJWNx5wbFu8T/FsjDYpKroQiI4vYrdbeTNemPvz672UHZtiHgVtjWgzQGLhdBH6QZEDRYuwCPXg
jGDhkYjl1BW2tk9HOwiHIxKsb3WteoR3znnhSw57wtzBuDFeyV9KGYlUqWU54FgRdvDlj9a/O//7
FwJnYqBXAwNoU6O92LgmD7rVsemCBDbeAIydIjfZpldYAqiWlK0NpS2Z01yaEHJFDEiYZQ9pSV3v
s8rYoIfNG2jrxKFmD8Hred0W1w6qoRAP5r8vtB7cVFjXdHkNlxO6qChf9XKy8rpZSvQTA+8aYP8j
K4UM6qltsCgfQBlb1E6eD3aIZr/RV8GZSL3YB2h7ll34HbMlLdxNDIojBziUkiARqDrAhVw7rEuO
AW0HmNGdmL6+1HBImzK1baraySTqFWjv0Sz/Mh3Q6uv3OyUhmyxDp3p3j/ZqJ5XVbdIM+4wAuo8W
doVxAODSOoGU75umgxf/FmVvMYpaOjguszg5DCHtQKucoMC6RrW3eMLAu4r4GOOruEGEExZrJACJ
DL5cKV/M7kqxbFK/FnTbBDd6YffZpSGvtTQqk78QXdtc5rSas2vS8PVKljlkMh7boQlEFxUMAJ2X
qtJGzo+9dVAw52w1t62+aX4jtUfmwgWzCRIfoPtAoXaaTnqseXRh0Aeu1OhhBv8lkCm14fv5s7AY
Fcwlikcvozrv60ndAl2ByNME2WuMpKIBrkZMTnalC8I7GTSpqoanc20n8jaUnCz5QFOaaX2sfM3S
VT3/GuE9hPpJwuQeX2NG3LX6q1pS7Vh3Se+NfuyZ/k2ZvciAy87i5zL5kOj9ivyFlBKme+CK4NDR
DSdmJXSMipQBabD+5KFCNKQFT3hBE7LXDbsyN1bsmtFaDXfpyTWXKYSlGGhSil5ra4cn90G7oeHF
IBm2pW7aHph0bMUzLbhaC6zhoCKdeLIMcXwK6JlBZsro/gCqoF1L1n1ZUSfUE5uG39pireA57Zdw
mE6kCYepwmCKwUL0fFgZg9EcgEzg+6abG3cxuvBjftDWcOuXJSL/jFG0qVlIcBlGHGgZAEfRZQL0
O14hXaY9R+B4aVL1vmt+Jj5z2nitf2HJ3QMmAwEVvCvqZGKZHIDjbW1gOtVRsI36NeFAcCeYjwFx
dbcngOEDKpUmob3mTW9yu4r3pbo7b7oLl9rJFwhWFAydKjELK62a+Qvoc8CNXZNq5SpZNJ6ZmsLi
gtRMYnkHNcMWrYYsdCbSRhC+oMqzqbXOPq/SwsGASijJgScSF5dIjmdG6C7vxwmqLpQ9k4wODZ/B
E/JQ53QzRLBapdiflzh9/xdz/ZQodmIjbFOitoHEMozdgiQ7nzMnTn4j+w7F0L8DWDw8jcTgQMIo
V5dHAPqT8CSzC2n8Jstv5zVZXrtPEdPPZ7eYT9SiI/H0xIqyHZKWttFvpraDjLl9EDpEejkvb9Ey
fjFtWhMMvpjHUfuQ5HEOECMATraSuuH+sQq3NHEwO+2eF7V82GayBFNvM4xF8g6yzDGXb4a6OFih
cduM1rZoY5RmiHRPtJDbCrK9ds+T4cZHvscrdRAOJGl0rGmaPq5808LFhdbciWn0X/oLJ8Nqi661
QnyTn0ZP4Fb5lsrFdZLE7373lKI4F/u+20n+Figj9qhleOyzd2KwtbtkIdQ7+QzB3+a5DuglC5bF
s+vW0i8UrqFW8GQ2u/P6LsvR0Zoz0TuDQubUvEae5aghQU7IHCpvTRbv8/rSWm3iWwpPoNCnIGGv
NR1kleoEjtXSdzlotsZQIyXqm48syHZq8mpYdKcArUIdajflz5y0N41uPRdYYeDFXEeD7IZWuuIm
Fg/X7KOEzc5RXO/lAB8l64B6utIQJ3K6Tc0nnxubnOkrfnDRK83ECZsqSVIjVQSL3QzIfdcYGnJz
9NP8zo5iN9F+Rw0Y8umOdnKfVX2Edj8QvAVmsfHzzNbRfBUrK3fI8uJ9Cpp+PvNMeQQq9AEd+k6c
/dD08cYMbxu60TO3Gd5Vf22aZ9lQP6VN4cJMWtUFPFQaSOOqiperLVt8KynV9ep0zWLcgenNf6+f
eHXkKRgH9QkPMghfObLmieymNSBG9ecSyJc0vuy77fkdW0qt4WpEvEoRegAhT9iyGOPTeSPhNh7T
fteXva2g1SAD1mWi5dex2juSAYYX/UfT/NSzDxKXNl6CtpxZrtGkKx+zZKPzbxF2ddRJGWcp7hve
RdnEh6a4XakGrhYG8e683ktbOhclbGmh5wmNNIiKO7ZPwF3NwmYfjakz9muzMSta/arVzqxnaIqe
9BPwsK6AW7FExl8lO8O8Pa/Q4oU200iE5IHVJLnpQ4wvJdsm1J6lPEYioPYkptpJTZwY5Jt6Z2x7
DF8MbeSZQJ3nmmaH3dos2tLphFcn4K7UDaRKhcQelTtAUekwY87ASJRXtlGbDrf0q67+Hir9fZeN
a3fWZKZi0AWmF3Q9YARUAe746RHtEKVMMHOIXAf10arAHcjzKIHQrHRLlQwuY8pKCLG8r58iyalI
v/DRAp9ApElLE2QiI/WqsOvtoNXXClzT13/RTjFQ3wIkEZoRhZsyVTopxAAo3lu1cQjZDytpLojc
bOUg9qL4p6lHiAIt2yTNPpfblYtquh2/CEfad5ptUafk86meVIlUtSshvBiiTRjpd3E7riT4F5dy
JkI4+CQCamU+wsE2RrwxfWUnJ4mbB4W3ckYWXubwrp+qCKdezbBLyeTIo+RKDR47IFj2xi0nblxe
GEHkJPKLhOGF81IXXY2KnD1md0EPIqa5s9JKLc5xKRoN3jqpv8miZmvmIEqhwQoSx5oowSQb3RgG
pkFUQA0PVI52NHSoOltHwArenNdq8YyjJgNud4wigZ/71CriBIS7TMdSSomDaLXONkB8QmPsY5V+
1+nfn6HUJj61v6RNis98aMViriVTYOErB4OihBntrSBEVmclrlh0IzM5gq1b6NsxkwFaDQwMg0EH
0Oeflswv+uC5lRTn/BIu79anUoLV50EOus8cSkm1FybWITa/13535GtmvxRVzBdPsHqShXVMwgbh
7xBabsn8GMXo+rY2uxdGuutm6EKHYf7kMjEiAN+dV3JROHo7UDoD5h6Gdk53rkWbkKykEA6uOlcq
3L5/l/jeSif0hvuk+MmizXmBi6v6KVCEJy+Y2oH7CAIx8teVb03tWvFzCtyb82IW5ihhkjM5wo2D
Kmzpy7wDZjJIOxzmhTvfbdAmC1RhffsmHQaXH0cPyHH3oJlacWSL/nImWzjnrdVGgwkICqcm8VZP
og16zfYp6D5XdFyTI9w7o660adZATvymgQqTeBrQL+4Kb9hkdyXg0HHZbeXLVSyVtS0U3musw2OO
FpPYp9xLQPi38z3t0D1pH+k22w2JMzRO9TPitr7i1Bb1hZeGp0Yj8JcmKIyBhbnvQzAlBwtYV37p
Dma1EjcsFQfQ+fcpRdg9idShqkyWE1VbnR91NjgpGrhH7srg/2S5x4ZtibcZLiSrfTi/pYtLO5Mt
7GiWmqBilyCb1drlkECIXF4VUritwjW43EVfOhMl7GKaZHJUAOsGFaNuK6XjFuzHdpmiYcFI0A2o
P57XbG3vpp/Proi+8IsmySBOsV4L5TafeprXnNna6k0/n8nQEySNkCTF6lUhrobbtN4x8wJwYb+h
CnrVTFlFPxdKXqdiAP5SBzSWcQtll4nkVsV7oK2A6SxVxTD3AdIV8BZq+EeQUdZtkVKCqE6vnxXa
XHRdUYG+43WU+AHwO147Fi+Z8hBn+f155RYDh5lg4dYLeYbfOQUOIRJ8VunkIxxJ7dsd+qKMCEjD
hv4b1Yq5qsIVlOo0BAXeFKrIhW73xNxE9LX321ulnHrF5JWlnez6S7z8qaB4AQWZHATtFKtENcYH
GvbWDhjEOr+IazKEyyerqsRKp/yHhl3Dy8C35UEeVoQsWvtMEcFPDUmtaw2HkKYp3LCVdccn1BtN
BeFXvhYMLTWgwiBh7XSC8fkyml3yUhnIgGXDEH0+bsP8JvJf0X+tsYdaRQJyeCb6voluimDP14r5
S+PMJ8KFg911NejEplFYLfFi/VIjB2Y869EOXQsJCmrllaLbtF25bRZDI2DnApEcvIUgozw95mNZ
mDwPITST0uc+wORBFLodIV6hazbnhl2AhU5OfwOCAZHLTK6gbM8D2htT3DmixWcIUaYFbpFPB6/P
nzBC7SjDUxagmYA+6fEafszySs+EC36n4YlqjtNrqI5b9C4c8uza1N+HKHJD86Ixt6Xvsmrnr6VH
Fm15JlbwOhIbmRW0ECsRj0f0tmwMW/fLjWI+nT+Zi9fQTJDgbGQdmNzASMITzAz2Ax6TVMo20wz+
eTEr+vxy77ObKKr1qC/0SUxv+XbZ9c+BCghrVPeVZo2b+KtKuowGIVAJAuAC4N+CnQL/kMidpoJb
Yrg2gGmaDhvWf5zXZ80ufv18plAQa+gdKKFQRH4qhderjs/2PloGSslyhm4jg0Sb2y3O4Yrg5ZXE
oAxmkw2wIgiuNE9TVpsM74W6Ar0TwDPinmGSQNpSNbXVKt+RZMD/X+01OfI0bKY0mvcJBuAS62lQ
P4q02a980WK2B3Ps//kiwe8WFUYyhwoT5m1xGwC0pD22Ceb9ggt9KGxT3Uqoxxi1Z7HdecFLjeRw
DJ+CheCQJ4WmZxRLMZavFVO3tUFs4G0fjQGMv6npFRLwzaLbOh0uWtqjKijv9SDdq/K9mgSAxvMf
SuN7R18zThy5ITDF4KI1UazqSLCtc+WDJ2BhZTHQsBTZbjnqKwDpcLrSvDuvyWLoOVNECD3B0hrr
gw5Fkvamrfcsei/RiqTJLuuHld1aduKfayYcjsovWsuf3rcluazJPff7rVzcKvVRw7tFMlHaeTiv
29fTOHnvT4GTPc8OCqtkUOl0sI5C8204lh2XFYxo9t55Mf/LgfyUIzrqDFO4bTudi/RITa+kDgOR
AZPRYLaPYydtGrcdQf62WpGYrOw0fgL6P4DlMf8MhhKUlU8VLCx0DMLhQMHwivvh1tcuDFg8nkhN
9B34rmYfOW121adu1QB5rFtx4AsVEcj/NaqIlkwZEA+n8iWjVTkK3wjyy9oGhWk0bGIZfFnE9Uvq
pjoYtPKbSgaCYuaM/E6XVDcJjvKQbc7vwFcjPv0O4coigBJoghLfEdRjsUECp7OjPpBdLauOfh6F
dkbMYUXmV+OCTOChIx8I6Ct0G5/q3o0kZiD+RchnXSfajpUP8Rqy4PTZX7YXrbZA+sMrXqbC8rYj
R6l1wLCPbxSoQ7CtrOdeQzUM/gAO3fKvOGZnVpz813D59AYTzkxvWAx98xoeVIFDJWzpav/V0sLN
70hBq3AoE7+fFg4U8C1y9MN1mbyct4fpI8WFm4sQ7KFBZsCSJIgws6ME9MkEPEXsquZ/O4d8ulZC
ANPhtlemI+D05UHtf+QYaEhvqbpS0ljeEfQ6IMuCxlYRpC4djI4NCXakIZ1ds01cf/zOav0lQISo
8MOBDnIMAcVwX1VTXT3w70m7xhP81f1jtYiB9huFKmB9Ew4MM0M0WE+r5bdMzW30mMMpjoWv/zCi
JntmuhT/GLWifhj9KMAcchL7K68IsriUaDVEkzXIODD2e3pmx8ggdBhZ7VRAVMMI+Z5905nNdUz4
eMmT7mSOcX05/lDvTbd7oZj9iZzqCihe59d7of6IlbAAE48kL3y3OHSkluqIVpkQjcGJSy56N/xm
vGLWdOfb6VUMMhzPepCKFaHLqn/KJKeqU6nVgtLClB2uCqN9IH+/dHuqk7C7VS1FCjjIaidQr6pi
Z1iPVuSeX7dFxzFbtknF2XWehlYnaRQiDHot6aB3AkA7XymvLXoOC5zZmDSYEj7CkW5pOMpGBBlp
OaFTvOF5OQEo8L8/9KhjOkYxJ6wf5FDFGF6Omx5WPo3ptEaypSA0uU98GqDhmzbkex8H+drk6NId
iVQtGiZlsKYhej9dPaQTYrWuJHT3AVxeaX4yQ7ajHFZvtsAS6Z/P79WSuaF/XEYZDxQe+q+SwGyv
UKEqO7WBT9F6oD1RAy+SbMWiFxXCFCMqauCeQX/fqULmKEdqauB2VEjvZoY36LFdYagIOG71/Xlt
fm27eKFgggGJBxVDgl+3ixdRkvAa1r23dvULOajA1bD7l+46doBOQN7pvtuM14b9mB2M43AzHF/R
ObCzdiYGGDGU4J3/nqXVnX+OcJjLbpTHoMDnTJvY+zlSWk/nJSwMz+konn9qLJznME9V4tcQoW70
a/+Agbmb2jV35nV60bxKbntRHAw72bbQMr3KwEa9O/8BSwdxLl8w15rwEuUwyNeAKJQkVzS89nPJ
zfEIOi9oocYwaQoEIRPJtGl/T+0oSlCI5h36wXFqXiREqvGQuUaPGXzD3yapsdOaOrIJemLRAo+M
tivnzd8vfMN7/prLxdnEPLBgy1mkdXKu4bgQFgBcZJ/KNgdqcKrtzyu76EJ1CACjIZLZIlBUb5bp
wEcTqezgG20xduoDas64PS9k6WCi+eEvIYJ1GoEplfUkRINnC2/G7j5pn/BUsZtmDQl+6SDMRQlW
mjMf9GQaRFH/ysCwf9akK+Yxrbx48ucSBDvEfIhRSC0kdNpLGu768IiAVSkeOewiesm7lftnKeTH
rWDCrSHW+4KrU/e8yiPdwnM8f8hUYGkR1a6CH0HxrpnfwmzFHBaXbyZNVA6j8B2SRui3GHZl8l0q
VsoJi4sHypgJhhVixMpJrMasYy3uHL19rtmVKl/HBRIy1qupvUSDU3bv5y1v0bxn8Z1wlLNWHlI6
xXdRq3klsu/w2xgkWnturomZfNfscqvM1Eq7AmISfa+Blxc+xUav43ldlvZmHiEIp2gsVSaxFNOO
WffcFhey9Xj+9y852PnvF47OGCtF2hL8foXvivZnp4a2NWzbdK3+suQNiIHIf0oUYGxUkDMoSoSR
R9iA3LtKF9g62bXynnYcr7KVO2NpX+aiBHOWAnCx+CX2pVCR/xxjVw2eSxq65xduTcr089nuS61R
s6iGFEBRpUrroGfCANDd7wgBKJExYWyhme1UyNiA1aO2JlXID790TA3IhcEaCsGiCWCO9j9ChGdy
xdApxwIICTFOOKqha2BaPI4VO2gezquzKMnELCSGMOWJI+tUHVIg5R4pCHdNrbY1/xj1O1/22jVy
7oVSLd6VeFyqeGQaGPUQjK2Ph5CEKJo4rQnGLd18ijQTLE5jZQN+wh5xuQ8pgAd8tjH42kjG0oGd
yxasjw61mnfoc3FINjqNXt2MlrKSCljyp4BlASg4kPNwSUw/n5keC8Ygg71MPVfoeudNBlpMzggy
bZK+9eXQ9+rKB8EZrQC/2DUr1dolw8eTFQYDtCQND6RT6a0JXs4xxG1hRogcGGCLC3rl03rllb5k
KyrSHNPwrIJmLEHJJpEsDbcuLiXfIxj9ZG3u1oCzs8rNeaNc1OdTkAgSXg55FxTTA0KVudLZSuXX
91ladGCQJylOxHlpy7Y5EydUT5DDz4c0RyRhhL0dh7KdRPKO9rjkwcdsR2Hm1BZa1/tjU4xrcdJS
WIFMJWa7kKm0kLU83To1U3ylDylyL0jUatZdUQQAXi2vgpi4mvKjBr7VeW2XvP78tSkINK2m1+ps
8vpgwrXlOmAO08NsR0pgQrco4ZYv5wUuLq+Jpnyg5gI1D8WQUxUTXxlLjSOpEsXNha+H+9SgdlQ1
m4YACSFhdjvcRAFgBIMf5yUvmdFcsOBFUYwvkeKB4J5ldhPuMkyw1v3+vJClQ2Fi/xSQOQB0SsSq
k8FiGRsGbmvJ3I4+0Eu21Piuj2uLOG2LGO2iqwD43QrVDCBEny5i3HSa1gARx1HYjRGPDqbqnTBO
dq3C921c70J9uDeK14nhbWQgRCiVC5IFK52li7pauPgm4H60AgsOQJIIkdB8DPyOGsxLhhflzE4r
r1i7/pYOhfkpR8x79pnMKTpsYDFZdKeGkVcqxbfRl92WMLsofwzhWrve9OXi8lLcgGBEB/0HalOn
y6uNKeYneqAU+CHo/nAvpbsqxxMs6v0bVc0PfdcGDskl3wFNQ76yrEtHEg3xmJZFzQa96cKRHPqU
R9UAGAZV/x51N236MXZOzzf9358jnUYLVAsd+OgCVsXHLMYWJBYTPN0N+lzwfRS98vA9Ll4b+X0N
NmOh9AZZGrBuQJ6rIgoSlIq6rBngYbCiSCk37WZAvanbgPpV0TdU2VASIIJ6JmuvwsUU7lyucNn3
caxKMrDYHFnb/OidW2nHqw39dic90coLuVc9rXiZxd3TgW8xzTviH8G9GWOCasw0KU8TDObqV5ps
q8qbHD0Ga4iIS8ePziQJ/izRu5yGkySEWLZF7EJ+62JHW8McX+hiwtbN5AiHgfWm2tNJTlajU1bZ
tXZiZxfqbY2MvFvelL6jP/x9JzqT+OsKmYVPfhf9ew3DaRYfE7P5cx6DDyS9Oy9nYYoSquG1A9IF
YMwRMcE/cjMHMnOP5NXWcJSd8rDJHU216VH5xu5HJ9qWNwDz6Ozx9bzgpatoLpec+pc6Aah6TjtY
Jf/O2j0g5Ji1EjSR6Xd88WEz3YQT18qJmscSZLSbhNjkqbzw3X5P9xy8m/mD0rmZozoyoIHYW+Jc
Yv7A+Z0X5VxL4ewlkSmpUoLVHQm5UfvA4YXkGmi2APtzW1b782v6q4h+TmHhThx0sx6MHgqb98Y2
95R36YixAM1h1xirGDpXcRM33OJJ29jjYGsvbDteYHj2PXiim7W35/+y+lPKG/CXmNQXVr8OTWaM
AZy4vNU3+dbf7lPHUGxzo1yXDgeom6e5/Er9UPaYdc620dZ4XOPMXTayz08Qlr8f/aEKdVybTXSB
7ldi7OkaoPaiCzInAgQ8NCaWqlM7TrmmlHI+aVn8aKqfltba4XhvtD/Pb+2iT52JETxd3JcFeroh
Bs3dvP0O6Ag/P+Skt4d1mJtlWcBTtzC/DVQgwYriMe7HwIcsBrqBpEGl00ATzFsNlnWjQ0Hf6By8
hVCZiT9qI3TNoT1YOnfHSjtIEd1IyU3P4hV/uBgzw5L++qhpH2YOUeOgBG3lEpeKanoNeBGk1LGG
/RC6qvEyljsqX6trqYDJPL4cJ0BBqejlxGKI01ByZQ25SnBzplS+jVPjHud55fGxFNhhRPcvEYJa
ahBL/VAiKCCZ6lWR0ylbOcZEDdsP0kWQrfmjxQMxEydYK2+sWgomBCMVj7quxTx3glyDtoZisWhB
MzGCtXZGofSNj4UzYmXH+CaPZBflPkfq3WJtkHFRJbwT4WUQaVoiSyhDHBq1BQxD4YBCLQ1bq71+
lRlJXjAFDL9OoGDgGwak7qn5GVmV1IhKUY5Xfgaqy/HYB0N76DsSGAfSyAkMoLrszp/5JfOzlKnC
iwk55UsPozn2Rkl1bFaRAoOxUq+TrlrJkyx5r7kI4RaWSoDrliHUkkIMmwbHBLxtgHZSi8fzqiwZ
xFyOcBeEJfC6aAE52UQwyY8Z98Y+s4Pcq6WVS3BNlODzS5IrMdcgKiaZC1TgoiIY43Wq+ioJ389r
tdikMVdL8JRVFhtABMbzQdo1g10Tmx7qveZZDjkWl2CxchM7dhRv3F7QY3D3GDmPzF17qC15kPk3
CB4krZqukevJMpvMSzOvG/NN11i2rlxKDM2KP87rvLa8wkEoAbox5BTigIT+IE3IO0AOxX+BxzyK
Pd0Mt+flLVoo8EFRYFVwFsRcidKVoyo1CL21cjOqV4V2oOxtXDOaxUWcSREclmWFSUoaFFbDdNvR
didJOpg8L3ueegW9Yauw4NODQbxZrJm86eez2ywrMSXgt9AKEID0p4mkwYvqyrfqM3jjWGsXzJGe
BlfeketyU2/8A7s/v6pLThOuEi9R1HABNSQYbqvqUh8M0FdCfjQGWlOoOcZag8qi/5oJESyTDUYg
/VpUPw9dmTyHgCs+r8ZiQRw8N4aJIdSpg03wK2MMCpHenx5m0rHMbzKGDme0kr6H2o+qPRoAySsO
TNrG8sN5wYvrN5MrOBmfKGMcTAefjwxsHygVmQiM1h5ni1YykyLsklS1aTuis8Eps2st/9CGK9Kk
NmiRWJEBIQ0cxMa383otnraZRGHL+rworayY7IJfWNFr2B4Yf9XXruwFKQAPRccSulEBSi9C6bVy
IY81gZTCl5zIVDdJl9sxPbZKuHIZLLX9nogSNorF4F4yM7yIeoCI3yutPYIUddxKB+2mqux0z5zh
0npVVuoCC+5k4kQBHj2qiBNE2enxLrjUqKxDbhIAVBQJa6NyxyawNWXiT/TAp3h+1xas8UScoGSt
donZxRBXkKtUulOinSLdnRehrKkk2CJaCzpaTunWSr/rMHBTuWl7aBIXgKVIEXpK+7PWNhW9lOlt
1V7q2Q0Pj5y5DRxb8K/V/T/v/X+xj/zmX36S/89/49/f8wIvNIbJmtN//Z9j8ZH94yZ5e//g/z39
xb/+oPDnth/59Vv69Q+d/B388n8Ld9/qt5N/8bI6rIfb5qMa7j44kJh//X585vQn/19/+I+PX7/l
YSg+/vzjPW+yevptLMyzP/79o/2PP/8ALOFsT6bf/+8fTgr8+QdmpuqP7INV+Ze/9PHGa/x9+Z9o
DaIYX0cUjFB4Krl1H9NPFPpPNDZgyAekIWh+n/q/sxzzSn/+oan/BEQzsudA3THwP6aMAkdP0PQj
5Z9oPJ26bxQVMLXgr/jjP7qfbNHnlv0DLSs3eZjV/M8/TOt0/gXOGXlWDbiSwAtAPfBLqtyv2y4J
FbA7N3F0X4ZRvuVFAAjfnjVOSCiw4eCrZQ6wrgJvMZSQg/QCKMSZDcDcHaMBKIxL8HOELUCEdFo1
dqNJwBzlXbLt6qAAimMgueWo3Zd9RB/ytHjsOnqbByaxgzR6qdOCOr41BmBq729bnn5gIUdgfRf8
JjTyN/SqK3acFMY+CBu6Q0+XZkfMSNwuTIaN1ZJ+y4LhARzHebHP2wRIp3Lptw7He9R3rEpD5r/T
abs3jaT7rpMctFmKzLZt0FSSDcZHAzCqUnWZUFk6YPBqAIgorz5CFYrlbUrdhoaqE/Y636APoLmO
/KZDha0OcM7877IySju0McW7TpbzCyNMUezAuI3rD36zS1FczbiJrIqhN5tSl9tNgxeLp/pWeJeN
au+il6rdWEZ2kWsBd9XOz/c5i9m+52o1gqStq10FzszmBnBFC3qRlT5GpbpM2lqNdN8aaTX1lobb
PsxbO1dpcgTERehS03g2ArgDNVGvp2EvQJfz8qJDTtZrMil2OFiZQ51xW/W1S6sF0BWmdZ3AUg03
KcbG0zprcMIqzy9rUMhdWVaOGLLDVI/UBMamrYlxyEoDbjvJCkwzEjOyUd9yQ60PbZ2x9NiY7Fuv
jqNNTH7thxG1NZ5jkm36A1VUXUeYaHHkFuWRsOP580j6BtaTdbdho/JrBTyVDgqLGTDkZPixpquB
vgx0TisOdJBJFuAitLSh9ZiVGG7bm0jP+8FWYkmBZ2YfXLAkTRxJ1byKgl+4jXR6bXIaXfq8Ca6y
sdABelUAn1cy9I2mVPUdxopAqdQruBP4GHtUk3207ALtb899Yng1AzCCD7CbnRb0xXWrB/52Ou9e
iYvGllpSPqAdO3lmXLWuNL2p3JypzPVh/BeJ2VwA9/tjaJvOUyr6ksnpQUmJfMW7AVTxRVlskBEt
9xJi+G1JS2r3TK2RZciA3N3W5oRPJ23VWs42vNeTS78p1W3IESGCLjfzMLaivqZ5rbpZXaAjqpLT
bQr6FS+hFma+NJgGSKmI8VK2VLpS4yLzeJcrtyD5IRdDKuVoG26rneU3oxea4RuA5vxnUpWc21SF
xRa+gqQHN257BaAisar3pj0kZXBVGIwCSqXSNigYJZdhh/lyqciJh+K/cSwt4CQNw1gCYkgDnRxH
Wz7LcDkFUqG4GqODU3O/2wVok/b0qCsPSSRpN3pdGE7SpDHIXpNp/jl7kUz/vdIGaifEIJtgKDOv
9QEI15ZRsk00pbaHMPB3nKPmNqTW/yXvy5Zjt7Usf6V+gLc5ABxeOeaslFLzC0MjZ5AEQYDE19dK
+1aXLbvvqfvWHR3hBzskmZkkCOy99hqWdFXSD1nO12yhHJPbEmFcuWUuoWY54jgqw4wAprmf7Zy7
r16J1pfRoNg3df+4SNill0Ii5Z6hh/wWukKs5+CKY+1y637M3WDrFQEc9E3YXOVmTqBxb2fdhLM5
mVsdSP/SGnmQlXi90EcTMIpRKAewmKUZr8ESCGXl0i/wMHiNNUwgKynXfmtoiz0OuW89mLC6TC1Z
frHJLxOcJvNuQcLTdzDX85gZdTvtYZXYdICJPCsbhqVMMd5S8eiMpQg9bRRvzmLXN91I3LQN4M+C
Vpt2yTr09cbVbIgDmAJ0IRWrf9QEIe3uMDYPnPngK6hBd/DHYJjZ1tJ3dhDbAdqEmn/nW4M6uzDq
hV2ochPKoTKY2kknZBq6XVtUS+x51TfFO1cvq50qVfGsmDzn3VpNvvHH1kjhhKEPTZvvc0H4HkYB
oFfVXG7N1ia3RHN2QydQvPAWy6+6Zz6YRLbW4EmaXnX1Kg8Oc1fb4aTY2yz7nacbFXoEJradOVF8
V4W9hdlQAS9mBew66LAlB6Ao4basHakj2mti4IUI0nHeIjzSQkPpgCoREW5h1FCiYIPp+7CC1a5I
+9QO5XLvwrdh6+nh+qMpd1NV9/x5LEb+bEjT/RCBzZ+D2fOwXhbH/VBmN+1Fb3ebCpGmAw5JCU8J
YeV8vwSk28y9yZ+rwJsvmpXsVixqhEtH5e/8zm2PPlWdTieDX2DNO8WckseWeAv8QGeMB/r5ywHy
OBf6aEpaRC2b3vISsBBXEOnp1vloAut2aYoE3nRu2Eh5XEusspmG/eI/eRDAhya+VOgqHEeOC2Wo
HsF5lzu9zN316cA3u6ebdlZbrGY3wWbJUrv2XlZYs/LZTHAdeaDutOzKqhKbUc4XR1ddNLQTNCdW
aYZ8CUSoWshyRuWnCoq6uKfVZ6lYidd3+BZdl3ldt7cNsHLGiYZW0XwDKakysebWodTtQVfluJd4
ISCwJvdWNT5PpoGXH1tHIJsBT7E3Y+47p97Sj5Y7yUhaOY1kP0DiXrevRY14oFVad1Ux3OFI+FSt
g4NucG4rL78nJs71ur6pPNxIMYPJYqiQ+UubdsiGMxZktFWN+ziQ4Zx77aEyabaMHnIqeC/SYaQ7
jj92Ax37TnUWs3ff0vIsRP/QUdXi3LCmUDT1t1PJKgkIItPZEjy73ICAF7wLjCpe4MR6sUpqhIZJ
OsDldYVeCwY7vffV0/rb0n4VdQBXEqtZUE2Qokt8Q60h69oh4kzeUyX8Sw4OeBnqUbHYar/gKfCS
l20cgFGBnIkTURWM4JGc7kC3piyCwGLwwYX1yTv+XJRBhdEhws4VxifR7JGMVexCRnIwJ+mE84hF
4/du6vU0Q2k4RLIjm0aaCFJyFqSjq5OrxhJ81e4g1+aklN5bqAvDdSjf13x5qX33DKJcKBGzhq3V
TZ2hP5uGEwW5vLHIko7rDpERt9jqUt27FRxJrsvD904IH37wyXon274KJcPN9EEwINSCl6Le2vmY
9ANNen/9WCmK1OU3k4q1jxvf2eSoER0sX2dxsN0YCTzMNoiN6UL4sN4Iio+SC3gNUz6uuKCDBF7P
CDmZdgQigahkHIAx7S8Tg1q6ZeNzrelGiO7STI6Mapfs+7GSCdwjLn2PtVSt0xES1ZPBFyiCTffC
a9RgPjU+nbpyNsPiblnt+YdgcG2gqbDxGPBz4hr3taQvMDU/WHN+zmV/QsBRGTfMRr4ybzPHCE5q
8JaILvTEB/G8Ts23yWoRo4qJtN/ibW67rO78Y1n6W+EHkTVYR5jg77xZfTiCwX8/58+sUIdCwUCg
NHBPVtdMG2P+VCM7m4Pxhtj70OvzLyGDZF28Z3iS3lZOmxChH2cbsUZmjbpD6kcRGLvCCHbc4ae2
XGEtxLc5SsHQ95qdmsSSdivbdU4ApwK8j7bKwwFxYM2A24mxTGLa/gxj9/GSm/YtCM83TsV3Yg7u
kL6ygnqYXxaNJqMW43NuYhtogvkdnRoeFjF204jnEeRJa8KjmjLcv2Kyb0E7gnHqgETRFda67jyl
tALBVXWqj9U0fNr6epIVyHIB79mo4aRCuHfKfeLEQ5OfCj2fO022/erdIgv+CZtLzA19HgJ7iwD4
McEmQhMkRuDMGel2RAFWeFbsViwTQ5n1vfGxtJ0RBZ186gVHwgPHXdANZlCc1d+w+2hSswRX1FHu
/QLTuXCpqjrsjFxuJxdgB5evbu7sWDDcIJt2wznsQvu+TWaLP9a2fF6qYtf2qg2nAGtlxrLHxj0U
/n3FSdaBcUN677Yy+01XStDwfD8cG3yMLphjWvTnQmAl5dKC7aKOYHL5MuX9hg3Dg9dU+8kY9vAC
v+PofqKxK26oRAa00Y1O6IwibgidMuRdmdEiYXHZyECnRt9uc9dDxT0AKNT0+qJX7phWlX5ATAoG
jbbhbRD60cRSNofB9lHNkP5swVI25Xatrt8fUietmmWXs7VMrbxDwqiLOeVvjfe/BUCgg8Q//xJ7
OFYfvJ/6b/Evf+v/IYQCycI2sLz/9V84wF8wiu3Ufv1H//0fx7c/IRv//LvfYQqD/ANpmNDBXS3R
PfAfr9Sy33EK/AjdMvS2JtIcr4yUK5f8n0gFJf+AygSm+KD8Xan5NgCqfyIV+BEGcrA6RuASeNRX
Dst/fcL/AVLxE3S1fB+w5DVhD6xs4B4/sLuGBmVQ50se2qAszFmX6WzciuxX4PhfOEW/XceBwpEC
gQEL/Md13LExRlatecjTOUFVmZaxfabJHOvE3hSx/gUkaf0EXXG9q4bTAuUcdDfc9j9jkq1C0Fne
IrLVWlKk5ajECI/DJd/KLtRdUp6c3RqLDDyM6A8r4J/394/Iz18g2B8X/sldnCZZl+b1wr61y0vk
NZtmPAWPDQDtclN6ty13MwdFAmRKtUhRacT6zXd/qWS23SsM+sehy28f5KrvAU8DvOKfBmw5LLx6
GLDlobS/5fzZ1FBcJLbokGuDqLvm3AdPJP/SsDlVxiYokp7EJX9GekZSiLup2nTgJOsutBDptaq7
FYE4wvqW8tSQo8Wgg2tDDJDDod+o9YaKk+m+OO5njrwv5ILAbet9HN7I8CSXi908muJhXmKbnkE0
nr058YuvabxMKKvN2B7fm/pjQEc0wRfV3NtL9yiKJuZaHRfi3w8CEb/XmYNPjsHcJjXIby7brnQP
h7LI6+KxAs0Gh1jb0ZBIL/TaOUTvLgAEtbzHcVWnrDOSElR1zg5wIA8topPcqzba1xuP3vH2jucE
s+0bHWCK0icSLjqKjdEw7VY/hg1iRJ2DmI+VZWQcMlPywdytYT0aqIgX1C43uXDjwYcf/UYMSD9r
b3xNU+jkI2t+AiaHWBBEBpXNdvEzIiNTnPCx7eBce5Htnyy1hflx6JsPbN0pkhQkqqHFuhv7x2He
rciKYTj9cehbCMXRE+xC4GzuosrqG/BVSthNhIXboQZCzAqcp3z8MsKCTCOy8h6zYL4d120zfAZi
45fpAPvu/jDzPLbIl1mvYYd0OE0PINegeIUqA8wCefa7xGlu5bIXyG6nCVDKgB0Jee35HLULS/it
Q4p3z3krihT6yHBCjgtKlElvFZ8TuT719S4fT11x4Wj0cTfbOTHocbFjT7N0sXmo9Xl0d1PfRqa1
7zwV5z4cUSpkngan0bsl1imAv0Ww7EG/mRpY/fNjpQBmFduhI3u5pqpPnYrBFLyMLZ1NrpMIN2lF
1rHj0hdnJdGhdd+rNePQvu2c3RWdsi2eth3sA4iJ4unONMjOoiqSQFMCHMJy8r9W7iSuhBPqci7y
t6k9WkixCfBU7PU4VW+EHME5u7QYbNvygQ4xDeADOe/q+dz2+wl9pLHuhT9kw2zEaxHly8k1+9gg
WXvlT9o7TnL0kIAoR+O56+bEtYxw4u2DoYMLk92dbXyLYsmUqVInGF90n+/9gqkIeRaJDZkjdtcO
JTyLR34HQRDSoFTUURgRFTAtOjDbhsncQbReMpVHijIVSYs6QOcKx8oxIWuKiXXt7nMLd1rCFecF
rSiKmcQPLtw7FAy8ueK28yEKnze+MyWNvzOcz9I/2J48MnYjxpfWgheSqqEauPfqR24ZkSYgG2wA
3MYWZEoL8ucXiL51npY5ejcO4MA5u/5wMHQMfhpsLCZU7vvSR5oXuhnaxbVTp82Q1d67bfaJNzOQ
d33snC/YBkaaws9qRe8kvC3FH6wLiYPehOU70q/QDvn4T/RPdWCErU6lx7DBA02JDWDQ0reSmZT7
GqOourRDLxeHGS844plhfXVTGZeJOmgLk0DfNSwxpicRHEnz6OSwo52efeDxwTKfAPjFlavCiamM
yTElxlMzlM/UQNMfPE0enAVbuhPyAj/dDzl72A/Ku7YvkJ6zGYK3quHhBGczrPlOvtL2CL8ElKV1
1owHNj61EEQZLDGNREpsc/VubSDMhx0AfK/lQuPFxy6M6DOrmEMmn1onrlYWOv69UPuembF57b3x
IgVYBVWfzhNyPYfIXIvYpPISXNHOeus6+xzN64Kqdo17s9gGxi06oZzfybmJivwxh7+jSecIssko
QOIwop8T2+xg+H/uO7z1wbVPzHrx0bNP7X7Mk4d2b4s8smCIhXya2kwED67a9OLg42sQhSifIu7M
h35+9/m7kgfbvgfx2wXUVCgP18LkY84qeci742I9du2WTqfJfilGHQqJ2KggCLW3r/WcWXxKS94D
fmhB9Pi2eL9dFhnK9s2ez3a11UZcF1+uf3HHEzq6Zv2s3YMsrjtaGfYMpfSHo0+TsfEBP9FtG7yN
/FLWD8KCq0OTAMhvZQmc93qGNBk2HSEfyfpW9R9VnyzljSicaFH0ImBvaHyuTjY4AGvX5XNBe6gG
esxFl/ZUb4Xm3zk232sKYA6EafaNePDsXeE/0aZHIufWnvA8zDEKym07PnKAw3UQAF43cVcmsmvy
ISnc+VsYEzKY0TIvzZSuIj9xT79I18QR5rfIquUzoKZ89GIH8r2YLU0eM2kdBwEIH9vYmzJZFyEV
IyxtETtGva0XpbKGeH3qmnABMfIFZYiuKYao63tZI3NRFzj0FnKUWqxPIHp+q5yasQdPqDPHsCQt
mwC1gwMiom75ay6B5Fem+B6tqkmXfv4cCzydVQcqEob92LoeiwsMRFJq9Ecv6G7cXlahU1kgJc/u
q6its4FviTu+3LY+TrTS7HauWaerfMKGdwMaP6b+sNtGxQaVUtprKwbIiaVqFqF2FaJEL73N7szG
BJxtAlWJaHDGvlBgKlKQgwR3QNRnvuC9a77d/Gg1ifCfVL9tJ+CCPFnHhAXm2SIwi/SePOCqfnuw
CgClFkmZqoEr3yi1d5B7leuIXZPWESaCIReocDdQMu6qLjUpDlt/P5ZDZBtvtMoGGfsNzaiVGHj/
iI7b4jg6MZ5xC6OC5kyaFnAExop7xR8sZHqW/m5i2eonBPovvDGAl/aStPsAgGIFXIbmyJbcDw04
zCtIKxAy9dZ5KcnG8sAILbYuyrSqgSJvJzGHAXpswzB4nvyN7g+qHyAe3aHgyqBeSBibQnva9+Rg
tI+GlVXBHAmcWAtME4q8SxhM7+GYVX4psXEaAT3wHNrLlz/UiOAAuQsfygdYhwBI92OkmWXvMEmg
KxA3vGKlA7fiOz7iC9BXYXbJPINoPu9QtHn2rbpWFgaw9SDOsf2BAeQMjz1ImYNBIwN1Tt1iBAS3
shwnzBz69pdrRUwXO5dm9ow9FJvhuseb2BT73nrseyQeWRlsUyI2I7M46QM7KocTdY6VGOPaP+jr
7OnRMW8HN6bWrfBHPMWHhexb+uyOu0Gfc/MwI/yzyMSys8xkwF5YPDJxLdhbwKdp0xxnjs1tjQfI
5IL7hT1QO/WWk2kectc5NoSAB3ascCMH8lKVPQBKnRQcUAvGCSfHerWpCzzlQIUDM6W3BjXdaFQY
FJ4J785KWaFgT16z8chFoAaj1nNOkGtf3IDRh0CC7VLBhctrnrg8DM7TisGuhXbf1pca+KpL323n
u2WnQqXTdJrLzO2wD6BaJdWprG1U+H5S0udg2cxiJ610KVBGAnXZ5sMRKJjNXiZY1zPzVMBylwTv
w5BUIHb2+jAO973+KOcUp75Vc5wlR5jzDWhR+qIIK5SMrMKwdcXxDjJ2YO1ca9tj2EOqtxrjxqBJ
YF6AfSdqVR2a5c70stZCoPd48MuH1gJJr/oe8GgtHzZ8VYolx9WtPW3nYohU0KbtcFBTAnSvXJuk
sL5RQC79jmIbWJxbK/iWa9TLvWOSuDHue0TTtXKOK2fH+wSJnVLDtZGlbbFsFo4RAbz/WtAinQoi
D//drV6a+cEHfZZj05pv1lKHhe3EueVlwnqvjRZJAhypEwfb2HtjGw0sos2lhw9kgxKdqMe8koiC
Qs04pI794KFSFLCZqQORXutu0Is78tA0D96aVdX1sYxVEXPr3QZODH5QShY7g7Il0stLVZxGeiPz
4d6kaKrOFMoQvR/qLBBVFNip1X/jvl+jXZt7QhKnqiD1+bSxCctpiAaN6gr9TOrxV8d/qBvs8M9s
3gnzmdmPlYOJJBQeTVwOt2OdSrxqlcpjvGYqeBqHrWo3nX4X+sWXj8OUuqWF4gncOCsJ1puh3Qtk
lPOLS1ESDahiEiQS4EDuUrdB5xcPMO4sz8WK/QFhS6VRQnhMI089uqjjKUXtwLE4sMUiSsPKCbbD
I83vlv4eTUaFb9ezreNLdEwoIQKEQL4u9puqN9X00Libgtz35U5jKyMyNUYISMoPIRDHWp45vcnH
R90cFxQ4QbBDl5cvRwyLQ26qkHh2NDgfVUmSqT0o9cqgNMtRHFZhp81DgxJSa0wYyuugtYnzwkJn
klrdZmyyyv50lnrPTFjSeXNo8VtV7kZ3z9RXYBwDQH/MePHGGz9nkVeAlUY7qCx0JNp3q9kWCiT2
GUekdcaJJMVOY3JZ4ZzueKpJh/EhMlpaM4He/330/Kz0LNTJzqVQ6lC3/OgqGxmz7SOyEPfN0KZO
gWpucRJH+hlFbSsM/Dpm2pgbax5fIUQaHDQGUgGNMGyPuHwr5xuyPlWE7pzyexFvbf9uVFsPo17W
xLPIsFuZVR+zYY6uWgc2ILHSSmrkIQ5kJ7RE8mkoG1wdWyt0lsODFHMMty3P2jdaZasyQh+h9fMY
+dgb5UOuX0mDwSDFN0P949xjcoJY+WhGWlJT3ecVdnmRimmr6th86YG6Qug7Ky+qSvuucl44howC
jTsGHWK4ndGYNzlm7vesRX1hY31RVyJo1rxbNMYIAgzqXnsA5A758gmq6ooZBgHa6djHHoMiOGVx
tmKyZSL1U2YwKNqTAT0W6B3idvV2A8EGeO/KfYexCL5pY2hQpL8sJPlS46zWdwdnOVxyWfNQtAdB
TiVY9VO49o9BcSybjBkY6Te/gor+zBFCeuhVzHvl+SIOCUDfTzlm3aDaK6QDB1Rgb10CilAdr88q
tuN1swbxvwamfrLmfr8YZKZXsTny0n8w2mDDyVA5ol5BaRi6KLxwqFa/9CD/yZf+7SqI07lGh/rA
FX/AfLKq0PiOHr7S+DBrtGL8YcWDZ2pJ+bBghvEE4Hpdn3t+36GqWpvD6B78AThKc2v/yowLTiZ/
xcBsqE9dfBDoXf+CAqoOGb+5KLB2keBXLC2CY1Dk9tO+HRNdrHDRTiw/WzTeXpQNGLlOC9ooUG+W
2HBc7E4wSEUNvoRL/Rqg5AEXux9DB2nXwNI4qAh158S6SVskFbVHR37gNaPDrptu2ul26W4H8krk
d2ABjpkzKSGY/kBOTRM81qJP0MSxEkXEivwA764FTmiRt1H0oWvH03w0MApmMoic/iznCUOTxC4M
DH7cCG57IRPkUrBXUoL9Hpn6Tnm3Tr1Vy4dSJ3O8wNIxdsZLaWa5vpPYvhBaH6AhBScz9rsxqryt
393OEqiX82z7odm9GMHdWh9WujPWIz4aZznsOGIQXDz/NmdnQLdgnEQzfE3p+lKIwwp20rS+gwOk
/HuC3hJEoCHf+PQpkJcGsy7DjqjMlHG/TvsOwqWCowc/zusvuJp/g/T+8Rn/BFxV61p+P+EZU/Mb
/XZXv8vxhKboX78+f9EVY2UjC84CWA6Dl7/KU/JlZaCGAGubEjSxUZXksXOS0RxbCc9aGMnR7S+u
eFWj/ABwcUUotSHCca7KtD9D2P0gpqCB1xCuuCZg76TVlxdBeJOKrIQtxa92o7+9HIVJCYzfQX/8
6SE+BAUH5AZ+3pSw7RKTZNmMH24ImDwqk+7pF1/ub/Y+ENjB48XUATTJv2xHedUTvJ3oCSKVIMMv
QtO9M1OWsGzc/OJaf/vNsCU510BP+Hf98Peg/uwTe8aNVPD3mPVzUD7YMD1sFbIE5xdu3vMlGZYU
etUcWuB/ffG/2XZxO6FmshByTPGvf36IE6JCSgStGGEn3wp+hnsLssx+sTb/dpvDO2CD2gpvCNv9
sbe3lGu3snAz7eOcOKnK6rQ41rGzqWMj+vBuMXWJhihPljFk0S8XznUd/lynOFBwIsNMCtOGH7e3
E0UuIBdDfEdmXJCHkpUxcpVvQM2IbShd818t1L+7Ho4W6tnkKkGl103/D2oS0bkz5kwag410TcR5
zNDaYA4auam5ATcu+1Wg0t/eXhzRkEWCe4ih3I9ZkmhBUfIa4Nt2VmZzkkdDzKB7Am0sEqFM0HOF
1ZEnXob66virHMq/iD6w8WA4SDAzw6CBYp7156/b1aXXFS5WEMBZIGLQNOuQvZNQxeTAoSP+1+v1
bw5wJHkE4CzjkjAzuN78P9xcXiuv6Z3aQJ7GEIK+UpDPgKHGb8/qV4K/v5sJkquIEfOpK93258Lx
RuV2wKaM0LrIZ3c3pAW0ZOi2RWKmfVyl3u/vyb81yP6fTamvfPuL4F9f4vg2/Jxn/19Ipg/gO+Ve
1+X/eVi9x2xe/olM/7//6J+EeusfYKs7GFS7OHXIb1aXvw+qQbU3CS4AizAwlyxy3az/m1FvgyKI
+bZz5bv/9kf/zai//v9MuLD7HvBLh/w7c2pC/yzJuDLqPVjsWPBbx//xapf855Up5OCTjgCtK6Tt
vmrfgZ+WXzqY+SF0Bzw+eEHG5jgd3aVjt7Y1wsVhIIB0a7PpAIGOLF77EnzDVtf9jVUAa3GIBbMu
6jbexSzydcervMBwDohmDKbYChVLuYz3Wrj5BnQ2XaVgKo1O5FdGfe+iivbtlgEKNpet5G1zY/cI
qWRLWz9qV+abebbmi9C5dyyYEcB/oQA0UXN221RWvQetmd1MPXeT3AZO7iuJeJBxHk4ddESJ3zpg
toPixkE550LdQ/VlbRqQfbcugtcPDmViw2fqoJiUxNyw3Brvu9H0YUnHYyJB/TH07MDAozHCIYdx
nJfzTwwRXmGtdXKdGt63Q19Fmk+4IpFv7eDPFyrzNcp5ucQ1ePxZuUzuU1n0LK1s6zUopzVCFK2K
a1RbF7j9AQBuWmAZOQNZWxbwGlgcEBadtuifK1Y4j5p5qB3g+R/bsHyPSW/1SZDbkDGQUm+sDlh1
W3YyNprC+QJbEdlMddddTKL8q+6et7eFbzcxXSpcZBrRulcKdz1oOHj63ZzazuzGjdm5YSVbEHAX
DJb4lA9h14KJx60LAGYgXebZYey2datby5aPABIRiFejq7ZysO26RTxNlv5yJ7ozJYT146RCw2un
GE4BZjzmhEXjuN5ZU1NvkPPuvK8MuGwnMehmK9ebcXCDuCry4rjSESOppSU2dHgqWcG73wYW6Pm5
ASSrY9Nnbwz5dhydeeuZvDzlIGuhg/VeckyTnmYd7Jg9IAAHQqutsBC3wwfvOAPSf7flWKbrOEDz
YM3Oabbsd5NyI9FDQ8KAG+AtVqDm0VwTeF56t4WNGALXMfiXM+ubSbPPepleNRZAGgD0fnLndUKH
0xfZ6rnO+1STGdgbGG2WoFigYpjAkkKCjZgM6DhgZ4NOeQC1CiN1Mtg3s9Fbm8psYQ3jCecOsLAT
enL8kk1QZg1rMfvVzZc7L4i7UjizBsweDQTmiUkC3PH7Mmqm/msFI3ik65EIMqfN5NmPMETstrbj
qMMoWRF13GKxLDRP5rambwNju5KAH96sZZcoJaaPwuzM19HF746m86ksCrWCdDGw64L9aJTGoz0Y
3Sdl+mWA7HsrYJ0cugN1wrxdH5Qwm9Qp1wukxMcB+0+oZ8ye8tZ7EbaD+SMrNVTiMGSXAULWDNO4
FXVfbhU4eqdmRvoc2GfQW7AVxjh1w4oDp0AvuLzmyszCiIMKYgI5Ie8AW8XAnwazzBEXZRp7q6I6
a+b5YnTzvV6WW26PmagMQMzeiQRap9zDINO20a5O1VBkI/dYxHtMiQjhReSsxV2JBzH5Poiogm2h
6UG3BfLmk4TDEyT0ow9otnwlgXiFJJHtPTWpbSXqOsmNZXqnDN224naDgMb8s4X4PtJY8Nu26zF9
m3Idl2xwIb9Z38rWPHImHgRuLEijjs4KJK3DCQkUa9IGkV7dPAJvLrbm/rNQ1hyVeIq8JKA8l8GL
sbokMdXaL9FgUbxMywxnO1P7JzsfvJ3dGUA/awKoIACeVC/2t6PzT5SU2IrBFYXPmAErPIfULqga
dXdYzSA/GiCAh9I0RIQIUSvrmtrJTKXaPfSjLB2uwo7J7Lw0qOsaXmiAwKuC+aGnxiqbCjluGa2H
lF+FIuZVMtJBO7IEFFqOXiUcqpIOM33jKjMB8IlZ/1V6Ul5FKN5vchQFYcoK5VdYKhUkNXeDjDjd
cAIrz9xQCPxifpW38KvQBUcjNkp6lb/UVyHMfJXEOBbEMeoqk+FXwUyNmVHUQQxzMCZd7+t19k9S
GDi7LLBxiqqNnKv8JgeFP8yZU2aq6Kd3s0HEfKhKvT448BaKG7DLETgPXQr0zg3YIu53FQgTRKSV
h7TlgGACD/SnsW2+nWnCYGTk33Sox42l6K2DGWUeNCD9YCQOdxMfoB+E08lImyLqbeSwN6PXb4QP
UrxtG11sQhgf6wlw3rwEWKt99eo5NkaZhJ5d4cejbTx0fgemU1B7m6E1ZhAdJjOuKjPfChcun2Vt
AE2FZCT0u97Yj7J58vVYpXOOPRpY9Log/N1rBLwGaqMCdu4b6RjgRSB2s2SdDJBsh/px2LO167aG
DQYyN/LyGPR2HfcQW7V4QVcslEJbEWCC8h39Ewi/pJmT0ZHQZspiCoulZJtq9KEYG4BPGgJydJl7
eaoLCZAXCTZhP46nq7Phve1otFDVAnqOD4mX2+pvcyqXD8c3dsRV9R2VzbGiAIb8fHR/byX/rfL1
/0cepvefpH1HcuS4Fu1W/gb4ggZ0U/rMlPdVE0ZJpaL3nvO/sr+xf6DullJQFhHdNeroUETdBHhx
cHHNOQTkrYhLDfCCQJsB/ZCbge7/+7/5j/Ln/0EuGP/pjqdHT/5D78EvSBeQtAQHro6HpYZH7F/B
r2T+D1wtJroNaIRtIg5+D3418X/QCVF1zcRvomExHkt/B7+q+T8QJKH7DkSp9EGuyf8m+GVeoKCV
1NCfCdYXJKAIZWtmntiCOU6RQkrFUdDJKNsQ6rLRbHNYocy3yw/Ly2orbu2Tm+ZxOSg7jUObQt+3
Hw/8r9ZpfuX4Tdgg9K8nZDqRp97nHqrDvua1fsfL03zOlXy1w7w9F/QeGpOO/hY8ZHxRE5xc0zBd
8K2TMXuNlFcU30clFHGXJEfhAYMszUuMBosY517EPOLR6+jqr+V9auSkq2JXDb17iErg/YL+WGbP
of82gfBkRfH+DEVcpDUMB4WySwzJIB9m2NvWPicx/1q6jn5JGTkcyo/MPPIHNF+sRdKhld54LjLj
WhsMOxuWQ9dyhud5hugr6+hbQkV9LoxhUhxpbA5LR3xjHH5pNUYxMp66+Cm3OV4T/fuxKW0a0WgH
p40lpzXBUjpi2MYL67MO43o9GjUxTvcfdpGOgoNJE2fyC6s9MjhdabQKSv6o13q9ilopGt+Sb9tm
mMTF31/ryA6ziYjNhGZBwtYRff0yCXKPfMPYBOrAmDNG7SZ7Hnic80wW6KtJZjNrM6/zmGBpNP2s
o38azWE61JEkF8OzkfUvc6Zf7LECwOKqzlGc4cx3Lmohln6YA81pHJPmuF7/Tsx8Yjg4PmtvZKBf
ztrHhlL0PXYVQc9mzG1gddq5eil5ioPugTPd6nflpQk+Ie1W9vAI+IaZNJcgy6ddCN+U3fZHpRu4
9RMYkOvQSiiMYa46IJ7FsyQ6rxt0Cs9aemvMoL7Sr8UZvcSZ+Gvb7NvJ3rLLgN6krgrpZpBsmZhh
dcJfaIJxMaX9CIY5W6ss1UZp2ak4Yhafs3xfvy7utOP9rioJPGwiGpNG83xJ7AbdGmgOKlCbWxsO
skmfa3BfbLHUuqlR9mWvAEfzkXimeBPTfhREWFfjbAuYsM2Fi4n3MTnHBSMWnxfYTKCkjWfAnBkM
br/LvTFQ3eJMdArsJo+T6iSmvnsv9GI+GxMwAj8jBFUcQb8EtQG6ngm5QZcRx1O2NxKR0GczA1qe
lDrCR8uTGgQvQaudzeIVYtFQ9XQ0OpQhlPs0Tj6YIf1iP5/KisPlMbIk80x72HZRMDp4GNq5M1uC
jUpnEDr1gdya56tbeWjluRKd1KWcX8rV9tpPRQb60Q4z/grqqAqthCO0naRf6vQyo6pQ/ZUc/i0G
vQlf/f4gqqyStZikIMzG+h3lst6hyIq25aB8tJSL1pVs1YaqdVC6mdM9X/NOI89/6N+PLsoeqfZx
UHBRCjWIParrGvkE1GsbvO62t5FhTP36MSkuHFkSZzCWyegsAaqXO7TMoajY7gjiydjBfdJbAwDe
uK3d0aVMseV59qg7Mb4or2ZLv9fWXjMX6CTpo4mEGCLK4lU0zrOO9zHpkdsywFyXILo2ZEwv0oUa
YPptfO2qeNJ9GiXPvBIfQ3X9ZVffEPBoV6tkRrNADM9JHtBSYCX78hHjza5qx3sesNGN+bouzIPh
OYRXETtGpeiRCDJ7QM2ARPg6/xySs3S24+HHhD5AXsvIab/8MMacOmVIIQuTgAEDyemzUroni+rH
SK+ug8hxzNP+8GGJCX8LIStqiQCukfhAa7INIow/tMCcMV1IS1IWEgLscF+r302eoNJvbpyPJTBH
S0r1oQYzC1x6PJvbg66fE+MX5lkjI2iTqxZzq+KhXPejwAHo09D4bhdVlk9HujOSRJ7qVHGaGp1x
T9DUxgzQNmxwvo7CfB2kfbS5LYC+i3kRLU9txkF3jlOzlR1DSpVKnrCE1bxPuwmNameK4U6Dn0Ip
3eQxNfO+FEtuOlQmWpLEAW6N1gMKfuOzaWOwYF95iLQet/eO93kYpItUvWzLqMKlDRlCDC4hmms5
rx6OCcJ4QF0VVVS9XVz6BOmj6q4Gr+mg1pyYkUEDJGE0GRkUWSQYE0WehIHUoUhyUxJK4midZ2D4
qrrCrAKmkv7VfrFW2G4eczbEuNMX4oCaUhmigz5gTj1qOMR/jEd/scJGbGOhJqDBkCne5Mkluqy2
V8HZK50J1UYz7RWpw0TlhF4uUks3bY+BOLnENNQicZCNebh8WQvzgADpu9yWiSI74h5ztZeJv3hp
UHOzM8wh/WKG8TI1S6oGxKGIqFv9sgeTTHzTafFlira12lxuiybkABv7yv5ikYEdfembNllAL0Cf
vCCX8df8PPSiq9ACbe/3rtyZHFE85iB9McjcEXXfdL0AogdHBpvD/SBTrmgO1PEcj7klmnXAGz4D
9mhGfigxf0i63Nv2PZ4JBnFqJa8xLlsjVtaCNgOfTrD97/N2icGBLM5jbSErcdLObbJDK+1nwkk4
cpbA6j8ZUZynFWpkTg2mO1m8UTUOyvB8i20Ji1QtSkEQRFOaiocRyUPmK+f9W3KhRAOR8GffxGDw
QNCaNOwg3OpMTeS1aBggncYxwfksBgMDRdaHIA2CZ2GWLssOqnCGIcPtL//WanQUfbIHxGAwQCqH
RMs6gHOxpn7aT9A86jGb/UMryV5Fi6+ZK37fiXtw4pvxD8VUz0y1uU6T4WBkyWu0xrdTkwXpmDoD
utaJ+mMeB68TErsfs2+RsrhEBDNgIt1ghvFCK1GJx6zE1SChwD/orpz0bq+a/to+DODxUVGIaiOI
PIJzAJU9yFhpZRCBNlzRwM8RusKEYlZeog0kM4kTVpAUGTR0PWMClEivs1DfiwIeWfjJE9FcUDFb
QvYrXFMXNFM+WNzwG3vHwDxJGS0/w2mxiQ72u9ZYnFRc3BzqZBlYAR0z08/1XLcqTM+g8vNCNcQ6
LXSy/kU1l4u6veqA0JjMLDBcg0LcNGOkMMKcrCBiMk3Nz7po5kmKU6D6+p3Qwykq6Dgk7CuhX9Ax
RunsHL3Zdf1lCOYtOdAyjuYdQ5JKqyk0IkBRD23suiaycaGGD0zkGHFh7WCk30+CxC3Om8YyXbAM
JGeLp9itXd6vaCl9bDjRCJs3+2Kc7sHRoyte57itW4E4QlDu+t18u1oxmgUssFfu6wfNi90cHM+c
u/b0xn6smIHvuh/GHuOTyJtFNyXqE/GliEwsjyzj9FH+sMIguCFhlj418PkycTeZD3J6ZpY/to8y
zwQD4kJcoAPFLFRHj52+KZxoeci46YbTMP6+DkITWsefaACVWFpit+L2vCkum4FzTZz+Gu8R6Rtc
Hf37c73qtYR+GMwU7jP1CpxPyfTQTpxYjn7Tr4fpwwrjaIYeDuAjxCs4RF/8rHuGYmeYyArdbHz9
Lx/lwxLjXWUpDVNtlqoz5CAnzFD6siT9YdvGb87NhxHGuapxiaZexnKkS7SNBOUtitXKRefEF3GA
GNXFWK7DaxHmfSjG28Qym5WwBwonzXo+aKKbQuZp6vK9nN5xlsf5Wibjc+CdVuoVNWRHm547tAHU
aeURrbHafvAic97lYMlc5caWihI8vNc6QoBiJhjtE+S9PA178CNeoMfB3/5ZvF/FvDfA/4lhSA35
rqXKPLSCnNXpT0mWd1ONWTPMjm9bo59ww2NNJtqQ574nsYBP3IzfavM1X1CbgjQpoVNlYResBS+B
eRpN3n3KZGKPZEBDiKoiXkM/nhbdhhGkscvI2V4VW0hgow+TiT7qNpNCUcfxIH6/yyBuBW7eM9r0
zbtbeF+LLvcIV/K+7w0NlLhOjilbE6No32mDT40BG85rgPN0Mxlo6XEwJrNE2Yv4UaAEmT95IJjx
9d32znGOH6vxm451FWcdcBKEYlWHYR8qAO+NOa9Iyds3BlpKY+zUtYOXN4sNwtF51QMy3qLxxgox
Xr69JjaL88UbGExR0TiWYhpTfc/igEnYGfeg43GngBe/c6yBY/+zS6jZPEjoI1Oc3pvc+Qwzzrv5
Bvw0fu9Hl7zJn+3vJbH1pA7qYuiDQJiNdl9JBaOmgPa174bGwcpt74M0wec1jaVcoOsRYUYf7lPy
0JIWnJcuwSCHDMpbkIMIEwcGeRYZnFBaUlcYIiOOnkLiB+O6KQEVJRrgptwIRJLbpP6uN/8xTv0H
niSRAQ5wkNezNOGYRQ/tWRIoB6Wwcid2VugZetoLjRUhheIIP807M9h2021kxPTY5z2uQE+45g3i
LK1+0StKTz6CwrXg7Ov2wZNEBkcwWZlkYFVXHXV8ijvVkScMxB/aqHWzdPyjcEhi5S6xmKJfuwxY
3yUYQb9rpXtQarqzfJBVTsWTdw4YPGnGMUd3I/AkRJyaSs5E+Tw1OxU5bwmeHQZKBvDHJR0t/Y/q
c14HWv4DWbv/mDf5iIbpRzy6VaZQr1JFQCa4ATlMZf6aB+ibeNvudnolHzaYHQvrEqNRGm5+JZJ3
Ah26VUmgd60C0lDytG3rN5j4YYzZtn7qi2wokbYX/dUDmVqA8VlP9dG37YCjneN2b4NyX4Oad2vs
1FdTSKjOatk/DSkjcFh2pQAsZ9+FDCNDkS1bwpV2M3PuaM6Wsm1gw9I0ZqzBOSB6LmK8VLipYl/v
OAnp3ySkPpbHgPGgzlWjmvAOsAbf1d4ctEG7YNpTsiGwbqf3mJLa/nynkendIJsBG8pZLc0e59gE
BWl+lzUg23v8MxPMmuoaekjIc6pOIwxOqiNHMoPwNW44gSHnC7GZL6KSflEqwPucfJfrH0gFOfV0
ngsvf7Ya5hbJWjXLpgghQNR7lYkOiO57O3EQj57PDSdnX7RwbzFS51Z1YlO2GtAkLEKdgDYhPRdB
V9YOylluSJw0Dm/76N+PcCmFCojR0tuxQYNjFHTyawhp9o5zjE47OBpxMMRlomeWpaOEbqE0962G
aMOZ3CzAFKNoSTfg37Bbq7zWdG4L28lL8cggg4Vir+v1AG5fZ+yCnE6vg7NrnW5AzeX8W8HEv1Nh
R8YYLKwrpHdnImNwHyNkaelB23IVg6zZyWBCFr0+PW8XDv6ePMAfJtkk+TgKAF/InTigNiumXdx5
esa5GKlLf3HHIxPMszWKW6HOwDDuJDLGT5vWjkyeROdJ7zsywWBEVpYGxpQQxpeK3el2nj3F0N4Y
Ig7anb6sjuwwoeciRZEctmjZ7NzxTRgYvHgQw7Blr/ASNPxxdo7hn/3iEGyqXEkNCdNODXHEa/Cn
uhg+dDs7ddBFuaOju+A7E63Y5U3v8nyCCTehJLJKERSuHTqAYawQXtfjXVt37jYUco6WwUDGKGV1
AfoH4kjqPaZ7MrPzO31XlJnfYt5k2xbPQZiwCVNHYxNCUNPJClDbqWe9jLHF6VIqb7bt0D7+TWdn
8GIQJfTUdMhWLnvZxtTk7S52XoqzRwmBhRgo3zjmeHvIIAYmn/WpFOAgoBvCNLm97qQAs1/wDekG
coyKG+8NN9+JB95AOWdD2QxZiTOsriEiXE19nEFOJM+HEexYEffZRVewgR5vEllHF0uoSBUBNzN5
Q3zjofGzc4x+YoGQ/71Lzmcb7Fa+sEue6xfeKAHnHLAZsAQyoRhCwyQBVJ8wzQmVXPCBhYLGiTx4
ZhhQ6ZNZIzqEotEzfN8nGFnKvJDXQMJDLjbtZWp9NRcDQc3BU0A8kt9iFPFB2ku0lW2yeIMIXHMM
hBSjES4mZlQd45ySEoEz/wDVU0uGXDyfy4G3gQyQpH2sZrUKQlfJlJ5A2GlBqQV8tDy9U57LMxgy
ZH0VotyLlwrUBwQzMAngV3VzmYP6vOUwEJIq5iJHDeAXmmpgfVssqUx3yIz6HOygfrV1shjskAtD
kosWLy+aNyw9CBDeRGcEbwXo7zggz23tbYPb+2ew2a9ZBnttNiKQ72roLhHo1rmCfD/Gt9tmtiER
hBtY9hFgLOla6HmPCDupIlei/FtKBQ67wTcyMJYiqbxtbhvwDTb/pczg2IxplbQNz0UwtRe8ORHe
trHwgMYc0eiQFo+618rUnTZ7iKemsioNheTttWx7nsGmuGI9l7K1QbBbGphgRjVHxXRuzfE76r6/
dzvoBnz+Pm2SCys6zYijyGciJESm8xQCM7pwO09u0nMeDLwVMdAgZbqExloEhoV0t5JgzEGNzGN2
+d2jRAfbEUgvIDv+eUXGqOthPYFKkrYYxfZwPgbyjgaFspM5kaffbX+l3zj4uzn5s7mWoLAL3hV8
JTyGofFntVHhLSA5hpSZZ2h9sG3udM4EVC7/LI9xwFxOBS1ukReUbvPdeCcFNWQXMlALWuC4dP9a
Ixr2PZOzzt84yrtdevKODrJhFOXalzUcH3hRGI8tlthI7UFrjJu4W610qDn+/7t4+90kA4lQVJDX
VcYYTajbkgfNxD20C9bH6HzdE687QziFHK/grLxWi9+46T922WhqhpZNltH2W/Bm3JQzaPz15DrL
nzhfkjriiaP3boZxVH0xE3WMsaOtMzvThfKMsr0V3akPYMr8tm3rN6j1bopx0llCS58RY0VaeYCm
fBf+WtQzSeJclRzfBMPRZx8pSYs2ODryFX43oH610z1oMVBCeMj9gTkKXOIW2AHwRsJ02/YCt70T
J/+zZbJMxMzkRnWWIdqlXbxrgC1GlIFpYMVgYpw/RZLOsbm9qZB2+WxzzDH6aQo0xbxcgV+znZ9X
w4nH3fbKOKeAvHXsHB08IgnZMNMbFEmWX5KTe3RcJ3UKGw05xc5AW+h4Ph14udnTsIYJWVnW6IA0
8ynFfJrLScTlQxa3ifKDHDmNZIkVKOvNX9srpMf46zn4MMV8u2YFa2syIcGtd6q1ppdC7ne11aGD
qiYVSG5eFelx2+Lphgloa/6zOubTFXUCWakcoE3viGUPkcugOi/Ow5/xD/OaTiOCkCD2t42eRpUP
m9SFj75j3khZaqh4i6blJYjyF/OnwaPqPO2RHyYYwEzyigoko/0B0jz3CRh6iXIf55KrQ9tiezEU
7Te+GZu5n6ACligLGsdJcSjSlz7meD3H/dgMvSyYpTxHqAxAjljRdqHsmdG3un8Aue72Qn6TInjf
M5WBRnUFASTol8DPug/9Zv92sCzhu2FRgr0YxHASZ2mnW+w+nI/lUw0Hsw2LaEDHZduCn179Dmp8
P1HKc336gb+A1VnEkLOURQ60lC+y8Fsk/yyn9lBromr1c3oxCYubyPFem3ReyYLjQSpzyy9VpGEw
BFeucT+4pgWsUQIUVaFEY0H7zC8wOcbPcJ0G749PwGCN2UKXWZhQJ1nn1moadI82UKQp0H4JgTdQ
jvPiitMX74c9BnAEbY7AA4VMgnwN7iNbOpgXaHndxQcx4B163n4yQAPlVLNVBQBNkdS7VBoeyKDZ
g6KBtVpwOZ5MI7+tM8kAjKxkmtbQAeDlGpxZOyhiIS6EEIM1u5R5j3dD8JbGgI3YNF0sirjshciP
wtfOgMDwY1gEf7Yqdmi9UmVDKWSaTJ49Df2oDeYai+rMBEvrAkpdi0+XyME2dnA91BVN6muMDEwd
or8bceVgp8zxP/CIfLoJ1hGYHJG3xpPowthP5+D9uIksArZoo7QlX7Ljw3weObEP0WZXcJAS2t5U
zoHTmDfE0qJPJB8qlKQof0N00c8vBbEL/I8iXEG1m2OOc/O9qZod3XzpUnYDlJ/pzecV0qHCxGbE
KbKd/mZguQRbKfi0FKaXR0rBIDcWcEYIvcM90otCmbztTTu9ig8TzFeDBO3ULgPC9Z648fgL5M9S
8vBHJtjvMhp1BpJn3HptfD/KtpyCK4A36nH6ZkVMZ4CBWAY38GfngxYv6EImXUZxZrJ1+SwWb6YK
Eh6tM7Uz58Of9rMPW8xtMndKuQwE9UEI3FgSvAs8NuPlND8hI7jMv7Y377QLfBhjbpEsHpI0XHri
NJBgW7Xeg+gQ54Fz2gU+TFBIPHLkbFzmUQQxnkNM0S7mFlwS1S8Sofdjeyns9PFfjXBgB/rnIzHX
RpVnjWZ0qQrhmdtCu6qJPfWqPbVB2dpq8jDpUJ1zIrni3Iw832BukKlZ2ypakbpNpxn6KOW9Iuku
CHOcOR1246JzTtTJ7k+qhwkXUDUMNTCnNhPn2YwHYHu6Sj/FSg/iFHOIoP6BEjAoEC/aLL8QSv1u
JjmPyOZkTvzYNnOcp1qu0krEk5jWrpGCd8DEDelKysStfuNRr5zyTRNaIFCpR95GZcdTIW5vVmY6
IVxGQqohFuiHOS5zyjWPLTCfro3FUk5UlJ7QeZxNbmTswDjE8Uq6JWyAcWyDufGlqBRr6HpjwnI/
uJQix3BCNAdBbA0EHLz+8pNn4Mga6xzy0Jv12CAziUL1XQhBNSmG1jE0hq1R6K+rKHeB8zdTR1Xd
eyiQ6rxcMj3NG8tlqYxrgbSp2uJOmaF5BvE1ESQ19bdFk/ztfT396cCEARZMUfxCJy4OvSzEJioZ
NVC/30XJmShxEq8nMzPgBn63wbgHJqTaqTOQNSxf5AWE07Hd3Qt2YtcuhI8vSrB/EU8OIIjFC4BP
vq+OLTNO02uxHIsNGv4gfUQZtitQe1OmM0x97kSvuYIkS7C9n6e/2/ta34jXjlC6X4uhHt+I1SBS
2QyjhUsbGtm4TksOXnK+3Fugd2QJJMThEi0QKxSLxDKS1pIhXNbyUJm3HgapVrQoNXOOhDYUaK+G
qPdlENuLWnRojJ53xOnt/9XnP/aOiQ7GITKQ0KW0JUNz6BUDun+3IKKETuf40K0GSC7Bi953Fkhv
nYigWmnieHCclberTNRQhrFYTx1yeerc29EEDt4FA6POnzkJ/RFHn04Y9EIMexzuZhmhBWRCt0dz
x7S1BNBEbZtimbDebvOjI0AFqI9tDVpalnWI2xx01DsMztkdysqv8lV/WIPxoDmdQ9CxAgi9ry7D
ixqE9OJBvNn+EbxNZSKKSMzRTZzgcShBAA0UnPMFtCq3TfCOOtW3Pl6n1ihCr3Y4Dj249Kn+w3po
nzPQMBR3tOFxepQ5i+KdDAZblDHVi0QCtnTJriKQAIox+7ZPBQ6g0H9m41AQ5gB2iTxD9AKRP6VL
UoI+mLw44L87T4dDHyBNmMOnGKWuZRUSyrF202t+Vd6s5QPoZVcRummOlp+XUW9xvhlnC1miiVFQ
Ky3LEQapl/UdvCMofHBrF1YYCNeUhw7ii11g7njDFxx3ZNPLTa+KmIzDkWimm3nQb4T1LoTU4/bi
eGtjzt0YjlVtSAAzI/+VD3sZ8SzkzaSSk0LkmWGO1lIY0DsQ0HXbvsjRryjcJ+PFzOtn/0049I7M
hDlcZhEhI1/QDwVKuXHX+WMARmonDmTurBTv4zDHqijUFpSLSA/Uhj9md2V3Zsg//ujTsPnjhI6R
dgUwvkuDaT6fosyCXC7kAjn+zVkKm0cGBaHWjqBXdspuny37pLrErPf2Uk7H9u8fhk0ga+nQqGGE
R25pBFr0c5l4tS0ern5JGGvZunQKncFyZcoH4hWv/SF97N0FciFyENrNfyltHd1YbBoYjZWrlue0
b04kEAQIcognQgCsuN3eOo5TK29/P76FI7PNNFrborQ99GaM9uIOmivewh33oufjK4hjeh5cNzp9
V3y+nHIJjLBziG7eBgT0YZo5oMD3h/pBLBdH6Scv73gjm6d978MiAz/6EJEUvERvcX0vIcOce3rK
gTiKLVurYrBnFPO27cA26XTGYzf/gHiCFZk/qvi54fGw8lbD4E8xNcMkJMgbpTFiXKXcTVH73Oom
58D+5qXysWsM+FThuKK6RMmVoL4KMcIdGq+fpQtJtToBVQgJrMgxGObRugbiBh6Z3m+O2rt1lvYN
PWWh1Is5cRZ7BGEptAxfISSJmY3Qmi9QDbrgPnNPw8eHRZosPjoCnYEiq1JiX+unZbGzC+KmjgHR
E0dHtVzwtSD3C04ai2eSiWeMVAG7fYja7mqATBdXYj/ylsXxFjbLCDqQcRjBzO7IjQfgyMzXSb7f
Bg+eCbrKo40TxIYiFMpoWu7PoHkRfF3kBH48E/TvRyZq1QAhfohqGCl8qNLL0sPCE0ziHGC2cSET
MDkWashaGsTTRsgZdGAchpanQpVuOGDBWw4DFiuErtVKga3FqG1DMexuqZwejd7bH+Z0uPzh0QxS
rBI0ecoKzACN+qTXASGN1VX3JbKl4Oa3dDD/Q2dl2+TpEOzDJAMaUpGo8iKBv8iEOA0UfpHJzka7
UHjhMmcH2dRCN6hkEmgjrQp6gQlk7WqNGZTH7cX85lZ8Xw2bVtDKRG7MIpTBSKI+9PPgzN1oi4Z4
hTneO1Xs/V4XrAV5nLZNgrh85pjnLZKBB4CBWIkx3KR3Rqf8qRqWFJhu/StNbAlkqeW58HM68GZG
TrbtgYr/n/v57RF9dNYkFSryLeUiW19o217ijgfjTAP7dhqgbY/Llsy1x8DHpHZiX6T4lOsluW7P
YtDvF+cihip/hZfgXQs6HiRyfPSNx/VogVneTpCAQrJb0oJZ+NENGPL5RpbX7a/H+3hM0CFXWo2R
GCQTw/RWzAOt+Iar9M9MMDASiaYwQqmHJmavxym2JHFxcoOHIryFMChSoTsZwkBIaK+NY8T7bn5q
Yt7rgINUMgMbxjjq1aoIshOKd2QqXBG9DfpOm+1Uy1CjBOkThNT/aPPYQqUGhSfUxLCssXHK9QWX
rxo+/JkJJqKI2jky4hn4S1a7IZJV14ch5pWQeSClsChBlmhoRSxkUJ+M2u1EO89tVbqKx9eogXju
XkOTX7LIf7h/TI4E7BBl1nUYz4CClJi7Su6uubu9f5zwiGVfzc1Rkec5QUdvc1m3N2bMjTLpF9iI
2hXq+0dQ0EWrkYAkEAVxI3MgTzUVP0xyWWTWMja2AuV1cpEadlnwyDw4Z+oLKWsddp2Obm9niLwQ
psfvJi7M7d3jOgYDD1UWrRjMwGxL76BUs1sDwe0t3UeA6/NItTiQqjAYIebaGhcVTEGdWB4g+kxE
qxZieMUNZ1EcpFAYpAhX9KPpEh7EGrRK9iMadsGzfUv7MGkVBXxyF+IOEpegokfvIAdveU8ithIW
lXW7hglBjAiJ+7Q2zho881opLuxQqfZLdgfRLHQlQOI6KfZJ2FK1ackx08zK9DlIjWU/x4/xEHJ6
LnhXKFsgqyRF67UW9cAFZAGqh9yhXQYjdoNSxptcSn7OuWTTsEMVqWPddoBOc7nsUPqTFU6m/mSv
7VEQwmZgs7Zqiq5BAwbx213mRm+6PJVfB92TfCligmAJVgR+vHPJ8WM2CdtUaSoOMrJUERx4Xp/T
6iKvfMIb+aHHYQN22KRrVxlKbNIioKDJ1rzoBxONaL0p2zMYMupOfa3miPPUpId9yyQTjoRJJyNz
jiirRtYgF89qDWJiIXELxRrSmHNQeNvIIE8c622MvjrZ0SekCVD8W5t9iUlqqf/GgQORsywGeCDV
Jg5ChowcURcvH2pXnO9i3EiE1EE/tX5dIb9Uhc60EI5pDoQTBojmAiyC4oIoshoHa75VK6gVc5pA
6T+x8c3Y3GxV9H1bSiiNkW6wVcFRjNEniSehfhsHZmUtqP9t7ydnUWyWNp3VpJoouZmqvNTa+FqB
uLMZdE6enmeFiVjAZtwNpYGtM0NAVNvf4euAw1DipLbfHoFb+8eEKHpvZmu3IGug3K4eclbu29wK
zdaibuSQnXINxR1vONRPHVDyvxX63t9RbOq2MjQd9RzcVDpp7HlZfAM4EvWv21+MdyepdLOPQhgl
bELwHuFgaxAhby3pSXIyFyWJ695dXYg+SnYIWa3i0nQGToDB+4wMpEDbsdeMHgtUxdaqO+2yiJ4l
ueRcBRzgYmWnolDPx6KjtSM5+9Vlu2qCCmy5T4rs0EA3cXs3ecYYOEmTmJLTIS6TwCGbTr6O+XF5
vs1a0DBzMJK3ewx+gD5DBaEbeMjAzZCX52UWGAIH83lxAduyC/VecSAROncqNHto+6Tz5PW+h6Z7
e12PbguarspN152OzKrhbe8kZ3ls7y5ppDxLazx5o+4sbZzcvJp5BBo8EwyMzHj7tmEN/0Pvx25s
ZrclULTtee3VpxvUPhIibDNoFadrCb7kvxrUiI0HaQ81F4y9o1cg8qrn7Y3jmqPR19GBBsNOjCcd
CBInmzbFd7YkWv2hdZvdei84OvfpzQlGNLrNR/ag/ZMXxoJXajG0TkOaW9IO9xB4wVWaO7KqXppy
74bpg0GWl76QfX2NzvL5fhCG805U4DyVky+xY+pCIPZKYi1pMFRO8VyfYZ7VItJ0k8SGUw+6V6S4
uQz5Oovru6bq7rU58bIQudymPcNosiWvup92Vv1aq6qVVq9jkXlJNtukryxDhQySEFqQmn0RCcSt
RHIxVdlNGa4rQvH6V1+uQaaYVrKSnd7/UAsVWYQJN2VyiFTpGerBIKh5FELJFwYTsr6Rk/e1Y5jN
uR7hCdE/Cnq4gx60E4PZbUhD8Hvq+0RfD7qEXzDFdixXz00Uf4vHxVmHugP9x/oSa71tllB7VdX7
OgXX+WRYy5Ts4kQ61FU5WFloeCpEVomsPQnT8r0WpG9Dm76CTOQbRjk9WeLRlHGiBo2B5QnIKGoN
MCxZXEzDFQrG8IKK3LbTvZrtE56GFecxoDGxnln3bdtEaIqK1efKiG+jYuCECzwLDCivuqBLEOPF
gqIJatH1FeHKb/CghAHjXJn0hBQof6rKYlVD5A+L7nSK+J9WYkhg7tZ1zVAZMxhlDUUIyyNVk+4n
AdPdPI6E0/fXuwEW8MG/W5CeABKVSAwMPXalfHXWFaToumHLQuP+J6z6sMdkuMJJTIeIBsEqpFMF
i2aLjR2S/z7lCeUlGU4gI2ohKhRfFVWHACxbE5Tb2DBaaZL+1qzA9eWpF4Nn+ujZAjnd9tq+HqPP
xpilkQlMx2uLUDgHAbqEXiPVl9x0z+vV+vpU+myGucRIqLWCoLWo5qpU5DJIU3D3CzYaDa3t9Xx1
8c+GmGA4xZSQXowC5lYFhxiXjeHJvHwdzwRzc6VrM+Ic0c6YpLDm+Tk3D9Pwa3sZJ2Kaz+ugP+Lo
uuq0tUnTroZq+aV5KYL3CT2seMriPjZ/tf4U8KoFJ1IRnw0yeKrKBOOwFTaudqKLEHpnnY/BJ1+5
EJ8oe1Hth3Z5zrPK20oGVZOkGYVWowlxE9lV5DpuQy7Ryde38+eFMbg6r1mYCQkWVqiWNvua9G3W
fLJCp72xdWlCe6lL+r91tn+rBMjzdwYCW0UTJ2EEQVLYy04LCWIwW1uTMlxhLmnHcZWvF8enBbJF
wgLaWkuTmJIjp4EQ2m0frNFNpu2j/kyTvWa90kZ3kF4N0dHVJyl54ZinJ+rz8/OzeQZB5mGtNa3L
kG99Gb1yV3s0Ryn+JJhwJF7NJaI+CVgapKMgDAFBDVZCykBKeY47rDYzRS9Z7FAydhGBPpptJhhe
tdSZl3Y86UAfFnX696OjaOJLpkIG7ILQ8R5MOQH0RnbgbHa4NcmTx+HIErOVhjQqoxgbEthQF5sS
NVX2+KjtEpvqiiXgQ808HpMXzyQDzHNFhqaoI9mR9GAecFd3nqbf/RcXOVoXA8r6EA9g1hgxAOuD
Id8trlH7hDztaofWeL0EvDbdE+P2cMkjewxCr4telj2dzqNvC9oYHHv6TXPfpdbqQ5YSrFfj6EaP
nFXytpL+/chPIF4jpmkKQTDRN3zwyh7Qsu6bNwkYAuOgP8+B2jJHveJ0rHC0Uga1W73WpxhNp1Bi
SC5Q/DgYd/Ll5NCEuHHz7wmCPm8rg9azIo+t0aOlzcQLo7fqBvQhhCNEx10RA9c6SFiGrNMlnDbF
K50Gw6ovyxPxWt901qvtT8b7YgxKD2OiQ0Fn/P+kXddy3Li2/SJWMYN4ZexuZcmSLL+wLHvMnDO/
/i7Ic9w8MKdxrqdqwoOqtAVwY+e9Fmb0hhatS8OWQLqdoJ34J2JAoWMYKro2/DYWTcHfpxco0E3L
cqV0yU1Ygnagjp3LYvZjBux7/UcOd3XjKK9UVQAt0LuKr37tnPAIkLLOje5bG5yBk02/X5aoMuvw
m+3fSOQuEBOO1tLljYqhBunuBlsGh+YRE5yFY32ffHTpveXQwHxVbNfdTlzhytS+M/h1Yr5TNesS
6SYtAv+GqQVaVjpkegUTtkM65NeT7NRN5BmSaD5/17mfT833oUA1aZZxjnegNxmAdXWI+rbEQRiK
So+/5znswZ2Pxxnnds6UZV1NxSVWMI1uE35v15MxHGrhyK/gQ/KNqGHO5shUUV6Nj+URu1OnzBl8
Ahxu1HLFONzMj11QG77/lKyKZSlRAvCo6EadbiLdncs7RcltFdNaTeL20nezfyln97K67rSK//s+
OQs9KsuYGWywObz5CWqDrdMjKKagpqI9NJGOcIZZ0zolxKYuXN7oStRv+6/g82qKo+BEIg3hTHKT
ESuSLRA3ptd49OAFAPN7fjfb6rFldfFPmjMGLTCrDMHL36nH//dVcramT1IDK8JwPGw9oL7P/f6q
C0LN1m60k+mnDxQTVKlXBuPb5ROz33tJdTiL0+cRQIsrjDKgXnKdrYmjTiBmNsIAlc2DtaS+BfCu
yyIFd8z3p1LYuGnp4ZHGJr1ZpdyvAS+smU2gGiRY4z64LI4nEcf61n9dLd+domNcrqqBb/qy3i0I
YECRfpw8Gfi/RcDAT9/S29DOMeziizr/+/7wl73hVwuazgQ3fM/ajOF1jlnk+RYR4eXTCSw2v1tQ
9blVRhJCM3Qzb43ovtKUT7nxWHT53RiNYPEotEOeE++yVJFr5LtUclyvdEhRU8E8ReexaYr6qUCf
fcSqnw/iDl/0/ndQd/77K3K2pu8jqxoJXGMDyCfd0Q6Szf6feJWzPoID+2q4Bsq3B6RNkTEXfUXO
9FjzUk76OCpuVXr9+l4WT1r+VXCfAn/Bt6tIHcV9XyELi481Ur75EF2XNuMZYEzvIjxZlcXrFx69
wRkbWsnJZEooE5QfA/pu6ubvkk1g9PQTuDxcgiB7BYgJyzs7d/WQDppO6Ihanf+gRcQgik5Nw+B3
OlStl7SqmcH+dZcew4AhIY526Kt3PxFv/uw5nsVxH7JMx2qcLEQ3s9Q6KMMH3ZrYsSWqZ+3f7lkM
50NCnQxzJC3AndebzzL42c1IiLyw7/HPMrgvWERAmk97FAnSo+pg9jXYDGkdLuvmvrk+i+I8xNzp
JZEZl/GCtk2v6EE3pgclnA9ln7hlKZql2VnhYA/9lzy+XEtoNwIJBBm0+lAdDLvGznnkAV/5a+PK
fg64vH+pFh9RzibPrLDSr2Qjshat8C2d2mNX2pN6vHyL/5CHnY/FxZ6qHlEpNWFFxs+jy4atJAdk
Ui9YygL4grD5KPhoHy9vc6ZSpj3obDXFla66Hw2sM4LQ1B3fTdSRrMHG/ERiRw6m7Rwhyv6+KTsf
lD2Pjeja6OpJM2CoJ4B+MmCOyrGOa8BmJsRU7qJzcl4hGktFDSuEhUuU3/bY3VxrVAXQme7mOysd
fcFH3K3NbXSTsyAJWcxxWv9uJbC2Rezmr98GV/HaYDj8WTp9vknOkCxSQU2syKASOL1GWeKUw4um
p+7lM+17t7MQzpJosxmnSY0jpUpkl+1r3j/qtUCG6CtxJkSziplaCfyNmlEnjVxifmpW07GMINEF
cx+C4/DF2zYNk8FIURpLF1/t38oVS2iC+QiRCK6qOAALJ61NdP3i5FHu38IOYH7Plz+K4MI+6gSb
NwSQp7rJJbREKLkz1h8VuZaX2W7CB3UVAemIRHG1xLBuMVDczaiyraU9Nydp7W1a5U6SfUrHThD6
C1zjR2CyOVcZjos2hoMCU3sXhrEt6wJnJfo27OcbAd1cxmo7QJtH9brEzqZqeCV9ufxxdmUQ8A2C
Z1nWLMLdmCYrM7gHIaNG700DxYAeu6kIEI1Zkt9CtI0QzoqqhbyqlgwrKjWHZAaGJnzSaI/jKMgf
9mu7G0HcjVml0vX62jH8TCvoHjOvf+3hH9QjC/z6AODQD39UI9+I5KxoNSpNXrboIJn0Ns8e9Oix
+RNyGYQRGyGc8Ux70J5YE/aRhiV66Kr4W5UutrmYXjiEz3IZ2mWiOVqyPEbd6PUVsReFCCuIu/q+
+SM44zqXmrXqVaG6+TXzhcVD7BqM4FCCM2QsN3kQvV9Wzt3nTHRd1/CvqvK1tDS0aNVPqFnKkqfX
z1n9Re1u9Dzoa8GU6b6CngVx8Qwo2DIjnaE3ZdrdKTU9NbEWFIP8AjTit8tn+gcdPcviXhyRu3aw
dAVm42n+Zp4KrNhGz9Nb+x76ygN9sHz5NVG8y0KZT/r9AZ5lcg+QgJ5Sz2t0HOuR2q35vaaTPQ3B
UDmN+d3o31LRdPe+WTkL5B6iHA9/925l6yk2lGMWg75dRGe9r5BnIdzTy1G8HbMJeYOMzUe6Vs7Q
/4l33Cgg9+7GpW5m0kEB1eKqyzLbSp8V0SSwSPe4Z1WCq4H0FXSv0v0+MZyF5nY7gKJH0A4SPSYu
bjHllOhFCCNcFm/AnLZnc7Cn+JEWp0kYsTMdvqBvfFVsiIY8i9pQcUEQiZ35+dAF1r12g9gS0wLt
c6IIXLHgbHxVbDJX0ypXVByq7LWqvmYDqJSDEhtnUyJwMftfi1gEL9+STT6hky1ar3NDwBVKUoda
hzJvnK5kmz4/Lj/Z/SIqOUviIrNiJFZcFYbitqD2Sg4d+r0WhnAqxzxiCREJz/BEj/WNqGu4f5Vn
sZwpzPrJyBML/aikSe22ObQxta32VZmAu/jt8hH3jcRZFGcJ86lYKjPsUSdCPBjCCilvayqwfPsZ
+OYaOdNXVQko7AjaJMWP1cf85QNICEFtoKMRqqHEJrmxIGgXfjjO9mGzReqtGsrIVpYxqIUPVypO
TuzwU+h3eAJsMGyKfe1N+375QvfN/PlCOYNYT3WiAOASBvEUHZQPuu//BRvqY+f79+d9lsOZxXax
lLqvYXgnJz+CXGEGVyrxZdCaARjRToH0rH0hIGB0WhCoy656EN4xM4qX/gLOaOpsEGLVEob+yKhh
McB6i2FTgJlhIcrHjBoKjdKnNihvgGBuilRK9ER4S5q1AC1O0N5oP1eHEYidciDd6RjCWl+xmg5I
AWCGBhXWs0SsYwLjw+eDTa0aajpMqhtPxaHMSo9gXDmyhuuJiAYN933rr0/Mr/0vpFGMPsQZtebz
QH90Isi7/RLS+V3yWeG0zlKn6QoKi0X1HVgCwIKLHTr2AL0re4e0IDDUR+oX8/dqmlW0G5rTmCSC
YdSP9dkLesQv+g/paEqJimOSsHgdYtWZTAbIozrgvHkwjWc9zB2yZI6i93YcmkG8lJ8HQ/lUE7tP
T40UBqr02urGaYwzz4jNB2y7HMvxTQ9HV7byG6QDUUJ1R6af6xFDHsDvHmIUhqskCBPrtlBfAIEh
wgrdby9s7pazeWsjzX1Rw0np4Qudcy9jf6c2HKPmSx+uvtI+JvJyyHorkEDIoOqyN5jVlz4ZjvoK
3tlBtgerPaSV8XjZPgkMPo860NRyKI8tXm2sfZuqxEGIEOimqDG+axsoCvBUtYiq81tpyUrDMS1h
8UNzOEoREs0evJ8Voh0tu6rC9zik/uVz7cf0FPVUQ0VIYH24hE2mXmBfshprrGoyUMXpEVNFduqH
LtZPFyRIzbEF+/ssKnbtT2VupPJGUNPlnIyI6Fp39VlvfgaBn3YIXQ0TwfFBOUlBj0re5bPufsON
UM74LWWUdbKBoxIaGMsNmLmkzr0sYr+VcpbB2zlK0NqoWL2A3LGGQBekTxZ8Ntt5nf8qHUMgb+9I
VFaopqiaThWeFHlaQkkLowqElemhrI5t67fRUXCkPXu6lcG55lBCpQjDgsjgAVes+UDM6+3sS+hK
Lz9LEyViY9Fqv+hcnJvOBglzwg2i8IgoV6o53ICr66QVQihmkRxODwdDMptJx/3pN6vPPlhxijHm
GV0PbmindnWXiAGZ9zKM7X1yahgRTe+jdAAsjQ9YjOkWTSOHALzAn38wpEg5dUSNxt1IciOScqOe
ALk1pC6D9dKD9B41WZ86WoeWO+pLWLUv0XwQ1T8ESsMTnE5ypmUkxvq8PA0OOvP3kikJptx2x162
p+Li/WmJBzmqUI5gsxps8CU61YefCAmG6BGw38V7260sLuCXW0pSpE94xb5sOYyQq3AULGY4DZgf
MA+CoFjw7ARqwnObrm3TYaERSdRwaq9/NqrGCIOeg2v6mW/ci7Kn3bAGeH6aSVRg+Bn8CMOAVU0t
1jGarwfZLaqqT+0V/cJ637KdPiiCj7f/8M7CmP5s3I4s13/vASTG56oAWnBtZ7rgo4lksJ9vZADv
eWzqmTmZxsWYej7ftaLy8L6an4/B2cZ6nkFIkyGsbY3pSsrITZgL4jzhZ+FMIZCBsKKjwESFz4h/
wFuWNXZ9WJAqlA9i1tndeGCrBZxFJIVimFadI7j1woB1tEOXAtGJDSKwzL1/pm72KlB10YfiLGLZ
5lqTUxxRUezshQ1exP4wOdRpfyx32olBnui3AIwQiN1/078+Hr9uBayz3pgtvDDlbvAMODagqV9n
x+bYO8vhj1IvgBKrGsUN6qrFHTJS42yWC1irqbVXTMyUbn/NZrhZU33ANo+T32LAzBveRSWtj5jj
N9t1lsxb/6bU+6QuU/QwDuW1HGSLk37KDqmfBctdE1gui7gwsPhEggGJp2hFavfjbqRzxaC+XyJq
sTxlstyExrZanwwimK5mSnnphL95ggpck7GsAGrIsJPJ0zHKEr/J1U1IborKFegN+1K/SzPQf1Y0
WTX5IaFBG+g6psj/Jkd2fg5cmpPDWuwGsU2XESrNAYgM2WIRMPtE33M3xmRK9B/53BPtW9m01Hlh
o+QLKDeyB1a2MLzOBbGYH8X2/58IwPpQ2v/I4zQXDxPZe4KAJcSOsHWTYge39BP5q+Bad5/j+Vj8
czTMxbCGES52OY3XNfZRQHSDcQXVzvzJFl3ivsb8ukN+wR2c4V1oTlh+AbSxTfqHMA1qhdhUvtM0
WzcFTZrdN6CqBhqVhFCNctFDi9Q8kVn1o8aYZTqtHvI8W69FS4K7irkRwznVaSmTVGnwDP4DsJ5h
VakNRLUc0WnYzzd+tclS0BbUK/TP/DwUX7vwqJV/FP1sjsI5VhQutGbVYbOqvLPNEEUAPXSIDDiY
fHWmEsFrFn4u0YbVihgV7NQfs9fGmB8u66ToQjnfq5ddp+WosqBvaJ2Ug3nUgvhQ+P/2QrkHrec4
qCThu8WSj6HqZjpR64/CiM2Fco8410zk3CN87OwXt6yvkVyzPaUWhAJ5INp/3A9afknTeVb0rprM
MaG4OHj08brA5FjmyE9s2bfHstefTI7RjTTOxSiyRNIox/B01z/KUmJnpU9F64j7XlQ1qKXJhoL9
b06IzibHjATR5OjXYGVQb00QzINwEu4b2EFe+ig55vXir6jg0rc/vNCzdM7DVau8plaBpUtGSQhE
rdMEIBXEZObHKuIimrX9aAb95uM2p+UsllYo6CAVeONlfwLLXLjeDfN7U7+Y/V03aqcV5ArCYWZ2
g5dk8uZL1qu6TnHDLJ9bvM5OTirWGNgRRfncvgk7XydnwpDorIZh4TWk0hd9ttPmaRIF7sxCXToN
Z8HWdK7rTIKXjsmxKd26CYzyykxEhnLXa24+FG+i6nCclAyXxnYCVUSVjNgxPMh+6SW+6NpEZ+IM
VQH6ayIzYlwlNY6LjH4UNo+zKL+uiOpcNr27vSi6ORhnsHqDSFMYqZgS9hWf7Qow1qMVgWriaKB2
jJzCh+mfXkXGZDcyUNEjpbIKNjUezDQelC7OS4xskvbUjk5EPlmmXfa3Evjas0YQS+7r4S9hPIwp
isBAksNctjsbk1PrN5H2FzEFNymSwRmuxYxUWrLJslqJ7bzMnHj1VBFYEXubv2v7+SCcfQIKcNeS
GAU7tfCM6ZvaCHLEfc07/37OHi16jI0xHVmEIUPBU9NT9CcEOyelUZ4vK57oJJwVQq4yReGKMkgS
zZ5Gu0MWJt5lEfu6ramWoVPAJOqUe7RxGCda28P8jGzIwM2fetkmt9JtjR3syZ2OYEhLHfUWTZjH
y5J3AxrNVKlMCeTzaEEjkG/CakZYpQcMFiMLDBCWiSPEff+/kcMZP0nN01kFTLO7JK8d6AU005vn
v1ZsF5AcCC2nCGyZUxBRWwkFJ9zV9o1k7mrJDKCMhY16yZMbDpbdVHeGEJZ/PwXbSOEM4ayWtBoa
+Seo1IhPuNpw/27tVcfSy+70PxiAAYjkr8/G2cKuWZOmtGDkUwKCNES9nfmum52thX8lncj3C26Q
xwUY02qt4xxNKApoW7N7AZ3S16wpBSm7SApnlVQ17EycSQE59wCeyte4eQEa+2VtF8ngjFI6FSro
gWHKDXqSZ0cpruZMYMAFD4ofQlVaYk4yE5EeMegSMJwZNjUgKqLsLs9tNIBwVgnleykbM8xqjn6V
2wOgc8NAc98Tj95a18V1dg8EFdUPr/6HHQZ2S7+Z9rPyEXbLm3RvtKRQHfUYNU5q99cGeMyx5U0h
b/YYq7IoxhDZDsLZDrnJ1Gg2YBz1gC20IcAGbboLzsrJZZX2VsQ+uN8d2RyQMxlKmJM5ahQ00Z7p
HfGn58gzXfKQXzHMIECZ/yWK5vf1kgIKieoEnTvOmWmAFqdxv6D30jpm/SWfjlTIc7XrxrSzDE5h
LCMkM6JPBXt60e3isRSMeFi0PNSe6mMFJLVFOrrrojcSOT2pdDLOowkjJVloeKJUbGl+sV6hkiV4
1vs16o0kTkP0WMnIoKNGPTmDtwQ/J/WAYYcEbHa6a7YFIpqV/getPN8npyThqAy0ZGEhK/qxTmEK
/CpQgGDLWpyeiK6Scy+q2aZxN0JB1OxQ1id9udVmpxBxpohUhPMqk0abZgWiHeZYvCgBKqJoEFBw
DB7GoOutTikGFt02B0l7iWTJmU27IaVIIVj/8ncT9evj8NPWpbQm3cjauJnuK/TZiK/G/GGOgtl8
U8dA7j7TUTQqJzob51vMZonKpUKCXPxoDpNjBdTH3MT3+H25m9EpMZziKXLXt8sO7R/cwPmgnOUA
lH2UVT3CbB3Fh8yL/SlA8TcYT9bROrJ9AdNv0LM23obDKOqXCKwWj27QGmTKxxwtXVxyGB1i+U2u
Xy+fb7/Icn7ZOmdDSJctzZwi9gD0I0gikdF6iWc8zlfmUUeRRQmwDovVQ+rOb+2NyPOIDsiZlThf
1DWlcHSLdtKIX67eLJqYFongrIgeSlZaJqAV6ap7o/EK4M2Pgkqf4FXzBIdtU9Vpz7riFblK0vt2
+XT5G4mOwFmNWZ/SIu0wRTP2jR+Rp2ZUA1lEQi94XfwUdhK18WiYbBumfumLmyZ/pJofDYImtEgK
F4OWgyypQ8V6nfVtFR1N471PnES42iV6tTz+gFb3tAc4CCYS7xjOIjoO8ZOKNsPTcr86s4dcBbh3
5vMENJvE1UTxjeCD8X19revqOMaKjrumndPLumMM0rOahA+X9ULkIXksAoTCVVKxBmcHZID1yBZO
R1t9YtEGffu3/pgHzl57qVGsDpZiwRgtI3MM3eW+umaovtSlgjclukLOMliRKlcpxlncUbE7TOKt
t4UeCK5P4MP4riIubow0il3DAYzCJYn8GKwC82L6loWRpALmvOiBqtBNp37KHgXCd4teZ7vLIxFU
dLb6akHA0aSzF2WaXVjkvQP9Vz9kp6nL7Tm1buNZO45dcm1mhV3UQEVHgBeZxAZ3sKdEOVhX9NYO
TVmQ/IrCPR53tVCkRo7ZHMfo98fqBb0gj7WttUA+VhW8AtLik/DV/EOK/8vV8u3Iuqy6UqG4EqbO
IVYlEPFhKKHLwRbLaibxEggB5Xb17CfPtSpTU+YMEr40kShJkGp9Gzz56xAUzhg6yi2K1KxK81q8
9sL+/K4R3MjkApl8rdZ20DEFYZouAP1L8immDh0E8ZLoZFzgskqAVaYVvmFjPfV64ubEp/Pny1os
ksGlPJMSV/XQs4mpIqiwuEPvhBBZu851c1nsT9jkwkOozcA/Qis8UQE1TWp3MQ6XD7FvRjciOFuT
V2EyVgVuqverlwS7END0Lx/otd4ghHPaHcSlG2lcQCLVcxH1JaTRJzbLMN1Ika3dtmgKIt1mMFlh
hLdvk6PwVbMv/lvMvpHM5ThNbmjj2EFyfKyu2NIrY+ykj2ZsZ5+Qdp9EUwwi7eDiFgtzQGmy4tNl
euFEWP1Qy7tRBKopeEz8jpVEJ1qoKRKRSjmFui3LV6UK4H7Bbp9IR3iojFrJMjoOuLuKAXNg4cnr
DzKD0Y3u2bCUCEtCcHUff85G6818UuY5wtUV8/g5ruLjEGfAeyeDoCa4H/6fdeLDJm8EZVUnZ6SC
UwcH/df6aGL8jJHHpm6I0qqCnZzVGZ06x45K7kX+KNw+EDzvj0rRRn66tGYyrUjqmM2PAW4UTjYG
NfAU2lud1da8/z+HLGZrdBOdSAu1IMrDvtbNEhtYxINWmlf9/KiaApTX/U/36/fzxdwisVSAyuL3
p+Fp7q/G6jZrBZHLLlri5gyE81qR2oM+ZP0o2EWH4RmgpI7sAxzUV1M78mrwqzfXilO505WFkvX9
iHVroTVhdup3a3I+J+fFQPGQyF3Ggs8WxioDU8GRRQnmfQZ4yGfjltyY9nBkYJuzICff15mzZM6z
japuaoRN/Nfa9yX8UknOZYewu7K2vV7OrY1EAVdfCwGNN6H5X3iA/IFTYOOK0lfp1vDIF+1UetIx
LN3sPX6QBMGv6ICcz1PHaB3mBqMHKznq6lNW/5nHO98g5/GQrC5d2uLbkSfFpxit1j+ZNhs2xXDK
jai9K3oQnMNrCu3vWZswO430oaRPVLQc+g/m+XwgzrV1JfK9IpvBnlJ+J3CthhNrL5Zk1+jMo2TZ
AjJbtjMtssHle1lZ9v3PWTLn5IZCJphqxVXWJRh15cpR+0CjjhCgUfDcLJbMbAxlueZV1ZklBqPq
yEGbTzbfp/EQpo+GaAtW8L0szriE9ZKt/QCXEFmfwVIpNfdJK7i0/VD/bIQtznhk2BdGwxTzVy0A
Ztu39SDfs33vgmXjiEQk//JHYp//gq2yOIvR1BLRtBVxag0VmIC4PT203WNbBe3kZPPjZWHsi18S
xlmPLrFCujSocbBWc3bKgslnuYSo+L+7uLexUvwmEpBy1LCdcSh0iRZn8Yag+is7hdh9GlwSdEdA
7TuaA0hC91++aIszHxgS6ZWWmf6oYgUva3Dy+E+8qCHLmm6ZlqnxtJWGrGF3rg1Rj1f072FMD3US
3nSjCAtg33Cc5fAF87Eu/waJXk5h8NPQsyG91JbtUjikt6uGG2Hcy8qShbRtjVHpuD1omEPHsD/G
ruj3eT60ImjhXXuxkcW9MAou7K6KNKwe1TdYmAUQCjLqKvmSyIK3tWsuNoK4t1UWC0nnEG2aKHEA
qGov0WOEZ3X5Te16xI0Q7k1pYz3RgcBejPSrah6V1bv8+4V6wE65Ma+dunbFBAhRxKFhULrdTX9Q
n9jiT3sTOsnrZWmiK+PeT93FFqU1aq1UelAzoJE8gDLpsoj9Es7mxjivS6ZwKfMEBbTkh35KrsAA
8Ff6XlxP7nCM7efoLvOFBkmkcpwTXvS5XeMMdWqTOOrNcCqPxE/vJGyVJMRbH9iAXPkcYfyVHAWH
3a3kbQ7LOWHVHNVWY2XlolDtKdIdzLLZlWJdDWbyQuXiDmBPzgKs9CmzBLUywbfk6+ay1UxtqqGl
R+qbIkLebtqK8kfZ5/l8PGQJTc16HmQYXBl8tbLH+GqBcLueWN8VgGXvgutkT/Y3D7YRx9mOburC
PpkQfzL4d5PNA9yqb8RhuiMfNJRF/+35OBsyKEat5ijOoQmFyh+oMVghO//BtivovSgYEH0xzpaY
Y5tmVoQyo4k5mJYQJyW3kyZQSZEQ9vONPTElDLz2FAm80U7Hau4cTc4e5nD5l9rHWRKlTlerZ5CT
Er0ZwscETUkRruD+0udGGzhLkklGMsUpupBsaYuVxwCXiHlQLz+JR19E18aZkFDOUxIlkQqeuXtz
thF+zvm/iyz42rbeaLq6sqWXos0dBcgqWHcYp4PgCe3bQg3rJ4BQwX+57z/IXTJjZgKNeGqXuaOf
kJp4oRvHzvRtBP4p9oD9HrlxcxBxv4gkcyoxNEqP1VmE73N4U6QvsXLKJGxpHXPRUMgHAsPvZuJ8
Rk4xjKhK2kqBjrMJeVBe+INnnrpgfZ0BKd7Y+TsM/3G6Vg/S9yv1hrq1s7L5paNoJZ+d6Pe/w6RY
wlJMTeYnwvDSjNbSGMJMo9ml/kzU1rWiK8VQ7MtfVSSIsxyqEhWz2eDAffUQliFIEYkfFsu1Zeav
lyX9w6M7n4nTH5Ioo5VKEDUsXilnR1qVzpSuXqgBpKcCPSI13SZpFkeasaapiJA+9+dljbN8Tovi
SQ0zrYNHRebsrW7tM45c5SpFFo2VC+Z3FmAUYXlehNazr75nwZxSRRR7M8oK+lpTnY85Njfrwrxa
QCYUru3ByNOXyxe9H5KfxXEGp9VGNZQa9AClIVipr42uqTi98qlRD+MoMgr7fvUsjAtTml6uxyxD
/J9eG3ftUcM0cFjag8/iTPkQImi6fLh/iGp/CeSLBpEB8NwEUIkAbLXzo3kagJZNvInaALj8H6Dq
Be+Drxxoa5jPmQw4MBhEv58Tu19bJyYgbBkFn21/W+asn3wBQaI0TjpWj8+KyA6VY00/5YU7pVdZ
Ujh5ejsAyUWdBO9/3zudr5MLU6RII51UYlC9GPHPUxodK2EoJFBIi7MxpVrkKdgwkOl8m/0IA64g
F7gqgjVQ72tPv2NgC8uBfEpku/IE2iJQT76gEOsWA5uE55BPyws5RB5YQNwKhWTNU8G5owlmQXZv
00SGrxJUenR+hGwg5dJUKmseZqdhDbTu0VoEhVT2oH7zDCgGA5rK1Kglcw+urQdtltmqzljE6Cjb
UXo0xtBuQNgXI1aXcq8nny/f4u4bOIvk+1EWY+uzJoSyTRE0w7VVXncUEF+94GkzNbhwsg//sYkv
Qf6nVWuCfHUxa/SFrmXtx+Vz7NuOzUG4JMDUadclbCBoBGDbCo700G0P5OaDxFk47iGUxj2tvmOt
wh5fCsMW1yq2jgpsLxZHw2mDyBdlAPvedXM27pFNMe3rNoam976Foe4mqF/VJ+bW4lMrMhof60uX
PhXnyiMNLvpjkSYG00PhVYEB3CXzjaKxNmPlLnf71/Q1O2pYryqd7kr73mMVrwfuQ+7lgZiaZX/4
enN4psEb1VkHo2mzDFZMz1A3NBGZojDkIE3/OjvlreaA/UZgWfZf+q9n+BFsbCTqoLnpEgkvXQFu
dDEdNWA3TgIZQg3iPHldynI7jogCWScRojA1b7r5CzavDqGnCNK7/RbR5hI5yyK3ikFBBcoy1vwY
vYxYBATT+cN4SADxEF4jzi+OrDFs3q414qQ/o1uk5z/go7G7udNI0adpkLAY2Mur34KRdJ7Sk1o0
Ape3X0fayOFqlnRto6FOmbZ8zL/Or+3BOmI2FNgVGqLACHt0jmi1bTcG3MjkTI8RgS8ilgGKOerP
bQr6c0DsRdexbthDJHqeAt3kQf3iqc+UeEWto52Vay0mQT8tV41KA4E53XWumzNxJieTVizftAAk
6DzymQFChUkw+IxDUj0kbtu7f7TivhHIDr5REAWRWLYucEQp5ofxEsLKnjFyfvlY+7dHUIQnGgGU
HRetx3VsRt0C7ZjJkQImx0z9ohFd3b5LPQvhXjaZ9Q7pEFbo5FNy0A6A6a/fx9fESW8XF2CP7wr2
AbT7+s804yyWe+KpGdLWiHG21fDM6DmdDpEIckpwMj4+D7UcRcsF02c5PWbjsdO/ldX1QAXlNfaH
/u6Afh2ED8tTmsdp06LiEY1363KfG4eFlp5seG1rOFrk/2uB3Ptdw5m044IPNpD5Dj0Pe80KJ8VC
G5VqpxsBbKsAY4g8XNZF0WVyIYSVhW0Yp0h2RizejEGj/FVrtxisvCxFoPF8fN5Fc2tOKQy/0R27
AjQYTizcdGD3c+mDcU9XajRtoiw8aYEXy+bxNWIz8ldyAjruX6KUQ983t2f94AKCzKxppbOCaJ5L
R9JH71E2Y/EaFJzxdGv0k4cGtyebtU/HH4tKKhuwz66UjLdK9CxXoOdsCpso5qGK2s9tg9CNPgxG
f2UNiOGK5QWb0NdTF/ttp9U2tjivcr2xk6X51pRa6rR655KyRygi9U5LAQs1/BWmr3FfeXGUgTMl
v+8Nw67C3Fbyzovn2annEdok1Sh7TE4sSa+Xv/C+y0OyYLDGo2Lyo7lrXLXh0skoqqbtqWp+dLrm
dSDn1LL3vi+vEmIcK733pFJ2p6r81LZYkdBfV7CINELILJG6cQY2SSt5KRRE4RngGXKvaz/3qaCG
vJtxAoLubxtucea1IEVURi0CJ4rmeJ6mh7UO3RVQqIqkP6BrftOszafLV7yfvZxFcqZVDTUgTxhw
uhMg/xH2P4bx7F8Wsf8Vz8fiMbhKMsqqGuFYasAWNxMwUCQ3uqvbH0gGd/GzJAaaFFwlj8FoYWc+
pBaGNJbWpvkHUlX3V/neegOgX8y3BmVfII6dzNforhIYeYH1o5zNrZMiXKgKV2KV2PmOqvsKumjO
jROtq3P5agX24jdspSZfa5SZgYwHrI1Vew67xFeA17CslZsUdXBZ2j/kK7+U5TdYRimqU8A5/Qzs
M1RE5tf+is24SaiFxJ5kOKJt0f3xlI3ucAbYmqKomRRMJWaLnX7wEo6HCDORh5+jHNGTEJBv10cT
2TRkosDk8GtY2Nmj1qRCoh6Mx+Ih+gLUDc9yCXoT6LtpSCD6oAyK9+JKe6sOghvebZ8SXbZMkwEk
8EOgKRbNYm3Ax6xgXUmFaQ6vB9pI5IFKxQRQggLzXPwRqDfdSOUi4iJbx6jEko5Lei+RHpPYqwYZ
adPa2MOV9TkJ2cyWnPfe5dPuWlSCoSzgyFEgMvAJTa/kuUEQnGTErerrsvDUVDBVu68/GxncY4yx
MwIuP1xoi1Re93L0flC89kz7o3ryJMpGdx/kRhwX+eSlmo8jG2lNir8m+fPSv0Xdscw9Ujxevrv9
t7iRxH2zmehgkU5xeUuIXg8igggoDJOCgc/e0331YN1Kb6IxcuFtcq9RGUC3rC1IB1lmjywbU+uZ
U191LmuhoTokcE77teXNIbl4iJYxVbUVh+zH0snK2P4/0q5jOW5lh34Rq5jDlnGiJCta2rAcmXPm
17/T0n0aukWz77W9ddVAaKIBNMI5UjzbAbDmm1MTXeGYw+RGjhhSycl9yPkWQqlAL/ZdIs/6DKEa
wILn2pUC3d7+eiwRVKAXJnTKggY9JT9/FCoMfCaMDHy9BrNQgorrKj+WQ03g8Lhd9gi4k2Pkideq
yXkKug2sKbR1l/l+kekAP/NNHrckwJPKROMlHoGKYxevGKdGx/QINNEikIjx+mxaU4nzU6ArjJY0
SwTlLma9kZqYzFso/iFsA7NlEbexrtCHkK0WQasbMGneA7fS41vvabqusUJmt1buMfGvV8sdF0ug
g3YoGlPqh6/zVITuI3XVwUyfSPhUUe6IfwRP27a9vlazEEg5iSThtLKL3gpyoA3aY5fgOD5xFoCI
7yc7c4meMZPQbTXrujwVaPoAfVDmnhtxpQLjKQl/CrxkpryFpQNzW73VoHWRQ08ZVU3aRxxh2Ji7
/D4HGNMgJ/t8vt+Wst71XYihYmNoNLPeqTCTwRoc5HfYAml3hVdeg0jIHlwyIT7kZvzARL9bJWYm
DZr/v7moK2AMOtb/WkjGIuRj8tO3FFM+yHj6ZtZ0YzizGaL7QNbtwcMDeNIGlNcZe4KNdcxUII1q
jk8CCaMuBHIi7azisbgqXXkwy+OMPAH83oAkC2zWyAbDiug93trgOfCtARp1jvC45u0g4cyk8yTx
bvv7ruYJi0Om7ogWdNzUzghgFXeKULIuMYK6AwDaPOy3BbHOkYqgaTDIdT9A0IQ9USE1g9apIkaS
ter+F8pQAbOcRt5XFTwLxhKPAGPfxIWZByejB16T5puJ+KVj0nZTevG8KgEaTpVEA6CUgk5n6X0N
mOk4Aq19fuLc1lYxqUZAXuZDYtXOZOP5w4xytOv+IJM6S2ls+SQRILPFfE2wyxx/L983IPWSLPFo
2Kx3JBWLPoijjrWfS77FYAnheH1AfWvO7W3ToFPIDwKoLGQoh3EUapDI6vLngr9GrcHwD2Jip9F1
iJ0aZHd6ZzbN2ccSZCKelJjxUKbe6LR8GlxJ5wHWUIGo2RZlsIuKyne+eprBz5PknxJJe+b64r/5
7g8CqQ9Yc1FRDQUERqElcj/41Kr7Z8ahUuH2TYYoiYSYhNcVuiqpAKUsFjBzSFY7H4VTBdShylav
0brHSs90ZKVedKL3QR7lSRRgv7QSJoReA4WMTe0Aj9UGYLOFG7isBwB10z8Iow6w63tJDhWinJ8A
DOB7Fl0p/MsUutV4lBPLYLlJGj3ig0DqDihFq2W8SgA3vuUnwkkIFKfD9Jyd068+eACKG4Iaodi5
J982TBZ4EukWD4E34ZKk8IChFCWVBo8Qa78cm3Am9933SsAGz4aNQZN96kw75Tsg6Bims3rhF/LI
/y/6RG2uD35T1BjaeWvw7UjUTyz9jrxV1Vtj/1+rKx80pIwH5aOxCgB5AAoY9TB4wIy3I6t1mpNv
thZns6D86KzmgzzKfiZMFsgDgYDB8jjymtDCUs5DhtwCOMKHZB/dE0ApPjP/K6fOB8GUHXUCh4FF
Fa47rXd5T6BAHUwBb3+/1ZB0+Xw0TB0fTEYMWBXcRB9A/PIEjIiriNVaobNrWhPaadYl35dVBR/G
HxS3vtOf+e/8c2OTLcgEUwvtgBVQ7cR0MwzbpIHphE6LE2BmAbwHi5iA+3dDW7uKLCyWnmpAt4QP
BqsURmxh4/bRDc0G16/oAhwnuM1vZUhE6wViXfm+RYCvLVC7qYGp2CqjCE8PFHw4YSostg0fVHlC
Ugts0txyJgG/SCwg4uF2NAAYzizZrCIUr7HW5Wn28MTC5yfGuKU58cILP9CEfqPnI/yAOgR2Op+S
2U2LEQ2bO3263bbZ35gTsPgUXVRFnmZD9/WgnYBXKpH6quoRZZvKTLz8qN3qAlk5/0JI0GIvZNGg
rRvURTDlerJySNoub/F5M6cBbrkyfd5WjSWA8jVzrwj5TAR0syMkZ57Fn8X4fYn6/WIsYwwvIXvi
ivPIg7A+Zkzl0X2Tfwzx/Ygkymk1sTyXSdRjRGFPkHKrh/lrUJn1W+n7k/ikPatXzGu3HvQuQinr
h8nxykwYz4ZPLXA2Oy9006f+ACQjTDuG3vY3Wr/j78I+ZPFJVWljjDsuxC9TekyUydQDT21URmhd
d80XOdS3kucqB84H5GTxUxC4ad+Zk/RlW5f1W3uRQX2tFojHXSBBRopWQaSfalE2R+M088eeNQ+x
nvRJ77JU6nWsN3074gYR3+h7qhW76o2P2WWSJ4D48vu2YgxDV8n/L9xRFRdVFusww1B/0I2fIHra
/v11bWSJDK1oko7K0a8ChHTKtLrBTSUQYYRerDfbQ7YPwPMbuMycZ9XAF9IoW/DbrpnmhOxtH4rb
HFQrpZPsebcGHURkZ08M3VafAwtplFWUYyHnIZFW2yN42kgs0W8CULvEu9oadqwJglUjXIijbq/C
KbLYk9dAPgpfueTzVItXYb7j+siJE1bfiCWMilOc6gstBocl2y9rOwVnd1VrtpA6M6eaBrOOyZBG
T+h0jdHOyAjgmA7+meANJ8DAAmwTJhk0EAhmNyDLscMfQNtkEVuuvnouh0r3qUQh1NOR0IQSahky
Bh7t0fBk0gSvOqmFGGK4i3s2JlHB6T6eG8oEsmmkwJEw7qSONY226nMXYijf0QehUXc9bps67zru
dpBupnKfcIzoSwztQw6zkEI5jaZR6rxRYfe5P32KyvghmOWXmgCsCSXAUK/kjDVKvOqm3iXqPHXT
cm1M52CEXly9CzCUxkrvt61A5+mr5efAYhBhf29NjvafDjTr82ybOapqv1pBWsoxXxAxcRU6o3qY
J4cvwfaQWRlnbzsnxonRA/J5ITSjgP1+OzYKK8Fc0KSzGl3bZoBliV+1ifm8znKSwgwlNoGvY6DR
NqEZY3ymOlf99219GMJoaOm0mwN9GmXYnLZHf93Miq+KIlq6gCWt8Zjkn7fFMb7UK0n14r5GkdAI
vgZxdZc7Vfg9SmonVJNvXRnkAAlP/+R5ebFviYqSPV/XAEgAJ0gNGs7JS7R9xxw/YNg4ndO2+RBM
oPkhFQ/QozsJENYN8PgCyOgrXlvoUIlm+8Ow55vwwHxhbkdKnc52kywFc3lDZH/ukAUkB8B172Rg
4fC2+i+g3de8rS6IiqSJCuh8VOo6VwWP8ccUD59qdrDybM6CbMaawbhiaya5lELd5jjqJ16bkajJ
wAMxKkuJd7rxmCi5J/qmX0cMk1z7fgtxNOKVkkxDLPV4pU8HQnGh7lsHS4pMwBOWGOpWK3pQNZmO
gCh69b7zMGr/GhCZMAZrqdpSHSoixtVUGZxMTs+TXPBMIBq6EYZw2qvwoGCYfza3bzTDJuj11T6Z
xTkkQUvHProW32fqVz1jfKI1r7HUiTjlhdfATp4mCRM8Ij/5t+KAHUcpxXJ/Gz+p6ld1iBjVDJY4
ymuIRVhEao1agu6fQGFvGdonv63MOTzPk7d9eqv9EV0wZOwDEFZL+qHgNwNfKyTXnYCNUIFoTd/3
ln6SPM4DOAJKtNvy1lW7iKNUE+ZgUNsR+ZJf6ceqli2hFc18DK9UpbWMvrG2xdEoP6/P8aV61MMh
rMO4lwYcJWGbkk6p3e8IfbV+PwOZGz2g2voZvsiZyQLgpZEBacH0rVb5bBSLHNegBGG8bJG+k7+L
c1O4zT6/QVXGjsKZ6lW8N3aBzcq81xLGhd40xF0Zzn5cEcecRU/TsBeSz1X0EMFlbp/vWjayFENd
9qCs21lIoGWhfK55MOVkjHcmjdVHnyONPaXJuTgAuBH2WZsTgltxlhULQ+p3+k1lk9G+Yu+bZEeJ
LMeDGPxp2LEA89Y9zLvN0t0hjDLNYDvEn1DKt6X+wgmHQWeoudrWWxwkvTyq5SMfczyCwBtmSIxr
GD6RQIq9NuxBxdbMyLsYBwvusF99WpsjlnJAWrU7a3QBN/PGzaofCFGEXprfAi8GbwtY5TEO8pAf
/sUa4baNGjz1qBl8EIoGNWy0cSS3BFQyuJuf0Xn7xp2zG2w929JgKvdMLNL18P7/z2nwlDMvg6Kv
wYdLeNqm1JQtoM4D9is91sfBnUHTBmq9o4wpGzQa3e3bsur8RBGNbwHzuFgcp4581odZJL0irQMe
9SmTnTLx0sxqWQxqLEEfvm0jJXXaKHZUWS0h4NmrIxB8wttOlZxtnVY/4kIn6iMayNKKeUDhHayE
WfA9xqgJd1tM9raUVT+zkEJ9s5rPMULm54ot+allTBqGCoP2flvG6jVfyKBCUzs3aCIQ/CWtRssw
cRS5tLDl83dCyHEuMgmty8qwbHFcSe2KhpV0vJkWrJSIdVrEPBZCyilM/UyLUZsTf0wi3jisqEpN
PL855ctR0cW/Iiq5JEvwCPXPJGXlQJZKAJ/FIyubXE1aF4Ko45K4qKmRapGktd0Ttqp/BwbI+PR0
22qKkq4vgKZH2N/45BtXRqRN9VdfXiNuafFRBC6r46bD26XszL4NTcX/Ef5H/rAP34V6uchDkzX5
jFZtBRDsGpwyZv0f6epoEXRFT1CUcQ4VUhxQzSwBdsTJYKW/9H75BxmUn4wwPjRpAUBMhoNoYZbr
kHnfCGQS275WZxX0i4HRQBh+IovZPMMlt9gVmw48WUMGXhcpVCL8kXCQud0uQJUZucVu2yIYrpNO
bapxzoUigWy/A7t2aEhgL6hUL44i8LgU/21I9p8zVTGwL8gKkPop04j8AeJIBbHPr3P5ZZwYv7+u
zPvv03UpSYmKREthF8m8z6K7JHbC8FNV7P/kyC5SKMuodZEbJRK728RNY1PXK1tpMzOqA8a3We2x
ku7qP+f12v9YXFfZ8H3sNeOhUmE33J0c8QvgJi3OmW6UM38zHqJndWc8C4z24brnvkiloqlcjV1o
kOp85QP8VBadwGC11dafRAvNqFja5xUWFSu8+OITf1DPkstdk069fmNYk5uc4qsR4FqVCx45b/vj
rXvZi3JUgA3aIAiUEWFJTn4GsTWWXspaPlxPfC4iqHjBc6lepcTJJvmNlpyG8d5IEkvErq4s/VkQ
fJdF1774EmR16UyCxgHkUujncY7kGYfMZeEzriaslw8mUZEDD6xerEYIqnWvb8B40ppN5KT+U9Wh
Bc+CvmRcZBo6du4TtVcHGH4/upwIXrzvgm7J8+22LawH9vfDo4FjY2xS1S0ZBeUMTxcKs9YnE7BA
cntG/WgvgLlEY3wvxtWi6dBTMBeXRUhcR/4sa19UgZHZrb/4sfGqSDyIL4G8+2uAz8Q6SpQRdzfc
6+jvlteBk3/Nzur+G2GezJ3n8JFQC6UeVGMRsaxerYVsyrvzs6whq4Rs1b9JY3Bdxi+NFDFOkN7s
eYshFyn0GH0bqOM4yyVSmAKoOTGG9avnSlDNosF+jxdMbpt6DeaVt01ldaRCX4ilnL4s5qCpIJda
RuUS/KvYODNzMEOZrZN9B+S6lVpVbP3XPaYP2lKPKK1LczWMIHbEQ2pSTUUorIoXTSE5KIkzDJOp
oTPGGmZfrwTIPLi8eVmAKVGfcorVUc4k5HDKtWiJjvE1OKh2h2UtEGA6MTZ0WCxyq618/V2iwJNs
fxHqRqFM0GCHRG6nA11n3tVYDpstHvNabIjK9YLjQhr1NaOxnFqNvB3IkgSZfY3v1H1NOD7t6M5A
NeJPrGchj/qMKVg9O9AQvo1dFI+KW3nBg2pzL6qNtfwTvyu+ioz67XoCK0sA++IBkyjToSHRMJ45
+cjsegAkiU7sKkgsQcpBiNNGFl3aqsNeCKP8zljpbS0EcKUBL9t9OLvGNDpTq5+1urtjHCY5LLpD
rC9kUcaZ9W0+R9k/6TKyBpRTySqxiBmWYcfsbEnb0uggUScql7ctpJW26vFObpMddM1pbDIozUa2
XfdvF+0+1GektOy4PsRrM2nMYriONEzz7VT9R8Od5/pUZodyYI22rHruhUzKPOtA5mepRzZWFfXd
HAOKZQj2Zfq4/eEYUugVmbgtFX2WSTaLbgJGabFz2vEsLof1zPKiC01xl6mgQKxIEbMH9B5hwcHs
jDnvtKs6MLPPzSl3piMfmOJ52s2MxHk1n1iIphI/MdZKP5VIUsu5fHwn9s5Q3OiJ5kTA3CzGyRRC
Fr0oSyRVZcmFoQCmKkT6xa2U/vBzL9U+xfxDln0KlRuhZk2YriYwCxU/3HPNV1UNt0ENxFs15u2q
a/fbZsISQV1victjuesEqCTktmGoXhSx0GZ/E23efSNNU2foYYKCPkwR+LKkETnujNvWHK32kbfb
M2syY93wVR07gyAs+tCgjstGl+sODYoqBZFJOh0yZA5j0zCQEtcP7iKG+jbNqA1qKMMHj0Fp4VVg
xyGrfsQSQX2bOUzTNCd5+Sg7U/iN1++3v/1vgta7DrS3TYuuiKoGRzVYvS2ccoBsRd58CHfiU7fb
lsX4KrSjneNcHpQYVwf0d5zJKYDZqHTOkrjQ3Ba0npTLF6Uo9yoOTTJL4URyR/8g7YIXUt/Jzr35
Tb1uH8n0WW6pjg807txizRGuO4iLbBLeFnkVX8Kvj2RMmz/0+/ga8I/AfGPnb6tv3oWKxHAWYrDe
88+C1FTf5jLWn9NPEoj45ruBxez0m7t70Yh814WoqlOLGGiEJJcidGPKESCBe+kTARLonlgY8Ot5
zUUY5dJlJVdTcYA9aoIp57YcHY3AHf8jXc9blr84PcqLT9i3nzURVf8Ou5YJ6EorU2QhiDHPjXIP
ozZXY0GoUtMTwJzOyblBp0l0gYSLTSjWOCnDUdBL1TzWr/g2h0aB1BzSBGwH0x9tPQHL9v9ulZ5l
5rpaBJIVWqLqy2iTzCw6tE+S51+TR0NyPZh/liZdBFJGLqdlH2gZXu9StUeCFMWYara3fQXLAaqU
datFbfiSRPq845WmniPpqdNPgrgP0QUVrRbbK8azXzJSaoYrVCkr77ucB2AU6rJ1ec4lsy5bYIc9
/aVmlJEPSgR4X+BX2G0A3BEZhGzzFXhhR+CkxgdWmY95jpS1p3kjZj6PbzWnkmUMYHycWsvXgLSL
z9iYiTabRvI06UkOuuBzwxy6+00efzEWKlRqUt9q84gPqZizKwEulvSNwOi0Y6nK+Hj0kIcGIECe
C3GuTZeiG2LXzVeVVfJmyaDeyzjHoIzIiMUgyWaRtOagBjtj9v+kfn+50RoVKHuNH3glR3YZ8Z8a
oGzlo9mUploz1odZrpAe14qCIsZaB4yjx5chfJmhq+41hxQ4Wk9jvY3Xa0fvahmv/7+IWEnZ1V0c
whTI0oVxreH1P2Hb7qFxqxPZWzTuQ4/7zrhu6+/W/9uf8dpbWAj15VTH5DtKHCRMkk2PsAFaMSHG
IrMUoSfdMwSu9mMXWlL3O1Z8oYnIGks0v6QABRzvZP6Hwh3m7kvvPxayFY8eQ+S2WRqvb8GFjnyG
eRURjBGodpageCy8STLD1gyB1jaBhzd0Mt4cJZM1tvKb8tHlbKm7bQQCKrk6apDy+XWf/xDaQmb6
r0UIUAcOJuvZxfAmxmuKudBUmzmO83PyNWW3NXaFP5rAQo/bH/50VKSrFK0StAq3j3c79zFe1x0X
MvNOi9qeRIUgx3aVYgucYiq6XbKyH2IYH+s576f5OiS0kJPIWEqKQjz4qlG2uVB10si3sgAxPCvc
Xk7/6pkEGKhf80f0FWrBIKxqlZQ4XVW5Wi8zHAxJBLY0Iv+/0EiWE17PM3wtY3bj4tBWD3/3Zci9
WPz+BKSRtKvx+8nPtPGUbC+ArZI5o0S87ZYWVFbgh80gZiFu12DpZK/8UB9TUyMATWQsav93KlHe
o0iDvMuISlriBuF+lPZpcaMGJcOmWVfXoJQSgjDvB7J8SVgrQxQPAyfyVJsAXGVuYLNGTX9Tjno3
boPSS6y6rvdJGtCmFtYYbkrsjfH7wMuvM0+z/M40IBesT4CU9J3tI11vH188skHlQEOvy4aSI8zx
n0aMf4ZWdAgeytiSr99Yyo3n0EtPzJ4Fw27o5gHPzXrPRUgWeje6HTxgndjRfrZqBB6wWT5vK7nl
pAwe/369CnAe4owxefQNhmOp7kFeYrbCrq5yhuGw5FAZUNeNcuU3CryGUhzD9FSFoptqz1313yBx
3p6C2C2AxUiqCnr1X/WpEiWKGwWvNEX6lgVuPj7GyS7AaCDvcXViciGjZrkaQhfyKBsB/ZMfTRM+
FmpGofacG491ZW9/ovVc/CKDrrRgOE/L0wl34A3Gddz5bvFKbYr9cGtbFkMdmTo+Oczjeupg8mF8
MoBHIX5PE0ZjZTVcqZoiiDrAWnh6XSwVtaTqCJTJXMtO1n/hVP3A+wdtOsT647Y2DFEi9XF4MY1K
qYaoId0Jw6OMmjm8x3wUQoag1WO76CRRt8g3kk4sOoR6Q3L8xFH7u0xhTRevuoWLDBoUBaRJgLHt
4eGF69Ym65DlV9lUvNnJgMLCWgpiKERDauRKhNZm58P1lYU1TegUV5/alHF31t8RKEEYInhLBV2h
nALHh4GQvQ5uueWp38+7BLRwQD91yEbwH6m0EEbOdxH0tTFR84rszgT9A9gkraS3/JZVVFk9t4UQ
KjkSwc0WFhoMYVAb0GDzJif1ZjB+27Zr5sFRCZIxhxqwYyEmAxSJ+BAANwbAqmCfDUNMe1SHkfcC
ztaBbSgnrOfYanJ2UZGewSj0cNamCrKLIjZL6cVnVSiJj/mQNy0EUB8q6g2t04i7K5Qjn9wYxdOk
OHLHqsW/5t9bcuhvJQjaNCbwdWS7uDtLJ8IBE1nV5xBVsBwbcAQlGxzIP8pvmB04Mv8A1kFSH3GQ
Bz6MphIpm3wrG7eF6jGshDyjNhSkn+n9IIP6iXSCZAzeTufgQFb7QHT/rLyAadzpz7hk+9rTYnPy
hL+827QHUaoyimMZtYjGGW3SZfb3itO8VQj2qrOtKsNk6FnmPO7Q7JJlZBfBaA6iYvrFXpl3I3Oi
kNjE1pGSP2ThRMDkFSlNA5tp7bkwNRfAkMfJfRsLiA+BzXy4rnr9y2UwiMNZCJxVDZwpJQQC/uen
4kaHyAPNKR7nuRO5TGmrAXMhjVIvF3JlAkD3W3aPi/FKe6Xs+t14IPl96vGod/8LuSwtyd+10JLP
Qr4WBWhJLLXF0BUCAfZmAKeMYQvWw4xhLB/S+iL3BZ6Dsajpz8ZogDZUmKE4WvM4Mcxy+4Ybr258
odYQJfCTiAl2Pd91+ZeAYw4areuCtUYdmQEP/oJfD04s/WIqSiQFSmDXezyOjkNr8zcEGzGwCsx/
BhZgBT3h+5/ct4tY6nulvNR1moRYmtXuND/k8jmWD1xxuy1l/bGpv4uhqzZJOupD2MGHtC5I4h1w
Iv8wnPYw2LzdXHc7npGZrhcaF/Io82+n8B/kIvBwlHtkqEflGNvlE/CIo3t9N30trgNmys34hBIV
7kKh0yc51DCCGpzrBrnpk88dh4alG8mlPngu1E5VWZV1wCPSYvxCGH0BwYDMdTTg6fLvoxMJA/wu
YG5srt7nhTAqtAK1I24yIoyAv4tknf0W828o3wOw9oE1gr96yxbCqDvQ55oYBRruAM/vBfFaZI25
roLn6QsBlA+OAjmeGjC1wDuNNiCB97xFwHISACsXhcm7pFLa7Qgk2bb9r1rGQi5ljvKkFbnSwitG
oB1PvUyxjGQvspz++hLhQgx1meeiQJ0jwJM5qEJzzJKdkFZmO0nHpjA8OeEqS5t8d6hGUL1kn3U9
t2ZwlmCJvjpPSmb2Qm5m6WSW6V0nR5ZQAMBX8PVdHUzXYsmiwiBn/XszVl9dxsKlYuSdVydSJZcz
r5f30rwfud32sb/euC0ZlEHxsp/GTYhpw3CvepqJAShPdirLt5XXuET8bOh++1bsCzf3ElOCCRCC
0MgVzbufgf1Hyc3791Hp9scojkE8EOBBDZF/9FrUu7SvI6sNtm1s2Pj7NZLMIIpJgeSCrDt3ctTV
OkyOc49ZfL99uOvFjIU2lLWJsg8keTI20hsYHSI7OgTKF4u/u9BhXSCWsVDvfwxVKppBejihf80l
WFZ4bERGiGeIeCUIX9hjDN5tA/znWPOfz2JyNUetHamitX1ojG8jUt8mSscaiQQqyWn4ZQp2Iigk
C0wVswxt/Vl5+TYi9W24KBuaiPT1Gqd5JP0gcU+WhzHwYv4LpiCWVtTXyVVF6XpSNBldwSXIBQPW
c2LQ6JnfZit6Vg6KFR5YIJNMHaneU1gawgQYpteE+nV0OXQNJzmRzmXgsqZfXzOUDVdCF4b4vtaq
rkAgJIPS4anHnEUD2A6iZ/2kneMvoBFHrYPfVUc2pjrxUxvCaaSVIB8mI5pR2zXKvRoeReawKEs9
lTrMeuCMGdVqol71WF2hG3AwACDj273Jf5tssk/KA6sTRDOuYUdP27eC9Snpzn3c81WVEHPNT1Jh
Il0Dv0z/UzdBZOmx7ZVhrjQaA5+lOmjCMAkWKrPd+6i9+V/ADeyptb/fVoxcs43v9qGNP4sNlv8g
SU6dPjzl2icOs8xdbmqo8GyLYp4hlakFUlxmko8X32AJLu+8wss6BiiOCQQgi6Rn2yA1ut+MgkSm
h+SZblR72f+p9oyiw/Yn0l4XRRfOOOiDeBx7KCMFX6bCy2vNGnxT6VlVcoYe9LsE2C5znRLYBUO0
Zv6rkPydHnTnuC6bOc3IC1VPbxo194zw3AT1zuhZX39dEQVVeBVcUIZO31/e6IPUeL2/vFVdke3I
0DYc4KabFbh7k2sWpMq6ab8LNPhfs4yp7Lq8nJFrjvFLC45E/liWsZkmNxmLUIb86R8v0UUSVVuW
xrGomgZJ3BuFfOK9bZ2zZpPXV32MixzqXaUEia8ZJZwsGU7Bu+owgthac1rHN2sTBNaexuzBrpv5
RSR1Z3O19fvBQOB8BcRD0TJHF7bVzO6ZFKIqdzo2xy62WN+OYSw0n81QqqPP+TCWKDsM3a7+M6u/
qEVSrcXt1UdR63PyxbL4oHVeqR20LDQnVkxmGQY53YWYvsC6hkzepumgOnVU72J1Mrt6/gzYX1PS
h+tGvi00Fqb9ep54UY5KrWpFavqoIYUa8TEWpHOrXcVzyXi5sIRQGZWmh3EhFLBFUbfU7jmMrMB4
/qOAcVGEchmD4otiPOI1UvzsbYLnUD/JWG3zzf4qcZkt+E1/oX1oT6uN1jRqjF5ADyaA3M7vlBhr
zpkVAArU+JnZiR0/zDf6LctI1ktP/7/WKB5QRznPXVdGAtTkduleP2QYt+Rv+l1vFXt1l9yx0tLN
Lwdx1KnG8ziEA4GrA3WlWcrXfpiaIK82tz/epuPQ+A/bAXioFAEBqa1D2+duDc3KNcvIGQNCrLOj
+9ViPojwE1AGgy8YMMe4nnZb7rDoec/jgwV3rGcezZz01vS/fCyZ8sF+iM3IFAuXEMiDcbSxsqvy
RgBfUmaNn/CWuNEs9TsKvBbJtlETvdMd9Syw/DLrdCm3PI9hO41kTUXJnvMKtFvjlS/cGC0r+2DJ
IX564cD0ugVwiwZtkXnaHXoBdbVXSleqdYa5MC4fDRJuGGLSa69rbemdUjph57TydTMewfzLkLTe
i1t8Qcopt1la8EmLqsB0yO8nq3ImC6yRr4gGFd5KcmlmoMaozfJF36WHf7HRyjpUyj+XxfAPXmTl
dM5s53YBnAgCwKnajR3eQrIFcFHW1NZv0u9/vCluJOVm5CwrM5/gOCgmyKiwSNv9ACMHpsTEU3lm
ORnmKVNepp3FiBsLSON2KoAdE4dQ1ihPGZZpNWe0hhNaPOcSC8NkpSH2/gQoWL98ZHrhAO9PCM9m
hI4uOvJzeF2WfwSesxBB3Y2w5ZR0TFGqjQOHm27DzJ5YICyMW0FvGOhaWM5qiuS8bhx9RP1X+RoN
rqA/zom37a63c0sw41K3Qu1z0c9GxPMahADo61gBYM7Ee9CAg0MZe0/XLE/KskeVugaY69aVZERy
FAhePbiJj85H/a0MTr1wyEobD2BTzfdqd1AyZi+LeOnfZuzQlroLqTa3/qyj21OB6YRg4Caef3rr
GBt7li2uDxYuLIW6C5IxaIlv4Gz5Er2ezBFas9wB6cEeDwaajyMKkqRz1qMqxOL+IIpsKErXLYow
4QegISKR5m66KMRq6xXGkPthr3eWEDFmaRmZBV22kLmBz1OyEdilDciwvWC+4SNn21A3XwYaTxcs
yqLTQk7ElZgKIFd80lnZGOPK0YMMw6gKXCiriHjjtarcc8qBS6/S+Rr7DduKsA6Lch/TqMqhQV5W
/Xg1aoeiuE91RnbEOivyJyyit1LKOucTjCVSx++fCpZxsVSgfMY0xzWAA/H72SDaHG9qWWHJzX77
nLaVEOjseCr5kEOdBW+o4DZQbSP/sf3720oIdDqcFfIMljf8fpDstOl2qHcFsxHBkEEnw4GaGpKR
o1gU7+fTdI7t0FWuyGSM6taeske8t7Hnvq3XtiELdGacNSkv5hUqe2n00vfYeshNDpxVXaKb6cu2
qO2ERqBzYlUIgXJNnMzQSE7dqrE9ZGpjygB35KqSMXXLEkalvgZfZ1FL7KHQrSTct+IuFL1w/vx3
KlG3c86HEmNFcAONWlpdYreVZhY+2Bq+bsthREFgrf16Ryup6sKJDNMTwGH9gC1qvCSkMxp+dnmu
GA76Nx2x/+eAAj1zm4BxaoxEUljeg9sbD818V+xjsKKwx4l+U7C/yKLiu9ga/qCQVeoaUHloZbui
VZ+aK2lXWHxsvs4xmb2nf1Ysfpc+sHqMrCtHRfi5UkEjTiAa+/CWj2+04JMwMG4YyxKpsJ4Cglrj
eFhiFR/G735zrWJwKnK3DWRbD6DA/mofmGzwK7WAIY6YVJo/G8KhZI0ur8+ivOcnIt3oroderlpA
vdo1UPnLe8Jfk1kGIDqDvW5qB2ToLgvWgaUWfb/iPuqaFiKr1NaUl0m0xb988Ih0MzvjeLlrVcgg
UMWDFzn1k36v4Wke7uJDLdvbH2p9hWNxisRcFtE2CutWjAOIU89kChHtfAxucMjvgDi9kw4EGTJg
8scy/If4OlCykDpUfq76pYY63CffA7ujl1m+q5ogHvgXfAoM/yHSXZUmBaCNqkBHaTzOzdPsH3O5
N7NwVxaTOQeWKr+I6Z2gh4zD3b5qIt1tiSYflNUBtNS1KzE8+/0+Ne6klnHXGI8gkW62TBOoQEN4
jldwe94psCxoXAVeYwc3hYtn6pk1T8QyGrr9EvtFA3ZcSBys6Ipwn+r72M2/ynb8OOPhJeMjSjfN
3+UGIr3GN5UjJvwk5CNcHlhG9rkTsETgpPOn9plxKcg9/v37Q6Q3+EY88Tihh36yNzyq1nzMvPTI
XXWu4QVWmpipB97hbZlrIg0eqHq6IssiTw/ociGncHKNGCcWV2N8zYms7Yg1Y1wKoC661A4J+FQB
nhc8ZleG25xFkJv6tnRbI72yBas2B52wm/4JrvxSLhVQ/V4G0beGgkOUH5txH/lfDNZ+56o7Wcqg
wmYxcVUgNGiakZ07SHL87zk4eMnonu9EjORnLQgshVEBVIkBQ8iRFFVRb7XmpganMWugblvEB6y6
LpaqZjZQ1B+M0pSSz3z0MImskuJqFfqiCEDcfnX9ggFqYel/pF3XctxIsv0iRAAF/wrfhk0ridIL
QpSB9x5ff09Rs0OoiOm6o3mbWG0wuwrpKvPkScoV2bjhPYZLTomfvI7uUTRC5PC6Y3uP+q04JicY
lrTLMrqDQ6pvKrB7auD5HL9LeVBiXdq4cOyJoxMSy7tfZu3cKQn0TpKsGoC0rLFq3eqwTQEx7VFw
qk/XDXgXBLk9H7XwTUxLoraKwTpLr1N/pGpIH0wUIo49AzR+iw5C6bf4yEuPOcryLmFIdF2Jab9p
JE7dapZUFlbL24nKu04W/ZaO85hoIB9Dn0nyKD1l/1IHqt8dKKg/45gYNSHW/26ukk0PIoAth5py
ClG0uxQkaE2jMeHzWtPXXSLmq37/YlJhVmNKG53iekwSLIMRa2skj9LKy7l5n4hxGaQvFzM2kNab
5CeZjdwqm95KF5M3XMXTwXdgOyMPZyQ68E3R1wRuXrnrpLuse2nmp2ax28Gqqwt4crTWxLy9W4/3
ff+SJncRL5rx1IUF5I3NoHf0lyBDgLo8UVh64yjP6FDYpWLxyIB2U6CNwrC4vAaUXsME9mN0CSZ3
+podjQPQjEdKRhGf0FFzeFS0POfJTk4SI14qzNRAd/zJ7ZECxU75giksqzsoQKoRXvLDUSHCqNDY
xILWY8uPUyhHZK7qUlohwMTXfdj1JERiK/frNBRGTjPJtPAIuTS8uLZX3dl8JrZcL5bLMmY0bywz
L2ntYR79MP1SJhqoEjgFF44LYev0pQKE/6SilVIaCnjXEiuRiSfUdqjehsJojXkEI0x4QYcT49gK
vYK90bo2vOrh+PdO1fS2/iRfRmwHo9QoiOPynfjwRwvst3fLKMgso4wtdhBNYTbz3QziGf0kgbts
ECzxUBzKBwIYkWUe/lv8eTdhY+SRodSLgVdOZmmyJ1J+ksN/0ct3b+I2CpNxIHhIzfHkCGMBWs/H
6xKuhwLChjelS4sx6ughujPJrEH/mOenQuXox3X7evfsnZsZC1tL+iBsPa360GscWNx1J/HuoWuM
g2jM9BRSGxQA7K43c8oZk9k9gq6IxBCJCAQfg09TO12YiIE8YEG3pI6tXh05l7TvWjci2LxUVEoM
CKPNRXfr1ShHqJnVqXbnzC4IcQ+gFs7/KEBvRJLfM4F5IF0YDdi8IwCvSOxC8to5uK5h3GMxJeBC
z2R9lBExKCeU4q6nMdDdMqDl9AyeyeK90ndVenMmJh/t4qhta+TFjqQHYhzoyX2CcdboO+dYPDFU
Jzdpb5xO4F7AweB3ZK8I6sfwEP1Ak9DuvxJweZe26uQ3hIcW494m/VkbselazmZHCbYpLgAE21bn
VzZm30B3Qpz4npcq8tSeecX2WVGDBRfhRNfaJ0OD/9ZyTvDdT942H4xJR1c9DmuzRemZDgQnp5z2
W0B0adFuNsrNVuTkrumoGEnmfEKq3e/S7TfBLFmtFjXS2FZ4QSzHX/X1X7U4KpOPEt/1URthjHXP
2RKJKwWsJdXk5XnnjdgUAIp49/qhOB9MYyw67UfDrOlrTBk/9NP3hDxc//u7RUVzcw7GnIdqxFLJ
DOacHmbnfzw/IEpy2xuDcxbelTGWHIMqRK0JFCPWg3AMhvrmz8gztsehv2FjT7G2pHXZ0lckJkkB
7/Hopo8SZK6lm93yUgbex2GMd6kmU5GoMKVKAqPpPXDeONe/D8ctsflfMeltm1HOL2V0dPmcyBeh
vuS88jlPCmOyfb3OEmbBgB3ovmTCZMlq5FZpdlkKTApePxBHCQzGA5W9kmIIHJ13QY6x+eJi6C/D
wmm982QwxwnNIikSEb48louPylo+yQnWQ2HB1vWj7MKsNsrGouqXJFmHUsFZsDmgxbQtOc6OZicu
aHb9GhERbMy3qy3bIKWhDBMBD8VDz3HF4bEge7PHeo9EgPy8xhynQ8T7YfosGl+r7CGsX64flqMi
JuPv1DorBUK76A02agh21Y9WD1KEmAdd3cXrbC7VJL9bcNjrY7TGiIjEN8/T63h25UupHd2Ih/xT
dqCszPqBPMQ/eGtYOeZsMq4QdCd621MaMK17CPXbPOPYMu/v03/f+KYmGZRewe4URwXeoI0mK+Z5
WJ5CMN6vTfKoqOigVLG42oQU8FHEVIKsrlaN+X394bpKcCK9qjAXJhZhvo50DCf5aPjTpbgPD/WJ
PCF9cfOH8kvkNJj1LO35T54Hf4cs9Bl+v0dlGXRjpbxpHfpe2mzHq4AuGMe4d9/4GyHMVWpCRZYM
jQ5nMR6Fxs2rzE7Fm7p+iOLP16/x+kdTWVhAt5hqKFCgUJg9YuGk1STBMDQe9onVWK40cJTwum9U
Fcb/krEUpiLWwJss/8wFO68/Yovd9QNd13OVxboWwmBGXYIDSevFqJ6mhvP398tkm2/D1AiKlihV
Q4EUBHP6AlLm2qNMIpNHyTA6FMV5SGyOMrC7lEQ9anLtFcsV3pjIZDE2q9mKHFkht5vBuTyWKitc
GkOX6NnoIETh0qJLcZPYvasArWRczM+8JIZzmxrLDJiqapRHI1KMzh0TTFc2Pjhai7P4CHCyswTV
SXjioQPoB/rnwKWxLZtZlFYlptOydEkUHQ0fPFDAcBmfr1uWxm5NXoHfxZ4JhBKtPzfJAVFyGm7S
4qeIeSDelgROIq2xjRpV6mNYL85kmHdkcLD1Nlr9pL6Q5OP4RSMXJVOtgofPu27NGrse2VykRFxG
nBAptd4+ohelj7yOKw241z4W4wnDThHrtYKMaHio0h+D8byUX9PsUKp3qVZZSn8JzZsw9STRu+5H
eFpCU5JNvBQ7VZmU4TUToFQMcxAdugOWFwTXxezfoQ5YqWkqOupBv4tpxjIkeYgOWzl9MozIkjWr
5LV2GRmKLBlER4CUVFOXFfzn7zIKkPo0ppYQpypccfGV5IM+HK4fg43G72Qw1xXNZSKPoSFhELI9
GDeL235OgKHQzjPGPUEpaoHvwVc6K/F4eSjvdExMmWNV7eMhJ47apXe5vNxK2Xqs6pjDes64xncH
pOa+0QcQEXVGS1oCzPrTJH0vR5dzgzSH3Wj6OwFMXJmxShg8Uab02n6hQxpzQA6iJ7tLwIOlMxGF
FcVu5jXCZaiGFFdWS3dqeGqruyi3F/GItXWcQ3FuzWAS96gDN7VJkf50MapmS6cUUdKnDeT4NN4g
R/vE65Cze3rfHY6xqDoUojKmfHQg3Dupt1GgfzLulpvYyWz93jyaX2rE6cwBIr78IXOSQ8bnv5PN
5KRwVsNadCkBHBYFp1xzlRz1ux5QMGAQKI+AVffdC+eOOYpj0G+w0cxCyjIxTTuCoI3DAmOJwUWg
91qruuVVuXiKw3gSYH3FTKb9kSR0pxK6Y43tYyV8iePH/3go1p9MYRavaYfX5bk9qAHoiS2wEmEc
JXF4TG1sn/XdV2M8iN6ugybNDXmtGaqvA0s6MByvXNNcdgKuNMaRFNhPkpUFcuBfWw1RJHJA3nlu
Djm4EIR/V4x4dzTGqbSJQsZCKwkmPjHdkw22lmBa0eCo/SuW64rvYmsBy6Loo9ngBiPy1CuxX5bl
Q1KCidGM3EnriUVW0Qo10Z7b3m2E1R3bJ0GLvoyCeQn1xFIUPbK6eQXoQh99kpZBSCInTsCev0Sh
bo3r0FocDaMadO03M65prVUZQFQEeIqPML6UZ+NIeSkyOzuLh/WoHtNTeuSWwJm0gv0gbIFhjhUp
WhfoNRHLoJiSQFRR15fA9z1jGavSfg/F1ZMwpGi14idNVC2jTm+jtHZiA1vUwcwxhmqwqJJplet9
UnQflXxwhEL2B6EHXU/T2k04uoZYBaIynnXxC1adOYsSnXK5eQp7CTOc42kwc9vUBUedPugd0C5a
ODhZ+L3O1fMUTb4RChc5MU95ODm1+pgNaMhjdgAf2Zol7YDNTp1z/WPsxnAN4BEdCwwAomJcmGFg
UEqLROKY4bGbgna+Xauv10Wwyxl+3fxGBuO7iGisndRHxOm/FcVdX9oC9labT5nyzShvOuOz2PAi
OvX27zRsI5HxYWMTFfPQyBK19MWiZMqFTe5S8AA49D0VPqwcO2SfAe/OyHgyBaRQ0YId0E6PXYaK
/HkGJEzpb2XpSev8ZHgyo6CWU2vijU7t2tLmpIxPa8SirVAPBJTbjOxWcEgD9LhwV4cP1z/ibnzd
yGHcmRLFwooOoORk9bcwHey+BgQIdZgaQAQltAQehop3oSwsuCJmlZg5DkYhODQpi47RWfRoMstr
NbKAYPbjsYDgXFGRwYaahDAU+iDSdQu7DmTdUpzFo5if9MsQzJPF+3bsE/ydXCZhSowiS7GfhQBz
t9C5dgsb3p3ws3QpP6rHCo/wReSlhRzLYLHBAsa6TLPKQKGEcdP4M7hfT9m5OMh2a7c3kceroHDc
y+tk/yZDQnfBCFu6ZFfHgi6tKQCbLILF+Jfv4XcXyXiYWVg6kyQItnX8YcpOubLiLcet0Yh7XuXt
NccWikOzifKsHWDjspulvor/ECor6U9ydpSSSx8dsuJw3ex4QYtxz4Ogg5eypSnLMfSrY3gYvOQu
564D44lh7g8rAeamaxAb1fmxab6USJ/Db4vmL9rDLD02MQfdtOtMNhfJuOdiHJcsJ+hu1qJkj8OJ
hN+X6BKjZj1iQ/G/XWf1Szs24hjfrKNXIo4hXuF03CsCOVtzE55XG4n6ceFu6t51yBthjEPWFUkb
owg2nXfHBQlA/G3GQgyVE284zwF2h0ipYWVKFcI7xkbQNF81qQGo6C7H5rFs4b1ydl3G3yeS2UKh
mIiDoRi4vuW4uCt8MWW30x9kv3pqbkub5zKoSr+L3RtxTHY4FMLSEvq1mjUFx4Zwh7jz/bpV7Xql
jQjG7xp9ncVVXRFnXWZLM2V7kHrXIKV3XQzb02IUD6ylOOrG+xXJlNeKhspFeiB2ZZVe4aPS6oF5
0cYi1S+ihwGX2+LRbj5xBNMDXLtDxm10nTi+sgFj5BBdUAcNO4CdJRteH2SEvP4Z7zYZ5yGkmTAM
BkrXctR4uYJ2uDB5GHdx/+OhGK+h5fG0aBJuc/FbbJOQTppTwIxft0n8WeDaqAjjM/o2kstUhOOd
Ra+TzvVwW+jW9QNd9xQYnWG0w4zmHIuWQYFeXlojqISHDhjEKL+/LoadNHynhUzq1ort2Bo9nDt1
fwm4oVMv/A58sU2wYNyh9cEpKAae7lMzvaKCr4+Cje73RA4lDaPqYNKf3OQkB6Y7Ya1NZJOA5wyv
Ry/5NZXciEqFri8iHT272TOOtK2QHASfgHKTc5EcR/haX9jISfK4E5qCSE6PkU0oYJDczPfiXXSm
O4Nrn7v4jUWJsV/u9d83AiWhbLWlx0PZuDF84q7BaCVod/3aTsVvd7HTw+/kMW5jCHWjESjGDz1k
L3+mlUPJyh01SL0+GI/r5ZXwMwA00+aXRjluhB0EmdquMcsCTlmqblGrlADQjHiw6n8ol+iAHKHm
T7R3A/prmfUkRrFc9KEqiGOho9uoggAFj4IXMEPCbBm38JQW5QgAO0pq19zBjX8oRL39Cib+6CVA
6osuSY58G/qrkzvocdzQIZHuj+PpmzAmCHXxKI5qXuCFP8nHukLNpeIhYvY/3ZsIRm/Gas6StEXx
tQFGI/6UVUHZO9eNb99ZvolggwyY++sshzuRtJdiOU7Ct5H4dfvvSBX+MoA3KUyIEbOizMWeVlmN
Sx45/ZrbfWdVChf/SW/knXd8e06LjE+eyqYcknmVsJtZwa7f7J6Wv1CWOk9OiokP0/mjcuSbQNYd
yxnJ9KIT4Lskx0xvExTcJk7HkCWa/3V7GxlM5iZmZtoYKlLf+NxjWwU8cWO1p8qPbqoPyoGSgBee
4NNFfuQ+uZU/82m+ONfKeujMMPR6alGlwGphENYnVrz61/WQBX+9OyRjTrq01HVjwoMMsW3cizbG
My6/FuDEXnlSLzMwPq5kT4ceJLuNx0d/7XuPt2tmh5NAsmU2pMQvSA/mM+2Pzvd09lzFXCB/e8V+
DruRxiRC6ayRPsmQjpemRY6KLVmp0wdya8+9FZ57V7YNVNQijEWCr4pHKME9K5MjVbXeLPOkoJCH
nT/+4MNR+quv34O+CYUgHkECr1LJjikJSlx3YYqrlbrG0vEVU2LNxmyXBNl7YU3FSarv8uTjdZ3a
z9De7pidSpjaIcMslvwLOr18lYPkR3QzP/wCf0yfqv7/AWTeTy42Qhlr1ZZ6ykwRLqh1uo8EHLN4
lFx6KznHD3T3kP79+iF3k7SNOCbm9Vhx04u0CJweVI8mab/4enkasxsnNmIY8zTB7yTXK3yQEumW
SQonBQtmp9T+KnNHIvZlKRqRDVMxZZ0xjXrpOmGm3av8HPoA0NxQWmBKDqxYlEeg9g23vJl4o3T/
8OHexDI2gZ2zU1aAUea1fULH+zVH/zK6mrcEuS0EMcfj/YMNvsljYlWoY490AfV8xddnwRwoIH4P
0cqt7dLmbSvhSWM75JncZ/qUIw0Erwv61pkbe8qhdgU/d7sXXq2BXtX7MPz30dgmubwaZjOXEQxv
jpwZbN9adVPI7mRaghSgafYnJvAmjTGBMU4J2KBQZhaPSdD4Gsba6Kw6r9P1D17sTQ5jA3nSS1M7
0ocl5Egnw/m2eFBHLrD/H2LDmyAajjfvE1IkrRHX1ABAbIcl6vltWFtgvkLhfLVnd/AGbHLSAoDJ
0BP5d5Ncf8XhN9lMQjhUyxoJEYqxg5AF5iDddgUPrLGb1mKf0l/2bTDZYKKuGWY9wMtQreslqler
qrqXMRUP19ViP2l5E8O4EWVpBW3WoRZjisXzpLubm8i5LoKn54zLMEhYT9IEPU9mTDaZmEorAFmI
NHBjV56mvPSZwPMaHOfIguSVOh6UVEHCTu7bw4i6Q+P3JzRRXdEZQSeAbAVZLtdXce6SbYe3cT6M
+oSXFR2+A6+XJwXoc3sACwczmE8jb/x8/Wb/IXb//fVYgHzZ9UOU5DTpPaxYsND5gp2+IEXCWcFH
jLVBYjDzHkP7pzRE1TQ0A/wIjO5PstIlokDrispDg66iwiuZ7wfrNwGM5oei3MCNQoBeCbetJlkl
XGI2h3ZWz15ffc3WNsB+F05BbN9x6RK2bhsKQRBnHJe5Vk2a1Hh+mb1dFUGmnRRwY4WfiZZZKYD/
nVsLPMD3rp7qCN+SIWmKwoYArJIeUL7EUdtCslbhnHQ3yXxuxA8cPaFW/C7UbOQwzj+au7nvqa80
vky5VTujQ6fkJJBVjVY6OflHEGw45oGceBnRfndzI5m51USh40oiMGeKbwbFRfPLOylQZKsMpmf5
SPvhQ5DcVpxq2a6ObqTSf9/EBj1pzXjJYsRxIbJi+VQnPA/Du1HGCpRZ6/A0QJhTbubnqrXkb1gh
iDWkaJ/mVn5SjyJAfGD0+7d7236Fns3RGOtol1AQsxSYiTZL7SRNrEkWwLuaPWM/2vN/VBt6CZtr
1DL9L3wPuV/8/JCBIBhrEm0g6j7I9/o9XYaT3+f2wKtQ8D4fEzGkEQ+hecLldotuZ7KAuk7NwXXu
htfNNTJ55RSJYilrsAhlCVbBjpODtHB0hKMibDjopHnq1Qmpa9gZwNlo9qQV9ogRnHpK7DrhVfR3
w6xuyJqumxgxV5gTpeKaK20OPKDQx06+vpApmPMflfw17jwldK6rxv4X+lsYO5wwDcPSZrSENGSP
RvQhztzrf38fnfB2GnYkQcCc20JkvDNm06q/9WcFC8Pqk+SrFyHDSjxATl64vop6wfde8u1QjJfU
6Jp1oMPQWU/OIJxT28rK81uxAyADZJLrc7Y8q5I/Do7ZcnrSe9dpgDSKgsE1LG1lvEmkjbmeJwb8
s/6olB/UH5zb3DuZQbCNTpdNeqmMbkiGCeqQCslk57aHDFc5m5gynxwAWm7UA7e5tGdcWEunqRKh
oY0tdCf9oPdN1ClOE073srieqmYGSxC3J6LumdhWEPPFCiyXXDGapWAgOsfOmPp2UkJvyYtLA1rO
QjJuk3j9VoSaI7ej1xpSsIa9u1aaPUSapatYZDKuZw37vepFsCM9dkUZOFo1uslIhZUE+jEbE1ss
a+yNU4+1PnyIk+Z2mqAX+vyoVLEvxOQ+KhPwBMQekbAfopydTu59qVFu5xCkfnlp1QRMqEXlGth4
31SZ1ZTScQaip8tLp5t0eyhhoMt6aZbKKjIR5R/9tiGTNUyrRTCRhUFfewF9iVWNcdBWTzN+4zp/
aFcQzjXNbdpmRzD7HfIoAkWREoSV+FLk7alN1DsJ5IZWu/RuHYu+kJVeX2iX2BQPTdU4fbYcTUO0
M+C/y0hyVl2xEpF4Q9Q9I12x9ak7RJNkRULhFtrXSFkdlDfBoNNYmjj6c67mVjyIN1iKZXUm8uka
YM+4SC2doEmkTH6TaRe5K62O/BTBnFSnLX4ofnW1ZN44FzhcYal3TWyT3K1M+XYwaqfogU808H8K
lfyIYYxAMUVPFEwrTHU/XNNAEn5mpVha8wzwopYAD5nejjgJichBGHpPXlWrLX4omoALbCxMNX0o
4x6bSPQos4RVcVoJTwCxdKQ0dacBINMqdLA7zDLn+jQK4aWeJzfs1W8mvPUCtoxUSO1pDa08mSzU
Xr80wzxzIsVu3cFQgfmUiQIWQ52xz3as53mh+8xpl5TuTijg7BTwMVCGeN7jddc6VRneBoQzmskm
8GaNNb6oI2PaC9hRszyI0+PccADIuw5tI4PJUqJMyuWhkhHBk8kvB3LbxSTgODWaOrLu2tjIoM5h
k52AxgLkpItCizWLq3sUviYCokQXsYBf2OZtBKTf4Jo4JinR+iHJ1QriMHiNRi/K0D6dH+O+IveA
XttjMbogZ5I41nX4VwElMJzeWjwDBT2upL2MYSOJDeJLZRgpCGMoNzRerFboVm55UFxJshfZ+qb7
KsooCLSBecdDbeyWEbeimfpvnemYITMKBQoveQrG1yM3+tBbs614YPrziheOrvCOygSKIeu7cZ0E
BR8vvYtREhDd2pNeCpS66T46ye4fyguu/DTzlobs9rW3R2VeQKqWCUs/1XA8XuX22LWBAUvHcDR8
V8Gt8QSjb3XKbpWhg5L814NTQ90YSZwMeZOZiESg97zt3OpSYIec9ADRnZP4i9egWEb5AVdemYDj
ZVT67xvB/Vp1ajng2Pngt3Kgtt4gczwATwTjZGajwXrJPFIdY3qadSes3ZlXSeIY/WsCsjlFNndi
VlGGnvxAWT4jn86n1ujOc/ST6t8V56IyzqXX2hhka/hMf5WOblXMBPrykbqy1B95HIP7N4dkUJWw
rh2git8/ToZtzP2YIx9U+rM0RJa6un368fqZ9k3uTQajeemUYePvEMPklIdFtdf2ZsouVW432vdY
5dRjdwthoA4ygL9BxVRjCymJVC+jWr0u6RoxnR3b1YUiz0ar89TFpuN0wh1wuddPuHuLG6GMUzGH
se0KAxvP8uxLXwWD/DGe7esidhPcjQjmQwlI3NOyTaEXbW4ZX0twJyOXKRavEjiS9l3yRhTzvfpl
GNV41VDTPhZfiQ2wQ1CAyzwjluj0WNvEG+DcLQ1tvxnjIcpiLZYymhWH+NQfZ+74ErnmAwWHTQ4A
6E7lYTKWF8Z3X5ZbsYzXqOpCUesUZM76gK4u3b23fDYvjVM8jVjsq4P6njd5vp/eba6WyVTMPG/U
qYJIumZJOoMk3k1s3V9dYsVHXu2LK43xJUozr3EkIFExPix2CJ6C7KbBxgeXeL2f3/D6FPS63nmu
zdmYdAWMVF1Tx8irk3awAcBwzCy2cnIy6sfrpsCxNrackkS5FII2VHFC85OmWLF2P9QcN8yxNrac
Lnd9XtcEWcKciFYefiiGzo6Ln4oZNLxNOjyPxU6EdfK4gI2gUpC9hj75kQCWGzu6OwA2ErTAfeFF
MvxHE2dnCIpeTpNZe9XD0cGCDtAuFAD+aBYBGHgKeA+N3UfAm2qwO13xYASwXzOhiMuhirECixdi
OLpnMh5kXDtDoFA7Z9WC1TzIiJPgBzITDt6dp3mMxwiFMknjHn7eKJIAjOyWpBePWhFxitY8MYyX
6MN6NMSpAEld9KC2n8rqYzf9ScNhWzBh4onRxFkjVhgeiQUvHoKqq+0qRalBdK4b6y4xwFYQE00i
qenadsKn6T3amSqfKG5fO3TPgCj17oKIUnmljSqU/CdBefOUZm6xFsthGodecWRBtmK18FV1cYpC
4hxwF2+2fbIzXnZQq1EB7hxwhAwLOJrFj7X+ZiYPXUtSC0w0NzoRrXUQUKqJesvQsaljkg5NDdIY
MlupWFWW2WQXM3xutMJShPJYFfEHM73pZW5ri2cnzG8tSKlhIh9ZLCV8TILsgU5WjzZWTmLq1fTh
bmzzM/eNt5vTbsyfiQxyqSkFhl9QBEPxdvUx59q19lJktrR6q/JAJjcfP7aZegzH79e177ofx2bf
39NbPHfqPIphsGHjma2fyrI1lR/SKLaTkEc8dP1udZZWJhkBUVFMlG6l+EHLL1L72A4JuC+4nAp7
mPa3vEVnKUOQT6+9vICGb2rAAYRZBEsJy9JK9NCSE/wvtfhtqmprXUxXMmdXSM3n67f6DxkimqO6
JGsEp/r9WsV8AJI/wqOdFlywe/c0S1gaJPs0sUDQ11MAlq+LpH/xXXKBFjOWk6i6LqmMu5qktk4l
WuJJq9sRUysYUSCZq5mRhR3KlmQ8J9O36xL3D7kRyTiucSg1cyHQHXpIwBwdeJALfaLTYg844Dgv
l11V3YhjQlhlDMB2zFCfWDmDW7sQDmLkLxil/bNy2UYSE8VAtajEahJTJJWGrWMoRNdYYRJZg1fc
VY+lv4JFguMk91PRjUzGGZdZ1/QLrZnR5SLYuOsYB3JABd7tfdP5t0z2r61Rw5DAGiCCJA0sS7/r
57RIUd10aI3G5yxHbl9j5Ikcpm+6nb9mOBE3s98N2W8S2ZxULMuq7DMFO8oXWyCuqvhjzlGQ/ffK
RgZTKkskc4mqCfOKLZr2IB6zy8w2HMWqv7aYDk6c0MXmmetGIFO7emd3G5nMyzYX8FyROyT146K4
Rh89lMsa27I0WnrUeUI2WvEiPafRD7XCfxcjgOMaol6YZt46Kicpkb+PCgEZVeZU4bnqBC8l1TEH
90Gi36ZigfeeurizWvopeSqW9qcyo8cBuoN6zs4EVMFqIVsRkT9eP9d+VoJ5QfTCQDlA2HLOqIQt
gHYJrbM/K0e6xQe7yp3wnJzpbD4ttSx+wh3noi7j/W2+SWXCryHrtVnOmFFr19kV0VXCC/Tl+sl2
3Qj4EtDJwx4kjV1egWPllSCioIP5RSuPPpP22SjPlfqQZ7ySxL7Ov4li/IgyaEKuqys6s9h+VI+z
086Vj+IBz3fs+n5TAoOVSTTDZB8rfWNGRlajhYBF7349WbNH8e7g0plPymG280vtYiuSM3/M3fxG
fLh+n7ufDNUxUzRFNE01xui6VW9kg25F6pbuKM35PZp1nNi2e48bEYyNkaQXywJjMY6QeiJGaLX5
u1xw2jD7WepGCBNAExJJgJkutMZC5wRAZICohpGflzZIeqd1J0cFKVLkVUHllD4qgc0LF9e+q5ub
30DvelNDFVtKoIU5Wjiw7EIHeOnurPxWcL/Jx9KdXRVOjP/43LteNEWRehlYd6awLfVcmaein2Dq
2az5hLRPojnYlaC61xVlL/3bimGtIZfi2oypR2keGv0c1z/H8albOMbAOwwTR2tBTIrFhDpO40uX
V9YinAgPILwbrLdHYdxUF8sN5i1QjzNuJldFP62wjafo1TO2PlLo6xfHOxITrFOplk1BRpsrE2+M
8SBUd53hXRfB+TbsKuyyW+o2G5GvNqoO6iENRDk/2/SmrDhWtqfgm4t7twW7UEEqUKHSHTV34PS3
UuyxaV0xPmMpPefWdstGW1mM12hjqRUnEC+huKccgWMAnMAX3PVBUi3aOjM8sNv4a80Ryzsh40by
ok9XoVDhRmbsQRK/RhjEkQ8KCEo6Tq3ldW6BDZbbAzLegjSDsIp4uwNkYzyY3fQDftLu1MJeh/rb
qn/VTAncNoWXJloA7hmQDDcHQa/trKqCPASPohL2njGCxFnVXHOR7arr3BzrakRAMMr23GCRXqon
ttY9pioywyyyjb6y5kL1l0g7tDWACmrkgZTFGmWMzM9Y7ldg5ZP4Q81bYCFCVxYEK0oaKzd1Sytq
v0qxL5WMdtzFbiKa4OtdrEVd7bKUz21Cbpq8OkxRZQmV4c5TeNbSCu9/3RKJdtsbmT10w3lGeV9c
R6er7+WsctXpeZwrTxgyb04UR8g+KfCfRVgeBxWYhr4Fa2paOU1U22MSceYQ9wLv9gtQy9346zye
VYKFCmgLt444WZl+Soe7WX+UtCMx/FQSOC5098llKpoui6poEGTwvwtsVt0Ik5zWilAep2w78ida
IKdd0fY4BQYno951CxtxjAkZLQAc0oJrFePEWWQRgJzhoJY/s2TlwLp4khizCRsil0thIvKBaoSo
o1fU+WGOK1/UIt4l7mUs20tk7MZIswq7ptG+SX5qGOsd/OQLHsyXwXwdBxJxi+r36+5114Nv7pHR
k0Ls0kQfFvTZ6gqAqtSX9dBOqsG/Lma3T7Q9Gb3ljT4m6CJX8YT0OcS3QmXn1NTflzp/rtP8xyyX
TjGGgdRqyKPAfQiiORUAbpI3F1VZfTEXXbUeeJdNVeSdk1JFSdMUAxua2UoISFYq1LUjCl/Ivopu
cWxFy+zQY+kOra8rDpesiSOQhWoMExq2Uo80Y5hTH8tbSzF22gTYLEBJ4174OiHshPOnrCscSV1O
s8JjZtxVr7cTs3jMHru5crVBWXXUAgM777KMYyv7kW0jgTHLsVqKQlwBGlQfVXgC41gE9HlG7tZ7
uOZzb5cfeNT1uzNEWOD8v+/I1pfyRBaGERRmwEbUh9gu7ttHYDMO5of4gt0JVuxOn3paHHU0jgbt
X6cMemjQe5na60N1o9O9UUWtNuOB3eVBUd+sOicl2fU86tvfZ3I5tZpmMV9wmV16iAU/Ge+17Ish
/cnsvQkGaF1RRFkDyvB302yIEZa9RBsw5Gc0/h9p17UkN64sv4gRJEH7Std+vGY0emFotBI96O3X
38ToHHUPxG2cK71txMSqGkQhUSiT+aLGfqEIvhT7pb8dtQsTHK5NcaUqFPSjnt6gixGH67ZPv5jp
3Vy7meRdh5rVm+/CFodoaWvFfZzD1tRuu+KehIdZf2vJDyn5ZpZfkji4bo79c9eWxgGbHWl9btTI
HhUVCNA0Ghh95WeTiL111RcuVsU9HnolzJDSBViVKAfnB7X9MuoPpNec66sRmeFczqbSNM8S3rPd
Eu+bBXe5rjrhrG2iIRT4xPqHIzYUuDCAZPKUeUNmL2nRou03TOP7WZdqR4/BCqJR0bjravOWDZLu
/1riQIkSGbyaEPv1DkNg7MN99IAUBEYNLTB3vGi3TJpw8ju3Bb1xgKbV6190Neq+MM6drjkqpIEu
KDFFQ3wazWmnxekmKeUgMesbKReZE31V7qRJVhVLGsEjkyCbCdnA/VDZ7jREgvt83QwYyYEXCoiH
uIcfabo4zSaEl3azVe1n0NPXveARsUoGbSOg/I8NPi+LuKQBtxFGDuWNtkHYOjvQtzgxaEfH66c5
ABGQw5qrpk9UOKCzmmSEmAwkBFUbNKt8Li7V60JKLBhnQ3nIMe6Hg3pngug2UPb9rnEjr9/aT9aN
aN5k/QF/YZjDExJanWFClxq3pxKwhljtjpwGP96ydtg/oTED0wTyY0iuGBgc/gj9USsnTVlbiMqy
7mhS5VGi3TOxifDFy7z8N5S8MMQdwTzPxnwuJeQB99O3BmqxxalAGjww71lzHAi2RR0t69/xwiJ3
7uImKiIozDA5jGY3nhJQF29Nl+wJxkbz71W0vX7MV284UOAaKniBCDLTH79kJYXg7e1wIHrMF4zf
hybI04BGJ6296RdBXLB6+GyFYOfQJId942zpMgiFQwVdvfVbM7iFTd1R/3p9PasXwYUNzg1nbSZt
C8kDFiqG6oaUW6n+RxZ8tPVH44UV7qvFZJnGQUZnHE0ccLT6xRfJT9+k7z9ZovJPRHevL2sVjS8M
cvfbvNhqXvZsnGvunSjr0JWp4GVuBcbyXM7k03Vrq05hQ5lJUzRVlt8rNBcBopTMypy/9840naPU
+zrJnAUUL5JjqMclFWXj1h5ZIFdUTBkFeyAnPyGEGh1KuyE2bXTjp/BEAn0be7LkgJu7xqjQO6VZ
xxSPRFNXKzHXpWE+SUeSspELHfvY9banjpJvE4z3zpYP3dqt1Iafx/n7aOOYX/++K076wSwHX7U1
Vu2kZmj1QiEdaiZOFHlNd7SaSWBItD4OvlIbrReKinc5aWzPRldXp2Mc73ucbFNl36HVXRMwIa0c
8Q8r49AL4Wu9yDO6rmIwgqNjDr0CUtA2kyBWXns7fbDDhQs5AfWimSKBixn7o+ozQrrhpTmkptPt
0xumX2q+Dq/pad7YT9f3bg2gP5jmUMw0OkNN2eBCNmFC+2Gsb7TBN+tvqflFBW0aBetT70/pt7H7
cd0yWxN3F30wzEGbZQ0oNhhoM25syW3l6Lbvi4frJta3T2en/j1A4nCNdFalKSpi23muHyVV9vQ4
P8imaCxh3f/PZjg0o4OM0TYb1bWIHor0m9ztR8yyiAZ514rX+GBnM1ywl5Vz2MoVawH81PsguocU
SOiB9b4Nip0RxHt9J5x4YAfq9z36ZVLjmn9C8MH9fO78FFpAyQucIAlEJHJfgvDI9d1aYw24XCA/
6qiYU08Xinx8FPqMpSPqA7N9kYcnOb9VsyBUQB4g6qtcS5VomJpH6gB9OKbBp59UNerT3m6hfYN+
LlZRM99Kxur6TYnfJ0lo5jCgET0Q1u7cS7t8FgokqIvcVOBxM/BAAK99eDemuI/c/Bny0qjhNabf
/v/ntD+Y5HA6LKOsSN7p+61b6+s834mG3FcOwgcDHD53NR2JWoJXU5133RA5qvqioyGd9o7AU1b8
8oMhDpcZK2RaTjqTBVAC5chm/MhN67HWW/pdNNu1giIfjHHgbGVyZUwU1GW02ULw1Bge++Xt+oJE
H44DYYVQuQM1FdqIy6dqcDXlQI3PmiKIutauGawEJFcgeTKg2sbhYTOM46RNUFOY78OTcmttND8N
GgxHYq70FWYhe8pYJNoXYR/9SsD3wTIHkTUhrY7OBMWrbKfZFRhRM1IfOpMH62jcsg5WVEXvqk/p
J1Hybn3zzkvmQHPUox4ECB1iMQmdD0buSCkaCyVRd9bKZXa5vvfcx0WIacZZ2OgtZvi19FGePi+G
YOsEy+CzNEsCBstImxWUqZx4mqEWux/N1+tOuBYKfFgEd3xDpUI72CzDC4/MNcpNhruF7JnUk1hQ
YCUo/2CMO8JVX6lJvUy4NEtrr48Y9bYQzKG8kFjGIVmSTRtpvmCBol3iTnICxlgjD9FuU88umK7Y
gOayNUErJJ1o7FZgbgGn8U5glC2Eu0M/LJQ720VFNYxL4myzO5QNCmSWb+EZkDHmNcYQKqQbFjkL
F1nVwzgspMDDtF+2WR10GNcScVasBSMfVsVBSQqpjcUkONCWHOOinKubxe7voSq8CQmGyaPuRSP2
D9LmG6n5mtX5N71JwW9kdtupjr9d/8Si9XLgooXFNIOVBwSI9j5K7jtLcsxaFOT9y4X9C0l4SkkD
dSOtSkJcbve99X5lF6f0jSIdBkkaT94qr7KguCpY129skvFizxO0Nr3Gah2U8u8HIz5RKxHkGATY
TLiwQO/x8ChqduxBog+JpKpD4V+6b6IgG39c36n1e+7XNyQcwuhWEpJFG/CesqQgC3EIGrIJB8Mn
RCgyy5D9yrnjX/2tFLezaiDAYppusZvdhx4iHrRLdSBLtz5jXMxvD6iI/w9Mi6IvyuHMAgFJDGSD
Rlkt8gd5JD6qPY7eR/tmzBxQqQd/91U5hDHAfDhnJTbQJomDFvYkzNx8qrw+rf/uGiIcspBON4yi
wDc1h4Oi+sS+m0XlWQFGEw5Yejuxh4EpPsWqclOM84+6qQVxsMgEhxeFnavFmON7TZ186tvaU3X7
8fqWrB9dk6gmwduCWNyWzCnmCZqURVo5tuF5mTxLVPF6/xK/O/jZBrcZS96rS6wiCJaHBE03KfKr
yDClRnJj5fQwj8otScbbusidqYv9pYOsVAT+jVgHjUiNxidnli0npf1rszSOpGWdmyGHky3qtym1
MGgy7WQjcfO6HR15kjzUdXxtxDUmdX5El00m3cPwqY/r+7CIj/2EESip3OjdlzLRRKHJ6iVKNF02
FZbc5YHDLBjlbARdIPPR2gxPuYeEWgWKg9EbblI/uhUqSYkMsr9fBHRJBsXcSR7ZBK+2Z5rKscfY
Uicf058Y4BUNZ6zfpxcL5CBjDie6jAkLIDfgFfDLk7ZrIIlde9Wz4uYQMKWintl1LD67D3/QwEi4
tC0YFodqdhUVwJSGTttuI1GefB0Nz4a44zbKtp7TCaDRGwdJflukz5V1zAZXD79fP3SiFbEb4WLP
aKnFTZdHEOkNj2G4LfstCOxDwW35L3HAr+Xw9bAxiWwapvhujNdW8dBX8Vi9MboNe69t9dfi5fqi
BEjCz9Ea1EjDfEFbQJwHY7wvmh0aVq+bWA/FzyvibuUF4k3o42IpEDyltXv0JXp0eFgaEAPVbi1q
Qlh3deVsjjtak5UA4Af037S+tjcDDJn64AK//0l8rO8aTzgzvvoNVZnRgYGPEgIiHx1jlnPwUYGm
Eocr3LO2uOJdgkPZ5Ddkg4lGL/FkUbl79ZK5sMkd6JrkoNscEZRS/aFUjsmfTIVqSGz+WhR3xYB9
s1BTAwai5yXQg+6R6epJD0h2Jo6+kaEQNG6711xck12FRlVTbFvVLUXh36JlrYJijd1tymMHFS7G
Yii59qfJZe/4JBA1Fq1v3tkc751yUtfmjKfvrM6eIYVPYV0+TH0iLNuwZOZv9ylSgATUUage8sX0
UpcXiqZC4i0aWlS8BdIw0eBMCyjA5X/C+FYyPhe6qFOL/forRnk0sXVaGZYE1+yCKWCD5OCdBW2D
vskf1IOoe2UVic8r5LFkqgiJyASAjKSjZR7CAkzIsuFI9pEqxL0OKqvh94Utbtsw4Bg1ZYwLjXFX
J/tmy5LUlVjyUfQBubMN+hU5DRM8r8mtsc+2TFqn8sNb8PDgmhaRmq/1sODQ/fIRfgw/1sswHfuZ
lfakW0YSTHeQW90UKGyzOTI5KP5hZP+ZN0L51hC8B1e3D/GkqagY4QS12UcYmxKiVCg4vytWJPWn
FO2Zeu+G8QY3uHd990SmuDu7XEy6QBIeu5dty+yZVb1Q1sOwuXn/d4a4OxsD38Wk1R3eLvNdiEnD
RAqSCkNdLjX965ZWceT89QyuliEjZQGCeDhkU596KXYXsNITQbu34LP91siRhpFdVDFo1OiNRv20
funNT30aLMb/v/dAw4zmf13B4E4XCs943tYDwg/7pQNVe3KQVMErSbQW7mAZUS1LmYRkfhTeUX2v
Iauj/DAkd45frm/MekR1sRjuquwSOx7sBrG2ccp30DUD87Z11BwDZDkFaPVFVfLVm/nCHHdxtjkx
qjhno60gDyDKq5r8padxDzNoApG+A3m5l2gBwUxCkjvz9E3w0VZx7/xg+K0zaqaKHrW4Fke391kB
KfKl/0iK/Q/U0+uH59f7i5eqwYsOV2aCJeW7bpftQ6Ty7siDfdI8c8OymP2bXDhC/ol1FzxbZX+/
COjB7TtVRofkvZQWbtMfStPXl9sqvxn6PzpPZ0sc3lGEpFmmIDHVIztcZElQTSQwitH5y13j4G5E
C2YOHc6fyWA2Qzgdks3g2hsMqOyEca/g+/2WQByjquhUoIR2v3gG5hXV0Q2P2U6+ldG2B9WPT/rT
uMd3FRyA1YfY2Tf5jCLYFUKQk+L2iJR7LdvZyXbuPouK0+9Enr+FThdWuHMs66OF+RNch+VYbqQE
VKWZ/gSiPGfImm1kaZ0bGstNEobgmpH2KfLQRt/skzrz9dDemxK0BAg02+rhjhpQM0gsD2y0Pi1k
T9KUYEmS505CO/mQGy5YT3djFd/3KdQxZJCKtMUQb4hk7ZUYrD/V5yGxHCmSvqv2/Jh2X1JTOqSp
/ghxp7tMnrfWwKaioJqsDtj0/FOZKS5dqocpBStkl/WeajzLDeTcymI4WtPs65EShEybSc4CKc79
rguPCtpBetO4M7rGqSv7kxG3GxItfjtpEM+c4pOqQMub6uWnbsofjJbs2x5KeFA/mVpDdqpJP+B/
/wzR6Maf5x59CiqOb2wKAj8BVPA5wlZNo8xSAEyVIrmTdsum3c1MEAqtRpcXe88hw4hSW1QQhA3q
hrUxDts+qHcqZs7/7rwSDhc0qyFdXr63chmNo/r1hoV5IBcG2wtejUKel/W76RcOEQ4forZuFxWK
gmg7De/1IPEl05FaZ9mzt1X1Pf7eHkRMVgKQ4Hs8pNgsa0z3QhA+CsxOdSpln4SBvLwNIgLI9V6L
867xDR5UmYxwMYGy6a68AflC7Kiv0aY4KvvQKbzxLXSHAM0W1/dQ4I8aFyppLdKkKQPBOt3PbVBb
32NVkEARmeBCpd4OCYRLUQzLtXQ7NNNRblKXhKIi83r9/uL7cYHS0tfFFOU4WtpGax3yyNInTPkS
PFDJiR4iCBh49H3axt79iT4KQs5frslTHU9GW9M4Qb5hdCHIBRk1b3mR3MZnbC7Tw0/l1Dz1rm+e
yDm5UMqoMZYJ5EYWRTlK9X0y+r1me/MSxPMgwC3BpaVxkKLNRdoZPdYH3jrHHoJBvqfqJq2C6yta
oxH48B05SCH52JFYQpjR+sVN8jy81n70gHe/C7Z01/7aHMIt/TF6ip/toE7vQc7q9fovWK/zX+wk
BzLKMDRaYQA85c1PAasQuW3pRNzGjX2R0wo+K9/n1A4a+Ik1HL9FQRdjX2wkSff05QsY+gUbKDiF
/FjdOGp6HLFlqem+UaFwc5/Ygs0TXDs6hyVzVshaw85AJd0bWu5pGICIxk0Y5W48TbkTIagAr6IA
wZhHXAl0+PQl5qGzpowqvI+KQxW9aelNNlA3GVyivszJX3qHzoEMJOnUQoLsOJh/7G/RFsI2YFZG
hUjx870kHN4TuQfb1IsQXx4ggBeNWFtWfbM0pwRZJIRae1Ej79ogyeWp09nvuLCTkhF9oBXbudw1
9vq2dK1dsyVATfVRcyyH6T5L/0hbUSFJtD4OVTK7LWVTx+3KarOxdZ+QhyjxGu3l+pkWmeFABZ7f
LbIN8aMqpU5T+8lYu93klSCKu27oXx7rv64BnQMPU5Mw7cEyD/Ex+spiL5DwuSF1iiOjLrM9YYOm
wPv5vE0+hlllSShzhnp2T8bnocoOUT87ZrFsOsk42lPryL28HSvpFiSJezuzb6eOOnqL0TIL/B7p
4qp4sM6haG8FlxOf7dHmepj7GJ8iM0a/7l8NIkFQQr4hTf89bitRqpj1YVyBAT7nYy04LKoCcybk
Dff2gaXd8xlvR2ub/VnW/XxHGFxIk1vlMCcTnnDdoDjJmLl2fysXO4Ezre+tiVEd8NFpOs9LNPdp
vsRdglTM0UK429wmaApM7tVXcEpACRc91IyVy/Tmg6gjcXXv0Atp2opqqpga/ogHc1mCwo2qYFOb
XioTAY31FMsnO0kdBZIk15cpssXdGjlJ+tbKwUsHEou26uGZg2ctdzE6f00y/8kteLEwfuMig9As
xMZN801u3GfIpKb+9fWsNWpr2oUN7oqoFLNsKUGac6Sb4iuFzEq5LewTGbYGUK6y/Dh9E5hcvXkv
TPL3hGLHdcFgp2OCa7vl0brvIEyNnp7KoQ06eqBJDfEBRnRt73rRG0K0g9ztUZsdoW2doVaufI/H
wCJO0vp1faK9IN5dj80u1sl+ycU9NS5Sb5spAl6WaFO24Wv6gpACkWC1UQtHRPMnWhd3bcj5kk0Y
LUYXX5m+GRr0d9TEyUAtWkzmoSpCQXp89Za6WBx3d0hETmLDwCZqtMT4tOxB/9CtWy+cFpGLroLl
2RQ/ChVXJJJMVsDQQODROrlXuExwgKCTQsQ/IHBNnrKorYooiyWsSi7+qdJPHYiGW+u7SneWDjFv
3Wshafd3p8HkEKWlmYQUE/wRnMPjnu5U1LORR9wtW/mu+MzkKll7m82qwJs/y4lcfFoOYejYzCaG
LH9qxTDevzTIXOPpp8i1LmpTWY/cLsxxYBPHeozxGuxkeux9sB8H8W11iB8xHoEzX3ooSwXqwfb+
qPnywiwHOIYdK2Hdsj606EGav9n2Sz8+X99G9k/8dqFfmOBQReknW1IatHaU2eNiOUb8JTIEA2wi
qH6niLrAExoq1JJUm73aQVd8WLbNlk11pvv2T3IgF4vhoKQehk4e9RrbpPYbtJA8SmnndbIpMMN2
+9o34yCkrzCwVjbYltE2toaOqnxu7K5vi+A888LVfT0PYzwwlNqwugoTJ2KqLiJ1ZwEYWlwEUsnZ
aMsD+omNyY/zY2XfV+q9qjxcX8zaMOrlXW1xUNFrWpx3YLmEA1ixqz2D5wYxVo7q2uxV/uDnD0gs
YvhCYFawTxYHEqkdLkPawrc18AY5bM4k7xx51xziHyY+Z7wPW/SpCm5P0SfloEIvZKnOEPF56lJ/
1itzV+vtpk9lp0QK/foCRevj4IH2Sx5GFO+6Rgoa7QsRza2sv7PO54nXrE5VDTSPBWBvAOl7BtHl
XPEH9DsSX92i/3AzCPtfBFemxYUecy1HhprA79WwduRK9iyaneJIc8aEbuYpQY9oiAsneaDT7VhN
f1KBu1gvhx8ESQd1YaeumG97+bBUbj0E1/dMEO3wDT5NAjJ7rdbQuBTLzth/tWQUwRriIJJ1rFI0
rCy6uPjWnjxXSTSz78lUKYCJOAOSa7qhl7nzbXsMnWkjgya6Ed2Y70WJ3zESCsi6IkN7mZ9U6IzU
juwc9XR9yF+THHkHo9jqXbdvpNHNw/j7UjZvpMmg9ae7Wo2qUtO5UWHuSCx/CeUZTb8xmk+r2l9i
etQL6U2LbbzHxsFpjM4vtemg2Hkgj6lrWODsqyPMs5iTWyTQEpTy+C6RY58q2UtjStuuXHxiNrMz
mCibJdJWL0Ui1+vH/td6+TInIf1EzBGdHUR5K+VD1qLr+j4cRe/vdfc5m+EA2zTwANcymMl3+R31
6C1jNI8hPiZB+OGJEf+nGM+OAlGa4V/eBGfDHITHatwb9oK0P5t2jN08GF6s489wy4jElB3rYcnZ
HA/dAFBaN0hQs8EJGXpCsw+ZtQaVrzSHjGIJTbm29oVzUmwVV7yWcOAdLnNB5wReq23yO8OtMX1m
fyUbpk87byvhOI/IHAfgjSqNCp3x9JmCEMNu9BZJ8B25lzbdRjMdYePYOriePyrz4Ys4rAlLTask
OA9jjGftp9o/cFOPenFgeHPA1OVTN3N6f0HPS3XSHq5D3/p1dTbPYTutFyMqZ2BRmRf+DAnv1BBt
4Hvf57UN5BBcGaO0V0ML5+MI8db3goZ8im/Zf0X7/IU19CiudSCbwad+haTrn7DuItY5r5ILDkmC
BuBYRrXW+jK7w5Egdd0GOdhA8U1BQ+pd/6aic8lXTmeIzDYq69mPj3T3HioedF/6YgSpH/oiJh0B
yPG100bBeCa0obCDs1tmG5BsOejTBtOI85erYgfnwlNlPGcrm8Fc52n7BR4K2QZcWMWuDuhJJDss
wBqNw5osC0uihRE6fMzBr5Y+6BV1o/eyYFGij8dhS2GUagv+amTh6WtYfJ1ByoJJlz/gSL50P75C
Cm7avFiIgb6v6pnS+3KElP3iVqYwB89O0pWTpnFg0itlnhcV/LwLet9AEZi8GHfJ3oD+pBowJQMb
eqPx3nj4o1H48wHja6TToi/NskDpPZRP5eh3yqavttf9T7RVHIqkZgWVxfcuLMPTxyNoIObkNnr5
OyMcUFhjVNhShyuuNC0XvEFO11cPCejaTJpvrptaL9qfv9lvBVA5V+cRjUCgMEvvuqA61j9+lk2q
ylc24JP8HD5qgAzqKoJH2L8gMljT0Ciq2YbNfcuis3Q6G3hDmBjw9+N/zIN1p9wM+zwAcciW5RUx
CRag+IUJo37r/omoI4PjX/a5z1xrVJfCDt0sRngzd+DJOimToEv1XxIc/7Xxmz4RWrVCYzIRNrRd
9dJas9cnIHmChKmEmcvRGjMvM2/kYdosKD4LYGU9U3C2zUWE3aQOVsxq2/L+Z6bgPbWCT3ndhdaP
xNkMh8ghxMYntUdOOJu2Bv20JG6XvWlC4F+df/i1W6bMYbGZqjMZERV50HgPdS9ttqV+I6uWq9AD
FE3R9VbQP+I1uLDJAfOY6nNfy3ix68qPZX4wQz+sBNf0+hVz/npcoKcpA4jEW6Bypt5n9g8NmVHp
4e82iMNjcySJimlBFHjmOzXbtMpjOWyMSoAk7LT+jvrnhXAxXI+RYqPSUcKWZI8WQUUe5hLaQ8Pj
ZLt2KQyQ2XZfM8eBR4zYZujRX+lZeuXUA7osn9p0K6uHKf+Ryp2T6wHKH4sW9Fnttq0AodnGX7PO
QQeJqD2i8Q7OSA9yJzupkIdfcKregeUizgn1eu6nCsARzq5aBfZ4pBJEj/+57hrKeuD/a9fe/35h
Zg6tuFJQafTGJnHJJB9iiqmRqfVAKggGegQIRTKikSS/y2wocqnKZ8EPYOhw5Uu+R7EXP6CvSzWZ
ChBttD4d0MKY7G1XvUUpxAXPhlCfR/RVORCpJjrZPcFbtV9AjPBg1i5FuD8F1xe1ehR0fCHowVmW
zFMv6r2W9qEJ4E0s2zfNwiHWgH6HfTYFhvQtm0WbuPoNL+xxB3xCRc7G3D5LCbOnDfU6iL5MCLbA
N3QS5k5Xv+GFNe6gZxBumk22OvWLfct4M5ddji4/08cIFSRERi95zQJROlr0Sbnjbhhh3FURDhyp
t5G6kWNU3tvaaXsD+xgMiaCBd/V8X6yRP9+Vkal2hTWO5U1Fn41QUCdYRf3zv8/X/whGdCdZTpHE
aCECmkNdCZ3UqI071x1xvaX1wg4XAlBpaQyjwQNmdJsje+oyYtz2U+YO0Fwg7nDKEHptBUbXHURX
VCKDIk/jqS3AsDLHpgVobv3umGyREAK9O5oH/WWTbMagRSc0kRxbcAreMzC/IYl+Nsv29AJJYjtP
aGej7K+jJretDdM35PL+XbAnntAyOYMeEQnF9FsvV0dZlRyw4jlxb3qKjYrTUgcRrf1Yt75bg/0s
k8yDRGPkzE0O0e9uqyy4TczypGiRSzUJnGsh+tNrfL9Gq79QXDdTGemOtJyq8d4Wccisu/95bVyU
MChDNkzsRaC0UH+ZQQ1ajfuohbBoMd4YSeHkUFwXbOM6qpxtcqgimcRM9AZnoPWVQENvuayDcGnw
FRT701Mv5BhYvdEv9o/DlWJsaY2+WaS8PjN7ClhJuz0F3xzGdr3+IKqLrx/B8/I4RKmTtu/1BGGr
2YJnSR8D2Yx3TUw21z+jyAyHJEggoJl2RghZRV8HsuunQ1cLTvlqnH/+cL8lepZFSiQLU5/pbjkq
2247BvH2T6esLuxwYGLPNJwtk1EMfdGd0ScBI56YQhft+J8JSvqJZ6eOKAWzRvCtgf7wv2jCN8i3
ldRmZg0IM05LYDyjYQhJSUzR/ijdYQuFws2wyaHlZ7yAbFvwYZnHXUEUPv0DauXSlEIUjW3iaqND
is4fybd4CN2OCLMmAvfXOPiasjCsKStJjntjw2Z3w53th9viyNRIoc3zdt0v1yt4F9+Vg5SunLS8
7zCfxPZS/poGT/oNG5JXTtVGVH1fv07Pe8hBSTWpSqgp+JBxeav0P+j8dH0xxurj8GIxHHbIkW41
0oBo2crUgxIjrZtlB8gXPphN+qWdQN/XpneL/E/adjvLmrctKXakV9wpSkGxbDLs3hhtBUWpJGh0
GWQj2U02kmMaz3d9bkLictnXWohI3NzbKfXHFNp6drQBd/jgLBDDUSDV1kvfmzx5Rqb5mBoKlKIL
d0q7Q1E2e2rEh16D7F6Z72fausZ0q4DAAhrtzjjmngQNzLz4rsyjN1qaO2pflV7HHAHYXOx4D8Gk
N7msEghxdYGqN971jyfycg4IK0utRuQ3ofLYxhARmfwcJAOM7r1Qa1eqBlF4ILjLeErTItVGu+xY
6XjObsF76mhgNK1z06VRdCjHtyZLD7OM2G6GAEPzuR1aR9NBARRiHLbejqZyF4Voskv14Pp3WE+Y
n52IT4VJI8pnNMGJaLzZZRqKNYYe9JtiB73QgyhXuf7yurDGoak200qSUnwG3dyE/UOb3GXjq6mr
bqc/ysq+ol6NvmWpv7++SsHX52cEEHX+Z7rCNnZgje4l39Q3WfdKIWWt1aN73dp6lVm3dB2ynlBQ
4jWzIcxYThZosT3NdCswa6becMiRs89czSme1G+zx1rBcldY/WCf73fsPhtm0c1FNGhioH7AGCEM
V26zIwgmUNfOIeEBOpVANEXyL5t5tsa9K/MIjxNjxDJZMb3w4wAhmvSFVZJQHBTR06+HFGdj3E2R
sqasBvkwr1eemvxelX/0qkju518Ow9kIdz1IU48qewM95yEYfRVConicmHg0MAZW60HURi9aEndB
LNKsFb2J+JYOtZuOP+J8dmT6+bozrgPdeUncJTEvZmTFBYiEhnBXSZanttA2rI9NIwdos7hua52K
48Lx2Tm88L8Z7RW1xfj96j7UnRT0ZnVWfa8s+VWajFurT3ZDI/uhmblKgSNgJFsSlqWTqND6i5un
xi5jZ4SUiKLEWwwSb2V5ucn6QoD9wvPJhadzYhuJNeNm1k696aoo1iT7bKPdSTfW0cmOLIkw3HTC
7jLBfvPZrWapIrXq2eh8Nj4overYmr1FH7oA0tlJuAICfHbLaszBakJo+mQ9dbJi2hOdCp5JIhMc
znTzUOpKg7TnAnrKYs6PmE/aXPeldcj+5bfvkdylKxlyHycV/BZdtW89jaDG2RxpHHpNaWw6W9qU
+SLyCwF8vrNkXdo0s7bHe+x9mqM72ofIHxxNReXuZ1fQ9QWy031tmzisse2+Q8MuGGHNagoqK7lR
tQZMkcoBs+OCC0m0XRzQtHXfQbgKjte19CEJYw/zOQKPWC+pnY/++5m7+HZZVyVjR9G70aL6Wfjd
Ljkk/rDNEsfaJTvF1d0Uo2r5PgpmEa2X6EtyqNPifYYqbwtvNLdxhHFJ63GadsmcCfxD5JIcbBRN
OnZGh5JClITOiA6jkWi3Y6zu0jRzCnCEpwp9/isneQfci69akJaGGes4VKhj5IWDJq5l+iyLyCEE
yMTThxWlpGQWC8sIfaLEz5EWjzJBDCbYpfcZ3Iul9GFTR3HCGO3abRJvmyao6/0sTKgw6LlyrFQu
KGkHU4I8D67w/MiCkmmro6HWclSHje2K3sqCg6Wyv1+sKW1DfZI7ZNZLSB0SM3/p20XgAaKt4WAC
WQB9lCMECaGK9svoPUjI0tfrbiYKfHguGVAo18VCgRDzPahK9z06rBl7XLuDeHkgkrcTeQIXkuiQ
L+uksEKrntSdrKkIQAy0K/TMnRqRaN/76OM1d+CwoWksNSeMpD2h9q1O0lPVUL+n2ks/021j9WgH
MaNDE3/r2nrXD5ajteU/BGqjpGy/KhVUkNGyjAFfcxy3Sq1njgyF5KT5WlgIECf1boosNx3ir2Me
OpJsu0z2bQQVCHWWCKNzsWk4atm6Wpzd2MVLEemBGf/Q9OK1GzM/K3OPqvJtWFLNzfAIpWbrUWq5
1EAMMuWveq7cF7PkNbHxKcrVQDfz1im65nls05taHRBJTE99neHFau1tUxThr/qeAVJBzUbpWeGV
u2wjhADdhDaJsTzU4z6X3aIUYOr6I+LCBrdBhiZRs2mRkWz9/rkK4qDbo2LvRhh7Nx6ue/kqfl+Y
4vC7biEu3S14rxQQ0GmCwQ5MdVdV/8j1xux3122t+vgvW1C4+ogMKARUqZ3idg/HeZul0gYzj94k
ZS6Z/2SA68ISC2ouMGiSK01ObUxNDjrESnC91rq7GI9a83h9Reu5swtDXNA3Ermc1QGfjzzO+3BT
BeFO243EYV2vRZCfRLWN9TGJC4MclNcR6QyF1Zu1DfS6DhPokmo3Bi+Csrc30S6/oT5mHU3n+jqv
e4kqc5helpBEX3pkhtLYOhED1N0WGD2ihw7dfZE5BX0/C2Kn1VvkYp0cxOtRZ2QDhNK8MKrR9J6e
zD4XNUqLVsX89cJLWpASjWaPaikd/o+0L1uOm0eafSJGcAXIWy7NXtRarcW+YdiyzX3f+fQnoZn5
REGcxhn914pQNcBCoVCVlTk8zb3x0oZ2Rvu7BG2UUJ7sAJW2nFxlZXSjDkjgGvTOSAfeP4A2NcMb
0yFxTAvqy3Uh2O8NtBA0FsFdis4ZZLAhkv7xp8kaZHeiOcGjsfqrA0UJFHviT6azxDexeU/yO0U0
yPH5cH60yG3GVKS12RpId4b4qgShk/JTMnb5LJie2CDV/WiGu+cmK0pRCtNk4ItH70Z3Yq+Q7ew0
79jo0h1g4iKedtG6uFiKuYMM0C60XTKrs4ewsgMwG9SurgveZhvpwseVcZGUTMNQLxGSkmomnlr0
TjqApBoatdlcAQU1Mf85gQrPCZeHwoow3CGKr5/PzIdf8OktLbczTXo81Uble0fuTJFU8ka0+2iA
C6sF6miyXsEr2ZCe/JPxWdXuclQc6Zi7kqsKYsBbqvgxUfloj4uuc99DMq0imA51AeK8rUE8o+3J
aOuu5YPTpwXEAJ1IF9B7ZLLtc3s0bvqT6FeIPiz/6lajNIxKDatWffoC1t095GZc8sLEwsUE65/T
i49L5iKtrhSWqeu96lqytFvo36azDnUnHMwVuQoXXyRK1FadUDkcUd/uvhFQx4fozI89G5wAjUHz
RziOKzLJBRi5GYckIxG6uiEA2zqklQa7TezMzp5m943lzxE9fNiRu+Q/XLApGhXjE2gEvU2IMJT9
iC6heNJY9M24EAMt+To1YrjpBHqdah+CXqS4v3wBi0xwwYWOujYNWYw0TUFrrve6Ar0Qke6WwAj/
sC4DSRqMAUYw3QKh9X1C8EaMd5dXIojH/LO6Nbp+rBkWtW12SuVqaGlqHoYsL1v5fLV/OEb8wzpY
tCDsBoTCIpYOU2i4y4D5uRBsYFlo6/EChZ/vly2K1sUlZn1TDkVQwqI5NW5igu94Uf05gYCToggW
91/iMDUMSyamDs3rj9kBmG3ULG4NGaeXDeIUIPeXPBkg6dnV94WQu3p7ae/muJgkyeMUmREa7yUE
vczfkQIc+nxn5T8v7yA7jZ9P67sZLialqBp16ghcrzEMt00IFq4EI/O9eZ0hTOSSiOBs09uRXlmG
rCPN+jSoEoWA0sQASwTZsZQOoeb1oofc5sZpbwTIClF0mTu1sZ60YNhD6d8kL8YS2kvXO4a2qyTh
DCe7CT/tnUZNAvC8hUctF+nGJrVmS0Na1QKNQRw2wQmyvQltGib51IreA5ufCkOwMhhpIJ7FT5B0
4MrUldCEUGlTu1oS7XJFcdLxzxzOHmStncuOsfmlIOkGPSaNEmSHH90974NEkgvgufS+cWQy7NqR
ujSRD5fNbB+rlR3Oz2UjBQ8VFIJdqve+SWe/AGIzNGK7CUM7Sbo9jelxtkBeMaDtPDZ+hJlRM48F
4xDbm/u+XO4chIaaKtC6RVEwn04aeMCscYRqt+7IVueM0Ji/vGzR7jInXr2C+gjKs0WE2wtss46M
Ik1pPkIY+bIRtnWf/HO1tZx/lkoDeqMZDgPIxRRVdj8/XTYgWgV3ByumlmhthIkftVycYsz9qHs1
yNcy4NU6uBNNFRB8dbLOIu8EFdbcAzLApx6GjUF9Ex0XgSsIVsXfyAvQKQkd8W306aaufyzUNYXv
ls2r8n1J/IW8FDWwTRaKTWjMmz5mRErHuq6JkzqxoxwzcHZFf4afmlM/FMIETeDq/DWtWlqUQiAV
mO/iOjZP5XDo1NKmpqeLZq9Fq+RiSDXEU2BkmEiQMSmsX5FkH4yeVHbw9vMsfOVufzdTwTSTogD5
zT+Uxqo26qViM8IDhGKoPXutszzjCugwXRrY8re5s/93ARLkPBgq/Y9RdkesDrIp1aOkzFiimezL
5DaGWI0iQCtvh0jAiBUZ022aykN2qkKTAynDwjosKr8mTnxHDjVUIhVnOYOySPAC3Awb7+Z4IE5v
REQtYdO10LFQD91494Wosfr/3HcyrRFAuxj/nxS3VftA1W+G8N2zmQSsbHCfJTaM3ApqhIz5rnPP
5mwjv0a6ptv1awcu+ubtxSUdAlH/agPyDX8wkN0Q07DwybiY2/cNlKZSGGawXQsczfR+wRtIResx
2sun9rk4029f2c93k1wUbiw9UUIJYb5tu6u5BzhzSfwc2umXzWxv6bsZLgqncgMsZpIjVk0/auqE
0+BI4V86+pfNbJ5iw8TYlwlyCosXxzMp+OGJBTl2MIz5IFFxrMl86EbR0O92gWFlh7uBY7UC5wQm
swBsxZDsPsHUI9N+JC8guXYiEdPS5qooBBBVKqsKBn4+hok8UuK6ymTmFmxGJHO1zu5Otfs2Xnlk
fOGFL99f3snND7ayya1QzdRxGRXYrLPIrntqR/rNADaTUXq8bOgN4swnGsgTZd0yNRMSfJxrZFFa
kLFRMBU+aC4xC3+SBi8wKCq20xnAU4dao1Nm1U2aV+gUQVK6Sb2g6e2wif7MoIEaluum7BxCiz20
aa/zEHfgIL8o5vjQBEjlZa25qdXwqlbnozL/bBLTtrTiLNHY6avqBMrBPUL0PlEgP4+zp6qLtyjT
bxWcuHVdQ2Qx/UrauloyP0JC21aTBmmWEZOBxcZoRwSt7MqrD4x0LPNF9bCtO1uzcNFAVEsl2pvc
4+qaaayxHyOKcljUNr+KxejttpnPkmLeGkrfQ9ygEh33zVtnbZILK2Ega1NX1TJw7ci6vAxKXtUz
9SZH8vNd+8sU3Dr/xZ6lGZRCJUHm39dxYERJ24ywF9tMOqyFquIr/YHnFAMNgufzstNunQ4d1FYq
OorUMvlnohnENKhrBbdc8qgM14P0MlS/jU5EO7FtxiLEgIA5fJC7DyqN1spgLqjeDpWbJ5KT0vy5
C5V7M5jtyyva3EG8D8HrQwyDGPwDMU+yWgoV2KpI86fVVDSLtCOoqG70tHHUrHFMWvmAitrB8Exy
cuzq4pc1f//SryAGXo0q+rVvv3Llqho4YeV8DlFRsAe3O4CSxs0fqaccNTQb4hvRvNMG1A+BB3ur
MjYjzeK7NobZZSRhr5y3+rhfHZAfHelJ2zPu4ew0vhpHDOL5xvfCi11hYGeJBB/61ta5IFvFC1mM
9M06Ultbc5U9OWS24pBdfiNMa1hqdMka500KwJJqFLMXnQaiNiuz1VEGFdZTvgyIqeqPsFbOhgTc
eN16c0sFF8pmH0m3AAXDLmOn+TODMVujSfUFNdeX6DtKu9coXu/wCMP0SeEMfiiUVNtKRVcG+eYK
LRs5T3r2TDauqOwb8ovAWbfiqm6x0yKrFCNV/IamVWc1QGWD7V4BXQZjA60d83sJdsLjm2rBOXCW
h3lPf182vJUP6Ba2EPevYlD+qC4BK5KDogtoEMDdocJbZaljEhGOeMsMVqZrxKKGjgPyMe1QNFLn
sYkb0Qg6OyyOGm0diwjeyxvtcfjDygr7iqsTH0eRLC3gb3XjrD0MubFLJFBqpyl5ymf11pizQ2FU
GLqAjgdIm9OO7st22rX6ZIMR2FXGxZ7SQUD9sPVhDQXUzajVgjva4BIutSjjygoR3kcrhUo0xAwX
ivMyUuuhILmrStnz//5FDcxbmkiAMHfJ88e1iV41ASQ53RAzKWH1MCTW93qOBQ67+UHfrfC0cbOa
4lpeOhmjPLZVN3YK7SJhI3zr1K2WwitBdnLed/OMSncn3xrmc5N8yWFWq2BBdeUwZKpppElYBUg0
W3v0S78ebdaNHm8ZDVQNlubyNN2IaL03c/71wrjjAAEWrYxmHIfOhYYTsnAMkuKOwGMQM0J+KfAI
liDxwXptjTsWtQy+xFjDKusCHCuQR4QmGhD8OQKM9iPq3Mv+t5VorK1xDg8ScaLXrD0RN52Necoy
/xlrT33+f3RA7r6TJ3WK1BYBE7CzAXCYbmfG+8sr2Ty6K+9gf195BxRkx6hCJgaQMLrO4z7p/470
EA9Q6fr7FUuQqtUpQXWF18wMVWkOqg5nVgsOSen2YLOz7sGgYsaR4OuwF9AnX9A0jSCvBYqNf/+1
UqCCBppguCn+OenIZvX7NPojG7+j4tacA1sFTcfltW36AwI/QXsCvQKe5zGPy6bKAJVyTRyxHKPX
XSy/jvpflfSpIPEUmOIpFrPGymEOmbsGtIf0K1VVL30F7YlgRZux731FGlc3qsOybvUAjeUserQG
G51Z2/zfWbpwla1scJFJB/wnTizcy1q1VzVv7BzoCoei4oNow7g4pBbJkGYqvGGI7iXjHFFUpJxo
8S97wGa6ZuhUQTEKssUmj5oMlVBOqggCCvJxUm0W7xJXCW3jLv8mu+VD7GaOIngXb3+jd5MsJq7O
rrQEygg1bdTdmPTowZKd1BCh7DcRKut1scO2MjJn+hLGCe72YTd7y8HYQYbGju9ZiW/4FZ4riCMp
DhKQXfQY2cVTfVv5kS5kbdwMU//sLlK5j7+i7A2rkENUACbLnoHXrQi0G24xBNuDzeryl9z0FwOO
KRPQHak8o8kYjZDIkJB3K42XFI7W/8mGn5IimmTfdpiVHfY7VhurSCmytzxn0A3ZCffsIRX/kTAr
iHFau72Rn792I68scrFe7YxwKlu03XS/f2LZd+xFbvRLw2Mxx4Cu6ESw4/spDK/Mce5ZJotemBRN
TZYAtHZ5BK7IRzviMH+b96KaDbvfPxvTLHRPTday5U55WSZhYbDReUN5ijEr8RVQBwZ0//n/zP7q
a00loJRVQ4H5Rx7Y3BrxtwSwoujPZd/brCqszXCJBRQLoszK4OcNuKa1HSj23WZf7EEvuWOSPl90
ifdlcU6YVJgxzkpsm6bY7d/qUO2m/YKSIPp9BNOPg4jLSvSZOBeUZBlKLzqC8RSDdtScbHUWbSFz
q0uewLndME56TiPA12tLfYKu9LBonpRp+0LTz0U2Yt4dHYIxdGbjTkmlndVWuxE4asVEwWK0DnMJ
zc8h2CWNqBWzMSyF+w7vTwU9C2LiLfrRh6KgmBIlx+L/NTnLxq7Tu9w37kmEYni0J3vQSrja7/kk
YoTd7JSsTXNXbQNmjlyWYVr3k1umdot5aHJbeRio26U3WW2rp1CsobkdSt8XzB3KTsm6GO19jLpe
qU4EzAZwG27qM3ZMEJndQgkKrNsispNtF3s3yp3UoSbGQCfk5pq0m82nWCTksHnrrr4if0QNSU6z
HO8aKQpOuZLbgaQ/9aZoyEi0d9zJNOp0In2M66GPJ3cGMJvCQac+3umdcAJyO1K/bxl3Kmtdb6OR
YstYFXFxFTv9MaCP+1aTeRTeC6KVcQeU9kWdJA1Sywhzl3ZiogpUkOtCrTw9AhmIlr8OweMErkhk
bm4T9EczA8iHxneTVdtjqO/qcXy4HHc3Xwyrb8olOdCFSkozRXRnQhPFLvV70MqIYZTbb+J3O59K
bElULEGCA9EzeLEDuti9eWB0zOWtePD4v1wm/3xWfiQYd2Iv5+W/2yYBxjMDV/0+AMzc2MVdcC26
TAQH723xqyuStONIyAJzI+vQKwTizoUop2AR43Nwf18SF1ECpV3KacEGTjtlF1O79VM/PQSvTDFT
hwDNF2b9PsTstyxutaiyr2Ogo5ENkqHBQFbqy1YlgByw03VpTVxAUaM8pD1mMd3IbLxaAjEJplui
tL9P1Oes7L3Lri76SlxcCaPWTEoZp6+XD1V+rk1B91VwlPiefACMLUYikVEwQdP4GPrzjuyguy1Y
BtuUT5sGHSwT+ocM2sOFrCWNOoUGeDvmY36cwSkTpNlrZ433l3drM5lYmeFilW5JcyrXvYx3hpdp
j1qy15VT19xn+bEyhUQem99mZY0LQ4Ok07DHe88lYE1nTB7oOziav/isL5d54U7IzLLpe4RSDDxR
E80szvesMTKLcsDsCJpqjR1mcmUrhm4vauyWknQC1aJl93kAHQprcqU6vja0/jRU1Gkw+KwX4PWJ
xiR3dEu/7kvrKwdj9eM4V6XlgPa1imsJwocK2avZK8GMyfyspa+Xv/IG8RZOOVUUg6B4o8CdPmZm
M6aCdBBZokaKke6/xYHullO3L8+BKx/IQ/kCgXqwjIVu5Gfnr0D417a5fAVj3rQD8ZeM0WX2yeNz
ChKeLwmof1wj96nDxFTlisIOU41eXKRjbukUe3mnYZ5O5FibnrzaUO7TJZJJ45QVSBWt8lB92Ued
Lmg6bKYRKxNcBJhHtdUmVvGlZQBkLnSbEDYBUXYaNfh22T9Eprgo0ACL3tRACbuSBuEPIz1CjuxG
V1q7lZKHy6Y2A85qVVwIiK3eoBWrmpu+FN5m5QHkAgbBdYArQSTp/RaLPwXRd2O8vlbX6SQoZsSb
5NBeS1BRSb3ul4o6sA22JAyS5Lvx1DwC+iHYz+3nyMow9xIqiTVPJkgVYLg79H9CEOEud6mvHkDD
AiIhDDQAlPDr8s5uJ18ro9wbKG/KgoQT61It5i3RMUtALNCSXfep5llE+tYkgWr3QY/Rz9SmZXma
Z01Y9dlMtVc/gos0SmoMIPzBwWBQFhWYSaYdG1/VBxbehYSCm+F9ZY2LLU3YFmOiN1jykQFflX32
C1AoO/Z1ewK55bwHvR8YokSN+k2YANJcA8V+1cA4F/d9a+hlaVQdWKyRIYvI2LDKM+YCPeM62Gk/
ij1r2odOvosjeyockULHZnKwMs996a5qYzxnMPbakeKwgOmr76MdwCHuZY/aTHVWZrhvOZZ6h/EV
ePF8bA69P5yYiIB+EpHOb3/E983kPmKlquqwzKijWa3mJmHtL125V4val5LqOpmbr2CD1h+Puygq
qwL9BGG7B4HX/J4RmUFV6p7pDTXn/vSlh+5qF7mrYh7n0Oxb9E661muqfS+hjBzuZNQkLn8t0TZy
90UfaXhLprBTGJNthMXeTCD/nUaHOB52HY0Es9fbd8b7V+PujGk0a9AzwNyc/G3Mh0g7kjG2S0vg
gyIz3H2hg3FgyTUkcAM9dMORaj/G6ESEEPrtsPXPaniYslw00L2fWIKEofzCXU65kz1rPmNIA/+A
aKJZFD8MLn7EXZ7qXQpzxYvy8pYVPequfiMhguSA7TNYXLljzz0KhaYvtVXeHZKnDQRbRGPNKmtU
1i+YTE/VP7qw4iJwRoMLHRJtk7SPcA2w/ex9FP89ybGc7tm4ZrzD7QEql51tVbbokb4dGk2IRaA1
ioyP8xcAiTVQraEHAAKy1rhO5PMo/7p80N5mGj6nFf/Y4KsctT7Heop3DETvF8eSy5ewWlwgmQ4Y
cUO4HzxakmdLBsw4Uczr2myOatLcLpV1KiQtQ0Uoug4sNFLbud8b+uiqg/QaVYmrj9mTWckiKJ9g
S/gySd2Veg7CGDgbiE2VQt+FCySX41mwLdvlGPq+LeyMrUoJ5jDjIcveksHj7AQ+avuRnfqG9y+p
s+yPSK1uc10YXQMtOdUIkJ4f7akosRM1wr3BmtJm9y1o7xardi5/7G080soKF+esEBhgU8clKPvk
qLywl5PUoqJl2krlZNelO+716+5FmEJuRiRTRytQ0zEPwoO69K4vS7wN/x2ROjCENCe9t/VddizO
4N4RXVPbu/luj7umSA8WNXMswLJQyl4EftxmpLYuZ4L9FJnhPlqrzVLa6ayP1VY25gp8tSdOVQsZ
krbKJ6vd476aNGSdPrPEcMicMgftEJRNo9G+7BtvrFufAsHKChdsEkh9FS0arUg/S0zSTPscGtWN
4lSnDvpsvRvYjV0+4Bec8P28+mTeV74IevxWCbrwI/irS8U1bOisUqRExuMSYDq1TyPQoJQkc8bi
VwMV0CHZT3rhyRGwIiZYjGPQepEYIxfWz6LWD2WVvZaW+UfrQA/YBqNbJZUf1rVdqPMuGc7JYqAh
aGFyuEfNEwVdDVntIntktAC2U70AmIahj16XIvlhJbXX6cpNnI2io7h5p7zvNn9pdr1mTbKJB36c
BrZlQIpDvkuqnwNxRxF7y2bWsTLFhTJdDcZsAh7QzeIravzB2L6tZHur+nnZgbYfqCs73DVJwiYO
JgVPttZTj+leQQNJ+xW5gz3f1DGeEG9uIwN8ICovvt1Rl7yGS7pzLa0aM0BYywDIb+3lFP+7kCls
h7D/dMkSiwira2EYq2LuDHw2zJ6rP/QjWrCn+Dx/1x/MDMDmyg+c+PnyvgqCjMHFsokMXVt2yD7K
4gmzDHr42mreZRObG0hkVcZ9pxBC+dGiOlbaeWb5b6I+VeR3FtyN1Y9AxZhx6aXZNzACjvO9wObW
ugharBgFQ61L4bOqKJUjks4squ3U4+wRpIuBO2COYshsDVIOxBOX70Q2OUdpMEGezx3WWZZeW53r
ct+Jrp7NdHi9LvYbVi4SJEHWJxPWRTK3fIr3CrTjrV3pD/Z4O5yQNnqLp5ybxzeWEV/0mt9cIXia
MOSJGpfJg22jPq6CGHzXblrGNspTp7KGiHGw3F3+egIzPNpWWyACpVUMHd6MO3My/cyQThAyFeFh
t84b8CHIGyyM98g8UKsi7ZyWEp639KbGfJixYz2k+XtmG3jOJN58Eo14biZ+a4vcZUvaMJQkmrMo
puyqnbFLMR253Ks3kg95mNEWSRBsXQRre9y1G08yEogZDGrRImEMpn0iA2ifa9MlMYackZkL7vmt
24BgNynqPaZp8tibbJjIGKbgvYnJySwxrOiPwU02HL7gHysr3EFLUpRGa0D83aw7d+VzPkV2/pXX
9Hol3EEraEmbLGJXqOzJ4T5Or2ZyFIoxsv3nI/7aChd+TWmOJo3puibWYzBXdmsMeBYZrtaoNpUw
Y9zfAzYpSCw38WZrq1xmafSEyCRBMoaRLxSXbcUuH/VDfMVSdUjZn8SyvJsnevXFOL9fZjxBZRrg
IU1u4vi66H6MdHfZKTafH+tVcb5eIizmlpa9QxfqyZYgxe0Yi90yFVYXHO4YSi93oqgsWB0vRWNo
c6nIA1aXBWdJvwmXa2MQ9FJFJrgySLWoJR0DFVLVc2EPwSlNfpDaF+wgy9UueCMvOjOOcT9bMnw+
nXqbqLuotaf8HBTfiPK9bSGlbrky1BkUyTdE1MpvzAuXbHP5XVzFVW+OeBJjnOxK92cvcvo/uU/3
tRPcsntNAymqrT0BU+pHXnAvQg0KIpfOxRSlBXw6wRifG/zp6yut8jvTRTL/f9xhPqpUdSDNDFHK
4j8FQbbpyg+GjxF1wJ/iX1+xBsokNHQBhjT4+WDM+k+zwmKYcTOhy6cAdBk7y5FlkpkvOgTbUcWQ
wT5iGrhR+T58pmEGfu6wNvow/oViupehStfvgge8/71sL37PsaDxyWVWBrmgYg2pnnQUZ0KOUlfW
j5F1N4OgdyHXs/47EF2lmw5iQCkatTLGocR9uhmXjkSLGp+uiO0ZhN996FbSQ2t85aSv7HBXwmKF
WR1BOsitwx2JrsGMHMuPlx1DtBQu/kN5prXqCllBqYADz/yezs8YmbIH0at/OySv1sJ9oSGiqTpn
cInRWXZMwyrZgeEUp/mIzvZLucOQiaM8aL+/sjzKAJYYMP7EGDbNwAaVBOljwrCbhxRcK+PDlAqs
bOdyBMP3mC7GI4PvbDXRXPQp6yKws6ymdnzs9rFDkTqqNsHYn1DGc/MOWBlk4XuV+y+VGqFUgdw/
KqifyiNGT2N8vlJAW7rpHSszXCQGAM6KsoCVaij43H43dexI5kkVzpVsPumRafyzgVzIjXWlJAmj
R41o+KfvzLug635asub3RWpPU3oTYsTe1CakKQ+Uln8Wffpm6a8SVZ/1ZrqSittYiLXcTJiRRWAq
VUfn61NRnA4kUDIcjXZ8XIqXEZT7qfarzw9lI7htt59y8E6iwX1Qk+VOYRcSPVEl1MZZZ7R7GTEF
SyEb2Z2a0K7PpqtA83CXHNFUgeqnq3wXYYw2w+fKPnc4gyjPOqPBMalN6yqkEOhTSHLU0tqzpOLU
TJo71LHAt7Zd+H3NXI6WVZKlhxa2N9McK7iT48dJNFssMMEjGYJUl2I6qajhW75m3KjSThu/Xw4w
zDE/XTzvO8czHlW0phh9R4hOplOSnqdxf/n/b1ZLCeNHAKcHeJ/5irYhL0kdDniYjhgfA58SqLd+
MoRo9GB4xVN26t3ZzbwI8vT9VbmTXOMgJmfdxKivfwR3EWUGBMuWIsX1SrXrKIKgFKhZyzL4rZWm
PVWSm2bFTqWNnUTktBRq407VVbXov5Ms/KZME9pl1O6Tbjd3s0jkfRM2gsRG1cDtQqFlzwWpGYAN
yIPiIS0fS/Sll331i6aYZcVInw0U+5l4gZcLQGibB2Zlk49XqV4EPaBzbtMqoOm+qq3QbsB4ApoD
TDYHglfaZiRaWWN+vor2oPxrF5Vl/EtzXho/iw9je5AbfxIxKW+iYdZ7yX3orhgrq+1KxjyMSUwA
UdDlv9Xd5Drbj3tLEAE2b5fVsriol0ZF05kLlqV0uDOhfOpCzuAKQcGL4sC9fI42zyloTahCdEbi
xT2aGoM2lZTjgxHtLiqPrf54+f9vr+X9/3MXciuD+docwb9DuteqfU5yfxruAZa0L5vZjGirZXC+
3lAaBoEKX6edP6mOEd2E3cNlE9vJ+8oG59tSFoy6WaIQ0bnLDqpce5QUT8vdBOWzzg8fpN1XoCyg
ZlFkijFZgIO4m8AwtRhldVTVo/lhkJ8lckx6VCOiq5A0gpO0+ZneTfFtny6cImL0mJOFKF5JHak8
jnQ/qgJn2PxKKyucs3VRrNM+nMECo6OHpES+VEPNLa88wZdiTvXp8lnZ4Zyub8lgdj0O0LSTXgto
MCx3C8YENQ9S2q4IPrUZ8lbGONeLJmPUAtaRkK1bBTNKdYbhk7tWu06DnyQWPiHZ7ObntekoaRng
cyBvGeMq5hlLL6d0hFPUw/AAbVN/NjMvr2U7riLIAYAiDCoslRk4US4iRN2+c4Eh/49tLh2SjBFj
UQlmFtCRu1Z/psjmGTFZf8VOQerlf4jLrpccMBPjVvUTzzoMgrxiu1NiKbqCwT/06vmuRa9AUDHV
MybSYO4H1K8a428RI9GntT3FGJoyI4cm5q6Yk2eBWzH3/LT1K9NcAAiiLO6HEF96Cq1rxUp/hTR0
kEyd5BK6VgaESQHuJh2xi0mDPqcqsL95Rlfm2elafflWNfootRCqW/1u1B6auHC6CbAe9FIFC2WB
hV8oUAImGOFAFIjB3o+WqJpFOqhIgL04g9e5t8ufugNFREz6gFT6L5qYvvQDNGdHlQ2kCWLE1ipX
tnk4jEHjOlJVbXEBwd5FYeVX5s9w6TzwY+wuL3MrGq0tcdFI68wg11i1wurxllDBWzZ0P9REGI1E
K+KjEQQuiKGWYH1+7D022QeBlpsBjGwamqSzi/F6LxNydG9mLOvVcWFpiTIMfmF2BU/vEYXC1FOo
DfoIvJeQKPki0qCtTGxtjTsa/cRoQBlpLAiT7Vk6AL6UzAeKQW2Be2yWFNaWuFNAwlKSqw7xbwwG
p+4wC1rtiuWhp35b2HS6WcBlVtxEITRrX7pBkJkJrbNvvTqDIQKPlnQIAf9SYsL4r99AOy2wmRS9
JbxbNl0UDwyZWAS4ID4DaLQikZsYLhoqvk6fMNG3FF85Be8m+Jtfa9J+huImAKXjM5CyU3zIhd3t
rfsYKeB/lsFjLeKIdFoeAuDcepOLqp2TPhJwxDLIPHbt2+VjvemKK2PccTMWko09RqfdNOjdGo4S
Qo3MiH6r0ByrBsu7bE3whfjrSCZ9HoVlhflWNbbH1B5S0LqLyhCbqed6A7njZXZRXedo2LvWA6tS
p15y869CGiOZzndiImahRe6YqRRNt8lM2MxBuM8AkrHN39kpvRo8DUD4FGjLq/9d6hf9LZC6U9B1
mobCYyAqMILq1YizVbVeqx/L+o6Uh8tfazsqrmxw5xfMGLFWjzhQwQ9I3aGZ3T2bV503PXVO9SiC
xWwG/pUx5qmrYFFag27W5oDOsvVYqMgQjkED+JQIgb7p8CszXFZmGWRRNYKmHmSoXG3HWA0Dt79G
Pga45OTk35I9CCuyRxFWTGSXyxJmpTMTXcHyaHy1jNejslPa+2I+qCKuboEhHusAGiGaaxocI0t3
snmKpt+D+q3RIIElCB2bec/7TvLsYoWSTeXYIE5ZMZS8+l+hZtj1cj0YLpmup/COxk8Cf2S38KdM
a2WRC1ZZEIcttRB9dV//a4FOgvGBj256+y8BHFHBZNMjLdwjOmWAH4tLCgDviILAhPvLxVOSmvYw
vErFbKfCc7b1SgGVsI5TrIBYiu8EKXMMrZ1MXVzzXGHYQ7qm5/rw/0NfvPX6WhviDjTRZ7Qk3zAI
5VOtngbyWkZPo+7U6vP4JeGJtTHuQMMLY7qMLKdaynNZLXZRYShiEtVkttxwbYY70EqW1h3oCYEC
x3w9QtQeYo94uoqwdJvI87Ud7gBPZVlqUw47+d94BpfB7Knn4qB7pd/sW0hqFafsebxtXQp15/mq
czBoJmj2bvnj6hfwyb5aFVOtWAzrk43Xg1zcAGjr6qQ+DKCIFRy1rSRkbYtL92uCW3qY8LCoUL5h
uvUpqvl+B1KPBvSg+a/L5kQr4w52X0gFUh64yhTc5NmpmV0ZM5epoNy6eU2vF8Ud6GGkYyIb+ITR
oTk0D9DsxOjHfAO6kp18Cq6bnWhdmxnw2iKXirRmWIZBX6Bh3vnxXj5nO+l6vtVRVyaYxb+JhUSr
mz2wtUUuFdH0cQ5QWwcwJkOLdDhoSCCDQ3Oa7qfj4LG5uGjfnfGmEST7bCV8bF7b5UKLblVK01EE
y741d1lGwAGuCJxyK3sElzxIa8GDRnW+PzrQOcx15v/dBMEE/dHoc5+Mg3vZFzfbFGsznDOWwRKC
Mxc72LiY1rabg3Sje8kDqjWAYWd4u6S7wHnS7FjYj908BqsFcv7J9FAXhlN0exo4tM/PRqAd0L23
o/z58iK3koT1Gjm/zCE23KFVCj4WaCoV+7Fwwyi1pcWbMxF0XPTVOIccBxKRTAUOxlD+Fmpntxh1
Vl4uL0e0cZzzhdlU12DiRTIsE0cPHWl5pACU6l+SJlnvG3enyRRq4H2OQDXsAl+5gn4NJqvigwbm
W4h4MO0//Zp8RY5tbZS74eQ+Scohhd9HfeQZpLcTKjmaqd8l1LCXKvH06e/l/dyOWytP5C47oo1d
kbG4hXFlwzZBwy151V6/MfzZxeMdc72XDQqchH9Xx0k8m22ArDxVv+vVTzm4GYRQ2c0r7X1N/Lu6
yocl7Vr4PMOOqI7uGFDBpA7jEBke6eHygjaRKquPxk/6gZxq6iz2zgCBt0cwideiOYXpgn5n3kyI
w3hCOdKtkIxrMxtaLZILIVEnByUgAOCIBK/wKwXen83FAHl2F9yYV1VmM6wWhZpK4DGEmGDR7L9/
ugRW1rmwonQ0pZCcAWD9b3wNGKibHpt94+WDrTmM+990LhsUuQ0XW2gGeLxZIqL0y7mp3D7/XotQ
WuwnX1oSF1raCNzlRorwlejSWTbCk/CwbSblq03jYsrUQGuGNogpFdl3sacXuR0BLtnHXq7ule77
5S0TRH6DCya5Rf8faVeyHDeubL+IESQBTluOVaUqjZZkecPwyHme+fXvQL7PKkFl4vbtRUcvHFEp
gJmJHM+hOVjYVhQp9lP63eofF+NLku5Labct6GJH/dwCOB9ijkk5xgOqnK8zB7JXuiO8fwpPKQUs
9EmBq4QZckGQJ3gKdJZrnZURwC8/9ZQmDPj1zsI0DxCJ7Fm/bUV8iwK90LkAWa7HeSAD3uq4Ka/C
3LAlEgtqFaKjcIFIEplVMlkSyi/LTup3JmJvzEXogqziYo/o7DvpnMtYIh1vWornRcKmbCt/iqrO
Lq3Fk0DDaZhNkM7LaSoiX4lHb1tFOPNFhZNooFtENAcoZWyvcpL1KFbzTMN0ur7cmKqv5B3A5u+2
ZfBB/wchnAFrdS+VkzSAz+aO7WRE2HApnHpXe6uzHFU79kSFLP5CP0jkDJrkdV2qOK27rsBbxf71
dNBxffqnUP8WgZsAoBXCj8g9brxMPjcsUYEs9bklMLbFwePmKTu614G1oniyEPKRU0xemMpdKfBQ
QwuzXgQzsr4cfao1oAOrjiF93/50nIl9EMPdo2Lm+mxq+HJVEgdqYu60qnS3RQg0kHDeMMLK5kDn
lSDiBsHAU504MhWANYjUgXB+sMumegI0C/s04OHesw/DBrSBbrDfPgwfc/AXpvOnUVArTmQVLEaL
zab/GExayZCYntFPK59mj9GZFrIt/zNH9UEud8JoGYcFmCjEDbXK1lQMRWj3kxS5eSA44MXPZbGt
cxM+Q+fZFodCzsq6XqB4QYlKu7KLTvFN6pv7cBc+MFBZBbHdi0Ao80JnEcDv070JJUxNz16Ubims
0exwq4xHHYOGbuxGj4C68VhzEBy799vyBGcknHFNy5Ri5q2CupS36RDbmunUo+BtZh9k40h8KJzV
MQMDhkr+M0zKj36Cgl8GE3UaNhWJwcPy55IRTga7OQz+KkD9RZEl9nQRT/CFhB3bRQb4kkBoQ4nC
7wksWhJSsHQw7Gl0XwAHK9msnM8033SjIHwAzINNfob3Qk//MZh6L5kzuMFK465LOoogv90DdMFn
6tHvZgx4MCTM4oYB3w7PIli3C6EVk4uFSSpj1NfkMeXmJZfyIQIzoHynxkDzKw6xj/m6r6OXAMAE
eM7/RYp2oRv0XihnBxWmkZI2NRjmNrMDBvBNrttXPJE8EIVxnBXgM74Xxv79zOjopIRKZkmqm5Yv
Vvh5xSaZaIrr8sd7u0TO0MKxHYopwo6y2R3bEt9Lu6KhXamPmWg9go9BPpyGe8miJp76qv/zOsfA
Y5e83i5AeyvvRNgcFxAH398dp5VARYnrSAGgU+eN8Md+DgeJRvUJuwROD3gsHUlgddN963Z3ovGu
i5oJV2+ApQhI6R8YBNt4GkK9hWaaJzMgbn5j3BcnbBZkDkOhnk+Zm/4cRPbADnTmzl6v90woz+Fn
JtpagQCduIb+CDrc1vIloOunmm+uR2v+vO2fXzurW9K4yD+NLBME0zl1c32xYwA+ZdF01wNKI5br
HaaLbaC5H8sFNDhWe2gwV0fC6BSBPSG1Mkcxl1+obNpJVN/SbHTNNkKlNqxtwGg/pwawI5L1fky0
oF+wEJRK97QuXUmj97Gy7PU4tHOKffO2c/MRXJBGZTddFUxN6EfK1yoav+hGbPdZeSQmwKOnxKsj
gFCtP7NBc9sod/r0GWiDO7qq3tpP4OdevjZtRGy57X/mk+Yla+g1c+SATc6gyY2mTze9XONdr+/W
JDwZHThHVnUxsCkSTbYWNzcqBc/PkF2XChxPqTtF/iVerGOoPy7szNmUpTaJF3/o2luWSZRZ6YZ6
YhcG3cloCiVddsil8TRU85ftD3XRYZ2rBZc/KZLeyE0q0f9AT3cMCMnT3d90YCJUyksO61wYl8t0
WSzHbVNrwNG20+lnIvkrEcGMce/pBz3nPPCYGcasZ+Aw7yNpr06Jk83qDkj3bhILgh72S5yOqzp2
SMBTDDB5JGjv3W9EunRKNET4nXyQjE9JptmCj3PB+76TwDn4dM3nVaoQgqhBGAyetGNUkYyToHCk
R/ppdppPORbmRWMTF1zFuVjeVXS0m2nY4TNZij3GqacX96NxFc0/VmC0mKJB6wt1VB3iQPYM+h6g
VfAR0BDLRCktDW26oLouvHlXX4V+EqwAymagEYWoZX3J/74TyPn+ZEgVLZZk6mZR+WBJaFwQBKlZ
eIw7+qRKWuc0k+lIqEv2xrAnegQqtUVyzLQ4Zdoa5EpeuIIvzfzhR116uwMuO1Dleaxi4AZgq7JC
HeZlLT7nVedqS5e7Zaq7aobyoCw7UvxcTWviCcRz4TszmvMb4QtCixaN4LzDM994DKeyCax7ck1d
RkJRByS1RRBvr5heG+flK0NY9gKMuJFrr/meZDPyFYZUrXjtSdSU5nPL/xzOAq8FBnxNk3J2WuiD
YsYFrMgYNJAFpHbXf82yxSfSU5V+n+afBdZpRhIK8HEvODvc6ZtYzhFJAyjKcuA+Y697l9cPZX2s
OkFOKRLBhUyVFUeApkw0LAUxrrXalc3ZW7PQ31aPy47u7SScvWQEb+4YowQ1R4ObWPlDNTaCy/qL
Tf6RoXEG0K2pHI0lor8ZPE1IEUo80b1dXxlO+cTWi5Kb+XG6EnFVCC6QV0NaYixCijLiLnKAyTRj
OcWL4GQX3qNzNdD5B7ZJ0r4tUaDpk8dpdgYltk0wiWoCMZcecgxXK5ahggINwRWnC0BsjNeWjFA3
U/llwF3UcmzLaCraSiwFWaE8Izq6oXrr6jFmdkvpSNX217aicCnzq6Wd/w2coigp6ehCEqCkovCQ
HbJg8v8bKO1LV3omhudGi6VwbWOgBkLtQWbYS85o5QEhqlNhHW77RCJR3NeLEj0p19HCBERxZXUP
PWoNkuZT1My35Vx66c+PxPmoGiD3YyaF1G2UHOzJ9FT0mV3JndukjVsZ9eO2uAvAD4yc/Y+28PWa
bJLbJS9b6hb24hB/fqhvwlt9n/rYrrO8DnRHyef+lN5Ze/U+fRTlIpeqEe/EM7s8y1xJqknFQBE6
0WB6Qu0yGE3fOOVXRiAfZVtyrWN8mnb9y38BmCD6ouzfz0Tncw4eqQj2qNmyk2AYqvi53A6AqHIm
F7yBwbJrnsknfREo0iVPc37hnHmauUEGtYRpNNSv8p1Rz7aJ7f/tzyoSwtmf1QOyv2a+Bou+o/oV
AOm0+pd+hq/UroPZ6WmPaC1E7vVa0ZmvtOv6l+oXbnoQPd6Xnh6DEcGBsxjsAHyHOO/AkKCpDZim
19uB3E5asH1jl7Xh7fc5u8PCrNEjxNbcFL1gLN3slhBTaU3mq2XvbIu6+MSdn4Wd9UzzaqOViq6P
fsc8jANKk23jenTwdPv1QXK7XRmICMMva8Tb+ThDmxmMwrzg/irDRYzpLBBnzAK1E30kzqTWsKWx
HqOWoi+7Vfk6SYJ2pegQnO0MTTMU5oiPJKcHJT7qys9mftr+OJf979s9cZajrlljYWuaIFhrdmQB
S14cekupf8ppH5Bh/bwtTnRjXLSj6iGmJDPUr8tC8pD1H8O897ZF/CUg+HMkPqYH6E2YDg0ye4aU
oTuswBX6g7t6WC11FUGDlN0PH8+f6TafMtZVuCiGAmFYL3WWYQGSRH+VkPwm0qtjBkzPeja/bR9Q
YLoGV2KSdRORrwStG8bV1jPGzYWyy0s9CZqjAtUw1PdmW81qYy46smHyuSs9a1psVGTW4aUT5qXM
2WxdIueM2tgowD34mhQpQKkr3RkTRRRrLaqPbfeTfv/vLpDzR2avVEu2FDhY4/ZtIAPsWbcX0YMh
UHWD80CLAW6zeoVlVdVtnNxQyd0+xcVU8lz1OO+jS0CEDcsUMfwhuSdudMic6bvsaxhB/OcTgSxq
+mNSPHjImBoAn0kbzR0GoJslxcGYUR4Mk0Bpn6RcEXwfgdszOJ9kZE01dAWS8gITQvI31bpRo5ft
y9s2W+M1Tjt7klBwIFqUI+sKLW/Mjml9SCOY7hE0ujN92Ja1ba9oyby3o2GdljyWoG5GaQPWfUmC
qfdkYR60bUQgVnovJlfiKVs1uNbxe6Pb1Eu+RCdyWnInvCGObNePo4iwdvs7AfrqvUSJWODzSvDG
ptp9V96Xw9EyBM5ccHevc/dn38kqCz0edJQweo3YJUBjgJi+LxbFLnVpv/2ZLszwnyu58bqyfSYr
I2U/awmCyOGga7Yx2Nn1FDAiLCVYwb0KoO9+t9yiJOYSJ3NLZwwSnwieE9F5OdfUdUUBoBHY9Bgt
12lNPKOunAlNSxEbm0gQ550kqVCtIcHFwgemgDFOr9TsWE8CdDHBW4wU/b2KaC2Aa2oLut+7Mwge
0R73C8c4Mb8uJpW9rI8odFF4KoYD9l4YvugSFiXKNWbztSsxZ76nSFu3teRiUc0Ausf/C+FeRQIg
EQCKIJ9hlJXjPsEMIyvfyVeiDEB0Gu5RNMcxWfMG+UZqBia6BavkpenT9mkua8HbYTh1G7SwBl8W
egZJ6E2aK2H/vbYe4OidbTmis3DaFs611Uw5Ud0Ig9d5rNnpeiPhTNtShN+G07Z+xnBEUa5I0dQR
w4RPJWbU6KnGrn02O3V1bQwuzTPB2f7yDr9dIhelS0s3WqRF6/s3RUkFQDHAHs4eQpdgEfWlRTfJ
vY2jQqSCVlC/Qr1Tuuu6DPL0f8o63s7DvVdGUWAte4SI0HxOFdsorlGQF3wpZoofI74/MviwWW5V
02iLibpT8Uv7GaV7wwr6ElOEV6OC6RnrusA+Rd784zUU5uHfpHIOYkyVXFVWHbVW6RCZT1P7LDgW
M/6tY3HOgYJFJDQTlFVnf3YZt4p13V51SD50H3shIl1gH2JLGuchSLpMcVtQuCIzt1e6mwusn0S/
Gnrblx7VbrLmH85k/qfO+XaBnL9Q62JJ0kJCMWfdaaqnxteZKCFlP7F1KM5V0LJXwmE0qdtKX8b6
QQ4FTuIC8sp7JeCcxLSoSS214e9JFckuAVca3y4HBdu+rMNoOVVgYR5BKtzls+JogJSIxPTnIv3n
fEYtd0Y3MUVh4zKvtNi38s1rthOIILBEWsJ5jCE2FmpQmFpJQYh420wvafFDyq7QzJdNWyYiUG6R
PM59WEWSqXoDJote/l7mRyIZTmXus/E21mtntTD4VEsCFyxwijwIX5bEstZ3uM1xtOx19DX9pYm+
bNv25Yzhj+rz6F40nudaK1GLAUJ3lj1hDDqityvG1eUaE/nBtrC/xE1v0jhHAs70UjcGmPZ0mDxM
x/vjbr2ntnGggMsWNSUFJmdyfqTviLooIO1xx/DbWiT2TEUvs+gDcX5jMKSxlHtNZbMidov3v2iB
u7P7l5fGuY54jKZOHSNonqv4+QvZhW7iYO8checb8/qfQzi/8yMm50eAkjbVZo7KjwpCK0ARYrQD
OEZCoHHRx+E8RVu2Q0krdFNzHTClUfMoRZWgmyqKm0zORYBseDApS+8xN+QDQPdG0npXkpRdDaZd
J9YwrAs2dI1IGJuKBCmCyK44d1HRcmjkDrN8Zau5qu4MBH0ZDKbpL3N+KxzrEwVrHwAQeqzYdymS
vNFPb4egCEJfO1Qu672I9o9E18pjICiJPk8UiJsuJdbNUipX0tJ4lfKMrQMw+CA8BJET26yfUZwW
mILA4CzOf6SjmvTrjFutFoftoTNYc/oDUQKw29iaHvrKrihhESQTPCICTawqXRRM2g74ftH8UtDn
OKNO0s3u9ulEh+O8CZADYkzMo3gzxvcrvWmmq3T+tC1CdBbOlUwmrZQsQyrZrTsldIvovhmdSITG
wc/k8/GUxfmQWaqiRq5ehzEVP33pghAIAcUJvNYPum0FkVN+IS/aj+2ziR4XnohkbaRpIXHJmpDE
b+4ir9/px/wrS2JDZ60FAZfwkJx3kVHACesaLyeLdRjYY+yqt2xAuLdbb3ErtwLy1C4TxeJMCzYC
SYtzLIDRsjSJwASAaNXaDXTfZUSwklN91xUUcdrr1Pt3JkBlrgZn6AltKCZO3VF/HGFpyU2/3FiD
K/iA29Ejlbk8preMMgEeOR5sEj0Y0+jMve4nq+x3OfmxGKlddJM3DMlzVpBfSyGandy2PypzzsVU
1tUYGgXijdFTs5/LnPpyKYJzF0nhohJVWtqiM2CC2UC8Rh792hi8hZr+9mWy9/PvakJlpkZnVb8k
nqZwNVFsLvXvYdn7Q+zW8c7oAD8oC7yySBTnVMLcHOJuIJhqLL1Kb+wi/Nky4G3iJKUoFmKa9uFY
mP6n4EbQAQLF3V5IAXVesG61CRQtvf2ehp/67KRLX1ZlH1dOSJxBuP9+8XxnMrmrpBKg/qUWNUWp
d3rAJxUeejmvSIe1YTPavdUbg/pkpbbI7i6OUrJlh/8/Lne1UY6Z9mRCswW1W+x5MO4J6qJu6xAn
9yxXNM978Xk4E8f5bYXoLckx8QPOjh9IvJMeg0XRLT6EyHdeNIIzQezKz7SztegyaEOGJcgms/Ox
xackWHb4Wk6hZzY/QkP1S9p5VPlWJUA+Moegmg6l3Dl1HIuC+MvDK29/DP/AD5Yhx3WLNp310O/l
x9gfHqsA5VxsyQMx60X9joWFKzX2F/Hu+EWPdyaaU60uQXgaswHqyZldcvy9v2hgUS4+0Ptth3Bp
H0M90yWL0yWjLbuBpqjBt66p2fEL5vG9EeTlSGQHFyhunvQi0qfLoeLZ+TiFSuQ8qoiFsLQGKznK
5ZL5QAe3TY+L6gPgHKyKn5ZZUA0T6BYfBihz30dtAd2SAD8zjLZW+4toUPNiMeDPubCD9V5/U+y6
ykmaQn8rxdP7bKdq5j6ftc+jjLkj5Us3xk6cNA+CT8heoL97P4VvG9E1qes1xyfEUCUGyINx1/nt
1eBLwRyImWG2LxKEde8PWUyyVmsW/F5mVv5YFfdphhWGqf6xfSqm41uH4mwgNArwxCQwv6G6lqrh
JQrz520JAjeqqLzq12M/SyVUAq/tfjmlvnEv77UTWxSOkf8JSaFFAnkOKLlU44gS+O3y2O+Nb/PV
gEaRE92+ynsxiHAAW/Ct+JnooZ7yZoYTdQvZyafj1HilFAhucft1UHhyp5G2ilHW+FBsrh+9lYNp
eOpeCUB35qh29KDasHHFERUkREfjPl5SZlhZK3NMI4HspnaS4r6I/5fWwJs5U85N1aoU6ig5o8M2
kn0xdrvMGAKt+rp9gRdLAio8AZid6EdaP7NsK6I2UAoN6CDaNaFPefG5QRPCKCW7ETXOtYv3diaO
s6s4pGY8KRNWEBrk5ZHlmxbYsZLsWxwT0OcmgV4C7Emr/GZMPE2pnCVTAlJQf6VmalOlO6117+e0
2ZtZfIr6wu9C4w60IHY6l/gPu23N6pht7ZCkP5TacsAUqNd1vW+Fsj9Ls71oRqAu31fkzVb23Sza
k2GtftvqttyYtZ2MrYOGSWov+WRTRlA+ytG+m7VdEloP5vwZW3V2n8ipXZfjNTFH26LJPqziBbu1
iq0TkScS3RinaSSJu7ifcGNr5FUz3kYlwHqbIPa5aEVnn4XTNS0xS0yKUUwgq1g5M5wYGM/DLU0F
9SfRWfgIqwbNKDiX4bwXB7YTKcelFoyOik7CJcChsoDAizX1E2XfgXaxak9a+dUg7rbZXM7rz26M
y3iXVJLHRUVeDwjCel94sV9ftc/jQfZzL/0i2m8WXBxPQ9iTXm0HPaOuhPW/8IXS73MkmusV3Bzl
wocefGvWhKjfrXI7mV9oDwOZ3ApXuX11IjksnjgLsyOFkjAF8Qy6PjdFc8yTT6Wym3KBqok+EP/4
ZASIRNqAWq5+GjyWpZi3s+xQNlECJOBeNJ8jOhXn2Pq0nIt0xGy9XtxS1HUi9YdUeKFCBJZ6aadY
Nd4UjycQkmgTV50GxZN2+iF2Uh/gZ0FBXeu+BSakEbBlKvM6P1XAUVTvtz/d5dD5TDi7hbNvV2o0
AUIrmj/A+sT2TB00HZgU6Ihmco4lWEC4yM21ZZpONKxUkNGLbIBzHrIRzej3YktC0r+DBmpXY+2y
tkJBQCH6jpz/0KyhrLMFzaAxwYSVATYkb833Ri/ocIkOw7kPM5mKOung1RPSB5KcXyVN42hYGxN8
MHYpH+LYtw+mcUUyzaqKMALwD8Kjfq/tipM1+OMhfs5t1m7NfO22+9Y8K7dDJJB8MRk5E8x5k7yc
5KGpUBGkQbvvkBQQsOcVvgjdTRC+8KP7qITJ0tyi3jlLPhilsxLspu2X3LweEEEbpmj+hFnx1nVy
2Uc4rEkzdoho8+yxwJLVMv3Y/mCia+PcyBIZzRiuKFKz5SbGWf0b1kFUwxFdG1PPMzsOy2LoQ+yf
YyJtt6RPFkFI5Okd9rkI0OZVUYrIPvbWtXFuoy+UZVWH18m00WUd+Oig7qt95WIXQRA1X64onCke
5yZCqoV9Kr0mBP0+97Vd5GUO8B0cGWAcoB0RTqWLPhnnMdCZjMdMhgqme7bp077CHsu7fxkC8LuL
bT5KQ90zTcfuQHQM2xupefxXyscP86d6bKTWiAJCvDcPyq6/+hebdW9fiB8d1LNSwvI8lG/sD6MW
zGlnA/laBYzB9nFErxW/FdnFuRIuOozJUtCD0+2ksYGaMHjAKGzos9IPTr4Iwo7LO29nh+M8RFSU
kxo3kKkGsyth763apQFjXwOAs7+iC3PVuCCQOCqBFYzXgJMTFJoE2qhzDoSWGXbOV3xDSSIgFrLH
5wZ4shhsNbsbfXoe1kx0y+xEG8atc75EarpRU3NUv7UbILFi7BSAP1e63R2xZ+1E2LLb/qoXX060
DjRdBVgd4cUpUSc1o4JAq2+xzRSFYGgDOEJVC+KACxyeGDk4k8P5rDhsw3Bms6eMngCdNLvZ5XsN
lI2nyKuvrJN2Ch+yI+Mer/zaGVN3+5gX45Az8Zwb6/LR6LQCehQmid1hR6hZOjvOf6ZN9+3fSeL8
1wDktUjWUV+flFMRH9Lqu6x69VCJ9ORil+TsRExzz96ceCSZRtj2TkpiO5V9PTtomTO2x1Y+LeZB
rk+raLryFWftg26+yeRHH1slaVJqoca2LlkQFdN1WTa2VoAn3pyv5HqebNUsb+f1yeqja7Mwn/IV
QL6g5SJYaU6QPtKkfKinX4bR+7OFLsuU24WUfS4MkIRp9XEltR+u5a7Pci+ptENRG17Uxn5qfZOb
ar82wJRJIh80EF/HUBrtMcnuulB6VrsUVL/lZ7J8DqvKjpP4eVrz7xKdPJMWli0p0QlVW5vqph+W
lSPPll0RoMPEXyurv2n77JHm9CWWf7Vl6UgpecjNzpNC4Mq0SHanGzVFy3cmyEvL6DaOuk96Ed5E
XSiA1BMYI78eVeZhFGY9qrERCPFK18hOQ3G3rZ6Xy5Zn31B9rzeIUoyp0qCfvSs7MgDw1510nQQj
wEtzL/+p3Qrksd/b0hnOg7d6mWFLVGPyRnjwV87MPfKroPQiPxa8F8wdbwnj3HWhaKrVhQgorelZ
lwItF5RDLsb/Z5fHOedmMKYwBXmMW7T3XQ2qH/Qe+uGorDA20cWJzsJ5TDVfTFAYQhYN0luG7xGi
emATZKTqFTimdmLabMHpTM6ljIaS00lDTBSWt0bqN/pRb/eL5GJodlspLr6qb9fITzIN7TJLr+2b
39QWvzEH2kAUll8e3ziTw2VNrU509DIQGtFgPqafMlAYhW54TFu7c6ejusMEgrvsRFA8gmvkB5hk
pdVkc8RIWB4/avIR40x2wsCh6t6blMftm7y8+XN2RM68esNEZ4V1wrCNCmaJ2CM1YJM0eV+V2RpE
CZCyzdo118aJSv26GiZ7ioBFtJIr2n8ac/mltR4iFA+rcLhfNcvFzJc/JYabL3MveLJE98Ib50jK
emF74RNGq6QOYx9V6lbaZEfFl2GpBa5A4Ev5VqheV9KSMrgC4HUuyXcLUOEiPmDRgTgLVcC5kaVs
Oqgrg5g81pg1XI6JjKJ4JVpEF52G/Slnrz2e3VBRWQNNzl2S3szyDhQp26oktBYucumWxeozho2l
Bthkzbzoi6w5ynWxT17YjGHoYCPkhyjAvpg6n+kv53P6epQHvcHBVEwHjPKxkn7IejAiiVHXY0+e
t8+4fY0fhpzSOErXqcYWRQbqzs5pw1uMAW2L2FYKypdQYqPW64xZf1QmdgNAQn0XojejXWWlsy3p
ck32z91RnnWubeTeBNjU7+k0cM56eopZldmJdyneVoRcAnmC29M4Ax4iXU4UCxVsNWiP67EDSQT4
V1pnBCgohmABh5A7qQhqbFtBKI/rPtYZqQtA1btkau8JqT1tqa8jlfp0HkEnTuwlE63hbycLlK8N
rDRuc5NhTo9moMF5kusqDOZIEEtsP4LY+3tv0mY7SSaRIaWpbqXhOpQ8iwxOBD724XopAlNUCxMo
Jl8nMJPCqiULxeYsfRhS8ItJiABlu1z3UnG/rSkCRflQKZAblW0Ooxdv7dvRX+QnDS3FfyeDe/gG
Eo/jakAZ17V3Umy84n9EOK6obgaUAGh+/5FoTCWrwOAbajhhgJmM3YjBTzbdWiMXFwEKCfSOz8Xn
WKvXhmFyxMmRAtcSWJ9V6qvGy/bNCXJxqnPvVt2ueQsAC4Y2rR9KN7szXQ17GpKHzAsMTt0+BXp8
7oCY249uGkFFUaQb3EuWZIbeEGZc1QyQhMjRltLt/if0kTfPyAOG66QqrVmBAhZNfmrn1B4n/ZSa
rUAH2df/e7pBde7xmmXsIlMFEY3eHfPl2zQIcoDLLoIAcI5QA+xQXPy6Zkq6VDV6e4CppNZDrRu2
AhCirnWVxG+kQ6OI4In/8qa8iWQGcRZoaArtmkFBTCMfXkmK8Zq42L8yHSyFIlYWLnOLjsiZcbdK
aRgjUHcH3fBo9iQ1pjO186deuzOb8jBpnb/kiuC7XSATY9Wot1NyZj0kpSnp7cq6fquf/3hNSt2k
stcUjxlbNGgdKtu5gzG6VSD7sv6/iWb/fnbBcd4XlqXjwGvxAm6Dm3UiWCuLdts2LpLCmbjVyjlI
gYAV1mApSoXir+sNKC+2hVxuDpxdI2fLqhUCBI3BhI+oB4WRehj7yQFaLwqI4TUFK6K1zt6c6nf9
FH/O6/VYYwenbVKMp9Su4G9hivnRFt/ulYtek6auU3nVVQA0s+X23A9d+VbeY20afbJZFJVctvw3
aZzll4ZUVqgEU/ArXIXhfhz+p0rQn9/nG42mGbVTy+BOa1BRNH27z81mN2qiYuXlmOBNDOdg5iSr
pnKAmiSxs1hOvSTXFXSeAIq5M0XaIvhCfGTckyrBRDAKGvkxugd6N/gG9B8MrrR7kECas60PopNx
fqVKQ0wDJujrmxRxavWja51wkj0TUbE1vGzLuvxuv90i503wAEyg+Spxi63dJq4hVXY4OAr4jrbl
CJTudRrszHUUQ9zElk5VV8VYrdpioGQWxKQCt6FxbkPvlFkbe0CAq91xyr812K8RUUeKLovzGdOw
rrnMGm+5GYQzOIzqYJJvlZ4KLkskh/MHUzFTvR+BKQMgcqvbDZVfzQ+jyM/+pZz69u05R9Co2JKz
Foz5sL4GdWLwQdimO4IrFbjL30CT4P0rHeCzhqUeUhBpqcgaQqzwLkA0EiizwHD4NEE2DRhqCWWu
c+Ouo8NVMZT7ss381qwdS5YF57mc3v25Pz5VqGUTI4JdgycEDGSakyq3zfyJRL1jkp0k+9uXd7md
+PZg8fDfmhLXWJmJMZQVd/s4Dyt76BK3J2BwK4pAWXs3gaOogFHvEL26pogcV2lwywQUVVVx1Ivi
V7YAYKewPmfR6IToshRtbUvpvN/+SwXay+cd8doPuYyI0M2t/WA1rgYApqpfXR1N121Jlyegzu6E
+YQzr2JoYRYOA2Zn9NPqs0Wz2VU9dDrc/lkFXKuT2+i8nNrISdHs3QlJHZgj3ni3+WREnqKsCBek
pcOB7T6XbnInv/Sv257mDsCegvTjchf77Lic/wnjgUSaEuFk2oiNjEG6ibvIXqd1V63Wocgk0zaA
KqSbyV0D3Ljty1aZO9g6LeeVCFHGslpRUO/XYlfNoQ1moZNeh6uddha4Eoyj1hkuUerrOW2DBat/
vTJ+Llb0q5K7vp52Vowxmag76FLugMnYboDtrmDZwlyrOwNDuJLc+TT6SozyFKJo0mBWvLLobvsY
2w+R8nrHZypTV405NACERYXb08DXsMY/twVcxt3885WU113oMwkaHTqjmtAFZ4NWnQNkaey27SRn
8Bn/jLozbvOfIpZH0anU94YQkwIFXdbrx+y2ouT2PH3aPtVfPr4JxGyFGPpr7nV2KNXAOmljosBK
sUU9j4c58/PGG8uAtFdShNH6WDSE+pdUn/wRyc58JjLrTW1dalRJGGWW+mvE7JjpmolbnRhF6OAW
nwq3dkIM9HfP+RdhyfAvbuyPeHYjZ+LVpSC5BlXBEn5vx6VjrFiLyA5KlgsM6y95q65ji05VMGjA
Sap7xWwjA/EeIyOjjmI3QexqJwtNTckVQZ2JpPEGIEVjqurYtHbJwwh6hy6QvPV68he3cKW9EGPy
smL+ORtvDKaMqlCdoAzAWqisMl859bcRfJPJ7Wshyl9Epd7Lr/KbRM4UUprnElgTUYmi1Gnqam90
xOnD6PNk1vty+oqFDeE7xH7zvWs0FcRKliXj+ykyX3WlWr2YKQWUx/qd4BmIS7t+ZgDPxKm/SG7z
vG2LF3LXd+L4QErr1drUB+ThKKb4eWobV5UDkIin6lPktEHitoF+LxD58al7L5LLtmiXyEvZR2jv
P82IFbND/e27bh/jXXHzIOx9fvyE74Vxn3BMoKM91svcQsEU51QVbgGuHLN/SEPwFKUEjJFx+aIq
0Y1aADpXH4J6rh0MyaCKCkyrSEWNyXgaw8Fr6kyQZrxq7Ma35uMwfQCimpzhj+u8VwyhYN4xW2Uj
AaIG04Wn5P1FcC6wbw1qajVCGfNRPYBy3Fmfk8eCMYo1RzbdXXxLQEb3Y/tbf3T174VyQVWqWysy
a1RGVmDSTE9zDNa7b8p8NPQJvAX3VpkJnmThlTJXfOZqUUpSsxXpCEvl6QH8KKBjwegLttxdYCQK
ovaPHun98bggKh8B7ze2+H4p+fF/pF3ZctvIsvwiRGBfXgEQCylKoizJI78gvGLfd3z9zdaca9Jt
mnXOzIOfGOFSN6qzq2vJFGtv0//6d9vHnPtiMU3dF0vabbLbqIguNKevPvbmDwWCtGZgpF/H1L1t
j1oPd3tonVJVgo5rEg8dZ5yaoF9b6vSzes4Nn+ebp0xprmN9ZZp60LJr/WX1tPHH0nn6FFglci6d
k5GvU4Yot2xyiIPhggZUp1jXUUYcxdQd/iPvQDWOX7kRf/EInnF5ALahdxxF6RnvYAGnLEPjovqu
SYVUNRXEE0jK6wRm2qrqqzQi/bbfUKvu/eFgPqd3syvt0IT/Zv3Lw2Uw/7nwR8vqxQYa4Ex5TvLi
Q763dvKHPGRCmWgju+2LVx5k2Epk/GVdQtZflTnsqPQsW/QUtA5ZOEHdIX/BZLxT+kOM5h8REYYV
1ocGsuOVUzjKN8L41Z29MM7BiJJaUq1oWKn2oQpZu1byML6hcQU6C8luJp9/vweIv66VAxIzUhLD
gAyIG0OlcJPjU54fJX3wSp3qZGe79ttRuFgYBymRMFqRVWBXwU22G+vhoYL4blMNROL2+nVzYYeD
krpX41k1kXfKOzu7wyhkqDqVa862Ce28nbJnVw4YS6mIjW3UjeUpXDVZLjNlUEt8t7W7y2W/XU6y
jie8dSeA4OG2jxA7yUu59LEqqakOIBvTULI8RartZiUuAMoGF71AttJQlh654nTdVfJLXTo5NdpI
mWAn4fJM5+smdQJcr8Wc+OpmSHnIFE5dDQPOzsBLtsxQ92nWChHf5CkgaZQOaWkrH/XH3DH89W5w
Kr/0us+ym7qxuxFHmfIItv6L9fVWaSQ9NPBcfbGXpEEF6CjMwTh9y6lcO7VKDjNMyAdaiSTJ7grC
liz63OgYERbRLnSUty9FGtYF0bT+h0OmQzIJvAyGwdN5SG0cSwI6Q9wSlQqWM9qnx+ZLi67S2ks9
0F7iHxXzXEn1Mqw6G+UugbaxQDU4I/3eYwCyd/ITY9zMXtuwQzcApr7C28fs+q6ezXHfL+6MrVB7
7GrXnFRrB9JZuxLfpuI45p41n1oz3t02eD2EvFgg9x2b1ugjBW+Gd35ow2tBJ6q7ZYgo7EhtJtur
3+HqvDgO97Msk7qByeBKPbrzXk2RmqO4frrPBn6De2GEXhwi1Ki/m8SXLXWE2Sf26+pdCY09ywRn
ty7xqXJNmZRyGuEQnTvu2Iuuf4mPoNU8AeOd1KXUyK8e6AtzHCZucw3dVGvCsD8Ez/NwavbWXNnr
4Iz0Y5xaGgeOqmCojdpjaVYwQtsduXgH4oLIyopu5wghlXqjlsYdrbWqomVdIHS7RfsEmm7ivoNa
bPFBbRLn9ke7eqouNpE7VcOqKEqrwC9k9L78za7ShmpAxcNX3e/CDH+UhDFR1BR9tci/KphxkXcG
VcxgHvzbEbowwR2hNK7A0hgj4oYujd0ne3G07LT+XHSenDtWN1PowNzrlj3uRGXmqFbT9B4Dz7vE
0YLlEPtfMXbo5R/IAJ9aHPuMF5dXOZhCWosm5l1P24Puby5kEx62gwmOQfEro8Yq3c4W7dSj8ibE
h+NfaalaGk1eIC0kl4k9N9hZdVcpf912QsLd+TmPtbCiokUc6pqfluEwilCOE+1x2LVyTbj7dUyH
brWiirqFblRuIzVotIqiiJf07Gxeigb4xO0OUC0OxQOlW3UV08+m+BC0kaNaAKkCrovel6QXDewg
t7ft+rf5uRY+8IyjMq+MiE1ESPsqe9CsR0H4dtvElc4gXPIXi+BAFr05crQUmYqGv/ypAxfSU+Hi
9eUMpa3blS2BCi6ypxPUzalY8epb/cIyB7laZYGcUAZkCIHpQ8Y6MO80X3MAt2RzBLWRHNyCpz6e
4xZwa/YgJ4lO7CU9UDyk1+OliwWxv+LiDMvTkmxzgkoyS8lLKCxmLjSldjqohFTIpinh7U9HLYqD
3Lpr53TbEM9bqFVrQSU/19ST4Uo55Vfv4DA3F618rTdsXHEnO6oD1zg2XuIhZ+RpJ+keJR30jlW7
yo/Aw37Q/tEKDclA1K7IoPL5dUNx/+t45kGtQQGNnPScmnZNddX+4aOdbXAon0JRuJka0F1PXvLY
eDVkkhxE8GEFlo/1aSTFAv9w4M4GOYDCPN8ciy36tvRThyaK6rFyM9d4wqjT6LYhcvHwf+EOO0oh
IztPv99n/28YnQu/7qamqGMdoXKFEEf6GgcgVHbw0ZDrWN3BKR+oiJe53y1zXCpOiqB+mikwp66h
IOyF+U7Xnqxsd/sQENtp8QSnVaOMRdPUjEgc9CxOb9e+BrV6p3cx3KPaoscqRvPHFRqi/7tcJjsc
5w3lAEy0rGETJzw4F7wXWnsR91lBLI85w61N5ICr1g0l6kfkMwuQA2CkHuQAuicG1E12/X4+r4RD
rsGKG/wTkTmXV3favvbC+q1Vm2BYrHBNN6LLl7LGAVclosO3F1SQfupQOShsq9zV5SkRkOl2b3vH
dYg8r4sDkFaC/s/coWwJiaadpEl+2yz7auooUvbr0dvZDgcieS1iNqrvWPV+/Nw7W1B5mYsuSZvV
87IvszffZXvlsYAyEEXRQpnm4GQeq3XS6hLpt3y/xh6UDCFM5Uz5zoQ+tdn+uw3l68CQMuxRtEfV
uUSr3FrWqFJMCH+oq5S59Q23fw/yLm7Sco7UBWRB6AbSdo3yoJCzpoQLvmf3LwyoQyZWHdPjYxXm
9ml4kA5quO11d9kbu9XTvWyXgHFatYj9+8OF+tNT3q+jC8PmpquWvsDw6PzdcM6YHfJ7eQfmQbda
7RQEreg82im4B8SDRpw84raz3ovEF+ZbVVGS3sCNGn3CJITXYzT8MQqKe81vw9Zbg7QmFkzcAu+J
rQuD1VSrkmAgC90kL1b9ZjX7RY2cBnMQt0/69XrMGYzfh/0uDKUp+FH7AWnoLFQ81g+xAS0Xp0bN
gh2929YIXHm/lC6MjUsVtxZ7ZCzrfQMtifGzTAUmlAkOUsosb0b0JoLuoN+DBswRCjAGUg2273Sn
tw4ahx7LPCaaxWrFE0hE5WMVKhMYdA2vPpo4CiBZ8FhIsga7JjAwBJQh0iOlF4i45P3IXGymWqIb
TIbKI9KMXWh5W2AoD9rOwFMgd8fBVlXfeL79+ahjwFPdyovQJ0kEZzGPjGUFrMH70s8dzZd27UPl
UPliAm14ils0t89p2YJqXhV2OSjr2sTRzRc9r11hDG4vjbgOeH5bNZfVsdASMFa0wTKcoKEOvorU
jmfZ1stg/kelkfOpkxmQX3w78GWVahyz0l0fbOCRE/YDqa9DLYkLTuatHKK2QE2B9U5Iz/0xCpuP
VSAck9fNyR+ZdNvyID0uj9K/O+W8IKI+ihNU7tGgI5Xaa23kjloX+1b9fPuLEQdd5mIUIbZKAUSh
uFIt0dGXMTQF6cvUUrMrBBDLHJ4MWm1tjQ76FPCN2BNqMbIGTp8PbfbXv1sOhyjRrEmFsSBLV3Rh
ZL4Kq7NQfAPU8eUTL5aqTmqFQRGgFiuGSEH8wpK1lZ0EYhDtUpHIwxBROJ+HSSzZ0uX0XTUQzZlg
VfvviK3YYbkBxgqXiunzuVJUcIu7QxLf14p0n8vDv7uOFe7J0mpzOqQ95N1b8SSt37Li+5SHK5lO
J3yaLwNCqKHNtgokS+L8rPf7dbgvcu+2n13vZztDj8LDgtVU3WIg/dHvIl/+DKmS3plie/YUp3bT
D+rH7NhT9yVxiBT2+wXcSRn4ls0a7Z2NEdmZFYrKxzItkEryby+OssNhQtTqS6RvGBKIs30JGTap
RJ0RLOyrShiiPhSHCkleKJqS4mYSy0M8B+t8kGYqMrt6v+tQpNbR6CjJv035SsJkbAkyLIO7/pB3
8X6yCzsP2VAxI/ii8hxXl3RhjvtGIHUZs1RF3mGuv01V2DdHdSBSl1c/z4UJ7vP0S5Qa0YJkfQ+J
VCFyR0G32/Eg5V9uuwG1FO7rDMag90mHBPNWPqA7vpL2MTUZSpng4HoreymKSsQLo1mhGAUWx9F0
2pRiGLielj9vGV9mMIVS6PMML3EmLMSUHON95Bl+7TYkhSPxdfhigwWi7WRhaD30e9FyxCgYu2Pc
U259NX19sSIOrZHszQt1gDYl4/Qp92aIAV6bJZswBUqV/6/eDBe2ONgealMeuwaOwCQ12HxAehLu
Qe+Fbscs0IMY4c9tzyO/FxfYzbG8NFGHec+5F3LIAFbgMpuhoT0k+0TXeltvsvuqi2wQcjh6Ie/M
bSKuKsIzDfb7BdYqmgC5csaQXVQPY7XZ0xYqmMi5vU7KVziwqDYTFFAG5v9y6TSohd2vi51HFYag
CKClDHGQASXbFSN/QCWxzu0sfRLQbl30oO0Kby/oivALkpIXrsJhhmxMKqTl31NRcZCDV1w7ZK4A
TQP1EQ1M6BeUA/1pPWQv0ttty9QKOSSZOmsz0LWPQT2htY3iNFWLPSUfNGonKdc0xV8dw5zaGkLY
WKHsR37jQRYwgCDxO0EF2ZpILIpXEtXnbUoj+b2fSfIgzedrT1Hof9/2yp4J6FjP7kKcPMLtTQ5W
8qRFtXTBi3xG3QjxTNZ5hUFqFRF3Mi85pW1L0ik6gqfFkzwdLODImYuPq5chgAZRpf+/61384pUm
BydGvLWdASEKdIWndmcaztZ5ICmkMJl9+t8i6LPzmxxmzNJWam2E2yyJ79BYqW+OmoJlyQTZojeo
nySttSUqF0RgM68tqhrzUsvKhFi38rfpVS+JBxXp7xx0TIkpWPEE6FAe3ntuUFaUH9kLRD1QXRyU
u3PgYU0iisENApux9Mv6c5uBW3LbgWmN+lDXL08QlkgYf7F0/h3S9M1cCSaqNiuq9P19vu8Omj+G
9X+RfLmeGcSc1P/b4nwvm0ArkMZIuYKa05Md9Pj6BhKekFC0c5fawevH92yM80DI04FOPMGFImTx
fSOsD2tR3w1FSqX9r3+psx32+8XtWOuNqml4mLrr7OZLYBlvaeEIQkLcj+yD/36gzmY438vMAo3b
UPZw2yxQi33UQiN6cfI+kOdH9N/+S2uc+6EyWkiliUbbznpQmy/9WDrRei8LIFrOvVIgAgxqC7kL
CzK60ZzK6O+RGlCbfjKMv7I41Crv9rX4hwv55xby2hsQP60SAV0W4DdmBDMV2Fft9gRh6t0UNDvl
nhGRDn6V7IXHOiBsX8ems22uBrtEo5GYLZq/WJ4TdYbddhCc2JcfJEfaDb7x2FODTux6uuEwvEiU
EqldXBlwmP69QVCyo8xGVQX0AINvxjb12GPf6JY5LjCua7PochOJ+MSyy8Xpl81ekD+pCuiYB2Xz
YaIIuqkd5cCkTgyhwPQuEDJ61K0ng6qaswN1a0Ecfsxp1TalsYCNQP/S6NGpkaInzUggTPpZyf5R
jeGMjLxEVGvk81wxOY5cM/Z99Ck20KGNVybhhQQmqhyIJMK4yrmGY836YgR79qvKxgCpar9tSNWA
36lwqG2kPhOHJHU/lL2Y4fFQDWWgqfV9p1OlUAI+VA4+4qkf9BZKKwCrfTm/TFAWmecPgkzVR4jd
45lxZlNUMinBc9YQlU9C2XtSnb+2a0Rg7/Wk6tkZNA4roqYShNmEM2R3TajdteDB2nz5L8kZ2IuW
VtwmkIJnx+n6OVmEEiGo9mHeTeEWlM7yVIZMtDG6p5jmiGPFM0cq+iwPIjpgXIhtSfV+VXxT1Oyu
e5FFivWVuDJ50sgpL4V5zGFK0QOz2g3j9zmym+igtI4B9uTbZ4vAP54hZ07Hbt4WbGKO2nFreOL0
LHXlbl0+pMZoC9PHf8A0xyL5n1cKz5gD/ZI40VpcZ3q2BxPIpPrq5N9e1B8i3rMNDjBy0djKDq0+
bnzPZs2ZAocC/VA5EEgKQuprcUCRWO0ytAOaEMd0cDvVGVUJpO2f1HTXZo6sUImc6++u88o40JgS
IK2soVsDddfHoTQeFEtwUgNMD3LU26r8FOd50E8LyMUmG72EH5Iy9dIiJ3aYgEd+FrwaiyQ3Szxr
s/bY5l/WiXjEEseNHxQY66xe5AzPPcg5FeaznO7r6GlDmqqu3Nu+QqAjT6dTmp2lmRGey2Ut252m
f8+38SUTJMIM4Sb8/PaAwQNlkpHsa0RUf/qHVfuYxW+r0tuLFKTi0+1FUU8Wng0nk6ZlLFeodg+5
F33X/TSI9+KbKHqrt71CszC4bY9aHRd0tIKOxm9jQ6EzFQ9dAjYvLTpEXWZH+rjadTv6ukwNjFP3
Dc+DszRtnc8ZfLBzN09CbJptUJlnZL61y9g4B4rCjrTIwYq6tnXEBmjcrp5AkfY6Da1bxw4mee0c
vK0zekDznSa+9uLg6BUUJf6lE3FYo6eSEq9MvlyWngfhWQNBsqo4bfZQiSEYIoir4frM2BmpebLO
PraWTk9RTlz3kgf6UX8W7DGzJZ/1RIr2/KVER3z0+bYrESefz/Nrbds1o4lxglhvbEl4QRbQ1SNb
Asm6uFFZBOLw85l+RVMNWW1RWdKP8v3imfvpsfCGoL4zXiRMS7h44YQUYSgBnfzc9xinVSrGsJlY
x0Hf9xYBzURYyU96j+DeLfKI/f+lJy6nKAa9WnyIoEF7+0NRlyw/4r21htYtoOB1NdkZ7to9ssSO
KuOhVgS07DK1axzCaNtQgs0Lhz3JXhoJk5Kn26uhdo39fpEOsUAWM5gNjtYyt44ohiuGB5fBsCtq
wpXybw5DlGVRt7JENC5UvRvXu3R6a5WvcgKhhZXyb2pRHF403WpUmoRs3GSG6+CN1g/TeJKpZijq
EHEhSa5BD0lbdTSGmMKrUEanIrf8rKDCYsIMn7U3MGPfqSWbeOtbG3u36W/KSIRX17srz5DHp+u3
eJsFiAbi62CkhA3za165nw71UX5cH9WHbVdi8tgI5Y/FS+bXu9s+qBC+wafuV9Hs0iZD10MUaR6G
kEB7hc4KcTNPzVjdGc34MmRPW9Qj2NMfMks6ok3CW3PdwWAo6I5nm8lRFUnmRGm8m+Xey8rErXVo
jmqS3eTb1zwWT03+VRxWJ4mZAvzsJL1+zKEeVAEg4uhLnYwnw+reZEgRC+vLNuREaPKHLTZUDCHr
qimK3DNxmmf0ETW4RCH+Dd48cfc+5hK0RzNk48hqMLvdbnO2Xe7OwSwSqHU9Ujlbl38956qgCSry
LxDNWoMErF6rXyQ+lKltrXWkmno1UtZYNH+BKkOhq6o8IHM8R7M9zL6QvIny9yoHSaGbCm+33ecP
Qd95bQxDL6xlsBbNIx6O4kl0Nrfyaid+KdgI6h0tFXMdW87GOEBWQEOtjhMeIpp8tyzfk162G+mo
JdShuN6mo58Nccgcib0iVGwu2QogXxCyvGftC096aB3H5+oUuxoRZb33oP+eQjtb5CBanJoRuXEs
bXZEhyUWmqCEVmTjJz7xxa4f+LMlDqAxr27McvZemVlfm7+p+3zGMzfsRDcKjBMDnMqhmD0osxxi
Q38s75MSjxFBBLnvEKbJCB00L48f1ZGi2aB2k+/4r8qhm1ARR6+dNN7NmobngBr0VgWd91ez0Z5Z
jdKEEFsT58SdTizzPYC5OA+F3nVmpQFO5Q7DO4WILpjJNhbLKWcNXTcTYY46f++/X9irViBeP6F0
Ex3nneUtQRXoNkt/5fiGVOL6+nX403Xe3yoXxrS87YqlQt5BqY9j8j1FIacn3JM44nyvv5jkiRT1
OAdT7AsITmQMhOT3U1MRDw1qKRyUCHMiCkXcIGXdNHYxC462Sbt+UInL/fqk1xlJ+A7/WZ47ce7h
9qzhr/LinYVztgQSOj9nt/WEUAstEGtT+VfKDdnvF19K7fUuKkcAWB/XG6hSlcZurcWNzXKX9aOT
zz9uowr12ThQGTS5lo0Yn60oY0dNjn3zoYKildUXxF16PSY/uyAHIznaXgyhR0zeSyezupspeCRu
z/dI4mLjhAYc4VGO92e6BWmMrv6dHj21uVOvXkdpy/zhsftzMXxHfz316ZKzpq9+/7didNTY62OJ
tv5uZ35F202QSw5V7aJWyEUjQ5vHWp1gB9N8PygvpvU0zCU4CcIy7+2cetAT5+y31v5KlDdRRWlN
nhAVTHWQyOikLEUKB1lUc+P+5Hv6N03Jt6hkeYMTq5fDP3Cnqc+zJ+3YGDOFhMT54tm/olVWEl0F
EkKqx5HkzdOFbSfoqQMWw49xDiKp2+eLwnm+rT83pD4yehicoYsnY3xnyKL9nAinsRPswRA/d0W/
0ycJrNeCXRebLdRQs7v9R1CL5kBFgBJ9rs0oGWmzpxV/5dNxbk5gSHDG9sNtS9QFzjf+C0Wq5f2a
sGb5+l4Jcl/yTbuzVZIOgToNHJ5USpmPbYTmaAEVIwMidz7YHYz20A+SrfWUHiwBk/wMACgedB2o
DGHNbj/GP8z0C05DPsiUtxCnju/91xdLHKwKlcQRTHjtnnH9KUHkVoceVKZgMvXiDxuVqaRscrgi
gS7YKhaQBXXyjygCoebgCf9oNNYQLUmxFOTj+Oxg3AmxIAnI+XbxwVIeEimcDQpJrn6jsw0+GZhq
aJU3VryfVH8Fg0rzYNzH6PQZMOnOmAST1mY6exQvwtV77cKq9OuF3VVtjhAZcUI8vrTWaxkT3d/X
M2cXBrjPM/bCPGctDGQh6+iQ4A5MIt4E0R2Vmb9+r13Y4p6gigAROhl6Se+1c/2Hutvs/Lv5zPji
ZW85Ni/WGwXI1/PkFzbZBl9c3FDdENtxxPpkZLW2526Jduv2WI+HRPkQ5V6v79MVUoJBNnhD/I2A
K+rrcdGkWq8reGRx+0Sf1D1EU0AHGd3lYXEfIw5PTqNNxXdXFEVR0bxYLvPii+VGq6W0fYOcQhFu
Lhp0QoiQs35I9l3Xb3kY2Xgbg7lu8nM3fhgD9UixQTFk/O3GvfgLuNvA6LbcXE20zpZ4xSWYx/my
xKadr/4s6XYjOklLZTauX4IXJrkoU+qNbm47lFh1sCO8Jk7rCLtytsu7bTd+AIFpcPuzXkW0C3Pc
3TBUKYjmJLyUM+2rii61VfmxUjcdgTZ8hjHPOlW1VCD1LPtWcZyjfbWcSup0EP7Jpxir9ie6iKHV
QFiQ4tO8Gn6dt4rPIiqaOaZQ+gP4u5GvOzGri01grte9Yo9GjG8yoRtLOB/fCrzOYy2VEd4b0TEN
0r0argj0sj3VkUN4AN8BHLWmJMQm7oKGMXTPthYfk5ZqILxOJXuxeTx6rNAbKAy4dYcxE1ZU1Hem
j3FmRLDgqQM3vgGg/ptjhRrypdyPgxGh1fp5HqHgkCqibZpOMmd2qT3p1OAJ5YAcWBRlaWKBuBFS
+ZSiu7mQGiLmoT4Vhw2dMvX1xJi1u86VV39cPLLCTZng8KCMMdleonsKdIh/GZtrNictDm9DDvE9
LG5MYNTjHq8lEFtN+UuC8XU93ent3qjH3W071zOcZ5+zuHgjEqUp0iPgDkRJ/OoRwtM7yJS4215i
tG2g56Q8jQoKLD4AkaOuzRnnTXIH6eCweKg+rqBxmHaRjdr5PnLmExWIEB+MJyDN5l6a6qwE180I
FtAaEX2RosFy9G9vJvXRmPNf3MVjL1kp+PtBWhx5bXNAwiDRvKQg2lOoxbDfL6xoU1r1lQDhE6nb
Dd1OK3Z9R3gFtRAODVbBmKopQ7mrURUD40S5rQ4Y24pLzI1SMitUwMbzZHXLJmn1gJrM9jC8Xxpb
oDxNhwmku0yUi6IMJP2PA4hqBI3OxsYs1FMXJo5yiMIUpFmmzUKlNWD5UsrnGardCJEsDjBARCSL
WgKTZv06YNjfMJxp/qTpdhGXxKcjlge6wF/dYxnnoZVXFJOtYHAVr9zFix23ONLN5yzoEAmuT5VP
LfC2T6p8XU3KsnRYwEHqSvJ3zbTN4W0qCbcnHi4qz5WlN+uiNEy+dQRvcb/6RuHI81ucPi499jG1
1+yuSh9yqhuMWhr3hqlGs9RiFO7cdfos549Sndh1RwAHZYMDDmtIV0idY7A9wqh0ZT6vy8d2JPaP
ssF+v4ANOZq0We9QoAMP+NCAr+HYTt5t/CPicnBY/mpDWlDs6Hrg7HpCP2JYYbxNfBw9Jkab/zPu
z583lypyoQQ6RZVF7BnDqflXpIdZd1+vLrEgatM4rNC0xiiNEXmG+LUJYel7eRwO8uNgRx8gom6D
dNR6TKlmA3IbObioJKmsYgFHOAmbcAtZM/Ng6x+0vQyl5/rj7TWyJfwZmyDl8+s3601FwjRTh5mH
LJSGe1V/ntHLiRi3RX2uI/GJ2FG+LmaW3X8i6XYwD+CLQEI9f8gy2bm9Kgot3vf4wt2TrIwS2cCy
LDGxVSgG5bPh6IKw6yV8NDxJR1DFjpEaQLLeli2Ka+F64vLsnXyJLJLLEgRu6G0u7qa73rfuu90C
XiyZZL8j7k+w+f/6Aeu2lcpFRKURY29N2HjxqTkoulu85ndMT6uCbAK1uey/vOUzHJaAhEuCDiA6
PNmcjORm3qYd1VDzFXTmGXtcMo6mUCx1LBC9ZZPDlrbT17KwkGaYnXHH7rW/RYjY6GxCPCrf6y23
bHHQMkhNUpgr7mumNpU4oy8jBdjuGXmP7oL4N1SftfeWbv2JEV7isNz2XuqQcLBjjRClMFTcB/Lq
1PnXVQ86lVLwYmu4tUYOZCAd3q3aApa6LZ9sQfksJ19R70LXfW1LIpV0vJ0WUPlq2mwuhrrKGAzS
j4gn3dE331TFHvbtnejmrvU2US56fQeh5WBZkqwa791OF8c/MzJZUTbG0ji1TtTE7qQXLopD1Em4
7pVnO9yXgnACdnFl79kyC/P5Sd4UB5wDgWE17pzLoaAjVqkzd5OTINV/3HaT65/wbJz7hGolVf1q
wk11o0HM5TX9YdUmV1lPci0QK/3DmfhpjJ8EHKdkYgI4GOSFiN7mNkhuxocez0UzNDDggMap9/BZ
tNcwY0zfhH3ig6rcO3Vs8mVONmRgpj7stP2q/hf6S+zl+fuROC+Re5mak5aYGVO3n7w4mD+1yLsM
DRRVTZvJwEwSFS5dPxVne+z3CycV2wiVjRy528lDrXIH6rqnFbPR4KWApl20U55vu8v1m/5sjrso
1kHRB2kAgooq5D6S78v4Km6PaRQqK9QCn/6dMe6K6KU6UifWXSRNviZ9URPRlvAyqDDmmEiusBEI
Q7kHdzvkelPFEmsXSUBbqrxIyxez1AkXZP/HLffgbgVVXusyYoTOutw8l1bqK8saVENtVzM12/iH
S/38rThcyZSilLceRN+zI3k5o8JwtSdWehLQpBh7/7vMN6sinM1xSJLVqlJlCVwjr1/lHgwi86cZ
7K8Qi73tFcQW8uOAStvVppSAmMUwHyAwqk3fkiIsKBoRwhn4YcASpJBL3CGjUMunafwxVLukfbm9
EOoD8QOAViVl6dzhqaP62WO5K48KSF7AOVm7a2AgLoopGjfi9PJDgHq5ZXOVr2jwqu+T6siEfFXZ
zpTQLD21onyd2kIOK4y1rztzw8Onat04vZumIybKbm+hQsAfP/6XQ1k+Ujb2mdThi6AMR2zqcc0K
R6uUwBxWNxUFOx1Ne8m+DlO2T4sHMOHfpzm4RYzoe683d7Nc944lpQ9W3jurOT0o0XyPT/M9E6rj
nJROu622rHyPKpT1zboL8xXtd5n+loPuxZ7Nqre1iVrYH2L/n6eJnzKUciOKihTZkCxqwlRCN2XS
o5NaxLkaFIx4y565IWpc+leJ7M34w8PnbJxDqVgGDK4yFLNnB6zRbuGm32N/2Kle6S1UqZ80xsHU
uiVZXs94qc57xu7Bio6mq/kqqj1UDpc8cRxGKZuFOqiMVv91HwfKYQq6Q/nX35fzClYg6dtt9ySg
ip8yTPUyjo0VjTY9coLd69R8yIRHgRKgI0I4ftbQKqJOylRw5Qnb9qbVW+ckaJfrhMKNDcWOY6Xy
by/rD8mFn/7BzxzWotA1NVOazcLuufGmAJ0g8TdWJMYgO3HE/1BdOBtjEHAZ4Uhq36ys3x5l54fk
sbeRy/AUvJnuW1f7oQbjF0oSkQHTjUuaHz4sDKGupRhPU03ZKeKXoiUaOan/nwHnxYomVcHcESPE
YM8maR7tirhZCJznJwvLIS9yMe5RHlF35uL2i99N96vp19FJpppNyO/DgYU6j42KrCrLNC2uCOrk
/iX1zQf9jgFGtgdgjIRLUMeKQwy9LMdGYU9rvX/KG6crUhvjR/lCfCbSzTm0WJtSXM0c40ezk94v
6IxIwVhi3q2esuswPnP7UBGL4luFkgYjSPGAmmMrzK61GMEoyYEolv7WURV84mLmpwb1xGiHhglw
zNPnDnzT/ZM1E+kPCtX5KUGl61VoLWKKT1gqp50qO88XRxMe2/H7EntD5cjrY2t8kjvCNyh35McH
5VjPm7RAir/fNaHuFB7GMI3SxkSc19lIK71Ima1RBeM/VEx+ghQ/S2gZ01QkLNbREc9Hle6VAwTF
hdYZKs3Wqv4h3obv5RR/Z6i5xq2HCovd1DFkQsegnDbCmchd4CAmmifRHFmy5G/GERTedsKTgHeo
cGKjr9YbpV1IQI7B3PsC02YllZJlBmZGqCUOXqf80CTFHuXvnXAvdzrxBmAn7wZCGxzm5GrXZFuH
Z5QKkePeT9/5iMWAOpMUAhgc0uRqJS4lY9pjkzSy06NLKHIZNTtT/KHaxSkE4OAm0TFgD10GTA5X
tZNhuBJRpVT9SCjuA+L4821CkjnnSl4CsGHQ1vL02dR+5BXZJEjccnyf0GC0WyRs+Eaib6HFGLT6
QeElbvXRXDzdtvbDUZltKu1KrY1Lv2gYvbakCOewGVtXESQfXInOaFAzytTauJikardi2ZisSjuZ
7tSZGSYi5B+3LwRqKexvuDhRMejhCnnDZ5qk17xzpkTfKUrv/jsjHE5UQqxHFrt1Ss22NN/o7jJK
coNABp4esNTyeqljQBGKKbZU91sQpaNrZGZnzzH4j9UiUOqG4uW/PqZ5TkeYHEQg951IqoztYwLe
IHh0NS/FEzvzIjypAIQbdLtkG5RjEI7FQCylc3J9WOfCPgcdVpWA/yN7v4fU/ZLZnVuFhld8kB+t
IyYawxT8zwVkawUiaiFQxORQRMGIRBcxgZOqC8oCwnngIk2/qRuBwNT6+O4ixRCsTjDY22ZnfW2Y
hpeX+9DMY4I/TCcDzbOHym8P1HTj9WNhGKZmomtbEjmP1Zp6bfuetdFZdjWE1fIkdx9vH4o/3OZn
G9xlZk1CPwwy4mf9JHnpId1Xh+FjcVjgsUhRsyACdc2emjS8/uXOVjmP7a24Bps7UrnW/5F2HU1y
48zyFzGC3lzpu3u8H10YK0eC3rtf/xKj3e0WliLeJ+1Fh42YaoCFRKFMZuN2udca7xhGVWvO4rah
62yF8ctVNTI1pvsn9MdOA4Xb/f7m8f4+439iqZGxtvAaNQUh7MzpZHTd530Tv3jG/7sGtt5sjtWM
RA0SZ523eBDl84XYjq8nn/IIageD2xDOWdNHsHsJxe3cd0uGzDAmEnK07wsP+wvahsjzephbq8WM
zdK2yMuN5jNSPfJQOGvzkpA7Adg4c9joNtxMFk1VESXR0GTto4P0YjES+tfSWZ0wRWXeiCTDXH0o
VE7GexdyzLDlOh2KgpC/Q7RrmJ+X6KoTX8ShtXEz72/dVsPr5XI+ak4XyxGg6NE2BtLOLVSk1i8z
cJ4O5OsHMD16SiA5rZ3ckHfK4cYjfN565Pxkm/luaNRv87RCgZ6GocWRtlgowULh78jbzg0X/MkU
E3FMRErXalyoytmIiR/p0Cg8YpcNL/zJBP0JFzsZd2MxNzp2ctJvuhicKLqNoRsy3QhR2EqP+99t
A8Z/MsbAuBLp6ZyjeOXWVXvsSpDgacUjtIZ5UEFbT5iXwk92GChXRtIZ84xF/RhVyR8NTzrqEPr6
jcjzJ0MMeteiRSxt7mAoKd2hpAnbJJyGntPDwNs3Br6jYq6TsqSnt32Ihg5slZ4s/fVn34aB8HWJ
0P6cYc+KIojna6H7K7N4M9Nb8cPlfrHja2AVFxKZkhJPGDiJjk1g3nXXgtMgXeQXB/qFhpP8EGG+
/2l/dZyTxM6zSeI8ZYuOa7apk4euNG5rZfyNJMRPi2OAYRDQeT0PFl3cBDF1Gbqxt8JDguLbxx2V
Vw5PEoi6146ffxRKLg6vEetaObeAW0VOY1tvMec+RH7VmWElKtdCxGvC3ypQ/LREBi2Wqswb6YNZ
VxcxjPt9LTHd7DSZHxNXnQPTOkTG+/6X28pq/GSTAY0ibwupm1CXUNPXOfVi5SmBVMGUH5L+JLW+
aX6yytSuJn/BmFh6k4/e/g/gbTIDJkkpm4q4LniSjY+Kkodj9skk9RVpIAqn9rx4kHPU2f4ToqtT
KWIa3u2XO7la7LW7kXNeoelDJWjPcRhAMVZFVbMcz7O8Gm6q5HGgylUjVBhz7S0dp6eRWMeq6FGk
BoHyCt+aSeLmUmvnLXR58gLaGNJTPr2bauKJvXjd5CN4h9rF7pX5bqxjr8pme14mZLpb8o0oX83m
tc+/J2t0xGSuvea5vYyvlvAS1QkvGcjbQQbI5lRf5mZB0BbNHslQNhM90iecw07/yM4Gsk0tpd60
qlHi5I1+e6DjxTQO5fPVcHyPbV6ZtakRMxE0JE2kJXbaXwt5cScp9c0wpHcItcJ9V99i7b48ayyP
tTHUq2xRamQhFG7Hp9LXMbJ0o34d/MWlPaQR+I1Wrw0sTEja+7Y5n01lYh1SarPexGhcGPvJVkVy
EKzaTtAssW/mF3BioLNLVC3RZDNUYlxmojRhROEHVTeqwAZ0k3U88nS/D+jTnFfM2vaVs0XmXohX
sTdGBemW9NBjaoUEUFyFmjFXWZ7u0H998myH2cG0wXhUTIcvWnBU0SkwdO/jdY6kB63hpt8kTmP4
VmcXvOVskLkN6lroEyNaQT/ndy9LMPurS07ZEfT1vnEj3qY3OtIslptAHwjdXSGvovGL2+hsn7rU
xfXXkDRqixpEFBGRT1nzaSajvTTo0pW0O7BH+808e42YOEbBJffePphn08ylYPYDhAUHJELQTuBJ
b+CtciunAMn8DEHbOVwDK5hvwL3EqbBsv6/OZunPulixnKuKJAnAtnK+mfL4OAyqT4zvU8mlndkO
oc+WmBuiMuo6gwwkCDTBwFJcq0awBg+LgD7Fm0YLVYOTQPigsdlzXga19aqYZynCLWtem4GK7mDK
24+ZK0e5N28ngE/mLifedtJF7Bhl01mDqmhLVss4MaCkwzTbs2FGrmVM9+s0HoS2ciJDjz0OAHG+
ITs4J6DvYZ3Qp+uCtsfPD+JH73WCVhwnSmzZrwC1PbRnq/+90e3ysLLTc0bU1jMBZ5ybDN6UF3Yi
vhUy5/7gLY1FoNWMJZLjuW8UjoFKkAKVSnKTaZxkxi+uqX+d02KAZ0wrAoIA2Old0eluBvDxyc9g
RvJqT7dFfzgUfnJCltnXDpyPR7tF9zyGgZyszYfEMHEArVHXIM4FEaYqCov1pWpVL14Se25zOy2/
ZKIOuWeB5zv0qtgzz8BOtCR9Jxh4b07ym9EjIRmi2NaX9tx8kTLYxvi8HKARwJZ5jHabDyhLkgxF
lGVLZnn/JamMctlCdrRvriX1lNb+/s5y/j7b4BeRop5nU0N9qs/tKLmZLI5vbjvNeQVsc1/Vl6JV
yPh06F+5Sr6qKOtVDggPUHCLD5KzvgBjbifww8Btnv5scUwEYEbKaOkJNm8Y/9LN3C55D8GtmqUM
VpN/Pg/b5NeSmXSkweI6b3ihzVtjKH/t0PSJk3BfvO4vZxusL6wx508Y0yxdC0JTsd1L/iXH3dee
MOv0bGDenM43dYlt4l3I+YSbgdSFWebwiVW1zOtMj70Egowar4oRozjIUhhgEc1MEL0Z3evQc7Vs
eL7JnDolqaQ8pWSOlJsgPkkhlIc+FtqfssNwkMOaqx66ef1eLJW56IveqhahaGkuYURQRY5UiRw/
4Po3CAp+chx6RV5EFPkSVWOuI5DRoYg7v+mCw2Wo4Donc7c3q5KnuYhY4u+COpq5cLWC1V3x6kDn
YORmZHbeObb9LqkT0nfzBA0ULeygnKga2iGq7CrJroSKl9Ciu/MfPL4wRq+Li90z0nTRqhbv6EK7
z/Xjmj/Okjdltxkosg0OQnK8n+2/w6MbqqU6GpPSAwm7axLQdkkx5NFs0kP03yWpumhalm7oHym8
iyVlZqtlqzAgqB97Z8rNQB8hvrlUnNVs79zZDON3q54vi1miYinXqT1YjqHeZtKVrvQYsfdinugV
b1GMB1JjlqaYmGAAsX98kJuwbz/tg+L2awh8Ln9vHFv7UPU4a6yE8gcFK5hkousac6zoBQoJCBuX
FGRJuT17dEIjORZu7POeYxSFdj4cWxNRI1FPBV1ELlpRjok09KCft64oa3AzWL8TTF6slbnQ8Edb
mdCnZq44/fxVU/1m/L6/n9uge95OJpYsFEvqhxjApGT1o1IZTyWPQIDjFCzjn26CAcakhRw990jr
tOSpKX7nvXaxT/QnXBwmVVfUSK2wTyRB6kTM3QE13rWvHB2KRvv7tVW/BpKfN4z6x4WtiGjo7tMR
G5rPQkhlO+feps1fWmsvbkq5nLj0BLwdZG6pMe+EBlJTeCRGSlib830WD/aC8cP9pfE8m8GK2ZKE
SkoVVOab1e6Ezh6iWwsyfMrIa+njoJLM4IREItJ2KcIoXTnG8WNWObX1iql9zAKaRebsL4uze2wx
JMrkWUxEOEdXO1n1gFbdhBcX8kww91Oim1O5FKgxG9JVO1/160Hkaanz/E5hsCBqVS1VkCpAPZTQ
eaPHLkVdHiJxjui39hgsobq4vG5t3sIYdBiSeQH3wYj+Y8lNJjttHtWBU3TjeJ3CBLnR0nYYBkJy
oNM1RyfiJ3k0/EhRD6RQHvY9gYN1H+n6i6PbDOVSQtAP2eQIWkwSOXatzoGH7ejhX3RQGHQgiyFJ
aomAslLJrR4ntthAkVlFRNt8aWPhapTSYMLY0/7Ctj+TKYKCzBA1i1WmjbLZFDIas5SktE1demrb
BJwb6//e/gToO5thFlfkBIJWGnrrU8HXoCBlXHXJQ5r+lkOcrTBoZ1pNpdQLLnjNOlrqs5S9LfKV
2vFKC9sB7NkMi3YZ5pOKSMd0UxqCcbCfiyCTX7r+ZBDD2/88v4jMz7YYvBuRCI9LExA0HMVjdFRC
DU3T79K9+AYlliO/P24bX/+1xybcVKgUq1mMPqHFWRz5Wg+kqzVEF5mL5yNU3ZOQzgMrTuZr7/sr
5Tgim3STk7oQihLfrn1TqoM5gvzz9c8sMDCItvfI7HOaGcpHO16shyZ+xsORk/riOAdLSCV1Q56V
Ig4UEa4y0ZPq2TUytyJPVsYJ8bb6rS4PFZtk061a01QCYngxGLzoiHjilL/2Nm2DTo/Cgdd2vQ23
Z9egX/ACA9O2mMaxxSNxHR91vAfE3C5GZ804h5i3gQxUZEhq13lKOyXRkWmFxfQkKg+a5aXVX/v+
8It78bwg+ksuFiSJeWYmpgRCaTzh87vOpoRRmdO5i6uB1FNz8HYL921ug/zZJAMdxizXpijB5DS9
NxD3TZPIMev+VpUJsbUEYcBYeI3Sc8xuX19nswyKTBPYwGMNntK3rjZ8U/LP+8va/fs6JGR+3kkL
gq2CRpB/sXI6Z9AfVJ2XUuaZYAIlKTWGH+RXsfreYY7ZKHmT2bvQh0Uw+FBLZdY0IhBINZ11/m4Z
pV2mj+uogiLtJp/f9rds181hjYmPlmbUS7NDfBSNbi04mRhG0aHqDh0vXcAzRDf2wsstQtQBDGWU
UNlrIsMtRD8lL13mEZHjBbsQjiUxALEus6xNVP+DdFeDeaUs16R73N+1XQyCCQYckqQY9UXCdbhO
Pvo70O3gVMk74YXMPDMMMgyVVkkawcNzMRyhOczdY5k9FiMH6XhWGDDQiiXS6hVBkdC4fbKAPqG3
sy+DzJtg4X0X5vQPpVpGfTEj4SaWTlUD3XTNRzOw/79/G0mUIL5kqSoKc4xHd1OZprMBgljw6GqN
l0mQU/CrgWNly50vrTDuPBFlmtBBC4GgRX+0lm95az4pueVI6RIK0cyxtnnHXppjfboyqyZZMS8Q
zXZEy54/Pdkpo6Bi72/j1te6tEi95uK8irWZWCvNu9VmoChht9wYJSca34wqL22w/h2Za4T+C0qA
HqNdysFkN9KV2UFC54hauQJnF7ew+9Ic4+hLlEdlDCIKt+k+p+S1a7z9LeN+JcbDQSRPUoOONcrB
5FHumujQhuPRCsxT7BsH3ifauiku1sNmsItc0mtZQxNOXN5l80FOQX7efRqET7V5NRoJb3VbpYZL
c8zVZ/VFXqoxfNBcb9vuJKjIxRp2noUEE3ZTbFcFyIGC/S3leCGby47WOZ1STKS5lnxF0ru2een1
P/RCVrx2WFIMAjVwCzkQHcxDo94Xf2pD+S0Nl9D6+jsLUi1JtyBNaLDJ14GYSZTTuTdFfFGIFkZD
c71GFWdN29t2tsLEEM20FOgHQ76NRIAKJ2sOE49R8kN4hE0jS2iN+mclDM4m9WLq9YQXxhJYjxi1
uf2RwLacFHK1uVug0mc+zcfoNsJMDLmNnB7Nlz5YKXi5OIpEez+EgWKl71OzLvBDZjm2iyyotMTv
oUWk9zxymc2esMs1032/AMVMMpMq1xWgvi0MNm3epUOLvV1UaJ5a3DkgPo/8nmuTAWJ5WEBKMaJ5
Sb43nQ/Sy4/dzRx1QBcIJhe4Jrdx8vxlGVguidFruorEQtwSR5vb75MVP+8fg19A/9kGg8XFqkVi
EaHmQHugVUdDqdTwqEJi7uXfeG2sPA9hcLkb0Vanq+gm7+WrajkWMrHVxFYEwrkzOXbYRG1cp7Gp
4D8IkziKgQy3fJUI3yXljrN59GjteDzbpL70q7jIPZ5vXVF9WYh1IFoZFPKneQITAaVpK640Ytyk
CjmI+urOBpSDRO6Y9fb18+8nZPO5jZ61yNshkTGloTk+mfWX0rwfx7+SxpckTpKB45JsA/uoYihJ
bXD3COvXykhteeCebQ5msmncWI6MZu5wDZif9O8l9O2KMIJm5+Su93pl06ZWQbF5nrn5+L9AFDaj
ixGQYmyhYYIOieyGKmtAVOPOePiyOuQdLHducl1+4XgPb6EMoEhNl8RDhT75j/m45+p6PJWPujv4
kzscKr/+FhU2b0BpswXzcp0Mpph9u8gTpTajbWzVkVJrNgfKCcNr1dscu7q0xCCLmvdZnwng2MtR
/lZOM5p2NYxdybYY8rq8eOedwRVDIQtaqeg5rJ2uudIECI5lp4nb67/t/aaiyaYlS6gb/3ztWK2V
RWKMfpZBAM+2+H2dfwu4/jXAplsLM6+HeEaYNUfJca3epGx1V2kJUnSIcbyPhh7/xa6zKSaKzKZ5
qomB0IROxRFv/bzGdl3Y6q0VVH4eKMNh3+BHOX3PIP1BF3f2EJlmrnaAKTVQvyMi8rKgDTESquJ4
YRq5hC6A4uRe7ViH6jPVXOIx9W57yXnFTKA0rmm7xJTXMjqCZ6M/5cX3Ffrb+8vcPtRnI0wQJCuV
rtUFooQcbC1kTsMKjfd5pT3sm6GetreZ9GdcbKaCoFJoFKyFjjMMQRGQgwwqLl6O9xdwcV4Og1GV
0TRCJSOHoyevGbrDjaPVneb6cS693vDU5UHjVaA2R85wtv45ZKxKACFlI6elSR0TrPYGSOEkB1lY
37RFF5Hr4+JCJLfBDcCbyafQt7enDGAtyiTWNdXLWuv7KDtl4z2Ck8J8zjHetv/1ODjCqgSYRjZ3
dY0BA9WKnETK7htZ+q0H2z+7KLEp2DhPhKwX6X0mXIlzOEtHKfb3V7E51Hv+UniS/uyEI4HINu0+
xZdavPaO6i/Wp+ZanxzobyAM7x3hfXyO3eokfv6d7uhL2wyalGoqKpKCYq+VD0dLrq+n1ToqZH7h
rHH/U0lsXjbpVmOICfZRDsxj5q2vdTgMNm2apEJf0cPyQF45Jvf9EFfoz9sq5FY153Qmu86d8Z3y
URSfKkfCTNepDK374a05FOBSnk48DpB97PoPaYMua2VcFLQipoLFEDyKpXBjpZ85y+PtKAMpFthi
44GWS9XAeKMv1OS2Pf3Y0BQFRf6cDW9ZdL8vsHKtplafVwQi+uKQ5CBpJ3PgvQS2Y/DzcWOwQ+7Q
MjyAxA/PqNmdD2XjHYSb+pUGrspxcdE+dlt+6j7jThOe9veT5y1MTCIIaQFSfaxOGh+1SbaN/qaX
jmN8K8vcmIF+ml8jpPRxW1zsZFX1UQ0yEfrsXv3iRrCp7gM5Gg9QwSE2bu8QbMYPMy+xsH/ZSR+R
5oVZIs8NaHZw2ZnoNCwj24hvIvFUNi+15KSFbPe8tA3PIAMua6GAva7HYDAdAGuCPtQCmgr9nVbe
Cwz7SGNerKukeiOthJNgTI9TLJzQPucp68jJQfE+GgMnWdkUyySNyLZqfpx8G7uH1fRM3jQ6xw0/
3lcXa4GIFVQ0dTxm8vI2rjJf6UynmfBg05PBlvSSR0jK+0QMijQCKvZtjxJm08VesWRPS4LOeXU5
qH3q5pGMRNtTVErO/mHj7SUDJeJEommR8cVWvLWXIXkjkeVWcX6Vmjy9u1+8SP+FlI/xiIsd7ZMp
r+sZhToMFZdPotc/0i7sIbXFR9Wmjm+nnoAfwolNfpE8P9tlAEWeLF3BZCfeILc0yzUE0cHymi9U
C7XwI+d3umAvDsHHs+FimXlbC9lc4axF2U2aNc6QgDw3qlyZJ3/C8VA246sLUqFHI1Ckt5JD2pBP
64Taeh3d59NVzKMv2M4WYrzDBP+RZqka4ykVWIcVmcCaFa6+6EHh+zm7LnHPIUz3hs98CdbNG+jC
IHMDQZx6EXKq/14UmWuK8rVciG6xlB6OptMCWVSFV/fYPA0XJllPQfdMqshI+PZ4US2BuTqQNbQR
iHFO3eYFfrbD1lf0XBjnCkty0Y+7WI5sPbTq4/7B3s6DXthgYtlczzpzobSPPYRAKFlR5CpQcqEz
4rEvP/yWNQ26z6ZiGSbbtirP0hCnOXqlhfx9UBt7Lt6hp+koceTLK2ZycvUpLhawrmFkIC3tYSzf
OL+Aruc/V7n07y9gU6RRpsR6WWBP00MNcuAisBzVjr4Ubu3onLr2NpJd2GL2NhrMZFQnVILV+xo6
bA04GhOQ/0RIdUHE06ne+anzbdc8L4+5wcW8NaK+xvVQyUGqHRYSCOnBAI/S/jbyzDAphanJBEOD
4L2btu5YIsObhmXtNKRy/8wOc4cbaAWSJhV5obQ7zOonpbpDc3NtvOxb+QVonXeNySoYkygIhDpF
dI25i/wQh11g3ES++li+GMfKR8KXOxO+jVtnm3SLL/Af5W1SkRThCfQP3qJrwbL7gxQKThn24XRH
RV6hyZ6E8klLbV4nxGYQceGYDEiDMCxbY5Nu60HzlVDwyCFBCMvr8uJ5CQPNudrUio7hWLSPQHX1
lBSe3HuVxhld2EbJ80YyaDyQ0ijkARtZSPekeVaL9zz+xnGQzdLzecNYFg1lSAQJ4wO00n2qpFtj
uBFSjA9GR1MPluW6zVxZqP7sjKkMegyVSLphAXpESFKDN85ySOTrIueO2Q57LpbGIAZpBlEYW0IJ
spM7KsVreVEoHU1bhqJd5HCZOzifi6XP6DJxrrUWL0ZTByXaFIyn3Le8zpW+zw80Sqj84cTN/lM8
2kF9lcGRedAQI1SYFVsG4RkJFHuZuqPUJE43fJ4H6ZsuxNeVrl7P/Se5rO3IQsC5NA8cL+LcPSoD
M2XdzI00Y+m03WTAHDgS9ekL1Q5cQsIDGN4+M/ii5VVlFQqu2iGGbNL3VngYisP+gjgwojIwYmhx
No+03SSu7szmJq/vVf2tRvm9gczoZNkmFMv3LW7GshfOyiAKxiTnelhR8BhJ7cRr7Jjp1dAESRGK
PGVE3uIYWIH6sVJZ4B9yS8EVJbvIb7L0CxQ4K4gWVJlT8tpAON+LnSsfkxm60R/9Tn16rSqTLXUV
WDZj3nnn2WFgxZiSsc0atA7ikXOVvSj+EICQ4EE/QGCUss5Kz/mzzvF8zkXASslkJWbwohYB81Q7
SnNMopMeB7n1su8c21ZMHYONkgK1eiYoWaK11yIopdGH4zC/d5lfJYFV/rVvZXOmXJLOZhgssUSl
RO8JXjiV17vCI+0ekGzyyXQnyP14TWUrx8YXDjlPTIu3PAY90ibq89zAHVQsdjog3jou02si8Epx
235/Xh79GRdxSWYUk5qiV9Kdmy6QrPq6b7/HSG3FourlyiOUrW2lyULOpm575dkqCyWTmivmAg+h
wmTgDXwcT/XpByNQfURpDJvN62LgmWSwpCznJFn0ChyPRIWCnWI3qR5WSnnLWdr23XNeGgMkVV2U
EgF9Osrd6lH0kPd1LQ90vR9kR2XAyyv84kL/x57MVkASUYtrsUI5xwr1QPOl8IPtB8RRUDt3E4/X
QbANyWdzDJ5kYOwdNDroMVu5neteCZqDubtRlsLOMKSzv5n7Z0Bme9PLLlGELoaxpnaE+KTNliMq
z9HAK1T94ll8XhWDJegTr2RtRfDVu/SA5y6SQdAApOEJZOsO+6vifjIGUhooUOR9Ajbw5RgF4KvD
E3F0wDqADzZ7+dHg2ZM3w6Hz6hgoSYY0rUf6fCsre3apckDq1j2qO5OrvfDJ4bi7yWBK16dNLf14
X02QYJnD6Gp1Zo9WkmKujuJHQus/wZ6MkSDdMA1VY/sp06gRrZGSqq6SreROfVC9KojxoPsyeqqt
u9HX0YluTb90YnRlALTf9z/nJrBc2Ge+ZikmKwgFkRIeTdMz9OS+7FZHLoZg38y211zYYb5ivRap
0NT4irSPRncgwQtxxd6jtCbZY+6Qz/v2Ng/6hTnmI05tEq3RgGgvSlrQiy+O2cuYOsag86J/mauO
k76n8Lv3FZkboRPjpVWoliMpjqPlV61mi5EtgNp8GR3oAewvjvfNmMtANOQ5n1T6zcTvZtTaxogX
3fO+De4HY26Cfk3NQlXRg5Rerb7hr0BmcKm7tKRKFYV5LwDqZzs7yGr2QJ1ZyUiq4pQr8l1hFDd6
zbu2N4Hk7BOsVo+a9cZa0Azljy7KEoxyJFDt5lC5E7fbifONWNEeDYJz01KXCP5bwTWz8WgYqLes
PHpc3rYx0K9DoWCE94HDeLySi1sJcfG+H/DWweDDsloJiTNEWFmmOp2igNupD7PY4OADzwz9/xeB
3NppTaJDBw2vs8SWxruk+i7xhJQ4h5TV1elQLrTyHnWhar0WtHASZb9W7o00t9XoLk++/tnGMZCQ
d3mnQtcBh1Q1vVksTmlmOVPDG9PgAB0rqyNLmIatShDQlVrkNX2E2c7y0BTRnd68Nelvdd9cHCEG
FEYl68o5A+WWIjupeS0Nso3UnK0QkBNw4xqOb7PiOrEokDgXIE1ApPumf+8Xjs/RH7sDOSxnaWeg
JjhjGheJxfHQQTG9OJh+DdWDfUfYzqyfN82kuHTh2wOmTvphBhR0XuWtvvqihOp7HXZuc4VRXIcW
rSXN4RjlgJ3JAEOrZ7KwYPDKbTwzkD2oQ4Mo+2nxk7AOIPDNy3Vs96BdLJLBiUjqE2WSkcFJydUA
0gMNQhIQopfuV/lUl+juBlsPjxiR9wEZ0CBEkkGMCB6OFElw5QRcOlCZPF5meDvjfrE2JpgQLTEW
MNgBigJ7/NBEmF9p8lvF1DZmNA79My/lvflyuDDIYEfZDoOy0n4mc7kelHdIJ5cFSBAVzgHgfjQm
kBj6OWmEAk5CNzAHYQBtotB9OfzTBTG4YTVGF5V06mQp9N5WhcQXBT1z1ci6j6SHP3N9tj93MLW+
EKjW9Q+5osYRHspwAMMyiIhdHmvfB8XHDoqwHAgE93uixkApqzKdbO1CKUFSerA8gVhBOo8H3Xid
4hFKSYpfp91tXq1uPomneEXfRV6OJ0P8ksjJfT2DV1hHP4ZKglYUA3AcYcD4RW+W62Y0vvX5Y9+K
96o5+c3SeUYTO+VqHAWQtOsxmJbiycm0IXPJGHmc/eR4I8txig4Y8JBTHpXZXzxoHIa5YUdfKRlv
CaY5yx1s5dH6anBCap5VBsBAJiDGWYavKEy6o05ikEkvc/M1WRUeVNK/tPcFGehKQcsZxeA0d8e3
9gAJ1le5dAZ/DRafEkovlSv+Vq31fL4tBrjGvlwxj48Rm9FX0HzjaK+CV57U9/WhuBLd1kHdMPm2
cPMEvIUyOGZFchLrlLpMBJcakjsoKCs38aG0VR8FdFf804PIwphuYhp8+Lj4Jrz5cheN5OXr5FNz
/w81Cvrn9r4jg2aWWUpJUkPnuVB9uffTVrb1+jlWY9vsZt6h4AQnbHdwCvGsKh/B/JO/9a58xAgT
miR1wa695Ut3qO/pMMr+Ody/7bBzP4cRaPUcZaNACnBZr+P6ObOu9Cx2MyuxmxpiQOA/EBR33+R2
LuRfR9XZ5uFJN9RoRQ87HBXE31AWKRzdbd5GT/LEcDDsfXPU7X/9AXU2YbaWA4a1Jkw7KG0Yyb5g
3uQyZzRq/w0A3j5mE6vZMmJKlbNGvS1mXlu/JlC+Jf6Mbl35eX89+xCmsz3CXUc0tSngkHkSQBwW
hjThoao5rsizQnf1IrzUJ2VKixgSvkvkSdMNWoNtvHGhEsjDyf2QUmd5HOJ8KZNBg5ZA59E0Y+dU
g0ujIDqLkqDNmrOu7RmDC+dj4AMfb60MU6JUOTSEzT444NuwQU4asyhIOKZ2fh933GH+7aGoC8MM
kBRTZhZFY4F6d/H62h6ngMR+NjkVrWo3TgoZXFl0q5anibKPKbrIREnZlHeFUOHKwwiOLfV3RH3Z
d0jqCjsHjG0NhpihNWgGAFmtb2Lhq5CFMvfVxjlhbB9w3lWC0YPMzVV6Z4hv1Vm0ifUpEr/F6PDh
DnvxVkR99sL5hX4gcpXhU0kYUyXzaHfGYsvcVD7nDad/ZMsu7ORiZNTTAHIR3Nj+RB9UbhHIT9lV
Eha+iEpFHnBHDznn7eNZcmFzLdZcy4SPppvJE2zajTWGeHofFY9PZM+D+o8duLDW6mu75DryFfSR
Q7Ps5Cg4vb34pk/83+G3QZ/e31lv/aNseWGsEeXF1EgK2XHxPW1xfa0ZyjEgb8KxFjivHJ5DMjBi
rQup9Bmfrq+eismL1nBSb0rLiQVwuSq80G4/xtLZhuBY7cg0W0BjemPqjnRK3PpVCrRj7KAK5BKR
c2fyVsdgRtev2ZrQ4LyZ+6CJbWWyHEG6780rEyQD1cMfAQjbB9zkGJiOLNR+6vWU9H9B0yjlTbNx
why2A9hclL/FZmnfSRdQDSAaL/LMcIBDZoBjIAnEOPqIsp73qIMb3jCBjbQveBHUZhvN2dNlNuAo
U0OKVJC3CqEZ0DR6eSoONMYXXF5xk7cker1cHCoMkglFVAALZQM67ZIzoRlP5NG2fHzinTvkg+ni
wkopzWI9GHCB3h1dGgU0QfSudM4IXXjdrm1yRaNDkFi4BqafxDLc90DOHSkzb5iujAUy0uqj1rrD
/BZrHMJp3uUvM3BhKi1Z8xZjf50XBVqY+F3pjJgko2/dlpum47kHPd6Xu2mZphzrcA/KSL+6iQNJ
5ytK4Z54JgeaOHHif9qZ16ZMxwKXv1gSO1q9rsO0PiRFFqXlOT3HFNu3jBmrWi7lkZLXVqjrp+/d
cxEsd+Rb+rlHt3bjZ26mBTz/30YO09JNQ9EkmZ1JTa2yasUJC7Syyq6Xt9z6nOvXUtbZeuZE0SeR
R5C6feDOBpmPJ/dNlIomrsy1e5SNIMUsMa/avr2TZxMMvOO13isJ+HZcTX1QM1eQFHutH0reLNW+
GYV9W/bSJKp6gk5s1Cii9pOVHdslyHqOB/4ixvhnNZDN/dnbkcVZpkFDRI82YtQUqZ4G7S2hehr5
tXTYR4p9d8CI68/GuhZq7OaMYYFEujKRBDQGZ+mPoLmJrNu4DmvoAu0b/EU69bw8BuutcdEa06ho
PnrxEkcKW2Skdb++5tHcbIPg2RCD9FYJkoOBdpa0SAckaOsdW+l5fzH7vq2wvIC1JkhmJ2EtceuL
lWAr6pHwokCeDeqVF+DXE9WIsx9cegerc3L1bTDu95fB/SYMnEOhW2mMCOv4R1f4i3VN51e58xPU
nf57L56/CQMGaIppwGGF5BrViaMyW2DtQAcH5egpgz+DBYV9KUIWCcAg45GlV1/w3tdnaMHhn+Z1
f/c+aFx2FsU+GOu2iKexQhuFIEmOJa5OsQpHtctvx1oK+249RYnwlM/V9VxIdoX3JBLvr7UhOinm
AXpSPppWaqPF6zBkaFdLTEx3KN5gxmGRF9dGXPiCVbkKyR25G0s7TUyIzqGfIaltSSRHuV5dJe/d
bFzdqpZ0TkKD437sSzWyTDWf6WR8XT2txn2ZHWNetES9a2//GAxK1s6UhhTfaWg/d+SISRSb6A+D
eoizt/1PRd1rzxKDPaaE0ZOmRu7ArKzPxSja9ZT6UPL5P9KuYzluXdt+EauYwDBl7m7lYEmesJzE
nDO//i3o1HXTEE/jlc/EE1dpN8CdsMNapxaQAkKBuQB55lVoeBfIuKG5XzSjI3BDGRJOADQ/EZC7
6WbJ29vmmBb7NJWVheQdRfakKefHMrqTXNcuNuy90lc5QYoTCtmnqdKtGdovGbJo0V+y0yofQEKd
8qTwQuFH8Wvj+6JkaMeczuwhKmEbXXI+2HuuJjRo+dA7+2PAwMP5JzVS2FepbBZGTCibQAvc5Blp
O6pYXv99elNvVzt9qLwpKF+5pSDeVbLJSzVg2mICSNQo2412ZSZ2F9oij0ONd5Xso3QpezMJ6b4v
KMgOhVv4ZWBYoZUCSY8/sLc3FwVQMgOUkEQmmsEiX6XDmMtF3VBpCtbpnQZLeVMDKA3Rq4DuvujW
zBnK3Ulk/pBIzXCjKmVZYW8hLKjE/tD5/Yn4f7kA9YcYJhqno7rGQ5kDRSakgH3vSlLYJBG8YeQ+
incM+g9RTFAuCSrWbZTCcXyRbQ3KOJ+0Q29VB5zxK++lv6OFfwhjAnOkL1qfjRX+dO/rZmZFmT83
lb3wloV2krI/5DDaPvWVpE5NKDk1wJrb73n467KH3/G227/PrnWRalRUkZ6jVWx5cCbz2PEQMngi
mPy8a+ZQJwVUQEiv6JawmbnT+OO/HYMJiblWAC9rwIR53xySyk3jWyEO/psIJhYCq6frwgoGs/Te
2N+EmCnPnv6bCCb0VaLR6YYCLzBinnW2e/G+LR8ui+DoLbuANcpqnc5hj1PMrtJdd9N9I70b2Oa5
LIbn0FTG7gfT7Ls+wuTl/AO8GIcMZd/RVm6qq9VN3fyZ90rfc9d/6DFj/JJelkts4OvQkgctIM14
J+VIlEt3CnjjcbtGqWIBRldNk8jsi1MUTGnUBiRgki7fJ6Z+Ly8//+b+NiIYhV7FuBnDCt9pzO0P
JAagOVm9pX3Qki2BHPAc2t48kqJsJDL6nVZ9GyfKxw0mN7SP338PA1omRT4EesgIExmXz/hRpWSy
yz8kMuouFNJYiFTdoZBWIWQo/ir2KLS3Rda6RIm/LLGCYvr82AnGIUR9SVjUq65YB8s0a1sPTWJl
c3ozCIazGKDPEuJTl1wvUvRFXTK7EFNOyNxXss0VMTHTFJa2kEL8YNkfHdHFzgDIs+nISn2cAt5r
bK879Mf1MCak1YqhSxH8Zi6cOuNxNNwY9MqTqwgYQC9ue/BSjFhWK+/S4TYs8NoZ3nNeKXHXd29O
zJhVWBNVzvsaWMnKQ7P6ifnNWJ3LarDzmvnjmEwkFYtKzaWpxQCtVEe2tKa3otJa/Zj6bSJehXnv
Xpa3m/hsjsREVKPv2mrBbovTDq9K/mSS+1S0leVrKNk5xh7miSOPc4Xsaxcd71AX6hhKsxzl7lh1
p6XleNt9EUQRFez2KURjjjRMejGbHfrz7SA4fWIe6yGxl7HkENrIO89BfKrfcthx+rpZUFihvBid
mxa27K6xBQtwR7u60sGoXjqRC0zkj9Z9gkYEAFuPlNcZBFb/r9bEv9jj+fcwmUU2qXpeYl4Ti9uh
j830o/ZGZ/Koy9LfeFPKnEtmZ+/V0JDbOe6wjZGu9gC6OSD/IssYOZe8LwbFZlAn6NjgZCwO2KOR
KrYd7lgHj91VWl+lPKPezQHUswjG4ipF0ltgGSlOFtvV8pYJgSzdER7J5r/4r7MYRitltWzMLhck
PLBFu3go3Mqm2A7JoTn0fmkLT7xxYc652FzWLIkyA0NIdiQVExZOrt2r6B/xapj/Eih/n4tFJagq
Q8rrAuUrul0oeaWnpX7id4AphiIGOZCZgEN12WfRSPgpUhJZ0uFuAUTI1k0lTLo28go3DO4EPHqj
Ux7x9O6jxXZJBhNuDEVbWnlBuOnc5EFEpTmNLYrrmNjRMQOFsuDHNyJ2dRYHZUELk3bTfX5IgX3O
zeWo2X7+JQRtCBgBkiwmE+nAgTpWdMWd5o5JIAXld/3r4MCJ+CgJXb7ZfR9CzsKYJERucjVORmhp
dxzcCMJCx0DBZHHoh+TBvnGlUevfvLrHpquGqKU28WMExGnpxZ761LqyN/qxyyvo76F0Ihycz8Z8
Uq2v2rasEOpGr3yi0yVjoD/jpL5xaF3Kb0uxqDC4GQgOFwVrN1ZsZDN+TKv1pahlyFZ94Qdgaq8X
t/RApnqXvs9u2llUiaZgVqz/hwLtOgJiioiGqE2JrIWuxlxNdQUFUh6zGw1UlyRIvdFSnfgmudIx
i17cIi5xbHTXcW+EMhl7PEkmKYFJCLayYIw9zNUvPKSS/Ts9n4sxjEY1BZLNOFeiHKv5IExXcWql
+r2OMc0oczmWQf/aZzM8S2Mso8o6vQkJ+HU61/yh5U59mIA2PBbWWriLszzV3AbE/qtxc4eMeahF
ZghlZkq0xXuDAqmHYlFmdQ7gxbwF9Nn92388I2MhSaz2eGQlVEvrJ2wseH1qa4+6T7Wz/BXaHXdc
et+5nW+VsQsh1rJhBWnMR1SkdaroKB8oUR9/Hmo/UmkUaUxRZaKyDZ24ArySNqObJxJL8jBkj9mk
mxlrx5VDjsTGfBkedpdvdNf0ziLZbLfJRmGsUkQRqStPJjEcE0j+coa9nYUjadfeNpKY5G9YorAO
dUgytUAH00MKsLbm8fJp9uY2FGUjhDHqfjLRrTLw4pOKW3N+lBbHmG/N2A2NL22B2cAmUMQ3FPd5
UWlXSzZyGUsvWjkPswjJJp0XqY6RS1ok1pNDdwdyXnaxH5U20hhLV5ZMBeW6hKjkxU/Ea3wBAEjF
gWKyY2LE5twpvbNPfmUjjTFyU47GScqy/23MdjZeDWi80J6mcMfbEeJpCWPgUrV25pDDK4somuS5
1YS3a/hw+UQ8GYxJD0qmhIlCs7Op9420DED8c6VPBqf8wDMtGh02uUMiq8M80+VfoHR+zaLCFaYU
O36pj3yUo3/0F1/6REzq3puyOOgFyqkFFt3bNHaldrALbIwJpvac67xeHP1zF8SxvZZ+CDPstCKu
icf2oAD9TUEv4m9LXGfNY6cA+1aN+hjkQY52XR+kV8yKPMJBZVZxVR2InbrpL576cb4ZOxAodSoA
QkeU8WLDTxSPFIdEtXve/sG+AhITz0VJU3SdUUA5rqDiQoRKUW9H5ZUy253JWXH4Fx9xlsFoH9jF
olYO0V0ht5OLpz9WFSW/OtC9ff7Q4b7+nYUx+icnedUCOgUFjelRi2y9eez7b8PPJuKl/9Szfda8
34IMZv1lWBPJaHIRNiVOdivN9+sgvF/2DvsiTOThsinKEltx71HGy2rqgbT5qzKDUrvp/spazxIY
H5eKiTyNBFtDYfcgNs8F6ODknxl5Vk3n8lH25l4QDs+SGEVbmkRMxBbqPBHRMguUXQrMVuvg1CAR
0LoMw2pD+Xs51I4qpxLnmPtafhbOaGArJUXcCRBuis6SH4vwZ1Hccw4o7+rDWQajeABOkYyElqQn
G0VBD/PqrnEgbnUo/x+xiaMZLN4Z1EJTxxLuqG2I3w2qW8gZ74txDkSYLEmSImS4Ag5kZKEllk6o
+7Wa2OZg65K71E+S8DBFjj7bQDHifK993/f7LlnIM0VXldQUUZ0jzeuwYuNFe1I0T+Nua/DkMLkS
GWYsycIGnKR8N0XMiqR3BXGNilOY23+cnJWf0M+5ib+kr5O4CCFHu05eJrv7Il6HB7Jawytt0he3
vI4MTz2oPWzkTboitc0yQT2G+Ki24PFLk4fL+r4rQpd1U5I1VSQfR96IaObaaIYWgWOavwogDVgn
joC9GREFnFK/JTCXFgP/uxlnSOjcEVMpg0u8Dvt+o4VICFKo0CocOtN9+Vi7nmIjlLk5MrYT0EpR
ctcpXOhrTk7m+HZZBHU2nwLHRgTjc7VwToS0QjjsktURoxHvfYySTfpoNWOPCXmlQ7WlmztO8ryr
6xuxjAOusEVGIkWXnLUJ1DiIyVfBODWxd/lwH5M7l07HuNqqWRLsJaGhkB9EdwG7+80HbjN9jlcO
ZeRZPMRmPwZhtU94g1nUXi8JZ3xwFHZ9lcZIp2krtz1gIxAEYikwdeKb1gJfGTC6uAfm3CubgUql
bBqRhhAqDZktKZOlFrOb9Y1uSbHkJ0J5XY/J9Viap3j5Fra9q6jCSTAGyWraJrWUKHJHUr1f/gz7
1qnJ4ChVKJo847uVMZqUuMbsh1re6ENoGQNHwG6apZ8F0OCxMf95Dcuq01AwT0HbWaJIljSWNLmx
eDDll8tnoR/t80c9i2KcdB8XcVhq6PKJxyjIjnQB5/+T4u9b/lkM4270GTN9bY23ZZg+NuaXNf8l
qzwEvv2+9ebaGPeC/TlZKRO0aOSvdKkNO9rYecfAkR87ygMoggbgWfUAkqNFpOWEPuaP6cRzcTzd
oAq9+XRdtRbQV5R2yPRDqmyi/81jc3NGxtFEilmRcEWPKNEnR8kyW5wTdyGCF6ale1k19rPKjSzG
2wD2VYv7Hmq4VF+M0RVbazDcoXrDCl+PjL9Seyvhbfx8vLwuKSTjZYCYrQoL8MGgkElAGemiIwU5
BOS+/Na6hiW5tIkoB+HH1pFwVdq8Pse+rpqapshgHwAexJ+fME3FeEaDH/lRpL0sMnY+FQDRJh0n
GO5rym8xbJaprGWZ9hFMwqhuxu4u6jkvQ84xPmWYYP4th37A2B3wrohvdBjl5kS9/TKcfj4D46jM
stSNfDUkTJpSioYOfFgiiqaVk3g8QIT9h+5GFuOpJMFQy8RYaQ1a8TI3OiqR1R/BUIhVLSm1Cs71
7Uee89EYj6VJeT9kmYBwapRXUQ0M3aK1lNXwmi7lJGM8UYzfInVdVGYEO5vm0spae0rvaiAAhWpw
2aB5chjflCnlvI4VEuVFPYkQ0BtWp6VuBmKBy4L2lvmRXZ4vj/FSndzXbSVpElIF2rzDfntgonyp
OSuxBszRYqVZuMqvhhO3iMmzKsZnVVlcV4KGM9Y/0DoAwEvsGMQGQuM/fFHKnXnH473bj9bnwzL+
ollJTwYdWW1XgdAChALGKrhCKHzJEXPS2uS55f087Lc8lnulTHpJG2Mc8WNC2M6hM3Z0pf2gZOLT
y2BFnBRh/4F1/poak++McljlQ6fSgQFwwD/gnXBdBxFeqmjHZI7+lvHgIXm2znLbYwCjMNoM8/KV
JFi5jmxvLG01ruw466/kKrdilOu6OA3CsbHMdLCbjMcrtZ8YnW+ZcTe6oSbNPOKW/+HcAPMFRu7k
gAs3Rl3k53h3lsP4mUFZcoPoyHCb1jKOpRe5uis8t+7q0kY3rw30Ly+IszjG12RqWyetCF+TfPnn
zZf9StzYGd5M94NaB80n05ED80B4JT3ehTLeZxTnqFNLmtR+kJhkvuL/5ao3BvaxJGVKBm1zM64n
Moc1FGeEpLQOdBg7ULtbTmjY9TEbEYyPKXpx0mRsejvijJFHyrbBbTTtumrQVGG1lZiKaTCfadWk
PotNBWxEsaUD4Bko4/Opa//KsjdimG8iCm3dAkiIIv5gS8udT4ItHgZvcGhQTa8nXhlv/+bOx2I+
jjp2STW3eL9SYI3xMfWy6+ga20qjS/vI6k30OL9dDkX7Ek1Tx9AKuEcJY8a9IpRKkWDtq02uyPJQ
1/blv7/vHE0M4+uSqAOMl3GOtdaPc9+h3Zng/vDqmK5jL7PTd6DtT6DFBaq5f1ni7ok2ApmcC9CS
KknpC6NbosOgr8EIPM7LIqh2ffJJGxHMpTUlSshzTEvjX5Xpp1EdTB7WFO8Q9P83z6R+6Kq8nLDY
bwridVdkXhtNnLrgrr/ZHIIxIZA8L0aYwIFPRvSUykDsj0dvSlBUBWbzpLR3c1XfrbXGSbJ4YhmT
Ir2WjpLe4GQ1cMtDg1haq930Ikjsq9wpZdFqi9CtZZ3jlHY9Bla+VEU0gFHJIhNGWhcPxQT3Sqrr
kNyk4nM6u3XEuVSeFFb5sAIYYtgaFTzMmWbfzdmZUGLljljvBsXNYRgFDKM2iUoBh4kVgKSTAC+Y
3sLaFQYkijs+PAjvVIw2dpIZpo2MGJxri9Ugx0FmbJQjiHa+XzYsaXf4UhVRCSSibGBbktFKZZDk
UZswqqu2WNLspqs0+xat43EVtGNi9ME8qe9V/ASmySs8P/2xNII8n60Oc5PmiDwnX725G44fWXy2
unI+vkwtxrExa16mi72qo1ubgmWueIOl2kHMqoMSG1fSOgbLUj3UKubyqxeAiIFTAljfkviFjN1N
N2EgUyjsOn83TFBOmBk6EcSSi+K4gjswUge/0eKfcQU+lr58jUrtaVmBoBLWXtVAq+fyeyXNFpYp
v0UENQlMWK39hJ6aWh8U9acKSNi8FD2TdJ44vMllZadNAV7S2Y8UwNikbWu3q/aEOtRL1cduvdS3
oCB77mLZLsLBztrkOSIAQxiLq94crVIVfdSPnHISAX/TulX1Cng+O1UaKxlnXxY1TxgG25jGQ6+p
FlHnu7jO76L2RSRyMALFBojqQTzWr8CgO4Cz3UvI+iIJxTVGPe2hGezaABz/gJU/U0tuhbX2UIZ8
6gXDKgf9cRxDr1hmHr3JbtaryiJu2DB1XdPY6NhlUzxhhR3oMatH6TEye70hvgi2K9PR3MuquOeB
t8KYJEZoepLPqHM4ZnGrKIUFJbksYHfKaSuBesqNjxeyUTTiCbMyI5BEQX3jGz+FBzrhmN58PABr
IDX+ReDaiGQH4avGlMOIEq5FZnUYui5IKsUGhA1HzB4sDia3fn8pFly+J7qJ3SwRSeaBFuClE2BE
XYqXWAfNDxShMWJvvNIOiumkk609c26WOgk2Pm/FU/e5uVkD2BONMqJ5qD+KD3TFNztV1/3tHOBZ
Nlr1ahN7CaKec2reB2Xnfyt1CJuFztOst+RVptRC94YDlh+hs1RL9ChmTtRwsp29cLo9KuOaYZPm
kjSoT1NEB1QR3H8AorjPMJqmXbpSxi9PbVGv6oCsCrQclHhwVA7dG/GrOwDaORrvBbFbONsei8kS
phzj5Bhy/KeYBQqv+znoj9Vh9IGgwCtJ/4tfURVkBroEIEUmmk7YuIqBcIgBY7BxUENUD+Lhn7n4
2td4NsgVx3yyeQ41KZpo4oVefRLkj7FDCVxCa/b5s5R7oVuVz2djvluGxq8ylahyFmmgalY5qnYr
Htoo4eT5+3p4lsN8MGXQ2qhNIYfqIe2T0NcrygGcLG7fss9imBAQR0UiqCOKwh2otLQp99vCtKuI
pxK7zl+RwFJkSKass4tJYRrWqkbwicz5ZWlew5yDXrvbXsbS/P8EsI6YrMJYCx1Urn+VTEv7Gj0I
VmdjWf9UvMoAH0ZjXvvOX13c1YaNWOYxppRV2YH3QXJ0UCUigQNVghWFlqZyvNLuZ1JUDZt+GO2S
2GWg0RhAjBRihGJQRcsQgnj4ZgjO33j5jRAmQi/NaKITiEqGML2IxUNHUzy1e8EDAPNkYRDJ8q+0
APRH9JZpX/q1fhrD0pWzr420upyfsusdN1kro/2jUAtpVuK8E4KN7iWAXVAd3adhvOFYwO6Depsh
MyYgFmEldc1IawSS1z1Q7H0jtgDRDe4EMTAeeBWC3W2MrUDmntesAr5NgY5TikIEdpSxYYMBI9BN
3yX2iCVp7EVQOEds1mCr5p0HJUT/+qfAs7laJkvCiJieRRI2TwBtag1VYhlhb6trayXoc2CtmLdk
tuvIJBVINyYRRZMFhgM+wlyqLTxMekg+EBcpwW565A1Y7lrIWQwLCreuOoaXZSxjdZPmlHFx3Qu1
nQqzd1kzd3u+6kYOa/FGkqCqpCATw9Q31qNye7Dq139K/yilPmBqwF/t5A3c4Q/lO0jSHPGFx/mx
63U2v4FJx7SSyIk2wVBl40ZCFb46qvKXmPf05nw4Noq3MYl0TUQmNPR4rTV4i6RV9laIV72A1LrT
8HiLrDAUeFkftbdPCro5HRPOlzQWxgUYuR+LEfPTBxw04K4A64ZGuioBxyN3xZN6w2vA7ecREmjS
DFPGG4xF+BuJhtcrdt+gqe0VJUrLbHJdHXr0HHKbp6+7ZnjO6DWqz5uUuhqMOhvoqi56cVbZXQ/L
azlrjpQeh9VRVd6O/a55bMQxDjVaq7CPEvSM2ib/kRXCuxGvVsMrN+yqzCaCML5FNoxhHiMQxWY5
dn2FIAU6flh5Zvdrjmb075+JzMFT4khkVz3LwdCWWcbLJMysAXgi1Y0IJvvkzlADuT2E2f1l89/X
kfMJ2Y2ySVnStDNRuSG3xTe6JWi68iPK13Z64jPY72ftG2mMoUdxJYP2Db4zvwr92gsP0cH0ZYo8
xAdhoBPOn8xuI4tJ2jVhWEW9+JCl0bbQfQjg5AflJjyMNm16p26EmoCJAnMTTAH3Jb1r9RvxjNWr
cqeFTYVZmgiLZSZpMUVwXUoHlJMihTPSsv+u3MhibG/Sl0lQWpQiWqf4Et7jyeAJbgWqk1sDG+oq
IC6ql8t6s5///s7fWBQUsUPZ3qSzF1XR4fnaPGTKwjsV7wbp/288ip4Ba3gmGIsevexBw8By+ZJc
YyLbVqGg+QPFzA1t6bDyAvxuNNrcJpPO5AmRW23E6LwUXifC+zg8a91jFnOOt+vANlIY11I1QlYM
C4o7EzmRzLTmxBaqb5e/Euck7IQM4KjIODW4wbK8jVvApqWPZLabiTuMvev8z4dhR2UatRFbLBzQ
cQX6YiWvmPe515zpNSytHjNHAnh+ExDDxM/r4+Uj7l+jIeoq6n1IyBjVxwBjKIJ8HYm18CJX13TM
RHIvi9jPb5WzDCbW5EqDZdEaxfTpSMHghnfRre5jRwTM533zWjzR5Dbypsiq7yMuTPVuQCC4O1C6
IuVkV2BAeaTpiQA9qeeXPHyrxid0XyQsjUhWH2Z2pjxzTrt7oxuBjPqraqNlSg62HZqojE8xDE97
0xzNkuzKkz26W23+5MjcfR5tZDLGIPdLmQgUdL5zyauK5AijuK80U8GC1htH1v75gEYH74Wsi11b
EcJeLwvKFiYE6mKXOGBjx85o9Qtgq7GS4yP2Hbn78bsOE5sy/5PK6NBYz+k6UcLOKgPDavUcg5Gq
XZrjqMrBIoNqPHsoNdMReuGYmei6KzEGmWTbGGVOOvrRT/0UFze/hHGraGzIRlKCSn30Qgx3Jm51
01kpWELWwmoxEeZStLyPBWHdoauLicd7oe56i80vYDRsadQIjQc42Ka+i8KHPAHe52ufB6bu5iVH
nXmyGM0iUpbMeY5nlCiWgFy1ZfOuE24y811LQnsYvf+mXKzHlbK8V9QYnzkH+OAqu4WNyh1gyl3M
W9rFKQKORnzMOMF4v5p+vlDW/aJ1iU5EBZVOr4Qf5q3+mNwUD3TdMH+vARtTPY3+N+N2cSg6CW/Y
c98//VZsdhkmnJqpkWb6TjVviug2V6/l9Is4+lDmqD+k3dfLN7xrvRqAgTViwCWzo+Nmk4k5ui3g
ZJkES1eAhoUBPLmtnMti9osommFickSRVIOdgqkwaaNNegw5GIIDm44bOrorHihaSOuD2Z3nlXb9
w0YeYxO6VtT12oM4lu5F07eacYBzv0584Rv2lVEmipTg8hF3k4ONRMYyJik1UxnzGM6sCd68rn5q
DA+6Whxbk4v1vWuFmASGtxVxn+w0TkqKPgbGE4q/RWTFmj+EAYmDUT5kqTXOnBb7frzeSGN8bT2M
QzRmeIpSbpbpvsNYieiSgKR2lDotSLRbCx7+Rg2QQHIJ33evdSOcca+G3NQJWcDs2ZVuNOHRFkwZ
WAr9yx9vd7QcdNK/b5TRlwHER0qfwuQTVSqtHKZWiqdK1D1dGDAckV7FYn4KhdxKl5TjbnZVdSOa
UZwmGadYzRGso+xxGq+nllP73jXx899nCSkLbNYtRQSPshp+qZeWAWzshuNG9l+iGyFM2SsbzDAp
JOycJ9pyVIXcDasvTYseXB5Ukl3EpdslKaqXhdULh8vfjnN/LEFk2CWz1JRwLa0pW0ktOFXHA1fd
f9brhGLEYEMN6emfb6dUbUg902802SpWzylZaXtS/IauNfu8Cuy+yp+F0QNvHmpG002DkOFA0/QV
zJeooQVxo3hg0ODkLv/y1UxF1FQsHZvsrJihCWGniBPmquL5LlpSx8yfmxiQcKJkCUblrOD1DOPb
rjFs9W8wTFVD1tEskzUD6NB/nnJsKz1RB/BehulhVYJw8KvEu6wZu5pvYOTSUEVR0wjjO9qkM9I1
A8Gslh7L4toIvxbjr/8mgvEbsTiATZMqRha6pnpIJOymcPR7vxyxOQZzU0guG70VMURAAcjprnGO
IfL2pForepjaqfS5qw2774ezRHai2wylyWhDlCOoRAEUodGxPFVgqi99XoNxdwAY8yWapGLRF0NI
9CNutB1dPzFac7RyKM8eBbQOgaoVufULPZ/hxffANfVmj4+xta8dZ8FMWBPTARRn64hDhtd5dwIF
Yye7f6MdZxGMAqKnCe5PkMU4EnaVNHBYlm9V+HRZxr5vgg0TRHwA+JiMb4rw1gVVBsrSFBRj8EHS
ZmUoA9J6TuTUzmVp+7nxRhrjnMSVZBqpcSTad54xdYF5eC+cLPOBsrVJrmn3yAhkK3PMQ1ZaPN+4
n0hu5DPqInVtrPQLkhH9EWTmrnQCuY5HH9Oo/SMB4aXj3Nv9pCXohY0lJv9ln6Y9uWdGlojFL8HH
UPqb/vPy9f7L8TSg2SkyZrs+rTZIAFDJGwRrLAq/Lu4HFqJbXJOv5Dj6EWavOd9zf/7PPAtkSshj
HceC1saqs9zTzRhyitzwqfPp1D+5RnnCz2qH15/aTV83MlmNLYkeDTpmW9RU8jFsiyed8mtAYpWt
qafV471a/AVNqaJuRDJqq06rtNZ07FqV74voPQEwaXNTTQknov6LeZyvk1HPJJ0aEwA8yJUzT3um
nGupZ7oRHq6DVx3g0goLTVxQlJnYVZED7joF/VyfqhEmQjlqWyDMZbupq4JN3ULE5yTW5LYHQKM5
ha1c02GoxONtYO960LMwtqe6NNoI8gMEJnMiliiO3irmDkbsOJf68ThkD0VETTfpYA1om9lLbUci
ZnEEHW2xgNn+MhfZM8PlfRWW29TMbxIFK35tFkSoGZYYTF2j1ErkBoNnurXE3+UIDChi+BcF5+2P
YhyD2s//S6tHWxsOA1o+ISd/oeHh0rmZ8KGX8pRXtLQ2zp5svEYRQBALTH62oDvh3TE1gE+yJFHG
sj7QQ2W2myuKTbZmAEb9KGOVTnMt2J1jlDZxFy8Pal/UrfFvxvrJRiZjlFKRFEkp4HxDhqG9VfKW
OD+qifjyF051K4fRHz1sxR6zPyCrOoxO+RPJ5p1gR7L1kb7bpY2zcSTuNcu2EhnlGCRBLYUUEulj
mVytpzKoDsuBn6rR3O/SZ2NURGo0eVExBIltrRakhC9DAiz73EIpoOsOWXabjyPnbDxFYTLergRO
ldAgbyedK2SvafN8+e72nMr26phst26HpJpEbGIUxuAOoeySMQmiurcvi9mNtAAy0TRNwqeHr8TN
bvLOcJkHUI1guFn1FxdwS3j83IBLz65vqKvUCovXYt8NtVuJ8p8SlQrwZUkME1v8/CB5OCFY7oDW
139Jb+iupHAABAEXX5UG088acj4nE2y7pVxSodaoYSc3sisB4TR8Aim4hdkTL/2qPly+V6rZn8Vh
90iWNCKZ7CSfEU1YQFpnxZHj1TWztQVgkOCJ87ugiwXnG+7KklEBMwAAjDFSRvkrrW6IMUH5hfAo
LD8W2cV+gxWJvH4cTw6j8uHaz2rXNwqwkYIm6a24+tkTZxDUvzGtzXkY1RdUAdwkqaE4uvJzHb60
SXD52+wOJ4GG4n8Xxk5DaG0fN2mP5Ll15KPsp8/EOhMyhUc4RmAad455H39Z7Tjon7E271/+Dbvm
vfkJjNnBAMrWBDi9UwijLevdQ1imdp7Nh8tidp+V26MyxiZgk7GbGwFFFLRQ16v+qnDXk1xb+Wk8
aj8Ut7zusFSqucNR54je1xbF1MGCJ6NixESbtc8zUeygLXnv59FX0XjuTbdXHc4B9y/yLIb+jI3/
AvZAKUUrMk15BEt2WZ2myLxJNPLLKLVAJvmjri4W4PGcJHnDMvhpBIgXZkWoeWC3Jit50/j7x8ah
RRFQ3CI7jC+rzRxLVY96jnSsm+OSr1bYu9Uccoxk33FjdFwFI4JIVHbExjSWhRg1Dh5eN9+w5YBu
o1pbmmVYC/Dil4D3Pff99kYgo0oZijxqpKFKNv8YvlA2D/SqAfxjNVdp0Lsq6GTBrM3JWaipf3Kj
qOAbMl71aMwwrqAY5KULQ7xXFFCeyJ0F7GqLlAn2z06Vcli0a13iSNz9fmeJHxXyjT7JRNE7tMtR
4pxTv2yFq3XUA2Mwb9pUeeTo7l59icA8CDaJ4QvYnnErECKm2kKLCJRl2xLc3r0CbbPP7RPvJmIb
SYyVDEJaVPWAeaz0QJfZx0BC0VbGBE/OiUU01nz6YBtB9P8312dqIyoj9IHZzZOjSom1Vjd9W1px
VDt8cOh9aXQS0ST458NGNtISDCWrU4qyY5GjcKuL/pTOh0zADINgunX5IK6AppkRqWTUDerVGk3p
pLYgzAwTu1jWJ4CDWaRTOaPSu6mhaqCGR6cjMcr/5x0IpqBmlYjR4Qasx2X2XnJBsampfbplUPQi
ZxPBX8JC4TRFlZG8wbrn6GnH1aGQwOHPzmsw8rl85/XVd5tC5CyN7T6P0ijFQi5TJo+fBo405a1d
arm/iul1CHPBY1O+KuOXlMycm9yrkGwlMzc5RMMyNAQVkjkCVGY2WVp1LWH+XLnWtRuC5y3HIGkS
eOFe2a7zoibGuGQYUhm9+hDb5WPqYNvRm1GoGH3hIPM+5K7+bm6W/p6N/qpDnMWJ2GGfFpNUnRMP
d0IWWfroCuP95aPthsmNJOaNGZdzT2YV9bsldPWktsgSrNXKu79dd72RwsR8WUlzcUFx9qNF2t3k
nnGHCXCn/V671dXioC/lDSBQAJbFgQcwuOu3N6IZDyeFeRq3Cp6auRa0JFj7ZyO0uGTJ+1LoHqih
66rI9u9nJV66OoV7y/JDk+hWrXpVHwxqwktr9jXxLIjJtYVenHW1gWakVxQzbbqeTyOWLcgxtHKQ
BPHqu/uKeBbHxNk6LKNo1NC3XNLHQQBAh99Ip9A4VAPHonc3kAj5LemjcrhR+bBPkBxRuBE6kVDk
FiXTBCzPl/BnhD0LJ7R6G5gA82R1nP79vgWcBTO+BDyBNWI70AEzHfj+d4ApDJvHvzEy6LdioJuB
f/4057AUhUHOAHKp5v6AvC/8UacctMd9BTyLYNQ8whYVutg95uF73Wm7ye7D1lGNEUw3xV80zBFV
f5+GCeX5/5F2XUty41j2ixhBC5KvtGnKZDm5F4bUkui959fvQfV2FwuFSexqJmYeJhRRNwFeXH/P
iRG/Y50WjSFyiDa/Xy9lFly/ML7avYlgtDxpzXKoN+y71X0BbrovmCp1ZtAFqF3id4scXpcmujtW
yTO1nVUVXrMqjKM54u76+KTE90P/B71KgIubti0bJpZpNLbl2hMTOB2dtmEiXf/dBNsBK8igSv5f
Fhm3uBU9YE53FBJtDbEAQSiJBP+97pHa2CatzGUP+ADVTXnXBMuBHI1b/V45rRi8l4U7kZy4ALj2
AKRVXxfj0Vh+L3LOjCGWrALjuSfZBe5TmN9SIPohFEGrcMAH30titH6051opSQoca0CcDsfhZrnp
nhIgl1lYYTVCw18wZCmdMj99QlxAwa+O11VH/aip738B8xhi044TPcOKn9RXn40R9OitMTpGWwbJ
hgpqVJyX7HltjRPYxj9FxD7EknZD4s6RCsNJo9krUV2V7f53lZs3SY6p5aI8KEX2cxziQ6FjRjGz
WifKy9sopRAH5uxeP8FH84cDoJGGXoitfhwCUEYz7WOTXiGWZhRTOVgGYLsiW/CiP74xKsamBh5C
PrSxDTPTaiuGmIVs90O3Hqr8RzfGfh1/vX6ej6EhBFkEy9q2on/sEKYqvkfeZLLXGBkAMU4ZOalo
waRwHjVMuyit537/nTgm+S3HbgSI6SwjBi7P2mIPjpT8GNW4dfO1vIsbUfmX4yffn48JDYmMRaSt
s/GeAW+oueDrOyTe+nU4GL59a40YeaDN5SIUrV1y9WR3UCZQ3MCWOBYoTHubFKzpbQ+sjbgX+MmP
CRI9G2YgCVB6P3bnpmxeWnvGtxsQUafkR5sIAlGuFtqaaquY3rDwet5bpqjNiWlqpuyZ8qdBviFF
5aUbcF1SQfOLbwJ3ghgHlrYlwH20Ufai6pJWj2Ym+0r/KakyvO8f6YQNpFm6jLMuwPDgfqSdWMaT
maTYFGNW8ZEG7DQG1hD2rSBcun6FWEl9f4WLORtRrkHhO5RdCkz8AU3LWa3Vwdzh9ZfMmS2AOvx7
GoNtQUhNbY0q4F09+WELJmzxN5+1bx3WeykXcS5qSr0mx++TvPfimKcspxIWAzCC44FEtXLsXjoo
7XJHQd2mSflLkzZnA4ZMqU3gk7TDYZFzh9iK0215kKOgQUh9ktfZH2OERZoWNtLodoP9HKVPajXf
bb15sSXJaWX7eczA8iBhQdkA8ZqPYuQDMX/Fk+YsTf9jnRt/VGa3NDMQGeCfl+WAxt9XSzE8Y2nD
DEOCelZ/NtdkcVoTkDltboJyVbecujA/jQqQF/v21/VvwTVzNkHRwkJd4UOLOZciOzKqBONb9tPa
/p5Hb82/ydiwEQ2wiARR9dulAc0EvBIgwsuerdxkoPWLffjKSn7urcfrJ+LUSennfjsSYwsU8B6n
egxDqowOJgHAINjPzoBUwwKnnnqWvD9AyXovkTEKY79ogCFCKEaJPCnKagpU3DhcA80fXkSRCS/w
AyiJrGDYQga5NtuxBht9rqZ9QqVNHqUNjX39mATRwQ7roHmJ70WhJjUu7PvZC2Q8xNQR1VpILKOW
GB+AyHLIsakuBv/iaQi4O4ksg8P9Y2OyzVAKWTsCG94tYaTf9a3hZD1Kd6sj5aK+P8/aAS/CBhKL
DKZXmVHHDNPVuibB2lkEz95Qnmt064a28iZZFzkn/hfbCWM0UpvLfAQ3Bv1isy8D+UU7D4e/NqT2
sVs/FaFouIn7wXbyGH1sI7lFqkJDiQa84da5zn019jVyarLDBisTE4Hv4L65/XUy/qnaNEsHjx5O
CCid3lTOWdzerit4X1f9oJjp4kwp9h0kI5xS+U5dbADILl4Lgq4/CAR2P4St5seZlGmmFCFsT0BU
OOZoIFyUtnMnIghpuNqqmJquE5SGPrR9inTDcFwdK95UAWUKUE+JESYkyIFztbWi8Sqe+wcE+r/C
mBdoN31X4T8o/EZ+rAWy5kur4BOKRNB/39lnECSp+qxjjldJWozLm+5mredStQKBdebeGzIGSyZ0
2edDFyshWIrtEanNpy2gVKuJlwFSEOzYqUt5AVSUu8C3+ixCMeCebyeXCQKMwSpmE+0Xz/o1andA
9JNr//rRRBKYAH7RpnmbdKp6rWcWL/p8kFHVui6DGzoBzeff62M0gax5P9aTjigNrkaljOIn4v31
Nz2maFyRayNRXEBlC6UtgB+/V4lomzrMySMzmMeXKQmH7HnSnmVRAsnN9TEzoWOIV8GEIFvIKDp7
kHV7hRg3eVaCxJ2CyTOCIigUDIlI38Ac4qQ3i7veDGGnY/lMvBzLt1+738C4AwxJ1cUCHnXP+tYS
RwekmvRou8upA7kztnL/aL4WawemYRoEt4tYk6lOtum4Rp2KRKKDFx+OxN0O+kV3onsg/t6KhlO4
DmEnjFH+cl0lVYXjRVJ0zDq/xXoYEHyaAPCvjq2crEHUf+S+8p1A5i2ArLBVyADVSdYgTQ5Kdmvr
Xorp/VSAc8FpUr+/R+ZBmI3aZXYLSZSNgM7vkZ/pSxQM58nVQOEKxEbDlUU8w1x9waCPDdgpFOFM
FrfAkLZVmydcqHGvBFvk5D6KU178XE/OCrDhKix/XH/4POOiarqCNBZtTzzG929xJIU65CUUVO5u
0oKEvQZDmZLwuhTOYgwmaDXA1+B/qBux+z4rdlzJPMAL0KXt4YKCkbfeI670kgeRdeGeCFMTmOTA
bCsoPt6fSEIlddo6Cx+u9CfNnzEsJUpp+SJ0HYqoYA+G3QAzemIV+YScA5HknD6k8nlJRa6Zf2V0
O0oB5i/WEhkrWY56VW+oA+DKtKCEHqyaoz4Zp9oDGkjlXf9AvIes7oQxkR1ILMHGDkASrK1i7eZb
pTgxCKCWB7P93WeVK/UCefTvsaH/Xh4T101ZQ5SU4HCjSm6sFlxujelhF9oxZj0s1cFts/x4/Yg8
r7MTSZg6xCbVUVWBRdGTLGym1PmBNImjrz0KLPP366L4+vHvp2OXDoCNVy7GClH5dhibFwDcStLh
vxPBWN5ujqdErvHBVGM66bg4pHbPTSqamOYbJHQBMHmI6SAwejCvqZjtUh5xlDny5RMFqkkC7TEr
XzFeG7d4EeUYnIl/mApUfF/XArH/y+h9tCwpsNilzRtXZ8GyVOHlh9wffnSHYYUR7FxKGUsReSxX
DVchvxP32xHLUDG0jf+yvYi26tTZNhA1SIXsyKMHTKCArINA/7nvbSeFiQvmWapR+sEh/x7YoWiT
dFxH1O/ghnXYBvz3NMxljtW4ah1BhtjlvbvaN1P/W7aOCSo+2l0PKAX7Zikf2+jW0r9d10/OaCT9
jG+SGYvSzZhVaktI1u4124lCLFKdm8PidgcjvPT4P4NDOTAGV7qAj8IBQoknWlrnvvjdT2CMjBqr
2bTSTgUF2Z4L65I2MkYW4UqFiSrXnoEqTkO4iUkadko366etySOUu6Tlog83c/OYaEdVvcm3cyeK
gbga+ibrA/SmGdtLvSJDpADf0QgATEVy60lETk4DnA8meieGeflbNG9F0eED6lPtTrL9eWww5HRd
S0RHYayYrNhN1E7w1Wv5S5tS4LJhSu7rdRmvDv/DQSyQ+SlIAixU69+bMAAimkTHdAxYMMGE+b1t
XRMNv0x2YlAbTj54thGJA8fZoVtv4yUPRB+MW9zH5OG/v4B5CxuRKH4grlLdSh/lX0ea7SBFOReW
1U3NKFyT38WsvqhJLhqB5r4BRHZAnMXkrM5OkfaYUl02YBB5muKY6sWu7vIlmETDs/QKP17xmxSq
S7skv8zrejQmmqIujV9itHLCdNe4PsWNF2fP178nTxaWaizLpBgbYPF+LysjzSBpKtQ/AsCRPZ5T
+1ec+tl8qyt//XeSGCMNjGN7VmbExvNQPGzY9J/HNCyHS29gGnH5/8MKAAVxdy5GTduolJu5pwvP
C4hZp8VX7cFNgVZ9/VDcuHIvh1FG1ZLaaUwROVQ3IEJAhQTZE2wyxV79A9Dt92diLLCdNsmGeha6
WrcURr11awCoGyGmngJR+ZpnSrB3DwoYYEmCoZfJDPNN3qZ8Rq1cTUD03qH/02O7MxOtwHPbqZRn
RtYwsIAYhZGTmNYkRwXUjzws3vBc3aNs7S6Zi1WXU3Lo7xMglCqXTYjSSc0t+8Q0FSzIKC3TwISR
u7SxomY5npgavs5IIK+3/fRIAvUs+mw8mwEscc1E1oEnxiIJ6NVMsEWGUlqMFL4PSit2UNAmZnBd
E7lf7E0Mm0UNzQQA6QaVs6i8I7+65XGUBLrONRWoMSnIBmWA0TJPaumI3owJDkKqzOmLk9b63fi7
zixHm2qBK+NFdCAJAvICRvpATsV8n6GXcJ3Yq/RkDLDnv3KjddC9cSQDA2hWAA5wY5YFIl87Mh90
YieTMbuTApjv1UKNIqrO7ZD+WEh+VPPNIZGK4sTU3i+Scgs4FEdaexB0tNONVmPkvRu9ZOkXXyZP
ZYcyqSKfSnMBCCRwCSbljqj6Lebl7zDvHGYF6U4ksrGPbqGBr0vVt87SLlgGCSopPcWtBl+2ukVD
Pv2BcuyOxlj5Wm8auRwRGUgwtlrkduopz/9EAZFo4EXZSG/YTCMp41QpJxv2Hfgj2de+v21FBJpc
DTRMC50soOGg/fTeWQHKMNrqydqQpjnKBtDUg7WGUxdk9Y/r98VVv50gRhVmO6uNNob6Gc1zHNvO
1Lh1epr0IAOeWwnA5O3xukBu8wkAdeBnRnaI0jETH4KyuJ9K+nwpwfj6vcJituSi53UPBCoMiWFv
xLsukWsvCEIY1Cl0KCPjTAi2uXQVOMZeD3j+DshsWMuMn67L4KYtmH37RwgbXGf2WNZ0PRqJ2QBY
mgRg6BiK/yb5DZhqUWr8pYNAnQQdemu94hqX0a1ehPGiyrP1ux/BXG1Tdlgqa3FSunSufjI+56Fs
Yx8H4DhIk4TbtbzkBaUyBd0mQvHuGTOZrcYsZQtS3qx5KKT7zTjG5ierO6rGwRSCX1GN/2CzKEsF
AVINAcrG+xehFGqpJZiIxkBjfBgf6tBGMX5BFF5itlCcAXN92U4c/fddZLqoeQIUKohb80NqghND
BWDx0UqNP1HOnRzmDqdRVdNRwh2uTXG7JhFWNrpTpZmCbho3lQC51L/Xx0Rv8ZAVa1HBZq0nFaOS
+Sm+fUVEvBWWDrhasZPEPLekTzEdHKFtTklBaeeieII0fzi06Kat3hQ2oXmUDzbqMNffID9CfZPM
9lrLsoo28CJsGFmnkgsQmnRnGqGq5/FwXRbXPu9EMS9tirY2XiQ89xp4MhWaoObdGnuSvWLtiAjc
NbeWtvt2r8WanS5u62INawRdpOMcauVTbJkaePaYVbcOsJmKK/qIouMx7mcFINU0YcbEQ+s4BH26
a3TLzZKrjlpgxQ59k+u3yS03aUCHgsNDFQQ7dO9fW2/FHZCOkDHpD9XRDLAfBewhyxmPAM8JRE+O
H4rvpFEzurtPXQKuC0Iy6oFW8GI466/Ey13ySsvYA0lsCrOTeRFNrfyHJ/h2SOZSqxLcYr05IKqM
VQxk/U7H+dRb0NGG+BUsgJla51XZAtKJAj4OciDyqd2JGS+vlFGkD1Eve2Wf3g+z7dSmjiLzGm5a
eZAk5ZBKyUvV114u52GdxN4GCrms1z20YlHy+xW1VuKCYPKwSL2r9dbD9e/P9dC7n8fY9jYe+nSj
3c4RPNcW6OasofI7PRYYCHrKjy7k7QMwNr0Yh0LKtgVhrz36EsDprHg4Xj8J3waBOwercYTSTzDW
b0jlaVCwOYDyJSU+VwBnED3nRz0oTplgPYLrot5EseZuM+a4RssAJr3wDCBbYLaGjHexKfg4/Me5
k8M8TnkF2DCKDPC8NXAn6brMcDC/bS4qDaBzF0Vrr+31D19pJ455nbG1WEUbRZtHSPbDVH8W2+wU
ndG4K1GcJZM+E6UNYxI9x8XkFTpWdcwhIJIxeNU2+iVWE51cH06yUh3nRXdNHbSF0XCox/VYDOD7
kBZXb2u3SmXBt+dqMWBVAUYDinOTRbTudeAv6xY+fb6kh7EG5M9oedGSCRaYqAZ9vJ83MYwnj+q+
bOsKn0Na7irrL0M/VtXgzuZhnC9jdVDi3wKVpnbpmkBGpe0ilxaARmJ+8a/J227gVl2KlqGtiCtz
T4y8y9cAdAEweoEJbSB1vLfPRa0Nyjab8OMAGy6C6Vx40pMWEHeM3chrDsQxTr23+dQ51IH2YtCJ
iCC5lQLBybkvbPdDGLO5oaJhNjlCGcPZguhE9+AwF4FRjAH1XyuYwYY8IJgRSOWaqZ1UxhpS1m/S
Yf6RNnC/KDfUhHTn7VH+yw5JgOCpcWxBNMN3TTuR9CJ2HrFIxthWevj7NUFL59xTTz+du+x+qO+0
2bfaL1suWmjgNuxA3/LvZ2ZC321rsWHQQWiFDUM6N4qSYqB+pVUqDdxOpttiY3P5Rrc214NRCZwB
N8TZSWeeUdlNUlJnMDNyMt8OLQm0WPo16cXR6DG72os2DvhBx04e84pMJSElpprgfHJHP8l+e2pD
mvfGz2qgI0dDFuUD5cm7rkxcY/EmlV123PK2BkUXwSm/qd1dN/umFdrxJbMvpHuOll/XpfHvlNb+
DANj4OzeOQqccrbpiHCaeHQ26YdmnLTkmA2PQyrqAPGf5psoxktYA0TUdPAAoBtrcbHao7n5W/b/
XnZE3ISSwT8HYixRrEpdvMkJYrPtoqSekdzP63lsBMmZ6CyMmemsIsZCFg0My6fWeLILbx2eyz/A
cH9/GMauYNcryoAwiKErFEBgyrRXU44SNJg6R6/7DiyW0LjoneChcSei9pfIGBcjafMor+A/yr54
Trc4qNrFKVY1cZQ5u9S6Gcxz5i2ZfGuU03kGDcRm2I9jj0W+KHvQbdGKATdGQ2QGqjMda2KawTzF
dh2T3o5Q3i3AdPacntCcOXZwZk0oRC7gxQQ7UezwSG5taobdCjjrQ49JazvI7osA/hN8h/WxDZJv
f5aa7kUy4Vqh2F1kmnAf2OxXUGG1HaXWw2kuHuN1OcxG+uX6o1f56gtmcd3Aqq7KYkFIc59I1opq
ctw2n3QwucktgjJ1OKhJc271zFkKw+2nCImq02f+lB3SeD2OkeXKGN7pWt1dFjlQ+h9VddeMwSDb
R2UuXHBgf98wJeusqOQiFxFk1XzL+O+vZjEl9E5a0FZDscCqfpZ175DpRs8yZ5tV1ySXIYOKzv71
m+JH0igb/+9NsXwGpbZpsdzC43WYu0cl3FvO8e3kUtSM6peoHMI3xm/CGAu5aWu8JnRCL7G/50vY
gAhD+z61v5Na8MB5Oq7tTsUYSbQI4sjSkFxOw0ND908fKlN0c/RvfIhBdzIYE0mUWrUXc6RdLJpW
NaA0ljGdSje0mpfxLISIo4/kmjx65l1ANKuNpNoFooO+05y1bu7aLg9WM7GcacxCoO6d4751pgEw
m6BNdNpExMIteFQGYzQlE6Tt6YJLxSC0M/ZrGJert6Gd1tSidgaNdNizwhYivzZklLRYSAk8X7No
VZjDxmx/Nm3rKPYYatkXsOzdVqX0azaIIKXkHW5notheaK4rxbbqyJTM9rhtN3N6N6VuK2T8oRr+
8WBvdp5RmiTVo6lGSdQbx+LSDJ1Tb+tBKeVT0pDbMjO8eG4De+vd2iQnUqP/Nq8CK8PNZfZHZRSp
tOpGQYsPr/Aon/RTdQGScKiBJY6gPhl5EWK/7LH4ToPcxE9u40vslkHqCdG9eY90/zsYfQIRZldh
nZLWf2VX8SiRWndsgF8uuRincsdnMjiiTObVhl77AEyEr6TVkBJauJTt0jW77FA3a+6Y2wyYJKzL
m+NLXwE/PWvuiNYf1rwJssk4GhX5DP13alhlTIqBsr06NKSoXVntDxsgWIFYFzTyd83Mg3YBNWu0
9E5X5M4kDT+L1HSlIXJWiZymLT2XA/EXjJMvS3Wo1MyZh8RT19mJi8xV9Q2xT+wCbfXOqNpvmyL7
S4RlmXzAxuUU+cuYP2R5/DygC6pGiiDrEr0CJgOxgIdjyLGFomeBge35QZ22nzImzcq8EGzrcntu
u69PGF+gSPUcjwlqjLNr3ydfwY50si4AvDjqttOjyBoHnWjwgHs64O5h0Qo70CY7Ti3HTTzEBI+v
G5aTUpinTjF9rNk+1eYguEiuAduJYk63ZO2cjfQirVLTPTtb/cywPrUKmAxkQLxU2KAoWtH5uM5c
30ll3J65TESOZWQgtjU4A3CiHNJvTrc0t9nWVE4F/r5FXoMlfsqV9V6aXoATJsjuuJ2B/W9gLJy5
rVMNykLaFIuA2o/KOYZKjFvK9bXcSkIQdvrnPrzn3ZEZY0aQaFYJQN+9slEuwPE+ybEuKGpyMKZt
dX8kxlBpcdKq6Wu31rdO6kkL8gNaxPfV595bvTaYj8tt93/YuOHaR4WABoO6QjT23zv8qFNKYwYH
ByAM3YJ8q3u/lH8Iwj9eyImNiX9ksIMrAOepJIQQtI8z3MD+B7MPS4xymnoZfBVHy704+Js1VNR8
4L/GN9FMUjC2zZRn8P9e3GGZfv2hr+ceHIbZ5F8/I/caVTBLEZRBlQ8gMGadZ41Ww+I3KBYvYJzR
sGoZL6KtSu6L34lhlCTpwI6bpdB7+BOXLPpDI6/H2toCI1sDyjEHcIeX6yfj3uBOJOPL5lYr521A
7N5vtx1WckGXu9S1q+lP1+WIbpDxCnpb9XFL20HW8GjGF9W6zYtGEJWIzsIoeyeXk9b10IbKeDTU
v3Tr1tSfY/mv6yfReBmI/nZlH2Dpoz4zI+D3eFqvj35hl6XTRM3R1Mew0jBhost+rJaOWSdug9Ju
PyY3ZhbfV/PyaybJI7AOjk2u3CTzhBWP7YxZUdPvouK3PZenWZs/Z8A/Q6Lr9Mb4aUnSy1hUF3VT
PicxVuVUNYhV/cbAlKysxQ9xVjl5JYHNcjmNayFQDtFJmeeVkErtSwkv286/oSAfZ5Mz1ecKG5eT
SPW5hcT9rTLezrKn2egnKCK5rW7SO6Cz6CfaaIqO8HHpTV47xZ1+kyaOaEGKWyXeS2Y8XlLPU5nT
wrQ5AJa7LXp/KC7lLPnaMPlRb7naat0XXReYoyXQWMGr0BhHN5AlqnrqFchq3rWVhRgPqGOFiJ1C
YFc0+jN2ad8waAU63LAriQ72lBqrD7UcqPrzZCzHVOqA2yVaoOIfDAVGzJ8Czo8d/5sryVJ06sHL
Ba0N+bEaTccmojVdrhQNGA2vU4YGu42jTWuxygV0pqjvFeuBxKGUHK6/dpEIRi0Vyy5XkwIYdFEf
DFPprb3kdUsqCmW5n2h3FEYJST5a1ShDCSmedIS9ou2AGM8HuwcSGZpIjRcguIMYWsS4w0GyRmSy
k8zoIHYE2nGhhTU6NtCeDPB5HPJwOFH2J8Uv7rB2f7AewSPrCrM3umP2IfDaiWb0ci6icW5WiJZP
07E8AVYNUy06aDeFhQ96fR8lgc9Qx9YBAjrGNWimOWdN+tp7y15z1fw1P8TZnMyfnci9rjXckEj7
VxzrIhYVzT41WeCJpgRDr6AXVM3Rba3e7yvTATnxyZyLZ2hvKzAofGO2k8yYbAljrvPcUh9YBHH3
u25fYmAMbdpnc35Zy7PcHSfRVA0/tt3JZN4IYJ2LKG8wA64/ZBdwUryYpoNtsfiGUjVhaB/NdIxg
eJgmNX5ev2e+19iJZp7NmMmzGREY0N5XvmB7BCX4PHcwpviKXAeSbuhuML3YF9EX5pb/sUXyj0ax
pjsbZzMDQAAaX7d0MhLIz5+NuxLTzV57rHzpOGJK/AwQEMGBuS55J5Z5MpjxIelQQ5GNeyukuEWe
dWlD0y+PQGoH23OOddhNd8Sb9CKVZmJTWxulCIggCOAS9dFoZafM8iDeGt/Uhid5jlypq7/KsyxK
nAQv9zUa2/muOOoBDbJAbnK0R2e4GcMIU03YL5ZuVw8t8j/B9KYG8e3LMqFq34FJFgxkaCitFR2T
j7ewixs/KZ9k/VAa3wAMKglxaekbuWKgNMZA2QoN/qnDnF1aCe7D1F+c6iAHFKdARMDHd2pYJqWt
IjAzMkG/BIqVEmS8GACAdbJSv2jdrH+5rqmv1c6PJ3oTwlyjNBN7qGht26i6T4bWOVPV+Wb51WiM
F2PsPyGlDM289UqtDlYAKG+rdaeWM9BqlsDSi0fJ7H7Oeh3oc/rbWjd3kMtTvQG8AiAwcpahuzY7
az85vaT6K/lSp4C66uc7gkrZWoJHMwZtgTrcynERRo36II+z0wxDoHba92Ea/aHFik9pALEnOaxl
e0cU6VGpqqBSQWRSJ5d5QwOnQ8lSSe/atHKWdvTJqgTXb4lfwsK08T+fgvnug1n3OTb0qQFbMFyd
g8lLAbhZSEeAsQYaRr5oAZD/kP+RCO/7PhiU0lGNUJqju7Z06CkP50AP1IPQK/Ajmjc5jCcyl7Vc
shkZX3+ivEjTDaWmT+6t43yhoQUli6fuNw3+pENEebz+vlLsdr0/4BA365ymyM8qzEypyTHVngyl
droKFVJd4OivvyRs77yXpfXZRPIajt5KEjfKfHP8XpfP13WEb/LfzsMEaGuGgTxS4Txri+nYVj62
aDe2SgAOB6fPs8N1aSL1YByMuRqNnctQyHFeXG37RKaHTAJA/OC3gNXCRNb86bpA0fEYxyIp2WbX
64DjWe6anTfrhUwWdnZWp65aweeif+s/2yRNZgzfXMRdQ7mmQcX5MLS+svxIiCetX66fSKT59N93
LguMapU+lJhOiRL035OjqlPkDak7d9tLqQvsLPdIuoxdOIASgIaJ+V7qEBephP6rVw5YPorAdRgs
DRoCsSBD4Wr6Tg7zmTRrzSyrLV6LKxYA/lCJjgVL8vyYaieD+TzKmK2FTqO5T6urBablFKOTBMQj
oGrV/E5DB6lwBXOH/GLzTijztSI172ytRMGbet700GMtU3KXh+yOrpeg1PF4XTmEh2QsfidX65qr
HR1Cz8+plX+uMYy8zZJnKM0ZZL9ny87vzVn5pS6gPlcAPlXLDaCOZWe0wFQmNYILECgQu+Kj5inR
qxaB7KZ2jxPG/K1IedpWw4XdEUWvIlmMT2itsSxWYtMRyPSRgEoO20SRlwyImtGsOyZnkJ4eMah3
ENw5N9F8+8Ym4xKWfhs1q8cZ9ZAyyioUwRtTh3kgKiZxjRmYhl8fI7h1GH9QgkdStTvajzTdLHvs
ERer9m2hn+fozzo1O1mMX2hSrYEyIRXQH6ywPCygqtXC/iZzyqByhfkO/WsfTOdOGmNn8n6MNkU1
Ns9UHCsE2j/IYylO+OJaAEEHDonkiWRy7ehOJGNyrCiZElJglqW242fLeI601R3MSxUl4PKIJiex
bRHMFVWEa6dkLFCtra20qlCUGeAIq/83v2lx/pvfVDRGxTepb8rCWJ4m6YlBCjh2E5C1dq6Glr6F
i2EIUij+o3sTwxicmNTgQ1olVHHXwJzAc4EdiPximALMZoEYlvwNuFmaZQPv2DPaQ63d1tGjWgSp
+kPwlAWXxu7UmEnRpV0GpTCa21Q/F7nfLh7Rw6jLHB0glFOB+opfVTgj0Ci/1EBUaUV+ipqpD1pC
5+HpKoRlsquXCQBwYiwPbl7cpM7QN34PUqIcHCnSJoeTEnQToHrIXVYI5ja5sRmw7AA9ZGEWlV0W
JHmLhlcPuArSfKrg8dPcacyDrZpOpN9o5urOY3D9urkfdSeR/vsulNmaGkX/AURBW3ccpouRPcxy
EP0J5ry+k8K8ui3XNlupVDS50/sUaLTd4ujJXRPd6XISGqJcm6tBO2nMs2sbS6r6eQRpL9bgx/m2
XEF4KwKk4vfRd1KYV1fXWrcpEXhG298UZlE5rJnTwsthty5Yz8Jsi2u43sSxWzN6rGtNvoA2VXki
YXrQPtMh7LF26Pw1xYb6r9TidRR1pxZp1aqFDPhnrybnCCjzct04C6gPuqfrcvj1vd2xGMdd2Bbp
eglwlCvQTSaSeIVseCRXfA0WIC0XNyOSO8vTTWbP/qRgD3nB4JOmZe7aTZ/n8lsep4LXz3Xxu5/E
uHhz3hKy2fiwiwogAURN3gCmznL5ZA2/rp+e63KxiA8uBqBXAqrn/eOL8gmAdxrIg6qE0gYR0fA+
9yHs/j4TQMj9BsDModS84S+1/GGTYJtEgRf9iR8s5U4E/Qk7RbHWok3sOqWctCNw+zDyILnbY++l
P7Hgeba9WLR+wX13BrCF4GuwrfbBRtbJYpEe6NLoIyYX+u7yW/myhepfdMmk+xP2j700xj6a/Tb3
WwxWw6G6l6WnDVR8U/7zuhoIj8SYR30usEGtUT57YG+WfhmaAL/8Uh/roAqxRaYK6cZ44fL+VIyF
7Kq82+IaXYs8/VzmP1XL7VMLecEvS3V0+2sBiJzo0/VD8nR9L5IxlwB+Jt0UQde3+j41c6fv/iDN
AcYaGIMpsecHMt9mURsbUHZg2ZyaEIyYT6munrPmh67a4fWj8HzmXhJze+XSRUohQQPt9kAk4D/Z
jp67yvj1uhieHQJ/tA4YKwBWA83q/dNKpKqp9FYH1XICtoXI67CMuWA2K1RFlKg8O7GXxCh5IUtb
qo1Ym93mz1Fs+IX6xVK+/3enYXR8aZqpVCpLBzLIeOzbR00q/dGOD1LbeUpaC5SB/6R2l8d8Iznr
xiSuFbxb7J6DTQoj67Y/uTIW7ySPPF4/G3clbH+BjHLrIJQFuiHiNj3c0LaZD+W5OuYHkEt6W2iG
FCmkOqTHNRiBICBiRBadlQ0N+i4FuKQMVmb0yAIdS+GSqz5hhMmdXqI74XIhLzY2dGC00tAYFTbG
aTWxpVd2Aya/TPGSOVynQ4ZBwqR/KixPtn5L9TnW7zshUjD30e3EMr6sy1Y5z6pR9zRghJBvtN48
gv8OlRNynEAUEmIw59QqriiH49qtnVzmFdqyMtWGNoOZEfgrfXpXpYLsjVsv2l8o8/pGq4z1ElAv
2LUZPOpCY7/AgHPyGZm3o4HYIMZUwHWF/Q8q8/YRmde4TdsUzR3cdgewixR4o5GnXsaAUrrPBxGF
PNeQgdIKzEGAzvkAVa8MUteBexiNYwCwraEVBd0QgMClFyFs8a8SpM7YZgYo5QdeYKSooNGscJXJ
DR0uWl+yQD+aD0CH0oGSQCHf0F8CAbvgNnlBkLETy3xBDcPyaTSBonsKwFritiB3dVJ3DZJD/VrR
VDSRRGq+2LAL9LWyquBW9Q/8vYqdyUDBhLNbH1AyuQEb+uJKd72b4e2TGyz4uu1TAYyN6pch8Erc
cupeNPMQGyDzA0gqouqKuUXa0NKd8WsKqIAyUCRHPL3LV1bA51BKQEX7QAusKEP/P6Rd124dObb9
ogIqh9fKJylYlkO/FCzZrpxzff1dVM+0SjycwzseNAw0IODsIrm5ueNay9Bie63KVqpvdX+O5Es+
iM4SP/b5/VSd8+5g5Seh52Q8mO/iTjAVnJimPo91h12uBS8pLDThe2vG63FiGradEMqetrGeKvEW
g/ccME81MPnVIO8fy3pzb2spbzHUuSWZ1JXdgF7umjS059KnZTYwTsAbAGJr5vthUfZS7M1Crk14
LXq/2ltZPui4ckMG5JCtCYscUAgoMdxeGfnyq8tgoPdZweQ96Hyo1zcf86KVWrxIhvEsNU/anwwj
a++/T4/cKdNSbmiUVNHFRNjGp1ABWWPJRXRk3yxDBfsasPDR9EYZZTEuMSwVIRZW+9RtkfvJ5fEw
jp3TC2aoiRGGSKaLVYDUKpGORvUkTMrPxpg5Ss/ezfevoDynPImnOF1xv+NsDce2CAaMON4+MGbU
r+1WSp3Y1MzFLJQ1dhRRY/c5D0tv+zqFvbt4BB1IdkFDKHCbxJhgZzux9FR5b8h9GoHlEY7S6hk+
IXTXM9s8Y9DD6e4IFSahwIy80YFRPZwEwJ7xAJiY/QD7b6AqJFOkSZGgNODfcE3UKnSY7NpRD4Od
fo6dzI6fpMPtzWbee5MA1hFsF4MeWmvaqC0EmFUCO7ma53r5OnErFUyfcCeDsi0dwvVMzFdyQ/7G
PU38LsQ0h5fe83BWmOZyJ4qyL5iJwrA+GgDd0XDq9id6d6QywbwV5xawH52dHOpNz4SiEsDhiNyJ
u/nNQ34sgZ68+kKgn/jgMbxFUTe/0FYzjxGDueiK7nUgxbiokYoVRxPYBma3Jupqo8ZcDXOLZAbp
15Cd7SDZGOqD4tcH+SyeVE6xhWlJduKoW96aKXoNlAQhv3XJpyfUQG5rNnMgXnsXQE+pD/20dC2Y
sdwKzTXx92gLm2izzeS5NC5a5CVoTJnPo/GdI5Zzo+iu5L4atjUd8WJnB5BGONLXEsAyyhFUT4i5
QC7qRw6vp4cnkvJEinExNxUwp+gjd2rFF7qzykvFMkc+97tJOSKl3Cd9H83gtIF1LEPNxxxaIH1q
HkCO4QlO5LdnxSm82K9RDOwPhJejDiNP4tRA2E787lQpYwLG4kyxVGzv4kdB74zP0YMs2BUQ8VDX
8tCplf1SvvPcFo6uXnVZ6EYyiOQG9pGMPHPvqdnMyUnwRFAWBXOOVqOPMaKE9TeSLP3C48djC8AI
kwFrDx516mkpUytWkh4eXmuczOlU8ajNyH298rPM99+nlHAwInmWQZgDvY8x3IaO2KA9yFx6bN4y
KD3UMSUy6BEi7mjVXZDFAPYs9m9fYfZ1el8J+YRd1nrd+k2QVEF2xcZRym9KGUjbt9sieJtFPmEn
AmQlkaikOAy5K+w2x6BuiTkJR0juu8pLtaDPeL1PzDAbCN2iBVRm6YpmDAT3y5QnheomkQ1mKmG+
K7uDgjrlxFM0niTqHRnqFpUoEYa9A+zgdMllR5rcFCAHhXd7E9mvMNBvkedHkQTuPbWLIJ+YZ7j9
blLbq9MdNLBmdpkz4h3u7wWXx+/FfiF38qg7Oi9WnlvQcXcjTRAqRrBtwcHA8WQTRj1C2sGdXGDq
4k4k9fabVhIlGfpNQNcwkvydQ6L4GPTzpt2hQ7RCixKvusc+v/ddpc6vW8c4R4ZUdbX0uVPPrYXn
az1GAOXkuQBsd3e3OsoHyGZ9VLoR7poG7B7AUoDSdThlfhosjwRXODkOg8vRGWY25l0kPZthTNLa
llX3dobNAZEFUM/syZmhQUAr+P+cIecIFcrwgobCxKwobl6k6EFbRKAg7s/K+JmzMKaXvVsYZX9R
81CBogGrFV1WLwEg/oCp6fgz2UX5T1w3QJwDTJ2QpNHjXeYodP2Y4g1uyvvYPG8Dp9mQrYHvv08Z
YL0WAXBQQemr9FmIXywZ8wzrX1Zxt408SHKizFev1m4plAmZ9Wmtl0iGO2Ec0hkwaa6ib7ZUfMm0
B51Lyc1SPvBGmYTTDqUo2jeMs0UTpMGUUQlIQ1QdQi3M3DRoXwcvC8sn3eJoO2sj9/IonUjGSleK
GJU8A4MMqxaBmQ06kX8r1M9F3nu3NZC1lXth1MtsRJlhYuAcbTD1vQWPsDzrymlR70cltiNz5jzS
RAfog9tLo3Rky+S2HoCB7kbor1jBhTXz3jEmvuxeBKUbU1U2AOhBQLTc9x7hbEqe9IdesJPf+meS
fScdooJruVFvR6LDIzplGse9eOq1EZeq6McRt6D+vXoEWGV4kdDk97qgfX65G35x5/FYFmQvkHpr
mq2P0o2kjeVg9jZXCc2D+oZfv9q8ERTmU7qXRT8yst4ZFsCY0Wn3L7yAwLrT0U6IMqZnYizFua2c
LIcLOXgZ4y4Y4kcS7aOrULaroI6SToroJEs3hLNPcOt5YPUsW4/uLB00IQpq1vRoDaYZNcGoEYkN
0hehAbkEGNGlP7pn7zKorbO6qatrfULNab3Lt2cpb51R/oJJm0kI5IVX/WXfs3dp1Mat7ZQNG/Gx
rPiHlT5a8eH2wdzeMQyafjyYSJfMBbNICJdlDPUYsp8VA/gneGiE7NuEqAdIboSfgQ7hdKuoWxCF
oUwQ6o+AcTCDxq+D4qX43YMu0M8wM8dVclYjBTgh/pFJ3eAEbBNZWS3KvxJf/YVQCykecLg5m8hd
HXV1o7rp6nkkGYALAUyp7kEt9FV80G35G2l8GU8DrzDBvsG7xVFqCJyKetE6uDWzIx83NATXaJzv
QAibPoBnNNw4gT9TT3biKD2cVcnskgLujbACJuklmoJk4tRayXFcPSnvIuhW+CoXVbGpFeTZVscy
gZH0OCauEi32bY3n7ZxBOYSCZfVp3sELmPzVmwPgAHuGV4CUmJAeAlCQ461xdo7ufk8SI6piJC7A
DDxjZrS101T8NOXcNC9PDvX+iwgaEHyi0SA5VwfMsD8BJJF4NgQl3HI1PJT8YS+eTMoLmK01rbcY
z4iineMunNrzvLqc4yJO0i21IN+wi9XVKVfWuhdIrpc0i5AAbDjBjgSY8+U2izA9tp0OUiZjVEH1
Y6DOibi89qwIwy/RU9uq9xIST2u5BbfXxt4+DdVpNBSLmHr9uDQhAsKVOeNVXFTZXrT2k9D+NK3m
jxTwXQp1SILSor8XpFSusqLEX1vnsTxHkvX1f1sLdUymiiq7MbWKmw7dKZFzf24WVxl4XQRsI/G+
GOqA1kjcUBqFVzatT4b1fZv/IjhtEQ/ImTnJj7cPHWvAQjRNmlAIACSp0Ger7LYTZoDmSxZ72RrZ
fYLBOO0108EBJdh6/nh7E/+DbXoXS0cMktCuAFslEbn2GoeEpS5+NF3SG6X8KI5/NJqzXyalgUOV
zYiW4GPPFRa2AUun+ypkRwmEiYs/oT4MBkA15CyS/S6/L5JSyLXZZEGP0Lpbit/T2rdQTIx+bTL4
L2dPjC9r6lXJF45Mtt68y6TUE6+XDAY2yDSfswNxrxOnfNzC7iQ85+cJpAPTr9hXeH4B25y8S6W0
1TLFdDYXbK8QjghhGj96aO5jrxLtKEQ7j5ujrNg4WQsIW47DzSy/7E+WfNrObJrSLK65hYtCcjtp
CLbDwAJOgeKJJ57XTd7+KwstY2ofwHxvAB8fRU2GtJhAvCQNdsMBLb+YaU5CkTvTTDyaG2Jo/2AR
q1JWG6Q92vpV1vxCeU7hHOjl96k4NDNvA5lH974o2kto+qUEngKa7PXhx6ichPG3Iv6QgIZUxLz7
wHzhZAsUNSDrA6UipZsyAEMUMP8QP1U/Jo6ENGrulAcwuj8VDo9yk31Y78IolWyjTJjiRf13JPbv
AXSeTjCTw/puUZT+DVq+kI4zJLwPm2/48TF3orAGEU7mWS4XRod9Wu+rorxhuVDnaAQ8F7YQc2O+
do8oExQHBhrCndmtvPxeQYHq/8GrwDw7aD1YwIFuI9MNl5geHYS5wDLnvL8o6Qp80ATkNt2jWSWj
rdXAdsg1sAHNkt3OkZ2W8Mqsqn++bd6Ixby6GruvoCyqqI16C7AbxY2LJzm9kyzv9u8zt3f3+5SG
is0omnOL3wc6RI+sS22duuGT3mxBJrzeFsU01DtRlH4mUy81WYYoQJold+kbW4yFE3B8XLkfeDaS
J4vW0arvq7bGMEn8N3g9eW5NwMkANAvQS7P/hp/jtl9vr5C9mcg+Av5YgkdOhVKt1ESSGiMgqAS4
faKqBelU/1UCOVEbU78UC/u2PHI418rxjzy6A3ndirzRJw18gT1GbxXZ27bO7/Pevy2GrYPvYqiw
alTTJcfgNBzABhC7ZX3KCpkTITJ3DiPoKHOCcxFtbB8fmqEi4+kdOpNG7WQlXgqwoUx4qFPAv3+5
vRimZqjoNiKzPyqQdT5KSrtZjOsSpaYqO2/jMV8+o9PYM9FVfVsO20zuBFE3t40aC9REUAYyXYKB
13v5u3YZXZI1qF/kT7elMTUBePrgnkDeVKWpNKwpq8wN8/busN7NoHEEO6fs3RbBPCJNNywQ3IKT
mG73qwdLm5UeYUCv+v3qlrW3jgBFlkH98vu2JOYRvUuiG//EfkEnY4sjsnJfbu8q6/OqfEqWhmMk
2Hv2z4JoeP10Qp/2qBAXDoAAhX4ZIwv4zhyyDp4Q8srsnLWp0pK8Gk2spfOyJFijn4rGsTrsHNVu
vyiVHswpNmuMnKFzo7wDVQx4cSp4Gg1Qwjq7ehTckiORd0CUalvbjJHBDaqdAQlGKGZ7kJrDIN2j
y45TsOJtH/n7bvsyOerGpkKdJZFQ9Q7k9gKmhdvaxnQ+d7tHFrsTkWyg+bIwZO2W0+hk4idtuW8s
TxABZOLLMidu4Fwimio6b9AMHGVYzzRooSiOjtG39ghYpWHJfUFJvt1eGztW2C2O8p6yXNqypUTp
KP0NJuYhOsVrOBiPgEtdYl8aH9X6XkSh9rZU3qFRzyA4NbU6A724W9epXailvUzPE2Zmb0thR9Tv
a6Pb0ADJLo95ir2UnlaHhGB65ip/qW9gh2QAgFv046g9XWQUq3pFn6eG6HZU7G7ofWn7XpQY31B5
o9Q8SZTVaECIamwjdlAvPFn7LJqxrcBPwvz27T1knpSOBg9TU1VLplufS+BXGpCF5nT1mHQnoBOX
PGVg4mACuP0fGZQKNmIMMPkI4Sop9aU/FH+6F73e2V4Er3XXV70Grobk5W4GEP0/yY/pAO9RNck0
UFD/eLXzaMQrUsK5laULWAHqxBs1TsPqW3fXlQ+2k0GZjzIpymETYD6A4uSBBHtwhVeEkm7sid9R
V7xD3fuI1mq7PZM5GADh8sJZZtin40kWcYKaRTcaV3OsbkOzwKSgqRowxtOAsktiN+1B2C5R6ylz
cFtpmMq5E0hZf9McanPVSKKu9NvsS5w81+qPqnr+AymYvgRLNs5Pedv3nVmOevBjAxwd5avU25SL
kTrmc1yFt4WwbchOCnXR0rHAIHwOH6D3Nl9yKwyAdaGKaqkQDEFxqXnymBduJ496qrVNMdtegrZE
lwWJqjYYTksYncfXyXuDRToB+3zhFHiYnZ36Tih1YCCgX+K5Rv1gfsR4ltdfEl/5BIbA++RO8dZQ
OI+nmOMhMN+5nUjq5vWSCfZo8HK7yux3/Wk0DiijzgqYmjjKyNtQ6vpF1RBZYJ3B2kq3214X+V4Y
uUOQrLSmAZwA3C5Ql5t0Nh8tEVFfgNEcOYjhAB4+b8LgIxz5y5902e8FUSdlVYmRWqQdtkKHc3rs
4GabYdFwnCqmQuzFUKczNYKYLWT2qTq3PyR3fNZqVz+jpK5gnFM9VbojZyBJ52WOiKWnTeVeLHVW
m7Zu5tRB+ZPinBaQloJZJDkXUmuX0svAY4Eim3UlDiAPiqQROE4aTaaQln6qiw0xZXW3iT9E079t
PFi/j8FKA/BwkIDS0cfXRYzAIG6RilJmHkr9Ye04oQOzTWYvgNKGNQFhCEjsido1rulhhPITSuuX
/GI8p89KYAW1HyOajHCHeY8Kc1RoL5tSkUFJ52iKIZu0dWj3gBQF5AOG15C/XJziR/2ZDHQv3No3
620xLUORMOBswWugXMcizbrUyuBike4V0WsOZFCndOJL5G+/gY5nz2EbctsJmCf5LpXOo4zViKHc
TiOLjYIKQMuKgexidkfKxsBY9uYX3kXnSaRSKmurzJokAnpCXO814y5tvdu6yWTZs8CMboLyyCCg
ux+Vs7B6TRIMJMBSAvXaAQVunLxRqQCjEd+b0tTZaSKd1NoKAEFwqvURQ9zZt7gTT40eH+qlPG1N
54zo/xVEwckQCxlTWgC5FYlYXXNiQPirtexVm3lPwIRufz3zWd5/PWUpVLmYmy1BBmB4m5Mu3AwM
GufprTWMMNVwvVSWadoLJO/ZztvYUmldywjJjXYe7DUZnaj/GamJo0tNGLXCOZV5zUbcNZJP2olE
6VuR4hVQCa03e2jsdxNf/Q68skBD91v8xK1YEVeGNof7JVJXK2qmDizJSKSTthLJb0CUjAzB8e/m
XN6VYu+ngTKVrkswkZRt1GVVyGPS0C23/pT8yDPFnkovNy6t5qm8EVsmDoQFYLB/S6MMZdI2sWxV
WFrvZc7sbG9M6jFa+0AH5JWX+Fk6Ll9moFpjiMzdeBQbLF+HlNkBJgAWG/Eq96ZocWap6NfJovui
flTzl04i5BqrzuNGZVnHvSTKW11MbSq0AaXOND10kyPHv5A9n5KnP7l9uwVRh1fmpaQnbYKq32WE
ZkohanFu749gVCpdPhwhM1O6XxZ1fKnYD+1iwOhn5b0+VX4jLG6mFI4GA5NIX7tYO63W5ivzZK/m
L3XSOQ85e1uR2CS8GpjhoC6/Zm7iOILjxh1GJGOy4jRu6AfA/ytgZb+9t8xZWEt6l0Xd+nFJlaVf
McyzAghR9FSvO2t+G6TPPYHXB3vCb0JSmT5lYXYnA9w/duMX3uUktv/KEsiSosvwihAZU29DXfWD
pKUDov7suCynVTgU46fb62S9b8gn/COCMuDWEmdzhwl7wHf8lZW5ky2cfgreGqgzy8VV2jAOiAJP
/6nTDqL0lA+ce8BUi90aqKPSFLUvygkGugDZ4vB1Kk+KdL9JHCnMfpT9VlF2Oe0UrdNkuALWUxQo
oXWn2rq9nvnI4Zz10Hxiorpu40gAT/rhh6KhkiPKvph4JhdBlXP4FuXcKM1QNG0OPx85iDp5krov
f6JcqmG94Y1odMajN/oRxAhYSIVYfXqULf/277N16/33KXtkZVuuZQZ+f5pPFWBMgO8zHW6LYNs8
+V0GdQejOc3MdIN/tviLK6ElHCzPjv4kBKVfBAIv4CMW+/rGv0sjqrHzNTJl7MxuxmwOycGplbuF
SgkPd3Trz4q3gNmUWyJgZp4tGTxFZIYMfU2UEvTT1PZNhhizOAOnC8QLS2g5KLx604XX68R8gHei
qGdxnCUAnFm4qLV5qtqv0XrWLBfjfg0PGozp1ewEUQ9j1HSTkRVk0lMwg6kXL5kZuQSQPB5/b9Wv
IRU4s6vk7l+dm4I2rbcGEpmmGTTHRZqMFC/TSqDHRa+oj0jjiGMYS3fDFkrFj9tqyTQR7/JoE6En
dWosIsoFde8ntWZL0VeAJgDFM7gth2khdnIo5RjHRajqEjesEX5IeWIvcWrflsAMYC0FQdRb8len
Ky1ZAsVsCIAUGatuj6knzo7dhQQdaHjuw9zuAFzFy3AwS3GWgmy6rKJMCmrIjxdNqtSkkiPUJHrP
DJTJhpcdwp/wo/vVzUDZW6k2L5Rky8QVM0zA8AEgj9LKZcv1ZQYXGQH/xuxT9F3+iQ5GEr8mJ7AF
uUPmqv0fbe9OKGUjtWbthzJHhaJzJ3c5i8/xsUE8YWd36zfSljOH0k9epzr7THdCqd0t8ixLB6I2
PUKmvxmRMWJ4MoBeomLmJHYFJCV4aNlMXd0JpWxnsuT50A2a5DZmOERfl4rz2jCt1+73KU9mkstl
1Vfc8VkKhNkv+8bporshdxOT2/tK7tWVPQEcpIlmEAn1AkoWIM+WVFPha6QrKH/A5+zrh/5VOwJ/
xedB5zJf0Z0syn2alCICBje8AME8msVLHp9alQvIxTycnRDKecrVcpiTCc/o5Ct+1NqZXzrVqfNE
XziSWCUBSBZH9Znn9Y9IBHwfr3jbNSkqBigZKOqLbv0SjdJRB9NWm/lQ5+pnjhljvgA7aZSlBCkU
WBJbqLx5aeCGPsx383MC8jr1Xv2pA1wtdopjE2SnAVkRnjW7fYJAkvu40q7QF4w3IAcYp4ML5CAn
lnSv1HgVQuajs1siZb/EqURDawql1Ku7vKvsUXhNFbDKc7Wf6QXtBFE2S5rkRtIFFCV64euCEZH8
sCg+wNtn7WuCiLN4TMbCXtGt1ZgBd6yS6TvshFO2S9aWZtJBYQKuF+Uu6gH7nYkAUl8ecwVQ6oJ2
yKbFua08vPOjLBfAs4C6T/Lt5eaVeVABXoRX/mRy1Fm7ZVEWZVgVK9Nr6Kdii47oad/kN/aC6WuM
XuHZzWIQEWVBcmzD22vj3QvKuuTJOIzdgIuPxq0+dgTQtud/Cc0hhQLVzWcxizmbyczG71dKmZou
MvtIbXEbxqOACjbphlY/Ny+TYcuH+iAcc7dy8pcWjfaAK+Cym5C79p8tN9yaj3fRWJfMbEq8t/8e
6ywD3Y0PMhim0MhxuL25t62q9ubb78IFZV47Ud+QAFL01xgsIm30PxrRt/BoJ0FuS01YJ9wGfbIO
Qn+pjOZhzRpbNb+sQurdXg7n6tHJSMEodaksezR6dUdT8zVgO/fDWcMTOwIRWZM4Tjtz95BbQekJ
TiBmcT8e1TgZTSsIpCQJevX0NVk4bwLTXqI2AgYuzNVi2v3j7xtGUsemhXyjtC22hHinSGyzUcJK
4Y3ksHPU76Loxvy0laVi1WCa5UA9xqfKLYM5s3vA7cfO9jyHPPwD9tKAJK2jfVa+ApMe+lqQYqIW
puGWqmbPwlE0jur45bZCsINTglj9LzmU9QAwxqqYJRKphBUWU0CAKY58UPe6woFXy2Aaqp0o6rS0
vF5HiSQrjN54AWmgIyVWUPZqkIAML49ru6++CzovhcFeoSFjF4HMKKIS/1FJAGnYziUZEgHzsT3n
j+jVWFTwX7enbT3O0bGsLoPV2QsXaI/pHu0EU49OtCVKJjdvpZvJVQG0VwddmN0nL8NJCoCQ6smh
gKoXdyaYnVndCaZeojkTDCWZQD9Re+pR8/Xjdki97mU5ETad11IGpi9AwlwQhnsEKqz2MDTJMTTs
tVuAhpVQ9LhC3I2zJDYnE6FCBq7BcTmCIdbQK9sENj93n5lXxXiXRTlnhtUv8mjhai7R5HWJ8WQm
vdcoaPhMprCUUiexhvMa6WeU6Zwqatx5nVbbXHMXKejvUmkAdx5/uX2xmB7H7qOIB7Yz61W1bYbY
IpMfV6dRSGyAjdcjp52Ft3DKi8sAgNQvI8JdvXFK5Mq6Uz/AveEYWbbp2y2FukCiXGEdBc6S5A8S
Z7zUv5pQtRVUoTunCMC7fXvrmI/UTh51b3Ql7Ua5RxhIJiMqcQMVqzsvP8vRUZbPuciRxvZmduKo
2wKG77mJ9BKtTn72sDoEE3PDfETsLaWtA8U8dghiev5AWgx42N7ME8RAGVrWwLZj0kX+BajbaQYG
DoCtbqc4Lj1LWNHy3wb53HDmCtilQRQhQU6AB1kyqHW20mKURg4/cXuV/PyUPy5hc8rPq6/9DXlq
N5fsQjw2kCQ63NQMM97eSafeGVkd1mJMMWtaadKdqGh2LuaO2KuhtGA8PV5tyWjsPALsrBzbyzwF
t3WKnWXeyaceH1CZRaaV1biPq90c4CwDp3qIUV8wAhSXuPaP2VgE6ph/77ZJealxM4naJiDpSyqH
C8y/ZEff46D3B9S1CTOp5fJy20ybi1kbk7DCyVfY48U2do0Vw9sCzuo2oaqWPYmyh2lbW+IBEjOv
KMkpmiJe1Cv079ls1rEndYGxvmssMN6atjW7k/pUVd+RCL59dkxTuhNGmbmuAwd3jiymm02VIyn4
p+tnWeWQ7rDsAKhqRVCIWcDLugJxXvW6nSqBYAsV8iGaGyfvOnfO6gBUtndjkn6KQF7Y5Qeznc5x
r9zLsXRoyskbjOKUmK1Xy79GOQ2kDIqcapiQ+693AZ+HaUINtQS40tT1NYBNnsmbCIWKgF2/bl4q
1egpEP5HMdQ93Ywhys18AbpM87hOoi1tTsWrWDIcwQ9Loe6iIJh1WnWoUkRlatdDh5ql8dBWli0t
VagV9QkIDw4m5J5v7yDREypw3It9M5C7JzmbNTWaJfRGyL1gD2vvtRUPYZP1Vn6QQUU8ulRsph5j
aYMr+coZk+1eGgBw09GOaji+8N4PxtWAOEN+c95VZNs/ehmtrMcYP4FStPWpR+Ug70Mr4XV1MB4p
RZRUScHvA8OZrl9ty5rMcYuesCK+K8pA0ZyiCHse7zxbioHmRFTKLJUu8KxVbo1xDwPdr/eL4Oaj
aKdmqA8y571nbpn0jxy6sAMy7h4FMrDpJd14HMXy0dJq20h4LZdMHQd6nanpOlDY6PzyNK5Rifhd
diXpPCtPrRQ02UMW2RF8QczG2r0S3tZuVpwDdA2FYP2JoOuhW3Ozwki3sk0wZXchvc31s3iofrz5
+QBGuS2LcVYfRFEWuTSA7KarBbpvqpMw2YLxvSqPCOT+RAr0QTGQRL6CpxgyXY4SuAuuajix/pCY
d0NvD+WP21IYVkHFpiF/gLca/1E3VqvitB0E6IMlls+dkr4KXABA5nbtRFABygx2oWky8TCPFcjg
w968T+uwX3ilbeJSUPbtw0qokGOcsw7OFMRouT/Fd7r4bVw6UNoFmvpNkH19QOcgt8OBcZ0g1NAA
IgK342rQV6mgcfMMP6fBzIWVPbb5eeAFk+wj+kcGnfGTMl0Uo9GSXFMqTsZcnGJx5VgFln+oggsV
2G24O9JVuTJSzE4tO/QFLD4pB5UB2mwBgkfAtGebV0hjPROQhj3TFHRAXRUq62xtpiIH8AjJYcJ6
A0qTEDSRYQs5ND9xKZNE1hbqYBMVJXA7GOgP/PhQgJ5YWOcWWygp81c9nU+agMl9tXuYxILkjMVP
nVw7iiSDFq1yJ1m38YEBkKoceJIH8OcMvtnlYYZmmWJVg1WU7udZu2zxt7g04CEIn0ZrOiut3thN
8UMxIrfKR91Ra7RZxPIx18bLohRHQ+/CTZyOk1I7onY2hM6fBP0BhVu7qCfwqMaWXaA1V4rT4zz9
1cntuU/VX10V+xXaeMHZPgaTObSO0qn2sH2v5SZIdcmbjZdtbAM5mY5KU3laioICIm5NB32FZpzW
rQniDcQwunjOouo16TDpp5nV97o17+P+B+DhHqxOdfJI/pakLVpCzO+bVYayhimmBpkjoztU80vc
Sr+iOfPz5WeqW8ctQVivCl8Li/QFYGunX+a0OdaaX/oyc/ui84AH53f4gWmV7ocYbFzmape14G/K
cMK0xhNGHI7ALnI30cp5Gn11M2Vg2hDKIxlgTtJVb5BoJmI0zwuY6BF/9B7BlcLmhTN4NAEXMTjl
vcWFL75SM0om+fvOxcKkt5puRguy5qEJu+Wl2STeKADR1A9WjhJBuTzoiFTiGVAsLiGOajc7P6oP
BCmz2uzsKHy+/ThcveKUMGLZd+tZpUZRlwKU1MlhOFS+eQD99aEL/usCMRGjSIASx8Q6BvKp2ymm
9TKAqUB0k74KxkG1N0UIlqlwb6/mKkCkxFDv0DTB+lV9KbqV+VJWXzcNs5vbaLcAnUBX+21Z1waV
Eka9Rom1NENZgkM1/jK4BA8zcc3PSrC6S8Cnr7huHaSkUYpXWrM0b4qyubP6TVYBtJzGtiV6IrhG
ALlkPqXJqdM4M5W87aQ0UYpqM5mWCazXfbBZhxzO3moFYuu1C+954omi9DBrU62aa6IgemSXCDZh
4b1qmJ7W+Nmqxd+3z44njfx9p/UCBm2USuswpjb/QFThKuulKH6O4qcs5WQwybFcXead4lPRZgX+
4kFbYC+aJHIUUw2ruOEoInsxSHqp8CTNq8axUq+2XhhB+dRqtpH/ACahXHlDeQBT238bOr/p4D+S
6Mgir83JGBf09MtL7XQTevxqCTW1nnOLmXZdeRdDGQtNzttITXGLx/g+XYJBPE5LcFsBeCIoQyGk
Q5aXPRRAJuCyteHkeu9n5srZMKZ1BRGqKsL86VeNab2QRuo8gM+9tZ6q+MGceyfqwkhyFkzLj2iR
UXgkG//BTryLpBSuVodBXfUej+Lyl6475fiSLT+j1ImWhykNUXqtAH53ezPZzt7O96J3c9aicsZQ
hrtOw3Nej05iaidJHV1Rin+l5eCMc+2qUxfowhddHMJGeiyThvMVVzdNIjW+dweQMsdaq29TIqNX
p+ouMSaVVM7097W9fxOgI1jD8ABwf6ikjo7L0Zvq8rdLSzgE0MYbvCHAoRONx656paDgJ8ONVtA4
qVugr6ZMb60kaZJYMRpA5cdKK+0x8XLuNAsrhwuoHyD5KjoaTzEO8dEOwnKklliACInAyxUPJIe7
hIQZ81W1JWf7MTzzxvSJ+n2wh1gXcvMiwZVBZwNdD8gAnTXmFQEknF7SQfQn41XJhLMaN3ZvrfbY
lhxTTx6OGwLp0KpdN/C6L6sI5Bdc76qQE8dME9HWOgG2q+ERF3PW95bD2L0sphwX+GdASXTRzsa7
scLj4i7KMW0v5sLrfL1aHCjHFEwiEeZPBePz1PkJeSNrbQenoNZEu+g7ux6/CZmbNJw2h+sbDuuF
/AHAmjD8Co4Q6sGc4VnFRjyI6OFwmyGsEV2UuqtsYZZ+LyxnxcwX5mcK9WLWs52X324bmOvLAAw6
y5TQaovIztQp+5IgOFO1rdZcVXej8T6r0V54uC3i2np8FEFZD3mMMCk9o3ZkaC9q9KpKnJeAcdU+
CiAfsFMMUZDFtKgzDYGK4mMoz+2DtrUBbRd97rzZBXLsrxWEwt9vL4uR89eRswBksIzcJoo1lIZI
CBbVZkH2QouSQ29kr5FUhX2nOXWEst+WOUkeJXfTmHtmZQTtAGDjLg6HqbQLeBRauwT6PB0S8UVO
8+dqKf77bf/wedTJbihLF4VgISkhRHbVdkiK89qP3q7cRwvwcQuoo211wygsgvvQKWck5sMkQkN4
FRZr54+W5URAb1s/9cOxSzlOBkOnPiyOOnJrEaNWU6FTkXqaAI1Tl5yKJ6NJ+uPSqFdi3jDovG4A
hRNCOWgOgk1wlSf0t0weacAYQLUYu7yUPG9ZxCjtNBkp7HauW4y1CdZB747R/OW2zl75s8hU7lWW
sjWiYG1r22KWXwF0YIkpvdTRkDkaPy1/AhD8URblLRVLXmqRDpqeqW5sIVmdRdYds8ueDTxGWyOF
plQGgly5cpY8317mtU2l1kn5E0MXGeI8oTQ+uNVBAn96GZBKCkmRlf544hVPeffg/0j7sua4caTb
X8QIbuDyyq02qbTalvzCsC2bJLjvy6+/B5oZVxmiift1zzxMdPSEspJIHCQSmefwVGtZ0zXoC8F3
JWjfZBqSyz7azVBwmIV66R9PwT8+K0+3NtGFGg1OXi+k+1ENtAG31tHRqnA/dcRdIJq1/S1XDojr
kCEcjCTjQucaxIIele+L+cZqX6RCVHxmSLkBI4SDEas3SGZ28ImxJOR+HPSjQ76aIDAfT5KIFIqt
/ZYxDjrQWKW3FWvpyvNfY5xgFvZzEd3Gyw5vEBCB10PRAS/Y1IRDkhLtI0SFSrrXHiHAfp/6iW/7
1muKVN4dfCsYT4aQE16w0QkHJPa0THVVobvnP7PH2j4H+YCTHOHoLzBl++lTCTIGSE0IyhqiaOEA
po3x4EiY+mE3BVn23JRvofn87wKSw5WC1qTV2aNBob/Jxv0yLk7TCN7zRZ+Pww+QJqlmyCbU2vRX
kQe0uO+br7S+V4V0AoJo5NnXIC9S9xXrT2i87KDuZjd9bG5iN/UlH9UG7TZ80gPqV59MLz6KeioF
gcmnuKXUqXbPGttbUzphAGNvIgvdXqwPWfSfQMynl6GKOmHDCAxCHYxaaHU4t9kLEZxqIvg1OPyI
5UWxlwXdF9od65bJPMhinMmuP8igOdl2SBDgBvumVye0sfRxF4UZ8czmaGiBHp8ikYl1hFcIEkvC
OHc4b7o5TknESDSS6EHSPunZq4Kubt2N7gxJF9zs19fnYotzh0AmrZXnmHh95Xb6t1w+1ctNLNLR
W99OFyscAhZVp/SjbUA1OmFtnIUvx5+KbGfWX0v0QW8v0F8St4sxDvoGbUCnmqEwiWo23aY4BxqE
h+rUgneBuOrJOosKCuv76LdF/kiWk2HqbZOxdMx3ZXScO0HMrWPE5e9zRzChpTZhFpxNJkZ7DQMT
jF9KPNguWCX+FMZzk9LaWU68ZERDkhQ5M96lTHpKotMgHbZXSfTJuLiLlaKaTAM7Nl/uIiWQRbMK
63GNGo/F2MY+1ELwTjtBBB7ZOzEPJLOdIvnSN34cJ+62H+tL89sOXwKhbSfPZQY/9N0AZn/TJzvG
TyhCaoE77wB4hTpmM2jSwLgCpfqQT3twTC6FH/WCw1tkhYuzsqKV0owFzqLOdoxk39aZnzQPtfZv
vxqHcCSHBOxi9Tp0SiOnmWNHJ7ZTd4fYOC3JubK8Jvu+vU5/QYXLQnEB1y3xJNUWdEOMW/tO01wz
AFdADUKW4nOEVxGmXu+H6GgX6bqJvikHfXU0I9tsTByAk+o2ZofxksExG9QmiEg2ZH1PXVxkP+Uq
SNSlm3qtjIgnm9Odbc2+WeiCcP/Lxepig8vvRrOrrczC2TQEaFHzyp1lgE+KqRY0rnlPB1972164
9fP2YpDL9roZIulthRylbs65lDgJujcikcimaJHYLr/+crVRV6ql614UPoW24ujhsVcLdxiet50R
rBDfRKhXYdJJvaV7KbShNbtHG0QoKKWLTHBFqbaZwjhD64U3xfPL0qdfSCpqsRcsicrBRGJVVdiY
wLykp8duhI5xBzFwaxCd5CJXOJSgqSrpuoVjTx5Cj/TVsSxiwTEkcoX9hKuFLzJ9aTBRCvgGEAz3
afGpr0XkwCu98+zG/juEP5AZyFHTz+S9PMk4SjIvqZ3oofmynA6Sqz/rjoX/athAxc9R8RXRvO57
A8DHC+/FPocLSx5iXrZ7nz4Ld6CK/O8EWrQjjxBvgbZgh5F//fHXO0/Snah5X7C3VA4xaIJJtFYp
iNfFnhH9zMNHgqHByBQgk8gMjxOQayAD61+XhyZQ49rRzcaJib2fjX90N8SzgIFivQZG5j9jxlxm
2VQsVuvJZUwnHcz2bCmf8/mnTAQ1yPUNcLHEbYAx72OlTpDJNoon0x9j/rANR+sXjcvf56KfGp0E
xaAEd5kemjNTcj9UClqeqD8pqFvZy1fFEBHRi1zilklCLluPdkq8snts5G+6aKpp5SWRbbaLTxyU
wwM5BY2HhkF/42gGEwof9X9VpCRP9Ggv+IB89leAGEzNcjyeYHu79WJ48bw843+PVHqdCxyRofx/
73T+wz+VW7OqpHWZVUCsVkF5oC0dZSBOFlvHJZt3/yQ80D4L6MB/+JkfPesVPWcTYkrt5ZOvNndo
1w17XwX/Cpr7t439JUG7WOMiIwKx+qAkI3SCGqfBjE1hOd0Xw9PvGDlDt+vOsOo2gahUvJ7AX8xy
8TImBBNjOi49fX+jVqYz1bdjfFzMPCD1DzM90eFp29H1W9Zvg/xsj5HFEFsn8LOuNPChTY7cv0qR
4aTj2ZJetm197Fh4L79cjHHZQCT1sR3LyHrf6WdP3R7EDAEKSkfRw8X6QXoxxIFi3OlNlQ5IcyEw
sdjPFDTjRBCO69BxMcGh4WDqqbkUaLIt6Nesqx8p5IW3P5fICW5vWTbJRtCYg0IGoyW0cDsbkhzl
47aRvxSrLn6wX3GVc2Cwq7WHHMOdQ0BeQApyXB61I1O5k0+i1sAVTiOGFhdb3NGPRqwwL1Ok69lh
/hy71VPphh79leC6A3LUu3lvvm17J9hOFnfaL+U0zi3IcRBwTOnO9v+pjPWffnFgoWimDqJJVOFC
/SU2vk7aV1MS5W2iaOCQoUkqtVQ6JC5hcpA6bM4gF4k+ryctv5eHb/qKjWgeVRmaz2l7Y+qZm0LA
xHahcyoCV8Gy8FSCGHKm9ZTCF/Y+lZ9xm9olP5UbtKMEg4shTpBcyV55wGjhcaD+dkiscJuwxYIk
lYoGFQVlvj8Dvq0yM1NTbFz1NrvpbhizSfGl/JSdDGfyNb9yx32D8BfR2a3jxcUst88KsG8kcYdJ
YMt+WpIvei3Ao7/k9RcD3OaSS5z6lloRbORo32MINYA0IXi0UjxghaB51ROn9qJd7ymuhYfARiRo
vH6SXOxze62Kl27UYyZbphwH6VXBtFNZH9p6bzS5J1hD0cfkNhxpes02JdwhFsWZj6qru+NP62B+
6j37iEu/K65G/qXUcHGP23+DrbRt1SFsRoxV49ri57uZOmhvdhmfeL+fI8EuWd0kbEQNoygmeAe4
gMnNzuiUCs0MDLva3X9UOsX92uuZzpUdLm6iKVaVbqJ4UUU5N/OULxY4q22wVi6uETBOhRpTHKIK
4iqaXRnlgkUvSUX0HJ0Fk7Wf9XNRvtmFqB1kNUiubHBBooV6MUpd+J+OkwwdJx2ohrcDcX3TXdng
ogKJUwStIBnNRE+Mn7rfQYX3/VLdfTFd601/Hlw2da/8bL80t7ooRFYB+2Kdf+fvmkZJ0xq8hKpV
7TUtexnpcFebXVDkohlAwYLxjwqKNNaDrSJ1Q/+XHT8XVVCMonGIj0NfQOYrd9Q/kRmM0EkCMSYM
nOox+qWOUxZE2a4Ob8Mwc8d215efUxGl/voN7cool8epuVwVk13jOfx9tD0LLM35MbmMeXA8La/b
8cJC7kPt48oYC9mrZKuUcrMktax7FvqEulM7PGSSp/b7OtwNiagwtg5ZV9Y4BEnASaMxTVdMfIAZ
/l7BXBZoAtKbxY1PFNrU4bdt70ThyCFJ10pFpIRAkoL4FDW4VlUciWCmSFRDEi4aBx85NLAT9Mej
cSgC9WY5u7qSHaZyOS1h6pptuVusrxr+cRibk6oQVxp0Eb+dAF0Ihy4LbqOlpElotyOfR+ub/A+6
nP/cDRy0KI2k5yXoHj17vg/z3omEZCiC/cY/9msTnSMMfrD2K8ntCwPsutVO1pTb1tScLnmmbXJj
gXyhq0XNgKIF5N/6q74LKehrGI/w8kICdrzpz9Kt5uZe/CC6dwiwi3/1rySjMjQFd9xZechwaM+N
l2fP27EvOkb5R/8Qgr5LEqNHowmWlxmdE+03Jk8beupb1IKVpDur+3a/vAnMCrIEPputUzSftCUu
ieB3SPcsUYg9dNb0LogcPvcem/qUdhTsdaHfRo7oy4qscwgT6lGdSS2s6ztIG+0wUL9jLW3mYdtL
0QJywDJoeaH3rMemz371ygESDM5kCAohIrQ0OEwZNHSLjmaC6d8X2cWUIdMWRoKHkrT1Ao5OX9Sb
tH7zvsCzwSGIWTZoSozwcDEM6k7N7ys1wmCp4vY6cbp4vjHK0Kl00oHSXf+VDa/b31SAXzzf3JiV
VZG22BSt0gRNhnd1vf13y8bzzKmdTIaKzMjSy+ci8an0kgjVlFhOsHGi8rLvdUkz0i/gB2t9RkyW
+9HRhgJheSiD7JNw1pkVqD5as0BLg8d664Mgr9WoIQhX0ERKun6vNuYntcIMVj06dQb0DPvGo6Py
0tbqYbHQMRWqkShHWl+2yy/gciSrjNF3n6PcL+2tne4v+yl0B1TrnMxBTzk0o8AgSAQgI7LJpUjV
pGdx1uMkouVzaEdOLXnbsfiXvXfxiv2Cq7xonDDKpC146mcU0Co6EjPZMUFkH+9zL/HMw/woMCha
SA64Jq2eZfWdzRFUge05OaIf15HBIg5OU1HD5XqIXpzj0Mvux5DOFEs2AlYYLWEEa5mDEPWSQIgq
DKa2QpSDsZJGeHOdGB2unzymGPFJoz1GfI7RK0hIPNtTz+OX3oUs/H77k64nfxcvOTTTGqky4x49
IUpM7yMo2GgRcSTM3jmpVYniRbR87Fy6ipcyHoZ8GfAWoOLcYQwHw7E+MCb2USjEuX72/PaLL4pJ
ZURJUmH1lDmIzDjo5t0YxSKH1lOxixXm8JVD7VTXGlpHNS9FwU3xDfXYlo+W/dZV53b+GSegGRO8
5on84oDEsJWuTkqcPqbxiYSe0ucOyBC2Y0IQizyHfZNLpt6UKEmRqvUyiZxCa3Rka77PEs2nhv1P
Cuag8fovOtsciiRll4CNh6UJkeUTu96Vs+FIoYi9SuQVhx1VrFpDTlG9XCLPQEtn9WlIj5EcNNq/
9IcDDswrVFnWoy8pLc5h72nys5wE2yskigIOLWIpCmkPShmP9n6mHQawaKYP2yZEn4sDBlLGEa7Y
WJWmtb24e276xAlLiiM0qEQCLGzffwA/XOggkAdisQ9q9jRps7Cx0PrIHphaSHqy1sRciHWrLl3M
8HWXuc3NApxITP7d6+ejJmdgq/IW69aaf/yDj3dlicOFJAuJ1rOOEAW6bqmrzV96WXWW5pNuiyCI
neIb346frGj6oiJpjQqPdDJYxfF2whGs7Mwd6wUB3be77Rlb9i1zXFJhVHpkLwWKPXZ+N2iHFi2k
BYanI8bS1ivft42tvzxefUcOGkhoZ6ZBcVGp5smZUKjTQGrSHyJrb4+3Y3df5bsiEqS/68XBK6Mc
UCiJ3uTFBKPtuxIgyhH7Ctpg0ZGctV28b3aZK93UkAiOfeleRDS0otCN+sGVdQ49UmKOtcFCRwbL
c+5TCCG3oHCT/GLfB/YOrSkgcSdgABFlAuxbbq0shykgWYSiwAi30wbSkm3/2WpNQf62CltXvnGY
QlWqq8vEaiOKA2qaNP5MITS+HTOiAOVyjKzrhpo2IapnjMVzAa3p7SihmKs8JdWX7P8uAvjHavG1
GLlqjVQN4dHYBT2u70X/WOV4Ho+ft70SfDm+8GJKUbnIFkrGo/wcpYdlKsAhIfhyq6ngZXX4eoud
ju2AYXP0obThI5QEHCVLj3UanoouF6DI2rDtdZTzZZcpySuT5jX6uX70fnfQTnGQgO9KvW89/aXD
O14URKLmkHX/dNz0IKZGoBWMDXCVrBlWnk5d1aHOCRIdCEuMDR7mR38Bj9P2Yq2fMxdDXJhbhQ4R
oAYdV2pBnSUHlxS5qSFwMVixP0m2wJrILS7g0yqNElVCaCR5DK7ioJI1px92VFR5WA/B3169w+bV
55P0OFVJCTuKcZjebOM5FfGkCzzhOYiyMBpkaqKLZki+VvZDCOq4KnIsXZBCC5bnQ+dpoxXhrOBJ
sEr8BPM9C1qcD3H6RMfX7TgQfTHurFwg36UmEFfwVA1874mbDG4tfFQVGeGOSHRmVNTQkDv1swu6
FLu4p6LqxXs72MejAYpWYEEFmQHP8dmqMTQ5CZCB9PU5S3tHUkF+Nf7M5ebJwIS2PvdOYRdOmo67
KF+cXq68iuo3XflKR/TlpyA/r9OzReXGkashsMthL02Zm4T9jW6D9C2dRQWX1UXWmOKyAsZQ7Pk/
N3tURBEFiy7rj8Gz+sOyn6HkGyE16nzFLb0ZM4vtPnuxIkf0RiqyzBbsap/MYYXJ/XcxwRqv9W4W
+yC4c9RwZ/aCTGV16a98ZPvpylJMEwLacPg4F35DbadkoDb520G8XuS5ssL8vbJiQbxaJyMqE/Sg
ldBQC+9ByOPVh/mGgsE/c0Xvv+udHlcGOfgcc02SFhUEtjJaBGK3fMAQ0YQieOa0NyDD20kHw6cH
ikkB+VHgqwpfPgT6lWkOS3sKpucyRdWgAXdujBFAjbrM2wVCCfRWEeDDemPVxRyfPcSFYc8hCN5g
bvKiU+ZN++KkO2i/uIuCtyYQeCeITD6JKEFUUi64guHDLh6UfW8Yl37tQvH8gDZJlzxAmQh1O+RN
AsMM6D58VvWCH1ygzmpemKTA0cHo+6uABvZZfhtAAcgqn+S+EfX8r9forwxyMRsWY2QVLdKyubjX
iVdBALA5q5hd7sM92LHdZKwcagRVLzr6AS4CX7no1eyspyNkEaD0V6uODsly3az3mfKlUNKXuDcP
BYQoIAfxUNWD08qmX6EKXBftqbIbt257MECClTKcXhUr9E2ILsv116l6aFrDJ8N4lGrNlTIpGGX7
GC7NeainDGnu5FD6qqRQHzLkp67X/GjBl+5iyDdL5zCGft3U2o7agdiS1KavLaAqgkph6vRW6RA5
AU/ErINFF+o1tFN8qaVfwOgC+STTdOdyfrTk2S8z9TTI2icS/cxot8/VH3h62ZdZ6GsjSvhJs7Na
5ahJ86scqvu4SPb5+GtZhl9dl7n2gAeZtLKctOmdLC2dTDJQw/omLeMuqUFGnNT+UmXPeBV7ruXK
N7LJtZfKQS7qgjLLaUbTNeTilpDCnebv7INNSexJrYknz/4mW2QvjbrnwqSOqkx7a37LS3lyuuIp
K9Jj0qMpTQeahJPTQkdzGKoAEjBf8HKEL9ciDFupcVTyCNaxzimT6Ws3FbHTp4NDy4Yee2o+lK3x
YE0ZxOWG5M4ohu/t0LmUgmQgtcPEMau3pFAfmrpOHIgIEpCOokhX33XycC/LxuySrLrL22dZU4+G
mn3VLOmgEvwU6adctLVTpuq+noxDL+MgRc/oThmHz2gQCXJbv+nlOojsCFWe8g7DOb/+5f7kYA9S
9GM/5MiMO092o33sJpODk8vBGKKr3BY7+01gcBWJLvuTr86i/4aUKYSWva67xfDli501n+Xqu0oG
cCDXfkifm2Xx0yl1hrLH40yxHyecNVH5IyaJq2pGkIWiERPm5AZI8d2NOVOLAfErriRT4ZuYkU6r
xIHW5FNqf8fINOjaiKPJkuB4ZdC3ZZWdSFenq0YyhSpQIPJA6d9XN0MaOXl21wi7qtZ5hq4+OZeM
mp02dCRFVVKzbyNl9LPpLtSKfahWUPfr7mcMhKoSqGKjxZnt5DiR9KFt0l2sg0+31mcvgRymJUc4
EXNPiUT9PKupzNWv49I1s6N6mg3oDAQRXptLDq2+DbngdBd9avYbrj61TvU5JAl25RhiTW+UAW+A
ZG+i22U7ukW+cKddDs0h0HFhN4Gi5oHYpiv32smcRVSqq+5ckgfCLehYzHNUjjhUywowXvjUjHzV
/pYYvbvtz+rGuBji6wJqZyCjZVwx1rQ4aH9q+tbB7hyivUQP8XI0RYLEq+hwZZDzbEmIPBQ5SpqR
/NAp98mwRz9ZE41AW1G1SPAR+T6MYVK0zoiQEiXdY9afaXPK1Ns5FoxTrhf1rjziQg9KzrWWMcak
5gf6cm50ZF2xZ55BbSkjm04O6b2KXg/LdLz0+/bisY3zAV+uLHPBGOUDbrqsTVQ2HH1+UaSf239/
tdx29fe5TKvP5UkzI3gGhnwzKzH7Gjtq7NQ9Lu61n8WiBVtP7a4McvkVma1mqsJ3eQsZDcTg67wP
9/Uh86NASMjEwHfr43HnIqXgSZJLBOJy1/9qDj1eJmjoJof6mQ07zqKprFXguLj2ofGitUNtLnEC
1fTL1N8r1pNdCDBQdOXgGy/yMNOJRjHLAUKyIxSqg/A5/m66i8sE2Zqd/rjcbweIyCn2ja9Qt1No
BtJRlJXV8rOJyjUyzK4UUT8JEMPkEAOMqbVcpOgGZW/1+eN7CoOSeb2rTt0vjAd8Bs9a4faixxCR
b9yppdc0GZGSEYxJY/AmToIxU4M0r3bbn3C9WnoVGOx3XH3DapGmuK5xcg29Y90OifPOIxcUMkYD
NDyiy4GROPKeHLbtCsDR5LBjlkfD6mMUaSvlp1nf6jiXR4pqJhW1Wqzema7840BkoJIWNwm6gWJp
J9UxRAB0px2CqjiZUJHWznPuYd5TcKyJFo8DksZSl9REscGrw3urtZzK8EAbsf0FRTY4AAH7ZyN1
MpLHiB7s+ZGAml84GMNiewOkPowCdkM4kAZNFd0LThY/OeJW5Fb+5M7e8BD7ojR5fRD8slg8JW3W
kkJZEnw3+Rh+6hInu61Aj6f7lNHjobwmneVDexPuGRsGxsMwibD9TQV73eIAJbJMaKglqKpi+NfI
v3f95yw72ua9pHzZNiRYPIsDFVKrdt1FSM2t6vOSxV6YoVUyMgTBL7LCYUhXG5I0QGMGlHFnfTiY
9TkREVOI8IOv38ZtmXclQbvAfOx92W/d6ZQwMnyPsQZorr4PwSQiWCaRXxx4mHjRl0vIcnpNMx01
KHiA3dC1KkNgRhQNHHQUYw6hi5SNFzeYYNZhAnfxqD3Y6W4K639pjIOMuh3rMNOQchvF7JQZ2gca
E4NhhWMs+zJ63Q4/QebGq1GFbSjNJdNunWz1oWtMyVGk/Me2jfVFskBLL9smOi84fMpqiKd2KKKD
hQATfPGbkQ9OKWwTXPfktxX+tt/ZMrgbeuSIFAMN6Cwbd7Wbu7hXdg6b+tIm9ClIb//KM/42D0IR
Y2kNPFmk4Qi1K9BZx5GXdtF+28x6R7x28Y1DowmslhMxQ+TXKFa3jomXZp+9MLqTX/jFLlL8bYPr
8X6xp/2ZCpB2wAuugW+ZtV6eVp7eH+xsn8ipl8TBtqm/FOIvtjhomscmUYcYJQOqgzRamsq7iEjU
GRKgfqkUzjT/kAvUK2jqQzXwTcH/34GOzWNSJqjYVz+VYrqJIpJ6S5YIMr711OTy01hgX2VEmrK0
oRpj5tXIIKYZ/lByxc0qyCXloqEVwRaxORwbbGJnY6gitSTarlQHNy7Gcz6IOJFEe4TDMaslUhFH
/516+//jWRZ5wqFXURhNmEFt29PBDWn4uvWtTAUAud6wc7UdOEAxItDH5zoQko1bJnsF+q6dH+/p
UTRbwH7sx6znfwFgyiylvAqAcuhlJa4HHGny3ly8FNRfFsbNJHmfmr2TFsLZVbaRtwxyLV1RqZoZ
CNRw0ZXzY0wmBx1+xyIadmMxeZbWnDur3kkQQGwV862ef1nDJKCM+cvV9+IzhzUZLePMnPBxocXu
L6wt6Ngh92c4I2KP3IYZU+ZgJomhg2krSLIa4s/xfkgwkmy5hnErdaJhzL88MF7c4mAGCrwY/YqQ
/VPQC0A1EMrDTlJCIgoPtUGxM587zdlGtm30+KDHTtSyzCsDPUJh/V1vAznLHcl+ajtB9i/0jMMO
G7yooRLCTvViPlUH6G/j3MNTprIrD4rf7USbQoDYpsyhiNaVVtTMJk6HRHspa3InL/VTVsaHxDDA
ZU9MZ8E7h50bgQ1pB0tNd02e7hfVdNBssSuV0M8z4rZ9LXiO34YeU+agJ2usfiKMBj3CLSs3qn1s
2ItjFf9ERA8NWb8BCMLAf+JCRIqkklj7F1M/1THvrb/qHqboMRdqeyISYdECv8PhFQoZSskIS9BK
0vrZs4qxjuh2gNg8dPvwuLjTqEOetyN39UPqqqLpbLgcIh1/ujfFtkLKDu36ta6ctBmU/Bb9HFNF
cClZRdcrM9x6mUuUSJkNpFGz0LHQuULuteWwjAcdL3chFbQa/8UpC8wOGlRRTQ7XjFaPY30G2BDt
0RzuE+WmmgUmVvFMV3+b4PGMhGkj1ZhpKvO3KDuO0ZuqgpzyFIl6Mlh8fTgmrgxxYEYy1KK0DsOZ
83wY1MYxrYAOSJFOugIdssa3hZeS9eLylUn2ea+C0EzDQVJqXBQaT7rLDpjoY8I3Py2PjeJobgdq
DqjhuYmXf98ORqFlDt/iOKuHpQBXZOs3h/xogodA8uUDq2kzfoXpNvFC376JP4l6RAQRw9cApohE
EIhirYoTuuxqzERHuRPHpb/toGAx+QpAWkiV3Csg/2hnp5g+d7GfWI0TSbc6/U6iwxJOwbZBkV98
9IQ6lQvWoa5ovoaxH+U5FRUDRCbYv7+KFlXVigkPjuxt2uuMBDIjt7EkzAP/AiD/228WFxljCk5E
qqAyyjo+VNZu4qHH80lFZDBC/mrXQYIvDyJPFBnsD/99/5nvOdSVe5RMEBi0UA+AAm0hp04+Pi09
rtA/txeKLcRHM4Qg8dRROOHZGPUxDLW8lpCz2N8Hepxqwf1mfZUuf5/7ftZcocVXxrtUnrboHYsc
fXyKRZ3u65dX/P7/ecGdJktT2PFYo/Zk3M5uuCu88LDg5ubauxKKWcbj9jdbX5qLNe5Q6ULkG32C
QUe0qlX1sWrP4QCB7X90Ql6scAmA2qTJaEHMB3Jm9b4lqm8m8U5WRUOyom+ncReQpR10PLzq2Kp3
S2AGygljHrfKEW0onuSJ0nFBOGj85WNptSwzMKUeJ4+hNTlqdchEY0vrW/b3h9O4U7iZWz1NFNjo
rXONdpPyUUXLncUkj7+Hi+DoEBnjzuMoLWt0hAK8h/rFCs852p1o7RT5k57dVcJHL9Hn42C1lOUo
KXI2RvJCQAtYBMMX89Nwouz9hJ5ZExpSNV0WXIYF8a6xX3UFRU2VyxbKxyjMR15cPhQQGOrbgyG8
dIvscFhhT7Qt4gRTuGNeuub8Zclu1bE4NODU2N7Awpjn8IJO5dxD6Yvd7qEy9gz083CfecSskV/9
DP1ta+sp2yUeObho0dbVtihbe/GIIR8kTq9d/nMuntPqaduQKDo4xLBBqitBARQdPhoEle+q7NyJ
TqX1q/sFaXUOLaIylrRO7tjVffCg5Yurexiw71bsRP3HAnd4QbE8jYZUZzLieT+f7LJAM2GOdilR
Xewvyd/v9dE5vMA1LJlRh2NvrhB2vkkfY9c8oUXNtSdMtec5+JOQdN5lrnkjmmwXoAevbdGCQqbP
CdIkvTiT6qhrfi35S/8206AeYmc7PNY7p67WjkMPCBeNWiKjS1e7Yw2z80/9Hh2sLt7ooc5u3LA6
heKjpRxz2kO4FxhnQLiRaPB0YuhNNCcjxdNvGbvNYdzpaFp6JV/Z656GpmTzNf2ybVEUPhyaTIVV
NamEY6BLHvN4vxSn2LzfNqGt59WX0OFwJB2pXeQdBmTSOvJJA427rt3N6PhU0O3HlM5nOt3HoXlT
1NMNHUEr3ExnGtFf9UR/dYPimHO8A6miE9r6Z1NS9ksav8RT+MlMf2mavAOr4zEO6Y1p27dNSvxi
Mp26ig9htdzK43wAc5ubSOl3OqP/NAbNSseq2hg/Snqnh3D8trssPraWkAOy0lTbmBjYkHYR7khZ
3GmS6FFWtGgchBEq99VgMwpho3LjiO473Fg0IlLL/csBYEBe0lYUXX7vLrk60qRuGSJLQl/1e1qP
4cTYs33yoEJHJApMQQ68fq5djDGnr4ylciKFJhsH6rP21jYTl1p5YCipS4Vk9OtnzcUUF/RpNP1X
e8XSAyNWnTQ6lNJXWt2nIimj9edzsFj+9xPyY1TpHE1Nm6KpQj5Gv+RfrIzLTlHG8gW62x/ZqTwM
aMdh7IQRSIlE1D/rkXIxz2WSpKbaolaIlNz02uinZnmWSKpMsG78fFXRStWQyaAP6HEi2JWXo9TS
fWqTJdjeV+uu2GiexoCPZvI0BbUuS5nVodgZYQgZlKPLrVUc/p0JDvrNLhn0KMcz09Di4act92bY
unMjkq5b/2IXT7hIL9u2tkmPEZsuKpwyciQ5czPlzsgF7vwlDbkY4uJcUeOsKUMYMs1Dme8zLXei
5KhZzyGovMy7BpImaRfEokE4kX8c3ldEKZZJylGIVUqnNDzbSH1bwXSUSG5XFBIc1NYQiS0mGTKD
jfpTno+t/Ktefvy7kOCgVjeGYZSZZmhqgQLwFdyUWflt28T257L4t62pK9qsMBB1WXscjK+N8VAq
j+a427ay/lig/y8YLJmDgr7W/jsOhOmYY4FhIPqjdiU33Fef7U+M5gbp4/N8Ep1VfzlELna5xJHq
xkTzCOzOU1AuruxnAYqGuFOAxicNTAjoiK4t6znUxSD791cHyWRjAFxDFwVmAdkkHo4t2+8D9XU6
0rMVpE+FiFN3/cS/GORgo2tjq+40vGhZ6rGrVWfWhCSRbHE+JhUXExxkNItcgAMcaZq6Y3Icy14x
nWrPxELlfUe97VDZ3laWzMHGRJu+puyZQx28uLhVk09pJhjK/UuWfXGIw4g4Be1WB7HX9+tE+agz
fmevhoC77uSH5hSfQ4c6+R25Dx9bwWvHqntEg2C8Bbk8U+e2dNnoppHazHR+SvIjSsvO0gseb1ev
LBcbPPdI3it2Ylsolc+mWxteXU1uqXweoXo0qI6aPG8v2PrevjLH7W1p6CnKh4jA6W546VCbj/zE
lT7Z7GXA7Y6dzziCjchRBU+egk/Js5Hkso75gwnpRdp9m0lAa8gwNG8C59j2+RD7V85x+zlGY2qU
apD/mI/5t/qs7avvkMPujsox3pd3kL6JApFGx2qCeGWS/aQrCKH6UgxLDvWdpniJrdcxu8WQkK7u
ZU1wRIs+IPv3V4amgjaaqRAw+sMlJWm+WSl1c9t4EXzDVfy4cojb0nXRKObE1AbZ7R194E/Jjl1n
s71Ya3jdJWKZpm3gyVLltpeuWLZRyqj7YmQrR54GYhNZUE5c7zshv23w1Vi5rkdZ0jBQxhgtezBa
KjvLCTEsTAU49dEZS8UAvE00yLKg7s8FwjCXhkS7RcXUTXjTzw8Z7e+Sf8B786cVLgrsDBGAnk3W
ElGeK+jPLLv60BwlT9TB/v9Iu47lupEt+UWIgAdqC3c9PS9FbRCi1IL3Hl8/Wex5IliCUDN6i+4N
I3RuFY6rYzLl33ONz5IYPTAKkUxFCDwfynrfOiBOPpKbAuU9cUcRsaW9H1smYnN3SJ4KRzyNwL0B
mvllOnHD9O8u8vNPYSJAFZPJ9E0iQSUHN3oRd+0Z/usk/6BQ+AHiQHHIXks7v/Awd3437s+CmaxR
F0kVRrA7Jx3v+ka2+uAy616RIvrwZup46sPYQlj3ujlQs0MFQmtPrfikCLyCFeeT/rZV3mpGXBJa
7S4rr4sDVxybh0iqrSbgtdVXsJI+XR27Um6GSuXrEfpUwVVNrPjs38tgL6DbTdPrvIsdYrc/BWxx
uhJ6foETvWy7MY7KsKtpcyOW4hwjGZfIrRDupBw9hAlDYJgoHX6m8uO2tJVxj8+nZQKPkDUtnpyI
qkloq8dhVyBdrna9BfiL6lAey91f5MqfJTLuJgqGZA50bJMXaMXsSq94Vi50K7e12wvfG/A0h3E7
CY4mh/4ggz3JE/RLB0ielk8Qum4DRAFPJpDnYV2fQ1yqxkmTYg0aQ8eFpxHfIfJ4kNuRUz7iiGFn
c5I6SfWiEjHkVfwwQXEVim7G41bjyWDSrESIdKEaEA1ASHbROuNcDI9S/o2jdjwpzIOpMkHH2Te4
sMYtvsk2/JQTuNJDag2Uihi8K+JefdiWSb/B5xQLekcwL6PJ4LEgBuOLg6Cv/UIFqnJWXyXprS+O
6Yip99ICm5w1abdyy6kJr6reQiDjg/O0BwmaoSKuppFFKvnHFI7YWDRDK2u5++70wrZOx2jgqIdF
4Ut0ExjJT7KXLDBnuNkBM1u24PCiy+rX+zgZu5/T5kPZSSaaFejRWaUGjPvHqOO8YFb94EIGo4dj
MSRtVeERrZuP1VDasVrupFp8GzRi96DQMHyB5wt/T8I/aQg7gqPmXZooLT5YTdBSzcCrYj6pgyUf
OqcDTAv4eESLx8PwXjrc+HDsQI6Gl3wAkjnYtASG7BI0J2r7MKaSNSsPWjWnliL94yvjDYhKHuKk
rKCqulVKMvbjAP8zTF5ZaZeUTHakQI+FvL6kqgI4jllxUy0o7W0j4l0R47z9WQ8wHUU76uFgdwSq
HHKsZiXv/fwVqPItngupIvqB2aDgBeboc+n1e4qoq6IYz0sUeWdh8sQE+3cDtkUQGoo7vbuIurt9
VzwNZhzOUES9oHdIWkzxdYxvY7LP0Ec0pKc0eJmwcL4tbaUQ+vneGHcjGsQvpOr93iQPLnXfnlJL
t8Qzn6mH49nYHZtIiiYtQw3cCabAiYXaFiTDbczQjjHWs32sdVE6MK+A0wV2ckYb9KAsU6kcUegS
vLi1x/JFD3ZB/LQtZTVdJh9SGFUIfbMTgwSfaqz3FfDv8y8EMJzpD1k9bAtaD0IfghidSCQt9iUT
9PH/Uim1++GddZDXEuHdGqMLeVfnflshq1Obb0b0MMVvWXucW2/7MCuNH6pyH6dhgo4WJFqXUNg5
yliDr3+gNL7SnkJcpU6/b1DdOqeoclWoSHbYmPi7kP5LPluBin0/KQDBK4PFL9gDEmdHC671jrc0
vLJs+OmcLOVQopilnJYKkuSf+k5y+tvoCKT99H0iNHl8R6V1eHnyuqYQnaA0AqLC98R94QYBGCFP
5ow8jAIId7semtIAIrXbb3/DP7jbDzmMRxdnMphdB49ONTK/BRAiaiYmSq68IY71pwb5kMSYcm50
AGtKB6QoiKSFGwevSea0wutcPqYB9s1BbaHdmOND2liVOHOc8ZpF6GCMUVATVXWRXfGtTSMIAWJJ
9813Wfq9Vm/ReTV0HlDKyggJ8PkWcmietvhsRJ1ao4oxzU7niSiWg/Zm3oW30il/aY/GjrKgqKfs
tjG9gvcl6f2xmcRSNPOUk2PMyQBqgT5c23OOQSaAzGkP4l31xdjRwZX0H/PG5IUdnlBGfQolUSeZ
7vELU2v3SJza3LgBEBLn8/HE0L8vrrVV6zwUQny+MCusOdxNKCHOPITFtSiwvEAmCuidUKfFhJ6e
ODizdojIZZLssvEShQOewjsNEwUqPc4UzIpgFLb4rodHP/wqcAdhf6+GflZEJgSACkcbR+PdroUv
mesfInu0KX9M5Gi8lG0tk1peHBMHlKKQtaykOeyl7C3Dm/fiK33KoVJuK0fJBZUFR9k5N8ju36qY
KA+SHPqgNG4V/IyrU89DcOd4DHbdNp19f/ADGY3llliAc0ul2m7Irqyetz3wasFpcXuEcRlAVAhS
KYHdIpa643hnZtIukqZD3JduNUyOGGhHcNGdS6M1LHXuvCG/JaRwKim2fFGwxSC+N5trkYgWVse9
sP6+/QN5d836lTD2+3TG7wvH2CuB/ZuI9X0p5Jwy9Gp8WN4D40qqQmvLQEU0x+TiifinrsAAjtIC
s1m0gPFyBzYRLwwTOwUej6EOZ92kGNgz54WzGhCXP4Nex8LV5Lk0qgU6yRQM4oi52n10GCh71YnX
o1tNn5aSGH8TtQqSK8odgiL1g36FrBMtNGY2Cqn37am3zNsXHVtep+alVK3obfuz8vSbcUJREQ7m
HCe47mAn9b41oBspAAbR3RbDcaqE8UNCFlV+FcMPoX1sRZPdFZ2FOSw7gy61g7MtjHcmxhENkThU
0ghVrZUa1bHO08cBHUnjoGrldVvUSs9/6WAldqRBjsyowuno1xtcwUrc2crsGSwF/5fl1W0blNjB
BkJIDxBLvLjM6nmU9zI2d3gQZTwRjBtSxKyZZJF+KNUjzYuqXAteikK/9Z8zFNDJfjatvml0YPJj
By8AZW14X1RX3weB2nRrlD+1kPd05Elj/IkQZYVQ6AjnofksJ5PnG4DbLX8ote5F4+hp2vjjv1QJ
xnWMpZ5GPYFJmfkPLCAZwpcWSa5w7GWXpC5RUbfZTdrXIeSlne/IeFs3y7gS7DAGSpOjCWMCniRC
ausHJVYCSWbN03wAYLfbCcQ2zAigIqI7oQ8kC76tGqgR6sG1114FMp3nMPPEApiIXXDWQ8xRaRji
M0KgW5XGXdYMbmL2nh/NtprJx1xRgX2iXZrCfOvNOrKVWfTGTntU9eKsVq09S4old5KtqYaVzNK5
yIsnnWQHs6utNEIRb9ROs5ZbYZU4jQ+Q2LY6qmZ136uALS92lTjuh4k3gKmsuyNd04lIcBcs1V1F
ImzsgOLI6UPtWo21N8RYZpQFAnBbGd3pb2GNLqufeEQq7HAU3Vx8NOLWnRIk7nnuDNJsiZpkRaqx
m+TZqovalv15j+LhjpSmR2LzOAdvgaztmhK4NM10yNrwXAInH2wUjlzi+VE2Tj9MrqJMx6Io7Wji
rVpRzd7SBsa1m+IMRBfUwR1pvvPll2Lm9CE4oVpil5+7UKsBiEHrJbej1x4SF1NWbgsYFG92Y3c6
/QWXGHW2vz4bO88i6lIdByGeGeJ93Nnklr6s6Ob5dBf+jF+QEPQY/5j2o2AJHseo1xPpX6LZIgNS
qmFO0PdB4zq8o7v8uhNejV3hhG72si2Lo5xsnaGJ57YadISUXk8Qvu5U4YDtjdh/FDpOoFz3jR+H
Ypy9HCV5oxdYsNHG2vITx29uNdMa87u+fFa6h+1jrUeWD2GM29fBd4OhVrQL+gZW0PZYihZhclwu
Nvrv/K72H3IYhz8KYSmSGEqi+gEywwbsv7HVYLLaF6fTGCeHKNBiG/xwlm/4F0PPr2M3W6nfcaAB
eJfLhIHO7Pq06WgiW17iAQX81oqlbzOGEYLQSkVOo2Q95/k4NeP6uwSd/qGbgTNbT/uYyEcpbC5t
8SYQ3iov71yMWxmRhWh6hWde0p27IbMzyZuAFd01OyO6GdPXba1ZK4AtTJ6lNfaFSgyaEo3w/5RK
NTBoiXteqXRlruyTa9GYnFEjdWkSEUZXm9m3okDnDADa4YRzwaFVfWFPpPtqdKYth9dG+kdCa6YF
eDAw6r7EqribZqCOyel++/Ccj8oOPARTF/mxCVXW6wdDtVHA1TAP2XLqEBx/w446pGI41oJOV7iC
Ow0zTNHVFzwBe1WxxntVUYeyYZvsWEMlyHXfTdAd7TFHsbbZleiBWHRoLz6mtsLLxDjKw5LxpKnk
C7qMCoumNF5Vf43RLVfGHABP/fvqjZVIr4JUnmIh/x4EzZ2MP3Wkvk/b4KDk30jzMIy+WwYol2jR
bG1/XI4/ZBF625QAUEiDxhXZhL3X1ErBEIiFGo6PX+0ILSxIZ/zQnHX1kGBO2KmywTPCV7kFm47y
lofJ976crNH/x4++VlLuzeXgbh+Rd/+MU5K1NPqXeauZv5ZP2kvXjg/lpN4RLPEEobxrBvO6LZGn
y4xzaqKsT5IeQSYW1Ks86VixaS0Ty1SxFO9Gg7s3xAk2LGtxl6rEbylvq37Rd5oHikdbf/pOQWdB
HH7keikauzbshwXSBSFMIQPjltaVs2+Ybfcg7lV/ql0qMT9iyeL/v9v+yS+ysLoqwEtrLDgA6Qes
t+qdYRyBpSMCf2D7u3E0hUVKCUpstvc1jGFKf4rTLTH3M2TkMug7gnuB5HYT7LYlcsyPRdYFL3Ig
Sz18K6kOQ/EA5r2KR/v0hzbAr6BsMKlIJ6NF2k4Ycuo9xQNI0k4Bxa6bXHyvd8nxfY4T6CXGIcU8
2dP28TiGYDBWP6pKNkXY76Tw1dGouBJ5qpBO+rlpyWAu2ha2GqdQ+xDRowLR5XtwXRTLwGtTpkU+
yQ7gCAssUCf3GTmkvDi1AvEMXVyIoZnJQgzYhmKtFpFRZT/bM0qxjg6uD4tcckB9Ukp5jG5yHNiq
vS0kMllBPou1ADpt2VGM7jwK5bNAfE6aKK9+qQ8Z7N6cMhuSEEqQQblyaK1xPpEHgup57oQe5QxV
ESBpxwhZjxXfgGjKim7nV3B3vP3NLMTigt9LlYsLNjA4MCkijD3FPiL50c08M+coCrtB5/dRXWPk
HMNQQX8g2njXaa07TD9HQ+M8TlcdyuJWmddGOhcjtujQgdOa46y7o+lp1X3WiVYqH+v62ex5dab1
DHIhkTH2aDQ7fQowljfd5wcZrfBk/85v2WD8YnDgQFEUpP/nDdav5uMLuYyl+6WRhJEBufJ0wQKm
rQUSTFyHLRrWhG31Cdt92+bOu1smrCfJmGm93P3bcMcrYy8dKSoYrzLOMwz694U2Ju0kpIGPKYlW
z5ykf41DILz1hzC8DH81or3UfMa1gB1yAInuhExba2zdDG/UoXc1v08sBW+AQB5PqalZjTrfJaN5
qubMg1sP8Ujo96TNbgWzdibQ0E8dkNKkiIcFzPN8v20aAKKzxk+ENgNloQfNQuog8h8SIGDpXv/M
Rxta7398aBW7dxAQkmHiBi7dDEZLF35kije0F6P1YnJRigkQd4dW59jsH4QqqiqJKkZ9WDjnaap0
gCu/dyvHM226pKAoU72/whOkoeRDEqPCfVDVeVLgQltAfAcnLGTt9LsSFGUz0B1Q/3Ri0C7UHg/H
cF2lP8QyKg2hudCPBlqk+mir5kvig9hQLq+T3njdPHERKHnyGLXO49TIBB0mJOwTPDCe6ESOf5fY
FB67+qIeKB01xVrgEUys+6SPczJxMy06s0xEyO1kICFJpy51B81G6VvW36SeE6TXg8ovYWwXOO/V
qYhSOMBY/a61shfX4XEc50vsmxzHx7lOthlcgA+3GWlFVZECS0yuYdXsWqU8kAqsW0p02Hazf7D6
j4PR1/TCAZJuJkDJQIpKB5vEygrc/mSe81PvovFj53aFQVQegijviEzcHIa5y8cMhgFGhri5V/W9
Vu+y4lblMYlzVIQw4RJPUiIbJu6yz18NcEg2N8pwKcnLqFq15G3f5Hpz/cPcCRMjhSJJfR38sU58
7q7SYwf+azpsHjoA7PS+q5b4ZXJkazxSawift4VzPyPja1RfzUhLqXjUneLlzrxP3OgfDTwGwq4+
xq7+wEM6WY/PH3rDeBm8OKQRiEbIKINvBOCM0m4er6UqYrLKCSvURHlpHfeIjJ+Zx0LBBBsy88QY
AesGVOws889gf7tqs/qS94Be9Y2D4PdoIL3OMcbY1P5Bqvv9mOTO9nXTT/nbE3nxqRnXo1SCMKkK
FDhvj8lwCZovpsT5otsOR2Z7vmqpFZj9QgMzrONLJYLHr59cnbQnrLZzKmbb5iizHd9eTep4yPAp
2wQTF0NsR/GzFD5m8ZPAG1TmnYrxNnk8DFHfIzfv8h+mcZ6it3x2ueD/258HOxiffVroy7XuE3we
fXCL6JSOrhFySuHrExW/VEAWGddSY8OwCyJoY+MOwDVqbAnhvTjKburEnu7I35M7Dbw5wwkTqeB5
LV62NXB9JmAhn97Bwm8rVR6OgU7RNYERCZ/jYUxUxRuA4rEZTvu6LY733Rj3IueT0YLYEdY+3SQg
PJoehOTnJPMWhde7fYtTMV5FkPy8B2oIrT2JNh3uLUPLBxRr/O199NWbh7+qKvzHjclsezHSwzDS
FNTW4ka8Jnry1azLx6EfQT+ncJwG1Yg/Ow2Z3dwSojgVWrWH7qv6oem6r4LK48TlKP577rtQCnWK
+lGmG1XYKrRGoCnKoPOYr9u6wBPCrMs081SMvo8rq2d5R/LZieTRkgyF45U4KvduAIuzTKEv5XIL
Iy7ECWhsxrUFTUOvVV9TU9xtn4gnivUXkaRkKm35RllgJelBTkZbVq9gM+Zo2x/0W8c2N1B3iMbS
DrZJL2Lt7X/H2FV7uISeCuafBgPX6ql74aXI6yr3IY5xUr1Q5xKpUPHsi+FJ9fOj0Ru8I60nAh8y
GEcUdqiFV6pBwfnMHeks/552zIOvptMe/2XIQU5wI7n9Jbd5T+r1yPUhm3FLSd7XfU7PV4XlsxEP
p1KbHLMd3Vo1LW3gYVLyxDHeSfTNasw6eCdzEixRrawqASVv4IjTHsOR2zr5Bwf/cTYm3QkiEflc
CLQh6gon0A7N+3r/nSLLRF7IGYhcN+kPWUw+E8+RL4KnHPlM5p96HcOQuMeoLjgeUFo3tF9y2F6j
gldTKkwY5qgxhkjBuzLA5d4k59ker4GNmiNgc4Nb3gQv7yrZ5iNs21RkBbAQlJhct1OvbWzVweMY
IMqhbvMqnCtoLPTh/3FMJstRRIAg5ANeAo2b6KCb0/YArNxTEJHR7s5TaQWHf4knwCMdnxXe84rz
NdmO5NgHpATUFmJaOe50X3B8WbiIEY9Yj/cxGedSICFXU7p0FrZu3D420mOT3ev9ddsOeFIY94IW
caIXCn3YAD2nP4WNnQiXNOGkc394XHx8MvozFtFGmGUiNCpUBDM/yheZ1r7+IQ/zA1ZoRa+6U0/p
P1z+A953YtxJAc6TOitwNAoAb3jNJbtEAGqYj/MVDJmoDPkuL//miWSciin7aZuYcJiFfNQkzHhP
Z1JzWv3rHamF+jPeZCB9k5W0SC3sy4PkNHiRll7yLD+Zh8Z5X7B01IfCKy/cDSMaqH9PsX59RbZ1
mSphJIAOkVbc5CO4LF1wvIAgtjgAlBDA0ibHR3Nuk+1bSnFtjgVdURX0t05LLAAS6dl+W/95Mhhf
MgV1ZShYjHPi8Gs4gsvc0woedSrHxtg2JcrSDYlR/nVAtC4D0RMbAWDwVgVe+sM7C+MxZK3WSBlC
MYDj6BjdtZGBocTFWeadhv6KhSnHRlhkvgw27MaV0BAdHUxMH9t97aYncgHJlZU5wl3Ddfr0Q2zp
HuNB4i6uqg6D007p32qRp8pHA6Ad4SWt9jWGYLv2mPU6wKq+5RHP4dN72xLNOJKYVE3UohvrGPUX
VbnzueNu1C1sCWDcxiyZfVZnUEIVQLMWTUZiT46tek9r2bNLrWt0W7SZ+SAlvOBtMN6kSWVtIhQq
vvcmm1IhxI558PcEw+8BNxHi6A4LN5A0oRKnJSxazCIrIbakzFZY2yOPImZ9YObDR7JLgnMpTmaV
oLxDR86UU7I7I4hiodS3f2z7j9VPhxII8NkozCfbbq1qf8om3wALsxpbYfQtQOscKD0JmSx/8Mr4
ui1u/WALeYy/kkt5zrQZWUGMenJxn9k9yhIGWgDxkTuqu/r0WMhi3m19gZ2cgS63tR6lKxou+rH7
STckGju8JWhAjG56ba9NaSW3PGAKnmzWlwXGmLQlyB/jAz7gvt1370uzf4OYpS+OyDizxFcUtY8x
WDXJxyC5U1OQz3Gi2KrOL0QwjkvRR3Rv6EodoIBsgDgZ2aHNEgcNjm3VWL8xxVCBWGboMrvKH5pS
0KmUO0Wc7pvk0Nfo+cnXWH3ykye/u/Y8iM7V15r8Sx7bsjHMZALaGMisEqmzat8Rqsgr07uS/Pg7
bCN9IYupieC4shSIGMIZiUVHDn1Hd9TbfP9vZxHcWZwu5qrHX8hjrCw1oHt6AqtWU8cYvkf14/a3
Ws/hFgIY05KKfKzA04hNvADtCwAZCf7oNlN8wMbzWWuM2zmMvoYqVuZQG7Sz2njTBsXt8bZp9DfN
AFxWMTql+Cq25tP2T1t3aB+flTG8OQbXdWHQmka9j4edEN9SrAvdfC7GqwaS7W1p68bxIY2xP2Di
pgAXFpBMBJcw9lLkzHNymglvsoP3QRkjFEhq1uGAEeRpbK1hTs99HHAubj2SLr4pkyboappGSYwM
pVXkO0nGqzTGgo3fHdJ5Oqhl7A46kqQg/DqXudVojZeKvGUAjg9gV/SIJkwN0GQwXYVYPjtq8VLk
OzE51crXtPFaboSgavpb4rI4Mv09i1ywmYIsMAocWbrtXPIlBKVdbyk3489wnznRX6EVfbgBhW3a
JFXZD53y7uJAOGyUp6YJ7AgsZttKue3ZFLZhE4GiwhQphkiJFfW4uPQF9h0sY+ysws85BsCTxXga
rcLs2ETxxqLQ1jKv6mwzsEfRHnvOs3H1cfDrU4GG8POnKhSslYkK0vY5M63UEG/MtvGKMXG27+4P
Ccp/LBqTZp/lkKoS+nTCN8oVsDZ1u9ATEYusCWhgfAi6bfehiIz7SOZYjJMe+WSYqa4ZVG7Zi7Y0
ZxZIpVzOwXgXyLgQM+rSPKFAZ7UDAMqrdsqep9giDbBdsZGIV0/6LEnezNvIpwrwZxMD+cPn+zTi
XpdIEmD3MbIomHLstfv0TbX828qLPPJj+5S8QzIvEQEdlKAZcMhsQE1hKC1JlO3A/AvKGZTwFtrI
OI6szU2l6TDaWjv+7n2qtvNQMPySu8Neyzn2zDkU27bB/Oeojxm8lKqd0EtXR2/gMSfwRDAJihQk
lS7X0Hop9or+UQXsb8cpIq9Xdz/u7D3+fHK2EgGxG+pZUWoJt3QYudlldgtNqN3prrxKrrivTrxU
aH3uYiGWcRxKGA8AiINYUJTsQqBRxZ55l5/onmDp6rcmBndFPACqU3wuL7wRaE5QVd4Li8tDJ7li
IrOlpB71GcUue9znL70teiCBiy0eVA/vM9K/L6T1aZ23HQVwAKdTljumfq60/baFcRz++1deiOj8
SseCNFxWq5wFEdzgp6q+BOq3kjcwwzsL4zjaMUlBkAqtL0hsj+aT1AFkW3nZPg1PCOMvilE2dW3A
3lHj36nJjZzfIn3bFsGLKO/tgMWNTRiumzoBH2WwJQ9NRDcU8ealLCTiXvqrWs+HtrOT3CaKIYQ0
SBTTyPWVF3PksUDQ+Lfhz9mCAUnxuAD8DVKmxnAGMTomXc+LwTwZTFIRggfNRysX2W4T3kl66QQh
Wmi6ci82vZuG2G8GFm0sAn59zrG+iYEDMc7hVlLQ6/FcPUffZcZ99MTMAo1uwnb4CX5ml+ptWP6Y
o0tF7jmKwgmVMr2WhaL0fUQMEsBXYAEOSNsUKgd81irgbzG6+MKrUGw/lLCE/Vlajvp+1+fo05vg
DWkwrtj81PSd4GPUH4v2FWqS28dbH4lZqCaTgGShRjJSw6CJhEwAxXfX1AAwQkfgaDFGhksc9qVD
dyhkwPUEzl+1gxc/gPUoaK5XJszRqVVXbx2wL0ul27T7QuIcdX0OfyGJcSumGAazqcJIBrRmBWvY
xZ52ExwNMGN0jv4F7B9746n3krftK+Z4M3ZEG0N3SEnqCdgL+WOA/nMWnY15creF8EIaO5YNm8cw
jIbnBfVnEvwZUHFa+DNKAy784LWk1tXUkEyVqJKqs6TcgO4A7Qxdes8C4HwCSGxW4n3fxidx6vai
OXip/vpXB/wQyXy9xAw7rRygqGj2gVRsHzqgHwUrXHXAyBa6bhxx1IP85lHx4ADErC4TIL19NsSx
AT1H29KIisT8HU4AzSjwVdEesC5awS3PDtZn3FVV0VVTEnWVMIbgI7SaYoXqjZS+VqCUDiHM/EfA
/Dkw/ePESk0Hc37W9jlXlXMhlLlVHVDmZEjg1GVBAtpEa2WtD+DWihNuV/VlIYbJzMWybMxRw21O
Q+WS4RqYsV1kYA+US880670gG5z0fN0gfonU2Gd97wdzU3UI8P+u2IVeoaGTD0goQN0N+5xLDrmq
MAt5jMLkRdeHNUqK76Mf47mxKxsTVmAKHXflLt3xWlf0xn7Tz4U4JhqbeT0lIB0Dwhkwls26s+b0
C/pUs+nO/TNo64eWV+3aVhWNfesnMPi4n+iDR7oX/dTtcycoW46T5glhom2taKXpz7hFI/6aGPOd
UmGFJZk5uQzv8uivWMR0rajFXKQ7/fEh2it7wY0OFDyTt6fEOwwbWw1hMCYZfQBQqu+VxDj06isp
k/22Ca/mQgtNYPyGMgiiMtXIlgNJsEj3I8z2Wn9IZk/j1VW5NsV4i0TtExILADAKD/rR2FPurNIt
Dr6l7v9yTmxxLsZn+CRTU4ADQRXA55DcGDmYwe9C/YteZRx1WJ/w+xDFvuWzUUG1uKQ9KQfEro5k
NTvQ72L0550T7IW37MPRi/e3yUL95pzotTTCdsGT6aVq8iop5dmvs5/bisE9FusjxmEaIhrDKow7
g3XMCY7Bs44ZKtlrd9pg8XzSegNicY/URy4OFudVM8QdDpaUsWmbymPQkNtmKp6DyLDBXPqtE8r7
IhutGnS9QCqXBwtvI1sLw8CZxCc1b+woEg49SQ9iIHPshHfrjGsRwG4yGAQBQakupXGfNFAsTrds
O8xp70DBi/MrUyXmOgXVlKYXxfe0IbL0+a4xvxvJ29D9lxGOffTPkZQXZQBrpNPsCiJOjJRIfqwO
/U5wlNdtZeIdjfEyQtCGPv6jvCPZRdEqmwjAVJ70OxOjcDFAuaaEcHITjmN717bFbaYGaYcxph+s
283ll0mrLSP/WRYPSfTfimJ8TTAQLOjSfHaeAMGe5rt47J961f/ux9/6OeSt31FV2wjebD1gGDUw
Ug4Q1ytXRRNviFz/v1nJUApVDTApGoAxQ7nksyUKqiLqeuWjsNGcc6wtdr2VaN+2VWI9in7IYMJb
b6Amr8rQ9iEGX508v4aNDjyl1I2Tx1qg9j/uNfjsbanrWvEhlVHEQW1KUQ0Qu0XdSWo7LI91fgMA
k6zgGDPveEywQ6s2wreBMxMzd65u1Si0xuFHLNxVDchDa6vlPRTpff2uFR8nY5QQ8B05kKFxnxk6
sZUnwWNje7rnuME/RIVfYth5u0rWuyAeEezEe+GxBjgblq5yu3Zpalw8Cg5vnn0VHn2hi+zEXRsb
eSnTQN5+79z8Ce9ux3jIclQXJk+x8Xp71B+4c5rrJvZxSib25ZImA5yEVsQeg5v+oO1jIM4bszXe
0/Z+vTMGK3vb1kzO92Mn8oJQxPS3hIErodsBVo8A8zB2QQK3LWU1jAG0XtENjU5AMzE2nUYxEyP4
Dqyx6f5DHtmEF8ZWD7IQwURKwD6VU2Z2cLyKW4A7PH6szKdW87YPsmpfCymMi/IjsJlMAYqieYRS
cnEblB6pz4V+V8jgDZm9gscxx7s5euxFPKkn08wVSmQXBlC9+BTmk6UVnFOtuqfFqRj3JGVDNuSY
TAbdWWnF0UFr742msQoztrqBtwS4bssLaYyPyisjS5pWQVP5S35I72gK4Dt0Vr23KLWsfyNy4grv
eIyPIiA21kOCrZswcAP9yTR/9tKrXr8k6tdt7Vgvh3wcTRU/f62mRmYY5LjIJttV0TEzsJcS7bTs
sTVdM/oKlhslTTkZx3qJcCGUecSHppZVyXunUs3ORmbugy6z1X62Zr3dx8rotEBAy+Pw0KUv4TDa
vRScxSG+04D/oMpCByAIgIGbvcz5YSuqi2FA0wQRpizp4BH7fBlhNhtdrSA0yKmj1Y9ChpbgbvvC
V74s6A9k2QD5FZ5V7JaTLIt9IkUzVoI0t2mAhDa6GjAPmtHi1kpW/MsnUYx/iTpTkWoTRae8eWpk
4zSlhRUBjITU6t/c2+JQjI/RixTbuClqr3Hmje1No9ozr5W5ZoM4jWaIRAQDDb7P529jTtH/7vzQ
SqH0vjxu3KjAdpldgPo6PFKTlcD2SZz8WVwQkg60Ty1a91n81W+Vb/nwtq0Ja1bwSQQTYpo08ovG
AFWQcmsgS0iu+rE4xk57Ep6x6wDqKWCKFc7wxqUAoVfFZEAQTCRVE1V0ZVk1T+upSzMdOhhMyksG
XOZcR+1MmB0SgEhVrF15AEfm1F7T3LhKpOGYwB8+5S/57PRhW1QlBSEEfs1ZP1Is18QGRjh60bUV
uxGXinT1U4JRFfVeSQcTMzXJRUCaoiDQmh4oqzJwR9WkuWoDj66PJ4IJEI0aDSPYYxDK02ZXDf0O
C5nutrqsWvPiFIxvGsvWJ4WA9UgwIlharCKE48pCxarTjiNq1Q1+iGJX0QoN3F9Ch0xSIZbcArKx
wirCl//qOGzhfy79KR1bzAhP5s0sPmjNtzDat/39thTeSRgrJr4glHkN9ohO3NXKc2cchuTpb0QQ
bAASHS0awlixYGCdopcxSluVdtY7pnJnKI/bItY9hYbAZILcUiXsZXXtMIwildF7wX64FBfBrffk
pjyBsdOtd9JrdKtj+IY3UbGqcguxzO2pfSVpxRTDB8bnnLxpWFTFiPzIe5Bxj8dcYSgoimDk0AXK
z+v/VOkkoogNig6ED83tiB0KOn1W7nhd4FXt0HRFVgkSfYVtGY5jPOjIQrBlnP2jAHENvDk+j0B6
Nd5/yGAbhlGkJT6GOdCWbDH5I30TVTA7lRjEaX60esBJG9cqg4q0kMYEyTarMjSAEPLpYmz42gBU
SXYrTBr5HmZ0r50juYUXulrsGj+2dXTVAy4kM7rShVIsAl8e7qk2bbBZ3YyjzBnsXnvhfjodoyd9
FpthKGKdmm4vqThXtMOgx53xID9OICutbRJbVclxhtR1/xYsFwejB19Ejz7QpKH5H9KubDluHFt+
ESMI7nzlWqsWS5YsvzDakpv7vvPrb0I946IgTmFG92EiOkYRPgXwIHFwlkwomoJs5Eei7roe/PTm
XY3O7/QgYEb3+jZyXFKmf19ZqxJxEKMcaglQ5xKqHcQla4OTcNk+1X+8XqZ/X5kwhaDuMYKIdHUi
QxahuS+KzG6Nzu2ThdO3ujU6ii+Guq5oGJj6ZYutCmgCCAlxssntAAlweZeflTfFMv0M97zuNNwj
vVU7kRG6E1MzNBBishm5qMumUR4MnIAD9ZHSN04ayLZC8I0g3fiVr7Uyxm5lrphRA2R2+vKpa55n
5VWrn7/gECsTTPDSZ0EAAm6YIAJkdyLQizvLwFsHd9eY+EWp9GpRU1gxzsY9FfEznPAknEH9ZmOi
3r++pE0HXC2JiWTMYFKmJMArq55ujepmlh8CobMEbgZu8yxpGjwdyXF0nDBwIRZF2eEBhsrWg+bO
tv6qoVgcvCTPZWzJfoIx23E3vFxf23/YyYtRBi7SvjN7jQr5UQSmY/yQvD8qTrnXduPuK6oI8PaL
NQYupglauVqBVwqVfqSshMG+g05rhvG/L9BcfjDF+PrSq302BQD4RPm7mprbGO8CGaVQrNYWlTc1
1L5ztpL6wSfkXS2OcX0Iok8ZhrwUcDsrh2nfnns//Z79EsGaZx4odZC5F050cjn2eJHPpuugz1wz
DFHXDJG5zZZR1EJDqADDybPeNq7QDcellXecFVIP/LTClRnGQ+tIrNNGnjAahSE9pL+PDVpezrFN
+4kg/VjaPBKczctsZZDxzgDcjooQtwrQ5GdTQDxDO4T1uVHvFGNXSp11fX3bu4jsPSokEABlybk1
bWwSocIuJvr3eH7pEsFb+paziRwjbJ5dyHuiZQIKFQL6V7V7BMlT51xfx/Y1pv9ZCJtaF5QuTEwF
Oeb0KXuUvd4PD5ET+7Jf7mV7uJ+PPP/bhEgo7SqiDiIcVWZcX0a/YJWCrd+RyqdaeY7KOwODHzxt
ve2tu1hhUB+07LqCAhl6LrXcNhvMpE6q1ee85sdtTDREWdd0ySQmO+kRl0Mj1BHi7Lmyqz28/Tgj
rsFYNMZKfkK6mHMrbzVbymRlj4GqCLNGSljBy1GxfUJv7H23m3YyuuduRlRC6Cx2u+vsyI384Udh
g3HwKxfcyj7z9crJ7KpUhksO3R69SnYXenGkWiavPXDz+63sMN9vycMhCqnrB/N5UG9b8yANnDLg
dq5mZYO5rAWtgKJ1iBtGtma7vKETBCmqWCBTs5Xjf8F7S/fmEyRe7H3qEQmWUokmfDvJH13J7n1j
P1iNq37TbbRA0zbZYxtancd7C25eNiu7zMtJAt19FMyAYnN8SNrmVtVfa4z4jZVoy6HhkABKw4vB
zYRv3gArs8xFUyRVoQo6AuTWxcDVz9qOHLST+sJZP3Q+RHkfriPZJq6szDEXTjaKhlYmGCRThUMa
Qv/3USjtMeVMu2zeMisr7C2TqONYKrXiGPpDXCCD/1sqQKcyWUG7T7gMD7w10VOyes9Iy5gPiwGG
jjZ383wH/r3A3CsZZ008EGPbQMzJyKKZjjF3Xg9aQdB4HdQbsN/7qEEdebRMnJP9njFZrUlWpXrB
VLHiNLI9aT8Vyep63tuMuta1k8agB8mktFIWnOxOkGxxQBvsVFmZ0lgIm2+kADFCWXljT6DXlNvx
KFlhkXD6VbeqT0Bq2SCSLoL6ia3lSkXfB4ircCUsIGYXwocZtQlt+ps0sZMlup9TjqGmsts25WD0
9p2+Ms04KT7m8k+BV7V+KIcYXXalndqxn+8xdXMbOlyO1m2E0SW0iSCk1BQGYZaqndKhog70r1bn
0NVDy7hL/dg2LGJ3aA2gzfEQh9b3JWentw/JxTiDM4pQjxAXgPEeqi/CW9Fh0s2LJt6mbvvtxQyD
L9MgClrdK/BbrFH10Gd2yP0A04GUWwbdi75h8+K/rdE6+NDFJvMhpyTPBJXe9sJucKS/WzBcCN9i
Pzuq9yBUwh3VHgVujLHFY/bBKoM6TV6NYyMAdejXBCO8G7vCTWvFLp3qo4lLSvyCBkC0XcicO5n3
LenfV+AgmKW+6NoCljbdz1Dv7gYLjMKTxLkr/gPiXTaWCWPGrmuUKULFgUqrkhN9XGbHAV2Npad/
aXzvw4YycDRMrQh69kGB0HO/Qw+BrYjkFNede/0G5HkoE89glDSEjCAoc8zIGqvckhrozvAGw/9D
1PRn61i1wlkqtSJYelphs2jECw5/yvWSDlaAVFSF+R5e0MtxCpVBF/CgdFWnIU05K5U9GidwGNhp
7cg8nTvO/qkMkNQYZ05KEQFLKbqJ9B3Z0FTjcW5tx4CX3WNQpFZEdQbXLboflFdhCW6nFge70mzS
Q1Ej7ng3OwWIzxfhxRwDIGYRmXlfGehAM8HKH4B3q4wssoh+DGIZZUbom+fPRM/uq3k8xQIBU8rv
IM/cMmm9/5dzqgyowDVTGXl0tKYtu0z3u+ZV5jaX8z4ggx5BG+t6UAA9Wje/ISBHzs/GW3CaPZpy
CD0VFJqgHru+ru2A8LLDDJKoeaGJXYvbRw/9PnGjwuswfj9lz2r4QPK/rhvbLhNcLgRWsnCGZJAB
ggSkHTB2gIlTr/+e++Kd7NPWO+UYHbLzyFshz2UZWGmHPtfiGMGUqD+kE3jA+sc56HDg/Sn8wjDR
GinZ8iwdJE/1dEY3UoK4ITiK+j7lyfdw4IStOAYxFFlITeGkOhrRXSP7uWjpscv5VPQkfzp6aOgw
UDmF5jTL+yxPRpljBAyZgYPhLyAlzDztjkYL1bfmXZnrur1N37+YYx+XkZb2ulEjESGE0r7oUigT
9XuIEfOWxbPDgHGV5kvbjXgA0VfdsF92xl57q53ZI25yEB4NO/R4fIvbYdBqbQwwZ11DwmbEGUv2
wg+QWEJtzyqO4WlwQ4hzFWf9Lj+ae97E2XYEvzLLYLXYVpNq0k61TkYXPhhdxscRsg49OBlHa1Ru
zdytYk4AtBlJr2wygD13EmhPTfSv0Enh1kdjrSf4EleTlPcV6d9XcRZkqUcBCXbwXAQHUE+M+UvF
k1TbPGarlTBgnFZmG0gJBUbyJPShlYWqpTbfFZl3pW4/d1aWGAiuUqUtuxmkHYqQnrNWcudxupfm
3pEgZB9MBM+s9Dz3s51IoxvrA4QbNbsj0P8D4dL1U7gdHa1+CxPqZX0+R6mB6GghiI5AQ4nqj51h
4WCaSRA280dmeJ+SgecEZXihqBDKNs3ktQOE2TESNPK1PjdDicvK2ImDPslFNH0jbzs31uQstEsN
KkoVuCDLPe5XK7rn8bpuXjwriwzUBNB5bxsTOdzMuJXSfVXljl7e5IKTSTXnFud9N1Y9rmxGcA6F
l++2dIhqY/v9u6FHA1Etj4Bg+y5fLY+BFymqZbFuEa0E58mJQKCj39S+YJvfW+cfPQf5hbxdd0/e
jjLo0i3oLBZ1hA9acRPEDZQvZSvvdwUY78n4ct0W5/yzPASy3KhxP0d4ypmWCuUWEA9I4anjdZq/
EzVcuWclBmdiU5pMLcM2CkflYO40v4eosou0x7E+k/x9gl3DTUHcyV1uVB/qCKAE5j1Rth+Uq4/J
YFAfmEao0TfzEpwVyAxFNpFSSyIPCrrEk50a3oMOCjBgWApPIZNrm8Ecc4jkxoBsthN2vxq58MYC
fE99dSYThORn0DJF0z43X8VB+JblD4LMu595X5pBoF4Hk6QZ4JxO4DpHE1X9HJIbNeY1AHGcl203
qjO9UnsJdxZ9sxtP6q/yu3ZnIrckOuqZ6jx359iRR7vlXTAchJUZHCIaKPo6gud7WL/WqTWLT4LE
yWFxwFVmIpzBiNDHleDpjpa+nWn2zqAl99fPIy+KYnsGwrHSap0ShdH9i3fLkXYaT8fY1pCh03ZU
57T5ziut8/aOQRxZLMxGnPDsC+TEFgPTWnTDmieebCQPv9nmIjOeZkP6iN8pslX/A35zIrVPvUZ1
piG6QXxTQW1FNG8MCIDryI0Fb5P5PJNvTcRLs26fM4VIoiaBk15nMAbPjFILJ/ihNDgx8bUINbFn
lZc851lh0ERCr/s/Q9NpbnhBJVhl3JwxL+nEIa//bPtEowyM3lIMJihMFAp9hkk2EoQUmeCV4qGb
T6rxLGC4GFNWHOfffo1dTDG3xCCgyV4zYAo9RuAMTt3l17BT7tD+4A9+6sw8Lo7tXbzYY75VvWC0
sacsPEU2WIvkJjIy4c19XDeclfEMMZ8Lih2ZEqToquvDboeZTTB5piAE/ytPxy9YgiCZaUoqlJjJ
+xFcvRmUsVn6MUPrdFj8zkAEHr6qpb/wKLK3kHBthQEMcyiWURgwAkeQKzUD1RUwNXndGba2bG2C
cTtZ682oGnrElWCBGZ4W6C0Y92a/v25lC/nWVhiPC6NFLzU8gRwJ5HT9Xdk4RsqB9O2FKIpkqODf
BenLx1ccVFUCgpZHJBMjX44wLFY/ZC0m5XlffnspFzvSRzuSJJPWrDBnl2HMZphf86qyqvD39f2i
jsrGcZJ4McKEw8piZlHdoBHFgKxadwq1myL9ETb3UfSQdpxX9mbsvTbGeFlihuNch8gBUR52dRfc
zd8TR7kDo3C6X9zcaUpbl0EjxfG8zZTC2i7jelmkDqI+Qd0n2S8n+Rg5GKreiyfxyJvF2j5Gl91k
vC9WeyOTUZTEjI+nL9+a7On619q8cNcrYQBOqRpd0IyY5oH6J6COl/pNaE12+Uifuf0u+ItjkOeE
DNCZXa3UgwmDg5c9Eic/GGhb+NV6Gl7Wnd3U4HoMPYmXQN+6NyRMwGuKSkwDAwofXZ80UpFmKahR
/vWeL2u85xUaVxD7v3sXbhFbyiuTbIFl6iu5S0HpjzZL3PO74ZS7yS0uK2zu/EL8akeFmeed2jnK
TWZzn6WcFbPVlljVy3BSkfXCQOgp/oaHGwZCR9TivNmRn/4LniyKHp8P/p8tZssug5hFUTmYlGME
9KHQMB2s2qlPtK2ZPzC1xdr4YXcZmEmypVFkE5WP4tTsMWXt5HZ6EvzOpwXc6y677bGXhTEgY45d
kTYpdtKoMJsFPr7fesQ7hhTir20eAyiLEi1iMODhAEBBEiFP4Z6xrfu1pzxzE6K8L8WAyoJ+lKl6
T4jiBUFbckO3OfZIUGJKcf+Vl8P6GDAAE82Kmucibmm1dqTWCqYfdf7j+gfazBzSSEYUFahkSCw/
SFEU6FIFJ7Wj5hMGEmK7iTtvkMZDon4zpyW2CqWwZqJZVWQcxQUJTEE/ilpnazGvPrYNqKvfwiJN
V0KQZ8Cxp8qeI9iDSGBP95TfoLGz35lf65zLaNM9LwbZhF5XElnHk5NGjl6g1E6KzESiRN71PeZZ
YWIUgciTVqBpEURtp0p4iZsRDFM556TxNo9N35mLaSoF7QFRfLR6/gwPmtO57Y/eMbyCzpA9X1/U
Zqyy2joGRJoG82MoNSIU7npbkb2wPOUC5H9uk+7b0HLm2Omp+nTEV8YYGEmJmvR6k6BWWxNLSyBl
F0BouSwPmsy5YzeDhpUlBkz0Iu7lBqIWzhT5qrQ3x8fr27Y5DScRqEJinBBvI4MxoOljr6QlohLq
4wropIK3+owOLDsFAxgA/za4ka3C5/GHUKj4vIMXswxuFYXZGZqA0GGZ72Ttt4Y6eFJBLvo55omP
bH+riyUGtFLQ2bSDDsKhSjkN8u0iPRaVF4Sc/jaeFSYUkoVU7ioCqIg1xwCvo9bsS/M+rx+uf65t
L78shkGkVBq7WMWABo7uUwdmgg5MbdNDsRzUwtdrjpf/hyP8xxo7OV31OfS1KR1h59B5jwL0sWFp
J780K7vBhNqBS0S97e0XgwwyJX2fJQtlDwmWW1O8ryvOMNo28l3+fXqbrt7LfZBoSVbj39fUI1gO
42Fn8Ei7N3N6uLYI+g8UjL2zlAuQvUubsEfspEPER2zDO8iEfxfU31KXgWQ5tMr5JakRp4a/47x9
KgQB8gc/yZh7RfBgYrzXue4xm44JegnRUMCOI7NEBlNqyEFDRrw6xNHuIt0yZx3JiP6vuCk4/rK5
uytTzO5mZS9JI8Hke9M4Sj2DfNjHq56znk0XWRlhcF6KdbkNVRznsj/JxSFOOQd5+z0oYYpEASMH
egWYI4ZXxzwM0gCnFzRv0AqvNpY9qSqopPSQwG4XHxmXR9J1VpJpnMVtO49kQDREBkGtyJIHhJpG
cjHFZD+dYJRw4tTWNlAxsEDK7o9OaKPeNlogoUH19rqfbJYskDUwMc4IFiLM4388G0Y7hiIYuOj7
e3br+wzU/eId1IZQ6gavK7ePkjrDpwtgZY65ACpDiKe8hgyCQCzVK7zAyZ6ne80aT1DcdCZeFwt5
LzpdM8jcA+/ZRrHBQWiD1gbfkiWq5bFrWhvdnIlVSj24ASY718tzOgzOnKVWpQj7KhHOGFSzQ2F5
bLPULhQgroweh7QEHXp/LESCrjvFr8nsiIFkB2RObD3NDooETsaoO3ZEtYncuEGeO5MoHqTA/GuS
u91sQqT1tptrpN41O5V6y2grR2ogdqcU56Qv7ro8t7TRdKtQPWFAx+qF+VeP6uAU5XabBT8lpXrS
jfZhiSPFNgI0zFT190St3sIwOpUCBtaM4FyIigUZvZMhR/4sCZgMWSwcoKNpBj8rjbxNauNCqtOZ
DPOcRy/ykFtoKHLK6pks+j6UJCvXc8tMHrVZwGA+seIZg89a9UtS3/RhuOna2Y0wz9NDVQU/BNXZ
5lyY2D/U3bq0sPUijC21f+ll89AXBGO4EZ7rIbHVXvNLRBiRFaMRubeX8jk30KY1lh0UbYZDps4o
zvWNXTTDz3pOkbGtXalMvHDQ9800HE1BtNr+txa23/IAjSe418vFwp31vVl0T4EKYlFwjudm0KKq
GPYlqox5XwbglDgENwJl/DcNiE8px7pFPwMI5IpT+Mw5jZuPSBUTWagt6KCPZlAoVhdRK4hA3kkK
6NUbHiRIFdPuf3V/3dYmbF9M6eLHgz81paLlAw5GmTUPEyg8TbH8HiUx50HAM8Pc7bkSy01CH3al
WPoEgbo59za6eb6GYxhjA5gBQFmGDFMqw1As4X6U3kGwIkxO0PSQjsmJ+cib49lcFCbm/m2M3lar
gCIZkbQ2MhC0q3Kx143lELbFMUtETnJ004wiSRKlSZHA/fHRTJtMkj6IAMvuFQVtqNsehyLkOPf2
BXAxwhZzh1Ds1BBiO3gJUG1umgo1IJ2HrnK/P35B5xxUFwhVRcQkosGO6gu6MA9pgcHlqLCn6DaQ
3DTn+PVm5LMywYbkEE8ZoHOLUlZwUKuDrhxT6IypXwkpV1aYT1M2Kiq4WKXTSb+7IbIK4ge8sbjt
z2+KEBcWwf3AsgwUEpitNcpA2wiZNcVuP5pW9xVWLbgWJtSJDgoFthY9Tbo2tzTuKYgzDXY/3UQj
54ts4+fFBHNa2g4iMEjBIfzOHgTxWyqpliBCVmT4HXBb0Db3bIXVDNxowYycbROCK3WSnggKMqBW
fS0D4v7/wJO5ErIhioYFca/Tqui+QkkW/8d+kLlNbHRrPkUvmiaB20JXCYDtIwJoCfq8zAbsXf0h
vTG92o8c3RZvIW2DCdPUy3zesD/122sGmfhM62o0lilwB7WSPD04NsIpFW7BPWuK5yB+EXnErNtZ
4NUKmfgsCnVcuguOq3gYXfTqQMg1RdYUjENnXvC5iQwrUwwyDGWsTmIL1F4yW+8ma4JCinFuBl6l
YtMHV3YYbJj7Rl2qAc6Bp+xs0dsILH+Qwqp2tbNEmLpHIeiON8zH+XBs1zHCBkUYKDkYzbulB9Md
33vtedWs7UTtZXHv33N19QVLlBgCHQdW/MCnWtD0f90xtY0H8152K7/mFfA52/l+ga0spnomNRPE
CR11MQ/mHFtVZRyV4OX6id4EKXDHoKcDXHXIFXw8ab0552NLn2DSdDuKOw3tFqMBSePgESp1vGBl
e0kXYwwiimbcDxK9PeidOzymrp7Y8vkfRQvUP75rN3y2iW3vv9hkoKSBhncpqiMc5KwVv/Tiborf
epET7W2Xc1fbyOCHQBJpaGbK9OnKdGWH1I6e9TM90GD/s9W3L4kOydLKJIMgMeY+MTwNBEnKR324
KdHtkwV34uKJMeF9OOoFn+HxsokMhOj53EFEfoaX+JQfsnCm3WRlRw0Tup1v3vFm77dPm07pE0Ww
eSKX89ErwwLc4nWGjzZ4zV7+sezDQ7UjfniHFK1XewLojb5wDFYGmYtN0rIxlSHa4eitmxpeJRwE
0AWTx5anxbV5BFaGmPOmCl1EDEqbrhNr0A8x5lSFb9fXspk1NZDKQXbDICCj/Lh5U692cxAhfgox
V69GjrykVvwSCpGtj3s1fLtubXNBJoRYdWoQb8WP1rrcCCGlhFfiPN0uyeSJjQop5tz/ihWQXMjg
gTdQLPtohTQkVnoqW6/J3hzsBvOkxxwXoODzycdRhPuXCbbqDVZGRQt0ZIRaEUphQgeVgC+9PVcm
mL1CAnWeZoIvoxOHVE6jHhQeY+LmuwblRE0GJacMbhgG70hkNGY5YRkDaG90r/XNb8X7DAf68r/x
pmU3cW9tjcE9Qy6aSA5xfWDi03yo9pWXOPEZg2gOGBTR8Cydmu/cu3gLjWQR9C1EN3CU2JyzKS9o
ayKotTU/6K1feHFtyd9KwKwvQ/pQeJt4N9fWLbm2SH1ndRdLWojMB7qcnUpFoQgUYbVMbsVselVN
1VKmgvPK4pljvmFNimSeA9DbG8Gp1D0j7iyoXFnoYS8nnkrYZvv6em3MJ0y6Mg1rDU6JvM4usCuM
XC9Ob8/2dOp9wYUGIqaSY0xYaHvzTFuTBId3LjYTwevfwNxlVS4VWjAhl047TlRP/0HV33K7eBbQ
Qjt7hjXcxwZX1HQrNFhbZW41OZ8iU6KKGWFZ9CgKG7amNa9KWj30auhdB7DNgH9tjEGweESq1GyA
k8UJQ65e7ndW69R7hD02bxZgC5JXptgZRpKZQ4cJQ6Q2ss4JJtEPdcmKtNm+vqSte2ZthkEzFcWy
wigQgMzpc4lZbDx4LbPwwXmfto4Ovovr5v4DsumYZYSUHao7jL2hUsYh0pBKU34uXrzLbqvnApzD
/xI8DUzOfbC9ixdzTEgwG+C6LyoAqdrZgXyYq8dccq8vSdo+6BcbzFUtqm2OJAUITLsFLHo1GFmV
YUdAFhW2yHzHEVpPWkfstX2cNJaBzHlulJ46JweqKdYkVgfkncffJG+tCTXlLjB8Xcj3yRzbc9Eh
vf+bDGBsSEGCLvCqN1v3JXKOpiLrsoLONMahQ/BwDMixI5KpHtUZne7C2/Xd2TyeFwNsPXaYA9Iu
VOsgmO/H4R5CrDnSteP9dSubn3llhfGqKepJW80IbdMAQw8gJypAjwIxLc58xSZ77Gq7TMadxhFq
iXE3/dNU19+kLjqlAgdvLM3pHWGGTDpEop3prrIzO/x1fY3b1/RqkYyfCWCjqTREBY4x38Z1e+gk
jF5U2lFDt03SgyCvF90mTH1dTg5BW++F1PwrMHq/G+UzSFN1jt9zfw9zn3ZjsIgSFR6vXVr4i+wa
rB77BYwtERVUcefdMFpKYPP6MLYxhMBlTR2sqegj/3iRd1kVCmShQR76P1JodYfuq/4TVb9jYefP
13d927MutpjrRW3LBcq09BEDhRjyXR/dgkueR72GDVrxTPqzHuYQxkvVaJOAQ6hByUGCRF9o6F41
9V6REnfuZHsUMjuaY0fMYkuYRGw0T8Prffro82+gLIQasooaW0ptQAc3QmsUiYq6i5wSSBUGD2GS
WFFV2uasOqrU4Pd9j5OyQDFsQX7NcAu12/VC81cjDlZJut2YDLYQg81GD7FZIOrRpJtFSyxBy3b6
mFpjGDodEW/GKXtDNdId6hQZ1dSexVTheec28FwWRP++ivamuZGMhs550WgEXe1onz8a+8pdbIgz
OyAgoGqtmPPiCZNsO8zFLuOchRD2yEJCDE1RPFk4zsNxNl++4pMXE4xPzlmG1xUVwIwaTHp5Cmqy
ysN1E9uRDkLzf/sD45N1mGQyNM+IUzaYQAbJ3AsOdrin1Daof/Je7tvX0B9rbB2nMQMo9lGNVKn5
NaaLxe8ZozfAFf9mp++URZbHGkJ/71krpP08pQJp3mJrXnQwWouzexznYwfx+jE0CEZKgRpSBrmY
5bWfJb/o2296Pnh6eyNK8zF57KCOtwjf0KR9xlS0n45BbMeGYDddxekQ2fw9EhhtiKZC0ZctMA51
SZaR4C2iQkgpc8X5blqsiAdkm66/ssJcCPqoDhHY3CEFS27C+r5Ub3n3/GZ7F6o9fxZCf8LqVC9o
wOhUkv/T+peDuwS0nG6x69zxhJ4PrsqQQu/UT26zssegSNqrQ5yYQJFMikA/GAfuMBRulqGRNo8f
u6WBmp1+kAMTGCbs0/K3GIIsP5jRjfCg9M1NurSeGoJ8aqE9I21HrHoaLE2r7EQP7HmWcWuXLhJK
bj6Wez1vnTIEt20lHWZZ8NBkeTNL8UGE95h9et+Jqiuig6hpOqtIShcfG+znphtMGCiVuiVygzTl
cRFshrerLWAAjYRdk+sY5ULakHJJgHLqXnrJdEv1IQrnm+BYcf4ZYeANKm7f8yvLDM4phS7FRod7
XrYwD4y+9OVogPwx3xdu7PEKLNvLVDQDuSMR7URMCJlr6RhJUocQUv0R9cdpeKqCU5I7M6/8ttm+
ikLyH0tMENlCZT5PchwTmmbWMLFv7DsrggQ81aHr9yJUKub77MzD2M2X3sosEz4qQ4TZ8YnGyLpT
Bk8hRjHjkxk9tMmu4nEHbiPBZYkMEmSD0setDltGeUem2EqWn0P0xgHZzbBptSAGC1o1b/uYPiWp
7ChlkkjP1a4FaW7njzsePeAmnd36qzFI0BYBqVO8lZzmNdvrXm2jTOsKkI0IHvMfXQ7ustGhDabZ
4I5H3mDy5jTP2jpzCBMlIVkyyv90plPK9BJkvTttT632oDZ3C4Tb5ik5aW5gF77qcPZ6+3TQagQm
BNEnyoQDVWqIRpOh6NM4xHvP6yA/KGAPSj84yT4l82tC23S0L43cgp/+35bZ0EAspKAD/yWaFbzA
7x6A+Gflbr7t3GhXPmihpXLcatt1L/YYHAAXZ6slI1qLIHZyaxSpZwT1W2N+hT5qvSwGBJBzQR+c
1KPwIwQgKAS3U2dAhrl35HTmfTzaDfX5ErssiTn5UyKnbQVxbmfuMWqTCE4et7dLVeyVYHoQpwDU
DsmdkVb2IPPSS5tFoPU6lY8XdpeFCiZhEHkEZ7JvXeNAk8vDkdwot4tLzvxS4TbMXRbLoMJioNVW
EBbMgak9RCMrq64zO+0rF4137YQHYszLafEsMsjQiB2oQ2fgOVh7rFAbbmQSn6uO+BHJ9mme21E0
e5zzSP/NT58UWXOkpqm0KNuLlLRQdowlPEvng3JAGsBTOsAf5dVEivdY2YhTXuhFct0sPeXXrDIX
cjNJi5xNIRqZG+1bGjyl8XMHfhJtIM6Stvu8+7uJJl4svQnzq6Uy0GNIUa9kFYA3LtBiEYlWKhUP
XaQ8tkgkNX3szPXgpn19jGgMPd9g7JDzGLq+2URkug07oZTmOML5MYZfZZP44JY7qgT9jVnjXt/g
TfD5s1aosX08LVKVqRhzQqzVGH/JkttolaUU++s2tsOqlREGevQoR4VMRxcEHuAOWmHtBRQGnSV6
qLsceUzv2yuCtghyvUgtsC1abSt3opBnSBJJhqUSuxJnp+FOfXz2EQRtmATSdVPTRZV93aErHpwu
MUoPtCcBHb1HylQsfKeZ+dDjpYQ2NvCjNWYDg2mKzanEV3qfP7LlHWZMznT8U9qNR4lDWEMB8uOZ
+2iMAe9CHZM5zXH/kRQt7ZV67seRU6n6/I0+mmAwOllUMiQacj+K9LLM5wQzBIQDWJ/jh48m6E9Y
vdvEoa0WZQLtsRBD0RMCjhgFXshjIH5TCE9U4zNKfbRFj/PKlh63UTBIGPlMkuiYVNNDqfb38fg3
ONWcKidHgzzF6v8+svXRKBOgtToJ9E5HgDYIP4MpsdPiJdLtEN3h10/vZyz6aIeB4Bn321hEdL4p
BOvquaz3KXJ0CsfpeB7BYG6LNqloyPGU7ZrkPNSG24nlWesHzn2yER18WM1nbd2yrgewqztCZNWZ
pR3oKDWaxl/ls2LVe+SavC9kjz/aZDA2mktBrBow3VHqSZoJMhvUnyhXWuWLucUL3TkfTGHAAgkE
2YhV0O0Q8jsLmz00xax6Fh+FkEutwvlq78mMleMP4qBWSwpO/IpEVlfct+qvbOY1CHKgVmHAIhAJ
EUpK3JztzR8aprcF5F+Kv2lj4LhbeO7+Xg+8An8suY9QhYOQVbHqRGW+wwvd1gnmiCYdSWTMGRUp
FJCL2jIy45eEbGtdzl4bCM/d+NiihmbJs+yq+hwh4wJpRgWZ8wXZFeVNMyZOu/tGNeSjWzGoE4aB
JJpjrr4nTGNrdrs7yD+F7+/C4F2osWvfVRqv4wHnelAY3IEEgNKQCXiQSE+LfFZD+/q/z10XAzi5
LozRAM1nfG90aTxMR/OmT7AqPHP3lS+8jUeBO6LAu2HZTqGoj0TICMLJaOsYWJaOzTHwaGyL/peb
hfPpOCeU7RmSEUaHUwUQMju4meYWRu+kwyFXfc5WUmS54sssJ0YAuaK2MLCVauApqFphWGqsXuth
lwy+2CPBjlR7c4pR8+UYpjHCNcMMBjWx0gRjkKn/ClggCbmHZ9LXAhVHjX7zrg+J45Vsc0/cxInY
S4jHtJ/vGm/3ATKHoWvak436pC374o/p8K5uZGO2yrDVW9UZdzzmjO0PiySoakC6lLDcalo0hnNc
zkjUZE5VIc7V7bg7xvgvzv5+fmDTs38xxBzCmSwYnaMf1hx+66IGjMrsYL4zMi/ubDU8yybenfO3
61a39/hilDmYal0aVa4hFR6Vt415F0ne9X+ft3tMDDAGpIiSDoA2nIrbOHnKcqs1Hq/b2A7V/qyB
vf/rIlYgI14CNNUS6fEHJXzNMjcqPVI+aeZjEHHqIPRDfD4IF3t0zasbslezOW1FqPu0S+iInTdH
r5n0Upk/moLjE9t38cUS4xJJoOVTm6Ehi7RupvntctOFu+ubx3EAhXEAFJQHjEniVDcEkzx/ZSkH
F3kfh3GAmTRaFiNn7FShQ6bINjM/ys9VeVOFXjr9zQ/cOXvGArHRd6RpWhgsWrfEdHliICvFG7bb
dgGTyrsr6B5gMydVOZSVVOL1GwiqRR7D6rHDpKgJbR3r+ud5Zwv57GwXS8z3mYLGUCqZOpvbg+em
tavT4gz7yJ6OWWfRVPXgIoGzq3faTkfTY+ErHIjY3tDLL2C+YBbmzZyrYFmfJzeOdZtkbsJr8Nn2
wn/bMNnkSPt/pH3XbuU40+0TCVAOt8o72N7Obd8I00k5Zz39WXTjzFbTGvH7u4HBDDAGdolkVbFY
Ya08y1WpwoCUGFzi/GFhlRL2z8ugUyJJoJUFOqFxlfS1o7UjJnnB4tbz/pjGx8lInP1T+4/Q47oe
6q7kY0XiZoxFA0AC6EQAF+Ec4UHyZLfxshtWs8C2iV2FkYt75Y/iOclSfVkI7pLiSr7hNI7ssnHa
mYsih7iSI4uG3CRlCRQkVNJ4pzXze85Swbmqu/kdqxGUdWJEK1fCApVLB3RAIJ1QvigotGvnZsnM
CvmyMmV42Y2GLHLzXjeQcuh5OusZH+LJM7izMx0I8nX/lmBiCf/HIZhH8ymAYSlv/F+ZlsFT/l3R
y5BPDPAy9N17N55LlHijP0uaXBdHORBZS5u+Itj3URGC2iVzw0w0y0K3+Ho8dMHIuBy3L/yrOMpb
4HmvKhlogm2ptyoR87SSxUURUqw6wzP+x5viX0n0vNc0NJ1YlNAQwj8imMIrur/fCQY8Whyt8Auq
ypfy675dk736b2ds0KNfS6RpQ7egczfq7pNy8WqutdSRfwq55CDwz522MJBFNjpoflPND5tcmYEU
Txi2QfcWhs26Q3WHLipAJIMt4Lby/tLi6GGRRYsNpdIQCWSIsYG0IANvo8nMgLOmZWCZHHGAeztJ
+ZJUrrRk7km28Kb92RwKdEFHr8o7OoPs8ZVVcdi/wYwPTVptIq6bjAMmOhmJ7c1lcFvxx8IsMTKu
sI/G9rUQbdC4skaOQfYktzyG94aF/gYy0UaaGPOvs2c87Wsj0wIo91H3gj4IAYJr4Y5g4Ek+KCeA
os1ZmiUbJmr07jRarIkshoF/xqkbWnEc8dBNC6epE0cxvFgd7Fr9zlgdubb2VITyJNOsyWNf8kgf
4g4l1eLpFD532NGPBzzwhBh9uYwbh8agy0WjkXIZKrkAQmRWOFNN9TujAaGeLvk5c16GYQF0D3sV
9VIMDFZy6YS+co7fB198am3Oazw0S2osXdlcnSqhPxSlPgWjU7/fp1NXzXGdtWDfOtYm8BLBcm9q
D9VJPecHVMAsBCZe/iodWFTYm7a3kkvdrUtZybqmV4pdYPBgDM2BO/fMcHz7Bl9JoSyh6UAc24gY
dh9nC43vbuzoF4yl24UfPIElCg0x+YGYIRi4H/bVlLU+6npdglwGhyh5CYhvdXfXJId5etkXsZ3g
Xq2OsgQ+TeckkrGHDSptolPYyykAsi0SzhqODv3ioduzZo5ZQml0FIw3TcBZRjoiOXQHtMUQNM/s
FJwz3K+ShfY/v2RhsDP2UqOS6n1f6EDIhAsdUIEbYOGGH7G4UFkyiFmu3HQBlzKF4EIltCNtOvio
rGtN5/7RiamCrui6rnzClBiyLtGSQSPxv+AS0soJU/3CPSGsBPraI5r2GGq4HZwjAf3/JZLrabWu
FO+NWqzVX+gvhE0BDMf+cOS8HBgJLFe5+eJYCSObvBI2xPEoTTGyRhMyq62Hnm2M2jceq5tu+6yu
a6J8RzD2Ip+MZBcbu5Rf8/E1b0Vz/6hYMijPEc1SGcSEnlflObMo9GfwxNjA/mbZMNGrT7fZasso
P2HkfB4uAkJH0mtBkIWrU2aC68JtwJD+RznLlTDKYRSVUQZVieIlnuxDbfMI9EW/7539rWNoAZ13
y4xAlxrZ+AW40Hqp90sLWEOejBOiJ8A1kK932Qhs2FazOO22m+wmY1gPMY6dw6HLa2W2lFJD+DPk
5qGfvgBxfX+nWEsgoc7KXua0Lvupg5Kl/bOKLqnogUnIwRJB2X+jK2UV92gvaWW3koHRJxwNwILt
r2OjcxrPkati0YW0qJkDIJVAi0mLRHgqXM5BHadx2oPqp3bgsMaVWAdDeQCwWfK80gN8ZUKDW1E3
llCxQMZZG0c5gLIrln6q4csa4xjIJuYgZJ6xbeQr99SLsn0517puFIGaqz5H/Ldcn0ywIPVi85da
Rll9KsVJVCGEtXnhaR7u9eDIzBZvR5H/emQ6udpwXZ0XORIWsnFOW8WKMR28nGIdWUFWvYlxLnSd
S8ZsVjRzsEk4sKS/rcb3kisZB8OSIf5ul3WlRFVdI2ws0SNldPMBL/wbQFGzMCZZcij75wt0aytK
AdLXpHCHZjwuU2kGsWDvmydLDOUDhLpse4BBY0Cj9vn0lstPHBPaZ7NKdfUANHeuVLRjKX1Q7x0D
D3bpL55yJK37LMa9jW7l33yNQtu+lqpVEyH18dEg5SRuBVZswUzsbLGrE6HaypzseQwslHdBYsoK
7BlGS88H1lXAGwL4D+x6uSkEE+E3bh97WFi1cZZJUc5hjgGKuQCzy+YxYcY91fItZ1wU1awBAb+v
HixJlH8AyJSwlKROpqEMvjyF7XsdPmjNbSOxKAwZkuix84U3FjnNUXmfjCO/WF2QOqHipPI/MQsX
mnUj0RMXC8jmCkFG6wIBucBjxQXPXngGY7vP+2D58lh1fnIcO75cpVxGo/YKXxREKzO7nd6qQbY6
kEE2uV1rvaXVtbd/aAybVinXgYxcn3Qp3ityCjRSN6j9vGMkPlgiKLeRNfUk8iOKFWn+o6lfkR2T
JUZW+ONi2Ns28g2rCIgHZV0n6pxsjzqZVxeL2zk3rEbJBswppYNb1sWLoEexxSuDlUbhQ5UD5aHL
GktqMdKO8A+9XYvmGWJ37KVxNgPgnfYJ75Whdr+ouVOmXGyGS2lr6ddMkE3BeJkHUjcQj6LCPY2t
CkzW+h+9Sh1h5EwgeJhjMVtDEHhj3voN12BIvkbLTaL+I4ov6dI/Tzn3TTZCq1UiX9SDr2hwP7aV
6rbSSzmO/v45M9yNSnk7zIXMSkKaVcqYvy8xogBkqlrFgFSvsJqvWCpMrHd9FlLRDwa5jZoPdPPW
Ci7BU+mNl47kK0cw2ERO3lpgR1AOBmOZjDeDSr5tLdtAMwUXIF2yjImvI32RztHNVOnOJN9rcBXR
nN/14j/7e8t0EpTnG9JKNiLSrTdav+hiQwcIn7Zqii4BXTYY026Ms6RTJ6CXL36R4wVyYoUFMibD
i5It1hKwGgRYK6NTJhpfhaESIHqdjw0gd8Ac4gV4WjbOL9pWNKsxtvI/InKg7WgKcN4NaivFdqnE
XEY7TPqT0EIXbgTWmugnKTr+2sz6dV/itkAggAoY9JZ5unQrKykvdCIcYBc6kl4gifi2L2BjlI4E
GlcJlEuPuATTdBLesZ3NW6TEDljWc3j8BgSCxdLBBcGbxbP2lLGozDYQ138XTPn2mVODJSARjhR6
QfqC2pyKR1TsFKlTFI5ovDGRTDbgdX4XSfl6MdeUqFDwRogO9ct8mx9LD93F0csE+vLK68G82YA1
nXtibPF21HjdYsr9x9WUtjKAkDHAAxQ3vzuFByS64We0A0MSOazPF81VEuVHFfh+Xq3g3DJUBUHq
AWQUPzyTrj/AQUkmy9S3N1TDOLSkY6YDVvG7Q5uKcWgz0sYver/ij6y15O/R3bfQUzzAxz0rBwzy
pgyj2LyyV1IpNxrUzQKATaispD8LIzriFrMHgMj+Xm66sZUQytSNWJvmUUHWAnmEcvnCp5wJGN6y
yNx9OYzF0HkkvtYiFYxn6N+ebgEkDMrSVGC4LZYIKrMca2gAlluEH3muRqbUPcpLLCJcYA1BMLbs
cyJJLyK5G2TbkB1BfV+So1zZUvxtf8O2C3/Xk6F7tMGLOotZDT5rTQ0uMh87GQDBxKUw0cOIYpJU
2DE/H4wczRmx6Boo6ppK2Xpj3HuSVN5kKecxvmjT7FZfRPkVrVqyeSlg4B8NLxbIIyyAdvlkHAi+
02ZII7/2ychX0ih3EupAKs0jbDMZfkbs58md/Q0IIC4ZJk9ukhvApO2LZB0s+fsqbsmkYZzSBLdQ
llkojkvGmzHfAaaDIYalp5Q3GWa1yxQDLa9ZcMPHlyR0FWbIwDoqynfE9bgA3hDhfvOB79Zak9+g
a4J3C/S4sEB5t++41VFRTmQWl9yIJDw6R03ycqSMkvAxbdASpb0sAIIpmgNfA21NkhkekqEidKZq
1GYVzfTg+hLU2eS0tz5+2NeI7QLZdWV0gkoQ6gAsGiCwB/yLpf9UMQHXvILB2jAlqzhW1gcs175M
hhZ+oicUQJHClyTak0sTQEkq1jYUdik878sharZjX3TndVvlSlMaIjKJAKaslREAmOKp59EylxT3
es0qjjC0XqGcRwGYWjXOcGcHkouXfKMe44Xxxv0PPQRhsKEhlvuEIz502tRyBS6Z+UgoneKjeNGA
PcGjcXJ/77YV7yqI8hQVesRB7wJBtXjUpocxYTyliXl+Ppvr71MuYpJSDTCNMhqsMjxN+3dVeFTE
Z775EqRvMqusyFoM5Svyom+m0kCzR87fSfEhV72/2yzKO6A/V1U4UrdPg0uD9G46MNqPWef+8feV
4xYwKqHPArqaSqCbqNJt2T5H1WQ2wjGbczPTM0cNvfKPMv6YU1UVTdG0T1jajbHMQKxA124w/APy
Zd8QJlOtRbSeNgzF3rSdlSTKdvJ0UfiZ0P/NaKwAxc1UmLrMyBhsagFghHmBYKx+wmAGagVXpxou
P4G7B0Ce2Uh/tIirAHJlrQ5Jb+qSNE9Bp8XBWXT+3Ieco6gcwzQ33edqHdR7q+GqisMsMdxaohzL
SLWlrnQWYC0uGK3YV2yiuJ+sdCWKOhY5TkJt0REPyR6ZR+Sc1q0P2ZGVJJdYR0PUY7Vz46AMGd/j
Eiq06THTwBqkcS6H+Bl9/VYc94daBrxQrNxz83icavXLjJb4YZzPcam+KPqsWvosW1wr33ZxbgVZ
eZoE/tCOslWLKt7aweDGiLPqPvXbeHRnrUPdonVFkG/HRfFFMriTZiQHsLdgWFpqRXt/G7fNd7WP
lDfNGikN9Zq0uHWGaVT2AsCZ+p8YU3nhiD6pczKBp4Fx+203Xa6EUi5WVqNsSfgApOzg5a3vB793
NS+0RBMpZYYD3PTmBrhgNEycyxju+/38kpzX8pRA7hpi7y1jd+Tyt0zsHU54bDD0EQvtYX9Hybd/
UsyrQNofhg2m1Iwe10c+t0dFR0eRrjthOdtFT4i//mhQYiWOenip6qQhZY7SpyKamtBBkfxkJE03
FV4v+yvb9IQrUZQTEYB/CBxfBTWA1gkBgRoNiCf+7rg+0nErcwM0sTBGSEbbVRmdm26wCwxqRUPg
SPObgYm/WdHMv1sV5UgCNZBEboF/X/LEnkV3kiuriBhKsemtVltHeZGlz4A0S/p5ginEXCEY10KT
DyQwxX3Lsxs5MKP5y/6ytqt7K5GUYQNadC6iCetS32evA8606PDoSUerFBi+L8vPCJMt0k3nlE8l
plsExoK3J4IN8P3hHwPgn5SJiwX46KsILcHkBRkD/bO0xO/iG/euI8lhVc4ALKTinbN1Jz+1jmGH
TAAvoo6fDfH6BVRoFch5XRvLAst4NO5Cv/Vyi8P97dWH3I7Z4IjbLZKrFRMdWKluEpdj0QAMDS90
zYwO1UH/p7YiF5Qs5+HYf6nPBHeqfhWZkGGsvdZJcnAluepaXq0rSBa90UGy89Rjz/ub+KbxhSP3
HF4WJwbF2wDALckEDBcLumjbx/670zrlg5RC5sehA816JFmYkin6H3Jvl/lD1YCBi+WFtnMz133W
KTckhoYx9CWyZmTUGYSCXuGWXuNPR9JpC0YcAAwyCWI2A5uVTCqwQT+jqlTIfNp9chjDAyL1Hgx9
hb9vs9tXx3UfKVekyAOn1BM0tmtuluFHlDvteAEzU5cwPDn5oR3ToIkLJKEbYpnHE6ofntPyCSW7
/YVsX/Cr/aKcjzYmoZg1SNoORn5p9cKLZZQUOQ5TisFjFWBWawKK+WD0IF0cGZHhdsZ4JZxyPeXc
jXWd421AUmWqhd7Qc+Gm3mCVB9BrApGMN2Ob9SplqiXlboRBTHOoJubT/VCzAZOxgLslPGavyk3a
2L3LY/IidtWH/Z3evpOvKkM5nTbqRDEp8X6UdWAfvw/Ll5lZkWLIoMHBgzztxEpECMX54a3Qm4En
O6S+pxnWcp8+CehUDix0nv/VygzKqQjGMCCnjPuryPiHMfzOz91ja7DGP1nHRmOFJ1rVcjHpThtc
/aj48Can7jTf9eALIOm6/HW+/79TO6JEdNVPGubVALtpFmPmlMCpNDKaVOUjs6uB4bAMypVgpLbl
i2RCHMW56mSFGdC/I0xlJoq7f0zbkc2/CmhQkU0S4uksKEgwEHqQ/71HdbsOu9o0yqOAnzUX8gpP
ZPgRMKDcZgf55xQi69keejQmxMA0wSRJPX1j+hPG7fZpFDnvh75SGxmDkbeVAHptu1+cEsQkmuCJ
QDXZ30/GHWBQbqQbuUoJF7zHVPEmyt8T0BdG/QM/n6U/a8xcbSnlO/hpAFD+gldYX1tylpl8eaeJ
rPXs7x6obanYBLCCYJJAwr1Cva5vzaC44C2ccOc6ee4N1sWz76pUupYtFgUnCTOS4cZ0aVSnLZ4F
iaHw22npf7cNFGq/r2hJjF4rDcQf+Yvg5n5CBgHQ1qEceRvdFjabY4Rxm6o8FX30QzlkskR0H4nw
8ITxWSe16jMBxa4ZiaL9yAAoor8vLs8Sbq561PHm8B60XPLyfV+9WQdEu4s45wRFwMxZmR2NBrjr
nsiKRlkiKE8hgAM66gjgbBSfK9nC9IE5lH/SgAKONhCnKvDldJu2gm6lQtY/LidSrVKF2kxKj+9+
7O/WBpwtuSqucqi1aNkiNlwCXo7irFtk1IXQV6Y/wvvcii3pWDiR054ApUtGHByGbKLHn4PEq2wq
jOL4JojRvYVk3vGDNmKyAhtpMN2aHPJiZD7Ytm+SqzzK8wEjcjLqBg1a4KbWB6cUfAxYoDHt5yjf
adD4moVZua0oV4GU/xuDrhCTCWYVPLdlDvRjJxgY6r7t/f4VQRfJpmiR9J7QK8/BY1z2oIhDui+R
HnUjsPkltaqmPOwf29Yuok9CAXEwGAs/MdIZcZcUAwd/yx9J5TY4CHjwZkdWG8jWwtZiaD9RBCMw
n0l8MZ5U/q7obo3Zyfs7jvejKmfcieTHaE1cCyMHuXrfKnNpaBImSOxuOPXAig1Dhjlv+vS1BMrO
sn7oUqUFV8PwrToTau/6uSnt6Gdwp7qzz53Ljt3YQgLYvVVR9tUX3RxOqQ4W6dC4RS3D1rP8UA0/
lPliDHg8lO1NURd2ES837cDCu9uMp9YrpqytkEJxzsh8uNEDBa2wI92U3hXoCmlQGn3VYbYokVtq
b72UuTWxKLVhof4a2dPczA3s4iR5SIKjkzizprd9Q2AoDT1tPBrasnQEpDURuZtiUi6RLLFemlsu
crWJ9Ihxn3KZqpdkrMkbzmSCmnOQWjtGfuqGdvp1f0Fb7motjHzMygpqOehTXkcNJyK9a3rk5to/
hTL8pSl8cNitxGCITpbDGWrJHwlZe3qsgYngCB7vdreYYr4JgZbFsG/WyihnIsZtLgAFFLqoeVwA
1KcLEtn7m8fSBsqFjEY9hLkBF5Jo/hh8H5eH/d9nLYFyIFEWt7EmIm9tTK/DKN5J0eMgcgzfzjJa
kXIZGhehGY7DKsT38IUwQIKP4EG47ZzwguDTY9VOyEfvWKxI+QhexvCOnpAJjcqKMRwSG2YIOF2J
1QfHXBflGtpSq8JIQ3otnLjnLpOdnNCDy4ujqyNg4cBMEAff0ZoBgMjM1cvFn/jYMvT6L+2ZRrFv
dTlNlAjhFuEqQA+DUz5Lt63dHjqoPRMxgBjszvbScMgBNwORSQC+SnaQ3NSJHjlLtqcjwOWBcdqw
Mh1bD8uV+6DJbsRUDgDBjSRxvBzaxRsTkMv4inDQVIYHYZgCjSVt5IFeSAGUVJlvy9Tjq6fyb2+v
j6rtykk1Iq/nU4O66WgRUgnBLCIzRobP8Ep3PKUuyxJYa6LcRyJPRjpMaMpG+ivOM1MUz7LMCnNY
QigfoujG8GvySxMBhZo/DpjHncKf+46KmNKe0lEuREw5qQsHdOoTvJv0qB6E4//SpMMyaYnyHdmi
6jrg3kn9J/ByR/ADO/bIgD6knTJ2unCzkL3Wb8qHjKDdm2q9JSox2e3tcqp86UgowfU/QF1eCaK7
aWeFH9tFICuLD/p4rzaHiPX2YmgCPZFd6HLUpiEOadEOIffQLVbGwo3cfFqul0GFEwE/CrmhIY0B
ugePIAR3pxYUfd1JcSQPPE3IkYc295RYmcciTd1MaKxlUwkNJVG4IUbZEAUr/dh6kZ1avdseSF6e
BXGwWRxby6KCiwFzriUfYZ0dhg/emwOofOwAVAwf7hZIT4FZupFPBhxDG3xRjHzKZn55LZ7yHFKU
CfkkI3uYxOYE/kXhC0mTAte1f+MNU3ZDq/nRn1j4EZsjF2uxlC9BDFcXWflh5qGfOtkduVuMWwyv
uLPL252XOKErXCrWyAXDvdBAx52RR1XfocdwCr12OGjZeyL6GH+sy6cxPEfoGth3Z4xbjUbXXIoi
yfQKz12O/wGynZx/GnJL7zByFbLcMyOEpNGOq5kHWFiOLc3E85A8VbG/vxRGtEXnCrKsFgDthtxl
WF6a3hUbs5Ru04HhvViOme6qzeveQE/bh2NG+hKFHDExxQOyPK4Evq76a/f2d8ui/AzIR+dOBTeQ
HaZgDRerQwTULhEk0C3HaqZkuE26q9YA43tV9VA+UX9Uy3MFBj8mVBBLBuVO+Dzj+bJGVmy2NHM4
8BNK/IRWVnbnA+FXqjztjdmOz9Byeia8V+ZF5UbsIQGGrC6pw90aVoeWN4IWJFgEoYj3W82cvf2z
2+xpWLkRekR8SYWkmEM8a5RHQh4r+Rj3yV6NB/CTP6Of/YG4zVozdSe4zRmec3ujJUMXUDQAwTFV
/9PyJal0UgyPQmfkGrMF4NrECIY2QX0E/iqEUs6pH/tITsE3KXskCZK4KLdkJ9JGEB35P0NAW4uj
7r1ZiZW5VZBm6vm7tvwaza2ZTLzdYk62nvI/O7zr4ihV7Ud0fCc12jJAOuxybnaYzogoXoeT/hQe
Y4+Aw/N2LphgCo2e9xWHdXjk76v4PBirbuEFiJa4o56Htt5NZjExCFG2reK6PuqOq7m+NYwAtQQ9
vEuzr2nvR7zPh2+FwnoXbrvmqyTyJavltGE5phlhqRW9AZ1UqOsjTgoOqZWZhjdgwDVAnMmyepZQ
KoLWxnKpegWRQ5ocE+XcFg9ALDDD9Gn/qMjPfH4QXNdGxc1yF2d9ICIWk+rZQk/rMJ7mxM57AL4L
j4bGsGrGouheAlVFfKDyGRpei5MYWqr2UgbmwCIgZUmhfEdbClFcdoBnSkG7Jd+J5VuWXNI/QQ5Y
WTPdOlA3ihrVJMaak9wr8tpMy8JLwdi4f0AMW6LbBZJhjoV4gB7wMhARxMASpsIv4z+CVF4vh3IX
3CJIYZii9NdhbIlM6ZbPhoPWgUsNgDPxYX9R/+F5NbAUKpqMOiOldnyewqmPyPmpAbI9jqR+i+cH
VXziltKauq+R8CwLLyP/wOlMNOJt7fhXNB1oGfUsRb0B5zSAqzDCc2AAIjEZpmsFtyMUM2gSCkWn
Y+UgWWumQ6+uqCJuJLj2JGsBiEgkjHMrPKMh0eVsJoMOOa/Phn1dJnW3lZiabZIG6SVCBglebR8c
xg+q3QG7evIiB9NTrOD/Px47V5HU/SYrbZuXYKG1qy/RYHLfwHvrGQ+pFT51R8UTfpJiCgv/krmr
lN7qUyfFrQihv3JBmC53DYRGJBUUutKBobcs5aFutlhE/BxMOEOS15geay/2QGZjZ19J0CD7sQv7
fBRYQzYsqeTvqwsoDcDMJfMfj1iiOS3oaAMbmC+gNu3d0eaOZK0L8zyJiuypEHXvLUnIT8ZIMpSo
oduxHx+bE39QvI/38h3rwtt2dFftoS68wlCnXJfhTztgXUlVegQBnjmCj2f/CLfDhqsYyvMUdS9H
POHm0otLH7yoma2ntpZ/L1VWXptxajRKjygqUytEaM7rWnTMaadwdDK9OXQJQz0YG0dD9IRyvKhi
DFhPI3XbfDGDCjUihsNmeBMalqdshKCYZ5Jeq27T6LlhXdnbGQuB1xVJkXUAX1C6Nsqg8I466Nrg
SsAZKi41PDM6RO6G0AzAvIBEidXzpvAWsBRi222tRFOK13EBx7c1AklQ9NofZbz2pF56VBrMxAdu
r4VBtpo3l7d9RdxOg63kUppY9gjPpRIVUQyJAHY2deTEVHDlEohijTUwtamMV2F0PbQwClAzNDjA
GQN6cm53vODOoeI2Q/vCWNem21iJosIvLeSzctBgyIo5OqKFdxV6pBRH81B8cFnp2O2Exkoa+ZqV
b2yCvlYnHikg0u7LmRi37gDdm+EiN9AgM/rK0/7yNgPmlTzqklNrpZqlBr0/GhhwEi49B2MGXmAe
ryhCGKIoVjZljJrKR9X1kydeCaUvuVKMGi6DdYzWYGtud0YW8WU5k4ytDvZRPOUma7ldrNlensu7
5Afm1MAuu7/w7Zt29RHU3de1QV5FqFF82MkHjovbnCqHw02b3XDuvjSWvpK/r461qoRAV3gUH9Fo
Yg4Syo9JbCXzA5ewZuA2L4TVsijPo9T6JBjcx9D3Fx7sL31som6VKU9d+H1/TSxPQ1dUh7oVloE0
iRNkqOJCwH0G03gmJi+iB0IHKTjrEmLKpLyM3laZ2gZQHXTcVwcC5iA9iG944lniIynHqK8ariTG
JUt+dEdf6UqqHssYCyJjk71wkye1o7aHVESUf49h0CrnzISVZmQpJ11NrXIj11sNWD/gC3Jl4BiG
TuqFB9HN4ANYYeDmbXhVGbqYGkZSFcYGhA2kV6E1l4bFS8GSQHmZMhzAhv3BIOpqmUVAoNFb8taC
L2U5Lk7uGhdW+MWSSP6+Mrg0CaRuGkTZjsObTniua0a6ZttvyiJYfkVR1OihkyHRK12KkNDjwtnO
eNmaE97U68Ia6q91Gtli+4NhbZsdVsJVIuVCCiGa5o7MJYkKbw65q/SXJryR9fukfsSs+MI7GoZO
ZY8hlhzNZ92/iqX8ySTOUxRnCDD5o4K6PnfbnbKTbBYmKbQqF+X7vrxtR3kVR0UvOnqcFgMTp3ZW
3gnFTaF4WXVpop9/J4XyInPadyClINiWGGub7tUosYwfIwb998Vsd+Jdz4xOECXD1MVdgf731lli
03DLm9omHB8dcPPE/629elvx8SxVZEMVBLpsEOhACEWOBRmwR+WbgpoIeZYjGMQwmyU4pJWLxRa9
GbALV4mUqS1Npov9CL4BlKzfcrm4HeMAGeCIsZmbFxsA/VVBVg1YHRWHDcMgFRKH7HZaXvjZE5qz
gWSp5quFvX9qm95+JYgKwYQyTkUtwLBngpG89Nj56UFwkiOrLL4d6q3kUE5RXyI1r0kCpfgyW9WB
0BAj+mldwBr6HeDVmDkU1g5SByUpGNgueXiQRBJNPUyOwJB0pCCdzGUJDrpYulo1u5WhpubQJiYu
oLuk4jGUUpr62J9R4naCvgKLcOPu7/imzq52ggrFND5deI1D0qOVB9w+J4F73Rew/R5bSaCcZ5Dw
UiaSfgr5hpR+Kre0ONyqic0h0BTvBof0VggjkyWGtTLKe9YDKKfEbkb/oXziwNBZSv/sr4wlgPKX
miaIWlUgfm/aL2n8Du6Z/d/fNO7VxlGeMpsKPYjKSLFroUJpgr90IdDb2/T7vpjNMUfhKocOsUBm
WmuBgULur2wingL3xWvkAsFxfpvQpN9Z3Y3y1sXevlzG8ug4K9HbRg5l9OcBpaKuzlVwSedvfyeC
cie9ocpZUuMC5VC5quwpuPQ6y37Ib3y6pFe7R7kSDS2ubWvgzR+1rael42GSMDm99K7cq3Aq6Fsr
BQwsGacgbpy0E6yq7A4dN+K/jRPU2hH4y14gZoU1Zr0FcKXTvBhuqCxHY9DMLA+ADsebRlN9q6pR
s5IKHeQ6b/OpeiqT+WUy4PybH6HavwyCgFHKODXrUcUYp+wnYWW1tWCLQ3er5ZVb/1mhfLV4YiKr
UE/r5rKeQmywpHlyekpnwB47+2fIsDKJclDdohvzzJFuCaG2Oqm7dEpxvy9iO1ZYLYNyUYqiDVXf
oDJCaAUHEHlzVsmZIKgHQNh4SI6ZpbKGYbe1X1YMTQbTE4hJf9+5ZuQlABDiMZV1iq9qsSdWid0r
rOh/Wzv/FUNHQWHaVVrMQ4xyR6ZtJ38wtZvyQAIgFFMZR0W26bMp6LwkIeumAqvh9zXFmJcSuwWh
QSOIuMbE+ynJ3KVtj6MeM8xuO1C4iqJ8rxrrbZIHiEhETIsqvn4YXePIblzePqWrGOqUsjkgAx2Y
TpHf+/FtEbxyfGHoHplb3Nk0OrdbKl0dCRW8rzzZsXbWZ1MO/SZFrquebMDwmbJYWgrP2L/tCEgi
8Rww1mQc1u9nhSyQ3ocizAq12TuCDhyg+mgW/mSJwHeobiIGMtV29mAlkCjPylWIalR0U4xxAOOR
dEgsPv82nXj0dyEeX264A7ok9GdmG9nmAa6kUioZ9UVRpSXCmzg9KvO5qi6Iu/ZPkPzEpwNciaBU
cUK4WjbyiEnE8jSg/Ca/L11uGtxPOfqzOspKFqWPaZ8GVSIgbv0FCI5pG/TiLR7nFcfkhsUfuJ0J
uUqjA4MmiFq9I4M2otedEbd5852KNsfQStHgyGJC2g5DVtKoR0YshWCtJ/0DPTqinnhP9WIf5Euv
8/d+NMUnQl2DJ1Rhig/750cUb+f86BTMMih61+g8QG0XNxXdMXpQ0/upMvelbBicrojEKaq6BgLe
jztopf8xsq5lOkD/EWX9nB2yneCxgtag3AfCPQBKMOKrjeP7XSJl4sicT5kepSAZQc1tsVtreUVc
gEaTwgkfo7+VRtm3IVWqpDeG8CGt+3AonJWfAciPZlzWe+pzUECWhrFsUZd1/IvSFdQS9Qoo8YKd
c4nFJdptX6SMLNP29oFxVJVVgEbr9G2mNloRhZgxBgD36MTofcXU6ncBzNDgaXtm9dl+9lNY0EoY
5UT0Mq1yWeoFmwP0QWVNaD8N/3ZBtPMA7Faqqdg05VFGQkkAAn3yQigCAWPkMluzP9/Qv62Ivtfm
Ol4w/PWBq4f77G7yMf1j5V7yFdsInkftGFogvwqcxApuWSN7n10yqn8CD5hChddxgpTmG9Ecd0ar
CXY33erhawpGmE566uYjV8ssu/58f/8ui9L7QY4yHYUcASmL5pAfB//bYgF+lYk/t9FCSQTJyMJA
5XWZHodRokQc+2n8BX4f+suBgDONXnCIrfiwOI0VfOss3jcOTIJJony/e0giWVMUUVYUgv34+9WN
T+GqxQgEuC5wgxLN4Zz4bLRm9ToAdh99h3eVJx2C1Ezd/3tM+btsEuCu3KZaBjUXhxEe2ZxtJE9J
dSskt6nCsg2yhE9LBKifrsM3K4JK2UYfA8vSAI0QQGdDv3IHP/CJZZC21JbRubZl6pIoy/gHkbJC
49DHRp0LHRh+0Mf82Ch3KrD9R3f/svl8pWHTViIob6LxcV4MyYQKtAEc9RxUrk46fv9/pH3XjuQ4
0+wTCZCndCtXrqu9mZkboc2sKO/t059gL85WNVtb3H8+YG8WDUwWxcxk2ohGlMGvushzOdxXk+gQ
y206MsX4e9Ir3ts+uE43dYAJcMF3Wz8UsQBbgdKKLXNGPU+I49oQRq1J/VWlWoGCIcNsjrw2F7W4
V2pW7AOeZHFGHWlzPY4d9vewbGFtFOyFUZSrcDJsG0fH1lvA2pFsu9oRKcfaw3YumHm2M3UvWlPS
pKlUPaVVfVVRA1npBcqxGomcy+C0w6hbTbX6TvnMdrHFEoSPhp9hg8UM2MLb/32Y/uu35JRkSGd5
0FPouww2HytPnZ6Oj7Rony7r/L8o4z93xuNl0t4s40qCMrIdatMtN+EVfWbkKmDLcLTHy9IEyvg5
kXF2T1WmxqMuQ0Hy7nVUtlp2jBvLDW2Bzq8+ZCc9/DzzmRi0BvNZ12HIDZmul0p2aNf/zHoQnIXm
kzGJCIfWXdPpE3K1rL5WlqnRaiBig0Z48jX7ZQwFJxJeE7OAsyM1WZPXRW4p3vI+eEbQbqJjtFtc
ss+9amN4l69JdCDOZyTLPBlzjce5qo7gVyDyXRNtL4tYKR590e/PvObsQFZFlilrGgQbGI9k5gSU
/gOqeAHb4ogf8hdRXraqe5qi2qYGhBvAX379gkTrOhU7RKAOxsHUlLpFP7pEK5/GQhPkRqv6B74U
01Jti8g86K2ZRtSypBYxsPmWjI5evLbV3bgEWvx8+SsKBPHGC8rzpUsjoBIzknosaWjaj6x+xyiM
EdYi/8dChm9vvY5tEB3DnHh/OR/bpWbeq33JMhU2VYS8aItpVtAqgAFjY+z+4GBnwjhnm2SAgW8p
LFgu31MaO3UbGBIGg9HITUQQvuu2dSaMc7XmZE/Vwq4ruep9gjgNwEsYXzLcHL1HUZt/VQ11Q9Zl
ALRohIcuqnpVMiNWXpaW29T2S+kDFU2HxkQQYYvksL+f2VdfJHmS5DmGYoGZmVbDhoYfqImBeCMS
SFo35bMjcZqRx0asKxZEGc4UJB+Kh6lj3/6lXPdev2sYW8nLZe1YWZ6F80AtHuVSVUYFmrPlpbDj
XLfhPOY99vSwvb9n3O2WV3vxTvKH3Jn20S0In9zwfvk5iorQK0W5r+I5ZzxJioamZPc3TgEwu4Pi
lnXmLG+5U9/Z+HosHM5lCv/d+k4n5lwysNY7SZIqWF+9HUe/bALwLI/1Tg5vZkvwSv+LQZyEcbqT
x1pSFQN0VN7H2+omd1PXPs4MXg1jzqIAdWVDGF8TLkVFwZgg++TMLw7nYRonXCZg1l3GUY4ZwvgX
dkibbQTY3HwnfZao7R3Fbp9yG9+Iamir3/b0A/hqf1slg1UjT/Ti/h69ecmI0F5+t9tXK3ntJktg
LquP65k0Li0cwmWiRoLjlvbz2O7rOJip4AKZ/n1TFoIStW3jEnW+Sq0ledUvIbwnWCcW+bUV4T+s
H+H073P6obdWDTRe5BSDfp/HzyEFWpgrMHFmwt/OAEY85CzIlTBD8dV/zT2gredlYjY2+9MuC3I3
e6n83msf1W3oh78F8taeUrDvyeB/UAnqOZxLiZTa1NCWA/bZL7rJdkYAikqM9xu+6SguAKQ9ss/Y
gq4gsGPKzR9TB+MyOlqqpnyjbSnjMNIBi4/6vvUaAdAdaHlZ56dYaFWvsnFwWlFFdQWY3DLQaFJs
A5SA9jfqjrHUm1Iy4K3ZtLX1PGGIFeWdJcTITb0rg8K1ri2wD8B54n+9YmMKNqBXHiZTM4EQgvFR
VcYtfr3YKiqI2dEKheNxdJTmXpXchh6N4vXyhYrEcD46WozW0KYeVeIc+85q+sM0XvU4vyWhKTDo
lSu0bFuXdV03cYG8pmYNUeKwKPAYza+kpO4Ub7sZCBsuVfdLC+okdXf5aCvm90Wg+vUL6sNQmssI
D1KND2U3emW4n2tJZIAiKdw9FaHeFqaFqKj12aJ6uSH32Yv1MWC0Yd7NW2yL3Wsflw+2cmco5hL0
dTXDZGWerweT6zQhOZjkvcR6k+PK05PEBUtkMrSiw7FPxJndF0mcdqT9PGuDCg/Z+tLN4lF3Ocw/
wf23qz8ZDS8fa8W1fBHGvvRZKFZNNolCivwwS35Fpa8T31ZKx0Q9pBDMqYs+IPv7mSSryckUF4gS
Okztjb8LTXZHOyhCU/D9Vl7MLyfiIr4ZeF4aIO8RXNZBp10N1nEEeQPWhia6S2KBi1xRxC/CuFxg
lsDWkuk5PDN9qbDmWcmPiSxyi2sx3RcpXBRiVErRGyPSG7YMooPgT/IzjwbZgQ2H54EZOYUQiEWg
GN+gbKa2kwYDMnWrCxYp8g3rWFXNTVobj3Wavl9Ww7UK1vkRde5JVaOlCaUQH5JNLJEg9u3IAaMO
uVNc0CttjcqZRNPvqwqpKKqKajcSnm818EbN1CIZME1mu/0cuYZ9HS6ZM+mCFay1Mr8tnwnifGID
vo1ewszQ5/qScQBmwU/r1gLwPHiWUsADKy7AWvcYJc0dRUgOKTol57fA8g0A0/BTd7orGYtEtbsz
fxqAhQOmh4fa4EGURa5qztlxOf+VVVmS1ixasQEcaU2g7b6rItB/eZMIqGjV+s4kcc6rNEBGmVo4
myxjVum6tHadEOZipRmEy0PDUNaQFxO+jUAXwNzaEmQwjCASLIdoQzasrCBCI1rpllvnkgj7JWcO
MqzioosNOC5yU/pT7Cyqw9ajmm1aOvS6csorzTdfJGHWv/4V0QxBQEtsxHtf5ZrJXCetga4owUC1
7RO8odb2snmvK+FJBOcmrbbQVNCkqgDxI+4iv7XJ1UjeU+3pshimWd9eTuUkhvOTqpKMBu3gRHKs
wlva6BqxiEN99SQqBsGxoYn+Gd+yoFaeLLKGfMwc5cgrRnJP7fk5VEEyUsuCWGqtZwGWnpMw9mPO
NGKWuySsajyZCiBWJkQC2lbD4OB1h5mexdVvZtDFZ5Nre4vAZa2qhGZh3FVBB03jC0HxmIYGbQtM
h4fxTVblnilZvl6LnurVj3kmhjufDcLcJesR7oeZb3SHqdyn3TYbBHNKa1qBgQIZ2Sbop6HgX7/i
0ne0qEuKHH4o7itJcuR4ubuseGtFH/tcBufz4lJSULaNIKNBtQUL7hOxwQr4pEfGa2ySR0LiaxR4
3b4ld5YuBSNoxvQMjEsJ9RNm3yAAm0P7mhbps6wsj5d/3tp1KppuI11F+IrRh69fAOP/ZSdlOrC9
0iCLvBi81UIAA/ZA87Z3JoNHTigzS5pLGd7rs3H4rLx1W2yb3DPetvrt8nHWakCYtlGYs9Lgl/l1
oSkMU3sKs7/X+ocd0pqDvsvQpMQ7+kvUrl57zs6FcUraKmkuoYcHI5Re2+S9lTpXb7ZhO2H4+OPy
wVbv6excnCfOw3FJ5SmCPRitSyAyHJXnoewFEfJaUfTL9+PcsR3q9RiBOB1vmo70wsu3yhZrLc7U
OIsrY3YvDkRBgVAmp4OkjkZrIBhzNh6WYHzGuKAj+dMdOfZouwL2cSO6N5FEvnRW0aSRKcUpGTVC
GaN8B2wED5Vm1M/70Gk29q1oRIYd4psRnC6QJ6ZZZF2z+1yTEelF236TbhpswHbiUIFd0Hc52JUj
oACwCL+WNMZAGrOBYP2Z/zLUwumtQakERGomqsx0qzwBxKNwauL0zmUV/RfbO4nmPB2NensEaqEM
2oFmVz3QoNsmb32Jb5pt6d4SrQ+tm8RJHPv72RM4lCpIT1Iie6VROnI27RRbdwAK7QmOxX72pS/K
WfncNRqaOHBfA8WWeFT+NQ32YTLLg43SQhveqOF7NJiOjEmuVIuCoV7ccVm2NNFFT8lawKnolmmi
Za+xF/jriUvAHU99IckenW91QLkVWwNlRvWQNYdE3Y3GsR5E/oC9gN8PfxLJJSjhpJfyCCQeT7lh
ECKsX9C8ZM8MPU52xPAza8++YiCwYOR/QHTgXEGuUGoYKTPM9kqvP1LrCpxjrlkJJoBWVeckhrf/
bu5jc0pxpQrQbCz1EGLyWpVF9rB6XWdSuOuiXajFCxLMz/xAuYr3FQApsBp4Ixr+XH2HzgRxl0RH
DHdn8AeeZDk6+o0j7d2i7d1Uvlfz3WVzEMniQibMSTZG3OOGsL/SLqHX1A8ZEC8meadUgrKQ6JY4
f2KpYw3MVxxLpdkRZ9qB5gNgF4IYcNVhGgYARFDJRsDAvazRpKExYKkwKu1Kp9RBZOEUlUPyrW1c
k8H2/+T7ncRxD2wez9HQVTiUTgCPPmKszxiDznjATpmptA+Xha1VzW3l7HCcPZWGrY5xydqpm3Cz
BHbs5L+aQ7S3XbJBacPDe+AabhoYP9NgPoj0cvXNO0nnp0LHRMFcmg4zYwuejOVLw0CteG9jtUJ0
dkq+lK3Fvay0sI/P3gBDyGKoapvWU9zQye7Gg/YHOdC5PM7eJrnDqEmPHCgvD1p3PfZ7XTi3xf6N
b4737NtxdjbMBZCFbOjJeDe74Qag/R65b/z66r9A9q8+cWfCOEtLCBBe4kGBsDH145kcslYRuFyB
mfFTulqW1rSNEMCqnYZaVmo7U0TvswF4lmO+eLEy7eow9i7r/7oCWqBCUmUGH8CFCIte1z1pUL9g
uVcRW85SbctkM+V/GV230XKs7gm3Nta/5UkmFy7Ydpe2OctAGIWtfWDqGPnAen1Xg24DoC9svghc
yrqfPEnkPFgtJ2pdLRhPk4uHlIIuurqesWF4+VP+i5GdpHCOayrgKbEZrnh9E3yiibHRgWhrea03
+XLs/7Fdn0Ty3steSCZTFNhYM5VgXCLcqbvWs9DmK28ir3wRHFFwdfwKjDzkBEDHKKokaKSm2J9j
uU/2om2QEjhTjfl1Ef7I+mv6zwn5tVjdoBltB6wtWzoQ9ZfFGbr8MVliN4qT/8DFLRLHOa66kPTE
XPBBwVZdp7dtERjlto89fRChYwksj++JFbZcS3XTIEzYZbf90dqlu/JW3YomaFdV30SFniDllw0e
5XKZW0shuYbvN+8qQLka9ugYpYibYtV3nUnh3GNVxG1osuXyeK68srecYtEOiZE5WVQENu03lUz+
SBfPZHKuK7Om3E6Y7huAXNwZ2wlzQmyuhACyCZ7EVQ+iKrPoW3KOy0J3KkkGaH+5OEaeumm1A0y6
c9nGREKYhp4lbVEkk5T08CJ5VW/xaD+AePGQSLagWy8Swzkry8xzI6sR9yQIe4bfSXVIx1hwlFVj
OrshzjuFxWh3YHVE5bobgwEl5X62U6c1KEj90vvmD3BpLFv5R943TkySp4YBNBXMq8Ud3JFhOKjp
3Yd1tmkTQLym6W0uA3jOMHxdkdwoSoLLV7dq0mfyuXQm6TWpiDNoZIaHkwLSG32z5yqcfRSJncju
nGXoXZtmokG9y9/5G3OmnSlKqEZoGrVj6BqSbwP/imBzL+jI5vIJ19+4syNyQdcYyqoFQmb2dusj
ANMy9OHe48ZDRT1g43GiRTDRJ+Uci5QMSIEHVPP0nLhq2vwgRY3uRH27gDgpWchDTH+pJPIvH/Oy
cZh8o2JS61aXEjb5kXmL9kQXv0gFze/VPP7sQ3K+pGvjLlV16MqiOHO2I9q2k24t9enyQVb7Yucm
wXmTZSqboVLR1cHC+97cw6vsrV39ztiXFDdywxe6B2v4h0Aq04JvofnZ4Tjn0tl9VZEwQ5gQO53H
MpvQGzXA6cWPZlAB+HH4eVni+vtjYA0MtRELaENfnaY5gfigUmH5ZKbA2P5dzw9KJ+/TEjMudvRL
o6HA1NdN7iSQixOspkgpiEDQ2VQw5NscwQsCx4ZlDvll0V4uH25tkBJ+7SSMMzrdTuooZeqY7ML9
+Dv3E0/H3A7gxJwW2Y6ymXzDbW9iD22TTX9IBfJFH5ezwawj86CB/9fLmp0Sv8poOEXqc1/uWjjS
fvAun3bd9k6HZX8/e//G2GiygiI7UEfjpp4BxmvRv7Ja/h/FcPY3xBpABVT2/qXhwczfQHey7zJV
kBOI1IT9/ewwQKnNS3AJwsqj0RvqfmPEYyBFybbIQsdM01Dw4rKr+G54p4/HGZ5dUNpBDbEeaG/U
6UdtC+xs/XJsFd0jFRN+KnPXZ+fJgL8zTBQRUArkVvt3ph4IFTjG9SP8I4JPMTSscxAywWMl1k3e
hU+5aQiKE+uXcpLAOYuy69oZ3KcI4+KXlh6nlrpx97NB1i1Z0h+p2UkW5ycMWsgSVeEJzUZ1SzIE
Jq22kipkzFz3uCc5nIswc9ITEmHujYG1oikFCOv0SNxyZwaqM271P4oeT+LYJZ7pgaSFEqnALul1
umvRW71wql5QdVxvlpgnGZwjWKYhiyyLKcJVsSNBfbR96XfnM1bT9iBCjltveJ1J4/wBKZD3mQOU
ot+Tm3ibBcMh6RwazLfz++fW3DFTBG+I8IScd4iJVCBkxIoey96B+wqcHeV6DFgFsN+KeF9EdsW5
BqnT5chkj8gCDP6etDe6NorQSdlH+u5+TlfGuYdYSWvSUIyqDIxoWnZNaTfFi0/lH3/yRvwjh5+v
I9j7pjMbCpv7p9RGlX10Bv3lf5PBeQmMj6T5kON72cmTPu2leTdVr5dFrD+sp2NwzqFZ2iq1WcGo
Uu5pciebzpjfhKqTW8RtRfTtAq+ncx6itcKWRqaK82TNc9+QrSz3AFCXcpeUmBscI8HhRNqtcz5C
lQe10BpM+7CpREaEZ5aBBUYnhsI9Km75dvljrg56YlP9/79N/NzNjM0oM5Pgapk8/VV9YsB6gzsH
6CIf2x1DdfiDIX8EZieRnNOQe70JZcwZoHnAkGS77d/GK+oS/EsUf5LDOQqiTsssR1CUAvjU1LVl
B/BEtyYDqAY09VV5U7lQ0twRQXIL7JlngRuBphkOM1zwDFkycADS2i2S0NGSVOQLBe6JH7MZ0lbW
euY61A17wAYA7KAovJtyp8X6Qh4UphB3WxDM8FM3CmnkvC0xwzpXxAl16QrbO46pdHeXFVNwMp6d
BP2sLCvAbOmZ0y8tdZNa5HVF6mFwfiSaDMzTsWuq3g3H3BdBctP/HA4x0gSMFkTucqR7pXJqEXOf
QD34SYoZeFmqpgGMQurNxsmSInbUvHroevVKo7EglBbdFudOQksaI4nNqw50djFkWQOQsTW9y3e1
Qh2AEhIxgWMjf068cUGHnJTJQFnfW0XFpjNAefi26DeJ9GNIbyN096XfMoDFO9HuGHsYvz2cZ2I5
R1IP2ZzMJpIeWllbuxgdMGMFVhb69oDeuwbKwqG8sZJU0D9eL+ecyeUcS1l25WREiOc7jEiyRgy2
Qa47x3RUwPqE9yJ/KZTHBSGDHdplk+IStQeUBj6bdoF2rx3HH+UOfF+BqHy0/gidHZCLSMpslKuS
LU78Pf2feQ3wIn3G1ZMH45soxlrvJhPbwHK4bmE2nlOfJjGbiBqoQxRauqOK4ZV6742TfUeAaFdX
5cFoolcSNxujllA2kN1Gjbypn/3ZNN/L6bcS49OrEiYtwdkKQMzItEQazpzBd1U7/URO1TrNbPVe
wRVgo8lC1zTy5c4j4KZVA3A8Azncv2xSq3Z79kk4FYs1s4tJjUU4Nepuw8bY0u6tJr8uC/lslF86
FadYbYK8Ss4w1BVq1V5F2a43+9xV8tdwoveNqfv12LpZJm/yqNrZU7HRu/RRG6Rt0zN6u2nT5fqV
BXwJZ667V3gvEK1OThXPt1U/7ruijZwU15r2ZhBKw01kv2fS8FdMLdc2sAk2P2Oh2Z+ycnLiNHIl
nY0gxq4Szi/FnLi5NN9OVuwP6fhjWdCXm/WfEioARdS4afmI5uSmqTqvH9XUtWplV853+TIHyyC7
FNFaHv5Fa8y/lsZ7aAFKacpANlIJ8q1VZ27Zlg2wbhtTcfwXJLGkDAsKIuNg+GNyHOd4l1XE7zUq
8OTrTtbC3gj+w74gvzwyqPISLjm6Rfom+WBcVtEAk8wf2bKKTIPLqrEaZJ8J4x5HueiaeJBZkG3f
FFkS6JprDg9y55bJlZr1m8vS1j3cmTguzJbLNBy1Rvk7CpWxapQAkrANLECnYunyKHJw6qo5n8nj
nkV5puh4sIoM6Kb341MSVIewcHJg81wzdp8OoyvWveHNaIZV2H5IvdBtRXHAegBy9iM4tzfUkzIZ
BN84SSRfMXKHWq9Z85KnqVdOGG6sEz/p5PdcNXbaku2ivPsdasZbWmhuOI0HLAoL6hMrrOV4x89+
Eefl5JQu2jLjF6n29ZxgWfpgLu5ggnz03tYcq9vP9Oflm199ws8kcn4OFG1VVTeowMgdNlzyaFNl
NMdIRX5dhaHbYbxdmfCQa6QS+b41h34mmDPckMZg3RoQhUVVheGJ8q4bGgBumvLWrMLauXxK9bOU
/s3TnonjXtTGVDu7YztRo/EzieZ9oSSOJEu7pSIbwMhvo9G417SodjR98cBM8UxSy+nYeAl4CY+N
mnqgKH9RZtuhSox9ZLhBFQwqfWrvc314Ne1yb9YY0VDBwJuTQxzbPynJ3aFodrL+u0mgxXbuT7Ph
anIP7H2MWdaxm3exozV5sCj1taS/lj2gIjrqZHLtylPvaWzhtFp8RbEfC0IcIC74RVU+KCEYRlOo
hmykG6khe5D77aOc+KU1o6DfRw4mtB5CXfGXonWkYrzFUkeQNLeFbmFPoaaFE2MGz5Ut89bUy9At
EGdHTbydDcUfhicjA2meVPqSPV9R5S7pQAiTmLkjDbZTDdRJtd4dpXslLN3EqF/bOnMr/GxKX7HP
FLSUbnIF8zBShuUDOzOf06V3utJ0wTe5Kcp+r1agfBn0Y61Hm2ka3DKqvDq0nFiK91PXYeIVQ+Nt
sfyotQUcWEhC6ITNZT3HwQqsxy4RgIlTPUjlwotLLPC1XXQgDRv4xiamMlieErWd2yJJCividmoO
noPE6eT+OCKHJ2ZmOJ11L9kfco0bz9XIqafST7BMhOudgO2vYprb/suwnpHbOYskBSCgc83M7J3C
jJGT2939kgPRP3vUQ9vPl/YqDuXAaiyA09IXRUZOXcRuL82Du1hh5drRAA4AwIGHpNrUw/Q4wMps
5KVjlHqwNHCh544ppceoLEonq8LrbMgzAMwYd9iuvsnpj6ZPf0rA3tILTy8/Sul3WHcPJR1fiZF5
hl7eM0JaHYinaZQQnM74GI3pIW2WwFKzgIzyXxgFm51CuiOpVjpdOHlDUj6oUr2vI3CxS+FbkvS9
k5PFs2d4ZovSISjr5SmNQxBo6fYjUeseWOZ0I0X5j0nvrpT0Q+kzDCsb91UVvdpZ4tbqcNcZsk97
bGWnzV6K9LvUfm2ovAPkrRMT6szqrhoQwxl24Ux9/VtOiWdS7YcKv5e11QuZ2KCCujy0i3SjxLVf
d8QbibS1JH03ZNSd4xLTE5jdqfUfU3wX0iUwwZbRNKg/1ZNfUPsoh/VNNZq4xNhvFeswgZqkKsur
bimO1QTCGZIeljJ2ZPCz1lPz0uQA2kCHOy6W7WXXsxpIWqZuYEfeYGUX+MGzmvNg0qWIWhlFEOqF
UeyMLJATPN8CGfwaId4xI8/1FAWd5pcKOvr4MIX/2zEIV1esQkmaAUiI4EePH8Yi8jRbfRxHURuN
PTff3fQ/X4twYc+SSyEB/x7KfUrsmPkrUZ8kbdNqzxZi1P/pYnjgB2my1FajrPCGBbtmStALWBxQ
xgvErD+wpxNxkU5edGlKFMyU6hsQGW7TzX8rtq3HiycxXCxTKEtULwpi/XIEcy0QgstNWl5JE8af
kRE0Iki29bLlSa0JF6kUmVaF/YK4Qd98puAYqEgCVObjqznA4LGHSPwgjtjY9V9SDy5asdIqAWMu
A0zbMO6y5ZCUgB7HynFA71B+EG4wib4q+/uZ8bal2o4mQYmq9eXZaUAxU/4OgTJGX+1fFkC0GzfZ
2zvsVLuinHw9rzndJ+c2jBYb7IsG7ZTMt1r5MakGqLjxdku7y1awvsZ4ukiLLTucHdGUQpoYM/Rz
3OcH62jiOlXE/5Fv++ZHt0Wpdl89a67spDf2x2XZgjPy+M/trNuxROEa9dTJeqANBDFKcMuPy1KY
gV3QGYtzKSNIllVkyCje2Htz3kyVoC8rcL4WlzpJSzdqdZhAR9r2WlViBFx554GA9fHyOdbnKc5u
ivMkGBJT7WRGTJM39TZPPihwSBqt8fXKNhzZ7I9K2LpgifP6injKANqq6cPq6uMcYYWq7xwptIOO
To6KcWxbJoc2BpZVpAga4aJL5RzRYMpNl1Ys0LanG1tdfKsub7BO6YACUJSRi66Wc0IjoOajBdBP
noF0EUUhxkYE3qX6B2C6gFmeerEn31++hfXS3NktcC5IKqJQN3KUbPpiBC0G4viu8ZIy3HQN0rPK
CtLkIwTx09Cp93ZjO702i0yWvbWXNJrzSnEyLUqoY0CR7hgXU7pdDsUb2ZjB8CSawxW8XvzellGV
cV/LOC2DXmvBbg3e7v8wES6wIX5vSzea3CgXiMlBimc+RVjTUR4uX9xnJej7VztViriL00ZZycoK
80BRY98sC3X6GnCRE8ChWy2ordQnyzOxW5DmISVo8m0IzEo9yf6qkuUZZbq9CTpeffoNkLM7ecEY
vh7Lu36Sbim5pU30F+AhTWco5reB1gCIJD11ak3ZABXjKZOAyYvm6DgVf+X666KGgTUgpg7p8DTH
haPnS3D5sP/yPJ8Oyz0fWY0t2KRBi2+kGBMZQ1+qNNeWKi8zQzAtpr66TM40vSRh7tfLRzHTYzqr
jg1mshBN1su/Zj2o++fH8H3vgVJzsgb8GBNlbOw5OhgucZXsNkUpUoRTvK6wJ1l8nJqMJaq18MYq
epuYTtwyxok8EM1Uiz6wzr0qkR1FtR0iMx2CCaOChcfatvVTgwfT3tBD49qJkAttfdrjVOzkm+F6
ZmN8vEGa1Hl/I3XXv80d4LOvh03h9tvIE/FBiL4m9+QkNkkLiUUhOgh6Cuz9/rfgdf3NOF0a92aU
bT4qFes/YGnCZVu/dbTXZ9PPpZ+XNZF5xgs+QOcejE7SAQrRI1FKFuBJ914R7mvjtlK0jbL4Uymy
wnVHfToX53JaKseSpUPxEVftsRt+xAsRaC6IQnzRaJPoE3JvQmvaC/aZcbJY3oQmaN9eC7lwwk40
tP0vVfDTmTjPkg9mlRpsvmkIwg3BxFH1stwx4uA0GEbBA6+uP/D/CON73fh22NCg6MJoUvjQtwi5
R2Xf5L9pmR8rkPXMlfkck8Ev2iAGbVmWVDvVahyq19dyk94vhaQ4mV25fW0f5onRMkYTJuvtd8Dn
XStt46nmJAgHBRfB983bwVayvsDspKXWUCkQwlnjocgTByQIAr8qEsX5oMqozK6Q4OuS6mjIXtRW
KOTtrLJxLlvN57bSBbPhO+Z2bLRWmrEiMTBLWrl8KuwlqBeAOUivGJ3aNcrbsjRXvaz5ZUJcWmHO
twFesRo9zEYZTLV+rZsNKj+d6Ujm/GLU01aKfllh4Re1/rakujcpP3MkqwMmvx0UUQIwHt/PqGrG
k/Rx+TT/0us4KRXn1LCnO8A2YCrm0b4Bdvkx3SCje9b2sgciZU/ZXZa3HtucxHHOLSFhXXZRjICx
fx2l35q8V0eRVQr8tME05SyJI8VEkkzCkcDxBNIe5qfV4D+wlzCNuqQInENTulDvTAt7l/1+CVRf
2cq3bG1PRoNG8kQ4uKJDcS5tyBW7r2v0pOLRPDajutVijP/XKM8Xgz+HeunoQN2RLdGgrehtNzgX
J8myXpEBXxMdZmcBbUS9ad4s1Cg/gdsYcRZ6CCJfJ3B1/E51PVaqlqrIw9shBccjYOjH6uayJgr8
Bb9uYJWSHWIzHbc3GYcxmoH0G7opxVjWKGL3XsWxUk6hisn5pqkYJGyWInLIrqyNdoURDTc9qo+s
/NUGgw+ibYfuY9kR0V+L3ieTS8cXs5Qa2uN9arxwAzC1QAGXskevFeDtFbp3+YuKVMXkfEmq5mGq
y/CM2HGANO1Nkt3WQ0tpW23okU2GiMHbRNfIOZQ26WuQNkFTQuthiJDGbyYVRFP/m9syOZdiDKBA
6w3EmlW9o+RYWQ9hL3gqv0dj4Kk644rjrqosray2ZlDAL9ZNlL83cub00UFTX2JrtySC3up3+/oq
jLupEjMCXZmoYMVor0b7PhENjKwU0r4K4K4F+7cpoXEHlklQ3mVB+BN9ISTMDIc9vJ0ix9jIXuLb
t/IhxRipkN7pu2v+Kp67L0mdjciu8TFZbgCz82zipO7nTumG3ik/Lyv+d9/8VRr3EISmVBgN0cC1
ClYW/aotC6+o3+r5UOaHHOw6iYguY6Xu8lUi9xrMSTUoQCjRUIqdcL7aHd6Qf3ts6hysCB+Xj7fi
Rb5K456AzpbppC0dOIfbfZ8eFODhYYEIXdMg1m5sspWkTVw5ffVyWa7AIvhM2WxGEwgUieEVpeTR
fq8ZRylB49Gc0Rl38uH5sjjRR+UhWGtUzyQ1xpAX3SkBI5aVd4XDNuyAJYWi9mVp3wOhL9+UT5kl
TZanaQTtZa/sR0VzWYdWEe0hCxSTT5GbNs1SdciMz4z1b2gSEyoitHbmm75GQl8Pw7kTfZJrw1jA
ca/ehZtyb91mb9q1/UsOSkwDLT+tRRCDC6+Kcy+S0udLNEEjpyC9xtaFCy6++wGg6OY2CujT5ati
5nvpdJwzybUcxhZBL2ztXi3elvktqd8t9GsrEZrySk3j64fkPEkHqrxY1iCq9bNHDZOcA+gOECUw
MIjOnbeJi8Xry6cTKSLnSvIlxqdUQaesqM+TeSeV13koqIKLRHD+g5BhsHM11zzSKk47E4eOc9BI
tXf5JKKvxyfIrTrHgyUljPV98KpblKGOS+6MQRjMQbJNfmF8Yvo/R5FfLoxPcK18KsOkxtGUBUDN
pSsDWl7prmzR/qhAB/nx8LknoDOaFN0L1Z9jojlD3Hs2hlDastn/P9K+a0lunGn2iRhBErS3NM32
02M0RjcMWXrv+fQnMfvtdgtDEf+RLjb2QhFTDaKQqCpUZZIh8Dhfcvn+NCB6TaClTNjguBL6ymwM
oFNYovYr9z+Etng0xsK00PSzMxKUbcoWKS0UAjTZFbUG/QbiH57y66+gv/ImkYvR2iJlmHdxCrcE
JzuKRsbuPe8QPGULkhkOJP/mnrvaY0KwJm/BoSrk1H8gS2CjVnwfgew4peEr5wsvH4mrKQYxAymu
tCCCCreQNLYgI+Wuqm2hGJv1jeSZof9+8wVDFS/TAhVXJsq3iqhWIv0UW16yxjPC4KNfNF1UTR1x
DOMSR7tE3fYxJzimf+IjBF8/F4uLEKaoCgmhQAf9oFj5JBlvmplaM7gS1j/Yb26WqyUGDlMyqk2m
4irrwf+D3s9NdBLBxkN7zU1HfuBY+1gTBXyAL1PXqfiZzs7i9rPYpKoAzXcFpQr1EDo9+vYnTA/G
+5DTG7y4S1dT7EyuUrZKQFK4ArS9rUBpnHoSvG6eOQxYizt1Y4Z5csi1BOJECgARXdYD6jw6ui+S
2h15TE08Oww2pKEgtA3FBtIfSOV2UFuvd+PIWQ3vozGIkENaNazQtYXaaoT3IO0gohNnLtvNuh8s
ovvNR2PQIIzGOdOnGGhQg1KTvARZ/hYlujs00ATDk6O1bo63KvrvN6iQhUM+RoqmOKS1S/EoZ3d1
w2loXWje/cWzCd2/GxtgeUKP/ejTBLDdEXh2a9GJDeXw/69G96shBhqMQE9L0mExegDKouopUvaK
vxU71cGj2vp3WyiW/mqLAQcRJEwJWn1oWonGEJuy04fOv0J7ws7gZOm8fWLipiARtLKOG+KoAWS+
4sxNct9TIpPj5JyjxOZZ8HC0sOqAvAl9vIFR2SqabSd34CVYnOWw+VWEpxIdhH9YDhikTbwZh9At
aDm+vVx5uJ6lD4lV8e+VRx0PlYedgl4sE//XoECH+RiH7ItN8lht8xPv2Wl5gaosgbkWmtIm44pR
Xkh1Ax52p0wSlDhydLl2iCa07P+/jZL64dUQ44eFNA3+SAIVPZSJm8SNF9bKgYi8RvFlx0B7hylr
VDOewYm21ytNjgu8R4SYq6ysrN0WtTehMrV+rnh2GKwwlc4IMxHVmr7FcdJeShMjTTNizZmnLUQ/
zIc4AtzC/66I2aGhDwYzlAC0Sf0913aFkLvldFcEk21oX9HZ664vbNkhruaYfZqFITSESlccY97G
xY5oB73frpvgfTsGI0SM4YAyAq9/koys45MkFlaeJJh7/CMs+m8pbFdtmMV+pY6TgsqPaKV54UAq
ylOmzFtfDueLsZ21SVNPUtEiIMrDh0Q9m+W3njyum+B8MbartoUuRlTWSKXqZBOliVV3m472w6Nb
fN0Qby1M8KDgppCDErufpsdCfixHJ6851yxvLUzgUCaxko9KBQerjlH8bQATedu7FY93YEHBhwLO
dffpUm9uc0kKuxnykP/wrbeXfDOiW2iwIugT0ZqjD/G9EHNK0Ub4ziuU/ebSvdpm0CGG24l5Cc+j
2rb0AWrqnMSL7MEZjs2dEFu8cu5vYperRQYlmtCvx8AEHuGJ3Gl30lbbDZtwi4nP3d95CIMPYdhJ
hiwgC5SVYG+gbCzJ0aGr/6w+d7N9DEg0rRmJctcpjlbaGZIo2etArKeQy5C/Bohb/EM626TKrSnZ
pzxFVo6Psj21QahhTjDF/tXQiIEULLnLertJOekNzwqTd/RCGYuhPqAQ0x+a7lg3Z1IcwO+4vmH0
Q63cH2z7bOQXcRorqLtP+38aqrpNs+M/LfMWwyBHijK3oImoyZW0BSh1lehbM9WWkj6tL2c52706
hsHghyAJpZ8mJs61apU72jMKRkzV/qev0bd1jj0OIrK6JVMvJXKR0HJEs48xHCYEJ4X3asD7dvTf
b6BKl6AV1400Ac1cI7BB5W4NtVsbz3/56RiQaDVUPNoMpVq0G9vzkVbXjUfK1ADCc4c7CylzHI9B
ihiX/JzPPgVg2uwWQvIis4MjFfietjwJ2eVC6o1bMHhRDDXRogJrG1Wtt9I5vDPqZ0PE1JdUZHco
A74pfr4JCLgN0rIBlwKI7PB4gZkzN8prTol14Vn5l8uH7Yed5lwWEUihH3ayJm+y6111X9j4XZMt
P4bnGOU54YnX2sxxVVbJJDJzoym6SHXG2klCYrW5a7b930UIJt31W18F3UYiZCWutvyOqJ8bYT/+
WU7y313GcgeXlRhUmCpEyjrnDxOJUjvTSk/sO52zFpmC0go2miyW5ILaQ5uaVk+Ds35Ez8aGAkrk
tSImMNF2ADo7B5QI0Nyr7dyOES8Iju+uH0vettF/v/mi+YxuB7PBjZolUHD/qfcidm6zboOHmiYD
MZnSdJlf1v+8M9DXp+C+3fa26RWb4I4XI3CtMUAjyGKGjnpYo8RBkC/8oZ7lu9lGPHLSL+MbZ230
t6/tIgM0apuZbVTlqiMgGgAlf2N9tiTLvygXSikyOOOX/wMF+mIZFNIF6NQgimIQ5r6rCVSHUw1l
tpYOn6JhUznXk4sZ2BGvDHPmDNMxMnc9mhnXV7u42Bu7jMumeNQr2hrXH1gxmwKzkYfRPKf+87oV
+lc+fNIbK4xPppgBMUUDB4MY3zSQtjW++LhugbcO+u83Xp8kUlhBKEhxhsL1pcMkYH4c9CUS53Mt
Hi4IKMgQGjCIzHI+BLFhSM2IyVo/vwzBfs5ja1I4GQ3PBgOJkjymjVbQLUmO/rCX50tRcb7WYhB3
swzG28TMmBqpQpmmEY7aeN8aT+UUoc/ykKoXP7UHpbDXt2c5obixyPiZKg+IsTIsivh7jEtYQvy5
GZ6UMnTrGRzaD71ph23qcKxSYPjod9ftYvyu1PWu6zKsM3kGmRrmA0VhWznpmRKOSW61w7AHJhOL
2OYmUPQLrllm/DEutTAUhfc66eCGtE6aW/27bcjhWbrAn03k7SkDkkGglEMApVInRIed/EWBzmvg
Znbthi9QW3bDQ+IEG0SDdrDhEawtMGcgPrnZXQYyxypCGJii/Sc9ah4UUrftAQVo0Bna9TbbgVjA
At3Ap6Tg7C/9sx8/smGqOpJECYLxvx76tCxnPargVKBeeNCE70ElW36i21KFZhwJQpJBJnMO5/IL
KYa3/2fzQxUoyUbUSoAAZok3yxw0HBMyxyiKrGbMn1q/dDQ/OxvGk5I0TqvzXviXkfRqnknycinM
fXGaMOuluFPRWYb4df3McL4pWxuaaz2IZvCIYuIaxBOIf5VTDf0gHxqj49MYcWpqy3H2zedkkKgf
RTPWR4HqEMZP4jMaJ/GeEHkaxoaJ24KHiNtG/Bsoun5CBopapMhGGpl436xUqxLAZWfqd3ISOGah
HiTo2CVEwwB4AmrJmgODy7fU1TSDR7GRi2oI5ion811kCTQzm9p7nZuZ8TaRRR+50NGvo9OvShWL
pQ1l0g0xG70vdjWmlNGefTHscSM/CJt191lOVW42lIEhpNKF1knYUBDkbCOYJc58aLfzvWYl30Wr
9OLTzCszLsP89bMy8AMBPQUcEfisGKN7iPz6UhqZbYCYZASfih+pnCBgOR69WSODO0gdSi1vFPqy
N7nlhnKY5wfJ611K/aT9pdOw1SPTaEFI06F6hLbiWjtN2lEYXDPivexxfIadvg4rP48GESd+vst3
IPIFNTuVldR2GXSUrNLV76tda7eVZTwYPBUZzrlgi0okN4U0ou9vczTvjPAH+ishchzVG6JPHLJA
DoCy49kBUaskk5AeQQPF7uJxOynlnzR7Xd2DLSkNlTZHuY5KRUDA+KOMVi/3+zHiUUny3JCtJaVy
H8YNlFxp6So5Y4TSKn5oT+hQetdT3RJewwHXIAMrTZ71ao2ZD0z/yjaKHpIdOqqbA0nc3B22Queu
gwlvrxgsAZXPWKMKg6ZK4zHWn8SK8/d5bsfgBvJXv0kaxA9xgX7aU2o8Qvcnzx7WV0FBfSVKYWem
J9lPx6GdiBODrg36MV6oPyUK79mItzlsjUiNorDTEpR/VZTsm3O+6bcSWrfQNemZuz97krj6OFsc
mgM1mbMUKTltv1bsBGIOBnzhn/5yc0d269+Qg/BsmWjQ0lFtNXheXSElrufnSms2INjyMgXkBQHP
MThYyJaMugwTymQI0fwn/RiEF6H5YRIbz5gWJtFHgdd/usC3ScPn/+4vtm4E+pw6kQKEz8ZJf5Vd
cjB2EV4hQPGZY3JrcuiAaLfFVNVmeGledA4i8q5sk4lK9KydfMFArbPeKJ60CcG/ZUenxFbB8+ZN
TuHQ7m+N19u4nK9cF82AiWY0fjn5uLTf22O2phvt6EMaj7Fg+fHs5uMyIBKWaUqKAi0kjUvl7BLX
d+S3bxg8BIG3fxY4H5Nz2E0GUogslQpeiomTKg9N8JhML+AyWz8LHNQymehDh849MQt0fqet16P8
3Z2n6TyMP9atrC/kgwqVhtkYfRaBvZp+LsknTf8iD9/XTSw3qvy3NRpbTanizByzKlHfQQSh/yb7
gVf8bf1CJUuJHVvhvXYmVnzfHXiERZwz91FtKvG1pqfup8p2u8l3sgti023xKfPqQ+miZGsJJ8kd
3dgCbcgjb6ZwHc8gYP9r5qrXMl64VDxvZeNdU3gqyh96ZDfDN42TzvG2kV6xN3UxCY9NShujOWKY
u9cubzBbpR5Jxrupl5/HNRlKpagDmCZhTpkft3I4j4Cw9Cg90geK4QTGKS8/oApQurMNIbOT4FTb
/qT/ydVwY5k5cUIZCdCaK/CyO7oJ8eaqtsz40eg9opqcwH/ZaW5sMUevInKiRj7yKtA+Rz/jS7qb
nRwJq0pnqxpUWfT77hjsUAZHIgCC3O36gVnczKt5tk3NiKZYT9Gb6wx1DfJw/aAXxkYZecOai2HX
jRmmxjBEUafMOlbpd6XTzdV9WPD4MngrkX91y8FAF5xCgC61ecomz1RhgxN2LQdEN8tgzlhvhn2t
auiYRrNdjh64whPf0oP6udpB+WnDe2VaROUba8xBM80wrGcfWKbIT6PqNUZgtdFe657XXYBnhn7Y
m/MMqs4+kHXEXZJ5GkF01ryNGEXjsaYsX5o3q6E/48ZMSYqpiyn6y/czBsFoKVFxutfBoSLSgcOt
Giw+f9zYY+EjEod6oM/9koBxFb+2hh6sALZYnErUuIRvfXoYEowvxpxUjfc5GfAYoKyYlXGp4mHV
bvWTNJ+M0kkkd33TfvM5VQyooMcdrLPMrvmTYKhaiNwaLQz1sTon+8xuLb9Dozs4Djz+TPBvnP9q
kd3APBRFcUDlG8Sl21a28QqY2MQbHNGZEht9wlxuPHpkP6Q5kHf7d43MFrZBmM8TTQ7jHR0cqcZr
clg4wi4oOR+VfrM1e8zWBXNbKSntclBSR69fgsCrkqf1feOZYOBeN0ggqxUS+ao45+05bDYjTxSF
/omVVbwXK28O2iykdawSrEIzL2V2X6aG22uo6mK2NNnG5EXi0VzyPOO9wH1jsYnBC+LraMqltUGC
w037KNID7aPIP/Eeo3me//5rbqxpptEnKcFdApL0C8aQN/73yvEfwZZs1SewDbys79jyef7PCd9/
zo25UZnGHMzIkG7K7gb5lMS9ZWSb7I/S0auvv1e1b8yE/RRNIZ0YnJvxR977ribIr3KPh/D6VZYJ
J+zgbhkDH4kcmm2uYVXhcdxQ3jXfEdGPN7tUDYg3/8P7hCxyZJFqGAGwSs4nq4w3anOZ9G8zb2SK
6xkMXtQJIrWEjipSrTd909j+BcykCbSO1H3vDb7zZz2AN7vGIEbSQLi2Qkcq0g1pQ30xboDCIzRf
ay/1pi3PGbn7xuBHmDSx3NIJ539Sz9Tx3/wNzTyzTXriqZJwkOQ9dr3xSXGc5qEWYCyWzlFtWEJk
6S1yl/4MxRW7kD+NIadkzIHHd4LKG4sg49bSIMGrft66GLK2c8EVIDazfqJ5y2IiRbnrB/p4TFBz
BDcPCBSGzZ8xDqIEc/WN99aem7UEfifqmo48qcf8WfcGQnCl5Xyu5beuGxtMiBjUakeyBLGb/ymN
rOwM9lhbeTO/GI/yJnWHw/9hLH05lP8PD2UGOVpfM3ozwvi76T8Vw3M3fdEC1a1CCArcN4Gbpvdj
tifJaPfGgfhb/8ffbR6DJZE8xFIT465Jd9EWif1W9ZA77XmjpL/JPq/LZLCkCwYMcU+o8fSbekdJ
XgRbvLRftZ2/0T3cayfpQvOxZs8r9/BQTGYwRRuiPE801M7S43yn7TM33EReHVjdJj8rW9Ph0YnR
v7cSL7DjkmWOdp2EDjtAK2GHGc7BGqXivg8ET/dBxm+mnVULkrO+jZwrgR2czOfGyIkPaJmywzS7
wXgvGy2UsngNdLwT8k48dnMK0yqtVTBlqu93wrvYHh6gHDo1l7uRM71ASn63vjQeRhMGX9oiG83B
xKGkgTJ6y04RBEezIxXLBHED7yrnbB/b5hWno+wTH+4SNLpVKzvwDlhin2Jy4anD45pacAbbOBBN
GMgxZzNNhUlGcaR3MqgCRc/zeL/+BenZWvFIViyqCvxQjwtkGnEduqR9asdZgETCSx0m91KecJrc
eQtiEKWPY1JABwclEAlAbZqHLIKWxBRyOm6XPR5DX1BQIxo0grHoG0dszCn3K9rJCaIBOZ2hZbmN
SmeMeHNfy7fb1Q6zP3hjaPwZI7ZQ1TI2JEam7efH0Hzuwc/cDeCNNXB1J8Xj+pb9xumvZplrQRea
yhfBeYhzpn5DX9SWnAck92hO3fo274gtb9nVGLNlI3QdSIn/oGsBMRSEWqFsKcPz+pJ4RpgbIAKX
rzmoFIenAoTXwQO4oN1am3l3OM8xGLxXOj0KRhnjD6gAoqhkq8cUVPfi9/Tr7I02hkftJrTo4/XT
+vqWu1Z0WRch6aerIjs6miSTL/ktwnK1vu9TkAULlwgElnN86NINWi4sKLu0PedsL3CMIyy6scqg
YyTkuthpKOsO9ujMR0qxL1/02DZtzQl25SHbETfeo3XG0Y/KuXtReYC53G918wuYk6gMzZDggOLN
WUVrqmAJSe6qyr6ot0m1bf1LOe+VfrYSLqfD4k7fGGaOZtYISR20iCmirLBzchz750Ao7JD8SQkK
2n5EF1WJKCKFiBuoGadILsZRQreABvmTn3phoQN34k4FL8L01QxbaOj1cQpTXOOOqn4l4JsVMCCe
21ro6Pof9RTfmGLqx7PQifPUo6YBGnYzf02UB0GzAp5S1fLr0Y0ZxjeDYGoJSbBBitd8kV2QMh6M
o/6gPfUYjIPI3aa+j6ATVmwhQ/d3e8aWGToyxpnY9zgWQ2dHumGLcr0Vou9tIjrr534R124WyXhh
2Aft2BCMHcZZb83wRD+yyuD7upHlKPbGCnMfNHXfC52JmVPprjwqNjjAPf9JsSQ7u8ho2eLVCnm+
yNwIStOISaLA5RXtNQxVa5ICcIDbYYdRBV7+yPuAzMVgFCrEozAk6kzCSyt+UuO7lAScHHUxqrv5
fMylUHQCSp8G6jO+6tuI5jAhpGTo2t+l2msk/KVHMHgBJhVTECo0nxmpM4y2MH+S56/r/rD8znVd
EFtLyNW4a1uKSfmr/mj8RK3E6be1asmXwiaZZaA7UwLuq2/Bi3BpPd7rEOd7soWFdphSQwQlg4PT
DbIRMmP8D9qehmrP+Rcpr51W5Ir/UbT4EMbeLJlBE8OMJVINAK3BVr9F6FwMnYlYcBuMveKGkzgu
s5zq3Nhj7rWyHFpI9yKRi3eie5e4oPNpHUzQ3FNi0uYrPi1nU5ebtG8sMlAypLNv0rZF4CWScSv5
bLxFp3Grf2pd0ekgvm1eUnsy/85d2QrENBVCp/fIrzQoOGtPZHqFCOm6u3KOuMzASd80LfJRmAjq
r9BQs6TmqPNG5hcIbGkk9N81LTM4QqIcemUR3vf0x95JtoU3jShGSSIoNSlBYm3rl6FDMRY6d7xm
K976GHgZ5FH0CzpsZUAXOz43KFy2nHxnMQ+5WR0DKmoIvbuAmpDFz7H/BKnWpnUL/VPe33VZBYU8
96+2jK0ozKTFQLaPaNav04dQSX4YNZRhxT+iYroui60nKMIIwpWAVighnRuElqoczM5R/6jMdWOG
wQ45n0Ul6IFX097Yo0Z5SnaCF+95sMjxgw/Fg2KYZimlLoiGT5/kp6B6q8Rm93dbw8BEKuRG0REE
3IN6nqoTSPxJt/07E3ShNyFv2/WxLw/oYFI+h7Fkdd99qEWum6C/cgXOWfIlqeslQZdhohIqSGJq
d4EgeesmlrcDgyDQ/1Upgdmvq4AQp5RIGfqypcQ4JYoSWmLq26IYcFrKfnNVXA0x539qoPMxlnCv
4d4/tZhRr+zMM57oNOLkqM/8+Ow3V8XVIgMHE6i4ZpEADpRT9zN+S0GvK9jGESql3zqnOWqb0ite
eBPenO/J9rn7ciWXI8H9lHfuML2q5dGvOXH7cmDx37rYHnd5SPHm1IA1CETk0bgt0+MIBknROEVd
htbSzV85CNvV3gS11MwE701z8AUaws14TnJOOWy5kgNd8v85IdvOXkYFRrQD7NTkzRt1I22V0pou
CsZUiVt6PbcFfPlcXe0x6DC1Za22KXg0BjD+KzYEP+hc2+yR+/iLtpm2ZsmlcKfn6ONRvppk0CIN
mn6MA3Q9QTW2VneDsMt6R/ePSZM56xu2nPJfLTGBhNi3YxyFmF3JyL3Qfw/aJ0hoYDpw3QpvPQxu
zFqfqSBNxWgVaawq207Tq49viRnxoaj+0hYDHXopgleFEjqrU73t56+Nn22MNMcoSbJJTd4w//IA
PPpbRIibmiL4uX6FxFTPMrBkgTammCMbc06omw5OoUmnTIK2a51BQ7u0cl+/VH65zTLIztJtReEj
E1WXjKnXFcalH8p9nabbMTHcyBwehfytn7+YkcIpbi3izc2PZXa7jTRRrXTaqpvd59qBBNueOye/
CDigHlAUUFtCCIOJ8sUhD9s6RfqO2B5t8vk/dTSnseONdjGO0Y78rDa5rQ8Wr0VheXVXy8xBxbi1
1KsVDmqIopUkJC6ZcktGo+K6My/iwc0CmR0vYh+qDyJAWx4DvDUnDyTKOG8Yy697NzaYjSpEIdar
OHxPXM7qpvK0t9RKdsmeSm8mu24HjfBzvyk/8ZpzeN+QOamdVFd9aMCd29QOp+85pJZ540g8B2EO
6DRkIzjKcUcU5Tez2qP1TO32AlJcM9zFPC7PRXy7+ZDMtS70miYOfobHQ0i7QdYulfZab/sSj4GQ
893Y8kESa1BdmlAkJ6C3CM8BXmFDzk2+fPFd18LWCMoU7YJNinazUfdU2fWjnTGKVhcm0KZ38mkv
QL1UuSuyjTIlHJ/nfEaZCfcHSlDetRApyprWiXWMqOI3ZJO+6xXZXT9ey5W5m2UyACJllV/4IfxD
vm8mEEDnmxAEReYn41Hdq3YJ3jGOQfrjP9y2NwYZ3Mj7bJDnFKMvdH4zdeavff2e4kKaySu+guZ6
3R7H/9nygCpJk1iBwM0pOujLz5MVpZJtCPVlHoVPWjd5cjNybvnlJ4WbJTJ4As3UrKwKDQ2tIRrg
Ok9wp4uPHgzK3sZrOloupd0YYzAE9KV110worabHAbOwhvfOluKKb+2+37YWLbKOD/80KbTShtcx
vhhr3Fhn4CUeeyFrfEQ0FVpp5yS30Q6UhMVlRDw6gcx3fTMpfqz5DoMvGJsa/dnHjap4Pjz1Xdxn
xy8Pcs4fWzyIq1BOZRVcH2IWWUX0rKpfMjm0McjHiZ6WM6/r52PrB9lgRnigDVCkA6fCuMvvgntt
l/yIbPU+Q90zi7hCkhzoZNsRCPQqaiXD8SvmXSf8HOpd27+t7xLHJ9gygtApRq8PGJgwle+F2Nvx
eCerD5OCGQYeExnndLPtB0oYFKStMddrQBx3KEbIEf+YpvAwRrJdxvEbcrGf64tbfhW62TL6gW9q
C0Tqu04vAc7xDqzLTrAX7Mg2nMZDlvJQHQkqddNXHX2T2plHg8FbLYMrc92UaaPgqMsItZrYFcke
7ypWjLR9OjeEU7LjeQoDLHndp1EJ6hMIMr0SxZ6QTIQ/1j8mzwSDHrVpJHMx4ZmrEsQ7ZcpdGRWA
TIh3f2eGgY1ZiOATLRKisHwy+pOJWXreuBfvJLOjM41Z6UE/0ynAfedmZzxkW+NW+w6tKTzaj6eS
247J+Xbse30myuGkinhPmOKdJBRWJNwZGuck84Iglul5bMrMrAaUUbVT50bbykNj3y7ZEbvYIPLi
oSEnNFCYWESUUaLxQzwhj5D6HDzwA1yk83RH9sQVdmXs/pVXKEwgghw50JOuBat5Z0/Ko2+eGvAl
rtvgfkC6izdoATaOCsks3KIkYEM2beha2kJrWGYT7ISmQJN6/6VSTE8p57cieKny6IHzCzhorDCg
kUm+nyc1CpXSY+dSxQVyR2koA1c/a3fqCTec6aVu6P4ZqdoVKBUGP7IpqZu4RmnAOE1gKJqt2Gm3
uNnQL5nc8cIgeoRXIgOFQRJMe5lCRRncqHCwtE2gG65sxC3PDO/QMUgyKKNfx4qJhC1rQLM623OE
id8k3q5vGifpZVV2FD8q1NBEnFMmnzVhG2Yv63+fswxWUkdJlWGscvhEHNGLBCofbWq1+P/fmaHn
/cb5VaUF5RyNvfUUk1WqlWfulPMqhpxgjdWKjfo0IHmE4rUQeFqFiafsLQ3BQBNu1hfDy5RUBi+i
Mo9rH+IEaOTsHTqWiSYpwY1s0Prawev0wiuwLBfJrwdIZbAjNopGKjvs0mDTAYbooXzPzdQEMg/B
dyoLmnrSncYBDJ5vsHiR58hzRyQvoYzyv/YodvFGTnnMWhxUUhlwKIwaXNd08klpZNsA1ULj2woU
TGbD1UsepRZvSQw46I2eB/JAm2Ir9bXSz3XZWnX8ZcJwey+ptqQOlpiTbYkukSobv2VBe6CTzKmJ
me1O4HxfXnbIqr3mOmpacfO/OTagiEM7unX0rcuHioMjnIWzGq+yHHe9SvA8GeqfxGBL1Ptc5qRk
9NutAC8rY5VpkSpC/w4RwphbIiokmAq0GnQ5G/cjGshj3nsEBxpZnddK0+ti1tHBPWDmVnymDEKZ
PV16m86XRY/Jhlej4+ALq+9KhJJoHW3TE8QaTWbElQTwzpmVZcqEEwDxcnlW3XUYwjLC9UKH2Sa3
vxsdwWpQPRCes9fOkSBPBy4SRzmUNrrODlyaDgrHa1vJ4E3ZyIGoEXq5gVcWH3ajvann7Ni7tFNd
4XGW8+CNFXydxOl/WpCi17mTiwY72wctifA+MkV+4nkJFLbJ1z9CcdOAdoiiaWDT/PVOiqGvkFDy
lfd2fLhs5JpugHcClw79mN/NN56q9PIZvBqkX/3mEpzQoJJKBir0arMXkS3m55a7czQw/rhzVxtM
4Dz6wTzVNV6KjfySlA9FujXiM6KT0HdIYmXV55x4MpqNxIc+5NVil9ldoLz87xdl7sVYjpUx7vDm
Waa2r0K/Gq8/2/KQb6X97M734oaWEf/sVF6NMr4q+9VkikRFpTm1k9qWxqOC9ycei8ZvsPpqhrkM
h8poxlZGDlzjeWV2QjvY/zPJCho2d90zl4H0aoq5ESdVnZKiRqe+3Oq2ODqVjzdxNB4PlQeBwI43
uPGbzORqj7kUNcmXwCUNrBHB9z25mj0fyENr6R4mYR55cfNyd9ONkzCBsw+RljFN4KEE3U2z09+F
oaXsFIt6B22DsyREUXigfBGIs/5df5OZ/7dQlrcqq2StjPBO6fQS9i9J7Tl9TNLv+Zx8TXIhtkPl
ElV2UfvbeEYnUrKBhOanEifpL38HgzxQEUkHCbPK7+EcgB0Am3i67ergtBace17+xfEnltGqjDWN
jHQMu8q8Xnbn6CEvBVtSHhulQZDM6zdcviavX5mBoLk2pCwUaAKWq5shfAqCoUB2RHZZofCYnXjH
8gOfVZlOpmZCk6XfENxU0X4aLMnz7yg9Ys4dJKYbs4KuLH3VWGiRCX5wemX4nn6I3FK0xodhoyHB
9HlpBue6YInPRyI0YAQAmkZBufPHwgJ9hKsUisXxRs6VwQppkSGpSmFCbiZ7IOa2k8+BvIlfhk2C
huzIUSQ34AlD8VbGAE6bSU1W9QhGSf2a9acgdIw/ama/ogzLXFX5yGzlETKZfrQlYgLC6U3IE5z6
TR74r6ebovjrhe53YylmBX20xVw52nzc7BR8akH4TAm/0O3DHT5dDnmvBhng8MNUrWYTd51e1N/7
TP8xpMZu1EaryVNb0IyntNUtgqbzLmpGaxTrcy31n7JZuBvH/Hndb9ZRxRSZaGZsNbUxRWg2xOR7
GLmV/6xMrqSejERwg8Hneeni0TMJJqdNWVRlhbk25jL1i3HC6780XFTFk+f7Wjnl4gkC0Wp6FiPJ
UvDFu4HXEcexyxZg8jBOwFSKe58KIoGKEpejDNYltFJwZWoXd/e6RLYWM/htWfY65gf6MrD1Gfpi
hfSwvmmLJ+/GBLNpaRVUUZPiySJpjzJI5eW9wWOgWay/3Zhg4F8u5UqsSrA6h3ntFrnhiEr32Bvx
ERzS9EHQSpUwdqqE9/7I+3r032+ia2Mq6iyrqHAJKG/i55HX4MtbF/20N39f1gWz96kqVzhB1HDO
7Hwkuzh+jqrKyVrDnfyjkfJowJZjs5uvyYSdutk209Bh3qN+7Z3iQdoaTr+XX4kNPg4uXzXPO5jA
M6+FkKQJvQn85yrNrGz0LVHerbsgWQSOmyUx6C/mpjakBZ562nKAEFxvy41vFXO/T7X0SzIG9ogG
bTR2PLSl9kUM4iejKN66OfCMJjqjPe+uyO9DUVGtAJ1eVSFu8gZdnCn6garAyjTTK5XEnTMZCsm1
ZpWC4ESmeCBz6+lSh60yLV00Ugu8U5bZJedSCN76Mjx2GsLeTJl4wPXRLw2CwR9CMDQigbWOuSS0
ep7bNm8pFUj4NDqRjup3AQYoxNeQ5oImrAd1zo5jddGohiEC05BVUWdLoXrQQIamzlE+0M9CG1gT
r1vkY9UOq7oxwJ424mtdoDUIpXWv17bVcMLQIiQXc5VD2/7RJ381xBw7RRwaqUXpyolBK65uSbRr
lO26R350yF9NMGesLyHA7puFTPt7fMy2FuPrqOwkbFLyophv68Z4O8OcsaROwiYLErylhl/HNt6P
us+pwy2UU35dD3PAlEJUoa+IvZFBsTrQCZyteZYv+bO/RYXazdAFGDV2w+udo478a3D8q1kKoDcA
OXSYExAjmM2PVMYv3LQWJVBRDrzhhIXiGLUEkRdVNw3wnDFhUCN0XS9KIZzvW3ZGWnPKwLjnP00X
Dcljt5E3we691mDHnzABJPKGgD4mOL+aZy5R0xzjWppxiVbCkeT3EXlQm00qvq47yvIJQ9Ef/f6y
rrBczoXy/0i7rua4cWb7i1jFAKZX5gnSKFqSX1i2d82cM3/9PZDrWjTEHdTu51rvy7imB0Cju9Hh
HH2aNBnbaVb3ixgseCav6Y2GTtYWQHXXZe1EsnRJv4WxRmpCZfcX1V56ULz2sgbGk4apTEpdkh4z
0OJxdHT/FnzIY06QJKRUhEZBrnjs/abMbqU6866vad9wfIhgTklUwj4Z0RTiFKY9SaexOsna/XUR
+4rwIYIJdfRplttlgZU117twcFr9kcgonn3536QwphbkCqVA6ITk1PwYyuc00z1d6R/STOPYwd0d
02UM/eugHzbYSowkVUKmVw2GCBbZqtT0Po2EpzDl6PXupm2kMNapS/I47MoQGLzodB0O63ojSZ7w
77vRodAbKYwx0vO4KaocNh3ABVIITqtgMr+k9R0/Mbhr9j4ksZUVomZpiOYLykIRHhs7AqCv6hte
5v0HeOk/1sQWWDSyrMVqwHU0oCX8le2IHdPtvOoAhuAXXtpo349sVsbcoGJoxrxvcqRS7svDfBgd
yaG1AFA0SPfpLR1EFN74/GT0/D+5kY1U5lIVyaSOrZAg4gV0pNC8JfVNpbmh+gs+oCH29du1a2Y3
4tjbVepK2VYIz6bqyxQf2zWzhuJtjSIrnB+ui9rJP/55gEwso9f6YGYiTPpki3Zxi3SVW/gU2SKy
35HXjybv9Uo369pm0su48cm1rkQdqXENEHy+YyIqIeA0OlSQ6ofRT5/blOdJqFJck8jEN1o96Z1g
Qknj868poegmOqy26EBb+Dh7HGOiMcZElnJpToaa7ujkLl+I3djpJTzTOICSz8wuMI8C5Y5zjp9z
An+eI2Nc8mkFjUgF7KvwZnUwWGMDXO2g+kgxHXnVDY5NZjmgxHjKMJQElZHkvyL1NglNO+pk3qFx
FsQSgZdj3CqxgG2kFAvDfXQsESmiW/gm8XjYgfuhxseFY1mfWlFs5Hle0fWdWiUSOTKIw0Ir144k
fcFs5tjVTh/fILyzxr6wh5ITpvI2lDEvRtOrwhilcAzlbTqhp/c21Pzr+rEvQsUIDpZJZLbRXFvL
sM7o26grT0WRW7h+cft8XcZO8ynVwQ8hzM1umrpdzRrr6FzllU7jxU75EgMgSHU7h3hyQLzCC93B
Vg+84O0fjvBDNnPHKyVO8qV9f9Jikuky3MANYVCAwluON8pk8wqn+7f8Qx5zy6s6nFRlbvGyKCtL
Ux2pau2wVy2l5pWieUfH3OwCKwtVGmsNig+VLOVDPAbXT44jgm0pN7OlLcDCgTktMtlx2du5eKPJ
HPXgCWHi6zDKY0ETqBVe7jpNsgRFtJSQR9C9U8v7QwnZFvK5TpRYXxEx0i6F6ghiljvxEYAuDoXt
SIPEKbwEtMa2yEkK7Dvt3wrB9pUrU9UJeYEUTwNWTKP5UUyBifadVjrEKcfY775UPu4Z21ceETCn
DRmusDKf8uQFrJXX1WGnaP7nHtKj3LjoOalatcxRqXgvLJ+zU+UL9o/V7g7FYXWp11w5InnKwZgO
MoBPR6mgHMVPsfZq8T6Uvv2Pi2IshDC2c17UsBApaAsof3b/HS1rHnGEGu05tGEtfMh7hyN13419
qAVjJ8Q4SWShJgBkAi8RepQRjPcghVRcMeCWYqgl+BznfMhiLEXX6oqRtKhy6jNxC3my6LssmYBv
na5nw0SdoAD3aKj2rmp0viKMfp1/qcrG1zvRNkQSiKPpGPBAev68hDonquVYTLYHvVrNUBUraK2M
aYgW83ciWjpJntoEg0icXefJYm2NMIUrOnyR0VJTS60wO+2Hk60bvlkdY/GxHDx1fM7HgySWVtq8
DKYvgr58Ct84v0O8fiJsh3o5d92g5TAK3QhoPpzDZR4DZfEy1bCTGPF9684Cx9Xv5Of/uL1so3oO
NhK9GXCXhtoeHUrRF7ntCcRoSEu7aCDgqfh+eP1b7dhW9VbJSikDTBcsrgTU5SA8/NAeTX/2a3s6
8aTR+3JFx9kZ6zGdlSWktk/SA60pLB27Ojhi5KiGk4gPnPPbt7SGSVCwJ7LKMmEteZzUIZEohDWY
sG0lCMEAgYHA/KG6RHg6mAfe82jfEH5IpL9oY3qlqmvVcJQlsDf/tXancbkUPAit3cthyMj9o8VM
NNk3uxGJxJBTnFcyXxr9TsPQ6EQSq+X6Yp4gqjibtYxhDZtuICeqkdfQcMlwL/ZHqeI8KHlSmOhZ
LLIyXvsBCIKtt063rXZc0AtZCn9xdGFX8zbbxpxMrCUZpvuQesgHmzLb03ET8pjcF3Z0M3jNAW/X
vymjMsb4eW+h3Ru2Ec3440IUOgW4wBQF/E9yCfQlYfiEyzy4b0I2Aumeb05OSacE0AHQe/l+hq/E
a9LXb6sz8TA3yR1b+AdpwK+WkFk2FRbVGYgkpKtTPE5kH0NrwQz4sT5YLuDdDcRgTJ3rB6nsuknj
tzg22g2rcZAV+kCvy1yyQPj71AloLVO+J8ZwMNblolZ46Bmz1QzxbVzMXqGODzWMaRF1X0YV8K3N
kFixEQVipPggtPWiyvCVZHCqcLbMOj+Uy48SDC5V9jbUs5cJ8ffYEC0iFffNiloO0SY7K2e/B38R
MKyfZ/GrFAovShFZcpF715e7/yrbLJfxheDI7Cuh0dALgum1L9XP977dr3MgfGl/0pSE5EtHycas
jx05PLCPXWtmmABW0CT8Zft4MC0FziYCV1TWT3N5yOp76d8zD8HbbUQwAZbWln3frwh6YGfC0s1l
3SoVD1AcnEu4b2Y+lsIEV2mhGgNZDMmJ4UjjAEAfllLeJWbNUc/9lyyssmyqgJYl7ENi0OQQ0Ku4
DcYzAM+O1HuPVvU6Ix/X27HLc6jUbH1yqBtxjFlL57bPlg41iaH8S0qe+jy4rn+776LN9zO2a+zz
LEMrEJYTZU46vDYm0HMNdDMexoqj6rtHtBFFP99YLTFNjHwkuNjZt7zz19irhtPCg/zgrYd5RhSR
ZHYyLfTF0rnSPTE86uCz7+OjmX6/vnP7dnGzHka1JTHTm3bGeuZX2vKeuDNG5ieveKJNcNzZhV0n
s5HGKLi+IqWXy6gcjd7i6kHqhE6Mlrs4yDz17d+jYuPWfghjHwNpn6iSKiEwXhabRHYzHExeXLBr
ezYiGLuniSTThx4+bJouYm4rykmaODaBJ4Ju6UbhBqMNazxrJCfLUGZ7EZBw4LUu7XSTGgoYEkUR
+4E/GnMsUqWQPjOQz5gQzBNQS0VH+aAcKSDFvx/I+UPUp8SuuqI/CgYJvD5HTfhbWA66wCtU75kb
TTQNXSGqoZssF1gWl3UBgmgKydSg22b19bL+DwEhkCoVzFAosiaz6PVE7hZDRmO1s0oWsnLl8gCn
q3FbGnZXshHDGM65j8dh/pUkea9jOOFkqbetK/2kvnQKpDdeknNP3bYLY0xpXq2ZBsYsWn4/tGDj
RczOQ0fYtTlbGYwNxQTwqNUrbE4LfixUEuz4MbNpJ3zpolbCyZntYBtB4zZ7yBjTxBCj0UyxogVT
BbZsI1/nleDWOKkYdkNNCEjWVvFISUhNhzdss2fIt7IZ69qGMilaGUG1gAKGVtoiBu+V3ion2UZD
F8eU00cI62W3wphbrFeL3iCgfk+Ng2K4vIzfw+BXSahHepoLmrobRYBREO1QmDNB1p/Z2b7Fn66U
kQbN/8YEjjcOIDIGNlAkFT+quPuGgPskYFZsKiWbJCC4rU4m+uGvL3sHEQ3nu/kVzB4DVlhv1EyG
DW4tOmaNccLLavVPeEi/ZX7t0h2o7kYg8OJd7eTP2oMc/Hu4zT9/A7P1TUyKOmzRLdtIqxUtuicN
30Wl4yyVfsunA/5YKQvfmMrLuiyySNPO/SH3ejBX/zeiJixGURCGyrqqEXZArM3A6TmXqERL63oZ
Suk4a73XAoL9+sHtWpqNGMaxiUWbZEOKuF3+uowVHkOOJj1fF7FrPjcimGe7rpdxt3Sw0lXh68Lr
onGKalS1Ph3I5vsZ86yopTa0NXZKE+6mOJDju7ZOrS6/KTpr5NmSvchzeyyMZRbWpKkHhPROHD1E
+quEGuLc2DN3lG5XyzaLYqxz0uthJkh4hFBAPbQ+HGnzgw4GE92lmOTg/wWeB40OMUfE5aLYtWEb
4YxJWRu9QSM1XgqYaqNF2dgWG4uC0BEtMDEhvAS5wAmw9s3YRiZjQLK5HsV0IL845LIg92pk4W57
d3HA+woO0VteGWffJW0kMuaimDOREBXPL9VKbgUPVGX1oXCL5/aU3UR+61ISWMleDtWFR+W8H+p9
iGY73nJhiOtSwpXIQD14QMr6ID10TnoLZ+zzZt44N9xkomNBUWYtzRXJWSS/Xc7l5JTZf6jpbC4F
O+MloB8hj0rkGdXoAXl3uT8i03jdiHAuOZufNRWy1M2EbKm8urVxSeKg05+Rax+rv2YicYTtx0ab
82FMimAUU5xHyDRKr8toWIPooyOAzLfqROxoegE3uKVOB6K6GAtxri+UYy0/TXn1qMyuIwIlVfmS
FG9crtd/0D0dAQPmWIjBzrI0raKtUoXLHRmgLy+9MRAfxR+LUzkllwDjHzbytzB2gEU1iqGuByhf
eh5+KuA1RCb1oNxHd6iXcukUdnvGgAQqY1DH1CU0Ef75SmtDXRVmjRpNz3yMgtLrT6kXOtK98ZSh
nBnZ4ktoG9wxQOojPzkgvNnAa0OIobAdwbOgDBXMNZ4hl9GR7cEfv1O6zXdOEfu/9ORoaD3WdRGx
AZqQ/1xjL1TNlBZQzTDHsMlJEt1E4Tjs3cq6phuqKZuYHgA52J8ysn5o2gLgj++NTf3BuMHwkSsF
+QuxDEt0MoeOVMsBr7V6h/vJADuQJhqijueczFIE6UmJ6fFSxCXHMODgGwdqhFtLDnibuHfJNoJY
kqC+jcVyllEh7sXWTVpyGUjNCRP3DNZWBGN2+5xEcwFwWqcqb6fVGpToZqmPXY4i6M+4zTlWY7cr
fSuO6ugmQdHKg1ggCSvhyNDQaklWElT3NGJoT9FZ9dNA8We3guduPe1hrTkGcy9a2UpnQrwiH7LI
mLBYgOrbaEY26q/DtwaGMnPbwdMz3mtyL0DZyqPnu1ltKq5mmw3wn/OPEeAUtMYf/T0fAS9JR5O8
mIf2sedDt/KYC6GVAtrBCBQTE2TRy+hpvu4NN5mfTVbzGnrGRfNaX+Ht6l6suZXKxIByJ62xLOKF
3o+PpehViy+h4yQqX697nF0xkqYY6CXXdeU9MttsZqzOlZ5Rjgpg/JwTNMYJS33CY/2IKilHTd9H
f1hTqW9kMQeXz6TszRgXr6xiNAWBDVI0gyUqXMy5K2b7qon6sTDCxZri2O6Vb5WceSCgOphS5agI
OpekS6y5elGbGv9kPQBb45wauRum4W1ZSm5XGE6GpH0lp0GhTZcaBRgSVo9xNzTWKqEfTsl+aJnu
Vpguq8c86JPGDY1esPR0OQ5C68h16Y+KeG4UtB2D1GjN89use1nkzBfRyqAk2mrLOTCXjLE7j/gZ
qQ5YqUoEIPz1Y9nLWmy3itE5uczkVtNDJBKq1oEFMcLYMpLZrk0bnRz2dWG7jloHEyL+05CvYwc+
lDofB4CNSs5wTA/U+L7nZQZH9kjwX7i3YeiJYuga/odyO+PEmiQuMMwIa7Um51i8bcYgrO/TJOAs
atcGb8TQzzeaHQ2rUMoCgsbWBIlhEuCBuzqSVWSW6Wbn1e0fqsqqKIygI3ArYrs2cSOceV6soZJP
RGswOwbJnd8GvRsHfASS3YeTTnBvZTCJwW0yeqIKmdlNOXoxkSYANmIOcC7dlfA+pC+nxOMV+nbV
ciOOMUpCs6aYGRoRGg+2kqQgxJYslEay/IL2Ao4Ppdbgk7XYyGLUxIybxJxVqEmxAFBtmS2VFwjs
dsVvd49RkUroBbmc0WXSuTQYLh/rl9DLDpKbH3PbPJc3vIQLb/8YtSgqVQL3woQsf+mX5n0015au
nvSeWH35zNH/XTf5sX9s/dtoxCRNF+yfdk8hAlREw5qz3oMzw56fl2DxOfJ27xsmPhEEG0j9s4+0
PjdjYW3fNzP0l69ogTsC5ZrGwuOXlqZ239SnHum/yOF1xFEl/6QpSH8aBMUmE2+bP286qkxiCJ5E
pGX6o6hZo5rao8mraOy+L3RdUjT0VWPyT2Sk6EYUT428SAAGXVx01RzHU473xXrbOdV7qU4/RJee
O9Wwe4ymZBoi4mLpE3Nm3Gsriu5AFya+4o13ja+2Nrkrg8Xrb6uL4CgJ5yB3I4IPgWx4HLXLsFY5
CoRRCowWpJbnqgqiWnRJwevi3Q9cN7KYPUUJvB8Sjbo5N39Kgq+6RXEOGhugq71VHMzWCi0KOGa4
U8CzZftebyOciZrNUkMMMGGhdILjHQvH6U8AjH6HwtF4Uevu1d9Io+e8cUctOBZak0atCEPoQxG8
f2Df0yiRTQdH2/tAc7qljUW8yv/ug07fSGbCrnEqcCsXbDLFCulfk9t3LIkXAX3z2tNsoxngtvX1
w8RrpdhfMe4larAqnqz0882K87Xr1FEDgOhY1VY/3C7pl0o7z+GjQXjV+t1WZhAE/ZbFWHLRwO0k
BGukVW3lLAWjpbrkDnyKvmFJ6MJd3woe6BhvfYwxlwBGrcwNHScEfyOZjpJhtYlmSwBkrXkEn7uJ
G0NCb6KKdnIJ9Z4/N3OpNEEOV/RX9CjYAV3fmr8TkFQBJ8sjD9ct+XvKgrWnW1nsZgp1O2C+iW6m
Qqe4XcFefbQI2Lk3B5232ponn6oTOqac9BjarXdd/p4534pn9lWoMEM+5NjXcmmtxjxXcmIl1et1
IbvmfCPl3TRttLNXMNsRIcvi9M3rQgpvAqtpixceSG6CXmnOpSgHWm26vQDI+F4/aVUHNPfFH5rO
BzDueRizv67/pL2AZ/uLGGPYpn0vpuWIDq7oppafi5ZTKtkz7NvvZ+xdVSekihVE+XgyFdFhWe2i
udcjjhTO6b3XCjf7qpSx1ocG3q01jk3Lv8/z13YKru8U1YArCiqzFi1BL+EkIrQh/nwe/MyX/ObQ
33Az9bwdo2vdrEUkYzbLBBdBtaovtBk0vhhP632nWGjodgGgYWuRJTwVKuf1x9tD+rs2crWMFGGb
oG3GyDNnyBQrXjIv1HiwqXsGbKsQjE3phghXjYLBKYiudeOvbOjOuZnamUL80eSRFVKr8fnQ0OMi
GXhhmmx+diTTJOWziWudJz7wUmBiLEn11P7nKN/H0+G6iux6BAOu5//FMXtoLt1USLTDWoW7NSsL
TzFPsFt3fTC/UnABMRD+mrnRGr2j1xbJbGlmpGulQmkQU6Cv4rwCBJzCGSI0vef59X3l/FggY6Vl
wZjGnM5IT6tbDl9MVKxUW4g5cctuiLbdR8YaF2mUS4sxAi/hXj9rfuijSuZLt8YBGWjbRJM8vJ4l
Yn8B3x7a/4H2Fs+Jj2Nki2WzaaxaqEC8Mbu1cFpVj9spzFFMtkY2hkOSrBoUUzfhuocToFFy0R5A
HB+lXlXwFJOa2SsqwtbLihQkSkWIell+Fi50fDKza7f+QofaKZP79Wuwf8V/Kwn7KItFZGanFG2z
fTUHZmJ4JB/BWK8B+Uh2q7HnaMtuPmJ7XIxlzpSiWiZger7H1O1TiUvXB+3pV2eRLFq8J/y+pfxY
H2Oh8xHcEBlYT52kO6fysyYcC94W7hYmtmtiLEksaqGwoiYOb0MppcEIgRIIxV389zhif+o6YzyK
sDeySMJiavIwKhdU6a4rwz/EPB+7xZgMVRkmcy0RkbeYF1puo8yi0NW/8ONDqzwSPLo8DLxwlHDf
UgHqWAfEMBpCmafPFLWiYKw6CNbLy5LdTZMfhpdq5vQD7r5zDOlDDKN7A0AX9RKgPZiN7w+dn92s
kRUhdlV87VwB6AApiLsoRPs7T0N462OUsA0LQGMYWJ8eevLs9OHJVE9LzqtD7PuWj/UxetiNaKQ1
6EBPFPXnXr9Pxf6UhFoD5LHRUiYR6Y/nSkK8Xhu2hLFAjvLQU/pstz7EM9q5rlVdJDOgMzPDjpDT
HF9Ml3arg7yDDnxHDu8dQs/rmkBGW5e4EiqRzjmGeNLpt0bG29B9S/yxIsa1gfkkrHWxR0B8s3q6
twbSg4Yap2Kn6LrlKclusnGjnixaizBViprpBs11lKMlgazJAJimS6zSCtHi+W78zfF/u3psamwA
+KZaZFhiMn9dS6sovsmRn/AM124qxUBaTFTQt6bpbBp66Iy0b0OkuyWkoaMTklS3g4d5PTqFzU1C
7163jTDmHhjqEBkGwT2ootZSlodFdUfxPuaOR/PkMAqvhUu0ZkCopgOWqIJjihW5qcoegzlCUlP0
5Et6ax759el9J7pZIKP4bSQmZTmioDrZNFkDJ+oIdngmFp0+Qz84BxFrd3Roe3rMPdDF3GxmDTf7
nbfG624zNwIi/Rr0Jw3srYYV2dJN8zgF4xsX6WdvdHYjm81SF0k/dnpDH72ra4Z2HB3b2E2En6Q9
gtnSXAG7x+lX2jUrH7vL0t3Fcp0ZeYRBKbN1ifBA6oBjKHdjko0AanY2r7eoDdVsoQ+d0TN8DA0g
zQdg1WA+6YiWBb+/Md/Wt+syOarKDhPV0hg3CsGzYzYuqWIVw1tenZKBF93teqDNyhgP22bZqLQZ
ciZmDNZjdL+ns53lfoqh6sb0Q9ObZMUytTtV9P639TEeNiIkF3saxlainxVWqt0PIYj83OtSeGZM
YSxLlHUVuuJxcuSGZtsHvw9kZEhluDeBW7XgnRljXuQJ5fCoQq+XFt1P4YOkva6DgylFzpp23fbm
zBhjQgzQH9Ut1F30ywPK6o+Uq0RFjRB5bieLLV4fD/3Zn7z2Rh5jTEzR7JZaw+RHSf5ay1cZCt/e
taO7Gg5nZbvu+0MSO1wkTcBQbU20/tIXvkF7ZLEy8U64L936hjewzVkWYZJzC/JaI5Dz8QhI0rPa
CnaHboyxXH2MJD+HJL6/vjiOcrCIAlmrze0kw6GWRLbi5K0jP1L5IsscW8UxVSyGQNfVjSKYKC6Z
0UOsHcoqtYru8fpSOPaWxQ2QU2FVhQTRsTA+xsZTNHBuLe/7GdvQgWMgaTPkQZJusAezckxeJMA7
e9YstLLUDDWu0NJEbp60waR+SxPyNJn1Idd4c/s8d8xy1pEwjZU4xYa1qNcsbuk0tnHQXyofHAoI
O8SzbNU2xRjLn3l+hKcPjLGIK9UUEgoT14kHDVifVR+Ywt/X9YF+xxUDwbagVnneDx1qrDivxNbm
byvpvSFxYtCoqFZjcOwfZ0VsD6oA1IAuWWBls+yoZnbRO0rlX18QL15TGdvQa93SxBJuUSxbgL19
oKhsK31KAALLzjw0CHEiNt6imAhDzpI6LycoJBkKS1VivxhyF81UvIVxLCz7cNcHVRBzEf5QCFZv
PDToYxm80QWqksVn3uSYPJbaDkRMqE/IiHpHZAmmG834GbZPQ8/RPo61YPnsRk3QNLGmZ1Wuh3yO
znGhOdf1YQdmHHmcD8ekMvZCa5HxkEM05VRF4cZREVu63NaWOhRAh8m+xig5J90UaO1gad23jBZK
4ix9FrPptgsxAyGulkhwsDJxW01x23R0oil3kj69CTsBOmxc2mEQbaVJAmP9GsuY6SdpEBPDa43h
RtLBzYXWcWWccyuJ5TsVpJ56vIq21KyWlPMYFnlbSs3nJt6Vl0Je4wiZdlM76NKzzqW15YQwKmOV
NK1Oa9mcfnUGyy4oa26kW/Ewgi5LDNB6x5ta5mkiE8LotZZ2RrlgLKrwk/wUST/VDD2Lz9fVhHOJ
2XxAH0pNYWJc0Blk3Q1FTBNJpwGc2Nel7KcdPpSRzQCYZoJh0gbXKvpWnOg8j0rrWJ5y25mW4M83
scubOXmfTrti4Vl6PL1vhKJX4JFrolxKWcVsFhiejOd5LFoL9QQMgjfEI3VzVPu+sHLdQD9ZCD5a
Yc5sCXwiY7c4qVw44yw4Ui86YqkK9jz+XGdTtc0m9JVY+zaDvbZb0Oozv7SFafWK6mnSt7yNXGN+
LpfVFWfdHvPSrrL8yRRTKxfa/qDrPydxOJsYxszbJAAWtCUuOWCGptoyAI3fFMqjGucvxjS/dNls
2PUgJ7bUZbaohz7IqO0h021FbienUb73IsLaZpG/TDU5aYPq6Elm6UNi62BXtJMURTQya4s9VdFP
cGYfzRnALvL83ey1N6Um9jzXx7F5rsbxS2L251YBfsY4ubmEyno22P38VQ2nB45G7Fp1pGlovy/a
mEzmOrVVnZZFNiMDBbSjEo1MYLs7FgdKVRty8fJ2jcNGGHOXYrUTY5JDWBPe9fVj0bic1ewah98C
ZJYJJ9ImCTlzgqT5668uPoqCpQMRcnZzN7nwes12Y8GNOMbXE7Fpq8FAjt4Yn9v2GBluj8aZMT/F
4+H6yq7vHGZK/zSrUlMbU2dg53o9kJG3azlx+X5LyWYpdGc3dlsAtUyjD7TckHlG3KIT8Tisdj7H
lmI8mgDHmUCa1cJ7TYQzJ71r+gg4pzHwgUEd1iZJS2WkAnrtnHhsbC1XXd3Mgr7UObrBE8PsIBK/
YtyH8LZh9QOdFcFYEqBQxDwLu6sSaD2UTE0HgBiLaxRPeTLryQL3dC8dfmG5wL4+5A4wAC1gsB7m
YxykR3j06wqyn674EMzmzqRqFmWVPhTyc3RLK4kCSEhVX3TyI7+NjF7UT0Z9I4xRfK2fl7Av6Ls+
fu7yx2S9jwGNZZwIhscUzYJRv766/cPTTBV0C9BEFlNobZQwJTW0c+mAtvpitEECgvnrMvZP7kMG
Ywmruh9joQe5sRA/ywbe2pdG+oK+m6oMrgva3byNE2auWhGnRjymaP7r+ugwYh21CaAFDQMHYfkS
IYuAoVCAGPKoUnZNyEYs/Xxzw1MC/xhmSOxOZLyZdPFGT3k4RjwR9Bg3IrIwSXRNQRSjYYTWIFZE
Os4h7df1NqtgwulyapUhRVUZ5PHzq1Ba5oXYEqhsCrtRrOGH8KV2mzMNBWveXPKufmwk0883i5v7
dk7zCoEMQeVQQ90ttbTSatuHGFw61zVkv19lI4vRxRF4HEKhoFJDaltBiGbczZbmEOvtrNzLXg5Y
Dh7JNu/oGNecJOheNFvU6sPylFXndfWvL4mj9CzOTLGUOYgQ0MVEsRKSY+LT2fWWy13Ge36zEOKq
Ug4lmWAGOxdPHOTbDcB7n3o3tFRbDnJ74RlejlqwOOLGaFakiLCwyrxriR1O98rcuUsmWZHy9foe
8kQxhmMlk5IouYIcJ+INdZTssgDEXDQRb81KzxzqzLkukHdojMnQBnkZcxVd/JRnckDKSfKRweVO
6+5a9w9t1xmz0YDwK5MEnJmhnmryrYsfROXb9ZXwRDBmo8b0TVWaeIVPhW/Ex7i+6xLvfxPB2Aex
n+YsofWCcALxcANk2WNj8owQ5zWqM4YBr4lQUBsUXVIJzBCRLcuPZH5JeL5iP5r4HQ4CoPFPYydj
0EBHRxmtAtJ2+Oq+AgaqgtNvLny+t1293ghj1CwJw6JpJQS31fJV6y5Zj8nYp6x3NeH1+hHtv383
klhNM6MQfEawcrPXfKseOiAzyxOYKAav/Ba9VV75d8WbLNjVvI1IRvMyqQxHlTqsKPtSARtXeVET
zjWlh/4pGtuIYDQvNNAbsYgwQVGF58c6TPYco1qcAfd8Vb6mxqu28EAYdldFPoIlxl1kmVbIfRPB
nGundvQq8U7jhUm7qv5bBMDQ/lRBo44mAIehP6lvq2PWdEGJpFURq35WZZw25X2vsZHFxLOEaIpW
d+iGNh9lGwPuCCjaE3pZaDsjbcbgpdb3w5iNQJlZnBKLGDWFwMpd7NmR3ewIR9Wmdl2AehrAHIhg
SnucrPlO5Y2TXj87RWTudo75KLPFHJGDeFqko6SytdQv12/arufYrI+50qagrrkqAU2e+KqnBKY7
eQSD0bz6Iv2aT5q/EcPc50SO0BMUwXOo5SUKHwpe+Z6ng8zl1ca1GEB5jiHl1vTC/sfYTXbaFIcw
4h0KT9KnOxyThpiQVOmO0N0v07EsHpX6+fqx8KSw7iNJSaxmULtiDlblbCiPWip7w/rfigWbg2Hs
g54MUd1ONF/htWfdi46jNXjFgSJ+lTbPxHK0gB1SSwAhAbZvpBW7aIngd8cffV6513du10d9LOg9
f7KJ/qfJkPOwg+eI5KcsdUykyeaz2DprzYlU9l2vKiqmRHEMNRZyY4yMpKhStG907i8256qxkHQ8
Cn7hxQ0XNW73pm7EMSoe9UtWJQue8gU5yqqttV5dO4nyV14c1/5STzxTu7uRG3mMoqsRmdIU3CZA
9hjPZAK8JSLlr9qhdqMbyZ8czBmCdtWLkRcOrh/hrvJvJDPKHwLrTso1CZ1UQmNF+cuKtpERPJvl
9HRd0P4SUfXRNcD7iWwDjtbqi7rq6ElrMEBfBsZykQbwP1bgu9K54/o8YYyl1ddO7JKGPtyehUv2
hY4uFz556gPxkP8MH2dXcZcAPmTmdE7t7+bHIhnTW02AqhMB7O0MxFNCdBNG36TZSoaf1/dyXz0/
xDDqSYpcHuMUaTvajkYdyQBHwgec4YlhtDJUFrM0GySOgSN6WmbtsCbVIezf+kjBuE87WznQKmPl
5frieGfHauQy1LqWA8Fn0U3XNASr1TCxLFe2oXceGXn8WjxxjFEGws84lbSqJJLK6jugWHwbIsRU
+tfa5BzbfoCj/j43th+nVtDRtCoIe9MD+oOBWNfdVPYE0GRLs0AnY7XP8TMtHOucu/cP5vNDMBPK
CZhJX+oOjUDj6+DSPGhqeAkoKvzIRt7k0MTe9TPcf1NsVsqEcm2ViJOp4QLSCkoBeKTO709qZi3v
EY/0NrzwWuj3w9WNSCaCk0c1ipUCnRmzJ2ESkxJfZbZ8WUF81fraA6/MQe/YpyhrI44xMQuKXGTp
cZZmcVmnu3eKox4Wmpf24lxCludjCDu9bUKM7i9D/0Ooo1OZPKdtDJ9kemhLdSTU0pop4iTbqKG6
tjrGwiySIvcdGRGqNDepdlQkX2786zpC7/FnEQhDKFWaCHQgfL4JHgDfqIvJij4DVRa8dATKoNrd
DQkuBHB1TCVprCZd7Osy9ys64B79f6GMXsp6U9URpYSh02cUiHU91UFzpu6A51n358I2shiF1Lum
JAXFzpAu0qOE7pDs2ILTAcAIrvFEJ9rNZ8nGUJNPQI3+yHsF7J/gx0oZ/czyAlXjBu/frLgb/4+0
71qyHEeS/SKaEZTgK8lDHplaVOULrSS11vz668jenWQh2Qc7dc26u8asezISRCAQiPBwnw8F+RKL
APvbR+DDBHfbJY2hlxlocdw26hxpAJ5dBSFmS2xVNgUBZTtKf5ji/DFJOwsgDwAO8tmJ+/Nsns0i
tnXtTqRM/C+h8sMS+01Wbjn3xZibDc5152KiFTMI1o36IB8YOw2Env9/PyF32S1kbsaeEafnXeyU
RuTWKZr7mJHXMvIo8H3RgeNvuiwf08BCTNYfC8UufrYP4ABEC85gAyoY1n0A7mV0rSOD8pavAuPs
YP1x2hUMPajQzpLxJ/J3znig6tNiAjmHIUnqp/v4SM9sQoDdP/NeNPjJfPuKMR44Uqdjv0DkTHYX
5SWwHkp9L1iNyAAXu+o0xogiyoEII5O7QAnzW4XBf8yxvhUxjnQf2eHtf3/B/fkJedDIHBFUzNp3
o0y/y2YgFelleie6Jb9iT2iQreLaZ+QCWBT1eENa2oJ0ZTgUtxEYbmcIuANc6Qsp5NjPumaLC1e6
nnZzslQyjt3iNQf2OdXL4iBF91HN90SIqU+hi/uWXOhqjAGD/mYqu+X4bC3n1thr5KYfBFFr04pG
NBNQEkNHqxmLXsWSfgiKKkgmmQ1SLLI75QdZ3SOIXffGT7GRrWVlhYuNU10oALLJIJ4MdilAQlUT
O9mIP2On8q+b+hwd321pYPcx2BuOp1+F3liyRDlOFmPtQjOz9FOn2+VPhjf9Ct3/GsXJWeNWRmda
DVTNQYpuPHTaHlgjubgXrOhTVORscPF+0NQs1mu2otged+hV0V3pd2cNAz7xpTwDl7DrT5I/x27l
i1TDP93RnG0u+mukjNtUMxc3MEaXVNWeUOuSyKJMS2SGi71aEpCGjlhirgSePFFbS0uvCxuBH26a
0YlJNR1yapDt+dPb5XqOZUnGEc7Nu664G1QvWJ6v79ZnHn32xT5s8IAOazSTDGJqLPDGN+ht4zHT
+rEfgD0OtZK9gXyOuvp9DX1OdVf5OoZtXBEz9vY6dRCwvjNq8biLvDHrQgWuzY2WR7m7lOalE42S
ikxwjhG1utRDVFd2Z80r6qMqnc1BNNu5Gd11agA9QrBhfEktI0SBHkKJG7l5yXK8JW5k5VxERz26
DaNvUfxiUqdNBcdtM1atjHInOi8Gk0gS9q8LvqXRYc6/9nSfj94iEn/c/oIfq+OOtdUmAbJfXJZS
eQG8EahFJxCpOohscLtkyiAPJ3Uhu4Ec3Y2lfEyUzM2Eue/mLbL6Zty5Am5eipIO17BaXozgpc08
OYdKqeDFx37KpwsYQd1SNGrpisoWu7qrYqqNYTzXsts2FZhUbvu+/h0Fql1Pxb2xaBdICABIOogu
lM17f2WWc4i2mpO5a7BP8v3i9d9QFMEk5w9TRz2EiXyJkLebidvKHOcW8dJSmsw4uwp4xbrxhylS
+fqMUmERamWBc4pIp1JojrCQHbp/yo6o5Q4n/WL6TJGguxT+IiJV2XRE5ACyrIFmW1X5VRkJjdUK
e8eQMdFZGlzTEEw2bjrhygS3rEaXmlRhJoogdSejeAcWj4V6P/UCQIdoMZy7m7lZjxPFqZqtVyNU
baV3IlEx+jPPA9ulj+Xwlbhwpj2tNZ3dI4EfVbYKiXb5a/R7gqSBYk+/wIPuxLci2QrBR+RH5ELF
DJOBwNnL8GLlFxUSiOHeKkTjBmwvPh1lU2cCKVSjAJD+eZQzqTaHRetll2B8ze6mAkVN6PuaI0YA
yWMQYIhCzgQtjO2lfdjkzrGaTmCeX5Bj6GnraOnkEigRGHW0s6rp5XoS8Lm4+L55FvYPgoemzENj
EKfU0dJnmYmyOPqPBYCm9FLqTutOu/EAoauLIvD+bZ/8sMitrjArtWh6CVEqfWRgdxnwdcHzfHvT
PkxwZ3hSUArAawEeSXxNu1R0r5v3xZC6io45GEMQ7TfjoPlhjTvOpRZFRJ7xCdP2xQA5X5V9v75J
2/7wYYA7xVLXQ31+pFiOcZqX+yy+DaxDO/2+bmXz0vpYBi82pKtQ2oxlHGOUhYJlsUEAJqmXUnmZ
KNSsfmfT/rq9zVXheqSygr9A5PvnydKNPM6kHFdxnhwo2RuSv1R3of7fgr+Zf6+scJsT9KCDHCs8
C6iu+nLZ2YtG7+aq2/3FYkAzRilmHGCQJYirGz+A1izGWeEDkr7riddGOyX2GpFazubRWVlhhaGV
lQnEURlYAWV3MFM7qM40+CkvIua0zX1ZGeEqFfrcRjrGThF9zINl+Gp76pbbRn+9/sG2X78rM+xU
rdYy621J1BzvUUwJgXFxH8x+5JmO7htet/jo2wheVJvXFLAoKp73JmDe/CRoWzdZ1QaEXVMjSDuZ
Mly+GzBiqHizx3i5K0c6iJADn4vk8L+VVX4iVM7DYtAJiiPq/EiTW0V9MsmPfLik0nMy3XUE7BPP
ihU7gq/7ieiCM8v7YyEbzdDiCtF0cPmVGbh1E+MMHrDbqCjOhQJV3im900DJpY1N8RcBcb1mzk0N
2jT5MreyiwvnkC3TYc4aQfBQ2M/g7+W1Dc5LhyxL6FDCfaJcxcyIWtlljbJCY/pllT5hEMhWA/W4
gFazrTpcAtkjnYHJW4ybwJo8vEePgbYcRwmQoYIcZCM9WFbkjcH0iFK8ILJ+bqdxu8H5eihZY9C3
GC1rd9UBAxRu5A52d+x2rNOMttPh+u5vRXJVUS3ksAQazTzl/ZIMRio1SJtTebfEP5Rylw/fW/U1
ThOnqc/453V7LIZ+2gvVNCggJepnqe0pJ4CuhDEmQZbO0cdzbPRPkfk9haY5sulDGKQ/rhvc/qAf
Fj+VLjLFGuAC8vtZrh8YKefgJDcMA5aDX39+uG5vK+5CNVnX8XIEOyD/vA+jITPnJpHdOFqOUlz5
EI8BQkd0I7Ib79N31EzLIqAt+yzSnIch7QclxLsg9CX6sKRP4wKJQ+2b1H+9vqDtYAgNIcWkeKWi
wvRn9F1iVCTDAAWLdkc8a7CDI4Mkqg+To2J8iHYg4Wkc8dT1pqeYiqypBp7FMq+6AxikhmFlCyUL
8yAtP8fYL9uDQZ+qxo4swZW8uWmQm0dFxgSp47sPrS6YPm4goWTigRA2xhnXgqtXujeKCBa3bktg
Af5jhTvaSVLH8axMCyRDZLsAN2sTHwDlskcRscVnYkAWRFaW2HpX66FDPYzQs18AVDGOEH7aM6y8
BhCn6DizX/mTG64MsSWvDNVxlaLnOyxu3RNf1wHWoqKXvWhvuNwvkhe5jij2xph2wMJMvUdywTND
+L24zA+DVgaKIVgG0Q5geTJxK8wF9mWfDIcWGidA0M+KIPJuPqfWm8RC8+rbxexsg/wcDg42jexr
fERgAn0XtYdvClQJIAgrWObnzvifbvH+71cW506FMM00Lu9QDW2H9AYU2uB/AuO6Zge31rFzwlv1
AGXDk9hVRB+Z1yOjhUJSkFXCuvJLMzxz8qtoF87HsXHD7naU3iy9FmQXom/8nhqsVgwc60LGaoHz
3DO9SLJvXpNbyzEv1v18iI4QXfub3sJqV3mW6Xos6jrXcMir6VRX54ocG1E+vH3odJOaOoLSJw3W
oA/Rv6bw1rGI4aHVRYlr93rQ3w5VHya4tMzM47YdmadUsqeOZyodg/Gci6LH9tH+sMIlZmbVz0Or
wopOfjetm5X7Su4FLrBlA81vjXXNZMPgFYQS0E+qFuga3QFXSW3VgEz3Tq0JimdbW7KywpMBt1ZQ
FSb4hNyC3qrQippFTyD2KfhACxlliO6qYDKENtGfwaLXkzwoa6QVnUs8athMIFGz0aiNUTebT9Lh
r95Aa4tcaA9nCIzLMXuNPCpHZddEtuREZPeDAbug4AOF18SRwMr0/brnbR5ZqCWYuIUJnvoW+9Sr
IwsZyCaYWLFuBLmhr+0SaF8Msj1gFGFxhm8JBpZFPINb3r42yX3cIQjMhMwRUsTwEkOhTndC67DM
glLdZ2VXhF8Nb34Nj36AcQ1uZXKKqTiUTha3gTzcvLPA61kNjvk67WNAMkzDbr6RF0ahJJbj3vRP
xQSnAlQocQi4u8bsrZ726ozSRvCoa6dyEFwt7P//yT3/8/Mtfj5m1qBTlsyI7WP1U8HdNT/0C6ZE
A7fsfTMG3p7+zbFeGeSS0k6RTDkxYTCtZ1uhFwo7/zUL/ft+/e9Hs3ieA/CcQfM0wkcrxvqUzZmn
j70djJObV7W7JKJiiugb8tHQwOYNFpZUnLsDbqrT7DHsk4iYejMLQDL/P75gyZwbzr1ZTqoJbzcM
0KIvuPlDywZR44E2MTIs+iA1UFImb3g0Ih+mhwhadB3GSOVyPlpKci6typcnXKJZ5UnlsFe1sHIE
QYBt3zV/4k5khHxMVSL0K+ej6uU7hvHpdoqXIC8SAfY2D//qc3BxzgiTrDVU1BbD8gdIVGTlVaP+
lO6ur0i0uVwWS+s0SIoatUXJmN/IBIcl5be8yI7QaAVUEKy+knYjRZ1/3Sz7Tte+I5fYKmk/UPA5
IrGVvHY8GM0+EKEcNjtvmgolHV1BT+CTLGtTgXwwQtsBGn35N+0lc9l4ptY5+UE6Nn7okjtUkAQO
svU4XNvkNi3K2v/pzXb5LSbTm/qIoA2RnbLz5b86l7h1LQJhc/R2+HOZqHJr1Qjb6mL6S/Y2pMSJ
g3sS7HCGKil0Ykmwus+AdRZ5Via5I9pqTViHC3wSxDEKnh9260SuhUbLeO7dV/olZETQjqhJy3zw
k7OsrHKHbi6s1sSAA65BclGmJ5rfQolyifZh/XjdKzefAuv1cdtXGZWeoo2G92lk+blC9kSpgAye
x7u5Db9QdToiwc0clVbfhrAVNWH+xTw4hqDGDKflKxqdbExDJyPvxLDojb5nmZSOB7KyF8HrNo+f
+mGIS6MBLO2qBOINbq3cq/RJknZdJMgqtjftwwTnnaRUoIZWYS0KWLSnEOqldbqDgApqQa2NarEg
jn3mgHx3zQ97nGuqCyRLlxKRGQKlPuCCp/jG9BhTU+hDTw9o3dQLH8kuRYYoOvSir8n5Z1iSPFcn
9rSyDmnzHCTPtWg0f/My0GQQgwBHJaONhSOySj6nFK3iuIMJZb7VqpMev7aWr4neiAIrPP9EpSVd
NDRony1hYcftcqNa7R5B1JuqRkDIuO3rHyviOSisaLFmoCSRmR2ZPFd6DC8j2C7E5OCiRXG+rg1S
EZglHJG2DwuqQHlteVH0GqiKwOO3XXC1JM7ltU6LDdBPsOjISON6nxwmb3BTUP9HQLHUX6IbBQjn
4U0WIpw3XXBlmvN+vQpaSwuREo7hl9Ka9lH3g6qj4NLeLFlrmkZQAULD0+RxJcDalZWioSct7ckP
+pvpSMeX+U6p3fwAJsXnJHGvB+TtZX0Y5NIEi5aqprYTUkKg7tHmSM6BKdq1zZQO9QoVSpx43fHo
iDwy5E5r8ETOLLuF8BG9rcI3Ld+lqRvBav07z7w2/xu0HSvd/q9V7qZRwHeQtDNWpvntN1At7JeH
0Zt2bPxDFcGBNpOSlS0WqlfBw6JRWg41bAXlTSQ/zjqxZ3oJ1F+dgukhwcHejPs6kdmXBCDS5A4B
KESaoQwRQzLrrcD0k1ZUBypVj4XZeBaR9tcdZDN9XVnj/L7TiogWrIkSyLcB6NVrVANqP4EyLfVm
9YWUIvamzZ6vpmtwFllhaszcA69SE0mu2SwB+Gt240O4Mx80d3GYRKzk1q/Xl7fp/ytjXOySBohy
RSXyraYPHakjnqH8MLTKu25l++W1MsPtmZw39VCkKKmYj8F9dtf7TLeBraw7aocBlCb6sfSkr5bb
PYO73rlufXuNqKco6KSjacldbalEY8kyAAgoy1Nv3KXauRAp7W5eAfp/TLzfRasDEEmgThlSmAiL
2FWkxFGadJ/L/X4SwVwEi+En4AGGH5a2Q4Q0zJuyeNT1wm7nl7/4YAZRTWqhDaXzoJMQUBB5zpG8
ZcbOHH+g6TTEAhPbt/PKBhd4TT0vlDnDjELevKiBYzZukL7MyXnML4BIKsEu7wUneftgrUxyfmBg
MqKORny6+GVwO1AnJ0wJuYS2NHusibC623fZhzkeKtQGTZBZGeKU+fiPPCiApjf/FPP+UXe9vmmi
5fHoGrVQsniQsWudG980mP2Ln1UoCqgI+NJBNEa2XaxkJXjNgjw9/v4z5GdTnzd0AmiSdevH1I7c
8BmKpC7jlpDcDGo9Iu2hTc9fWWRncHXGUlKqakQQFydzn477uT0qvWCaXmSCu8faUc2qqQMEQZK8
Kb7Va0em3vVtEpng/D6tylLNgI504+r3PBzC7hjFv66b+BdPoIoOHnALQvRctLWqLq0XFTYiRbss
pnLI4yVxiPF7brTR7krrOFSpveTkjpjzMUVLygAn7/VfYnOdJgHMn2Ki3eC9MQFDllqYuFgkxdjV
U3nIE8y9joHgULNN//RyX5nh7i+VYIQLktVwiiH1mzoHrWKEq7pwLVno8pt5nKkTBUVsU5N5bJTV
VsNcBMi+uxaTH0yJZLmZELnAlNFBrPn699sOHyYFmgIpAINj/enuJB/MJasx3BJFbnNQ97SyE2iF
AA0zXIJd47avmWDLNr8l5LAsnGpkH7waKJ11a5ljoHj77pshPc5BaGvqi5UJKuab+RvVUcQyITpK
eAZ7miQl7QssTG4emv61kDNbVl5I9LgUz4JvyJKzT94BuCH0r8DiovONV2D0YmM0WLUF0jH6KfGy
7wRbxvTEANz4itlhEQ/h+4+8ZpJzyAh5cB5j694VUJSb5qxdojsNE170HLkY1YT4XesaP5S79P3e
mUQPms2BJW21Zu7wF0nVVDPGKFGmIJ6yqy/BMbxht13HCCCgLAg+b5+lk9ke2oLJfriIx2FZEPv0
EdBwkRl1DhyYu2l7XA6JAXismwc7pTr1NcQX6mNgsMfPCcx5tmCfN4PNhz2+CRmFYz11Fq7a0clf
8tjRnsH5LTnkrT0Th3rjrQGszt9VZVZWuURdTpeplnV2QlWnGk5R8hoLkedst658SV6ZdKyI1VUm
Yo58b91OLugt/NzRDt3v2aVe5Yt6n5shwGJQILyu0Gvlgk4yBXGUsLdHhocwCM9JZ4MOehayPWxC
q7SVIe4aHMcG6DQd6xqd6jyBfihGeUbb1T4YnWxphnuiuft9Et1K2475sT7OMYcaHZtUxwVfjUaM
Ea3C6ztIZxS94VTB7OpNc7BKXfAU3wx4qGiYmkE1TOow710lLoOuVZPOpppH+SjPb0u3V8PRHkM/
yl+uHwSRJba9K0vFZJahxJBjM3jrWmeubvT6kTYHPZwFR277xH2siXeUrg1btLBhqTGdPI6BG4vx
p2gifDOArz4d5yapVdfBwvALjXKugwdN21//YGy/Px+vj2Vw/tAN2ZTpAcAFZlHtx6r9TozkQqxc
tiN9uRmXLIF8EblPQkOwU9uO+B/DPDbTwLoMM8bzR01KOxtaLyyaQ22YRyOA/y+xO6upKEyKbHLx
CnS1MYnL94G7n3WOvmJ+itSLoXaQNhHfhAIPUbmLsMmCNA0NyrKlvWT4MhCUfzO4pX14B9+fIkO+
hG2BspPcPxCgt4tnLRc4yCY0fW2Dq/+Y+hSB3AuHdz7+g6NKMYBOjiz4ioQXt4Pvh09wcUIiU5NA
aAZTVBbdARL2q6DUH0jyjJekaFmi3eEiBaFDKrcTPt2sxj/MaPJA37dL1MwrLfVgUvLQNrfS0h4i
M/V0zMT1IJEEOtu1et2huizSCRacc77uq7VdNoQxQL1gbH5Tl+YrqYxXNcW4f1e45UBtWc93Lc0e
Icas2VOKpotq7pesfx1nET+X6NOwY7QKou2gtxAzxaeJ+vJLmc42ZKSeNCMSZNsiM1zoWYhpSJ0B
/P8U5w6ZdRsNVT9QCu96hNsyAyIIgwCQDRQzTyFsdUM+JqwKkQEt19qGcYCQ+t+YMGRAKFVwFPPS
EZ2ea00WYRYmDJ/6YK9bu2w8XDexeQx1+cMGF03kvukjI4CNdqd6dWhnXviraOzeLR6UfS3q7G9/
tA9rXA5dyXpPTBXlvDStDjKJ9qUy2ckyuoJVsd+av37Wq+KCSyFJbTpY76uafzO149QJz/WZwcqr
iyi320oO1sbYold+Pcyg4gll4AFH+hjETtf/LoOLlR506+H6skSGuNgyq0NqtjHy4nQ5TPJDUDl6
caCgLFjCn9ctbe8T3quKwcqUPAFEn7V9XsqYqbAyrzLeAuNh0gQloa3IhCc/EMko7xoyz71QmVEC
fRJkCEEH5S6wK4o4nDfBcTqD+VMNs7MWH/tktQsl6CKB9ObM8NCWlzxKDmgOAXsgPr2N9pUf7Myz
eM5gczxobZmLdGkxRXLOChqJrLpUiu0iJIMtBdFhsCInyqxjBdyePRXtIwDUDsV/CWr1U5mTCzHS
t4zO7hwYrhp1ICKKutdUTb16AIoPaDHTKEVv63/5UpiwBHAVnVu+82NOndIAsY4etT+4w1O9zw66
hzqnD3gIvpZymz6x/m7oiWhhttJEHaRx1GADQ5QvZgVZQbLgHxIaRv/R7cd3gJoIhrLpayszXJAr
Bi2XMIeJpDBNT72UeFH76/qBEVngAlvdyCVtZ5TLhrr00rzd1cYoSC2Y03yKaatFsF9hFWZasLtG
ecoWYXQ74FhceYi9SYrujT7ZqY166DvNv76qzYCDG05RFMJGF7mrVE3ypi1VhAGqnXLrS6re9PNr
kHgDsa8b2qzuQBvpfy3xg4qZGs/VvMDSAoHApemcfjFcq+p3Ce12KJ05E6l8pNhnqQ4OwFufqiK4
b2LlqLbmDnRojmZlOzDT+lkTgOAi+tkp0zOZzNfrv+dmXFz9mlymT6xKSicNQUvOT3pgZ93dpAry
is0GzvpTcM6atShajipsmLfNIT/Glwwo5f6QHUWwzXf1708ehWF+nRKUJQy+EtqCRS6cWPMwkOZX
2iIpRKJgT0uI/0GdJsncnNT3av4dCaQTAiJQLYXXNj8IeI3LAajt8inte7vqF3vu+900QiyufauW
8TxNwU2py/cGJq2WrvMrTAwbNALMldhlKXv6In29vjObkWS1Fi7kBlNhRW3ODqBnHAFlPxG/PmD8
UtAj/xdH/fhm3JEg0azpzYDdSV8WD91/FwmgW/qBm52UO/mW+AMKycUxuW9PgVN9EUWy7RP5H/P8
vE2q5bToe9SRlBaYSOkh1E9jf9sUNyn0Uq5/0e3U8OOTvn+KVcDB4H82SlkECIf2JQ06X4mGI1X6
3dx8i8b82NXzcShuJAt+EVjudePbB+1jndwh6KqWRIBjo2Q+PaOGlHXnUQQwF5ngQjZED3OFhmx5
tTdnd1DLTUxBRZ4lZFcOmMKF7NEqjVopENWk6c5IUDmdQa6506Ld9Y/1LzuFrjJGDvAU4RsMuZV2
Y2HAK5ID4+id9q3HCtGd/5czV7rxYYtLQts0tAqaoNjRVE+op2D4+XHQvkjDE9UTu5W+1uR+EmFF
NrfKxBUkE1XDdCq3VcaYl4TKKHvHylNo3ITNFyv+ef0bbsaPlQluq8yuCEMQNQCSqz20JoWesSst
z0YLqb6fWusPksDe5m2+sseWvDpcKV1SSW9QMDWKO6NO7I6oNjRxQ81NBx8zgtdXt+mIK2vcpnUj
zUZSowygTI1nNNMhU9+0ujxqkeZdt/QuXfzJ51emWARbLSwsZGm2NPjikA+tjRkm14rAMR5B4RR6
vn0aE6cbUlwH+XAYoCoZJyGkncd6FwaD6XSlvKOxdkjC1OuMFJTMfbRLa3mwZwO/LoR3FWg2Lmno
ZdLDFEk3obUQm3RDYhM5t+umdtNYc+ckcYoM7LzEcEqJ+FmX3WRy6Mx1c4MejodpANRu453SRbum
CF28dmwQcj7l8vANlxyoRt8Wo98F8O8oiBKgXnNwv9d2nqfOUpaCMLHZV9ZRlUePUCcGZtj//Gag
5iynOEOcUPCwi6HGYScQNdSP8eLrjSfLdorDPLiJJqpcCi1zJwuNeYwRsLFe/XbcMSGLwNN9xmWc
uuK+zubltVomd8aqrG3GqEfR2cwwpCQDOZdlnpQ3Tlq+xGCovu6J7+nLJ09cmeOOmJUOQa6UMMcG
3CIHppzAqy+506G8MZ7/4T4Y95LgBGxOL6x3kz9sOiDFeofdZM3R8lj62s8mtBdARiCB45h3pLLn
e1ERYjN+gQEGvQEFCHT+Od3HaSn1ERbLroDeB+cq8h9NOOrDtoj/pgaydPgqSl6f1DugY9pXAcPC
jNDnljyrfLi+aVuRfv3zuW+ngSoxNWdAfkH2V5hHOp4mzb5ugv2IT0sgClJssOVQkwdkj2quQ/Ma
3fhmVGxGNRSAgqTr21OTzSIXZAf3ii0elq32wGTrLIVKDsSDLrAf3FUnzVa80pNfJUGxd+t4GR8L
43HZSVomcZTiSiHSm04eFCm0+/JrB5UTKqjdbHYZ16a4gJWjjCBLIYK8esvWVSR2uAMtY4GR72IH
RXan9GJvPIkAh9uJzupy4bL8sQy0vo1wtNJlb4E6P0vPqmE6tHVp/ZgVd+OS2rm+gxCzwGk2j5cJ
JC4efwCp8LkwjSpQ2BMWoZvApQW5syZ51ymWk6rKnVq91VrzgBx5f91Vt06bvrLKfeYo10kxLOy5
CVgRUW9VSbSRLL7zDrq2wMX/QrKiXJ5gQTKW29QCQ0EcPQ1FsjhFmLtBLtlaYthlUj1G2bIjcosb
vDvPgdYIPvB21FytlX2LVd5QtynRUcYDBD92Yr2yldarzXPd3Bf9HSb5h+x+Go49krP8DCYjWv4o
EtE1LPoY3IVBmirtCgNvSMUP/PEmhkv33gA1DwAZ/w90JCKf4mLdmGlT1uRo5MU1eIp1bael0kmV
Bn8cdXs2C2ckeC/QWbRM5jXX9pzL0Kyq6NtRwZ43LhsaNgAR6E4xqFcgYv8sKjJsRdu1g3Entmuq
MAkXFMcr8jIPZ7WHQMS3vBc8y0Wfkv37lfNUZt2jwYUlMfnVFLQX6cGAVohosHMTnLlaDd9dnkMp
ySmFh+iP2Zf0RttNJ+vGcIN9WSKoM+Fa6el6CBCs7L2Gs1qZEUjpPLJ6wz8CQbH/f6uQbkb09cq4
UCO3KBFFGlYWZnZxkOzRL3+Zu9YFdgO4KuIw+GnoisjbN8F4a7Nc/DHjrtQ1C8sLnjtXccCnYQ/f
mRRne54uBS6S619zK71Ym+OCTFwMcaExWEJIHyPVJqhsG7u/MYHUAskFgKI8RCuaEn2JcwylUKty
wmk5GxDrMdPpv9Z1wdQcCncgBpV1DBPziCIjJ2qpmYgestnulgl60XQ+mfRvEjKQeEFWSMbrGyv6
82ShQZ9UWsTILhYwCt6mizcoj9e/2FbeAiwbZkHAeosZcs4H9NzQ52VAzpdSZ4hOCfFJYAeT184/
rxvanJZYW+K2v5XiWrLYPPzoDOyeUXbVeThMIK0pL6hdHrvjsJP89q65B/noRVS72zzKq3Vyn7Iv
SFQs4H1D/7u2Dc2W5dAOwYBR3pnxk46ps0UEPBU97/g+nlR0xKzwRIZiuWt9iZzaoQfliYYuOJl9
qbJF1CibVY3Vk0v+01uaKQrD0GBPnwJM4HHoW01jT9B7X+QKOkezU/Z/0+5fv7a4kjzo5tQsGtCH
j4reTSPJ183QnSJFEDlUc+vaBGEChozBNadjQurPtalQUermcYabtumLlU+HaBqAwuwMyL0A/R1M
y6Wpi4d4iS8g/NvFjWKrwIp1M7Jjs2vdYay+L9B7zcPayfvRTZr0MbWCJ8NKQ9AFjkfIzD3k03xS
rP6bNI0XRU530Ri/yV26WwryPBnBK8njb1pMoEon7wY52eGdRlGtH2waavdYvR1P1R7l2Ndw1E86
ztEYjM9yqN8PrXEimN2tJOLJyfC7xIPbzgLNAW+DkyoYFcqA7yy7/iYCvWstRX7eRBgU70pgAnJT
scFpaQ9jeNcnlhOGk9eA7Fip0CCMg0dFGcGAuOBdq0EScIDo6kL0fdUBKSeFX9UyP1aG6ql97Eop
mgHVsovMYR/1yw3Vg++m+nXUwmdQpu1HVT5MQ3MTBN/UsXsy0dSJotYOzdSXFgvZYLzP83HfWt33
CAUDpUBHP0m8MGuOo1LtdTSJrGy0IxrczQTcEtP8FuiT04z1TblovqyNrynJHkO1O82kOdJsRlt2
fqZhDWkSUJXH6s/cUk7JSN1waG7NJHlulvmtHZ/yDF19kISqul9mtAR5F6aTW2OySR/cx30LMV2z
vE/1+GRV8j6k5SVIzIMet15UTJdKX04prUNHq35U1l1Apc5Wy/Gh7Qa/iKBRF7Z2Hb1JEK+ToJtV
a2Zsq7R81pri0Cu/5FC9bYvsMNP2Z7TEftOGJwCifXWIzlYUu5qh+qPVfMVoom1p5R0wArZRDRiY
7Z2knw+DZNqdnGCAtaa2pPc+ZCrdVMNDdK59DC0jA21OMbppRRi5ao+aBZpBqRL8VEj2PBSGbbX0
to7rhy4OT3TU70ml5aCjrm1out5XAQScorLeT93jFKGBrD12NRrX6XIM5m4CNeboJWNxZwbVAXMS
XprEeGfk8wHMgLdqLP0M0x6Fv8GhxbRrpRwvu97PJAhRlf2xi/t9PAHtrUdAzeuDF/aVhxb2Y9Wh
fkSB5iDV/SAFDknLi9bWdqCTg9lXjmUsP/Gy/51pIWgAdDdF/6qQKjBfRpj6y3Lfmkc3Gvrv05J6
1AxRdgQ2FspaTV0dg1h+NvTqe4B+la6Wz32pe6beg7oAo8HD9CBN6k1nqbshDHytv080zQXlc2MH
2nQTpf3vXMFWWxiMA5uJnZLfQav7VPoRmHCYiTanVMpRWKycrJJOSxHa02DuljkPbZIBnZjPuT2A
6YamiByR+SvsYz9uoA2ZqV+m/0fade3WjSzbLyLAHF6Zd1LYkizLL4TlwJwzv/6u1mBGVIvDvuOD
eTHGgGt3s7pyrTUpFsAND1quN67M677YH+qitFt8jKrVQLWmgiFzUUOTSzV7AqFvPOKhA9lYF1Ov
qo1LiHmEqWzcTGrNnostQr+lRhoG1qqnOcheJTWBZO2LonBOk6LwWbegokGb/oDn5Fbh3ZhHbqTq
VqfVidUl8U2aYeR3GJxZKMwikdC/RRoujD+nUra1kPtS8fVt3zUOaOEWq9aujVR/F43MF5r2Muv1
NZ4UW1l+dMvs5UF6yJSz3igmF4fflL5wOA0GVNUHZ2q562IAIGrEck07F0APU09BbzzjS5w5Q8xM
rSTQPfNtVfeHAYQbCC3sVNFdGfPIQ6HcKJl+wGjLA6aeADDdo4HGp2YIMKGRf1wQgEhG8AXxobsf
dmxWLcCwjZU1VdI0xGofPQcPmp1hBro1qkAkxAUAqwumrjdaE1aGsuWA16KonFLn5jbTyYbhMOPh
6RgjySwB04XKcciOy8gqyJCAiU4lVY3wxADxVdPoCTUhEIMpWwbA4LepaSjJGeUQRmpHLmdPBJWY
tGUYlwXINu0mG0wQUR6SbLT0YbL3P9JWnro+CRWEBumScYMKMW18qOtTAAa12bgs0x/hEGFrCyDd
KNKihkalqlqjdE0hIl5ZdE8fTVG8xxhHWTgImHjODfJ7pT6JrMh3K8TW3oqdvK5jP4g6HRfp0xws
2F0B4/d37EBfpgprVhVmMKVeMrkyf9i/zS29WMujAu0s0ktlqYB2XYianSMoU+eYVbraUnWgragy
eDIUAyOYH1/VpCxGDcAoyIDRlrXJB7umyWHRYIzEaxwAojxcnLn4YSTyeVARkuShG0cZHAMsJn+V
2srmmtEd5f9MHYzMDBvLQAaUAauHTZ2PP0zKjDzhhppMf12F6lAUJyNoTBjNP7jjlRjqjlW+j2Qe
VTlbHTGXMyb3mC9jiPicPyC/REImoSmFfWWR5vpT01CPxgrU46WDvr9T2DXG55YrEMsdsNQxClOf
lOajMJrrLxrExuhDXYT3+a1EgimW/v6NsY7zyVw1qN7O8KIYdn0jlgW4B0pFZ8NDMsSs3DClUZaL
F9NgjCdBfpM2PNTWdJJt1RSs4BRhPOR/PBuldWO9yALIeqW3bhd4iQFjZwZua0e+/GzYyuO+uE+P
j/pWlPJJedKUSlvJdqTd5opbgXgl0e0AL3AYQo8FM8u8SsqDqj0eryaBYbZ7K1m21uSrBxmsxwA3
sFl6+MlYUmejfChoSlCrkCLFDvPfinwO897M+FtFdJX/TG1FSaIrsaUR6VUOjde6A0rsnIKNt+f9
DyV+cmyUDPIl1wXEJu9jvexk1DxGp74i+LiVfO5mRi8S8HegoY9MVFsOBM658wy7whXPTuZFB475
wD9X+6jfQplso18A/DxU0ttv4R2C6zb4miObnPf/qZ0yjv6p+xaoXZhpSLkr7Zr24lMc98d51OxQ
YG1tsSRRRYjWyONI4Uok9+WrVjbmknlykSI3Nfe/JuPZvdUoVh+zTcoCANmFYnPGZQBCnYA3Hnqi
njnQ0HypWEaFYZJpVyZi3rw2pkm29ckUPd3TXLLoqoqA5boJrQfgWtv7B2RdJGVXBj1X+AWrdmDP
RXEsO4pGZPbiuZmsfTmfK/kfVZFmHhIHPhqqIVbejHPlJm5zmvxatgufd7E68jT7acFyP8QEfwhl
KZnk8Kuvx80NqHPjRrJnr/79tnr+0vgLMh2v8WI3cP6At/qD+6bxRtquyIIlqSUMRQ6orkv24ouH
xScUWcG5PIQeceRk2dV4ScFc7zDu+FPoTp2XMj1SVwaG3ANDsXXaL4obO6VlWAnGMFD7/AHIXze4
Ci8Mmaw7pkxMF1cCCu5YquI0T1M8xTgIAWemvL8sLyN37QUM80y3CSpQ00GMFcb7/JzqfTwyjU0i
F0bVyDlunLRrWqv9BSTAB87LXW00Wbne9ltBFwAMQzK2gyjvoQpx11bJItticLPooxuKN8pQmnL8
uH+n25/xXQ71Gadi6FK918B+jpHnuljM3Pg+pgympM8QbG839y6F+nCL0iXchI24N98gnMdj7/BO
6oC0pkJLKPkNWmviq7TDdAnd9HX/iJ9nhT5Kp+dqCxWjmkKSyvhu6TU9xU7Hm3wCUtzq1GCgd/Ji
G8gozyhrgeKdIZvxHenZgmFqxaaf2r/iROMWLHaYVVKt2ltykw+dxWpueH9IbI3xXbfjnH9unEay
XwK09/mZVKRlt00P8XjIo6cAcAI8yxBsu613SVRs2kRxrI8C4m4Jq/YienyCj3qbrZ8FFQHxbE/e
eCod/VIl5n/e/aQ+LOVQ+CnCxF2RKnYArN/+l8T7vOyJKuMq/+Xdv5+QvKG1aa+LFgw+rWQLgklA
LHNPuuGeJgctdY/VR2K8x7eIbyULyHRRP6uDbCdcaSkLGgdDRgaZWC5ySy8JlCnBvMBkIj1V3OVZ
nxYR3NVoAb7MijGHSd6EYaGd46h+A7/BnUbfYIwxbUaJa7mUm5y0CXA6Kaq0ZGtrOIAaxlUPlVMe
Mqe6ZB6rZ/V58gQqspZH2VEuFvK0Sd8sz2QTqx07qCfzd3IPknQJpPY5mCQvJSMw3/qKa6mUVc1D
JWujDAX/ClSi5QHELbLybd+ybD3wtQjKpKZdanRcrop2rz/U833VZmbeWQOqMQPLhokboc1KFA0U
Ag4mdMNqBMAZSpyciXEhl2CAAUzjBLJtf/9c5M3ScdRaGBVt88KIDSsDjk+RfjZV/dQo6XVfAuPj
GOS4qydmLIWqzzyOw6Po0XhG7EvJl30RLLWj295SL47JII4kMeMt1B2thTeDl6r2BqtH98fhDj3K
/OgA2PuCRYZa0HQI5WgsdY8Oj63N0XmMb+IgRmdCO2p8e8jm5hb9xkdRyx662TgJQ+LJceN2iXgS
MFmXlbGZ8yiyd0WE1pdkSZx2wyc53KLha0N0acTWyssWa/1lhsJ/gb6ggO3F/SNs1gPWGkCZ20k3
6nwUUukvMCDU1MMjhzSSPNfoyAqjWcpA2aNM7XNdSxrEWe05n8yWr82sZrHWMY9EWaFGCNA6l/+p
TSl+YucWf8tjVDS6Z9FTMHWAsj7N1MlRSOo36cKhAwI/ojf+pIV+niQPhZ7+0tTvHQ8CoVRyoxyT
nEXui5kMCjLhiEbVrQ5+HeDZmBVv9KZY5dg/6v0+i750XfI8FA+yClgHWf8ej2jfYuab5SNY9oYy
bSW67Vksw60TLE/sB6GDaRbPf0E/BdeJxeK+GR/+o3D4AzXYYHCyDDZjJMJE3nLAHEViFiDS0382
zuQoFobJR1O9oijq/JGqSyrIvMH0ISmUqovFUGktRqYxrdc7siU74dG4GcDuIdriMyta+rwJ/OYL
36VRus5VUzr3EXxh7fS/FRfoaPbihZfyYjjxQbjpvpDNAD03pUdsXDBOSv7tz2b9XTb1AhQt1ucs
m2HWzcEu7jKABJjTa/Ws36UIOQoUHMLOMl7Q/vkfBVOPgR9EfpB4CCYlMg7fta7N6Jaz0JF+g6CL
fMDf+QBAZ8glSrp3YEqJZ64VZzA4wBADyFK0Wi84aMBS46z4jK6MegvpyM5RRJpfe5+/7kvftmr/
3DZdbS+wOYzOCqKskp9dzCWh7dw8ho3COuW2t3mXQzlreVLTAMtHyB7rWkTqGB+bWDlVZPuH+1pw
zF247eDgXR6xHCvXLapd2jUGKjn8MfaxwXoRfM6SrrXd2xgJvSCDy5/3b5IlkcpuCinDxlJaIJLL
3GbA+vJ/hqb9+ChV8gNWRxq7qAIXFeKdslROYqo48Vhc8T8ZRpX1pShLM46D1EwxnKqke1J4lxC2
1l9DjM0qFmIs46WrlJWR5qgFcjhmUATxN6ARTbJqhaGUiRWWsnSctigiN7RFgkwp534LWEDTzjlr
UZV1FMp25KE6jwppWo3cOZsjDHt8CcWrxMIVYp2EMhVipwCoY8zhr1GskwEo/dMAEt++Hm/WROFi
/nY1dL18DrqxDof+bycnYKmj8RVnskS38+KHwGFCcjNUjl5Z4aHX4rLAOIhe/Z2Ue+Jvxk181iCT
R28CZe370M1PrA4P4zbpMjr2t2X8h8IkBsBMjruM2fcGc27718kwC3TtfCoEWW2iQLb7xM/UxRzn
H/sCGKqnUWZhyIp+nFJDxO6Gb3SnrvCrqTex1sjyj8RE7/gpulYut0onLxWeq1ELADpqAfIHxlTM
n6E33JtRJ53b8SvGBe1mARFYHTLZVVhXSdmLTO6FpWlkUonQ75sD/5Q8BHYquIO1WAt2MyJAj/bu
/u2yQiG6eA76mDLOgSCLkqB+7H6230cvdAwn0UyC/gyUj1vjbvAwaPbCmlL/l1zg/SFSRiUKA2BT
itDP5DDY5FkM/nKfoU+Qu6HL4mtmSqNsSzDHcYoKECnT/wVnMJxCTzWVY+dlHrMHz/iWdIW8nbt8
lmsU6BPDlIGHq91l01nC/Iv4VBuWqn/JMfxXntvAlNP7kIXAzjosjTiDYZAlBgeyDCIMMtGgopOc
vQL54qAC3oaVZv1LKeufD6lTwUgI1EMD+9CynZ0Fl+BQCQlaIIOl/iCRXeJVHMPoMAyqTsUikjon
QQq2QHsqH+PC1sTQVaofmBGWVGakRf6tHbOgU/Yn0udo5gSOhM2qRwoYiT34hb9Ygan6o89sJzHC
Zboemce51CUd4qzOfguX0UqqXmsv9TN3eBYPM3gkebu+jSMz+ZWx4H8/w7J8DMJ0ygbJylJgvhqv
RPSqAynwdkcAjJgxkz2OdUwqaOl6UZeDFOMHem318ldBy81i+pZorho+TaWjDRVDZxh+RKeszTTl
ahsZiPt4zebTU86JprxcQ0z47ltUhtelN2OaTMZwIvBa7VxqHWP8rS+t2wssXD6GfflUiUxrITQ0
VDZyrbIEab7mUc4YPWMcxKBSmimquyoIMMYABPEkv5cKb6xY3DbEMuw8LroCCeC/pu5iNBJbkGKR
FT3OagDr0duyy/sxa72VdSLKbBRymqm8DjvVt2cu/TogVg4ZJ2JoGV11nMHUI6UVRNTCIU5eI/4i
YK56ZOQwLK9tkJOuciVSbGwjMBrYYV+ijA90cgFT1cZjXYKuRzXQJ9GcOp2fOzmpzDTEnoaI4Wld
9vUBoAA5yLOqDvsCmlXHDaPFybpkyoII2M7GKA7C6w4NMABJlGhMyw0rWGNJocyHlndRLOgoK2sP
A7oZSEkBuGEOzgJscsECEferYcfP+y+b4XUMyoJEgpIqPA9PEA76KeyeOEX5OTflbd+GfrX896Xl
j6aYpp6tYhlkDwUC3/4o3Q7n3ovcyg8Pijc5pR27rIL5/ulkuvaXTHpSlgtudBDPk+ooQOJYJjsO
Xurldf8e978dduE+Ku8ctyMmXcm34+4DzW7DxFwGxgvZt48yTwzP6oHk8RwkSofYUulRxxYeRxaf
3/5Dx9rgRwFamZZ90cM6av1x4UugG/7UuNI2Boamsz4LFX7wfNS3HfjM7dzAhgd/G2m6ncmlOcqH
Vnja/zCfNwffVE4D/hkoHHSN5mAPuIzjhgnJXHLgMITwQyY9B+yHo1bokTEahAWn8uvsosSETXGW
Bm7rxbt06qgcV+lBHZAiw+KHYK4uhJde6Rn3SR7pZ4/zLoT8iJViiPPQqYB0wIgqD5h6eJ5xAgwf
5mVSAE5OfWr2VefsX+v2J3wXSVnEMZ4LZFiYuijQMEpHbL10wWGuOwdlNEtbNHdf3L+E4+/yyO9Z
HZHXCnUoA7yvvzbfWyudTKBkTLnZfx0c9I7uq/+MvEQpDmUaMT8Xt2oHxWnyW043q7j3Zhn5cmcz
zrYdNr6fjc7i2tbQgwD9I/44HECtHrlkjbp45g/6ITy88dNZ/Wt0AeWAfpMzBgW33/w/wum9+D4p
Obkk7aTOSO2xQ+NXVMxFnr1EYD37zVEL0AL//RTpjXitieZcyXBQxewdVM0tMtT21yAbq/PHuFOJ
spXKVBpNXWOmOjl0hxh4qMBGesvb9r8d43nTcOtN2Is9OqXIEoPHEgta6iXqGVQJm+NV61ujTEim
ltkEnm7Znly0tH+SZA2lfqNE15SkTanbn5aX8o35oj+y6m3/knW/fzPKtihDp3QgkBMB9t47yzlz
I3fAo3MJQy4q8n9YQHmXRxmWgF8KDuU31G4uk4uRDo+zxLveXRyCS8OSxtISyqrM2J6vignhSKAB
HmU8GHJijfylSW6L8i5cnkU5Zj12hsbIVDtSEcqgMUiUS7KDwk5c5SY8ZrxZOQOIKNGavCB7GzXz
f9JTmkCRz+NRxAoqAOtVu9PNEPCf2v2+CJamyNSTy8KqG2VQecFEgzPdbk1ShQ7OMwhmuwsLnIQp
jYpVRCEa0zjCq2jyDEuv2LkOQ19Vwxuu+pZzwoXHinU/lWacz1+lZvR4Xv+yf2CG5ZSpdykCakdY
0hHRUm0LqodXwUdYRXX3pTAcLb2B2IyFUcxSgjVL9ZVXjgF3HYy7DFOFLFJ61nHI3689bBZpnIFV
FLuY73IBC8fao6wdg4nZLCZ6sBOtyNSjKxUsuqsaopQG4G7LAWzm2KmU7skqT3Bl+QHWc6Oc+JBE
U7+IqDyNA2cGPPbb54I3M0143P9M5GPvHYry4UtTN72cdkhey1M6PDbKH2xYrZwAjbLcghelLXNM
9ElNC5RBTLdGLMJOxhEUKoUpykJBjxcilvh7ntzE1df9K2IomELZhwoMEqka4rvPEg9Yhd4V9RRb
rvbQ896+JMaboUFHFQOAjxLQQmxhvpsGqwUtYujH0bXrX/YFMbTrDVFz9WY0Tg9UvcZ8UdUeB/2+
TF1B/YOKFWYcQVtsKBgkUSn/K0dFZLQDehkqYINrrjjVy++6UBlWZusgaynU429rgO6V5JkI9SGd
/KR9zVhIsJtTc2sZ1LvPuKIWkYiRZoXgyg6Zlghc9a5xRpuEZurNaLEgmDaHf9Yyqedfy0rNJzX8
3mgFl86dre5Q3mOw/5D8Dj0yDNt50dN8ihgKyLpOyhpMvKT3eY7u9aDfGqXfN1+1iSFi67WuTkZ3
fGs9T+MiKhW7XkB3WzyNzKL9lp1eS6DsgZRErR5r8LB/TTkS4nHcnK15aJ15LDu96c/X0ijrMIoh
eGhHZFtkkkfGWNj0rNqDxXnVMXRFhjVlfB+6wVsA/sMwNMxR1qoriL4O/jjWyhBLBPl+K9MQg91C
jvNKscVOtAL9q6hkbtI87dsfor6015GwpgyCSkx7q3TVSUmDWeQn1P/TGXN91lwWplF9CcYzWuIa
c217+0jv0qhPZAQZTISMuecGw6Nu76WesoDkNrXi2ORdyUmOoZ2+Tn9Qe12fkQr0BH6ZNE5GpaEv
gFufq34HQOJaauz9q2QdjvpeApDxdXWBdcIauto/hpIZsIoYW25pfRLyE1YqUZZdBBKRHBN67XVs
vqTIsefbMf9Ws/DfN2tea0mUOV9mQRSqFpujg9scIkzF956KVQA/uCPzGe2hdoH0eRMdRRPMJD57
5pIkMXt6SZn6ssw1KQ0hvzdusnYyUxAIaLM/GG4bPen1ZIYTRocmmVEH24ow1semrH3O55ICiH3k
BNqhnJDRVd9mw+v10NnXla20cS2HMu9CVvHzImGEddA8Q5jMovTL6j4IzBRrVqj8lgCQ2pe4be3/
eXpvLc6V6mRtHUx9DdURhGYxE0P1UjX7g2Bmdaq36s1KRt+lvV6GaHKIQHjCeM1xkTmvFDN//yiM
j/TmCFZi5CWP2xZosPYky16Rp94g/lZK9TZqIyZiB7ENO3r4VlVcyQIXBhcBBVx5cypkpjB0VOxL
ZzclpjFA5M6wIayjUTZE4TkxDAwkAbxqBiij9ZkrG49x9bB/g9uRFLBAQISsIY6lcZDB9ZYBmQlm
fzxWB8Ckf0sv4kvrqiYye6v6Ft6WJ9bixmdiJFRDgeL/t0w63hiqJVCVBMZ/tMQjfy8f5Xv9CI6T
pwTjto0T+bPbHclGmAhfINqFx4LdZ52anjiLh7Hu+RH1heW2dcD6AAJhETiTrugCachOPNLRZ5YZ
SJDzSYNWx6Z8Hi/GfaTrKPBJnHofVg9TrN80eWtxVfwNCJ9m06QY0MBESqM8TjKr9rfpMVbSKd8X
1mVRGRISmXnBU1RfKjU5KxIwm4auNxs1+rWvWJs+cCWO0t8qG/iMHxAWyf3TGB074Tg2DNPJEkH+
fvUiuyo28kqDkQH0BGDWzNE4FKDX2D/H5sTHWlkp/wdEq3TgYhSa69LJRD8Vj3l0kDAG3qcDcLlC
M5Jnq2Ax6W42KdZiKbcnh6WESRNk0B3W3zT3L27p8Nxg9L6Bn5Ue94/JukvK3Y1ylnOlgORGWvgX
uU5vyk70yjRgZKDkq+89AcrbTWEpxtWMPGAegyc9032wMrLYDDYt57vm0aNlNQd2rL5BB6sKHR4L
7WnwG4gP4TjY+1f2GSz3oxmjh8iGoQonvoJHSA6zl94YKGejCW2rj2TjrQTkiogKLMsvMD4UPUum
QB8FThkRl2B6pv+VDpYwsKqvm6YCY//AKTMAcUmnNJMUdrNKgkvAdJKZLkyQATU0xhjwNJMdjKto
Rs7ggTDjjx7bSjJlNfgk6QYNeGJgvQJkkhvdAij6Kvv/D0msM1LGQzWybpIDDCuQ2jmx/xrWaWIv
PArXwNYwdwyoYxcrnzmrT7Cdna7OSBkUTIqDRTrByyY1S9WSfDTHbeVCgKOrC2tFajOrQ71HAt6x
BHYc6sHJfGwAzByTgIkWmNN8xt5+qP/WJrOWzLZ+3n8R2479XRodWgajHsWokJD+eIx2S3BIndDh
nNgK7B/hsTgNVvOFrNJOL7lr2OoVvd79X7BtrVe/gCo0CJFQGKg2kNBidISz4BMQcP6MLeUDQ9Km
KVtJorx5W/PZnJIpDdlTj7JVufFRP5BtV8EaPB3jWawx0k27thJIOfAARJxBVGH5rAqOGncBSxum
lA5qy6hnEI34ZKJXYqgnmEga1wGOEYEnBp57bzhJnnYUmRQirNNQ76/iKyEsYlQJs0q5UYvCrAD2
Whq36RizdGIzcl+diHpwypIaWkN8G4AXM7P3AF5jSd/IgGrmpJE5MvGPWWejfHcGztlp7khO10+Y
SwFzn2FxC8Jp4xdDCVlHo9x2NNfFrINTE1HCYINl3KovpSUeMrPGmnyAwg3L520KBO6VJuA/XqDH
4TlNqBNVRAWFbEBGVn4M7gKXrIaoLmiaDqz1tM2GtbSSRx+QMG50KGnb6rfODrzlIDxz19YqLf4l
hpEuAECHYxp4cOwF8+2KL+gmeNDD8LpC98u4QcuSgLw4+UKAc4CQfAy/zS/SYipX2Rzt0CqOsx80
1sAK/za900oypbKZZgjFqKAZYIgiAJB+ZlM/WHMLHnv995xiKp6hR5vGbCWP0tgiy0AbGiGUjlo/
kf2GA8fVnTxjTJ0DJZZhScNjL161vgR0gJ2CUStmVOY2n8zqB1DfWWkjaYlloJCE9Q+tso3lSSpv
avE745yb0dNKDOUOo0jLkVQjvgBdWHXInQD4Z69TaA5WfQApNNZIEmf0w1eGWOILPtnUd7F0xw3h
VD7yFQKqqDQJL+V06keT+xIfRlt3uUOnWPsCGbdJt9/6RjeERsHwXSpc6rkym/Y8Gr6I7eh9Odt5
9Opg5OCrFCxphxFFETQnRqs5Y/jfrGdPC83OJGQR0nG2Gwsoz/p/ZqQlkfdKLLFSK7FyPGepxGMi
B8DkL9gJMisJH7GMRb9YvksY4WUck/E86N7cUurpVHSYvGu+6p7oSMCtGczWBV3caJMVjvrUuPsi
GYpK73tHuYya64z91VQsTL42WlNMKkuaEbntC2JYGoWyNFGVq52xKCihlbfZ9HPhvjbTYtb9b0zt
MkT9i7boImCqwC9t0CW0fInkegZzLrwVpil4J3fAQ3Cb/jIsEjUpVgEY5ltWf2Y7k1bepZKPu1KW
eSy0Zmrx8ZIzpo5skIsA4y0mO2NfEtSsWVut2yHoSh4V2aRY9qmTGuB1iRxZLQ9e1AzToXWcWaNs
HFUFPOdae9GC9FuUshCIttXm/azU1wz0LKq5UUW3OnkStPsYxDR/hFgirc5H+YpQhj8WG1QMW1At
m4udA50reAyP6BA4DeqGmK2SXpjYn9uBx/vJKAfBV2qkdGQ7f3nA4g9ACVInsCcA2gOFBOAYBhsh
ZTMQXp2T8hW6qg6xPgEEIQKEU5/bQhaaKJgr5fcYPAhDbmUss81SHRp/TChyNYD5ItObsS8AdaED
mAkU6chqKm8noe+Ho9HGwOzQpyqQW5C9xH73QDpv6q2AmTH5ObOY/D6bPZyVNMpNzGEV6EGMJ1ic
Mappthf5oGGGkj8xa6zkX/rsaf9RE3pCu9Q6IVJjmJhmcYElR5gWkuxey4Cz7SRGe8rEY6of+e6m
Tb/uG9JtH/EumTIzQEbXMYtOBt6541A+N6z1/81oVEZNBnt7ho4/UHaFS8ZcmsOINOLItB9SW2wt
dqfhNN3n4Lma/fi1fi08Frj7ViyxFkublFwVUqVBMoPYhcvuJflSDbYavuzf3pbhkgVJFAxRxnQ9
3X0u2ibHxhbqFGL9oxwOSva7ZuFgbS4FrWVQWqiUQDaYdWKYD40r/AxvSEhPoKxBR1ZjbTDysQdk
K4cRnN37p9u8w9XpqHglSutOVgTUCsToIRMyU+WOaIaZU8uIolm3SOlgVgpBMhMsyAiMzO23ILRL
iRFCs0RQWiiC6SYTU2DPxsWplZ7rxq4Sxhg5SwSlcTI/KYlGhrtqzRVS1Rr0c5yxMqwt675WBsqL
FYaKFJ0YwLQ+8YNTyOd5uKjKqwBI8PFWFzpG8LNlHtbyKP/VzGrBK4T4pxXVQ9vUJ67n3X0t2wjl
ZPAv6OB9VRFd0TY9V8aZaxIU18UU4SKneIYEALtOddVBOnFBd9gXt/GZPoijnlOZR0UwBzpS86nw
s1E057E+hUCU3hez8XZkDKthIgUIhADSpxQOe0rd2FYIaTrpB8ZferW2Ze42Cn7vi9kKEz/IobQu
5XW5UUPcHmEFy69/WQb9TCLTBOh1EWMUf/P2Vsei9A80OoOQ9zjWYBzkwNdBNclaAmTdHKVyHMY2
plHA5ESZ+DIAXIzsV2+AuuUn4+Y2VPvDzVGBksqrXZvMeK/jcbDLGxDP/FJOodP5/Y/2jAGv1JEY
baSNx7uWSC+ayJ2mibkBicF80eQvSeuhcihqRzX4OXeOPH7ZP+Hmw3r/VvSuycgPSp7PsBVzfhTl
m6X5YWjOjL3sjKEUjC9Gb5roIqYxVdLcqbJztfyIwK4TPoPmZ/84LFWnN03mpM1q0AST4I8U8ZRn
zKwdslOHzntyBB9cyTDoW9Hmh+9F+aUmkpBNyojKCDHneJmee85U7heL4PQpidmzVhS2toNk4CGj
nY2+hwxykI85n5aPoyz1AtLn9jrHl2Sxp7BBw+OsqmdONoXCB71ZMKb2/s1uPuqVWMokKnqldIuE
sYK0ea3Hi5EcC8nbF0EeLRXgfjgZFUpo5azEtRgCF0B4AYOLpHpCcsmVX8voB8r9vqzNZ7Y6DvXZ
8j6pRVXHZxOnbzKonqrlNdIfxApFOi8vvgZDy7D124qykkgZe1BDKTMXYUghOYQ+gX3mrORZ8iK/
wjw/C+55026thFEWf6oX6M6IKhLWdLrmzCuMT7X5mg1RF1E6Bt0O3XsLuK4U8oDM6CXPVeCGOXad
GhvDZIxb29S6dzlvWeWqwBEZ0yjFPKn2SYkX9oNZjZKDn8UIYjc/jsRL4K9C8UYX6PIN8gAUF2a0
TLlT64R+4eovstk5midicYyFeLhlc9fCKN2Tar4qF5LIxbOZwOUD56rKgeX+XLCC5q3PtJZE6dyM
VlSizujHahnWIbqTUscOdlbklGHct4C1ZAl5mybKqIDBn3w0SgKvYW1qhnLzx+DYevlFt+uvCm6P
93tzuvsDnltB/SCQMkf8kJa8kRNzNNqZ8J373cWMZuFGxUJDMU8VVEXQFP5TSW82qoEb5xmV2OJO
UK85Rpiq4B4kmAg3F/6eE+9rnQEhsWHcP8qkVEPkqiTSDIwWzSAKxJQKetrz7DZtBDjOyqphlaTx
VFXfVI71Aj4b34+SKVURQVCb6B1KX9l5vta/R0dEQbFy04uMmY/iJvsiHQkyJmbHGJI/v4aPgilT
JY65AeZGJOGZcVv3j7100tRHIX+tagZY9GdbAkGgttcFIH4Ln3KIsQhBhtfjbg3jcdZ4i0uzL4Va
/Y9SKMXU2lCVtRDFPK4w0/inkjvZ8LLvuz6/6o8HofxkKRRiLE0ooIsY7sjvstQwRUAdiFPg7Ava
eNYfJVHqGM262PUZnjVJHOYvhF4jt4Qb8YFUZZIjVjD/+571R4mUGhbglgw6LEjaZfaci5xjdK4U
/2pnVjizqe4rZaC0DiisrZoSKMi5ksxUegnCH5h348HyuqR+xyosf3bHH09F3sDKjQnD0idSA2uV
99yTmOtgIA8NRui7eSKDF8FkZoDElwYfatNsEpUaJ5JlUIDiHNpjLDmp9CAUTsUizd7WjHdpNAiR
IWcx33HozqMcU/2Qj5hAwOhBK5nR98kBogKo1FkTVJvvdyWS8jFg/x65moASidVsBuMQ2VP+zJch
azyeeTbqCYMfs+DUEP65+woy8EeynytcK6e36wMhiY9vWQEBUyL1ohtuUVoOi4V2Y5jNG/aWeCie
FUfF6npjyqf+VWdY3e3LlFRSUFFQV6E0chA5rUtBVoUY5JuaOEN5M6cMERtBFbTeeJdBNHal9eEo
LYMyo/8GdhxQl7rCKQdXK7B/ySYb71cDw1xt2sWVPBLzr+QNUj6AZgR2UXgo5/s8sfvcbZfrvk1k
XByNKpwkmIzSDBgoVZhdvZ+dpOzsvGL5Y5YYStmDeuGLqYCzErrjnN5JNfhm08zcP8t2iPN+Yyql
6QuCnqrPUFQ1lrt+OXITgEnPYvESpq+o4Vl/UMT9oBEqpefoe0dqX5JBbS38FgFNeKq7pwaSGOci
v/tjJvlRDuW3Jqy9c1qEF/w3q2N4DB4HC6CWQE9SGRrB0nO6ezFPGdp3YOO1NcF8A2uyg0fhyj/0
mJNNbwcmmjdLNyjfFRm6jqkWlcCIL65sIZd84G4MC7k/Gs1kP7wgkNr7V8p4WyplL5B6tVnb5ghr
lNQUsxAF7EMTulz0Y18O8zIpo1GPXT/ogywSx6L80I+Sr+Rm+2LcZ9fM+X+sS3wuBHxUFcpozECj
UpMWtdFL63QHaKSPPSxrOMqH8F65DtYE1BzQndsGwNRYvRPGh6SXRZJ+LMQhgS1pqx+lLKDYhyKw
xP/8366U3ghJ+TTNIh51lenHYCtu5gY2EoyvkgUCcpt1Joai0MjDbTWAQh175f9H2pftyG1z3T6R
AE0UpVuNVdXz5Hb7RrDjz5rnWU9/Ftv4U2q2UjxxgFwkCNC7SG0ubu5hLdA9lEGnmcemfUU+3Z+T
XlAR2um5+PDp+F5uUqVyW5l43Q7O6rNW7grNuKk720nQuaxyLr2J5AN2HytnwOQZiddyamkboXBO
Buj2rXl2IlOOpD2GaqL4btRE0+AiD2H/f3OlFVosh0WEuZq+O+XS1UxdsxOBJQPdC2BJOTgJy0qP
BqYOlA5OfK+/lw0Lh2JgJ1jcGPUBUafle6X6kkUOTMp5VqmRgKyjDK1fLTWcVVtKWxqRrzVnp47C
X2ZRPaxZ+pLlUrB01pcuS/3SWq8h+OcMY+5p/eQVUffFGHrP0Bq3M8ZHun5Vc+m4WpkgxytyaQ6S
yjQCsUiGn5uOT33v6G3haBnoHwSZf5FvcUiUpeGQtgaCwLj9uqoHPf8xTt8G6cZYc8EnF3gVP0Yi
0YYqcgPcKXW00lCnTuFgiWDXBMvhU0Jp38qJRFGSjhsjAqHbANl7SOsYyYlo5WFOdPcyzIkWxcUy
upGEvUoBPNmC92qhvGRN6ZiG5l02I7gveP7hbizUhbRIv4dNcd1nE+afaztBpJm0oxPnta/ETxT3
42Wr+4mhM/DwVMSJpHT60uKTjb7mF967dF6CgRX0JvuaqIC8U0X5gKw8ETEpJ/V3yyobNageSzc6
Gc865iY1p3uKfFHNS3DAeObhsZM0Q47QMK9Hqg2ehjRS3BDTe6ChubyNIkMc8FA9HyHhxAwth1J1
isYMmukqUrrjf7PDIcZsKKoOliBEaL1jRMeq+N4hDSqqTopWwwHGOJaTTiI27WweZeqTKFAkxS7l
r5cXI/B4/qlPs6yrC4KDpQdML+c3R5x8ED2C9/GCohSO2pbxqRheZ+aYKSna4RPlrZmPenZI6H1K
oFIZrgI3+Af/PttiO7u5VrUqTuVhxLtnCWZ/vQa/2F1/Vb4yvejKLytHdOPtfSkqY1lYHVqceFn2
UA1ryUDZArwx5Ha1nntt9SF5EtutIuK63hkroNrWFoeDholBxI6i+k6eapAaFA9VoEGh6nt1k/7o
fCtokZwJHyFuNDmWi+v0srPsPim35lm0sdnahQ6K1Q1ot2d0KNlhvaoP1ZE9u0Sh2B7ebw1xb7y+
XkbasezCaPyYtOKvPqd2MlMBmexukLk1w37GZj3Q2qWmbgB4b4g9Yw6FzdjghXCT3qWvtLVxvaHr
zr+8iaKlce4pkQoEzjkeW4QGoXqVS19pLnr7MwjiY7DtujgohCoJKRDMYhyxMx2qPUOsMWh7RGD9
ctXoihPqk2BVO0OlHz2TQ0UqZ3EG6lx2hxmnGNOB62G8Wq9AbeCwgZP5Rf6RByI32YOV7To5kMxi
U++SnOKoD99b8wZaRmj1Cwya2kmyiJxfsKn8g05L+xxpZTAb6IHm4z0SoI/RMd+I7NQeo36RjjGI
lNba7jzR0N4eSm/WyT/y4rY0VkWG3Pd7eRlMnmgWgQC1kODgsx1W7yUKpNoMTC/x9IVGB/lpVC81
t1zzv/Sw9pHT+SXlxpeoU4J+Lu1RSV4NZXZnNYMkTIxEWak+pUXrZfLyTUFovxhehRnzfkgsO2rD
a7r0dpO8NSVYjrOm9jKj8GX9gehrQOrWUcLGWQpV5Iyf+3Y/roPDqW5sqzpMQBgGBZJjE4ToR/7d
airqR/7sgB8NcTg19zF0XTDy7nbSdQ36daIdJvoSTZPd/nuetY+mOKyqxjxfR3atNWloK90QVLhn
IMB5/Lfw9NEMB0+1FsUGnQtwamHGR3sq5Zth/PLfTHDoZFpjGQGYVPAE3k5LoMjBJIIjkSNzaJR2
Sj5nLHpakqM8YKyQKLYWejOIQsK7XrmyVu+/rYn9oM1NMhpyaQyM47om3gL6m2y9rWrRzMt7KPER
1z98HH4eC30tVmPKKpgjqtrFJtp9+FeU5va4jNBvLF+lMnzrVwP5LON2SKB/paD/ZFGdqR1f+oz+
yNThWKzka2jUnS0rsWdpUOnU7zqMHnUZ8hxG7EbdU1vXpT1YEgTZi5e+AIl2q1VXcyf5ed3dFBKN
ALjKX1WBq19d76ZaxRBTiMlC5Usdyd5q9BMElm7SkXhk7h4T5Nakary1BjkDZ+/6VZlfmjE+GfL8
02rruxS0lHFtXRcZpswKTJ5GEQrjiuLk9XJtVd3NWGuV4M3FDualneRS8N1E9URlbYxE+tZmD1ku
CC0+3/LsS6H0Ysoa1YjMndbGXKVsoiVupuKn1RnIuBgOpP2Cy163E+t+NMOdVlnvM8mYUUlQA8VP
cN8WkzO8dW50D1Gt++Yq/YNRj48WucOLRHFsrEwsodN1O0w1ewJNWJe8LF1rQ6i5hwyR8lILR7DY
9/j8vc77yR3orIzKtenJ72I1BoZtRptNkfJHh6tgU98VYy7Z4s5yMcVN1LAMiiSvUArL4jdlBOsB
QdK6VRVnSeIbaiVfxgkcbF32NkzkBPlbr7Iau8IArE3y9Ngkut/01G+6pzjF9dj8jCewAcfJkc6y
p2jTaQ21H7TQnTlXcZzRt6OHz2H5anbdrUmToFnM+3pVb9ek8UHm6SnZs6Jbdp/OdyqGv7X2+xqH
t2k/HIp1DMCV8L0iKAzHpHFkCZKyq/JMpujQzhmoESOMyDXXcUEedFr6mjofqxr0T/OvrBsOZtv+
XBPjuu/zaz0rvhWyfNua6bGbS8+yKr8xqm+ysjiGqtwOFPrYwJ4m1p8rRXap2TpZFL1Ckg5dLFT7
Jq/9KZIW20TlNsEDOZWWzJa152WYPLLS2xgj2LmKUcvLB+FzbPbBK98fLhv4TSISWaRFek2bX9Wh
dsz4ts29tXqZDTvXni4bE5zt93TOxlhe03EuGw2+mJ9q7Qg1jbESRDDs3F5wwfdCysZERYy8GzoA
fYNElLo8RFH5Yw1BVFdlgq6k/Zvy74PFN8dBmkFCrx9q/WygiiUAJj8+yAdRaLn7gRRVViALoijw
hI/3o9YhdF4LxhIbfpvjtzIzbbkOj4ZKbjA0dJoSRQDAO09luMTGIheaoYVhXNcJiJFXqKQRn75C
UyCYTyxqp7e9J6GWFqHhSb4qgz/oVP5onIP/3FRzcyqRi5JP0/fhpoBsmhboPg0YC5LkimZFRbvL
XQNlNhEylAYqF8gGRO3PpRrspDutQ+IYxrcsFGR/d71zs7XcHSBRTZ9KCZXeQX7OkF+RrtT6IQkF
Z2D3mG2scJBf6dMylxZyRvJUeDNokFDrAvuvqD1UZIZD+xli8ghQKlxoBuDM1pPbohGcsZ0WkA/u
wOfkKy1NJZIDMca/WON6EyQvEGN0imNx32N6X6xTKFgUn58PE3nplAZ7Fyupn1uGC6pGf5kVwScS
+B1P6qQTtSgV1mjVli3SeeFNMdZu1ZjXVpMHyZIEtfJHyHj2Cj5F3yZFE9cdEpYqqW01+tUV35Pu
QRNhvMDF+ZR8NYG/k+ggCFjkU9c6YfJFV2/zRtT2JDLD4USoFmplRdjAuTmWaH7u7uLqp0FLwfXI
DuSn62SzaexnbK6TUG/G2lTBLqQQdO+mkWvULERZ7EozfqiSfrh8Qf4D9hJdtyzIR6j8GINcZhap
JzQxMJrC7DtLl2QP1m12YpxKTYJKA+gjApT8b/JA1Py0G9krZ9tcijRJolLpC1Q8QXyuD8/Jn+HF
+e9zN9kMjpxkkpBb65Uv/ejrCp4ozuX92z+9ZxP81VVlC5Fa1sxa2pM026H1WEki9eJ91zsb4Vyv
0OO4TldAhNQcqdlcg+HO7nII4oJe+PJyRJY47xujCPoDOUKMAVM6xc0Sv6ijHRFRm/q+k58XxN1K
JtpY0rBEkkwP8ntEwL4+YtR+uRtcRufRBvWLdWwOww/RlLjoa3H3lDwPar5UCG26Dtft2LqNtD6W
feFf3sWdZDW7RM7r4y4qoklhmOU1Ppj+omISCAK/j2ETPTZ54o2yeiXrdZDIX9I5GWyqZr6RLk6h
drY5S62Nqp8o5hasm09GRGvet9DcQm930jld+x2Z2JNY12v/OGOEkljENA1+GIXoLUGiApGUmZ1i
4yQbweVt3XfOv/8+/3LIY5TZzBDHeZCuE+s6iV+Kxg1bQcS0G2WrKpsT11TDoty3S6so04cR+SiM
cB+LU3+Y/O4oJifb/SRnM3ycUWcDCKWZFmqZO3lz0CMvbwRuKFgJH1n0gyFnqgETbCSuA/+5FjAZ
pH+f2Yezb1bCoXiBhmC9YYWuCN2laOFOyC3GujyaucKUxi5ubExxgG5IwI0qBrdSM3+TxlupQvVi
XO1sUG0r+XHZ23a9eWOLQ/YhauJJIqiSpK0rKd+V6fny399PCG0McKieRCmm7FamSZfYqmNAZNi4
V25XaAhgZtELPdGIpMjjOGyvcxTCQQqJ5+NqPbY5KvzS/8K2FwTQO2TuH92Bw/ZKLyt1LrFv+XUY
QIXhWXEHcF7WqOpKQfv6XoBxmqf8f8ZtJFTI2mlb/GidQ3gD82MkZIsszaDU7IF07jQ4NDoMhVNU
Byk7oKfcNcDm1osYo/ZRf/NBOeSozM6caBghkj+Gge5JNoZ4XPT4PdEHeirYyM6NJHo6C04E3xQw
lm1BEjaolP3CmKab/pV4MbqIbfRwGYjdUuQHIvSq2WIxsp0y4oet5sWJOwUaiqsB1uLllN7XvnSr
3RY3cYg3e3pbgoHTdDRwvTwKVaR3enA+GuYAZ2lJoiQTvvFIj8ryNPf3So9M/qFPXiEoWQwgIwiq
/EFwXNlf/RSYn7+uxWOPAon1iU269T6KOV7uSl4Kn9Z99ZAHovEbwVnlNYyHiiYR8AG3Q/0wzDcF
eKAH602wInYWLq2IA6CunGidJyZaBE7hQ++b8NkqqE6xv0DBrhrt6tpEXb0OpGdRNV+0PA6KSpKq
yHLikV2Xd338pg6nWBSYiw4GB0Pq1JAEMhxge8l6N4c8RvIlUntPhWaqMtmCnRT5Boc60SrJo5Hi
KPxWg1Hs1DWPeBP87nP/9wORH/2fwxkY0wfzPWNFpvupXlyongUZsjtdtdhjVNxnlmoPq3YKiSXo
jdy/FAkl1JINovF0laHRmfJssQyM+aSkD6loYkD09znHgJwXuFprhHgSxLRX8xWMppc/FfsDn33+
vADOLZSpp2VjIibKtAeQLjjUqG0LpRG5+3XZ0D+g1NkS5xNhnJlIvSEsmt87BdHPDj53yKozcuJa
EnjgTisv84mzNc4nOsOIJ5xnFZMWvVuOCCg6sGlnARPdJGATZFNh7N+hteMuh+ZQniRXE/yIf4ho
/v4R/DODrFVttIyDsgehvP4C3iO/PTAWLiazsByq18tbLPiWhCsMWsBIqwDFtmuGkKLMIGNdW34+
63ZSicaAdpixPuwvYQiwSctYLe0J8qjgMIRETQdFZtDYX1mghb2FCLTbHc1D5pcvwyvI4C8vch/H
znvKXTsrVSA8Aqx0RwkULkT1l17O7bbK/byCrsQaiyZM9rH5bJCLe41sQMG/AeV8AhEHBWI7VWW9
qJ1oekZkhrt8kszolAFBmJtBT4HMbjqfhPNHor3j0IRWkpmkJesRVh4sOjyOkwE19dluM+oQKRVg
o2hFHLRgOdEYJZiLzC2QhXptclQlwdtUZILDFM3q16YtkeqsmsRfG1BnE1BnC7ldBShMODDpDblR
mxT7JiNxW6aNPVr/DYb56b1VSvq1LdGUTumd1XhT+Uiy10jEjrGfzFcxhquZrLjPV8zCaUWSp9JZ
xUxDfDM+Q6ftEL8y8YTyhHmiVxE54DtV1Of75WyROz1JU0H2e0ZBmnZWbyt1Y5eThfkKHKNysS2t
AxXN9BaG1RfaKI4+hU/q+C0rUQ2uMfc8Kg1TgPXSsQna8meolKd5LQ+68qLTztd1dMZYxO87XQAy
+351/tXcYVSUWm9UDUlnefWm5WvZ+fIg6vlmTnNpZ7jDWFd9X6UgcMS3iA4sr1JcMy4gYT1v/9Cf
18Idw0ItIcAWIlk6YRoJujMsrGW3X2+3h9pDP94pucfg49W/585nN8TZLnc2qbk00QC6F1fJUKmk
JMhRu2/oz1mNROlT9qc+bSWSUyBpJOj/4xM73TRMYTtCk2pBby8bJBsPymusHXobaVS7cOPICZ31
Ti7s+kaofLjrKxvj3E1YVtXUlSkrt+DVoIEjlela6CCA9hTH8FGofSKQXbh8Ce7e9Bub3CUYWnD9
SWa3b4M0foxU04r0RY+Aqq8Of2IKhGJwRRM6phz2WXFF9XVkDI6RVyq2kdxOiSduz2a79PkT/m2G
D5WGpjd7OiUsnlBQckl9qzzQl8WHQLprvYWqYFX7H+1sjguVaJOUlakj7MXtl80eGV4MXeSVu30/
wB+weuAf8z2E2oRIWVhOYwWmivdHEIs/o5OMvh/WbSv5lz/S7gW1McWdNSlXqiSZ8d6q8+pu1kC4
mizeZRO7LqerlkYpXjsKP3oTVhjWtFhZ1jSfsuw+CRUnDr/kfSWAXpEd9v83u9boTUQ19IZCMDcH
dcihLo86mqIrUZvlfnC+WRCHiyWYABeJIqWwnMZrxc392DV/JtfJT8YSEXr9H8WRG3vcNxqHTgIR
EWo8Q/HTpK7VvMZEtHn76b6NEf60Ql8tVnukgjLTiZXMbqHTWD323WPTznaquJA20KinASwMQQQj
Ms1n3iAL3k7SitgCUTjeWx7jUtZuCNpG1htxtm33AJ8XyifbcolIU4WLHzf016l1e3qdibrmRSY4
YLdySUpUDcNSqgEtSpk8ogHMmaZWNC682/G9WQoP5hHEgDGIg+LYobC8qV2Qn5SdaHQyuXfb2e8h
hGGKqve70cfGKBeXZbU1Uj2C1iarhaCp2Jt8AwI6ovhvF5g2Ztgeb04zCWXLymWYSfPBlZcsmMpV
gH37aeaNDQ4xlDGcpbJCdD5N3yyD2gXEx4hNtbtisNPYsX5lT2Q4tKFXJG9lC2I9ERnc/mN48wt4
KNHrQk5VnLrZL27NU+esVwaexFmgHrVT89w7iW8+xicRDZLIQTlEydQ6VHIkv9xo8UjytiJ1s8ai
JIYAjy0OUdpeBn90jXkEMs92Nb+MmPpVzR91JKiTXF6MKrNTsvGURDEbY2YEmcYy2H3X2Ubqp+Px
8iV22evR0vfRSDTONE9GZiTD42LwTOsLBSkmJG2Mb60SLFRwme3wXyMI/tszQNLPGTTqqpaZ/uTo
Rwf4xYFx+PU/kpvwgBQ9skDxQ32CmK8XifIkgvtNlTlYUZdEGscKbdwQlYKARhNYHi5VzMoipPJR
AxHhv+gDcohCtVEqlxExKZsElm8SL9RsJhaAGNzw0cLgoBc/LOxVkGXY90/I5mlUh3Ie4ZZZqXQu
dYJITpG+UdADFEeT/lBFPff7iztb4RYHDkbVUEqkE7vFo9ZbVDhV93TZN/eh8myC/YTNARizuJtK
HSBCk9nXews9GbHgjP3DHX22wUHlGkukXpkaCBOWZtPTUSAjXYf5aSiqYPzr8opEn4aDRato6sgM
EZVK7U09gB4dvaSg/RJxcP/DBXBeFYeDE3iP9HJG6qzzZldxx+vSjzzyCLJ0d7hWIC8U3SFvc3lt
QqMcLpq5NnZDg+ig8RZn8QzIgOHZ4tLHxKFB45cQyfZFlIT/cNH8vVI+TUT7qVMbKqsuWvWT74zT
pwjU51i2o6NhMykJ2Zbc3FtehXVVBlSf3mf62TKHnHMeJzRK4TmdxxQUs9N4aK9YBbtgYmCimet9
nD5b42CzhKDKZCrq79zI704N/f8jOvkHjDzb4cBjxIsXV9vf8Kz9kCJbctjYZwXHAUeo4v03tzE4
IJFJl0xFipXFx/nrgJnnW0ZsUjkg3f3VdO/7Gfl/VD3dfDwOWtI0ShYozSJNWuL18SjnD6iAX17Y
/lm3oHZJVQ0c0Jx/5GSJKAG9gDsrdiN/a0KMs87OqPxHM5xjNLTN5TBCsmXIv4SDZzSeuvih9PXy
YhgwfXb282I4tyijMcnmZULdhr4Mpddk9xHGxCy8Z8bDZUv798rZEucOelfHCUTUMYRJfKN+kfM3
aR2dyzZ2Pw3RVJ2ge0sFRffHi2VaWslcWqRWrAJHKUUjutk4ht565iCa8ts9t2dT/Buw0AxcYiHm
jBNoBLW0wGPzmRaB2cZOpD/2q9d0hfufVsc/BFGxJ8owz2iqzp6k5rT2qk2rWzMU9c4KdtHiPG/p
lr7Nc9hpuusk8q3+f7XlxJMgabS/gYYB7QVQ3YAB8eO30pMWqlUVmipykHF3ASOMig9tIHqW7S/m
bIa7MftQXrRBx2md+tbJh5/LGCSKm2AG/fLH2T1I5GyHc70wiZQYeUU8HtLKBvWdUzeFXzSPkSo9
xUQ0SrJ7mM7W+NtRRbbZnBJE99Xi5csjJBszUU+TYON4wgyoRWkZ2vhB7ZW73XCtGQ8kP1ERKois
cL4WJWteJS0+T05yHyV6p6+NoKCYGaSZ6EJiWPYJ6zabxmFdpRttt05oUp1rzVlxPPt1PEBT2Cvi
1u5XjMOlpl113WEkxO7CwVfG9gpKpSJkF308DgnbRVvijDGKpZBu6zGTiLlkEJiJRM1EW8t+xibK
jqSoNCaQ3roENDt1oMS+3h7zTNCSIvB7g/2KjZXKtKQstjBlZDapvaqa3cylQ9Qrfc7svvQvH7Id
CWg8MjefkAMNqyHyWLEeP9Zm0C32BIbs0l97W53s+USCNYBkopOejMcFQWJoM2VmQ+RHzCcv+REH
KawZQ5UiJCMa5F7+0h3Fng/h9ZJDMRa67J4IwUTuwiFLpvSgh5vgLi0mNVu6Po9VYpsa/XZ5bwVm
eOKMORzWFfw5CETbH8XszOlhlQUhwP5L4vz5eIYME9Ka5cpIQVkhMPPmQyvbZW+vkZ1D65Ix+5oQ
VUNtR/ScEC2Og5k6IaYihWweaT2C53war1JD8DoXmeDQJTEHiTQD1iYl17XsVsPDLKJ8Zo51wfF4
6sMmGpW5a8G22KGoXCbBYmBYUv0Rao9pFpQiGvX3pvpL5tiKN0dbkUMocdXMIzTZnsOfZXdQpyPB
fyhtYOmnBF+qFeWt3sPnS1Y5QJn02FTqGXEBsVsXcraQtLD9tococvSQoMN09bo7RmVUO7qfepa7
CvmTRF+SA5k1G5TOkNEG8zu909xYjwa4SaQb1vAJQjvHehNVkPfbFTYng8OUyozUZdHRQaKDIgDz
PeFRfyNeczQO77Oox/h/fzQQs7HIwQpdLToVDd4XmnmI61NFH4VwvZ+EOdvgJx1Mo4iVaBp+N0dK
NnqRMetDoOnBlLVFwwiCz8aXxtsxm0eiokHRiryhui7LoJ4FWSWRCQ5GIBZGtEhCBBH3h6X+hk5j
7N9lGN7vrTYwf00NlKBxl3w8dVary7qWo1jHrrgZeY8qqA/Rw2gzTXBIS3sgVUVHmC0wuxscbcxy
x67MqFYOhKCD/Zrxsb0zrkewuTqyO96gdVa0zt1a0MYgd8rGHrwN+YqUWdk9m8lfnemZUu4Yub+M
kR1b38cK0gaiLPXuB9wY5Y5ZW8tDWzPaU1MbjtLaXA80cZJCFuwmi+A+YdjGDHe2MrWJTNSQMQgx
P2VtI9shBs0FNvbHN89GeJmyWNWbqe7B8cEuU7A+JQ+14lDnfsYYSXWHGpEru6mX38Q3V9W/pxhG
HLaxzeVAWhXjapqOdk9LeqjDwELlWv2Viaa+9pNW4LgimsHYCPjG+5jOOpk15Ax06pQg5Z+R/gM5
gHm3ghKajeiL4oT9KsbGIhebdx1GsBUDkzmMOy85YIjjPjnNr2hJpqD61P3eWSArKx+Axz8FJ5CB
x2enOS+WO/iF1A0SyBcYWM7u6mZecUO8GdLxaKwR5sn2L5zNQrnzPqXm1Hc1muQ7LwyKAyS3HONa
CQY3ZWpYjmZbz5fXtxu8bAxy592q6jYvyMK6PqdbNmRn1MWhqjGMqU2Pfa47Gu1Epd9dmxRVKYJL
CI987hzKRlWl5YJahikvz6WOXu+yd0lZ3NXy4hUUlCBIRF5e5i7CnE3yp3JJi4SENV4ooQwV3Xy4
NjrUN/pSMP3DduuTs2zMcAcwGwq5S2akx4v6r6g6kPk2iwbH7E5x7VxekMgSc9tNFKhNS6JBMJW4
ijE5XTxiuHN2KySdykQGfatIsoL53aWFcWF0rNZ5XkNfzy0Wp6JOMt50iz+KJvBEX4k75nrVGCOV
4YS0PaD2JK25bWFM7PLO7RsB2SgFSZ9s8qIECVgQEPsgQsgH3dPlyFEs9HZascDj9qMsaFL+nx3u
KDdl1+Wg0ftdFGJiBEWgHxlwVD44KwR9yPvf52yMO8bJNCVW22ior0L5KPpfD5q7Nb2fQCD43zaP
u6l7krULadCXupDuYbXqewt6URZYmC6bYQjw2d3Oy+EQItPIVE0GaluLLqMW75D6bohO5nwFFrBC
vq3/PZE5Ls7zt+Jf2Y1mWnWq4HUzyLo9QqU51EPbaIO4eLy8MMF34p/aITphZ61CCLLIz6QLNPq0
VlfR6P+BFVOmmqaj9IhyyEdwmOSo6A026UKSb0aMJqzyfpGcJX24bGb3JG3McMcVKVzaGgkGS5XB
cNBr71sp2K2UP2oA2ZhhP2MDdWEcZqoZsvTEemzm506/r+TrhgoWw37sJ5fbWOGOq4mW76ligW+s
SDdzlb/QUhZ49T4kbGxwpzRSaTsXjO2gd2UHTGbQT8pu2PxtBSV3Q5AC3E8UbKxxZzVO15gWDZx6
qls3kaqTbN6isIm6WIt5ZoxYteaY2300OaFViNCPudil7eROcDHLFaUStnO9I3fxG8aOMXiLuSdi
W+AuWa5EBVuBL+pc904sp0hP51hsk39ZqZMrX9Fpftnd9wfIzhuqc7d7NKnzPKVgxVpO7REj1B5m
QP3yVsVAr9AWu78v7B/PJlvqnTzL6zshB5pZVps1M3alD9Jcmylv1iLNkP0crqlDJE038MjlO5N0
M1dXM0NQnx+b2/5ad4pTE5hu6Bc3lrN8nT0lGL0WvexRbMcvmBA5/NEM6uYXsC3ZnHNqxVO8MN7R
GU3yxLLT9UYyRWmk9+Dy88ZigURHUG8ZnGM2Oe0UnWmyg7PtUfXYSF5h2e89cwfihSflUATtoUU2
REfT0PBqHSqfteOCc+DUBqG3/hR41e6L2/z7B/F3T5vKMkaiwLnDyJ+hEBrUHtM265Ejv2xp/4ic
DXHuW09DPETs2ablkApButDwpfTHZRu7YelmMdw3rAtpMQqMqbrmelhR7F2+DsoXPQOvY3i4bEm0
Gu6OK+oI/QY5DmPbpF6SPGltcRdLorar/dz4ZkHcHReNltUhy498HDAzGuxidCFBEus/CWjAyXxU
qWOYp5w4YXswxi9gC6OiwendmGHzE9hObM6FueD26yUMQAzVz15/0RrVrqsfkvnl8obuP7IxuEGp
Zmoq5WlX9aFKE7ogttPRDxiUPlpR1sciMNzqK4pujgb2vegpDiqP3otoQ/ehdWObu32XKpL0sUdS
Oz3Sr9khOpVXrJ9IfhY3bu/fwhtb3C2cxekgGQPOwXAyguhKObCGm+UrwfpKocABg5NPcLMxxl3C
05w1WsLIKBmbdnKqD4vPWt1EG8j+zCUzHKrlljYvdY305BwFlRTblvXaU09e/Dz1qlLgKbtH77ym
98Bj45CSlMcGes/AUNY8Dwv1k/enp1Dydzci25jh8KoFgyvIgcEtIweDRzDXlA0uuR1AftYDl5ur
PhARbYoWxqGXhCzTUlXsBGRPJb3J0c88j8IRiX0rILPVNMyxIEr/eJ6zMY21iuABCmE16ytydE57
hy66432M5y6Coxg8PcHls70Ly2BO+j+THIp1upE1q4S0ktFTR2lfEzxzJGgaDNZyX8aJc9navjOe
rXGAVUiZVvY5ugfMebCV5UpGI66kPBvNoZ0eauvXZWt72wnhYk23NA0TZ3xUJndlqyKIxZOKOt0a
VPNprh8vm9g7xFsTnF+gMUFNI9biy3K62oHxNrGmmD9xv60ZzjFosyggj0CXXC+rB9lskAaJvH4R
pcEZlvJYocg6tE3RGQ6ObQ4rMBERQu6ccTaZLhkXe2i8pL+3hK8d9nMv2OFhIkkjGfpFgL7JUcAh
m/vWLcgHHManpB4sV47sy19p967eLOz9ktngkjnKkEtivXnTaXTBm4iBKopJ0wKTptW16vfBZKMF
/LLRPV/f2uRcQ54VCmU/CXN8mY2cuJ11aD08zPVtCkK5dnYvW9v39b8/3XtmfrPCqC8HlSToC2Th
1XwNkulRBBW71+N2RRxWpF2mDUMPrGCfLcbUoHlvugqIyvQrS0i+u1su2VrjsCJOLMWcFNwlBF0j
4Q3rY04hBXGVuiguGy45mX70xlRymoP8wxKka3epsbbWubADo35galpwsJl1ze7d+B4vyMAAOVvl
4HRAZ1gB3aYCQUiQIsR/0Gu3tc4FInNi0rXO0DbOYIU1GU8+e3MIv6jIa7gYpIGajaWDQve9hAGp
uS6QCru9KsFI9TR6TLw+fMxejUXgrP/gSeiuU1Rq4lHJrW+opqauJ+wuRoRPCkonoJB+nJ34UEBq
VjT+sX8Qz8a4Ra750sY1e0ZpYxCnTmW6egX29gQg+k0TNfrtQij4pQhFU5FOdM5YU9SNVrSomuiQ
W5gw8lRl3+YQpOnD4fKB3w2MQfr9tyUOrLUlKqcB9w80KNObVH4AqKO9Y+hvo+hFUqRnNdPtvEU6
AuNtGRHqgbHD/gnDz+b5qegxwQdU2AFZTrMf/urQKB69oDUIg+XZfR/kqEldXvBepLJZL08hA5oA
zWqZFohh3SMbYS8I/wpbyU+xSOhG8A0/EcgU9ZgjKGLDIVA6qZwFCNMfu1Wkmi7aQu5Wx0CzHMUF
WlCrQTpZZf9FLnL/8qbt33ybz8RhtmnFyYTPyq5aCqahGExDmAeB6Cs6hG9BlmnLB+VNYJOF35dc
g0PutpvmYegI4q5T8lj7VbDcVcfIyU+MGP6yrd2zvVkeB9N5OoxVl4CivR+dIf1rUtAICg7h+FCl
EJYWHe7d+vbWBzncKpa2LCUdnmHkyNSy7SweJA+V5sEhp8iRD8KuCxYlXNpLDk/yKZoMM8X3690R
UmqMzsh0o6Pqvys7C7xlN5rd7CYHKVmpab1aMUg5Ju/XDnlPdYmuHcFJ5puhdQ3NK9kCM7H+ZVZr
37B80h4GjdqRqCl6/6YBJYBqYW5TUfkmI6UjnRpK6A8gNvIzLss2zwfDXXzDTx9Eb+3dIj10GP62
xsV8Y0aysp1jRitpnMiBfS8WZep2cS0FXYwJKFE6WNv/ZmeTHIiQztIHLZdxlZpor5UwzKnAI3Pd
juI+yKDbhsfDKe0Xb676KzX6f6R913LkOLbtFzEC9OQrbfqUl6peGGXpvcfXn0X1OS0KxUncW/M0
E6GO2glwO2yzVukgEh77NrfpiCif5W9iEn4J9OKc58NZy5q92GM0txu/ZVlgKaK+L/XcMaTOigPd
H7Jip5ri0SCFp/RS5NIYgA5NcjQykBGrVepEs3aQwBFlF6myIzP1G6nh+Jft3ExSF86L5ZXColeI
AGEY8KRd8lDDbycHBLLH5FHbLwNXvTMcFk53DBLflXeZK3zhAVpsau9KOmORQye3BXqCaEXHyMzo
tcMM9TQ0Xtg6c+Xedm+bH3clizHImHZxZCqYh5jrixC8qe1jBnbPGoRPrfkqGq7Jm5XeDH0fAt+v
fvWMUPAuS4yFqm6c9017L/SBNSjHaODkt5t550oMU8Bpc1NShQIpWdG6TXUo6K5uOX3vzeC6EsGY
otJ2VVqGCK56fV8WvdVquXX742xHg5UIxvRKbY7jysRlqdeF5lJ9HXaxnVnyod9jJOfCS4C2M76V
PCaWAxamAQQK5OnXpdjQHC3VT1BtCFyHc7LNCL6SxETwfp66vo7BpolJEjCU1U6OanZF9HOgVm8D
CffGUB/UTr03KtPKDfr0V/INDMWLkqjJLKJLo4fzlGOy0hHAqd6HvRc2w67LtXNhynuhMHYkeKal
arcaGOWFh9vSt5XzQziTU4xGEweBAeXUlV0fHMZiH/GmN3kimDxiHJO2MdqlKBs9iEZwloXQrquA
A9+xbcwfB2E8FaW4uW4p/aqT6MCJSKPmLq3/4f72hW2FPVMWsdyrIcbq+GBIYlZeg2hjOpMZdaLR
ji/Fk3oqzwixbwHqVD7IgUEE1PBa/1tdyU8yGWNI20xQMIAqAn7UWio6cmubF/p9OIY+uJ284ZK4
hZ3YqaX55S460K+C8xed5U8/gbESrSyGKmoV4tT0WiqvmvoA/rLbV7sRAD6JYHQR2eZY5UkBkFUB
w3CmXdfPDd0ByxUAjBhZtToevNyGznwSyGpm2Dc19AQcZCMoCMQfmQo2cy2yUyN2bx9t+UBMZvtJ
EqOdNZjFZK2uENvKo0q/h+TH7X9/azD7kwAmeArNCA5iFQKEwqKl1e1VQKsG+w5D0gCImq3ObS6Z
a37hwdoB1u320djGLQGxbGLGOnHkQrjPhjjAtnF4JY1530xVZw9KetAEcV8n+SP2knaDFFhmQ9/A
uFOG/clsX6M5OqqyftX0aBfJWHzLiYdVUqedND8qRUcmL0KBzqI6HyXQUAzmtzkDhOEU2mUNFIhI
PGBF2EqB5VSqkZ0p9V6l1BarGGsZamd1WnRMdcMPst4mqeDJtDnUHXDawCdpi0P1Iw76O7MMdnVW
N85UZG6i6Kc2+ykIILnRqtcWVA7pWO6DFO0JOT7NnXYG1+Sh1829XIiXTs12uVDeZyRB+RhUdUPs
afHkjCQ7BkILPIfmkAcvxQImKlFXI3OC2cvOJfJbKs0+VnEtaR4eCSF+WgazI5qAaDCln7HaOkHY
nru28ONBOpnir0bpdgYgDywpAselmR2GobbbXPXCIHe1cna0ZvYiOYgtk4B+1Yj3gdn8AO4Ptt2A
A6v29kjQ5Ud/uDNKSzfKA6UpwNC7cD/LnR+kqhcnpW3mpic3FGzk0QMoC4HbV1l1j9X4mO6IJNri
OCAvA9xA0fuxMu1i0IXImrAjJH+B57yXQ+m+ahswdw77rOiOTZvYRvxdHlNr1HWnyfSd1IbHudBC
Cxn2m9GqBwqavUmRdroR/GhRnevD7ilpGgeAarYqDq4sdFc5CqywI7ElBBW4WGdqy9EEUgfsTNXa
DsNe8Bm0xYN/zrCfow2/UumyUNx23WTuu7p4RIK5q2vJNfUJHRnZSzrDmlO8L03BCYvrSLR7g2TX
fFS+Rnq8A3+TpaAr1WjfzTm8B2nfk1grWAgALmYv6b5EMTQk1iaAf8bzlEwPc0h8GmSniRRWopmP
pvwgtyj5KdE+lUVPmSl4QeT9VOpnNVMPcYizKYHXFe2XMJzvA3QQo0HrQf/4oiiJBZ4Mh1LsbMvY
fxkzMKRIr3mcHcskPVSDkoMVsUIDa3D0ID6jSNdbTax7iFtu2A42AZ0aSC/tVuqfg7S6hhq1Z+AB
tOHw0o31KRdqV8RE4binnbgvatXu8uca+zAN1a5pQJwwEY9aMfuZ0J5pheQEG1cPsvpjouRumojX
tvM3SZguXdxe5rH2Zs100pZO4Lyor3KjtM40fQVuoSVIBP9Xd1N9yGyFpvs+Fh/UQRstJf0mpeO3
KdcAI/Cm58Z9EXTnJilbC0+0o0iDZ7kPZjsbIi+Jwjs5AsJxB2LJMgNRYyGBOlR56cHn0YTCUxgk
FvLg2jI0MFaOYWkR4MfpgOM4TIOj/i6e6Uyueg4IAfw2qZ8tABF9VRBM9ULaU1zyMEl+qwuXWdQd
OcJsfdF4GqBsAjN2VNJ6xmz8VkSwGAzDd6U2jhgZx/Z+8BCY4g4b1nj1dvY4q9cuI7+nKMjtvkqO
jRGkwC4oLK0LMq/WUpvMw2sbkYOaiq6ilrbUR44CekxBBHutTg9B3FDfFAK70XBzc6K+kLYFjFbp
ZEYAEDL6pNeCK3TZMSRBbYXj7MijeerFwlEmTOik0rcxiRbN/qrUpS1jYjRXYitTCqvGfUlZgB+G
Cbg5MY51Hj+MzX1otLs0gxbPydNc1i6tk6+j3NgaKrtUj6C2wy6d5FMeimBbzgeAkxe+Gr4BrDKx
1PrXNJmnJpsdJUmvmKs6RXJ76mrVy1GY1cRGxH/fxhYQnJ1CQ8G0UndtkljCnIxWr8z7kobfY7is
oGl3HXDk6KxcSRLve9lw6dh6cdTea+AIkmNzX02NpwNxQqOTq/eVmwC1XDIzz2hyZwQ4FsH/iiC5
zpN0fzvKbmSy6yDLjq2WklxibwYJChq6RPbV4hKpvHHFjRc3+H0Ips8wMa2qLIAHmTI9zIcaAz2o
gRmHpYYZOOlh6d7NHqrAy8qdD8oO+/bRtt53n+QyT8gAbieuQpxNO6Pf9WWpvaWgHMYDD2P8j6bD
xWvdeHZ9Esjk0b05AvIazEzOLB3CaJeWfthdc3xjjDW34rdkfM0Kv28559z8hBIGmdHrWdCXmTyp
FNJ2lhsgtdLptUQph17CmpPrbX9BTB1jH1mWgH3/+YEgqlSF2WMYPFPc2DhSCghNpEBnWNDtb7Yk
jX8kldKHICapzMQ+MMcyByUkvHqe7dP6GeTc+nytjCPBntptaf9BQz7EsVcHwGqpyxrxfSlHA/j2
K/lSOwvyELaOzt1ZvbstcPtT/SuPrZy2cSUqUoXsPGy9xviiIfPqeXA5WyVTaOGHELY4Y+ZFMxaq
iNfc6IpObZu6laKGiS01ryUWrz233NGNT6YxVlbKOWjWpBowp3vZa/0BJF7L3u5fFJ0/nYqxrbGd
Gmkc8BrQsUAV3BkEcfxLgS4u4RSetl/Dq/tjXqZFqXdmL6cLm4T5gzqL29D29Y9lgCd2Arvijm9u
rWB/OtuiNqv392BOMxlmXOHgnWWvO40X8Dk45C7Hs/9inCZbtAu38AukZs/maIHu57ZaclWGeaZW
ktr34dwvFVmCZbjCoaA8VqwFUbjw/2b3+tNxGW+ig4Q10eoOlQwrA33Tctrcnh6Wjjx6P88hLplz
vs0HHfZANBNekoA++fMFd4Y+EjGRAFLrl5fCy31MIFjjqeN35Bc1/MMaVpKYm9TLOupMESGA+Jrf
PS1PVsGWfv6ovnX3807+eftg0uZzX8YLVjV0YpjswqZmBlIBsGE45tPkEPfr23RawutkWTHmjaV9
7KKZcDbvqQsoi3P8mNn1Ttjzpi02w8PqVzAWM2E7JED7Ah6HPhXZmcx3ee/KoMsAh/XtA28WHVaS
mA9ZUEkBzwAcaB6Zb+DPwBurmjlRQV481p/f8ONSmW+oSmoWm1mLKbdUSp0sL77GQ/WqltObGSn3
daoekVRbtChOaq1e4nC8N7HDQkrhdz+rFwmIOhZQvu7lSn0zVXE/qf03tW9/9mNnZcW0vPodqez9
aZ4sOcmteFQugZz9rCY0aczovhB7H5i2nERvax4Hc3Qfp2KsDsSBU0P0BA70cXCmwMq8tLYs9RUo
5UB5GJ0Jxh7/VNEEBdAtLxfbDHwr4UxcN7tO78ICwucWb5WZak6Ut6OFr8kx9c0EYiWIieiqIMt6
NFP4EdMajdGN56cMT30xeI3yV33i9EFuSjNRzvjsV3o9I4KYhUgn65e6OGEwkojeXD/JoTeZD/+F
6kMWE9ajuoqMbinSikhhRZlaDW9J86YzgQQ2kheaOM0S8vREA5ircRJS0Y/qB7REOR9pu8D2f18J
khYvugp4kyblAtY1kJnfB766l3wlsxS0WgU39Ae7BMUP4Fbt8kTd3OHXfbfD3Uo8469oE5a62Iki
nHR3Kg/AKj1pVmBhFOyABQqOO+HdKuOyog5Y2LRBMbGNYmuKroP5OEZfKhD23daPzTxsdSjGa+kU
AAJxDay1LgBeEVZkrForwdcp2G2V+/EUXqgMFiWjpbvbgrfW0T48C74m41momEaVIcO4i9MyUkF3
yn7pz1fcMVreVTJeJFNISUcVxl1mv5PCruiDGLhZw3mv3oxmOA7jQvp2lPMgQjZW6YodDMC3NyxN
+RHrvspjir8ZzkzCDtJOaS7LZQxRansYQTXTU55W8D4OOzoL8KeZ1mMq4oF/IMmbOXsgO1eTNy08
BlIE0g2v4IUazmd6N7+VdYtB2o1TiSDdjoJl1Hf6EDrh4Kf5223F48lhvAh0vVKmEBo/FFf0VtRi
V1WXMPFuS9nOzj8M6/29sDpOMZOsEglSOtUi9qLgyDrAStkDpmi+647kMfu24NvTL+pdY1c2L13m
6QjrP6pYrzodt6kYj0NyH4bO7fPdDM3QweWWV8fLQcghFmGJ9qLZ79VAuJgStheiidPM3BYDjB3R
wCIS8EU+i1EoFSo5ReV4yLw8uYyozZWc5JAngolfYZIkPRVR78nJte13puSHvIGObZX7OAWjcuCc
0misodait6CbUlF5Fluvq9Fa4MFAbLe/5A9RTJDqpkhu+gkxMkeNU+tGO2zKnwM1nQ41LZSCTaut
xJcYLLBxIlixbjpD8oJFl0togpZVI8cIzZTbqrLtGT9+EqOKdYRgRk04+qkA6nuAxkDUnjFXuY/n
16DjsVhtP8RXN8BqZqTGrThD86Wvkm8cUMk9glnxsfyxEEokmEYceSMh27b2cUAmks1jmE+l0ODz
FrmdxmCLB7n67Tv8D8nHhwwmiIVVasJC8NZO9oszqTE27QGkJXKW1++8C3m40DyVZcLZmIihVpfI
6gblZ5R6UwQ01uyr0k3u7YNx5LBN06BsJaMMoBzNANTyqLwfzWQ3Cb/Cv9mVQL7x7w2yNeuuDmna
VKjaGeB5G1NnBunMwNvN5DgTnXEmGE2IRLzGkNTo0r0uVvcqnWxF485hb6ZtCpbFdAODhwDG+OwX
Q6nJa6NECqCR3gWEiTVinctSsLolS780WghW3kn3cheekiy0zTn3Q7idtFHeGsOws/a3rjxmZgP6
M4xfRjPPIjav4ePnsfA6LY0AF9ujmAhsKEeRhV2pS/BGAycIbc05m/JKDhMeBMAVqfqI616KlkCE
BdtJhTqN8pRZaIYDqhJlN47MTWNfiWS+sFjrgUEo3Esv3g/afc1LHLaryysBTLCQigbTeMCZxRZI
t8+c+le3Ux4pUFKXR3a7436rTQtcyVsOvIrk8kiMQe5hF4JxNbNzBfOLbRpy0v3NILCSwgaBedYT
JaOQYqLd1uTo1j5XMRBFDTv/Gy7YT2rBhIA6jOpcAF4xXmrVgkeGobll/Hf0ApDdNhb2lq+GHZwB
jHnbmW3HntUpmUiQdqqWZxVqlIrf7BXVUlHaRkiwJ+IvLLvRof4+fLktk+MJZCYwNHWHMvoIT/DP
0lD3Xkjn8ybxLJpxOIbSkUAUhCUKtPt+NB+SbtrDt3Csi6f9LG6HILchbSscZ6F1UH6hCbFAKtan
wJKs7lz4Om+kjHMwdl10UEQQtqowtzkDiCImTcpo2EUp5TwPeWJYt5HNgTxplejMs60Lxyhw1b+Y
YFxrvcI4jtRs1KA0oHz56JjjSwsudV4asn0KRRVlDForoFb47Cv0UNRyKcf4XRJGV8S6Q1u2zmAK
+9s6vTXziqN8yGGUOpKGXKcdHk+ti8EmL3OGHblKgMXR73j+fDuzWsliNFuPG4nOvYjhlJdmPz8P
O+rTQ/2+I9MfeT2TbTf4fwcT2dKfnFTFCOJ74jQxeI9mv58vo2GJ0r7lxZFtt/4hiQmNlZ7leWws
LQXjtZMxsl9beYsqIGdl8j+4vA85jGLPcTV2UQ8mv4Xrhp4ABOwvlNsDgM1qrwJCBI9UnKMcIlsG
1KZB7EDMBe9+qC891iRbr94DRAFAk7zPdVvfsZv5Wd+lqDDivDLQeZXOev9LDS5J8Xe50scFLr9h
FX8DPYrCfMaHirR9JvrZAPgs97Y98XSBiYdlErTA91BEp8BQkxrlmDuU7sMSo3/SpFccF85TccZH
FBrpsi7BeVSiWU3gt3NoR5gTMTW7HX7ePtj2c/df4xUJ4yj0OO5aLXvXhWV3adi156VNN/yenQUy
B4TOIDHkrrrx1IJxGXLQkjyPMNgwdzKYsc49OsrD9FDHk5vO4aNAMaOkZy6wjS5NjZUAOdmBtvZI
SqxqJianm8D5MWw1sNcjY44TRExceQ/KrBlDjyWgvzk3vdjxH+2tj5tmK4KhWGMsRsVNZ6duH/1Y
hmIW2GHz0NzHHs8pcxSWrQUCWEfs9GU6APJK9RXLTnatnfOMh/60fXfLBIyuaZLCYj/SKKdzJw4i
/OI+Vx3TuNDSu31x2+bwIYKxvd4USRoiSXMGRBfs5BbPw+DF46uAV8ttSZuHwe6xhGF8TNywrZ65
JUlTLU1kExCgSoBZWaU/zYS7prHkEX9owkoO4/GnOqyK+L1Qi+CM9XwvPhtPvbfAXld+/voXfHqm
vBLHpDUoC1e5tlQilHivZvda6nWm3fAGRbY9yUoM4+rrSkxGXcBYf7LvvMEBqPBVBbJ2ZUlPC+nz
AmMc4AFWchGleNe5fNa1/5eGVA97JKDAUMPgzUIVpz+0ngmeWuAoP/KI03ha8oc+NkQrcnTdByHY
10S32ql4+n9Yk1ryi1tawoSBqabipIWYhxHq0hozvL2yaI+uhV3o5GJWwBAfB8xTUzeVAAoY8ZqF
26WB1fdkIgN6PjkFRy7yels6iGCIq88dkkj9PnpHTm4Az85rV28/XlYymbhQBUo3zBTTRgtasw60
ZsFW3YUJbxltykDWYd22+E03+SGPdf1RFimznlO4/uJpzoA80H6N6sBpgE1xW9B2krySxGSTSSgN
wTzAOgBrInq6FxlW8xrslrLE8IBtS15WuW0UBmYGNQP03iwqnzF3Pc0qyBtt6r0jYx6a4wCww8Cq
DqHH45Tf7tZoADuUNU1UwSn+2QjDvpIw5A1tXRaGa1DgYdj0rn0e7jIn8mJbPEzusjSvfqvsubOQ
Btq3L3jTKjUV2NfA3lZAnvNZfjekAYb8Fu+TYVHEJvXXaXq6LWJbO1cyGMuPy9AAYfSIJ3xxwKqK
K1GURmoDiz7YgKjyc09aJ64GW0s0N++NU1APVthOvNrlptKufgZz1QntBkGd0DlS48wZa8kGdZM/
x7kFrlHOo3uxtz980EoU4wPqWTDAAIdbzfbdfoFxUVGEaTA6wLnZzUGxlRzG7sMUDHSRCl8TtU8k
kmyZ2gbIcRTErOaI6fmow0NI5bQEOPfIGn9g1JIuLqVmrbILLGIr7XUER4POEcO5QzbvK2azBSIY
zjaJ9Gpgo6Ls5aNc9Rf0jqw5/zpjxynLjPvbV7ppD/qyvK8aMt5dTNCfJMVMemw9gyDSBdJzSr1M
2N0WsQT0P5RjJYIJ+GLbz52eIonv+6Ua+RPPotsCeGdgbJoaelmBno04tHWr4VIqLorut0Vs++XV
IRibFvMg1LQYuxGtSz3k5vBW8sM/kHgmd2BvMZdbN8ZYrtlLQ5gvvZqi82ns0OZxMO/E1Jq7X1wS
quXfuiWLMV0Tbw1ZS+ElpvJLUD3I0w89mqxZ+xoVD7fvcNv3r+6QsV6DgChUWVYSo313ik5YeLmK
b8C7dUPX/IcItbH088Khu7CWdWceDivnqCymTloLJUkTyBdlFxQdQXPSO8kCXdQs89pT21nux1lZ
OB30oJshaDAONnjtQTqoHo1Ai0buyM94b2KAXf+SXlOPl1xzFIeF1iGdGhe1gfn8sH5JhC+j3lig
XQyiUxvWTjdyPNZ2oFsdknEeIVAAmpggmC9dIcHCXPL3/Az8Jyt5KA7gyOGVkHnHYzwJBUNOlS+e
hLYythxMAKbKu2GuMK+JtZGwBT4TD097yysrsi6hgGdgjY1FdK9IqIxBDbsvAmp3nTtgX7ATrQYn
zb6GjQA6Ll6yuTkTtJbJHDMNkmjEoCTel3lit+Kpr58HVIE1q58h7qiWzyIvZ9m6Wcx9ICHDfNhS
dYaXWL2NaGsGQaLA4yiY/ySdpxp4/D3GlWOWR3Pk5GCberOWxvgcOSKC0mNw511vuifNno7kDruz
h+YAvsDnv8n51uIYv4P1m2A2KNSU6I8tteTuGSMbt33bZnV2JYNtp+ikqKqKQDUlfwHC0T28gl5j
u3NFu/xS2ZnNe61vBT3UMglYfQ0RcKxM0COZEYsdRtaw9HuvktJWwF3dcfZhNivAayFM1BP6zhiV
ZddCi86y6IJjr0LertmABQuEn0r9hPeK3fxFSrIWyugiCdu5Td/HWBTDrSMsV0bBEdNPvE8mbUS+
tRxGC8VoyqUhgs7XqpW+aAf9GOwTQBpglRmrOP133prDVvhZy2PVMGnmKAhiyQmic7RsbVeJO4nn
GBNyZcvtkG46rg/9YLPWWgpyo8DerPPSedG++oERHV/3EqcEr1H0KF8Uxx1cMlj8VaDNUfbVQdlM
Ns/kcVICgv38q3Iof6syKBdSN/xlgjIK69RP6Uk/KOCs0naF/xfwQYBU/Ncs2IJmohlD0SkBqi7J
SWjtWnSp5BrkVxX/vG3xHPt793Erj1nQOk7lGV9TVR5kcKsWX6jA0VCeCCYOFOaQhXqsozg7N1YZ
mvshA6xc3ez/u5MwnkSntB2qVgPsQYqxbm2IrJzUpziq/Ntytt5R60/DOJM2jQuK74PBXbyMZb+k
bzm2fMfft6Usl8Lms2spjPfoS9InYYiA3cftORjGL7IRcw6ymciuZTCeA1NoMdiEMTPevalO/AL+
pwegl2InDHsTTmq3Dn0Y3Ng2wZCpHbHTx0vzNl8j6x/AuJLOjIJSBEDxewBdKI7M/J/2/b7A3F35
/faV8sSxsFVEVwJlkuBLFpQ8wQI8wMF0M+yflZiI44Excz7g++WvDMsArs4URLhcoqpuFGCaHBOM
nAMtiekNJXlHv1nJaJRMy/sWB2rLxJKrxzI79LRwtNBLaGmn6s8uRRX8q6Hs6sAlvMYdx64lNm2m
HXYlwa0DsrKfBojEst9l8MQ5IU8G4ztkrM6WRQMfXDaA6FmQ+eKvUWcVu94xffVcggyr8GfCyew4
QYdd5NNFOuaFiDbuMiOTQkmWZdPkwEMG2k4gP7z8+97d6vsRMzVCLURJpoFK6sAfeC3tGIQ+8kJz
rWOXlrujyLtPxq3MIPAwhAoWp5Q/Eul5VH6MHaeIxhPBeJWsKdU6H+Dum/RBGR7Dag80jNtqse2C
9WVrQgKXKjuDI/dSrdOl2pOag51IqtNpsV2m5NioGa+yvJ1efcha/r76RkEhYx45x/KVPMX+WJj3
molRI7V+krSstNS83KcxAASTR6waWRRw6IpccTq2/8FxffwGxtKGdkiaKEZd8n3Ez5tew/P8Jrpk
Z94Rn6uVvBMzNmfk6azNLU68gFoXd4U3gM5GPiz8Hejc8nzYtrp8nG35++p+xSEwOyCL4K3/sjhl
EOPa6cFw5uuIJCt3pNcFn+u2+ixK/qfb/BDJRPCySqQ0nZAxU4xeJ5MVjPuw+pqYb3LMfQTzjscY
XJgWiLFYmkLBLb2Ex9ZuJzt9Dn3Mje3np8YuI8sAlg/nVnkGwtggUFhoFGWwQQDUWFNqx4jejemq
PENc/p1bN7k40tXHC8wsMkGpgJJlcqrTl+x7+cO0JXKpDU4g4ByIrXkpUzqZMdbpHGWpXseVZYit
NfUPw5A5t5WDZ2xsyYsKWd9i6mpp7C6o6sIltYud7C9z85Vv8LobizHduEG21KXVYWFEIFpwKrny
i17fZRjVv32izWimgZZHAgmQZuqMCk59KKTBhBSflKMvjL/BUX1VyuYoAbgEXYDB7tL0rgj1vxGr
o95EdNOQCIupi9URVek6ZLCy6Sfhzy75RiegUwFnQ7xXjIek56z+bKrISh7jqPVGDMWxRSWha/rd
ADCrpKoP4Cp3cpFbMdxq4KDM9O/ZGIecBaStqLZULYBksPDyKPt8GV/j8vJstqXXkhhnjF4/UKeQ
QqAAG+7qQ3zfvM6yNYAFY/HH4GbEhmfjyZyKyabKgOBD1KA1BCn6Z7sWAJctpIaJNw7mg3rDajNH
T20jB3CWsYv13Cobzbqtpduf70Mk8/mkAbAwaYXnW9839pTld3qZWSSPgU/HBWBefv4fRrc6HvP5
0MoJGp0O/3y+2cUy6THw/lkm5XniTf+/EsV+P6OQwSyPzYYg99PwVRlfi5TXbd+MZysZbAjtwijQ
ZhxHL3dtdxJyAEtVgLq8GhPnI/FOs3zElb8neR0pGcbUnKpBzMTrN+lTV24z/7Yu8A7EeCyi5lOU
g7oVJS1z307662BKD4mBIYJKejI7nsvnaTsTLeVMKqpgsbHs1OxzdzhWbnZRdn+X6qy+ExMtc0H/
38nNZUq5+ZI54UEHFThwGqwUnSLQsvk8KKDNBs7C9/K/lsxiAQX9iDf20GO68lpeUjdOrQrQlnvz
+W4GEdY7G+MOeHjN+N9pCruIiWHtUUyQaDltru/yLPWAz+VmSvZXTv/jeIzXiFJCw2px+hklRwJ0
zCY0/clUfRXAeLeVkuOgWPjaJEeDVgsgqhkeq2TyyYBtkaFyQN/z/bYkjpVpjM+QTRnjLNXSONH9
Inii4jnkrbzwDsO4jGSqpN5YpteGQbgHz5A9Nv0xCHu3LQnv9bKZJK5UkHEagSxlAtgCUQk5SIC6
H59DNz83hWU4wi/tik/nRs+BWz5qic2jYuAdk3EkaBDpSjQjBxHzq9r19wJYp6M6tJJ5/nb7m23m
catDMj4kL4zRiAQkWWIa2kUeWLLKGy7nHYZxH4IglGIYQi3qrLXmAZNFAONcqNp7ndO62C5MfJyG
3bLM0wFMUT28xoKdr9kYE3DCZ91tnQZstdqFtxTAORm7aqmNWtdPKj6TKnyNk7MRX8T0txjyutmb
dmWIpirpimoYfzACRAT4kEsxiZR3ffVsmNeONxyweZKVCEYNCjoktT4iixmL1iqIF4eyFTdPmsKd
V1w82x85zEoSow1yBrKHboGVHgGltdjVUsxULOIVLsiuOAWXbYX4kMaWTscoy7ssBqZw54xu9aX9
FfvA4UXg6vwFWpEnj3ONbPEUqKFFXeuLewJni7JPWo90R5Ck3rbZTccEwiPDwOATAAgYJ6j286xM
ZImNRXPQ63JHNEy1GblVKbGvSTEAMSVOWNzMbFYil4OvEqiJNKGKyYYFisP0ghzpe69cDPLYSIDm
yKLX/+6AjPurikGdCtLged7sjXCvaOBQBFYwtaLpuYh+3ha2/c0+bpNR/bCOggJcV8TR4gMaSssO
Y6A8U+mv3ODqChnFnymGhBWhRfEPRMvqXonupPg6Dxzd2O4Zf4gxlyfg6kupZVUOgwox82E4yUjV
Kjd9CoG8Udi8jup2130li3lugf80CqoUiqgAOM70Eq871uAa9NuTcCCoAqv75m82GbBQQ/C404BC
+Aek25hPQxAtjqrpdmkcOnHQuI2Zcq5x+Risl1JBPSJjW8L4kytSMs0Aq3kwZGD2Yrd1oahbmC95
naQtz66qGLtSgJItgab088eSuiEG7BdOQ4LZ7Url1MSpoxrT7v9fxddimMSMGBmWn0vEqajZY5U1
iq7pYIczp+S8eWerwzBuCdAXmhgufefB6/aF98+GLv/OtjKW9WEYVzQHyag0WNp08uZ7PLqzzsli
Ny1oLYDxPmmLmhOGVoAJlMevQTq/9FL+UzeAbgkImGIyXqIqO4sAgtbkX0JZcNzRlqddS2fcEQoY
OZExf+rMUbebiOmFeW8JxmjRlPpJEnu3VWOL/dpcy2PcUpommpICwQd1bP0aIGlKPFW34ucY0wIm
nAdWn9BnxOFdAGzelr2p/RoxQXIEA/iDvaovG4GqITrSpKw8rcK7YQj3uUjd22I2b1SDBA0VQlNT
mBOqBTWDtIeR6UAYMH/rgBQRjymCC+fLbSvOhyC22AtI+q6sA7ROU4HcyTq2E7oocdRO8bNxPlYh
fagiek506UwD4NTz4Si2EgN19QMYf1xPUzNLUw07H0Yrjsc7vS+8asg9kdwPUWvVEXeBYSudW4tc
/r4ON7FWisryDTtHfJvdYuEfq7DJjhegSzp+631bZ/79mCrjMaMAu1/CiNZxckLbyul9wWqBqSaA
0hNTINY7Cxmv77KVIazPyLhPOTHz1CzgPifREnJPGtw0ONOR83jhnWz5++omu26WAsywYT87eG1i
5ZCGZB/m2o/bxrCZEa8Pw7hPCj41IZ+wBh6+/NOYBiV2BBY3/Sz46mSBN9S5LZF3LsadBhkt/pmE
ak39WEnSMc/r7xlRORnq5tjm+mCM46TYj1WxF4hxncQS67ciPUXKdZz8rj3N7WECly+KSLePxr1M
xrXUkz7pYPBYJjOiO/o/pH3Zctw4kO0XMYIkwO2Ve1VJslbL8gtDbre57zu/fg7Ud6wSxC7ccfer
o5UFIpF7nuNqIZtCmV/YutASoMj9R/HC+wPnq2J4a1vUJXBNsXSVtn7aXIO95PKZmDJ/inzORHA2
hPZxmcQ1jHHVgCPgqyyavtjtU53dE4+InUTxGm0x9LxNOtscMtsgoOq4SZQnSQtk2U/UQGmumti1
GlFHabeqeC6bsx6DvLEGI6yHHACClwV2rxMggftAz2ywcngUnfEY3WJRb3o3NDr7qJwFUacuR5ML
1fRRLj1jkPxpGtw6pq+lNPpKF/tdnWADc5S+Xb5MgeXi937VxTRjqQWOxWqObhk/Wo0nmWagZYPg
JYi0hrMqC1gS6CZh8qRtfmmgtZlEibxIAGdFxjTGdnGE181WDuWv9Cnz19kGBJLL9nGtEUCoQpgb
0dfjLApVl2YaU2iLaWVOWmNzK39uuy/9n0yeaDrKVqoM1u9PjI9xFMfJlkI7tNbttO9R7pSmf1kR
dodCz2VwZ1lrWpRSjDCv9lbUxjQfhczxpsfodxMuDrb+XPpMAuyMOvJJerwsfP87vp+Ps5J9a5mS
EQNKyopf08YHvKYBkon1/g+kYE+AKBaLKTVOQ4gy5pGSAL8t7rG72R7nKIy2yjHXH5fl7MLzameC
uE9p4T/ARQ8IB/woGAMMbp4w2fsl8auTgWVm1dec1AVlvC2fqmsRd/rbKsAn+3wmnfuYuhWjOrIu
GLBslZBGrWdK1qmrriug2ZbJd62Vj4OZ2hFYLWe9vFPMzs22FpSGlT0ADDxuV7foa0euE+DExk6m
JMc0y14rFX1EEHrra2SPS3sy8/ihNJs7M2pPY2FcAzUe00MFGtMEoHI/Bsy7t/N9u/zErKB7+QPv
qsv7CXknl6CBlrdajYJMEfTyAcVwO9fuo6YT2CyRHM7TlQhcjWnBVnEzP9TLoZt+qvp30gte3q7p
PzuN+jGsm6y2W6Qa9zWXgVYftPFbZd6ht5SggaZ9VXPBW9u1k2fiOA+3gvNpKBJEJI3MSMQ0VxWP
b+5NEZw9AL7Ps2h5PYw5HkAm30bjlTbemORYL8GWqViwje02a+1UEdzWvgU7OxkXH5ftmg1lhG6x
8ldzyEPrVAPBP/akm8hnQwXmwz+dSON2flZF4/y7MaxpUt0AXJMJipePl6gYEylmDZfYj/WtoumH
qlCdWM8Fsdcu7SP4zyyZWNh3wjrQRzlTUyhFUuGMNKC/sObogxmugWUxXeNa9i0P/HU46gA6oClo
nsAB+SSqUu6HtGc/gSnYWRqirIkUkwY/IcdcWxoqIaawHBLIPoImlPREj333y56J477sOlRLNhoo
IUrzA7W8Uc9tqn+/bFBEMpghODtSTEuEDworU3b+BELZFnmVoFm4++zOjsE5n0xdyUTNAlbZvCnV
hyV3Lx9BqBmc08EKkqJMFGewHsZXLFaAEwRb63Z+DyAqJw+UO4YaZtrzC1v9xgL/4FqPl3+C6Iic
49kqqhXriPmyuk69jlgh3Yzwsohdi/z7K6LI+/GiJj2rWmuYkQKPV/34RSW3MR3sWdSD2tMHHaw7
4DInQHTm0d2sLqphvbAsJuchADvAUBu1weWT7D6jcxncfWFlJJ/jCrHj4is+AwsDjMSVErBgFeAq
z+nzZXl7l6PLSG1Qq6ayzAf6/VoVQwK8BbebfybzNYghL//93czpXAD3hlKpwuhMBQGskaZcxaHl
v7HwvFCwlCkeZkAWdBhElZf9m3o/FvesInWMpHbDOhGxetuIlLCQZTtR/wS76Pxw3GXpubppEmsB
KfVkj3NYYtivBoUqJvbJKtAM9rf4+O1cFveMJGmU6WRgIhR8Fac539y2Um5XOs8u+qKBmTV2Ik+i
Vaa3xuMFqXxjvEYvI49TqDy9rg7ZAcSkV1HQ+PERkNG2boMvNg+0N/cC4JHvxouIA0dwkXynPFlj
4KpsbJyMgCMqz/w6Av+q2h8uq6lIDBdsldZSxkYD9M65Adcg5slQO19EtAS7bS+kGDIIvIFLDK6I
j2ZqWbZpwuTaP1CAWKby6oBkDluvm15VO/EiR9g239ead5Hc88u1qNWkGhoaxcaVMUtYo+2puy6Z
lyddmJO/c6UXUqV9jvMMYiAU0WV0mlWLB3mutDKXqSSBWNG8GSRX7V9ZWWhKbXSg/Zo6GFuyBtGT
36njfZTKxUBGoZUWcn3yNiCwHJDkHLC84CfH/7tOfhTEbOpZWFAtUZdWKwjEq751I9PrkB0votmN
nabARymcsqxRrNLZ7An6sbJD4bjT4xBK10kIJ317Wfs/pxofRXFKksxUKZSuBvQhg649xvqpUAds
LpZOtPkUBMQgrr0s8fN7+yiRs8/lWGK8YjQxLdffFw0qWvfy5F8Wwf7ER8v1UQRnm4FW1M1t21J3
SNypPlhV4cf0Xqqduon+z9bjoyjONI/Yz6dE1QA3j60cTAJk2WGuNsEnY5fw+TzoXOsm+lGERzRv
ZGkwhyanbjI+JONLnhXfF+TeizQKot7PJoOd5rcgHps8rVv0EpuMuhYIzpqwAvHqnNz3xveNPm/l
6+Vb2qnqfpTGJdOFFedbhm111OdmT/Uyn4Jl2i4P1O8C49YKL4sTnY2z84YVq0O9QdOxO15poQbM
sehFL1+69rUWDZUJLoyHoCB9hD3utGFW0EGQH2zVT5UQcGrHAs3YibE+fkPOIGUzyC/zIiOo0bWr
vaXY9GSIwNLfDJ3v4W1528m/yLUr2sUXHZG3Uf2caFIJhyLpXaA2/U8rB7u4rtwiHRYdkinCBf0n
7LecWd0lmoZ1JNgrnfTJy7YuGFZAK9Pu3iiiyu/k1C/B5WdrehzGHfZlxq+XVWffZL0/C85k0cSU
U6PHIze7OujxPDAccVBU2bssRvRJObOFYe+4bhtYxlT7lqWeFZ2G/scsAq0SvQPOYsVWXABzc6Tu
mB/i6cuWPhvjrS4ndpURW+uFAz/M9164PB5mY5kWWsQpk3cEHQOKAyWKA6M/uv8AR/5BMeLDi6Cc
VYkkMP0VCaidBxfOE5y34dt0guGx9nKKooEQ25C9sUsn5CxLUWVtNBUwz6R5bHrVXsSrdexPXBLB
BTiztfWlVFsg4cOhMF0EZjek8ldWMAVVIEL8E52HsymGqptoGUKYhpGO+TgPzmU933fPv58T5UxH
ka8VNWvouTWDcCB1++Ubg7jr7/VJEN0IHi7lDEc7xPpkqhZ11aYNMxkDRkP9Q9G3u8sHEonh7IOO
FKJDEUxzjTG7JsPijjM5NsoqsA+Cl0s5+2DENdgK4xgrwI1dR/fl5jQ6KvSps2aWrSWC9pnAGvEj
MFU69xnpEUSphhPHD2Cstgd1srumFoRQojiAn4GRllFpaTRRthoO+nd/Ax9FXmO8FwVF33JLwcGE
8jgLEQPpZI5g7TB0pn0zQIHBnpJxpziME2V5uawbIg/Nbz02JWBA1nRAhA2WUM1XQuNeuulOva8c
qQ3UNK95GmNb+W+az8+8VKOqLdTKiWukV518Xyb3SiYQIXjGGmcmSL6l5dwiS9mMV6W5JuPNnBre
oN3ISPcEH1HgRDTOZAxNuuoRS1Mmv8GqqmJjDfF2eKNTnkBvLHIiAt3XOLthDJQQveyIq1fE3+LE
V/LeT2T4sG4MLh9NYDv4FmQnmUsVxbiodDsQ2EKUtEXpkEgEZzc2vVNVKy80d5uot9SD13WpJ1NL
cBLRR+MCizkZsVnW4RlvyX2lOqmCebLh2VTDyx9MIIZv9XUNMfUha/CeusOwXhXZMWt9mQqK8yIj
wS91aXrVm3qMZzv5xEd4HdSSzdres1t50iEVQl2zr/PJwxOTqIxMWwepH/79LMZtlWLQiwpOUXkY
Ma7QBwm4WzPZXu7Ta+37hs05VjB1xucps3ND8L52v+mZcC6CkaO56ZsY+j3UGIdDsaZwC4RqqcBi
7Gz4IjY7k8OFMY3UYzK8iKg7yYud0fR6o5ZtRqpnZUogrRWGDmWbSFkg94/tIhV2RYCDoim3VG8D
YkyC6eNdh4qNXwtYyli55bfF87hI+k7Gz+nMOFT1E01+bsZLnHotHbxmFWAv7trLM2n8M2wjWmcy
bliOI3sjvU2lzo4N6WrWVTsey/vL70QkjnuOUZZrePVImiLdzRbfIogTymu9wKCICEpvN2B8P5kp
f9TdStZArDghVGirGzMlttI9XT7LfoHvTAL3OtQmixoLodxb/JuelDAO2A6zGvai4GDXWJ5J4p9C
PzcxXTUgnsZefJ8iecCc6FV0FYXztzegazQ0RfXL3ed3JpN7FhhdaDedJRDYPS/JMdGvi+lVIg//
8SNyDtuc26gcLR2Ahx32YjG1bdlJfDUQE3YaC3a+Zj1Ui0Dp95/82dnY9z6za1mvTKuqrvQNYWVz
e2fE3NWN6TaJUx4wS+KZhm2urmjvXXSN7JOfibWMvO5LQHq7dX4AqLhNrAdj7h3BFxVdHHuDZ1JK
GqeL1sAXZQfNlwsbk/fHyMcuv0887HH5SOX9+STKz3YahTCjZ9+UsyRK3xZ4DwsrnCl+idJZH5gu
DAoJdH94Kpz+j/zDmUDOlvTTAhKVtkTZW5nurXIGXcu3schDFSSbgk/KbMUnP/guit9F0nNCqEUr
fFLZr6XMk7Zgnp6T9GczAy7c0aVvQ+ULZArsl8VZl2oeZy0bwf/DBgUTp/qSuPJLgR4XgFBs9Rlz
WQLbLNAbizMy26KWU5mhRpGkr3l91aq/asmtRB5A8Ab4yRBa65VpAtTJ3covUx0uyxdTNCMo+nKc
SVkSJSMZ0N7cohhOK6qdILJ8vnw7Aj9mcQZkifpNUkqEleBgTNLVsaoFCMmVQ4BfXAkCAkN0Hs5s
bMibymFREBE0FUbbq+OIYWM13fC0JWQB4/Qy5aYjbb/qrL9FHOdikPuwZYWrDL2/rqufWD+VQvY0
Uh0JmilEHwtHVXRvm9P7ZMTUU5SfsqVycnO8Tstv3WjYS5XeFoh1pkxzZ6X5apkIPoYtGNKNAPh/
tDVLsheCTXzyPOrpXVw0ttHOjtI8rW1k2enWLvamroDWx3R+WTtJlB41UwbeU30y8uUelIR2vox+
UXV2jlm8qAUKemVdaxQRJdgsaaeES/YiFeWP3sICkQT2wir+RpviUA+N12WAxVp7J5JjILBoXrUl
r7q2CtANPse/WLnFNAIBoD2iMR5CR0rIDBTBDeFKOzqG6hYLgDOp6mijs9BvuQJerim4rFl7TdkP
MrlnKFtrpeamzDDpRm9zKzdDzI2FH7uGZ1LtKqACvLidrOLjKTlPv0UmlMBAHNO5/2DSR250Nfqq
X/qxL2pW7vQRP0rjXuco18swDaBa0DUbSTM2XsYX9S/Fy33tVnMFH/Oz4f4ojHunDSGrhHkmJDBN
4q218VQsrWdsPxe6otSshyplLQlV/9Kaxa/LskWGjnPDVQ3kfa1E/S2W77bkNJqvYy/SFaYLl/wS
53Nbs0P3fIGrZz4XTRZfntGsYvQ1XdD/EGHi7leNztwg53FHSR909PwIFKU4yF4B1TQP7RMAEHzt
aPqZh1JBSAVuSRCsYSjoYzyD/HNqJpb0Lkh6GVtwd9KADi8f2Lg3kP8Oyq0qQgUTRDOU5+aqq8gc
aYE2oGY3AKXpA7aaRR/aK+JApCsqyO0oi6Wh6KuoiopkW+a+rFRNfdeyXFemYJFS14dRyR2MO4vm
P/c+5rmgt5zmLDhcU12qlhWvb4688msDtJ2FrTpbhrMFuq36QxDdV0EbXn4Le5/zg1gumMn1qS91
He8wLmzWcGn81DPd7W5DexAEL5Yrmk7amTM0PkjkzOiCAQIz3wasVayvWFf/Kkd/14OBORo9tEzr
62Q1bjyMtpr0t1MProG1eYlo8qO1LHtety9d9lUby+M0j86oDbHbock2Jtu9HGne5W+zE0p8+KGc
9Z2Q2kWa1mEIpgin6lumjzat7sCorotAHXYMPdZGDVWlBvYOAb/BmSRrrKtmBZTT2ywfo8vYFLAm
Sa/tFaM67lOB99xJkLEEQiyNWKaJBXR+2hjjKL2crCjGosVsmX6OGdztkNevsR7ZHb1L5TvgodqX
P+fnKPajTC5YUnJ5XkzQZoAB9LGPD8lwa2whEWEt7G0bK0RBO1W3dIZdwd2atZBFmgnEZIc01E7l
NQGXSzWgZr/65S0bnsoCNYx9cqs9Xj7gzi0CqF+hOlVBs2d+wvUbE0uazWlj+V0agioNc1vMYde1
LQXqyRCRZey8XchTFU2huEX6CbUl1VqdTDXoTua7wY2C0iuf0Cn4xtZDOmcORS935wI/iON8Gi3q
nowMTh9zYiHpkZFXUbA0v8D+I4gOPhtdU9HBkYbgDiAMYKv46FhUcNGb+gIskD7ykkHHxpxqa1El
eN97UoCRq2BxDJoCxNyPUnRja7JaZo2dxafpESOZ/Xx7WSX2Nnnwp3/L4K06Ncm8ygbKaoNvBstV
5VMP7FngRJPuu9C4M23VLhNAxQxO7q/hH4y+f5DOGfdixshpk6E6lWp+Oz+OVWMP8ehcPuMbONDH
WIeFcu9n5Ax6FXVRm4DYCkgWqAI/J1/Ml+aH8bT6jGlcfia3ScBWLW2R7xLcH68lgKap1LgGDk7T
h4n5iMbzSATucT/NeD8aFxK3WkymLH5rJMUhg/sdAdJR+iJEdFHozdv/RK/NCsR5bAqB8eyAS+Eo
H1hZSDqIfM3eKz7LnAz+FRsVBrlzOPxUDrTJztIZ1MI3q/FyWStEYrjHtUVDtzUNRR4+OErFGLOP
8fo1/QMadejeex7IhaBAu8FgNdpubgfLPvU2ds2GVJSGCc5isn8/C820WAZFcYbQDLwGxmhHAfUA
ugBKU1fKbZBzp6j8xE7uxsJS776Kvx+PiwtStUrHisJEGdqPDbMiJRCLO5kIXjDT4s8P+F0KpxLJ
nJpSn0DLe6Wy6yy9wiKIoFQi+oScOmAMoZLqGmM9KwzBnFahXM6HNjEdedpENWTmHS4ch68JJrE2
FX0Bm8vqcz3qc5nbAbhyTe3Mlu05RI3msq7vxhxnWshXBKd4pNhaxDUtX7Qvw6HxN7gsOwaZAkOj
9Rjj7Qgs2iYoHNFO6m7QcS6bs74A25XSPlJZr4OR3uZejcUdNusD/P9rYaLJPMalb8t5ZkolXe1T
TDTPzvSGrbaFbCf1DVlNYHv3NgrO37bFGV9JS/qebMjTWzDyZS/FI0qTJy1z4jvzkDqyLx1zfwyT
UD1BvGthzV8QhnxOAD7UKPhaotUBAtqS0Qnvs4cRmYgFQPTlRoqdSfp5WYNUkSjOxLSxUhdzhQQe
BJBhC35mpV1cI4ZhTlPGSYkI9iHp8rAdWpuqiO40ai+NEayKaktj/nMcJb/AZnKWvDZRi1UZZI5a
7MvlXZ+M4BsAvHTaO1Y/B00EM3n51wseN7/tJGVqp0YSuidZh42qm2V+UtZAGR8vSxE5SYszU+oA
ZC6gYaA+dac6oLtADGV4K5yk+ixyyKLr4MyVYnTwKUAfd2lb2Bh0VNO/Ru1HBlxO9UFwKqbF//6i
PhVRpqZFkY8VwpoafMAs61fuky/oeXvjYbmuguS6FsS97DtdkshFhZ1VmNLQs/qX7pf6Td5935Jn
uXkBb7dLOpE1vmwxqMzZJ62NtcXUUPOfMJ5AKKCyo4Mx/10Ba0/uXHmZnDG+b4cwbQT2Q2CVqczZ
qqxJ894keFPtr9lDkf2UuMb98MPAEtKG4S0ZSDSKt1zDIfyn2IfK7MrP4gUro/nYF+h/5ebDSo8D
/ZIlKMJl0389IQsfzgRVStqaI0HYyGCTQdqGTVrDMQIlZBSNG2D55TAJqoMcikCZRCrEmatMLoxe
sTBbWOGbRo6p2cX895If8+QmMb4KXsjlx0hl9u9np8ykyKiV4q2Wmt2y3Mm4T70yaCVUVE07A2ge
ucWYS3YnsgK7Cfa7b6Uy+wxnkqVmazvDRIYRa5ozNKznrTh6WjjYonaIUtq5RG6lssVS8VOXgq+C
bq4+WoIhg8vmlfJ5atWCX76Y2SoCwcCcQh1FQ4Go/2vGkpvgUwtE8enqYmBvVU5R7YyegOFx7IMa
cNH2VqJXHL9kGCiK3Uh23MtS9+/XkjHGJFsaOtUfv3LcLIZZozPoxvVNnXvM8XX3euLFkuBDigSx
059dp0XMZgN6KnWX6rthJS4xkmDLfyY66jSyaIdvP3R/PxWntWtqZpu+4VS16dbW33H2JfoDvjUE
SO8iOPVM4jZLEw0PQ1Hs0kRrr5fBHjfaeaU4l69o9zCKqskqxrEoloo+fjmStlrRg24dmz5H5g4B
r6xJiSCMEAnhzCZq30kht9gRAaLuIZMyBDj0Bjj3grPswTwoqOf/Pgynb7q1WuowIIZVge9tZwcF
A3sEnheBc1CdRrd5VQ/1NykwwzkUDWOIzsipoDGkNJFUHUM142ucHEYpd6fkr/92WZzmAdEUS9wd
4iQ1emhrrFFeFaKdw92g5ewTcpo3DUna61aNiYQ+NPqbIhe81J1uCELvMwFcANZscrXNRQNDdD25
jFwyOgDsGEAEg50epGAIqmskkpe/234h610oD+VsIkdV1QpVeDafMwfLM4nt8YWincWW6teQvMS/
sCR6EA107edwZ4K5iGztqowWOaoY+nX/VfawkHrbfhvdLCy8MfyjstmZMC4gM4dJL7qOgJxuLr2k
VpxyU27QyRdk/KIr5EnwBqMy25WtQWnANHzokBVPoWU50hMCEx/KaVeO5bYiqnjhJXJWJJ5rIxpq
2N0e8GsELO6Sszjmy2Rvd0ZAvDU0e3uGHxMli4InwbdU+nax9LKHxs6rUyY/GyFB/W4gfXZvnOmI
cyzYK2sMN/k6ewuYdarTwgLZr6Aecy+/BPa6PmUIZ6J4C6KPU5xFCO+mVAK9atgXYT+9GHMdmIj3
MnudRSWUXdd8JpEzKNa46pY2oNe2xV8ToMBgpKp6Sqs7qRFtIorMP78ea5CU8QUgxhmP8nFxKZrz
Spj4YOd6ANYPBg7f9gTW0CK29SjfX/6yAi3hV2YtZctrCbx9sM3g55Ppc5+agnKlwMUQzph0ZbfF
PUXCtWJdJW7svL8zyeHyMXbjxPfrIpwNqSxJlnvWw23VgCbHNfpbX27z7cdlKaKTcFGHiWy/ieeC
uDIAFNurof65xoJUbT/EPzsJZy7UGhOuyfpmetnyPAmjQ+nkV6YdOx2W5UT7jft6DtglE2NLAP7m
LkffCK1mysri0wn+vwVIqTXbZAsV0CFc/nr/YgnfZXGXpCzSMCwFZqQYV2ePdcoB0xLmC56XOiI7
RCPjy3jabpOjyHyIDsndWzr2kwxiNaSf/auyJJjyq7x+/poB8AR0a4JwjlmGz7bq/ZTcBRaRVk5q
p7B+xp1Mjml8nH9O+bcm9iVFFJWwL3ZJFhc5lpG2NWTEBNjbF3Xav6Or4tcEZEMZk+XNLLjAffV/
Pxln8E21RLm/RN43Dq/SdFuOj3X5eFlHTHYVl07EWfqGglzEqlKKUd3MByr47Ca1bMtDEaR942pF
51kzOP62MWxaIIZp9WkjaOfNTbguDci3SQDS1O+AaD4oZvYtijc3NcvQGAFTuGVBbBopNkTgcIfC
Xsrc0Uj62CzTY47ZRqvQQJA12HJt3hXYKy7j9WQugHhIxkORSO4mF3e9stoG/r9yBvxJJy0ADjSd
UlX9iBhXlR6540ZOFlk9bDt6KVIGSgdf3zZ72iJvtQCTmMVOPcev5vq8SdudvKBTROWrsl6OYH/w
jKYNonh2h22yp0ZzDM200XB5UqP2dVT/sroZv9ukXmGxGQJATw/AOuxWw5a65ptqSKBVRYAhR/dj
Uh/SIW+8JDXvLt+RSA0410g6aZ4SlZU9h6tqOKlGmOaieRCRDC7cHlalwFgOKlYAEn8EKhwCbfVF
v1ocKaAnyyWH1BdZwv1xSuW3evNtGuBWZACJRhyafh09RiYcPapfzJ8WYOgqbw67DO73P31Jvk1T
RMZYxjNKrWqp3pOiOmYGCZZM8/+bGM7uyj1wtlOKHM9Kjbs0KpGcGx1UR0jAux+mvX9Bzs52soXB
WgX+EXjGPlv1Vr3ybvvBin+zPx03dnshyBiuxexpItGc1a0IUYmkVgjuieQUBWoO1PDmWe3tyNhc
qaGnZSS2bBHBtxVYe74l03Ub1eUY7jpLnipylYCB1DoQ61RMDYJVEfq24FlYnAWuDTqQSEaBZW6c
vBxsRS3tFo/8sr78Swzyfo+cER5Ma9YNNmPIyriM7D0+TiHjlFJ93N8XEVjuv0TA7/I4iyLFep1J
Cd4BW1ZkyHG6O2DmrPlhOa27eKyVjSBfvaZB5YhiA/bJLjgci7M0Wm0ACIRVGLu1chqtKNHOSo9t
8qOaaCoIDS7L0vj5VFoX06AZWNTYIriRAs2irrRLZb0ty02glyJRXFy3lZaqNgWM9Jon9igfyji1
N710zCr8T8qCIhY+8FkRU+siWjYdrAtRwPtO0QgrKjt7hj/DAnz/IMbPZE/5328M6McfBfZd3Y+D
hDBElw9VfaynP8pX/lcbNb5bMkyTpW0W/ECOZFbGoF7q5n+yEs4KSu9S2FM//2ybvChliSElxhZb
ue3ThFEooAexGaX1WbpSRRvBl4NgEAp9FJirRjnnJmyHBsKn0t/ITVu5xZQ5A2hr1kMkh/lsr8Zp
048TmrnqEsza5BmAPJwPl1Vmfwjt7OycfYkMk0QDm++YHTZdhDDGH4AZOd5j/vKG2tpROWIQzWUV
T+kgAlK6bENBDPzxO6xy3G+IFTGlFb3Gk3VfR5utmKboWYi0lLMrxVJGbaUCSU6qolO/PJLhejLl
K2RhXqc3HiZawrGXPKtCv7F6jAbFV8niFgMV5AjsOBdeC99ByWlqgIULkdRgYaA6usLEpB1PQd+g
c/NSyd8uX+3+x7Ww3keIIps86kYJomqjYaXsNAuhV6t8SlSB9uy3UZXfMj7hbXSgdjImls2B0WBz
81PrxN/B5uGNrnGUrtkDYqNPVij0U/vp1rtkzqg2+Wz0K1itMDyJ5jgIaIFrZz2Nbn+F7m0oYlD4
lyrsuzjOss7qmqtJ+zbbsvnmsfKzB8tTvxSvDO5WuCS5r7Dv0jizCmiZTDYKSNPnJz15krI/UsT3
v89FaPWmSBY4rLA7pLjW9pc+nbC5y4bm4yvSfr+shv8SwbwL46yrOi9zZmWwMJqd3ryV613DUwLs
7qJUH3kim7Lvbd/FcbZVjTR91VJU0Vrsu1l9+Vj3uh+nSBEX615wNKZknx/0uyzOeI6TMmBun8nS
zKAhEeCyUZ0c8t4eO92TZWzIl1jkAwwohpkdsOAK6uiis3L208pXukojZngNRbetxJPSL8gvwE4r
SDOZgbx0Ts6AyjW8ZzdiiGfEVvl0pVe3+XQd5ZO91H7WOnMjGAwRmC4emGNo1yGTG5xrrW/JmNor
jJgwWNq3xr8vj4flUJsSoLTAAGGR9S8FM3hYqwFh6zXae7FPbSzsuk2gvBhX0q2ozSK4N56Epsyl
nAExqu6mfC2U2zb9qtYv2SKwzm9thQvXxnMvA0Jv7XodhfP5GN2VJ5ZBgIvlOCOPqHz9xUKHwLRb
LJk3IQn6Q35gm0TiQVWB9vCA/blVLvPKZhRoMABQNQ3+AQkX2WiR0nB2JrWkrQQbBZRUedT6k4SD
iRjW98fM3v2dzhmXuctJpelY6s1tNuKIQbNjF2rYlUcWLbg90XE426LPpKU1G6NpEYAq15hOAICm
LTBgzJFc0hDOgLR9ri6DgsZUqq9uZqXOlk4gUMBemfx3lhpuQ+fbogG+Q2z6zbhek7W0l9gUrf+I
fITOGRi96uBfGShT5yo+G+PpFEe+nZG1dE5D7TGcBRZN8Ph5ROpNokuuxbjIOJrtGJAH3eBs9HtV
PijGsx4J/O1+v1MFx6CMpWRLfSvHn2UYSqKsZo/aPp7A6jWgKgWjyG3x3PuTB9SuoP4hHSLR5OXu
Ec9kcndb6kPTsj6628qVLSk/mvJv1XxsKXq6LiZoLmuSSBh3gWlLGiUnsNgWGHrH+imeW2fJD1Z5
r1OPiCiId/On96PxzfjepK3UsM8Jyg+r/FYqmt2aG8A/rss/IQwDqs/vq3ubRD67OrmZp6EwgapV
HIZD4ecB1mfdKkxudCzljKJ2/+6rP5PGxZn5qizqTFArKHo0LX4prd3Lr5evav+xncngosuy0OQ5
11FmMR66Kyz/BJJThYgfAuKUjGrTEcgTnYmLNociT+YIGHJvJSX6Wrixl/+/xdX0ygjY9MQk0hCR
TPbvZ7dGSddgWJCVP5WjXL32SmxLsSEwnyIhnDdQZ80cVkR2rkm/NbNPrBooOL8ufz2RqnNuYEkV
SZs77JdMcN3FAbi0GtrP+g3Kq/9NEGculrEi4AJGjNcorTONgE/syfSlB6ZOZpg/9UI07bSzl46q
y5kaciaDdo1BlhSQWRke1go69je6aEAmmDZxQFWESmMRiLAFdiOvd6F8jx1MYGuZJ8is5Cz20+Ko
bG65ZGEcCyLz/YTxTBBLHc4UcEjHPCVsYK33kltg5YVgEvGt4J98WDS3IFBEvuU+6hoZLQxTu8g6
+upp1r28ebisHuw2PkUKZ+fhjIa1AqIko8k/+6v//0Gc8LtxxsLq40TpLBTxGcZlGrYBJmnJd0YG
DHQ+ZxSNBO1/OdBsg84bFIg8mX3c9WYzL3CS6+Tm6c9+PhnpX5e/nEgEZyUyrTBqkuFEaRnGEmra
5p2xCHZJ9xtmmA3833NwZsLMJrMvUxRKe29xq1s2sJgHGwp4jJbW/FEEIuhTdg+f9eFdIGcu6jrT
Izogt6j6/nteY62kyAWH2n+r7yI4AwGUYtWMWeOx1fx8CSPpr6wMTdTM/tP98L1GKzKtvM6QxJPs
KZ3utupkVQKXK/hYfHPRWmjf9awjFtVg+kxPbfd4+Qz/4tN/fyseBkqSE1SZVUQpIA1Akpcik1Vv
WRmOAg9Ge9G9y/JEB+KsQa8v2gBkCExLbzdxdmOKzKfo77N/P7eeuZVIk445pRJz38D5cLZBWLwR
qBffLjTzIVrANYsJ6b/AxQoW5+pU+Sw0ecPSdfTnNYxuRJZ6352/3xNvDOo0lUDMgDnmKbvv5W9G
bxi2YrSuaq42QNuf/4e071iSW4mV/SJG0JstbZvp8UajDUOW3nt+/cua8+7pVolq3Kuz0mIihK5i
FYACEpnXv9P2g1WG2gN4HGQNpA6/bqS2ZsaaR8jL0311WwApG+K5KgJgmbgKcV23v9nZFPfNTBwK
EYVFcDgUEHFM11vBorra20HobIK52otjYWXaPE0CTjnD2Ci7LGBlC9Rfd9d3bdNjo2guYdd0aG5w
sTtss641BjwvNNyi+L6PnKnYXzexHecubHCJft6DeG8wccLj/egiCUFfNzo1bnTP5rol4tNsu4cL
a9wx0MFIkeczVmTt4vt/+JvMG/VudUS38HOHskdtIHcUJsmQVz1iz131aKb3KrRlKWjX5lG4WBF3
FIp5CaUyAh47A1/IoMrfshm8Z6sSWDXqhZgjy+PeUaq/UVZD/ed8NrgLXJlVVAmQy8URZAR/UwZG
nNrDDOXofSjfvQ8Un++mn7qwyIX2Zs0zae5w6Ls1fDRnILBi7VHUv89CRPQlN+h3kJJfmOKCulIM
aS2VeBmqQNavLqATLquIFrdMOSh0ze+rBpaq/kNSBdJ4jFOJegBve6yL38BF/bzSDallZbzJKJxy
CEHfsNjhigFVZbVr41Yr9S9rHoPjDlPU4Ohwrl9M4ujyD4RMaZKsmpDnitIez1ZU1R2liNzrRojD
y8Nwu76pYnS1AdsyngxzLxs3w3JrKXep4atIcUYiw2Gf7bdc7byl/POg0NV1ThqcoHZ6MoX9oPuK
vBPTz/NyWHXq4cNcyTVjvKtBSVGIzA+MPRtZzV3zXr5HYdFRfRHUOhml/b39jrxYHedsmq7qcrNF
Mb36yRDbkh15yBe98ajuG3dwlRxw3fRQiMSmbkbyC7OcA9JNrZnmBndFMAd/6tVPqfW9lOWDliin
WVUouBHhBXjhmiHqpnJhDxUMclvtQzOetOKoqkSiSp0UztegX2CoRd+D0az7NhentRYcRTrp6j7r
nc6UibtGbSHnbmJZjNJVQ1qcxad5jux5/Sqqnm58TlpKbZm61pxXUQG6lmMT1Y2if2yTu6LdNX+F
xTwfCFX8NTlZ2jyOrQarAUlbND80ydFIqVOwRc516aFVLjUBTGHsZoHRjQintj5FizvrD2Xzupi5
PRXOav20KF0ywlmpXKaSFWOidDJmS8QD5GICff9P+yYNrvvEbSzBxf5xjgOITxPaQUgaKlA6KFBz
gX6HdgSPphNNwJ4NbnFf+OVLt8sDKiunlsi5kMWaS32ZURUq1l2SHnrjQTQDs3mSil2MvohB+Eji
LvNDreA/7tNcxYRcqqXgXvg+NwloGFwhJ24zlWSqXLLSDmWZdYw/YNJrOxfceL7pwBeYf7Wk0U6i
Y2wYriq+zhDkHN7/4+fkXElZr11oqqjAljeiA2gIQIQmBk5+tKiErc7qDYzUGpwrxr2WEEeJfa7f
Q5CugXVWFCExxF12q81NWRTwElnGxzg/DcsPYm3sKl8xwJcMurox+oo5LqUFl4ZwKoA+n4yvcn3Q
I1epHFNyRWV33SixKL6GIGc6CKfSQnXRSnpZtO+qlr9ct7DtI//dNr6GMOhj24YKLAitN66+Ed4U
OvFl/uC/zja4S15XkDeqFpyKfA+qJLRPtdtiP+ENR1FZUYvhrrRRy5W6rjqKR+NLoT3p+tf1rwBW
ynkt7CdcvEYzqW/6WUHzNB6cLI7sxQo68fH6N/lDSn42wl1h0YjXqGJzTv+QxSbeuGvRv2dNlP5Y
7nqPSXnmzvqegmi4+F9Ikv3h7Xj+BdxF7sN+ApU6/H+P3ixePKfKScAey3hHzWPakMw6pEEuLVCb
dhVrxjXMapkftSw/CkYYFII2oCuZ2yfFsixRMlRJ1Lj1iWZSxOWC7LhsT6qJhQlOP1ApOGWEWxM0
7ZNcBP+kK1pP8wrcx/soEA5i0wSTBNZMEEr9NoefahWYw0tGpqI3DqjUkRmIrhgmhJnN4HVhhrtY
OuwoioiyWVHnTqrtMeLd14stU3zw1HLY3y9uVxi3YypFwDJHSwkf62QVpMoo/bhtf3SxGu564eEw
RFrHeAXGp1B51vR9pj0twh4Kr+EUmJXilCs1S77pyS9scgcOnDcGIHGIHl22S8fXgUpEqS/EnTXI
u7ZhacGP50XttBmIumeptRcZMkAMYnHdQW2/1y9WwwXbTCm6paiwg4lgeZnoWcZDM98arRtNz5Lg
lfqtLre2SVVFiOPBQwAUeZW7DIK57gqevblqdl1sgy/Ou746tlW/Bfrz4vhKYA0yGzDl4pGXDTfJ
kjoyplnWZbSVZr8Kj4PhXzfHvvw1c1yqHaHJJg4CBAqG6bNZ/JSLR6nV3cjcZdVMPF83U96LlXGB
WJG6RNRZwyhavKJ0p/yxkx8yaJcP0KEvgtqaibVRBjm/0WmSuE4loMKsdgv5xN3kM8Jz6hlBbSHn
NtpQXoVJxhcb0gNyP6F1k3En9wdhfL7+rYhbJrO/X/gniDjkgpyjrWeZL5LcvMlVsROVFiOJ87fr
lraHdS++FecwRjMx5UzAmozeqfeqFwq29jjuxNoe/MW3DvIuPSV30n7aUdU46pZxriTHN8vlDrfM
/Bwlu9A6rKSUEHuxXjvznP+IQysrzQIgCulOAwazdE3MPH+2ghxKXmRuQayHr+6h/dr2a4PiVB15
qnFvlneVRsxLUia4F7qxJLIwM0nIZB7sLlvtMPYUikCIOHx8Ra8Vs6Ecc9Z/GzRMxNS+1t9m4vLZ
yjrv+uEjri2vPy0avdlOIdz7NFunuQbLYR/7ZWS+hBB316ELPSWfWm0i0l7C7yqcs0jFpDBWxkMy
j0cZk2cAroKZsLacpT6ZC3G/qC/G/n5xk6F10gyDhlZC2R2W/DBJT0tIOD/qe3HOohqrVc8yBF91
9izTFoznSPdyKgOkrHB+opqGNZ4j1BVqDZyOEQbNBqcy8U9OHIrtFP3skRTOL+hCKK3SBI/E2HBw
iYL6rdGcDgOCpVcGQAUMFESUWhvnJpRoNUCyjxkeOelddcJQlFl6oYlJuoSCdRGm+EKe1mdiWNb4
WEN+HOaD1Bz7yR4sKnFiwfyK4+NLeeCIt+pUgpnpsPoyiH0AiruVDsA9oSNHkXJsV9fOX4yv4vWm
VPbVP3OkGCq7bwIRM9TOAA4cw1OB/UvxjEQ1CqcyWInuI3G/VC7VyLMxB6cket5KK9mNWPmidZKL
v6Ihu1gg5zLEEiNBXYTStaamdhMmQV5EPmbLdtf9IXX0+eJdFymGqa844u2ncj8F0QEsAc/pYjMR
wWWnFzZVAtgGD1+sjHMeOCR6noQ4+mrARnKjg+VIGMttPSYguiDmx/uKACxTn4zzJHoNktOVUWeD
OAPsBX36FE/URhKZGq9B3Ycg504V4P/EAyhIgimI70qQUxpO/1N+MoL+g2NFQhP3O/EFKcOcK6nC
BZOIOi5eAikV4wi8FCRxxqN+M7gr/Jd4hJS4k5AkUIRb4WflmrGrl7zGwYnWUxf9yPNPjXqDEX0i
safMcPkHtBNkaZ4gOCwpqW2OLy2yhD73RirRpi4Cr0aNp0o79jPgWdAPA2Y/d2dbfv+ntlv41l4m
UoJtiNv5GvBQllaM16bIEN3mpHwzsyUIddPuQyuwxGiyJz05xOCFyHPAccPwDYNXXjRpuV2ond1o
BoUa266tX/wczt+kZVuseYFyi7Azg3XPUNTivXgHrSEA+muB+KrUM5uXrW6x0QIQS4i4nWeai1Nh
5kQA3lj3u+4Ngs9GVdjp7DbUC4At40qU4vWrdU0XxAWFdrc3dsX4XOgE5mDT05jQT5LQ3ZFUgwsO
kiDUeTQg+ZKieId67fOY/gC1E+Vs2H/z2zIuzHBfK5/aMtMbdNwhJAYWdglC7QB6AQDDMO/CX6h+
A0hxYY6t+iKltMZhBvsGUCKhsri5jHHRsgWWLbcVUfCuu7OPGsS1pXHhodDMMsIMIDJ0J/ui+bkf
ggwxds3n+g0Zur1AFz5zLTc/RJhaQkh8v26f+oB8qFhRd8wq9Jja7FnQfDWFZqh/3cS2q7nYTi7d
bPpyHecVJVoWKtBJ+izfI10KkhvlwPiVdDW4bpBaExchCtHU6sUEPWE+HWfBbaSnOnq6boL9F1e+
Gi90LMlWrjTsQLKhOJAjB8m+26cHqg2yXTs4bx1PKiaVAniKwZ8BSM9yaL6AEcIN3d6OffFdBWap
9xDyDsuRms8mdtBkye/FBagmKwFrFDqqkWraa7e+5vUPo+6Jtzb77tc2kXMeS29FdT6iOZL9THSn
yw9WGztxdxsOTixTF40yxrkQIzbSsUY7FZyVt302HDDpFWRq7E/h6C3LDJURiXD6m6H84tuxTb7Y
RENd+1kz4PMTUYztOU69soq8MU5OakTpfGwmRRe2OC9SaXOYqQM+mCB+U8bQXlTPSPBEKAe7p9jn
qMPBuQy1HyM5MXCdm3SnL2Basifqwb0Zti6Ww3kMYZYw+Mpq4LJ57IefskHxx1Br4FxErbXiNDEI
1yj4aqi5iba3DAq1QjgJvs881W0HmTscOR3cZ10/nWB034txMFvJXVoDk1cuN41RE9n/x3z1lXvF
95pR0B9x8DCFJkhC6giJEaSl+D3LdHseitZOwu9ROv0Mw+5UhKJdpsnzuqDxHRmuMaYuIHxOqia2
CfUCUApkwaQ+iiL4/YTkPdVjRxw0R29HL1FbuyzMuxESQJXeiyBwiyMnEYcn1ax8I5q+tJCenWVT
tPW2UfaSXD23QObJYWlDpOhrLSd3KtTbLL20ByH31e6ztjbPVT0EVQ+Kt1KyO633xExxMtF01loK
1hZch2V3pzRDY0tTDQFb3ZO6T9EE7t4wIfAX18+I9vGwu7i/q5walTUCszWlu9jaaeV9PHvXw8j1
a6t9gOMuTMTrKiR1h+ppjQUV+vA0jP2+VOf3UP5apAaVhl73SBo/x9rHua70UJRx1/JTUp8U86ZD
/Cqd64ui9o27vJ1R5jn6tAjt6VsTK7YgnjKyoEQZ4S6w3MtSKIu4wGHt1OZDtxwnKm8hTPA9KjQX
s6EtgWhKJncWM1tbHEP48V/2CrPFv8YIpZz1VimQfukYZF7j9zl76hsq/9rEu5y9KS//3aX9Ki2z
gV5H5LXhvpWgFgN0rG63w4tUJY6W3M4mAZK6vnkQav91YaFZ1FLCyAvS0HLSUf68KD/Tmpox2sZX
XCyN/YyLCwTVm1I2W7w/Jkd0qscOs+exE0FpBeQWB/1G30+o6/RB4jZH41730hdyPJZ9oWvOlou8
etVl0C/EQhkDE0N2CLc6xKEEdEDAMU+5dsIYF3pz1SqUETT+bpTuZXS28+kG0t5KTsHzt1G5F/vK
3WElqcoIwBEU1W+inXiKHnRXOajPjHzQqzDxyySHqSk46shwV3qSp8KKGbiorJ8b87XtfLLxcj0J
/J02ThDGsRPhmsbBidoXQ76Z8i8A/gAppY7fr19t4tmj8XLGmplWK2b+8Pb+xLj/1mNYg30BpWio
io9AwkBAWaHACdvVxn8/3G8ccnWVLeWcL7h3lS0fIMHDCD/15xWyzZhKP6RfVq8P/mri5sIol8iX
a6POSYF6Y7HcNdP7lHxZe5fYzetO7DcuuU6X6khdMAqVhW9idmvNX60GuK1dX/zohZ9JndkJlcBf
P5CayDmXvpmUuhrgnJchd8LR8LsVKoFKTDyDtktjF9vHuZCokeRpHFH7luflGPbQXVCMT2I/34Sd
0dhtPn+OkzZoK8te1jYD+SCGks3RX1VQTAtDR3ju7V7Dxc/hnAwSIU0pIMP7wQoW7dSD6q228Bj6
PaT25E+tDV0yt/tKa5pus1deWOa8jlVmytQ3uJ6AnzwuXudUgfXYBKzAKzi1t2IYdv2cuGZk08T4
1MfmvI+pTimkErFqFA2K/FjWrz3F1kdle+yIXwQrSQgjRvuModshEIrS6UYnk7yy92MKorxdbzzv
5MffL0wN6pDXYPln8+sfPPiu/i4Fzb7wwY1EkDxSSSWXwtTVNHbDjI55A/K20ZHq3hGKYwMI0XUP
QHygD3d7sSS8ASAJCxUPsA2+RIZXFwfI3103QS1F/fUDmaFQqFEETqk81oJRfy4Gw17Ag79CIP66
JeIo8MgkfUibXpRA4N5rgt9an81pxJTip2jFmA3IK68bI6K59pFFXWxdkTUgJtFilqMszvQq3MmQ
Kra8/JVNEI6e6AK9/ncNk/MR5EVCwlzoulZCYhQ3010Vpk6YzHjbRAdpUB+IBbIA8+ckDNXSXz/c
3CWRoE94aaOm81j687F9G2pbAyWKbEd3GWDqz9ctEieFlwSR41lShAVNKGG+VerD0o92XN9WqLxc
t3O9hKDxMKVVM+U1i7GwJjsoCeRHDPBcBgrokIvJriBjURLe/+NVc20rOe8/iBYqFcpHX6i+EXYs
p+0/MXK18Wi8KCBJditMIZd2tx9PYBehUontxszFseFiAMyrUVcjC9Q+OLo6OzkIzgg6VwVUjXFw
fXtJa5zXN6a5rNP4A9aGeGNPJ8EzHO2BQZUjt3i7bo249Dx8qS9VcxU6bG2Bx54Re7GSwNOcquRm
Sizi4FCJID+kqKZ9WsgM+WPq7gydpdqP3RIyjbXzXtvxMUUIVd6vr4/dsitHh4c1JeNghDqjE+7M
py55FRPv+v9PXDoezKRkxZIVERqiwvomFPfl9IAHrCj9t7IPD14C9f+66CvAMar1tihP+nqLstb1
hZAfh8ssjbQZ1LFi6MPY7rwaAkpxbOdv5juIZT+tweg19+Juiv3rZokIyg8hjuLcWToEZNykOsqm
t853E8XDTx1x9veLSBMtYZFmMyMyKY9T7onzQcufZgbvDf7bWjg3EYf9/yfo0SA1odwJ9U1OVcsI
36twvqET1XBsZgC9q9WZUGIopJ2svrVJ5mbgNlfmfSw/XV8UsXu/QZcGM69EqYQq8eoBP4/U/0cr
+1X6JFQUrSvxEubhS5kZiWOEEtpHki873WOGoglrL8XuCHJ/e3Jbu4eAavakEXgi4hbzUCbUgqZS
N4CHmSa3am7U4nFenYEcGaWe3zxuKYuVXKqBMXeFJEO41J4To7pJ9ehHjdaFasQ/0fi0DSt6M4vh
JJnhfhkte1VLKjchvKLK5SZa3OqayrRe1IcwAHlMUDjS7eCGmGsGVMyD7CblXYhsiMc4LaoYlxlU
h6C34vRutCt24H0NQJCf7JN7zckfjP31c0t9Uvb3i1ufKXlviAlzzPUhzw6qn/ldSuwjcRtVzrMg
J4nTNkM3DfQJgOU2L/Pww2z21XBrdiBw+I9vch7eJBl5HEKMFeZu9EPth/drcDO5YJUFI3boUDCN
jzzuSujk2b7FyQLyeESGzt5rij/vh9cVrGqrGzvSMfVHu/ZEHxx1Tu+A7ux5hZJDDAHB+DMl4kDE
CB7mNK5guOlY0ao1g9ICTM1w2ojqvhFXQpN+PS/pmNaG0GC18nJKlIeq04jshziQPLhJaJZUSnq8
PcwBxdj0uZYOlvCWNe71c0+cSR7TlPeQRx9mBNSu/r7mD+0YQRLAj/sg7Xwt/rYmRPmXcNoa50qU
Woi6PAWGSq7kFzWa8az6VOuiM5ZfNHO9nRNKT5zAH2g8binpwIeQsRYmm1/EtA7eA6JXgkaTwRcZ
183ggo6IpPCh8nIetyTmUrLGmN75eAWs7j+vABUoTcVD6YdwX9tjZOc3Bz9DKJS6LmY9VikePlRa
PliBh30bUJaog89lLdkgt2MxoMCg1t/y8ntIYZ+pA8n+fuGIB31RS5npaVcl8snxPSrfxvm1SnO7
b17j8fNY+ddvAOEuPlrRFwb1otKg/IBy85C2wYQRK2EpDrKh7q6bIQ6+zjmMROxKzEbi5WS0+xYo
BwDapPSUAjMH+LghvV23RqRhv/F7RxrYNCFH5Jb6V1W5tcCsL3Qw8x6REneUKRbKL/ZvavoFI4wz
mJ0gJTJpdlSYDuAvOTKWlpzpJ0roPJO3sRpZKHbIiObqoevsWM5tTBaWlWMYXho78xcKJEytjnvm
yMs8a9OMp1RkOa2eOIJxq+h2lUl22xEBm/D4PLV3mprzqFvI7EzLCxPHaCD/XKfQN6deBdSJZ2u+
+GKD2GjVpPQA6Mo6ODtCb+xbv5T+jqnq7JN03lUUYztFoJ786CsKduysbxag/qwGPp7KgOK0pzw9
z+EtrvMgKSP6K+ZLuZedwsNMg105glN8qnc5WF0l4BDj2aZ436m3MM/lLQHPbc4y84mBeZDsOrbR
JzO/MyiyyiYMf6iRjbEh7/od3/Yoqq5BIUexTP79kw/5GFlmDWyOghZLIzhp+Dya722WH3P9pqL4
V7dPzdmc/Oup6do6kWOmjYUQbUbfhBrpK7Gi7ct2NsG5kmZc2kpgVMNqmN3LUD2UZhQ+0zJyF7V6
SU3K3h8+3Nkgl43k6G0Oy4SOiWYz7aEY3ZriIXQZWZRxwOsxWHZUBW07vp1Nsm2+uHx40tVFb+Ks
pPvxBln5XgqmG3U3EOGG+lrceyYd8iEVLKAuY+l11D5DutKOTbJCt+2yzovhPIlkZJlhjpBxGb+x
Hg3Itu5AlgNSRMUxQPLYOqUDpVMiYFPnnnMrQpdlg6ig19guT8WI2WHwa8nf62zP2gN9SiTIf+g8
nNfIJSRVobWpYsCrTE4JiTHbAnq7vgshYygdjBPER1YPDIYBtUriA/KvGG2IzXVoEVY18asaeaJw
zEPijPwBevLv0vhHzCAAV68wWjZQQri6U2H4ajqKQfy9sxmJmY4z86ba5W2b26KLUhhoPsg233ZE
P/8Gzq2oYyOrcd8gfajDd3NpdlbY32uy6IbFi9SUn4UC4wbtHKxV+nrdf27fRBMyj6ZogI+H/7Al
lBdGnQGTmQJxAJQg5sHFXUg4te0P+a+Zj8z94sI36JlaPZMDWgW/l1tnNF0QCxOvxW3PeTbCZZdR
1FhJPINwKCnSfWdpdlgoTjND3SuSfT2jLj61Jv6jpWvURBIOZ1N/q/XZU+PaCQuV2Llt73JeFBcO
SkVoCqnHzUtz6a00EOCUYp8YycOAtO/6WfjDa+1si4sEOGGREbb4ShN44BlZVOwmp85H6dK3XAqb
vv2GOhtj23txJLIpNcQ5HcDGLMhe3Ca7paSeadTesb9fmGiRkpRGhpHHbD2hpafKnRvGj3q0OMTG
bXvj81q4ENBoUqFYBkrMuhL6qaV9SysLvCI/m7V1JkG2W1nzAFT2hG61K7Nxw7Rz0rh6XXL1Jkwg
emRF7iwbh8VKfOKnsUP/e0Xq/NO4QJGUVaNNPaJTjmwQ2Sdm+74VezaxSJXy/4B/OZvifMlUpZVp
1nh+yyf5UKa2tMvfYqScNxhvcNiECFDJFJKO2Hke3BnNCcjNYsRBUzwMyrNV7SvpGMk3cvcs6oQe
1qZ/gcaWbBkmBvgM7it3Zq7NcjghlW9fs8IzpttkqJ0CWj1t8v36Z9s8uRemuK+25pWlDJAgcbXM
16snMz621VNPDQ9SVrgPVvVlWSkj7ntohhJSzM7v1Kq3Zah0VzGlobvpLs9L4kdtWmtqCyNBp6LR
REdpRq/LywCm9td3bvsBdGGHjwJCs6qFjPx5cpg4FETgTtUPPLnemQ48mzMTIYOYBx1V+908iRd2
uXCQreowmiPsWmnnWsVzFmaOKL9qtW9pR5KRjFwmFxe6sR7FqWRZuwoa3lB966X5SU8kJ0r0vZCs
vmRB9xGSVapS4Y27QHiv2YXmfJvOBph6CnuZLTAgUHVn4kiZXAgJo2WUa4aBW60vpfqlN/wU8siU
cuJ2pe9is7ngUaZLIdcfmi9Q5oIWwWB5NUAN0H9f1f2Cbqw8dXYxELdyO0BemGWrvwgoeopCiDwh
V4z3AwqomZed9OcOEop4375QIimbAfLCGOdu1kxYQTqNCzOtu8Z6LUei1MJu92+R4eL/53yMYczx
EClYjCb9lMColCbeDG2zpcfARmOrxldx8q/fTepwcP5mkaC/XMWwGC77tj2F425RIlsO3etmqM/E
D+z0WqKZVYFEsPc/dOtZS/Qr0+qGrt6dRSBttt/P533kx3SkaaxDhXE69K5hsxgrfdXvh/f0tvUY
Ece0mwq7/PYfl8h5m2Kx5HJhSKnZDwGsTB7GnYYxQiYnH7+Q44vMmfx+VFSI1Rug87T4TmRdraB2
ZjWJ4cAakZknPKbY0MlN0VyOXIloLW+70rM57pqtYy0Wa4LGZ9R8m+XV66LMFmXHiEApAUEDDHBc
383twH62x920pS4NuUtQj87lLND7z4OJcSZUHdvmlmRM+8PhPBvjrt0cJXJl5Vhc400Q6y1967Y+
Mh/yAep8vL6y7Rt3NsbdOCUJizhP8eEWKVCUfVi4qXDfCoSV7dD+rxX+mb4okqqui4FBXS3apfqX
SRJO0Jy7vpTtCWvrbIUL7P04aW0/wB+2AEKpDvT7noRHBdTE9XE+Jg6K4Askq1LPmuzmzbpPg4X4
BdSn49uRsiZJVq+CPhLwm6MWC9/q2XTidQrmKPNE/ZsKUXQQoNiFIAXdUrmdNAXXN2EbDXGxCVzY
X2RDm8USHzS9KfeGv2KCvnEnf3Uip3X+FzoAm5WJC3tcPM+mEe8UCT2UNbtJhEfWGoVqdg2F2+p1
rZxGMn0p+Uoscjsynb80H92lqV1mc1Xg3FhJpncnD8wWfvTSnNqd8Ko9oIOPQowCEOXeJHwBZZvz
PWnSpZNoYr5RPCQ7adfuFl/y2r8btbjYV87lDF0fzy0IXd1avhF6L4pNuxWIdIW6lpynsTJJaYsP
+q7Fr+IdNJAr46+eRCa0fwyZSVZwx7FWulxbGMfzh2KpIgBmrfkFKOPCtnAmtSfMbX+csznuNK5r
M1pWBRcgp/vEdCchWLvYEUZ36vey1NtmSHTqt9+06Cv8zwK5o5isSi7WMmZHmGxvBNSPqDmzoxwY
vchgV57xTqV91Bq5A2h2clcnFTjyW/2l7B0NmN38fk4Pq+aW4VtIfcHtEYOLFXInsW8VNe0S4OLM
8YucfNNK7SaN0p2pRegsKkE4P9aG6HRyilcDmTttu5fz9nJHFEggIZ4YTR/jX9COsy041Y3qF3cU
Hnk7EJ4NsV2/yNyNQRMxNI0ySGndKeKjaQTD6mvj39ConPeSr0YUQ5JAdgmJRAXR3gnBADq9JRGF
tm/1vyvhRw7ksh/nysRKsCBbXj4tfdDnxLGnbMi/7paE1oImx4gybbuvyhWKPp4SE95pa0oIxPCS
qRiGqEg6z4kRA64tgfMXTMmDXfxsb8AE5QnO8N58gni7PX17122GFXe/R29EfGFeiUtnf7HMLS8t
8h6dXswngY8ID2McPGTPt8tdtv/IwshS51bi8ItBzk2m6bhaJhtBFnb/yDf0uzVgPFeyHXt/8QT/
xRjnJMdp0cJYBQGT0e706EnW96psF3NiE7u4UVn8xQ7nGpV5khSVNU7KmxnIHkBOfX1f7BEtT9Tt
/RgyufbFOKcIaU1hTCvgiFhRZ75h2tTW4xAovS1Odo4W83jAaWGoPlT7/VGwSyDsIK72/h/XzDlL
tLd7Ja4bXPBUvAUnxHFYDGexfqzmyzqO3jRBDmkpox3kkz5JXfpCmGef7to2cO4yTpZxGAR0u4G0
q/don2KeTn2eQ0eDxuCCVuPyNaIY/ch7yrnOaKmjtJhweOWTdVc9KrvCqXfpk+mK343T6sS7Ogid
6bimdh1Q2Rh1c/invJJZmZ5VeFwvweonu3Vn3C73IaaXdT8+zBQlylZV7fJM82/5suwVc2HqJ/9M
rUBZHrgQGzRxb+qT6JeeehTc9X4GN+7z9U+7EfV/Mcy5JLNLR3ENkWeIh/Cg7PrdfIh38s4khvy2
3g+/2OE8kZxLlqCsSG+ZjIAFwcUIPjdxlIANundfSQzzRtz9xR7njFR1idBgBQ51vWOlmC4IXf0m
dlNfcGKMrYE+LZjBo+xe303invCikoNWjsbUstLW0hyzOdlPs+BcN8Fu+pWraHEeKe8qPY/AHuWi
lDol+yq/bdveVoTHigIDbhU7f9lDzun0jWx0i4GIz5xfckwO9Y7pdWd3/zFyWJx7qVBTlWcNuNQG
bF6920KPPAqSlDjq1M5x/qRIhzkKqx7VguUpMXzDeF/Rnq0fypQSJdtIYy42zhBZ9nmR9A0VsBlj
BLgh+H6NxBdFv6j2148BcaEMnh1gGhalLi1c3NmXfNQkgPFu3Ba06qb9IU1fUGH3+tnGZ/91UW0t
KXoEMShXfEheh1fJzf1xFwXGo/A5u+/uEr/7vyeDv+wi5zLaZYmaeMapUIVhb0aNh5/giaHi/ced
ZAu/+Fri0gBl0mNhI0qa/V3iaamjdGz687V1wGv0nlHeidpKLoNpG1MpVlZE1YyT3Adh/E4siX2L
352EJhuKjiRX5McBmq6o56jDpLjWC15VdWjKjK4xD66QvWf14AnrbGtS/c2KzAPUiV+AXiY+3h+c
x78/ga/N6dqs5aqOlEHIRbuuO39YtEOPVt8ir364vgqgbUqK5r7tok/E6jcedzg4Z9NcwQ6qIWKo
mUC1pHvxdQjG3XgwDvUDXaXavudnQ9yVMCQ90qoYJVUjPE39XZfdDNQl2EJA/bIY7haYo9JNawsb
6b7f5+76dT5GAy66FgD65E5f80N5ktDzvic2cTvLPq+NuxVRPjWJ+NEFOrD5wsiDvFygHdSd4FL6
a9vX4WyKuw5hkpVRDjVeV1ePivZ5om74do5z/v+5kJk2M8YBWkxzoHizyw6WpwVMNomChFLL4MJl
ac2TOEf4UtOgHqX8TZ4nogz1h6z0vBIuUI7VWDciQ5ZPTnvDgDJFAIQ+4JLqbjpSEIetGtQvR48L
mOkgrJ3VASnDrIle7gO960JD+nnyu718LE9zSgSZ7azt3/Xx4wCL2taKyvqcfWfZBqaWynDX1LaO
CT/ieLOduuIh+YkALcmmOpEm4L3xuDDupp/JrgmGgD1stFOPjr2wYMAODxtyNoVaI+c0olYRZk1C
ApcNiq02pl1Ze218jkcqrhFBQOc9h2yIBSSMWArcu/0e2o3vjavbkrPs6cf/tis0DRG9OhFwaO6s
lHqfpomAO9wkoQ2tq6c8S21Vz4hFbV/lf83whS7LiqPcGnABcigPZIckyPY6YIMkmn177852uBCi
CFP0/0i7juXIdWX5RYygN1u6ZhtJLTN2wxhLA3pPfv1L6NwzzYPhEC80Gy1VDRBIFApZmQWMT8Be
ulg27I+JHbvEIcc4ML9GXNdjzuSx+hqJOmpSP5noj1K8dElsuXzsdJ4a0R+2821MzHogJgkjIiD/
Xb5JuNKWn7tgvhY/dRsler9y6q88tvUf4OoWkTlDchHLIpFw6QvvJF/1yoNc2cWZHPtL6ReHueFt
6m0EvsWj87zK5Oa5ESNRgCrKfNI+UsCCVU72VX+e3RJtZrAPPfS8VO4PN/dbTOZwMadmmqsKK1Lu
q6dlMC5kghefMdpzql6mtLC7AaQDsXqShuUIYQqnKsrnAvSqTgUpKG6uQo2m15y87AMcb0kxhxHJ
O0vTY6BM1PhKc6hBTSHoadkPsg2it7Ezx1GS6URPNIDoZD5E2ovcFjaIPsXwdYwuY/m2w+8WjYGY
EZwx1VDx5kOV8nD9QN0vvDSgHuR+evcGBjjOvl/BWK2NyMiibFbArGzCzu0hZJdXhV3oEWdQ24fB
LQyDM7EStf08IEueNZBfcls3YkihR7akvLGidQvFnDtCB9ZdqqLVbvDTa+6Fx+FEm4FQPXPGgJfS
bZFT/jN/DNi0QrUUFrWt73zz0L2QU+iGF/UlOS5OfhVtCJc4Ks+8nRuUwZtWQ712yfF88I9bJlzA
A6qFrh4bT3IoZaRwct5df4se8J+RMqBTj1VWj+orPQA+RbgVR7ptfITmGRxdptMsoUgMNviDcUeV
D6uDdkTdaX8b/qEWcPu0DAZFBukIrnX/MIHae9pfiy6ak+T8Y2WhPu3H4y1aBlvyKhKksAO2tA0Y
9X1+LpPGzi3jCMGLH/uhOAjDOg3NdZVoBBK+bgETHmP6Do1HmxTqKYLSdyh2zjjyeg55g2NQpo9q
zQpNkXLFgiSB49lntBxWb9BtXS8aVqkjwoExxQnaH8TkmLbPuXEM5Xf7U8dbFWyLmmktbV+nmLva
0w+UNDid9WMT/MNHmz9wrwvbN8Zfq5AV5lDEepwrUHLcub0YyhelfBkMcKM/WO2XqT6r+l0BD2j5
y/4oOZ+LVekQR0GMcgtFokn9llrwL7TUz237qSmUr/uBOAcqK8PRxkPVzSNejEvyoYQsej2dhY7X
ScLLmFjCWzOJxpDFiCI9TCAR94f8Di8tgJDmHjZ/h/0hcTaXysCGOGmKluY9SgvVQz8+iH3rmGA0
pZXdmi8zF50pLPx+5bqtDwY2LErPNS2wviG3c9YPlLFYgEHsSveqYiuPur14mYcOUcudeQp2vFXC
JCptVk9iLCIRrdWPIoCxu9elnz33aXIz/5RkSdV0WdVhxfvf/LMgYzYUCzIU03DS5kM58F5R6Bn9
2xSuAjBfTOjGOK0oEaxxqdCAEkD2SYSGAu2C62HrwFkg209wq3jMJ1PnXh9zmgW1WQW5xNTtu95R
ccBa0UBseRHhSZlfq6b+UUyiY02JW2qj04fQHanmU4/st4jKuzHpD3BZ9hKl5pxE2yc+BEVNSbNM
KIsyaUZkaWUbQdkR+6U4dtcUOjWdrcIqenGo1opo8+VxNoFgFZJJMpYhgil4hDxqLM7h+CJDUYBw
vvPmLXcVgllHamWVujwgpSjK1ElgSm1Fi00M6RlZlaOVmtOTz2OkftqHA97AmMUlabAViBILJPOO
nBU5PxIYCENo5fh3YZg11epRFJoZIG7WcqdEzlun0rtCFTij4c0hs+XjOJsaUcEc0gZDJUjQYEj5
dDwM3aIxyeLqW9HfsbpzhiSLIP6Eql/RUBuqj/PkDHJux2j/y4rAyoKxfZ7H+5H3OreNNb9WPlsq
s/q6ihMdt3mtj56FHIZGivR9/0tt1/BvY2OLZJ2Uh5OUzEjiq8c8DhJMI5jlHQxWsmOyhHBs+D4O
PH4H58Ox6hlZWehoDAXGTeExQzdFrH7uxOOsBhrsJFq4HMnB/jDpgvsdVG8zyWCI2CuyFabop9SL
+GWQFseUqoOFR8FMSPxMnV72w21fGFazygBIbobWoqbIMJUH2igkucNFdVp0yJXofgdpxjYf8hda
e1Q7NMFHPq9kwRsvgy7h0M/NSPA80kuzGxNYdko/1VD1IjV2hkzz9ofLQRVWWGOKakh7GXhdW5Qn
Tfaq8TPhUQl5IRhEIUlbaFbSYkI1KJqWmRORlxok4f2B8NYlAyjokG46aONAjKQ61+UXo3vpsrty
guaKetflgdJzOH3b+ftqnTDIoleSoE0TvUK76Kryy1N4rD+aNrqr6PWZywzezj0lC4xTmGuAZ8fU
IuRqMfDmg33wrxNB5KnH6rW+AieCN226WzCa6axgU7ZEY0wEZBaLnNi5dFdUUGI/gnVjm6K7/+H+
MJG3WMwGz4y41gh9NWk+VkdcEe6i03JvPoxujbJn9MAjgWwmm7KsIntWdck0me9W1EaLB14QW9XP
cvIsxA/m9Jx3ur0/qs1Ff4vCEpQ6soyzOGNfJT+H+FKq0AMMK87MbSLFKgazItI6rIVBAgkqyk55
dJzkQCKBpLmdzull2txbq0DMaugljURIKyFl4dOHCqoGIBzSE++Fjm7R35B+FYZZCHPRWTUMheB6
nx7jOljmY1J+SaqPaNvv1ePffR8G5TXFSHB2aIqrm5qjGpI9jv1ZCquP+2F4Q6LLZLWPxGgiRa7T
R8dxcjLBFdrrpNrj9LGSDxHhQCBvzTEZYh31XdOOeEid2x8xlp6qo5vWeIOPB3Xe+Xf/WAych3La
x2GLy9qwnJPouyQFqcDz7+SNhE7ratriNsqlggDrktzNE7y46PAO7XnXed6yZpAggmDuZFIDCGrd
qwSCpxxeJYkO+2tgfzAWSzeKx8rUqxFhZqu8KmbjDkr5TlB5Wm3bqa6sAdEgASLKrMxd3tVznqao
F8wn+pwzBWFQHhsIWr7xkrUKxXwfvV/SNMQp5Rr98Enq8hcxwV2k4gHcNrtiFYf5QtC4kMe+xWWu
9fL74bl2oFglOtQ4U/bNAD1dbuXOH3jkiu0T4tdEsrm7SgQjV1RUyobEQ+xJ8zvTi3ll4e1lcYvC
oPc4GnIaUm8okhwjyyuTdxrXVWUbfm4xGOBu0A9d1vTB/h/ljgzMYPRvJI/kIF+XR+UgOTB7OwtH
s4H0POcE3L6eoP1HRmuoYuqsiH4lyDA+zVD7I0Vii1VkFwTCIeNBCN8XDZpI7ubiEkpf9zcbxe3f
z5BbUAYDTVKOM141UcWKXN1qUAf8sR9ge3HcAjDwN+uimdaiAA5pKx+LRn5U0tKVK/Mo1xBb2o/F
nUJmnxXy0CoGyipuLKd+2nROKdR20Xd4mZxPk4XmI9y4FmgzjKL1psPkNk5m6xl6WoR5MiLdzJH0
6Toc+ebWkXqFcAb5SgrY+WTsW56eFPWkRMgu2lN4Fx/GU3dJAspA1o8RzAFUO74vv1kHvM7cvanh
DqfZr2EqzC6s5jCsOyqaHjXC/bSMhy7UfEHqOXy77c1+CyP/90CT89gwUqgtuURNj+Y0vVh5eagi
8ri/YDiLk5XQr8ZBiPsFVy0r+lIVF12/Lih4dCmHfbadeN5GwyRPlRBrGSwokTwlRyuDS1F3nadn
3AxalUsa4A2JzuwqFaiWdExUEel6h3bP5QWcqncWRHS+9a5CW1s/UTP4AVciXk2a98UYIEnrRWgU
CUDSklOvPgvklOecKyQHqxQGSqQpFkc5ougs3eXKNyvkQBVvCAx6jHAWmeYFn4lQe8/3cnKQQAHY
X3GbJ4wiG7qEirpuseaDRZ2mtd4hU0MKPUSX3Lpr1Act/SCYXqfzrCe3U5xVNGbhmbCsM0ZUeP9X
NTSPE15RI4c+WHPfy+ht4zdYWsViFp4YksSAShieUb3kaXEh+naSnqhspeJMd+OZx2na7mVSdMky
VBWQzlbzljrWKlLjdULHi/8rgWIK5GNkU8rzEHT25BT3OehU0NZDfwTN6ozKzt+CU6sfweBUPtSp
tvQKyqW9ck4q6VwIna/J7VsOl1UYOverTW1KEg4vC1cUaI/3KqiYvjBzvfI2t9cqCLNYGnXucG9A
/jH4ij88UGvt6qw+GCdQur3eqbglmk2oWgVkVkyYoQUsSzB5KYG6eyy8gBkcGELvWSXvCYI3Ngad
Rry5Z3qLmkleznjomT5Yc/+8v7O3k4/VcBh4QvNvU40WKr1yJpxVVbiK07XRqzNoHEEma07Y6T66
8T1DEicOqmweMKvQDHLluETlnYT7xVw2TpYbJ6EbvKqQz+LS+3rP05Pfrq2t4jHJDjrSU60ckOuD
cQ9JkdGOB83WWusMCHV6abA7CNFpU+WUZAkU8ix1vIYRzohZmVwDOlh6MgPZeliyi8rJbEu7Lx7y
6tMCeZP9L8uLxeQ8OrwO47THkUoaX7ZgffjSmW4cBXHh7gfibAiDQRPNHBqNZCbedXNa/ypPZvhM
2vluGEXebueNiUGUUR2abNCoBICunuopxIGHjhu8ZdmhPH3uYv3n/tC2l4yuoDwkw0hceYXzFYTJ
ZjUTVYPQ1ujgtu0UPh43HfEBooiucBQ4BbjNk3wVjIGy3OqtUmwa7AfoX7fFdMzBetFqmfO9/nC+
/jqDDCZOJVVKlDagDkl4+6BtebgtlqWNznsoPS6cLHJzULdNZzBwSeI4ynVaSKqh24Hn4eK9ASXe
/c/EW4EMTpZRt8gZtaJI1W9DFYxlYVedX/ecoVB8+D1XuM0bXZ2rxUCI+q8ndtg+jtqzInUemjNQ
HOvtNmk9HZrloxxzsv3XG/ReWAYmjaRUcpmqHBrPwrlz9VN5ggX0OfYJbk1zaY/3tC8E9cCPup+e
LLcM5ANay09vEFSWxdWXZOCzjQwR3hLY51l6qeeDlgaK7O9/SM4MszKBRtaA09GhZ2/wzRM50RJ0
HPDfi3lhGGiUk8lMlQqPbxV0epLxxYitz5ZS+2pY+HMd/7DK0rF6wrkIcHaCyeCkoM5V2NHUr2iC
Jh1tPBfHPOnIbcC6fSSTQci+jaVcrDG0qEeOOcE2Li0OTXxv1Zqb5bkTVkbmqml0B53401Qoh1bJ
Pux/xO3foCqijoKQBVVhZp+Y8zxLmQANgtGp0LLSOuHVfJkcXO591Ma/70ejYPXb7lgFY3dHY1jA
M1yGF0GAn1cwL1/3A2x+tlUAZtk3iZ6nBS2066EnyZlThF7c83hZ+6OQ2OpxMy4yNL0xZWLhVdZZ
5pUMtvsOfo1CYjtVc5ih0ockysrPLMgH0EYApK3vokP/rT1mgA2evMv+vElsq2qWiHJejDire4gC
gfJP4Ke+DM7+x+HNG7Pci8nstFFAxaXMnnX9mBqc/795sqymjcZfQX4zIoeSLQmrq7eXzlnAVjPl
S2QunBNsE5FWcZhTEt00XWlUMIqIl8VdwsUO9U9d8Rh1w7HKhMlezPmQ6DxBsc1r/Soqc24u4yjV
ojIj98+1UxqbBzC8HGkxX2oSP3SN5sMS9S8nlMEGdWwnFHuwKmaUi8E/EsPCm5LnROW2SlM4/TMw
SCIDDFk5tJFAm6GoSCJua75iuT0as6l4E+ls7fv+StzOqlaTyeBEm4cyGQQslR69mkaQ31UeeZFB
7C+4TmPbjLtbrNdL3WpZdqreKjMColxWHK2Aiiso59A1vE5DBYEmcnpk8ygrnL3wOgGroFEGgVmN
AEKqb6T2NQW53AEWVvvTuIkamgJZIEUSDZC6/rvhSKaWRQrvMhf2Bl4lFPYyR6de5+23zbGswjBn
cUymbqgS9GYPs2UPyhiEGZgI7WelGoK/GxCDUFI3J1lioO4NwaZiatG+8jFJRg588GaNgSl0OaGZ
nQAG1cENRw/SaArh1IzoxvxtO61mjEGosBiTzqQHyKI6RqzZTXHo9Gsn4PXe3Z+xbcLrKhQDS9Rq
cWlN3JJpMZgKjmamjczFN4/Wuw4qziUcZeLaNtzx/9FOvn1SrqKzCKWmhTgJKCjBMtyfoT0Ynehr
mtNeYFsGyk/i8xgRvMXIIJUs1dUSTnhsMqWXWRnxDvNVI16afOPMK907e5+QQSixF+K5m3EVq+TC
mRrYbIeoF6tLEGmpu1TRUbcSe1wixxjyi9T0vCo/ZwmxqDXPqVb1zYD6S/xEjA+R9KOr7hVyVbpP
+yPlTCiLVGCCDmEF6X13kGxxOaTpY6r42XDcj8JbKa958AoQe7LII6aOPsUvKA50D7Q4UJwHh4oF
FXf8XoHtzPq2Nl9JVquIsTCTSchoOeKxwUUwhxSv+F21qdLwHGic8XFA5XX4q2CqkCW1kCPxHefS
a0XtkOvfh3bk7Hbet2JwRRWSUISZGDRNu1MTvoBXXcvXNPo7FH6lIKzGEpFF70sNt4SuKg7i/JLJ
wrkaLI+zIuhO3dlhr32qqzDVQEojhTa5W+po7AOZIJfUa95YDoT2bSNvnuuptqO6uTN10dbUxm3i
7A7vzE+NWN6J5uJCXeWk5FPAP4foEbD30xiQqVS5WUgB2lBk4nTorKM4L5wjgrdgGHxBGabCNE8o
EDTHdvykFOcmfM+ZYXpc7gyD7T1XI8hDzxI+ZDjZdANMHY4G1dYae4YeNXFHmyftz5k4lpGZZ1OX
WFC7g07M5zwGxevH/pB4/59JRQBVdTf2Awzl4xGsZyGwcs3fD8FDKraMqec40nIRbGcqvlE/Aquu
qW95yH2oAaj6NVVxmu7HfLVY3/tSdNyrvaDIQzNYMurPSzS7Ra1AgEY1fWUcbaKZTr6kflOmKHN+
UfMfeQb2gVCcpViAuqvoKnLjN1Hk9XLlqKZ+WiDsD1rqOda1uzQtnMGw7AKJR46EaiL5UUzNd51F
nqdEu+q58hS1lmfIgyONtRdqEpf0wvtmDGgt8DqReir1SVm68FJ1M8ERvMHJ7qeDeI4ewnveKuQg
y6v38Go2SyNpCBjyr6qVevRCxk8CTG2y5jrO76su59zS6E79/dtBlVORTVXTWB9BQ1ciYoRYk7C1
gISa6JhWeadp1Zl0mTf14Rd1hPCJlb2lQqb9Css+jxCtbtW0wtMaOFNgAhYnVZFAe104S3Mbp25h
mDtG2EgqGWUcOeZy1JanLIGGire/+rdPtVsIZlPDfA51tR4sPTTmCgMscGB71cej17U8j0leJOZ+
0SVmqgoVcL2fPkmW22UBhJiNhIO726nbbTzMZp6S2khH2mCjk291Dat3uT9D2s9LIukUhVw7Fd4X
YvbXYObjHI0qwr1LlkPWnsfw0999IDqtq/006vmYyTPeHuMKb38T5iwMIWICkpKthbzKOW/2mCtF
lbTq0hHUWbQichLlY7w8FelkKzAtWSBAsT+yPySJt2/FnPRSnGWLrEE2RX40D9NxCYqzhr53Der4
xvVtuHQLxpz5yzTqkiIi1e5Rz5GjY4WygOCSMBD6Cwl5PJRtoY8bQrAPBIUcpbFU4Aqh2Rjbq+ge
qP2VrVCpONHtDoKL8qwXOtwK3XYDwyo0gxpRoYjKOEM3WHmAeLQvBYJjQDpzcUQ39fiyZpx9zb4W
dGLf60UILCyra2hFttB/EtRTq3EglzujDH7MzdxqhgDFcTUsf+RR7oIu/VGDXJxWqX44yhd9guHC
OHuhQFx1JrUdQ+pS60ApbYqncFK9fIodUeW1vfLGzyCOUZIpNHFAuebY28KY3/eSbhfZBC1qK9jf
MZvbUxdl1QIJWbFYhlZfmzVpchTfBeuLlkDpSlKcMf5sjqHdjJzduYlsq1jM5uzURFhSkeKOBA1v
O+6umfl3z8giA55gqPYpEiK8M8k/Gr10mjJxc0ny9ydtG2Zur9Uig6D6ki56PUOY9B9X+cRD39wL
OVIDSe3K61Ta5oivojEQCpNMNDQrUBWKfkb38JJ/omIm2PjRpXdfxaeOeMnzNc6L7/amX4VlPtcs
JQaktvAkv0gAHLTnTfaA1mYCY150NqNxiavDxx0pg6ghKKSjIOhovfwW3Y8eCVAp8XR39ms3OSin
GFwxRzjy2PDbe+AX0YGtzURzGI1tgXXZSo8lMewsvKbDA5iyOo/uv5lb3qaULc4ok17LsG1Gkjc8
qcqHdPHU5qHp7cy8L7LrjKOEs1B5Q2NyMSkrun5MsB86H3Rql6rDCIatnK37sbK1R2rSK3Z20tnC
NeahK0XP3xLp1WAZdCVllAylRf0cPupgZZLZyQtXw7kYJ25nvWiTO5pfGjV1RcGNuRK4vOXLlnDI
rC+SNPyzfKtj7i2dTdBY8Xpb/v89TWzC9mrADPgYoa7WsA8E3aNByTS7injyy82vAldJjeL/3swy
8NNJjWQUlFcC41BlfhJ4Ine8VcMCTh1LoVBR7anxPKClNeo+ze3HBWXnhlcCe7287Y2FQZm+zRrD
XLD5Zu3TktJHD9CtdS32ZOSlppl6XS4ESgQPkMUKwKL3lzgqbJjY3/XoyFGGF1JAMTwuPXHAwwzu
hbEcubkuXpQpflia7GmO9JNV/BSHN/GnV5+bASszjYemh4gaFVmWRy8jp5l3W9t+WLvFYEs+Zm6N
c90CEGfYippQ+u+uYuzq8ycJPb9ZoNG/XyGky3lT2e5YWMVlEr7WaPtepJ6V3UeKGn2QHmHH4sW+
5WiHFI1k6VfVHjzVp+mf/LSPWpzlx6oR9miF1/rJAHcWzjPacyEHA7yQGnuy3u8H2k5IfgE/27+j
kK6pywroOGS+lT5Uja83H/4uBLNVe6WZZUkEq0cyH7ToU2ze1+P3/RDbL6Krj8Vs13zJTXOO8LG0
yJPBPKnOw3Rp2tMCxsn01OdOVF3yvrZHwe2G1CkKt1Q4loq8mWR28SxMcSWHeMOX2pNUe7H0aCrB
/jB5IZjt1kryVCszKFizBtF+A8ZflRkkhCdTR3/pDh6xvTqmZcZqbADE1WH2Ews9LJCB0MvZqbPI
sULlaAoq55TmhWQ2WyPHShhTV5axlR1h/GFZyaMZFqdeInaqz6ei1Dlz+bqF9kbJ5AUmNKtiq8NT
c3YJH+Un8RFOUp7sZW5yag+CV+CClzjUa0L8JhyGe8J993tNqvZ+AZMdNKVWmpb4WkaEsQlu6tWZ
avvHJ56FCudUfq3VrqodUCgnVkJZF2Xj5xH0noxDnfqwmd9fnrwwzOGfimhuAAkXO8A4VGHviBA5
ry8W1zyIF4cBlKqsLatHl4iboeYAu2npsviyRx7zd0tuZ+8l2JLkii1ytbq2VUNuKMPeFAvsBd3o
cdx1uArTp2noWMsPJrSYTVt9qM7UjKZ+9deuA9gLZYc3yRqsfgDdRqsPKYRkmDILIyfWhyZ7F0rP
RtxARZ7zksODU4UBGsBYVfcFLnfm3YCHxv4QXuVPEHV6+J9H0oX4PBGf7Y9qQOhKFnVRN5jNUDbi
/xwAVO2clseszN02hrsVj66+fbLe4tDEcjWFk4HqbyJjCqUMjTf597gLQbSer5OZn2YycM6+P6Tg
t3DMnpBhc58PVHql9cJDfVoClFaKs/gweCakcOMfBa/CwJtHZnM0RrsQXMtlaFJA8LYNn9TcabhX
i+2T6DYs5rxVknnMK4KC8GKABHTWBV/kJX7bGf4tBLPWNcVsJbXBzNXDO0H+LHJV/XkBmEUOFksS
iVqkusVH4UHxtXPkVaINySE7eokDgo5mm7fIOYuPrV8OogDJ8x6NqM3w3MuH1jTwBCzb4fhe1Hmt
59tH6q/5Yy3WJLzfN4qFWmk+wPA7PSiWLdefteWOdmcnHMTgzCVbrkRfbS2BSqi6Enma2/IpWmrO
TuKsOJbZnIZKK00KMgToNh91VbuEVWmXg+rsn2G8DfubiXnfkb6ZRsrqmFzBFn9EHnFaF/JMfu5a
rvHyl/EYgKi0Ojb1EK9R8iF9QWULfCOcYrVrwZMp/YyA7n5A3jwy+FBY+TzGJrbVpDyJkyMod3nv
/V0IBhzUTM9g7YcQ+fAujK9640KQcD8EbyMx4CBIo1iTFKtBIjAPwDOwEgPN4ceWhaFbCxlvM23O
Gm1wMCTDskRWx7XUqiWfYPWNdkx4DkP4dpFhvD0OnI+znZSu4jBJaTQjS2sGtPzVHtUlo7aI+rV4
iP3EgX7yPe2HXk64a9vEzxzlmB3GN1HRV7+AOYdHLWnKOlVBRZc/Fb0/5Ry17c0vt/r/FElW52+Y
dWYrphrsJaXYtlCLw0GfaN/AeFNbXnmCF4vZW7GmgU26gMtX4R3ZwHNG63TjhbRofB05a54XitlW
xJzx5BtbKGv+jJLvpeJElq/MeN/j5Njb+LSaP/pDVvPXN6I4xQ2e96gpLXVGxuOQdD/71ABx/po5
GgegNvOJVTxmpy3IiVSjBcvN6E7FcpnrgMxnjXx9w342FLSWoyvaQKv/f0c1d0me5ORVzvorLFqN
9FEjzwZBRyqvJEv/02+XrlskttK91MLcKrqiIrUl968tfRBiLw/afRfZvV8fc58CfeTHh/ikc6o6
27WsVXDmmivNYinjtZmCvXkq/PwwnPoLFTfAZrb3Z3Tz+F+FYpBkUMOWqNQu2cgfKqtHjvFBEZxQ
/lCVXlPOHODavjGswjGwkTezaUwCEkJqnggpRbt4NiK7HW2oyRkHqoE+fhXBo+Wx0nmfk4GTpsgX
pZFnxRWE0zwFlvxONe9m8VuWBWbpzgpv+Wxvh18L9XUeVtsPtFmS5xleKf4xicTB89U8Ngaen+Vn
HNmwAJoP2UXmzS8vLAMvUV7KVZ+D5qGMkjOWZyWD04PqZRNnfNvn3G14DLrU7Wj2koQbLkwyQAAW
ZMUWBpOzNOk32duCDKTkRjglirBAQVn1oGIq8ZxaeZPFgElCYnnQZCSjgvqjxLNLi7Y+40k3eF0E
nMliK9OxXrZSkaAzUwpPoZS6huBVScLJdHg7iyUgVv0Y5tKIhHT4GD0ZMBnsPlgerirB4DX37fMc
6B6PsPKHQ+bXMmDLz9MEX6aKoJZZe+ZB9hIP+nlFMPvRqxJLyNeR2q623/CDpSiaaGkR1AWw3Fi2
dmxgUBo75b1kS0HpEKepXo3XqX8MFWXl0y22j+/bgBkYEeYy6pUIzF0lHZzCtE6RCW2AcPlA4uSo
WtnjPjhzVihbdde6zjCVIqHXpdJutBJyxUe9+6imPNEDXiAGN0pNUM2pRSBzdgT1WCfEnjvPbHlK
mJwtLTO4YSlZoqFHGbyG9FLhJNW4T/Gc80xmQKPvykI1qeGFeshxbuvOcKkfU3ewi6B3x8vs46Q7
4Sj1IZjydx+LgRMAfmPJMTagIUGUZR7dMU0ODcldOCoG+6E408hW3pWuSsOIClZKVemTuT8n7cTR
NeeAFquFpZigM/QT2C65BjnMu0F0Wo3zErLNDbltZoXJPVSjXNopxDAE84sc+Wp7qfDePX8Xx0MO
WbPwoVHOyvhOH/z96dtmM60CM1mIPOFeqC4QS4XrpGP4yVPlx37W2fIVZGAHlusfIwdyzs8i79bE
jcwAiFmZ6FtKUW0ZHfU0HIlHPYRsdA6px9advNL/529x0ETOoHnQqdAvvkpJQqWUJYjTU/3E8KA6
Gbrn4xcDDDX9OlPLGyd9X1/g2goXPetTxPPe4Y6cgRgDrctiNdDCzIXaSWRH0esP5R05ZLaOejEV
Sm6f+YjNW8cM4gytQUS0QKKO0R4641GbXxTd4ywn+tN3EhXW+UY1cEedS6DnOB3j5aOZIk3XbKO/
jklAdQc10xUMH9YDs+6JeYkl7qTxT/Hz/s/gnE1sMX6ZWlBuJSwtoQ066xOp7yrLS5V7jQd0nCll
DXE60MZIYtKrkQWx97J4SqfRKxLCWbCclJ2tpRTjYIhRiwp1Cv9AfLygwyM67M45X297NIaK/mwZ
atoGs0AyudJK6Awjb9IIHnwT18gqSP982/8424O5RWGOJcgWNVJqgGJTzo0rdzr4Nc2jmBSB2Bbn
EfQ7vLwttmnwVBa2T4pbXOZQ0sW6H2eqN2ugfT/9YL1JDdr49f/ZSrVh9abeU1MPat3wrxr0G5UZ
V2GYC3GrSGVR1zQ/SYOiv8atnZHDX30htjSt6WTSBCo4XZmH0qjhBdjbSfqg5G7d3aeDW/Puan/I
nm9zx5xCdU2GWm3B/gdrkNKuwBokTkZpV/+wBvkd4dtAdYvInD512ph526H1Crqljh4913nrDhFY
w7zDhrPcWXedatK6RG6x3Ivks1J7s/Khar42/c8anLZ5ekCHz/7H+0PF5DYyOvLV4TbGIRBYAg+6
TY9kgOj1uRcfTQGU7+5sKYOdJo+FdjbDF05cDnqYDHoMwjh2yYB7/oIGcVd+L9mpSw7iVXuEq42X
niY0AvPI9Nt9WqvdwICJUcYhuoFBaqN9RYLdOumzFJju4CRXdJQ6Jr+pnxuSwZEu6TXLSLEBB39w
h2OMA8w2r3Cuc9InNDz7dfe2jrrbKFnV/FEGta0g6HdOpvaSKI1n5TyTJs7XsxhYCfVh6doFE0l6
3bWy0m2M1NEinh0FLwyT50LFQEviEfROpdcOU674kSCfzYSzFjmbm1XfDHWo1mVCiqYH6VqOgQbD
rmEMuoSDk3RF/57s/NppFoMhVZoJxTxRTQ5ZtdWEShWkF1nPgVtfxcbiPBjyBkWndrWvu1qCunGN
07kz8zv0CR4MkgTKqNqylrj7e5k3MAZCUFmoBAVtUu5QPQ7gg82BGp/K5m5OOfce3pgYzIj1SCoM
cKfcanzWM+LpsWEXJpQhUR/aHxJv4TFAEc7hIGnmjEZjMZj1e7U+dhDQ34/BO8YsBhpgVhqlbYg8
jYrf6U59UCJbuR8ADVRDBSaeAmdN/OHe+O8SNFkZJAJ+K9JPcDM6l75+0bdQw0Nv6qHwILfn749v
/2uZrNRIEupKKjRAeKm6G+qTNl4S/U7nWe/8oXx3GxODEQm6zKRZRSPL6ISH6lq4tRM/F2frMbRz
dw46J/Z4ns/7Cx4+mf/dW3MbDhCaRX1VbP1hdqXE69ODWcG/ibPgOUvEFBnMADdXzfsBKx7m5rCQ
eaodmLe3dnQcXes03Alu/nX/o+0vfJNtboEy8AwlYrxOps0pSz7Ewk+TJ0vKC8HARVvANbecUMqS
lxptbMupK1Hl7803zZ0pmroGOS4YDTAIuBTVrKX0WqffUQEfKRgCC0QD+QUSAJBzqHgiMfRb/Ibv
q3jMuIYadompihKn2oHSMPXndCCc8tXmwluFYACwzbNkqnOozxmyI1ctBOt1O4y9DpRDncfjohC3
NxwGAgVxmIjcIJaIPrXqUv0fade1YzeubL9IgHJ4Vd6hd+fgfhGcRlTO8evvYs+50zq0ZvPAhgG/
tOFqUsXFYtWqVc2rUZ3kDvLuYMR7171uH5g2C2Og8OMNUVnwc7ToB3TsdeXIX+hYpj7In3nAxPlQ
mvjfx1ccoU009iilzZ2HSara9HR9NZyd05jgiDQySeISwVFVt5Blm50kzie7gZdDIwIjWBKrsAcu
tWEfKz73UGOAcC20qbUGxBd/N4ylGJA8Iz1Gtba9FipZNY+zsd9KtbHI4KBaL1IrzthIDIMPaQA/
BdKpfrW+opnq0DtQ4P6GW8zg9N/xtpfBRGLNBkZCAaIMYToZWpA3mQfFCnsYEluR7oU/dU6NAZKi
KpYo1UC30R7NIAuRegOM1C+0UMIfCsPdVAZGVAEiDA3ByAjxGENp1LqlmcbRhlR/4lj39QVmuQMe
d1+dmw/J4kqJtjBxxpYW5SnunrP8W6M9mOqthGk+8yWJ3esH5F+OOwTWoEGmydqHK2+CUxLLCVib
IHNQjoV1apwxXC8z8sd98D+8h3YDEfPTGuMwpgnJg0QEKbAvbkvMG+6/THjX/tZM7Y0Vxkusshlb
jIqBW3bVO4qWdtre1WYTzg1vqMj+m31jinGRpEsitZxRF8XYEh/ZIwz0UQ80yZcff4tQuTHFeEYP
BcNBGIFlkXoadEev7srhxazCpDtwfIKi7q/3zedXYu6b2GjTclIBJqt01qFLltgrcWfx2ygGpQXw
InZZBddt7iGJJJuWbhoKnJCt/KaaaaSKFOHGlgu8yyGh2idejXe5JjooVrqTxklmUk9j17g1yEB0
1/ZJL2KorVt3tb0Oqy0pvCjko5B7zQYDynGk1UtOBSvKs/giQZex/SbdSyfFsMk3LYhsM0RbLcht
8s0EAr/xmB+HVx4HcjfrsV0oc+RmdUn7soL+n3ZLnzbtI5I7juZlZ+jhOM1jGcgP1z/l7jNga5E5
frOC2nOMFAEq6vFX8QWpHVdw9KfVWaBKObmim/lSal83yvMf5hyqeVsvogn629rqjph/WxUfojhy
dyKrV6kGx9oeSG9XyBzFRsuiXKIzXGTxXumfRCmQ5HCeHYmoDga1d8LsXF8e3bJrnsScyEbuZj3W
kH1ZjLukvLV+5r8zW2W7JCbswxxmdGIvqDkL02Ml+736Nqcv1xdBd+XKItiKr1BUlkpKSO1ghF8/
n9bhksaaPRgP6/DluqXd7pXNatjK74TWANkSStBu3upzdpGdkqqinvQvCRoaIRICLQsU8S6FWwbG
k3UYOP7BW6mMndhcqtBVzMRoBafEgPiYmXv6fElrJ8ftncjP15e6d6NuV8pgjNGN2VAZKAOL7Vkp
HGLW7lyfNfn1z8wwKGLp6yzlNMtYGweDeGb7vkRf+4nDFeGAMlveJckiZf2Kz9ZrD019z+2z4KCE
wqCEMWazVcxI6dfxgxQdjOa1LCr0bp369FzOvBw379MwKNHntd4vM16haYLgjRCvjsgTpEttSzd4
VFnezjEAMZYVxOQblSawaAofPZ/B+CEVcy/hzbGEmAfO0xLhmWQRI5K0sa6QVErzOczX/NQnPJyV
OTbYMq1ad7OIqQo0o4RleZhpedtc1CMdBmk40WOXQgN4cXsnfS9BEX8U0EgguLxOtN0YeXPG2Cpu
HGeCqn90z5yR1/LnsPaQuPh/VQwO1HO8RmWwo0x0mcgrggapf9SL23w+WOJJ4w0k3X2ibtfE4MZY
I9JUVzhM583ucKGBa+HkJ9VuDs2t4KoPf4QfKv3QG0RMRAvdfAI+ZL28tOpNHPmN/FzyIi6euzCR
hzKnaaGn6NgdlDQYIaYVW5F7fSGcm1hlIETAfFU1XcDpjwbrkJvyX+JaYTDjwEmZcW4QlcEOS6yS
RhU0FeI5L1ET22afOr1xiqdL1j5eX9FuI8bWFRjsmHKRLGKDHuglKA+CreMlQ5tzaNRmOPLbbKBF
Z8WILvEEoqxDguiBx1/g+TwDJeUi5jJiAcRT3UOly14FBWmrHl4yMnEdn56fK1EIm3LKqmzEnClU
ASdHdJJwtnzBUVZbCdAH5yfLmcfa5nxJNgVlakZqDVRNWk7En4pcelGOViSru88wo7tP5d8ol2w+
Jpt6IrGEijwB7b4pg7U+dEM4iN+vOwzna2kMdERyP4ICnGjuPJ96yHcodTAIi602xLluaPd1vV0M
gxq5mv2nhxDjNQ66k/rxT8xt90gohiM3hcZzDAY8lloprCxHeNp5Mch0c1iGM2bjyXYb8FkM1KOv
eSEDI0uvNmumA+Uj7WQNx1TByFNDdTCMtIkoExJlT45j7MY+iqyKqiHina0zy5NEQR9iXC6umVTf
U0Fwpla7KRfr29ipQTPKgT6k3D2lrvDLMlUZnZm6AsNsp/NSDJYhVB98vdmNT5lXOfqhPM1Od1BP
sSvHNsdjdj/ixiDjMQ3RV81MYXDC/GbwUbpn864Mq7P5nbICeWOs9iODjTlmU7tSKouWTtym6R+a
LI9KULhn2pXvG6mtHK4vb/fkbcwxXtMU4jRAhwZIHXmK9JDER6IeycyJwnd9c2OFuXum1WoxxBOx
/t+ktb9HE4khLzPBc0hmMeUwCFkUoSgkKxVU9u7k0daMJ8jw5aObEw5m7VI3kVf6x/2ZRRlpbFrx
gNmkGTgui0dQ47XAucc8qRHNhkagQDMyR4Y+9ZaH3/hoG8vs9dpDFTjSQRqVMYEyQueVimFuURIm
vPcGd43MNZoaaov6E55Pnde9INQ6qA4l5+qudpO/VCgDZK5xiB95N9x+LPm5QlbMthwMQUObMkr0
i9MqlEPkLJfUN11LPFKVj8znkcd3L9WNRaauo9RiKlmYxu0u+V9aGxTqnTranfgySFzO7+6Z25ii
iLOJXNH4X6mkxecbfSssz/1hChon+gKCAEIyJaCvDxGs6zDjzRTd1UzZuCwLnt0QpblJZQfTc3sY
gvG0BsOZ6n7yHGc3pt0skQFNUTLWBLRbEMCgdVHgslvDosx4lzn9X365CzZWGKy0JIIZSSU2Unkc
/fZQ+uOpDM1D4uh4c+Te8I3nl7xlMQAj9tZ/Ho+z9FMT3YSUttVwLhyedzCwkqlyIhP6WuvNYFEf
JUnBfEZ3VXg6Rby1MCBSJp2QSCa1I971w19teiOL3nWc4plg0MNKhmXULSDkOPt949XFQVU59xfH
BMu0LcYqkdZ6QOfT4utC2EVHtef0fHA+CCsFoeliny8NbpWkuozZU5z7te4mEseZd6/IT19mibYD
idesj5HgkxoUEO5l7aTnB6N6nTXRtoSXlFdo3Y+ENwZpoLVBIRDjqxWZRIikzbea/GJmnpbetyiV
aDfKGqq1R6bVFg1eIlPiXNKsRIQEOJA1mlfSbtWjCAH4+hb6OHegwEpHFcNplC9yWAaRw1NB3c/g
bhZMXWmzYGMV1FKiE0LpM402W0gH4zAc9SPCklvidoI9Yk5NdxBuVq9wBXf+8kenwWTAw2hNvIgV
fOFKvCepLVWZXfNGdeyHj5tFMujRWP2I2WMgdpADTSwVAQDRjuz/TW6Vg78mAyGdLBU6wkfIDC/v
df814knacz8ZAyBt0adNqyMVnTcTuuKsIIpbu5kLp8671Vn1b/2U2L3+jYxNZfdS6aqCPNj6HD8a
eJY0JPeUWASDkEC3Dq2srao9DwY6P+OKgxG8QIml5fYafqvKQvGvd43v/aFB8ms8tXjuTS6lEkhO
av8vI9g5UQtL1Z2lKhFTKrFrWlpvW9PkkPQ5neSTlupu3edP1114v/T36V4WE7p0Yw1RHGKqbpbb
hk17G6wLsjko/mHsOvgw6AC1eYk+jpexDN6yKI0mmpBeUbqnpfiSgVR7fVUcgGe5u3Ee69WMpgM3
anwyBjEGFIt3Jg/g92u3m71j8KdrO4yFWnD+0Tro0fpR5UQT3nZJZacvWYBpo0g8yzYVxDQOkCs9
y+/DaeG9Zzn3jMWgkJlPfbTqgP216xoIo+t2LM2v7axcZDG5qczSmeJvgsWN1ahn/BqraaYq6qYM
ViVz3RBiGlENbW+3delEQQhNftHPNJSH4vWPyrv+RffvmE9j1KU2UK+M0ziMHfKPKQri3euQQtG1
vI/Whza55FF43dh+dfrzdcsO/IAoBRkmOudavxdRJ5lD9AG47alsbeO+eerBzpp7DBa+bnX35H8a
ZV9IvQhaTzmA3jCa80WrOmcU65u0U4JoRRiU857Wu2dkY455HmWVqE6CMaNcDC0dtATU6UFtX5dE
4pzF3XhuY4cBGCnpjbmKcaVIcaCZfmHdpOTH9Z3bxZONCebWmothMusahYOyfVPz1R4sTrZjf690
CcN1RAxZYYUOFyXRslVDZN0MD9AZtbMYKh4TZtajtfv6UniWmKXU8irOQ4FDhUnuYnJo5NcFlavK
v25lH/XVzwUx13BpRLnWmUjfrAjZVE8Kia+7xblx6flN/Jg7/pazLrZIp0k5VPg1gNQYPQmxZIuF
owCSFK5Uwx4vSVItIIVmYD4ry4jukGEu1QYbaLSLs+JFJ/8wUKlIzmOP5Iqbda64fL++m/sH99Mk
XfsGm6yCqEuhAy1iaUGyobOj+Gfa+jlEaUE0+TNbTDRYg1FSi5hF4YqFl1urLSyHRLCtOCSTyHHF
/dzCZisZX5THXFm1AdRGOQ3V7BKpT/n00mJh2aVd3o34kHB1i/fd5HMrGb8s2sLSkoyC0lF6HN3y
rvlKnMTLAnCi3jFmAHE8ZJm507l4S/34+eYTEsyUrzooO+EJg56b8VV6Gy6NU2c3kuVU5tP1b/gv
p++fVX485DbWqsmQjTgGIbCHxK6EDojUT54z5DiEQKMsVX/9ct0iZ1s/3hgbgwLJR63tEXXHyeuQ
gxP4o4qQiuDUI7nrYiICs1EEOD06ZDDV8nlcUHhP67Aqs2M+yF+lZfbiIc78KCOuSURPW0aI6RS2
sVQ2yWMO22H/TvjcY/rzzZLHeK5KbQD9SokQ2K7PreJf39PdsOvzdHzEEBsDmIKH1zYdhB5D3WgW
nhujBMn/BQnHQ2eZvhYRZ+h4+iX7adSNVQZrDHOYkIoDcM++4lNVqVRyEDF4i6uHbZA7o8YBHK5F
BnEKKUJjElV4mo4YuGNrp8QbIwda+y59hLY/29S9vrHcw8jgTiHWTW/lSDJJ9ZO8BH1yMPRjRl4m
5WsahcZiD+WBY5J65i+x7GZbGdwZpa7GSAycf6oZUbrSycTr9DL5wzl2Stz1h9/S4tvcUx8qFhv3
EQ1LhGwdFqnJTg+iuBogpDUgkq5xFZNohHVlcR9v8o0pC/qJlUH1J3tXdFZagErtEbKu1kcfGXnm
7OV+HupzM1m1pBX8LFOrkXg36BM9NiZ/rDCoeDZORdqdmph4elYfSAJWdz3bUa7bFhQkS9LdkkW9
9OW7PLSrXQqD3Zrje6dCVUKV30gPpdboTkSeDuW0v6xCetUyfJ88tolZ2CJGhlp55EiC4RSJAUJn
9qwJL32nhXGT26NW+8taOnGeeLMyIVlTdrg8jVDXyy9Sh3KEIR7qhrxiApSTF7WTSIav4nMIxEuW
Kuh0zU4r9cvY9S9y1LijTGxl0g9rjYSAKjn4Nxg1YbqaEN9YpTLaemwdLBIDbsGVUKobVHeQ6NCz
s4bhjpr4vIiRLSXaSYQWXV8ltpmXUCQ6DgWm40WRU2JyqtMK0kspQHGgHAINzSl5pzlEGDy0s48u
pIC/d0Ob2FKh/ixTa7Yr4Uth1ihC1IM90zFR85dCbLxhiEIrle2+w2jcSjsgKRkq4mp3a+UsQ3aS
ZTGz8xUFC3V0LACx0huc1xsnQmIlOzBHqyCighJoLhyb5Ids/uyh9gshLXA7Od7HOcm/BJraLBUF
zWChYP3V8uOj5cQHqhFKK1vdK68s8nFOrxwulvclTkKXzQWQg97l0E90M6gbNHYbirfQJcWcIqgx
uZU/nWpXCJfCzl6vL5hztbNUsDg2pSilFdIWpEv1WRbuMcfXKh+uW+F8QJW52QWM3tCqFWilTzWU
L7vHrq4xz0ZyBP19EXgzkT5Yvtc2lbm8LRVq9pAVBNHYWl05NzwSY8oUocztIazIK5Scz2l+0VXh
JBfqiTov0d8njVzMNSlsQZhsyYKUSvyGRgQ/FaTTWAHZu/IvTSqcDpzRvhJtaFKEtKF7sQa/SzE8
iwi8cH3/8ftPFPKLjFsuLKlMBa71xtdnN69eCi34o0/zQY/coHu3lknZTvg0JSgi2g1G1lXKRa3e
YsIJeHZbnbZXFl3sxlKK8d613OCZTTVQMBfivT8ZD70NhtJXqmokuBgaxc2KcMIsdtJrFkdE0SOU
g4bZXRfVacfvRROuyVnEkHHlNur+ur6d+/n2ze1Fj8JmldXSDzkhH23eZLQxHziIntTH8kXy2iDy
Vk6Yyt1UJtipiLhGmopeLvm+PCTorSK++kNsvd6THMBGmLQ2sncur+7JXSYT8USGmhItRnwMVvPB
8JsASj1HOjQyA9+dh5KcYJxl9U/1ZIyihIigWdHQpSOJL3ScY/AvObt/jhpL52+SWbNKOoQ4PeR3
tCu1CdqT2juLH9kleD2RM53K7xxn4aAvq+wWyeUSa7hYaeH/1jwOl+yUu8StT/NxcuevpTc+Q4GP
EyBTl7iCjmzidcggxZL0SBQSIfbEfkCDr+CMFsgqaxxMyuJ0ScFxU55JBpBTWdZoWI5bLj83KWjV
1jHC+y6F7pcaZNIfhgsM0MRGoSsSJEvRW/aXgZhEOajGsxkHUcXhu3Gdhn7fzWHPVlUaRhr3z34U
gLQRCA7GtL9SUQfdz3zrIPxQeYUlTjjOJhMrY4jjUaf0M6jaJGH9GLk9KOqSE53qgEeC4TkoAy9a
OzS1KKMpaADVM0EnzXKnTng3JhwH2S8Cf8Im274/ajPofR8jkaPXxiJhCcZgvnwVpeRgQmWqTlsv
Ur/KspBi2B8EBKboubUSWzC1wyC8y1L+bMTvSd69cU4oB3pYLnaut90amfCl0rLN+9ntLkNQBJ1v
XApMy0ns2JFDg/Oc3GdLbzaDuUPGZsaglhWXFibHorusDNQy84w2PjWLhuOSemBvBqXU34hJH8ia
5U5idhzq0ZdN7aVJhrMwNw9dIz2q5vBgVN9LvKP0Hq3aEUSkORtE8/xX0ERlPIS0bW72Cnr/9DS9
Nbr2dtDJwdSTS2ZAw2q5U4TGJfELoc+WkZNX54RHKnMJ1ZKwxpKAS4iQ0V+y/hbcLE81eGKpHB9g
6dy9WJiZkcFMPTZ2ifejyWst5BwzlsBdS4UhrrR2s2JkStqogWQ1blb9rEeV872o6/zyuTRFlDF8
QbLQCfvfiCXObdxpEfy5yo9x3dvdckMIdNX6BLLLP677Bs8Wg/oSNNT0qMVbanVLfx3w4q19FeVv
XuJw1w02a2Lwfuo0RSgyHJfMcJMss9ve17mTnXf9fGOEgXqiTmoxmygMiEfNz45J0HuO6hPvkdeD
vesLG0PM4S/WOepL+iLMIs8aMdzPjpSHCm/s6x9nP4KjnEkdPfmmzL48l1GOpErFI4l25etOdkRX
PkRGaX9TdGk4WkT7i/o0Ri+1zUXZSKgpKzqygJh2XxTfhhIK+m9r0XnXF8Uzw3j3qOXR2q40+IZC
BLFyJ637C1KqSNVIL9dN7Tvd54oY554W0Ph1Fc4tCP4I0onQOMvvtc1svhHj2TPau8WejmU1M/TW
0fybYIPT4iHMR5CYoq2k/GvxJUjoiT7k+dHhzXtL74c4m1+Bbvnmy8V1k0GQFuwsgBJ6dpoMfOYk
MO7Fg3VPu/7QVH6WvlzfW95nZI6AbkbanFP1cg1zguJHqX3o8pt54CiLcE8Ac3U1mV5HevLxVIPc
kuGvofYwO6bdX/Ae5YbdvEUxl5WlxG3XGYiBMf29LM7a8MMEF6Eteed697b6/GDsbVU37Sp0CZXL
zJ3ofvE6DDXRIke8RcJU9scgcxvR/r334MYqhc+NmxhmUWKmAiaKL3iHqqDwQVK/QFhKH0/Zo/5w
3UH2b5Z/Dh/bgWQJWW0KCzBytY7K5C/ShJr6Sem/DJwrjLrAr9flpyEGUOZyliN9wUeLW+TZi9qW
VbyqO+JWxXqR1DIkxbxwviBvcQyypJ3WtVWGjExiPpq6Py9npXpRzbCvOAeAA2Gs0k2jixEarXAD
9Pr3ZnCzorI7Jbz+pfbrPxvHYPEjqcYh6j964f4uVkL13XKoSIME/RdlcnjJgv2UyMYigx6SoYim
YIEEnp7NoMBjxQXX3NEuZWh5xvvqVE90REzTBJyV8g4eAyepui6LOiIM+btO0jnNdDBd9QlKAFSR
CfOc+eW1fULkZrEMqpS5Fsszxr26mHNdH2q/ckxkLrJAOwmXNtTe6YTJEhTaJZTBN/xNXv+nfV38
73MfiQUZOx0ZDKV3VOR+JEw46XkTTjjQqTPgkpZlUSwCTmHVvQhxamd650L6ABnZ6MD5iJwzoTOB
SlKSKKoWHD6ajxfsGpmtJFhPqAwp96OnQDhx7cG95xx53lWkMzhjNCUR8xRmW0g1xmHpxscajdJW
ULnJLe9Rz1sjAzDN0moGycEfWKLXGR2VuehI1VfORtIPfwU52V7AvlGzSSlwGtRA86cb4n6f/PbS
Bn8YWeoMvkCyZBExcBvxSXEiE4hBXwVkenkVKM49oDOY0qltHrUJnk1a82ZFwWx+qZHmzO7JamO0
OM8bOEiiM0gidOiblzMcajXoD7nb/FwNm2oIR3b+oe0eeX3pXP9ePJ9gcERp6jpCb6XsDiK5MUQS
qE0RDgrX0TmXG8tSHFN5VfMKviceFf/NsGkveOUcYlv/8be7A6jClDOGiRfEGgyAzJ1YzoKIDaVj
puhAhV62Cwg8JEF81jR79mYMpO55TATOnhoMliARgW6KCPermLut+A0Rw5C9/dFnY5/zjWCllZDT
UzbfNlMYzW/99OW6CY7rGwxaVOtSStkEhO/N9VZPrZuBvI2VCRJ9AsU4xe9HM3avm+Tdagbd2U00
2Yhp0XQCosn2baJ9lPfriXa+Ym5j0KEmmhwkJ0Y9dglFFy2VAU/xlQfHBgMqSgws7ns87ka/xAAO
KOfizSPd0yGi+Q3hBA68I8FgCyo4eQbVGFzhy+tCQr16N63nanoRes4x4FyjBgMrYyZk8lDBUNm/
xfqrshy67r5Pv3M+Hm89DJSUK+pCE51dRxPU6xslxKCr/rlBK2yK4ob5Yz6BKHMuvcUOjTuov9ug
yKRe9MCLBDnrZVvBMHezhnIG8nYGqrV91Di6ONpLYn5L8vzn9UXvk44+4yC2J0zoFK3DQx1BJ9ps
pmAM40NzoE02vDnLHFBh28LKVKq0xcTRmI3ITgikYFXLjRueaiovbmcHBMMOaC0iIpIalPm+M+5n
efVmEcAZS9VTPWSeOZlP+izhF+meSDLZcwu5BjHmnI59OtBmZxn8ybtuKbQcKErdScZZjA7xGYGR
D+1xzoOIu2gGd4xMyNfJ+A+z0vCxxi8UcZoDJO+h/gk5V47b0IvnSpTEtoCNEpg00Yqzsoj38WDa
dZu78+g03bsIjngB+RdVtIsUfWEG58Lfb1Da7CsDO3otdMQgCKrbNHIM6D6Dvn4e0+ZkKuO5F9qb
yYBqyTSdZCNzoqT01KQMsuxBXurvBimcOI6/JHLL+dwUHK5tCINRqBMakTmUiA8gJzXpdBxQc6dg
FgAqXmedlIexSx3SVX/6IRjQ6uu101YRFyll8BknClTyj+xAq/Yjb9oy5wizrWHjMLdGVOFoSdZx
QLe+TNCMcrjuWfu3tmVasmpBiYOdAGsQUY4EyrgZ0leMV+qbxwo6ttK5zENx+Ou6rX8Bv3+Mffx8
c11LMckHESPFXUH5WSWxN0XveuHXzbPS+kgx2wlIJb+lbi9pn0aZmE6rx0KwKiQmUW7CUMU1nO50
27TRf+DGXH2u/Yj80xgTyoFoSQaUsABCoBAqDxpXxWTfJz4NMA/AvB4TObcABMWLgbcn7V0vAilQ
7yzwujvgDwqcnCjrX6KcT5sMsoLPNOkWdMzRpjSiRpN5Y0he1Y8KgOBWrxwn4W0hg60j5tku+UJJ
fIf2qb1tniOEAupjHUa3xodEu6pxyvM8i0wUZ6DTQclj3Bxx43RpjhDg5/U17QcYnxvIQCgqnCSC
/DsaeAt3TOeLWR2i3M+tlrOQD5bSr6j4aYhBxX6ozEEZUvAM0KrRrt8bo3bkOAssQfbmDpPxcmgp
GNMMtjzx0S7lqJMsOnpW2F3Ue71c+UYhBWW2+KJkYpBG5auy6hQg4NUSZlDEOVq4ZnBOv5tS6V/f
I7oH1351FlilUixSAe9zXQwlUns1WobEytF0J+FJ13DOEMuJJjoxMWsXGD6ZnaOAM4wufQ89auH1
FXHciuVD6+JidrOJWpbVNG5c6xe9Gji3IGfTWAr0ACGlQic0+HrLsiBtQ0t7r9EOtHAci7djDOos
xKwEiZ7JVHLJ4Om6t+be9d3ioQxLMKyXVC06EacQ8k8fqor1BzlNtpEt5CZ/dxekK4psqoaiWgZz
IkejJbNaS9DDjI4awpc8sZvmlbOi3aBtY4Q5jZj68J+bB7H+ker7IN16T0Kqum/xItJdT9jYYo5P
pk0KiUrEQ+RAnpKw9DFylnSO4XWu5GhOHRgHvJId0ti8LOEuuH1aZl9P8zgPGqjJ0ALXartcFruL
H5Q8NGQOoWmfAr0xxFzkY6XpSAt9OPsMAc4U/bItGE1h5BsBeHB3qwP7Xhk0YfS1eS04lWmOx7Dv
KbGVRV3oaIUHzITcK5KzxKVs8baSOWZtSiywF8Et7Frkn/4WPiye9QO4afeUK4bZNX78yNvY/bBs
s7HM/Z5nOWlAUYPMZ6N6ZhPZ81y5kkaCoVCcIk29Oek91CXdWualMHfDz41puuubiHBtixb8E5ie
M7/QHfwdt3au1M7wI0P3xPUDSc/AL1fMxhjd/o2xqbc0TK3E9n4OV6S6ITxixj6Sbeww4EKGpiz0
Eo6aHqhayPSTYEhD/JSGiTudCCdZs++XuqGDvGsoCkuIM1MNjfMfPlM8VrpjomEkXd+ub9w+uHza
YDYunqoSbXbIas/K7I76bSZBi7Cp7SS6jyv3uq1/8cZPY8zuYTpK1FcLcmqYMCPmh65K7dUMZ13x
ZvXSqT9GC3PQV45r7GcSDdCdRFWWJOPjxb/xDanJh2b40Kr0NJtOQVdC4looiceecVnuBndxWw8d
Fsgl6g8D0tAP15e9exA29pkzWBp5ruYFMgqxNb8a0NRTheLSJxj9VcvnvvtW9+nrdYu7YLOxyBw9
EmnpgIYnzLcd7LqwbEH1BdPL5JyztdLusdsYYrxnsAa5FQo8wCpv9oVwdC2bJr9KbK0Kya3hzXRp
Eiw/knve02XXcTemGV9a0jga0J8J8XPlYZ4n2xwqu1Af2uF7DNmg6/u5G+5tbDG3PWn6LBZ6nPpB
X9xMKS99unJued4nYy55M16XpNExTIRAdai41Flst/UpQXfb9aXsYoqh6PhjaaLIJinNlvTxWiBJ
aZg35nTItTeJC5L0LvsFjDc25P8G41SrCtKMqPerQRLmvvBQOMWbjrFEJabcSV94yoe8JTFXa9EJ
S6/RNlrUWGYt1IrQih+v79p+VnCzJOYML7FiSlA1okvqvlLV1sSRAozisnunxVC2gfOV9r3h8ysx
B1hZFyEpqQ6X0rmlnDj96mWtbP/WIEeQIf7xBub8FmkvZ6aF9HhUXKbEUQ2In2cdPO8cW1wa2T5Y
fBpjTqys1fKoK3Dx3hVuEce6EfIN0ivSiIEWtB+jv8jRxLSExP+tZ+FmncwBbjRSCVWFZ+FsBFF2
0VsvqQ9/6CLMCR4F0SAQ/4OL3E+eBtJAgbFRyTl6HA5iCN7Hl+v29vHPEA1Z0U1TZYnPS1YMs7Jo
UKBr7ai5xFniNChMr6lTJt+vm9qn0xj/2GL5ZDqpl6Tvofi5QB9fsBH9uNkNeawrN67sCpmpOhhT
SolIXq9b3jvauLNVTOrBQiWZ2VNrLeREWqCaUpmVvYjjmZSVJ/SLd93M3l5uzLDNRRAB6dKJIC5B
fGfraSBAf3x8Ga0LKXlX5t5VsjXFvHTaRMpxO2NFmlxhULYIR+SN597dNEWGEDIQXlbY7pBM7pVM
llGtlcQ7MHMeUch05TH+en3P6NazIC9vrDBHKmnTyipFgHx6MI9S2IctBLNRtw+um9mNuLd2GBcY
ZEMR9Bn5CZqVH4I1pJp8x9H7EIlSbJkTc+8h78Yc2/xLpj4vohTqKLLlTEttC8XjOr8lXLIkzw7j
B5GeSYRMcLnlaAaqI4VZUAVxY6uH4s2ASDw5kmfofK0T52bZvcm2C2Qu5xEJy16QAfk55F67YHlP
XdNNX7qDHK7PgsvT3N89Wp9uwrb9qlpW9OIE2Rw0007DWSve5OZQaC+l9BuP+O26mBt6zESzqOik
70htD3lTgqoZhaXFU0jdC+a3ZpibuTSnsZSo8IpSPQ26LwgnYXxf64uEwmfxcN339w+yppoKSjii
wQoRxXo+FpKIwGaFvGh6q+RHbo1ot7QqK582mAig1hQSDwL88IOxeB7AG1QCSo+sHR5Na/f5t7VF
fWXzECvAjFSKBJ8oPcxn5dSHk28dKRGTBxq8jWOwqSiqxIwjqjTcSXaXfG9S3B4g6P/Z52GQCa0t
goDSG1I6YFeitSVD0VZ7v27jX+Dvn+/D1tVSXP1imiNoSg8ImR6hDOCUL/+v3clLNXL27cNZNh8I
/WGtnmFshVvqnlEc0FiX5g5nQRTYfr03PhfE4I+QaRivSTNSaoBJkP5wUz3rtJbvtpXDk/Lav6M+
bTEvg7IRlEiMwYPvVY/InmYda7F359Z0leZdKC+SKPt/uDwGhir4RIRoCQSb84f8u0Nu6/BD0vCV
5+X70Pq5OgaKiqKdEllFWUVpEKn09c2aq87ag6Zaf6Odd9dXtu8bpoWOMQvKMizNDOFRORkSDm9r
hZAt8jD+qyhW97qRvVyNJZkwoVq6ZWgsyXKpxcki0wCSJbKk5R2Iqb4K9a7+lNuLX34b/PrSOlQL
M4bYu3HHvZapRzDe+V/2GeQo1Wn4P9K+bDdunWv2iQRIlERRt5p6cLfn2LFvBGfSPM96+lPyxhfL
jHbzP9l3AQxkNcXF4uIaqpK8nRRH6x2FfElrJ8eITfg4klNOUrssr+XpaZR+RDNoYkSiMRsxwSfj
HKCERhWaLSgxHD2zx+4Xhj6L9KvUC07geyPxhTXy/ZekpVoeUpgZovCxLTHIFpSHhODhkOS3TXVX
LrVBH2wvw2QXqex0pm/pGuTqdQZCyfDK10KrntB2JNFkr+rduSwKEPCyu3AiV02MlkCinqvqpS81
i4aShYHdg5YZNxUoemZZtZQ4gYqLvo9J6lZB9jDqtd00qaVlxRmSObZmFmh20byZdG4jmzszNO2I
VHYktaeqqa/V7AlE1a3VG8zGCfCiTtpHg3Yg5pdwVL7gNtuN8sNU6XYztJKddPpBkbpjnZVeWIKj
9rLLbgVU613jG0v1JhqZ0mYKGgVVJBezu761SkTDS39i9hAWwgLX1j36ySIHoX5h1kURwGI86Id5
bu2sSM5kkQqgb42S7PpsPiXsm5yNgjrNBgbg/KuqKpuaqpt8QKIoc9iwoFccFAuU4CSbRypiQhSZ
4OIRE+Tw4F3JoR9TYZi+YbvUIE9NKyTQ27gaPi2Fi0W6uOw6tRkWoOncEa3j6B5Rr9Ga6Ix3YJF2
hxv0kHiYNHeDG1HqcutS/2ScR5l5UPtR7YAyu+I6/IrqoY3O5ztpVzz416JcktAaByuBpFZV5Lc4
73YPCRSIS1PHODcnFUSBkSfquNw+Dx9OwkcsidRMupLjyw528TQiXbCIvrEfKfJ/3aO8FzVDbgTk
62/JxywtqKqmIs8g/5EG3iiRfa2irSFp3gq1dSpfs1k7upeP/CZOr1bInb/K1IJJK0J80OFlmNht
XWjWkKQSNBlSEQ812bjlP62Pi2FkKZuhuo7dy6TmKAG1kwCq2cZrT0BHpZWHAcP1UQ5C4cA/ShQl
L/VJa1HXS5Pv4DcbiGSTerSyurLiFtxfFaRJJzRw6r0LYgNvzKdd303nakAHaZoJHtPbhxn1Hmoq
hgaG588BfxupEJijuM0pm5DoGGxdwyhLevc32/FhhXtKt7FWmKCcBxxqbq2gTu3R8Jbq+8tWtgYI
sBEfZrhdN1Otl7UgXhIRSxGpO+c/dLzae1tD48R9vI+PUMuoBZe16Atyu1+oNXjXWuDTlB7L+VsQ
XiWaYJNE3sxFrH2gdDJ0/8B2o1VWN3os9lJQS2Qias+NaaBPjrwsdfW4MLWo94sYoVV8Kg86JFl8
cCMuOjMiwNv+Zr9vqfds5spQmwXBOICFGpUht0t2jO6HyLvsDKJDyd0emapPNfELYJwKulVGj02a
l5Zex5YvGydNyLQtBFXuxpDAKUiaDCjAXie7Rd5GstEfe9t51Frq3EYpiGpETsHdGTEb4y6ucNMr
cAjjSu+/q8le+LoVXMJ8t1YSyJKZT+/3YLDvduyg7mJImonaWAS7xXdrzVpSF+0E6DRJe6VW1FuE
Hxu9soKs8Eq5FJxZwbfjO7eKOe+jTEpgrt2N2kGZWyuB0kNsCvZoq317faJ4ajhlTguWKqriyHfJ
GybSvNFRHDyWniMb6H4vvU6gDQxdYfgiWiCHGJmi6/5cAZTig4wmiO5MF9VE6HgGO/J9UU2k18GN
cnv5yAlONeHgI27KcQpSeGRCdjko99TuHmRBgk8qWtny9xV0QMbC1/ISBJhT5upVYiu4Ic2TKWq6
EJnh4MMoY5nSMsJVQktLLXo3YrKVjjqGK0LBtSUIjwgHHEZfkbpUMStCcx0jNknqaEsPqTJdVXMA
Jfl6F3WN99+2igOPearbpAgQAarlHZDY0kH4ISr6bjFFr52fr9kYijTo9djCCTNQMdXMDubeGyYQ
mmdMwgOlsGYaOUQCsXFlKNYQTLbPJBCgFgeDTIKHkSjG5qnj0rKpmVQjOGBnxTNBI5HYtZsdFi7u
/wPznuAs8JxxXUnVUUsBaEsogmj36DuGPV59XyjAukO7Czz1x+UtFS6QC0TUOZzDIQdUs/PohLb+
3GOJyrG+lvfmQZiGWWKpP1IUHxG2yiEMqGqIOhTwoH94IpVnkuOFRC3oyQBShcp0IiTlFeGbuvcb
fWqWB9myuiU1KVkJpkPZaeGvSPcL+auYWk10rfNK8alqjF0g46s2LvJNjmIhd5DYPQhIaqu5CTwR
iG6nDlYflkMerVPTWS8R7HXyIzGeUT+08iK40tWfylTeVajGy80h8wcBImxf9L9jZ36YE+OhLEKL
JQY1/OycQ/gvSUeXRcpV53dejAmiimVPAYpvgqv4X1DiwzAH6BFjRaBmcCSGEKnInob+YfhRRNdS
vU8lPEd6S5vuWW/H6EbIDzERCfcJfwD3wauI4tzECbCw0e7TJHc6AiNFbtgR005ox4dWVTXaVaSf
8i6+iur+GFWdi9ZJ29BCUQ/GNnB8fA7uNojjvpSKDhePT14gqGHNxtVcC0oW29HWhw0O/aUwrMec
phgjN+uDFMWQoIolD8SrljIpqR0oRPCyeG8f/xMtflvk1eOSgaYxMnx4hgX17chCS9YnPJUMO5de
Y/016EonynJP72avl+7qwrdpwb6rIzSRqwiqdg9zV39NFPSKTw/qMvvefm2l1ot0xTOkcSdA0gUp
L/1aLpBp6lqr2g4uGZ9mL9rPKJ0vDLjEW7Rhxe3w2wHAx8fhTkCSGwqq5zjxCmZv5e+4Ewu2Z81V
DklB7eHy2pb/69LSOGeflAgV2AkxWq+CCetNTb+y8qWORXT0IjOcF0v6kKUgeEburkaFygx2QTs6
uZzve2hDXF6R6PwyzpvDaKq62ECY0TqKp3yVXfQ2HuurdMKcGdSl9+Zt9k1gUrBj/GwgpbXvG+9B
6DF784/RUZLtYme6laPUlupqV5ET7tKTD+YtYZv6RnVuneTgteO0qfG1yizhLfNoBd3s6iDUqOX7
sP1Zl14SuK16VOKHrjhcXrRgS3kNubDHEFVh4ALO41d45hA+xe29Rt7+mxUuiKmZ0WXQw8M11Dyb
CEyzyM3b1BHKaG6HL7/PHC8eh9EQFWlJABJ5Dyca0AgvcvKJ9yBqrxAAusmBCWa+iGpCGwXcP4+M
2lpxh4r35Y+2XZP7SHzx6nDNmIDWaPlqjat6xn5+Bjc9DkN33+DFruzGX5jfB1fxu7T1l3Ynap/e
ajL+5JMcqgT1GM0pgf0ZddQjtc8R4l3ESA6EmB7a/ff4TbHdZc5eRML6L+HZxz5yQCMP4GYemvfw
bHla514NEgHIXgyObiPKdkxR2kW0nRzaDOpIlaxDmidsjpPumKbNdPfydl42ocpcTnbMWOgzE9mJ
BkPA7dzstda3hkhEJnM5ClBlLilbDY1StgqScFW8T+enkd4N03OYfJNEEdbyFPj3Owespvj76sne
0EiRmhaGzKJEWZJ+hTK54FoTXAKqzOFGaKoK5gn7f6rSxG6sakdfTFvfaU52AInFPhNWUS5DiCpz
L6Csygo1WbKy01G2NXvAqOxSJBpd/0rei1DkX94//3N0lS/sNYbZ5X5RLblZ/Wbp3x+vqjNyZff+
HjOzbzUG9aiB8TLdueyMgqS6Ki/3wmr3fF/vsongeqXn+KB4iwYkHSyw5OCELeIyw14/UMEJWA7R
JY/h8KSIylKLZpxq2p5qivjvem4gkAIBmLkGcewPXxSgCnAE3HOfVzkzqrJBhv+Epw4Ymnuho+U2
nuvSjuxRyRZ5j2iFHIx0hUHHdLlN44ido2K4Nuv01CnsKpLKyUZFCfoWIwYMulSwn4LDyNf+VC1i
eSXDcKU3dw2Zbufi/rLHXA6OVL7ch21Scz/EC6ZP7aEvbJlgUa9l+5qBuD4XgYvIGgcukhIUYJPF
KQQft2XmzV7BHJasM6uL6nNl/JKafnd5fQJ4fnel1YFgUafXZoAArGVvtY626gdfpBK6NW25ulDV
d7hb2Zgl1mlBg1sGQ2y7heIudwwf4qTquXd99NlUzsJdP+37wcpQBJcFW3g51lPfMWFlvtJJ2bER
iC2/Yna9HE/QpyyoYKx5q7Hx0yI5ZEF6TI8ydJ6CayDYT19CwOd8nE5QODuL0lUir+cAhSkNmfMl
CKPxgxHdSIWgtfVfkm+/4fmdOX/1xTQzmcFeDJ6daRc+LgV8437Zo+mEqEeotCG0xqFHEBlGOi/P
aaTBnpo7/1a5llLnH83q+GcpihQE8R16hT+jYwNBGKot0TI7g/PCaSqrvaogaShhQBVx3uBQr9xB
uaeCr1iBI2TB3to+DAcSmaC7jVCeBdvPohmzx8imopzhqntQOewwnwp8TE6yp2LqWImtQjQLuXXO
10Y5ZAE9lqzGGnzGVKxQutKnQxW8/P9DydoEF7XI1dihl3PAd50ROAwYHkW6qxZNG2xB5NrK8nVX
vsnSGkxp791kBqgpIGw73Qzdywj9pE51icmc/7ao5buuzKHFjNGsqfDgYRKksAIFUIyrG2Ku1mVD
WyhFZEwrMUZ1RebZc4oiSfsR/uJA0P4Y1MqVbxqHWQlux/IvWivNlSn+1pwaMGVSGQ6oZd/qbLJK
3bS6UnCxbO/T7/XwF2cTkqKpVANV8dSrsmsfsw21/OJrkGPNrdoU9TJuZprXi+IcPFIbWWpnYJa2
qw8d2NCiA6IdiDyJqrvbx/djYZybmxpSB5TpWFiGR2hc7yBTal/2hQXA+YhxvRbOxyl6a9TUR/zW
FS4I5GwzdNXyO4iwTCbiyhCthvNvJQikYUiX+Ca78dEvJdqX7aVglAtTBcxUDQ7cBxbIhZIhRdcq
p2g4UVCMMd8pE+jj3F3+aNsO99vSH80/Sa7EtEJon5bVGSNex9JP79Kwd9IxsIfBfwkzSeDj26D6
YZJ7dE5hU0/TCJ8rQA8Ze31+pf/F/KyJYTQgAlOIYfAz+UU0L+kQ9F4GzE5zLy+u22F/+cNt5rPX
NrjQRU6qJpaW0KX8DiJ1u9v5u/4xdQqQZvtIbnvIhLjSWbJb/Ft1YzdAQYyeRbnA96LXH16/Wuri
SiuoDTqjG7JQwr2oZM5gFOcMnGWWNLCTwiJLJXlrdRlzpVi2mXYbE6Sf5q9zys7g3n4ZOzT3kuE6
ApNcTqarsmUPrT98qXKQe/i+M2m/BnzFqURWM4igQVLu+3ywGwN66GBz8K2ikV1fme2mJt4gQQ1X
ERFUbHoLpl8ZMaDJrvGj0C1rctnI8uWxYmWVN9F9nPxN5EZWNjgUVII47+V4yafe9I6GZonCrr+Z
Z7SRL3J3ghny5ez+uWEfC+KQcCxJPIxzsUBucZ0cTVfddQcxCYbIDIeGGC6sJL1E+0cStChSDQ9E
LSwyQ2O3re2kGuxwqu0ejd2Xj4VouzhknDUp8vUWn5JAs0aZv3dV7Ba0E0D95rW/2jDu7PlVA12B
1kcPfviFoi7n76sG5ZL/aIU7WnEkT006hgvV8ktN3Sa+iqfO0ltBZWzzMiFAKoj8oP2SnxHOGGq7
mIVCqYkQhGNnzLs4f7EpHxb4yWBJYiObZRzkYnIZe0KFV6ICr958j0BB9n+r4JWRKKhzymJ5Epv7
EQWzpfdNuVahM5hBMFLExPveR/THIVpZ407snPiJNsj4ZkVMjk35VnWlVwbBgw/NwSQfn8IBoWaW
z7uqAFtJRc5hIH8PzAk9tlp804fdN7MtntGUcm592WE5VBg1SG8lpcuC5ioq9Ce/RidOG6fe5a3Y
zFISClUn8JzIKuEpw9OxliRJRVNikFr5ob2NH2QwsuL9NN91eENlNxKajQ6XjW4eypVNLpwIGO3N
OEfCh1We4d8o8l0Xuf/JBD+uEoRBFY4NIhZKXuohAL27bBERf+V7U94f2/6xEH6Kw0jUyUwKvMcM
zIxY/Vh5mRa54VhiuL5wm2T4BhUeN69ndJ6VyMT6emOHYMBtg2pvjHNiJT4yRPPXuIocHW3Zftm6
WVAhgUMftYT+uPxNNjOK6zPBQb1Z1GqNGWKECOrPvPeCZE+TXTWX1iCB7ix0cWmOsyvL9znIwoy/
ehvh1jRlyhToZXJQDE2iWq4DigZ48PhEv7rhquuPuqiMtoleYD2icGqTggLgc/zREGMw1QL3s6zQ
Q5I2Jwn8d5e/46b7Igg2GZVVjfLV3Z5GsqSPuDHTzk4wdD2flejpsonNFDf5sMGXc+e01NtYB0Ti
jZVH1uCClm4P9sN7/Q6YDyx5XLSdhVXkBaf+cOiVWe7rKV3A2nJpem3c8rBwNgRHyUan3C7dR39V
hlyvkQPNvgBrchctEF0fE9C1RwdonVz+joKtMjmP7wnaJlQfn9FQfw4Y+Iq/FK0gWltu3T8+GQJB
TFrrIJ3gW0zBw6VWKkFpTKMO8X+p5bnsfvX+qRf5xObTaGWICzKa2ZyGUsJagiK1k8TtspscNJVl
YjUY6sgEGL19ga7McdFGkLCGRT28PK7l46Bn4JLpnmOolXXGV6ik7aMmuamY/2AW6m4ufDcPBXC1
rOfSh12+x+olgXbXPI90GY/O6muSD8caHWDzmJ4nvxK8nbYtMRSSdIxeG7yXVPNU5egEQSpWKT3S
YYmagtar1jOEkzmbDqkvcy2ayZjCK9JgUFMz0xr3Ekn3FSht0iOVBT6/jR0rG9y5Qtu6PCs9MvWD
TfEKROEhOE4v6BHsoToaW9O+2k9Q8hKY3XTPlVXuqA2DOcmyKgEVWWo12b71X6CkbkfJaZyOeSYk
PhbZWy6ClXsEMQt7xpDTCw9LAjj08pvQa63hjE6b585b5AiT28JLOwfX8WVU2XzLrJa6bPLK9DzF
E01CvGUaNcPztbc6SvcSQQPt8A1cdVaflpgmEjFzbyfHdEZBf6hRDQPVn812VVEqhCBUy/LbibyY
5b4NPaJFVpc8ZZJXplczhmQvL3XzOl3Z5A6hUuML+xRpdn30kvp1Eg17bRaRISP5e1FcLDj42piG
GmKSJGkOKt7SpE72mO7YM1CT5jF5qFJ2I5uZXWLQDCnjc6iaJ+heHEgWYkIMTOs+RuXx3Lq87m3v
+t/PMvmGh6T157ZWgergW7ek5EZGR6I+BI5UdlaN+nYpeq9sDTqt43DOp/p5bDG+jPSNist+qfb6
hyX3qe1FK1v+oz9g9SNm5XWPDJLNRl4DHRLlbnqNytc+EfS1b8LpygLnp8glJE2Zoa098Ysnlo2H
PAhfSwkCtZkiKtgJbBkc1uVmlphJhNmLsqg8mg67FG+KVCa7QvpBy/KWVJ3NOqJZlTz9ou1jwcAn
jPZ+NjQetAlOSxvtZc/ZjAc+Vs9THpjlkJe1jjlPH6pxphdjgkfVjlN+1XWC4RbR241X2AmGiZIs
wWUy2NpRdlMnGJHtS84L+jW3sWs6nahquf2GoOCPABWgpoDU9DMIzUNQMjmHzcZdxO4X1XntRbNa
F/OlS3OTIAjYvsxW9jiYL4agbyqKc7GozZae7qXog2hRWsMIG8hvQdg/7EWdENtb+LFG7izGadKF
/ojAtECsjY6qKbun0AQEW1XhXXaWzTY5PLpNshCyyTLf8ZToWt5VYQAxFOjdUHteFNyug33iZjvy
MLqBLaNltPq6UP0WoPoFZeXlH7CJ7yv73PnRgjot4x7eWlLJC+PwWdIDARxsA87HEjmPGYYY1CYm
8ut5LYEAibxKQeDO1eBcXonIDOcolTxkpByABPMIxuDq2KW9Nf+8bEP0tTjHkFAPrdOoVpxaOvv6
Camby///9hW/2o4F7laRhdr16LSvkOJr63xn+i+ITG1FK21l7g9qS6CdUrqpBqmFuBEgqWhpHGjX
iZ/3hSTJTl88+v53qriCpW0GTaulcZGEoaZVAKYSZC+P5QFMNw/+LgRJS2ZLTy5B57ezlPkGC92R
jojQWmSaizEUMvb6pMDJtR1419E6r++WmSDRzbp9F/129PfNXW1eWZSaDN0RmIHYMSjM7BS8JOAY
AJ2Z4I4RwQZflzXlyjcqilThcMwP0bXsJu6wK+zMNs7sID/8o3KkQ89kPOe26A4QuMr7y3G1zsTU
YhajycpB/cVD8PbARv37f/OWPzqahkGnaQ5cnB9ke3QaK3Wyn1nv6qhgNZhfxpvGzpz0XLeOfitK
527j/8dGclDCyshMEh/G9eCL2R/jerCr4K1PnjT/6+V1vqth/RmNfZjiEKWRtZBNAcGjno43RTR9
MUtmsTl9Hg3QGM31PU3NQ6O1O2PMXnKiHuu68goCzlpagwvnTYJGOW3i0sXsot316Ze5qeF3416t
fpV96eIhge4NsjfDZBeF84/RnyorNavrUUL/FHhmynbcTXFspf18oHFzG5rsqBLTqajyOATqIyaw
dmSK7YH2pTVn4ZdR1Y9KT3dRph2DcnZMI8bsFyijoasagB7LNJiV03HfINKSddBVVgGoAnHC4ypG
N8mUeRX7Mkn6MTPDA1G/hC0rl7lqp+2qX30/eMVEwPpzI9MKijnaeab5U9iOaJ8lOlT7NEwDmfVb
a4J7W0ttvVetfqjPtAyPE4lQVyXPl7do09vBl6ozVVOW8vdnSA7UatFoC1BbH8djRPu7rokeL5tY
NvkPJ/gwwSf7oFsVR4aPRlqmOx1ez1VoFVTUL7L5ojF0AyQ8CiiyeIJPo5+7cAqXPJUSXZl+fRoo
OWCW0E7A4R6bkpvG5v7yurZzSCubHOb3xMS09ULMtQRvGmi5+r2/pxAKyjzTEfHQbbaEkZU1bqcS
pR2T0aQyrPXOQrSvPkMPwrTHI7vRj4UTHlWLnVsvtacrESZuQsaHbZ4BtFS7TqIRShpoardLMuyM
cPT8BKoUTWj1jIjwcfOuWdnjErUjqeKuKLHW/JSC8Ey/Gr+xwwgVemk3HUobqYhD+PpXebKVUS5Y
VOq0LWIJcTHLrpXpugpqey4ia6y+/De/4fk/29hUNaM15CXDXh/Uve8o9+1xtDWPXkWeiJpgMzxY
LYuD+6IpFCVd/GZRHG7AZTl4Cz2GKDz4l2rRB9ZzwV0yaDENTBM1qbhNwc5tWn1UnDSzsqfmZ2XU
JYSmyl3X9tczhf6j2r3GpB+t2tCtEJwCMZjLolA/ln33kLWVrUmTm/u1JZco4Git4GGwfXY/4rX3
xM3qlm+CbErwoF7O7ujg2eX4B3+vYeIQ7xBP1DayiYArYxxQSBnp01AFAnbsWiqPLDoR0xM4lcgG
Bw8jBgBjaiBBOSpQPNfcGA9JXD35fnlcQRvcgTKsJ6Jb3GLBNlcPPL5PVWv0FiqUeDK8T92fwScA
PuJxL798X3CwOCkumC/uLy91Gxx+X1mUW2mNsdkgSQC7mQrlgehotjEYnq58oTzy8nS7cHHxVdaF
KW/ODYS4TW1N7tIDy35ER8gRXAc2OO5/qqKMx4IwlwxysJc11Og6HZn68at2NECXjqKq00UIBiGi
JGxq3vSYj3uZTy6Valmq5rI8M7ovpHsKsplaEF0ItorPFsngYkmiGqFmhhcJe9GTfTDfyyJCqO3b
6bdD8IkijQ59lKgzjhd5SXMFMxyBJcnnnupWMzxddj7RR1v+vsKNLCmSMhvwzhsKkOGBgb1Xx0Ol
vl22Ivpuy99XVsIkMbsuwIrYa1sd1eKYSOdSJNMnWsryWVdG4hjdQznDuzGZTAylIx80l27Ui/hj
tu+fj93hwC8LMb4Xa4CIUg/BpWW3tLNaKbAZS+xJ2/dT4/ShUFBdtDgOJFqzIRD9Q8RSO/HjQg5F
b5Gt9IxrwwAR0ELzlzE0fzuX9207n/dxpvgGT1UtJ22cgE0M0iUWgU7ZwrvnNkNmxUp/iPXwbKLI
aCrzdauWViZVt5XynRlsH7SqreTsTvCDBBjGN/RNpOxlsCssfEh0B7oq6C98pzfKcidgsF4UJ25f
q6v1czHUSOii/Aif6r0ZLCw6FGOZ849CeORU3y4vTnDueS3mxo/8uWnwUmf+c42mojwN8dBzqhSq
b7MoYhA4FE+oADnZtJ805CRC840O5z47+K1gs0Qmlr+vDiSqtHi8qGipNiAcpO6N6TCkAmI74QZx
yBLXiirNDfxB26leH1qGYUHc1yFeu4u/TK0lij4FSMY4kMlooehJASTrsyy3MsV0lXrY+yN5i0fR
pN3mfBNZeR8HNXEVSHJY40YrkuQp7O6CCFxc3XQoquEXG8bHFmlA11TyM4GSQZ4KCYGW+/nP+/v3
I5RvhE5Nvy96MMXi4/aHeW/aPydPhb6P4Qi6MrY95cMQt4sapiHAgo6Yfsh2Y/gyhS4VcYhub9yH
CW7jfNp0ebVQO8rBWQ6Ps47dy16jfrIuH2KRHW7P6qSZiiBZAEreSdldzR7S4mQmAmDenO9bvZ75
ts8l9yGBImp5PbcnvFs9euvHVhdbzS702ElfWidRb8meC4beAf2RCsoE27fg78/JN4Xqg9KnhYJI
aGFvanbgN3GXCo/oFfYv5/vDzuKiKwzRjBRcwem7nfRxdhDT3WqWviPe/EUM9wI31Dm0T5to6CKV
yY46Ips4/VLGFAp5TPDpRFaWK261pG4uSYLEHk4106wyndEr/1UvJoGHLH7259k1CablmYlRBg58
28xMqQzOOWfSS1ulOxNx96gcxhgv0pteNOC3PLovWeMOsNIaeq5NOMCkOTX+vSSal9j8ZoxQikZB
qCTygXc7lqjlBDXKEQaetv2AFGXjZrQWfDSRmWWZq61JOpQe0gFmyKhacje4Q5g6ktwJ4G4TI1ar
4fam6yqlBo8RAnywNEtXrNmVs2VGAiub4QR6IhAPYeaL8TOPyRASGs5AoqhOQYNpjUZnqebtADj3
BaY2nW1lij840jhhiASFMBLLpxhtsaOSeLL0WMqPUfQNLU7eZZB9n4b9w99WBrkzNLOmlkY4uKM8
TPYiwqDux6sFBiUX3FC+V7tLmgD89gidRGOdm75uEtMAyGpM58WHCdpZI9RdocdLfvZxZYeS6Imx
jXorE9wl0mV+kowtmumUm84NoK/XfsPDGSNB+VHM9bnpJyZmYmUFnT0mf8t3QZdFaYBvOfm3hXHK
hnOcfE1lu0Zgf3nbtr/chyUOJUI/aTs2oy7Q0CtmvM2dIBrcPFerlXB3vFFHQ5Kxpc42voaVa9LS
KaojaRvBHb8JEys73Pb0oVz7w4DzG6boUh1NlwYqLgpN0GW0dapUBZqUFJ0GhqJzTk46yTeSCh1k
CbkL1dqqis5iKFCaL8X4XNdfLm+OunWlr81x4BfRsgtZD1K3LHoO9MKd+n5njvSh0zqrYKajz6E7
YEKrJtPOUHpPV6F61zz05mir4U8pzw6xgsHWsHOKJsfs2Ghp6E8H079VmYVTlKAhVAhah/VDKd9J
4GVioe746Nlgxg8VB1VHmrU0aisKMvQH0ZOfj041PrSN6FW35YbrhXLwC+HwHDk3xE4ZqV4n38Tv
zZ4uf8zNE7y2wbl6zTRflVukvvICHWLFbKngEZchgouUf71jzBOJVm22+qwtcs6vMCkZ8woXPj0H
ENIA1zLG611l19TAjf+LCsAWbqwNcqegyzpf1mZFdiLp2ZgdzTj0oz1OthE7//FjcskPEvU063JN
fidoo2hDQPnrWYPYgOLWO0WUa9k63at1UY6rQFMqqjXFYm3YgZO0iO8rshesSOCCfGNxpclmPFcL
UkFtcVEKR1TzAqJKkARWh8rLd6JZgS1oXC+Ku6H9IvLzcsJTElfaVZaoXjcpJ72RdnE6HgSL27CF
kONDRogHEnCzqzWDbK98N/2aHdVR9pJt2NmpOnTebMsOZMId0ZTS1on7ZJU71ZHeS1G7iN4NR3/X
vDO7tkcd2mOLNRH//Fb18pM17nzLfkgltYHGY++1h8QNbzAotiv3CvgKsEwkuHf+tXJLz8U+FSa6
t476J+PcUR+lJKazDLqMAc0W1XUOrc72ObHRTrij+xDT3u5/3FHuqGtgfBwNyUdV3fN380F/Ln6W
3zBS7jJLtdEU72VOrlnBX+SoPq2TO/e0TtJqhsi1EwTnUt9l7BCJ2FK3ujLXNvgMJ6Ot1A8mnJWe
szdE5FCfNG3k3vbB7UIAZx5EGSSRo/IpTHSQyHqgqIvcW3uAQvmr9qigiDk4uSsdal0Qc723eHKh
8qcFciefTlA1HlSIeOL+thPMibHW2Cvok0R6zuvpI60ba0zb6yBOUPtOjCtU3RwFI35a/Vyrsk21
tyIe4FTgLfan9EeTxodGSfe93+/HwnCLMLW6+rXPv9V6e5Ymem5GbVd16WMsJXaVdGeVEEFkJPyG
XGgUI5IlM2YkHXJunaVGh77WA7n5h8JZeLVuoPWnT8gBmjIHiWkO/aJnB+qO+pC5/iG9inbz9Xxc
uiPQ+y5qat1K8HyyycFZgiF7MLrCS8bv/m6p1en70Kv35pfqK7ml1tIhMaGVVrkp0cfbiMxv3IGf
rHPwNs5p32TGBFnKxq1ABI6+xlGQHd4INz+Z4ECsJb4ezjXwuvfYcckg/VPHF5V0hR+Swy4119Qp
mfEhtZ10Mzv1jX/7ndy8dyWfTFf6UuC+Tc8EaK29isQJtzK4nxbJIVhY5qWvsQE11gPqB9Cfkg/F
AQx0YIwXbdlGOLY2xbclFYxBIn3C99S60gkJJl2QJDOv9bduEGUfRaa4pJziaxRROQRfC90KtLvY
f4zYE8jZ/DZzBDfPgk4X0IsnjaUBCOCCWsLMOdq5cfRyjx2gJfk6uxk6hERTUaKblZ8tA2V5lWAY
C36/dB1kblFZUGGxdBTMnRj0o/+HSEK0Qg5cJqUYzapOIMh5yq4XVkb5MNvov7PiozjDKQjNeC7Z
vqYDbSOc6xiEGGrwFAS5NYe1FSSPgo0TIAjPKFsGhi8Py8a1YAlRu9HSO30f5OxbFKXXpC89v2gj
R/bH89ATjC+PDt59VsX026yqHCmMvl3+QaKVc3ADZfpRqlXonjZEevRl2cqJ4vZ1fECOzLpsSrR0
DnEkLemyOoGMpqZhcA9NllKJeFRn3mUzmwAKkQRdZwZGFPn8nlFIaNWvcOChDj/Ir/78Ne3f+vlY
zedcwli7IJBY/PCPk7gyt/jxKjfqk/9H2nUtx60r2y9iFSNIvjJOUrCy/MKyZJs5Z379XdA+xzOG
aOJc7yeXa6rUBNDobnRYSyhqLR0UACS1rhm9UEKy7QWtmpULCYxT75ZFENscYa1eBkdpDFx9BOmF
UrmLQHZ9x8NIXNWIC3HMxZsAjDvL6agAGNFrAi83oHaSn4a1s72stTEBmbJZ/PegGFfejUkcLwYy
N6M9utJpOVZHyhabfOH5Op5G0BVfHJEG1u9Km6B4k0f78NBDvFe95MAryvA0gblK9TiKwKGAJgTC
CLyM9rERovvtPaNXZEvZmCu0DFMhaDOsx0Ael+metF+D+KscHXPVyXgAtTxZjI9OeiIIUgGbCCQk
KzK+pgr4Ijs70bx4jiyFB3nAEcdWzoa0InValmCfHx4H7duY+MWyS6J9Jn8BWvP2Nq77s7Pqsbgq
UdsvihnXipNHdqh7S3sdAt6+fMhT3RKV2CqUXVLnmIjdGSDtMHhlIc4VYwtq3QJssAVD1IAut5Ti
JVau89ZvuQTavC1lDIfQ5oHUySE4oL3OATQBsimTiErosKtHgHl/oGjuatEi19kV7zJwjJbGWJGu
BCV9hljdmcevaveWKx6ZiS1gllHjzPysNSde2hGNsSNBDb6lJCQIu372dufk16Of+wTsNaJHHOAY
7TMAWfKQlHnrY2xKGfdRJPUwytlcuKlU+8J0Y5LAnabySsprXvKNJ46xLbpQ95EUYY3AIlMMEGYB
pTNtLcVwi5E3GL6uNqgto44D28zCP6bRWBd6jKf/PD3myuD10ZOafxkB9DIGhSXzkn7rl+GXOHbg
qFhKZcpEiEtkZG2a2m0yhAXiezXpHEe67gfOkpj4vC7Coe5SEMo39UudPXWGYJHBGue7JrgVAbwa
edtmZjXgUc/ymNCgleUulZZadWYDswpHOf2aGryBiD940bMQ5pJrOl4cYpkoAPutr3v0fUt+dpdg
Ci3iVJHWH20Xy2GvtD41Yxt1KtLNi0e5baPI0lzKX5/fc9OW9LM/e7rzsphLXadiUQ9di0Tie+9q
nnKMrzDWaZtX+kHe9W8ip/mAp4TMdQaMvl7ME8TNuVMLP4LmZqhOSsJjzOZcLbYdXUI7fNpMKhBp
1PmZdIlF6uSpy+NdU0970uS7MJ45Sv8HX3feSfpNF9FPXRCjiuRJBUuwhRFgG92RGIS6pecGJrx7
gZ/J420mEznM89yPRUZTa2CyF+F3MCa5F8DtZfofxMuO7iQHbjKW3qYNjflIeFysM8+bkhANOYXW
BYy/Ix2bZ/FmcGlruvbKi1Z4l4FFaMpnoTNjDBACP9TLTG/UHUHbY9za0uvHePIbzYmrh3YI/uYN
db6DLMGmIMsxsER7bG0c3atxcifp2c2Y8SrS6+7ml86w9JqCQcbJVCEmGooHWajcYB58kE17KUY2
MGK73zaUHIX5QAW9OLo2judlTCvQuqbfmzm+EgIMg6AKKoaN++8kMWYlL5MyMQfYsIS8TfPkVKLo
BGJsNRJvJn0NQxRhyXkPGZMSlNJQhYUG5oyFes+XfjF3pvotyIgnDGAwArbyOOd2pwqeFn+fwsiO
gHevlo9NKNqZmPuNMdpGmF/XcISCqFvSPNtm92BK34RFfhKq5BiWU2ZHVXkk00vWYRXCfDcOaINW
hDvwxqAfGZRCKB1v7+F6lvliZUwwMleA9pQUxJXJng61xm5sVbvZk9yU2+jGcaEsh2fexdEYA+vI
IebzoO4S8jKVHAO5bpOBXaAD0E2V2L6Vom/VaEAK0Vmqm2DYl+qxKHYt+SEBhqZJOHu3rulnYYwx
XmQlCTHCgBAkswXjysw9qXzHO2T7hFavr4a2MICgKbLGtq6MddNKMkr5oJQ6Sd1eLt4MYQ8sLKsz
ea/41QO6EMVo+SIKkljSbEtb2cZwleevEtdrfrjFT6b9QgircHGtYkAHD3iaKZgeWupQnGonXKO9
Hv2VjV/eosfymPxNhV2WLwQzx9VPfdLoHVZn7uJvdLwgBzQJ+j4mpFkrn+vCVjMIF+IYx9lnkyIu
KOE4wwv4A98SJ7flGxPpCsxYofgduDy8BM7psY/uPA7qOYtFGF7NW4yHKHe68tu2LnLWxD61VUkx
lz6BGVSkJzGILZnXwcxbA40LLpwHKEqE2ZyQdknGxp1yydJjwxPn9+1lrFqJ89GwTUfD2KlVkWGS
RE5/9njxqRpgmm9AlVg8VSnvobLWx3epd+zrORfTpKwWKIJyM9vAUQKCYXfIDxOIZzFYvY+OtFJS
7wq0nG8vc22y5TfJdLcvdhPAmrFe01xZdKKzfrJbX4Uqxo91Xz9o4IFNfD7txqpRvNhbxoaUMxL9
cY1MUyfhRdF8afQvwXg/CZwYf91vXchhzEhbLnWkkvgfM6J4uQvCcJQVTB+Vrh/cneQYYY2xHZ0x
YdJDypDupq3gX4Br4cu34k1w6p0Ck4WJW78pe/VK4kwX8q4DY0PadiF6DRQAp257S5K622H6VnTV
y7aecG412wxkDg3gdmZIaTUztaKytYJe5jnL9afL+cA+tQNlJEryEelOzMKfaL+M4cQnAKLuiZfe
m87wur2o9aD+Qh5jShAb5orS49rV7ui21/kX5Ro99U59HzoZJ+rgKSNRfr9oylzXdZTQumST3ZXV
1254SaqgBq78Ue+66wY9cnUlu6IgXEc9EBViXt6Fu1p6xhdX3RyBcDsOuYLdRXaOvguXD4I/OspC
eMUfnmEhjGFZwkSJiI4XduPQ1q4I1N3RDcJfpCHDW8VFD+WRSx5EdX0jbiCMYVHNRF7yBOcZPBr2
5GFKyJ4A3w+8r2GnP6YyWDA/uuVSh5YUlYdtdeJJZ8yNsERiqJcordGGFjqRr/gtMOl5mVaeGMbO
FEERgZ1ApoV82jdD9jMG//8Hojyq/FubSb/jQl1SQS8no2hgpR1s5Cvtrsrt+v0jj9Bxe6s4Zowd
ym5mrY5iNMyhrfeWhLmrZMBCNv/lJWShrydxmOZQVf6x0XVoo2VdRy8qbd8K3oof6du2RvAuwadZ
bICGp2mFrMFoizb6G/F2Ml7jA/jbAI5GecfaNySFtoVyTDU7I5IjTxHkJgzN0NfWHOwEnp6vu28i
mqZOdNH8sOIXijF2sTFg9A99jXjh6mJ36AvF7tHxOgKCeXstf7BZ6DvTdPSCyuyc4YBitTTQ8IRy
EtOWVx3chfvO7ffJYeGVadZ37iyMuVmZ0aGVd25R0Evfq2wfpJyM6vrGnf8+c6P0DjgAgHQHliNm
F6W9Lt7J0bfa4NVHqCf5fHF/iWE7YEKxUzoVqcd/mjdQBe0sAL5SIF3Jptyx/0PzBk8kk2kHXSBy
VO1CYdIWb4JVSgd3sImV7LorjF3dhs/besHZSbYdZsjTXhFa2Ka40o4LODkm3LHW7P1k6jkquG6Y
zrvJ+G11qQu5reiDN3f1xJuLU60+/rvVUL28uFCLIJiAikLYU6FOB0CVLHwV09KqeVPCvKXQ3y/k
kHJJKrBGwRpNs7fI0Ze5Kq3QJJwd411atudFiedSmGq0yfb5bhhocj1XfqY38eCOo5U9qe1RHwV3
ew85d5eFGQZ0VB+HPTIrlJ5imEF4LXJ0bo0uA0+lsyYw5qFuhFjRF1qM9ySPzmAKuwX/olcJrbKL
XWE+ifY+Z9YA84REO3qux516x+vXWK8AXXwHY0YaEpZjOfS430BOLWsDmK2CE4uiXST127wkL4Ag
eJmC+zbNeL6FI/sTpbK+DF1UAGHtI8ap7cQxXdqvmBz+qofj1yI/kSqjNTiJ5BR9DkadAX/tSMbX
IboZQnsSbrPsEI37bf1ZrypfCGTeAuFS5RSWl3an0GoXRXkkgoUh6e90woJCtYxv+p5Ljrj+avyv
Un3iW1bVpe0mGdYLqP+W0v3I0cWa3UUjkGJ53LzbRvMTz3KV6YmeaaD5M7OvJbwpOvqSU8M7OHoL
/ux9PvErR00fNGGNXocp8ovIi0B21dhSbHfCz1rnhDq8FdHfLwyaKFRyHGQy8p7NQa0BMEoAc40W
u8LbVo5VOWDmQH+ZpIIbgblxcjkLQwpOBqeQiG1MwLOd6hAkONqh1yueIlJf+WkDz8LYHN1kiuM8
VUjm0uSn7rV2sO8OJZoaYo83vb4en17IYvx2ri3/yXf2NsqfXuqmVzBitnLXfpCgdj+Cax4c26oT
uhDJ3LOmNUZdywglajrFAA6rvhCNs4U8EYzLlhYAjfU66vBK6IiZ3013XfhzWyPWU9QXy2B8dibI
i7EYKX1JkMN81znoNAORK6Dt93Ddk6v7KERaBff1x1FFtvmlm0OjAfA8mjUW9AKqVjAelehQGU+c
9dFj2NJC+h0XVyuQKyMkJlSefO1djPaAYm2+6R20+Tuxx5tE5B0Y83KuMW1em6DsdLIit6UxvpsM
8RaJIF45nt7TrUUxHlwQhj7VCzTxzO1dXrzl0fdUOqmhn+a1FQ9P8V9Vby+UhLEbOeh2lUxF9YcA
y73QfA2stIA0/XdHxebmQkOITKX/eCMNTryjBsN0a4fC6Yb3vDQnR//YFN0wd3Gb05RZHNnq6CbF
DtAAJU8heNeLMFaiLgwtIAlaCvKfI9pB6GTZ6KMDBdTW7Yvpzy8qEP3i+4XXd7UaRp5P7FOWrl0a
UqsIkSv5+9zdCPID57BW/f2FAMZuxHO9SGaEGRrjqnJmu9uTQ2TXNlgib4fde3lS7Om6euQ5Zc4F
Y5NxumCi4QVYhY4+HM28tg3k/HST4415QhiToRf5rIcd4mMz88bkWMo/cqH8KxmmoSqAwFAVlo6r
CRexFEodRfaysiPSeX33JeLiKqwf0lkKs5IlTpQYfFwKoA1OYX9DIqyp8LugsJXsblsh1jftLIox
faPcBGkTI+ys+5ux8zvgQnNJZ9YjirMMxuz1HcbJ21rH20j/Lo4IZvVnWSrtpTatUtf2pXgXz/Ip
FfPbpa/s7fXxtpIxgXGjzYPRIhkRxZNdNfGDEX7LhtJaip/13H7dFsbZTDbzkQO2Npn1ArEn8fXa
E+eT+heYB7JMfu2lyURMYWyKSpkiiQ7WjqZ6b9tjbjrbq/hDVHaWwRg/c0nmRAlpJenKuBpOxFaO
kWGZd+GpPOX78jW9Ma7179tCeVvHxEyTVI+63hSIK6QXo+hdEBc3HS91rXK0wWSs3zJ2S9EHyAyY
elZa0gSauGXwMFmXGOVBI+EuJxEou59MHShfxrOSYBjIzL+lBSb9AowDhUCHr4KTrhd+ZC5+2sY/
jKKIrFxOrUHrPEJARdiTG2NJ7QLoC0Kegw5jr/WNhxCwH01LM2M8EJahtkLwYmRGdBwwlTLGGmVg
cOsalEh9c53V+g3GqHfpEF9V1eRHyUs+DpxzXt1ypFABbA3MEUlhj3nWiJCmiEaK/j4ZvCz/WU4q
5/qt52IuhDDnKplSM6DTnpZhym+ym3lB4XXIUNA2uYpHDMJbEXO8RCrBsUKHnczmOR18KXFaXo/t
avxxsR76CRdxadiFaScKiD8iULloThbviWwtk799G9YrkRdiGA+QLqSOxRSK2iDvHO+k3WR1Oqpl
BAQujU9yi8f2sF4fvJDIOALdSNpYQ20C1bnZRRkek6DzDW2ywgi9HT9vr493UIxHGNRMAuFliMAU
nA/ibAEkNkelbFvI+kz5xZIY2z+3ydgm2ceSDJ82ECvghdnHdvpQe4Kj7fMbXnTKOzcW0VxXhQpU
JP/NfeduiGQg4CQwuPhP7ruwefOmvINj589IOUltmyJUHTBtBJQpd0LWSL2h+CZgFnrg7Cnn5FTG
aCCtr01hiPhRu9Gc9IkccjdCDRAdFOCXKPfIIXPblOit/fRqOh8ji2vea2U0KA2CxzkcbbPPH/J8
4FHIrDqGCxmM5ShIlqSkhC2kgytxaAEG56hfN25/6sDrK9n2N1Q4de54OW83GWsy5qM8lvTsRiOx
9VS+lQTT7YySc2rrYhRZB7crAVwhY4QH0Yj6UEGyQDfr74OxIHUkfVcGkWPsP9p0P5/UWQ6zi53Q
9iH4itBj4Dd7AuYC3ZL9kXIYOOjdN6/NR/NrcQ04o/3sF8Clp9CI5du2hvLWymxpE+S6AiYHDLwa
M1CUZVQHvyYIKLalrOvLeaWMfY7mwGikHmHzBOokAMMOs6tLXpp4i7DflrSu/WdJjF3uJTkzGtqT
EqLhttZAEVnxqOf+YCjPMhhzrC1AVggSmhMz39Twh2j4YrNPq0Pq+F15rBJXRCMMppOJG40cnfmD
xTzLZo30svT5FCD3QtvoZcNRdhQTIFdRFqeuri53vOnydRf+SyKbrxDzoCzFBSYsGJygeA4wPT+E
gPaeX7ZPbr2rTj8LYmL1WuxnsD0g4a368nX9RJP64QG9dS4yPic6XA5iGuAl8yciODrDZi9GoqtZ
sWB6K8xBwjNm+yUvOc1tnAvAJipEKV6Qz8faGnMvpuANwdCmCgwHEQ02Pc86U6inDbtCGLuimXIv
thGqPo3QOCO4QoK2OQ5peghK0Vqa3lbq4LGKKxtW/GH7EHnKwpiTCZFKOGq4ftF8m1R7uXwcx6OZ
vG9L4d1AtnNIMvTekIIAK3wHFWrwNb1WbcmaduNrJvkmWFljbqv7eo7rQj0Zy0LmGf2CCWLM4DF8
MnwZ7YkkQZvzsIvt3hEd8Es7gx8deG1SvC1lrA1RDNBgCdhSsT0Z406ud5HhyITThrBGHIIe+1/P
G3ZixijrCNhoUJrRFm6SveRhYPOKItTIr4svPNKupc7PfPHOdDq7sv+HyGz9Gp6/gImVklydepW2
3ImHxZHQe9O9Vc/ibe8pH6gxU8flbPuDyTmLZDz9CDCedJRxLY1H4pOr+K5Cdbh6QwHnFJxUa3QA
eoJjHXcT746u+92zZOaODmnUq6KOyHcA+yPwsCJbqF0UJBwdc7EN8WjnB3+P13XpLJW5nrKqgj4o
xyH3w4Khmru2vQGdsj0rf1Xqu9Am+iEX776gN2at1Gi9RbPG/maS96HiZsOXv7ID5/UwdzIYwowU
BrwhLb7RuCnrjobTOpIdx0A+SR305PfetlDqYT9b17NM5j6qLdLpZfERtVEM6f8y+fxVDvhiBxlH
P8Ylcuq0KkaaUyke2krFUD8vB8y5cgoDGhgZk6DPmoJKqf5eGO2xa9q/wrw6r0NhvHpZx6EwVej/
l+tgsIxctiJl/hmjll3K8WkaDbgkQK7YyUi+BgJKmmLgmyirbx/aeifE+TNURiGBA1fOJQWmyssf
0+LEZWUpWgxYlWtSvJQdBR4ZVYUT9nIfm4x+RiDsQtFbRnSNvIRq1xhQUa7jveTKu8BeOK3lq4pp
AA4XMGLgzWVRgOISK+xn5FqUZtoJtWRr3WJp0fcAWTYZdC9m/qPMJE7WYNWiXAhl7FiclLI6J0h+
dkXiEJCuFmVmB+NsD0LB2c1Vk3khijFeU1xLoJZD15qZvyqDHemvscjT1tU47UIGqyYSKUgHameA
Fcw+5VGqvBD0oQ2SO81z7YTfa7zBjDserdzH9Osno3Ihl1GUVm2qIM4/FAXzCG+tS8mjQrd7Vr/7
UWQPPxFRHRIbNFk3/Nlc3qIZizbOuiikNEmXkD1G8O3avCqIo8SyrY+cMGP9RlwslDFrhWSO6Uzg
cfV7xUP65RA/pna+T287OzrwsnTbN0JjCdbLeQ5bMuNxS2c86PC94quevOOZaro/fz48jeVXVog2
T2GLRlEiFs6clW6cAz4XUVoSDU4Rwq8XEcee8UQysRJSSkGjgwXOmdTUFzCHABrOFoBAk68DnJ03
g7l9yTWRCZOIPpEU8NEU3kK/kczcKpd4r8yJb+i8iu56Y9cvBdFExqDIaSiNZQll7A/ZCZzmbmvn
X6adARBW2Rt+ggHcnnfl87Z72L4BGks7kA1VqnQ9Eqwj6FCU4b0ar0ZwKXS5HYiP26J4OslYmDJq
VLCVwh/mqOwBHl05igKx0/G6Uu6VZtcFXFh23ukxtgWQvX2M3nAKRlfsi1dQbTgzYqOT7nZuYGE7
j6nXH0We3G1zrYmMVcFDPlTzgKooOsuq90jYJR3nFqyXSy6UhbEmAthm62FG5VezCMYrJKu0m+Po
RTt5p++3z42znI8A4yKi1YfCMArqfRb0iPZXdeTCw26LWH+OnJfzsdwLGSSeq2KeIQNw5ScN7wIK
oo8K22NuT7lF7mU8wdAjlVvFF97y1hNLF7IZi9JpvZQC3uUXhiCom1K7+wdD8H9rQ+dcuo8vuljt
XEbiEOkzelPM+3J61frcUoR9YO5kHjUd5859pBMuJNVy35TmaGAE4gDae/RG/QPaycXNpLZpwxF8
VIov5GTR0JE6wARjcJXdll+y+9wPfRJZo6fY8ol23ao8whTuuTH2pBGF1kgAiusos0fqE1LVlqw5
U3K/hPY4e7GyD/pDUByScK/oTxyF5S2YMS0d+mFFCZCdaDsr9pHd+/FXwHp8B1+r5KLhx0HlbeTZ
FZ6H+LhFF7tcd0sJsF/01Kl+/I2+nGd0a71BVX3FFT2UVOzMj7godZzIRfvA1r4Qm88xMUsTa6Vv
zXinv9Fhc0ryTt74IxqcjWXRUsgwS+Jg4mFWlrdGclR5gDo8tWHTPWk1kgUAJQowK63sFPgADfWr
Y7UD/TQQpP8SKeJsXlhklEQvwbUyI7AWJb9JbsbeJxpnXmf9jWeARFvXwG8CjpPfkw692JhzgQEo
mE/MMJ6kI0XnjXb5De+ir5/OWRDj2sKw1uU0QFzZqmVkSaH4Jgux81d36yyE8W0zIWKTKFDzXu+/
ARjroGSx36fjbd1qjqYkN+HwaAD9UUzVOzRf2Vlf3+hJeW1U81+5vl9fwlYAklZN06VC5hPQY/te
S4+19nNseaWNdQd7lsIkCqRGmXB6yKsk8HnyN+Cb5iov60ad2GcDfZbBOLmo6sy+NVBATJHBHf3o
pnwhKDWDlNcxb7kA3Kt5+LM+skl/UoixKqXQefnj+THsFF/wqQdPrW1dWfek52VRfb0wTfGk60JC
qQuacrBVA2QkIHjPzGMS/sgSd1vWH+zgWRg9xwthmhzlfZuhpWqMn+vFKoaHsfVK41RIr0J4Etpv
JLgCnms4cJzNehh7lss4ug7IXFPQIGM6DzMqG5mlJRJaO/D/hffeWc/1X5wcY0lkM0r6sUWeVL2q
TuY9Gp0OoGh6oByNixvuiUUnhTN7ed3eW945MnZFbA25LtQFbwNgigjfosK0Rv0taZ9EBOzboni3
jbEuulxMwTJCNxX90CxvWoF88PjvZLBDwqIcBmY1YLakX0SnRtUrQbAXarwnI2cp7JQwGTIgF5eY
PZK0BBO08b4rRq+JeAB7PDGM7SDV0rcLSOOdsD+BZ0jPDubAeQDwRDDvbADn12kgYcOU4dAuLznC
fB4yGkfFWJbmEm3FEimRryviaocJGleLy+/ynD2m9Q+QI3KcGG9B9PcLW9GHXUPECOgyebKvqzvV
eNRGXg2AYxd0xi6QvgYUbo7gPjn1bnZL7DZ1CdqWOsovfIgOokc5B7Tv2/dnvevzbCJYXKqlXlSz
aJCnoHlCACQ7/RWqgc/v+Z429ag7fvHmDzHbLwuoM+ZBQV9lREQEhcCSPNIUYe93zyOYJWWv9viN
RLyNZUxEnSInqWa0uV5ByDspvlh1nqG2XlDHD9u7ydFKls6kTIgZDyndTMU3DY8UD2rs5lJmdRwL
+4fHw689ZGlMkkEsxoEO745278q2iVkF8BWT2xhkNBgcTHbyc93a7XHgGVx6OBuhh8GYD0HPh7Iz
cBX0VLS68TauXwrxZgJS0OKq89v2fvKcNEvKDNw8wFc2yPm0jae1NiYK7EDYRcHtDALZ8iTRf4Sr
Ek6s59xHzpVnGZpzPRt63UTlLwpdQbYU5SpsfM7qOIEVO1ZgYpi8SgcduQrjXQMvexQsntGrL0Bi
Fy1dVA+9quGHd7PhtHHwnhgGY2yUBJHBkBBUs5r3Wj0SkG3O8Wkc7EoJ7UyzhdgWx4jjR+lF21Id
ensurGjbIzff0tTTfKBIJd1/Mly8NPYfsmnnu8HYl2rUpFHp8Kyh8BegSb+hCSDloACfueZQb/K0
hLEtYtlHuTAjU2JgigHYo/0jCKC2tYQGvRu7xk4XACdckifaTqC3hzD8HvScchvPHLOzBUmagPec
2sehB+sGOrB+ATdQHozGzvjNq7w1MUaENKICkDaoXwfgbmdyCEqKgWKprzrcXbQT0VpfWLwxgPVu
m7OrYwuL2RLLHZDbaM/Z5Mjody6cknYqPJo+oNbwuubNk3FsJTt3MAKoNYszOLpmaayldlutdsbi
VRxuh/5VTTh5A46fY9lFWvDXy6huIEgRrzLztUv2amobDUfjubvImA6iosYgybhdFTot5flL2e+N
zurB5Rg/KgCW6vd5ZS3ZYsXt3bDsy9jbvg8cK8JCLsyqlJdG8DECGxxqXwUQkQQoKZ62cG62yRgR
aQ6SPusRYM7FLcAxguiIgtj2SngiGOMRYz5EkQjtxFKKnYJO53Y2n+TIeNwWs60XJls9LDItzPUR
QUmtWUF2jJY3o3HilPdKWifl+3W9TLZ8mOrVOEUU5UhB2mp2ia1Z6gHtZQfTVnxa7xq9f1IU/DTj
+k6Cq1XRsGOAy/jds2RSUXbAgYHoBOgYeeTkZHJGk0eR8odw5CyH0f0mnI266JBtHL9QLr7cnXbq
9/Q0uQX1Lbvtc/uDYT5LY/xlLkZ6kYgzoHRuJi/cKcgDYpht1zuzU2IcmsfE8Yeg4CyPUfkkwDz0
LAA7bdICK5Ou2+hQa66MzkQDQV79mM6elvEiPN7RMZdgVLU4AeYGrNZsoTPODg5AOLmuduWLeYWI
chffhx5veIIjk20XklXAKsRERRNNL9u1cFfIqUfan9vHt37tfu0m2zCkG0RPegpHo4/PWmGJomyJ
YESe77bF8HSSnefqokkrExHXO9pXe9rs+N57mMiwRIu/cesqaYJdVFN1MGQTJrnZDkM5S5iRhQsF
ameK5sbyMfQHdz7JHn2kajyWiNVI4UIgEynERBDVVkQ5D5SGVibrVsA3XPRvfIqwLmQw6YoBCMei
lCMamRbJlsKnKkn9II+deBbdRJM8Q8JDWOmfhMG09LC2ZHPhvBtXFfLiC+guXETGUTBmhqriNTen
+2JMLCm9HfP9tqLwdpKxkVI16zWJkF8oJCdtCkvNX7YFrCr8xSIY46ip0ozXGgV6xFXWxMnXUoQD
Y/l1MgvO+2Vtv4AChD44FVOxhI0BatVQMXsJNSyaHcgxK/VrUz9ur4YaO1YpAFYji4oqiobIzq4r
k1kKeQvjS7JbQ73uNK8YQoyDummoYyyb07C1OkNzKY7ZvAo3LlBHMNpGJ9oBkB6SB8Wbf+RXCtBI
a4dmagcXJOQ3mDopnmi7Q+xFnPco9SdbS2b8DdGjSAYzOOx/hiFmDO8ss6UPJ7OdnfRv4JQv18v4
miAZw15oTXjSZRf1PwfDlvrX7RNcV5LzCTKeJQYhtxJp6DzNusgu0XMqJ6Ibzjx8o1W3ebEUNj28
KFEeDyIYIcQDBiLsZafu873izjve+axdMPTIi5jkgoKjCPm7lYjH2YyVGe+XXrPM9K417/rczmOe
yV31KJdyGJtbDkqRBDomZaAMjwFGuCpFtTK0XJZq749KcJD0Zj+VmRVOy6FCN6xeKbvts1t1NJff
wNhkwFX0ER5sdIAYfNLXoNnYhaf0BPuMWL/fKd858ujefdJ9SdXoQLSMGJJRllnKAm3ES/s/HdiI
7I4hqKTpBIbAueur+QnlLItVGEmWFvS5YUCV1nd1r7in+LQ035rf8DCJVq/0hShGZSRRyZdagWOR
WleeH6Imstvh2QgspTU41mP1ul2IYrTGTOMmj+hjd3iXU8Uy590y8GAd6ClsnBILMqqi10YLK5wS
bYCh8bAGvCMQ9XC0b/2i/VIGtrgwFPIcjxpi0gUEnbF405QHVYzs5m+AIxRZwuQLvJhpsu16bZSm
QkKREXukXoqG2Pm8gCKeZzfWFe5CDuNc1DTKFUxr/aPc3e1iYdbuoIOZp3rkjUKvbt2FKMaHtCUw
WtsM2YFS1mxVkk+N1jolqO2qmtsLv3pnL2QxPkTBMLmRqojbxOZ7K1gNeZ8Ul3RXUevrjd2O11p+
v0S8oir9q590UFbB4kGRYGRWBzM1r4IJL3cH/b97RX5vU+k4KpMlqZgHbWM7g+fkGKfVTdVMCZ2w
hiwBte93w18HzTQIC1AyaMuOBLyv6ZghtQPWOXDKhHSKCZOGKPy723JXu7mVC7lMWNq0wtjnyX8w
4QSrcCrH8Id9eEjt3hNvo2sD0nMPfTZO5sucdNaqPbkQTn+/iInbdiyTNgfJeEWivRx1th6nT4nA
Q99dzWddLpK5HGKzEBLNkBNIQ+2WlU4575AVTMZrtUw9LUlem1R20jH8MmlVYCXtw6w335oeUDYz
72W6dtKIN1VJJMSQFdY1LKmci7WIyrnanBrjKu1ee+2uRsy3fbKf3QKUF1DKCI6IrBhsrbEjoYmI
haiOOR0n8wHMP0117NTribu7n99Wv0ti7AF9BKcgj6VNbnNmoegM3SGWialiKE3IpeFeCcZ+l8fY
hDlvejlKEEdrZK9OtqB7JfHM8fsCCLRKPSk/E5NHUsDbTCZ0COqkNGUBnB1TpD2QXno06smLo+lR
GkR0Do4/ts/u8734bYVsjZGQUM6FGAW4Ik1scXAL7aXtOA6QsyS2umiEShTEwJ11quhbRL6QULCz
pbwW869EHO//3XqYuEFawsVUKXp+sVzP4d407qvyblvE56fv71vG2M950PpKQcTlRFpumdotl4KR
t1+MoZRINaGLBxGzLDQWAWQLRlQHezbHYwp/YY0DsCX+3ZIY66gIgP9oZto1JB16M7J0mXMsK6+A
3zeNsYuzEc+SGQSYJfiYSQSoyQE0zXjYAMqb+/TkSmPshBCnJKlouTXZzy6yWL4UWuEp3tNU57zD
1Nf29vEOjDETei3rk0yhH/tJ3GdqeEoa4a4xMrfLn/tY97elfQ4Zft9KxkJ0ZtiEbYcXokEw+1RM
e7BvyAPK2cFTCZYfJVr+3/mR3wSyNcOi1BVdQ53GUXrlICiNPQ3hfpYft5f12Vn9LoV5XMgxGXo5
RiSkKtAJpCni1JOM2yjkWKOVHpXfBTEmYoiNSQ5B4OpotbBv9eZVyltLJI3TNLM1muG1Kn0bRdoy
CAh4TdhN/ddy0nexGdtjzYXz5Bhgtoy4dKCYl8EaQOul0uDn+uOScM6PozBs4dBs26GLBzzb2qzy
Cum6T/y5NL1KPoyCQ5Iv2+fIWxBjSwSxmqJoRHhZm9eFWVjd/5F2Xb2R68zyFxFQlviqNMEzznFf
BHuDcs769bfo82FnzNUOcc95NuAeUs1ms7u6qn4eivf/ZoOLJkM2zAVyAVDn16qH98AmjkFwLczm
/nwgMk/RVNOSQHmj8KxIZdgmCZT8UEgtR78lOyhjqul+0fe6njsScWcR4md9704GOdesiJ6rQYOn
VRvcxuZt2e3lSeD+IhPc7WWpJDaLBp1IyXSM9Latj0MpKEmsh8PTKrj7K1Q6udMtmGDv0OGqhA6Y
9trpL+2/6FZ8/UCcr6lJlSsg00RtaQG3mZrZjeWEBd4WgU3QLey2XelHEP+MfxAhkkK0kZwPalAX
XboSWU0+9s7YTS/l9Gs2R8HZXU82TnvJ3WRUnkfFhPyiazXD1ZxJ8IzFv3yYRCZY+Dh7GlF0BZcy
wIG1ppuqvaoygcetVN++fiXuwlKoLrexgsgOrpxqN27KzYjJ78XuPNmx/OEpcGpTkND8JQP4vW88
ATne2nHVEOQbFkCWihS7g1btQC9hj8S6Tpr7Roq2C1TAzPY2xohVOSqCX7B+nZ1+AHedlSHVSMjK
nsoAIS5peR6G4UgW6i1JLkiuBJ6oc1GjmEZziiYwNOfJdtCPCj2Wk+BIC3yErxmEZpgSOcNqyu5Z
0sdnM2+/X/ZC0SK4oFHFeRBlM9BrUrpDLTrVtoaIo0LoFFy4yJpejuUezzkmbqVe5U8EpdIKhIh+
tNfuRXPWohVxAcKw+kFOZzTAZXMzG75lfBgiNxdEWn62BxUFUzPHAdUjeVcm15KW2BXERrs3gO7+
2+fhggQI5vDMzyC6Kde5S4F2LScbDc3LRkRexgWKVlfmSW4gCoLRXCc1pRs5FcL52P32teD2JRjx
YztWJ0WKHMHPWm/8pTgtsGIqdckTucM1v1XZBgoigcjt+Da3OkWLxVT6wCjqaf1bPLoDcdSp3cnR
UWoNO4aiW1ludXoci93lHV2B0XxdLhcbiLWoOVr6bLng2vhZHJpd4YM/25mcCSCaqbHB8ehIV+RQ
bISjPizG/bnXkCjWJBnYWon7nhCb0fJiQCKQ7FS/tVOMi3R2fYDm8o2wKr1+2n7b+izlnN1i1WBA
JpspxmeZUwB3CGXA++Qj+AGapg3gC27ihf6Yiz6tYIX8bPJiRWUcxZgzLYvULrvANWd0qme1+JSX
TK0YuPvAyXPVSafR0agIcC9aNfd5syBou0FNMRthTXgx0W3bqU4ZVIIUYQUgztzotLvsVJ3trlL3
4UwZfg0X9z8SZvdgR2IUX6qz/8RXUld3RSJtf3mqncxyl4Klj7M6JhUDgUkOa4d+ckExJn2/8rL3
cdf8zF8unxjRjrK/n620Qsl0USVkQ2ZX+5QMYKSb0NrQNBF++S9h4bQ47n4gNR2LgeDllzc2o1SJ
/KX3TWwphEL9pLZTwcr+Us08GeRySbk151mJMt015pvYHG1DhnrmcRo2/fRAUY8JN5PwCSXaTu7e
qGvShA2ERtxg3Fnq9yX4Mfz/J52++iYXZdKykhIjA6t2NUB/t7Bp7VvK/WWvEHkiP3q8LHLTtrmF
WTfE0eatdkqHeMnH5DTvA2YXtWv6Jqrer+fNpqxolFoASZncwvJoBBy8AgQ3sz7aeZMUntzvy+Et
yHs7xoOnUDBRjlOHp000u62ItXA1uTiZ50vDsTyEaTIA1xaPyQ5DxPdBnn0PkuQXiYNv0lyJaL5X
M+Yze1zGjDZ2TAPW7OtDxe6pQ+lVxrRGRI0o0bq4mEnHyBjwckTxoFicbLS8ch4BL+3z3ZRjLr+w
4ufLzrOa1pwtjAueXTjjYS8DOqLN5kMpz3Y8ihiEVo/ZmQkuUGLOL1J6GQWRqKvtJHiT5OfJFED7
Rd+Hi4wK4OBTmuMZB9w5DTaD8lSV39W4ci/v1vpRMzXDgpCZaaoaZ6fRqk5tGSto68X3DMs/2EUC
7UfLDuzcnV+gZC/m3P5zeAZB5MwoF4yhwDXoSog8yTIrO9eVg4nDpY6gwSa9Pw+dB+7onRkp4N7/
eXm9695xWi4XlSWzCBOSsXZ6/iDP33rR2ACLEn8kYWcr4yOwGYXAGGM7o09FXwtK1LKX+6LEev1U
nZbBBytq6GoXYN5U6hdbyrwWNEGmfqXJ96rsX96x9WzktCT+cV8TSW16CjgPE4GG/PrSOuwlhweQ
22zIDqkeRk3ITkQlt37Ifi9R5wJU0PcZqHjRmls62ZbnH1aVeZWhCFbHvseF78W/5iFx0hCrA9K3
UxS7TX+m5aNFMK5zrxq+PAmYx0RL4kKTrnRjnygEo/81gIKzuW0s3YlEGuUiK1x0UrIkbPDwQqYj
383DTdi+qqOgv/+Xy/L0cdhvOMvbokGO/tF00u6SW9NftuHGevgHCBV51JUFwVD0lbh40U4xLTPG
8ZKUxB3h8lq265OP0gy3nbJvRCXV9WTxzOW5KJEO3dhkHdJSKI28Uz/cx45xQzedI23FAxArEJ8v
0VDnYoYsV40UsxYJhAijxjOnV7XbF/QuKI/jcFQ1iMNNj5noXAsioc6FENWKOr0p4PmDdB3S45zd
XY4b7JtcOFn80382kmWZdORwTb8n5l1V3CqtOwrlnT6x+JfscHFCK2NFTzI8RRUi782ovuuD+ZnW
xWhX6bIDhw0UYqanUlIru2lSO6nKTWrO9hxHbinVXhG+DmHsqPNwmwWJZs+T5HSQ08zmuz4l3hQ1
rR1iqA1PIyfNFUgDMvbs5RmvJUfXR9vMjefLG/fJe3NpRVzKlBqAruUZuurWUd4ZR3KjOfgNnvFG
3nXTZvyBtcu4yBV7/sgceUceL/+A9afLyf150pAiixt0PFHirNq9UWz0xdXnoxb+sCy3mxbgcVFT
mGZbYFXgkDxleFsPIcIWlt34PW6aAsfO2FmH1mVIpfIm24h4CERRjMeJx0bb6FRFHicZAEcBbrLR
77XH8vvitOiVg+RdUNf9PFOXviwXx7S8nPUghXKQVUHrl2JYwAh/9hQiYaCaiSXMmg/mNyuNYruy
pNEuSjywzBGkVj19ARNgZJNa+5XI6CNCD6uL57cCYDkNPP8GtG1qLbMlom/1Ofco+ZGF44bOz3XR
HpbmWOqZ7NQV4hjwUFaRXMsq4Ipd/9CFwXuIYfd8RBFQmncWBKW7uPGpFDxDxsOOY2ufJ/eSPG6y
ObQNUgNW2dW7YEDG1qu2pcZOnUro36YYOw7tcTIcyHLs+ph4qV4LdnA1qFgyuJWAuNQkXtw90kop
yiq8WuL2YwCMDjIm0g6P68uuuJpdnVnhAnK4GDoERxH+1Rp6e0V3bMzhnVYYcjKLn5MhorMRLYqL
xHKRqVUDGBuGVm50jMjk5q4xXnrZu7yq9UTutCweWSCRyNICxpqj3pTvmrdc0esRmpkOBltRWMqA
ep90JzuK1KdXL+8zs1yAzkbd6ucE0aTX/d68nXsEZM+SwdDmDmbtCBbJguOlI8Zd3WVfLUOk4L05
OoMLzc5vDGgcbSdkqdJWfrtsbXVpZ4GSc5S0LFGJDGAsMFxJOcYA8yTzLko8iHfKoqxEkNfxMPdF
nYJhDIF7ATnV1GyG4qquBAkq87QLm8dDGA2UzZdOx3pa0m6NTPdpDi0kBTwV1baaWjuW8UQLtO3l
XRRZ5RwEymt9Y3TodmjdIc6uzXRbBFelfm+WTyrxZ9EQsmAfTe56pbhnqiFEXypTvw/LoVrqQ68t
gp0UXGY80njUuyKeCoWRq27i+ZaA4u7ypq0GjZPr8Tj3bKnbcQ7QI7TAdGjGpduRQydVdkF/XTYk
WgmX6vdavYASCMdXA14HzI6NLuLvFiXAPKRVm5UM8OnPKZx4W2GkwnRMnFnkN1t1d3k1ojuf58yZ
jaqsKeYqXHLVMQVmaNeEx8oz7IWxRfrCrozI27gQkWhNnFUSA/vtix3YrLfLByosV8WL9sgGIBIv
MRwhdHf1AjtzDnbizp5nel6RlPYLcmKMjQ9Hw0TCYVs92KIER1e0nXzZEpLWSQkyTNaq+Ef9IPGt
HUrbDmSf/f7D8C5/PoHX8+DWtKSY9DEwbj8qw76xYneeMd8JoEE5p+5lU4KoxJPlYK5UV/sJsRAU
n1DzSzfpzmDqRoIdFPgHz5IzZKNW1h3q6XlxmylIoyZbmn5cXorIBjviZ+4QBoVEwwF1B8je9v0R
BH00uL9sQvRk5vlwSgw5pOWMbvKE4Xrp52RTLzxMSKQxni1WYVv3AwvjVlSVdfPTLc9WNEuapJEa
4TVednm4S/QrK3cs0xcsihVk/rwPT2a4jSNGo09a1zMc7YD5ds1rQYPc2dp3w5dQ8hJhGESrYt/x
bFUNJisLID5x/SYtRmJixPTBwfxeU2uC22NlcoLVHE4rYz/lzJRB+mgaapxbcKEWY2XLsZsux9Tw
q/7WCm4SbUua+1TfMQaBaX5aAoHbs7B3aWe5NA2EvXNSNag+xD3Ap9mH3P4astbWXgt4TtSLskKW
Qlwyx37O2XInXS4DKcdyw2ugEGwZU1TVlYn4G+1bwcpWD9sp3eVDVKuEU0NyDN5kmlcEb7nsVtW7
wC9Xl3Nmg0theoyYVgpBia9RY5vC8+l9md7mFFXZFp1xC2CRwu17D7e2wPJq5f7MMlfCzPqiidFx
h5xBEANtakV4ukrfleUmRE3fngwoURWJLWEQJ54x53TZ+ur5ODPOHccgGhtqsAdMjXNRAoQTJ04i
3ViiIr7IDncOq9mYjU4D0DGfvRGawFW1IaEzYgDh8npWr5iz9XCHMM7KppIbXNMZmgXgWgEnODIC
UHRfNrOaDZzMUM5bYrnV6rHBto1G68SmBM0wCNuNkt0CkFINo/ffzHEuotdxGxkazlqfA0SwNJvK
yJwGA3cF9JfGTPl22dx6CnK2PM4r+r4GBXGFKk7nMthC7n0OHD8GqBrNNhHWooX2OO+gWjOPFQE6
o/bwwnzHe8zX3opt9h7YyFhf/v/qmIjUZ8vjnaRSCYGAMZoGkaMnI9hYt2UomhsXeCJPykBQyWyH
tEaSDwIDJij1j0qJKDauXztni+HicDcubWlWn+kiJJauMte4tdxwB+GjAyP4p7dCqnZBOKZcKjwl
GPnMKuA+AuoN0nfSfRREEPEvny9gr75eLjnmKCpNAWo4aUFzPwx2tST7ohrdurKcKBGRygkcEELg
X+31TZpFtMZ5ZvybstuCBw1FDk+z6x06jT+FyIjL4VCWuPghBUsQZjGyoA6Th7haTLsMu4219E5H
JjDq9qUnNYVDY9Qfod6t96VNh/dcDrYxioFNEj9keft0+dRfdljMwn/dA6vL9M7QopPDjj7ZiEOn
aOlcbDGNQIUgdae59fxYF5bflUDxgZ0NU0H+5QVd9lOZnycvomBIaAyAe6mUdvttGaHJJxL3ENng
QkkWkmEqK4wfWu0BxLE2Jp9H4+7yOmTRaWB/P0u16nyQdDlE8TQ5jF77PkCToXbyjfQQvSwbNA92
AaRDdN0RvuxF34qLLQ1t5rpi6pHSXvLa5/we3Jzb1Al37WH+Lvmqp7y0W1FxU2SUCy9jCSKAgL20
p36ytU61ldy0o3jc651Iq1m0s59tm7OdzZO00UKMtUNEZ3IlT3LYBRRD/y/eGAdUpxmWLX8IhTce
c/I/kuffQVvmYZdtoTZ10OOCLeiNobzEIqKL9bfjmQEuwGRJEGGMBTdqdkCzwUM3GVq77DZtoDkt
CmfrhwAoL8xO42bVuC8WASRLlhwZbIFWoU7tuvPmScS0u97Ds35b4UETdFDrWiesPPeNJSWFn9z0
m+agefWRiUOWg926nzpgRxUZn3iYet0vT/a5OyKX+zibc3yzcLbVwO+Cqyg89sIM9i89BUtTKLj9
JevTZ898Ui0ojQyCCXzGhxL8Ktz6J2C53nSnbmaX7CsnfTBvO+H2rof/k1nurOekrTW1xQOI0cQy
qGpp907gqPboSV7kgEgZT6EHyx0cy1YdCQwtUFF16oPkpm7skkdRXeovic3pB3Fe1VdxQ0wVPwg9
fEJurMSLFr+IqD0g2hq3SvkY1zfyuOtBKG31TzF5E4RdwY7wkEmF1iP4nT8zONXXPPoRPcTH6AGf
wmHMjT2QmjsTqw+8yItEcJD1mP979Z+n4cwLWnwKbUl0lGN+zU7yyFRQ84262KBD6/3RbR8bCMkG
jrKRRYmryAF5URc9pYlhUWCyWQFSei78+C5+Aq3RUUaHPPiIARYlruiBKLTKpR9TkBlQdMLnjkr4
/eTS1ClRGgIAPQYTeun3h9qPgIH/r36mcAnJXBrFHDHu/NBy2l/NbjwaeG7vEPpf08N40DFcIEra
1wPm6eOyv599XKvWJ4yTATI3TD4J3/rBQT4k8N71ssLJBpeZLGiqKh1lNwBewv+oY40u69iJ7prV
uEhly9At8PbIfJkyiIOOxhbioqrMoBNQ9l1R7wcSb6xMpKSxeiLPTHFrimuFhqTEw23wrT17UzUe
hiOEyo/rQycglpFkC7R6Oj8tlo8BGCUMpOdpptid0tmzpV9JlWIT3UrsgkwQP8+ea/TypznfjMoC
PcjEVmXL1mjshepzpY02wfSoVGc2HYmom76+D6ffx7ls3SdGIWcgL1QnX1o2QXxVoBkRAFoQvafL
9yAoBWWV9UTpbEc4jx1GkgI8CIvZYXIZ9810BTSJN5h2uqu83u2u4Vi3feKIjudqpnRmmPvkCxk7
VdGRDaYS3Y0y3VeJqJS57sCn3eTSa2UA+dgcQES40b0K5YC536jknoogziIz3AWLwZYszlMcyMTa
msMMpn6nkA9EVJpi/+aP1JJCotM0TU2n/MWht7mc5wtwrF38TtXNWC6QRH6lKWrs2mYSMTWue+LJ
Gpdnzm2W5QYTmQ2t0FHUfU+A8AseZvKtKx1FujNKQRf4L554ssjdE7ShajcG2MZ5L0NqNnMDYhMn
PNyGPweHYbgap/oJDPRERGeAreXSznKnbqm1chprRB+67SEVV/iRW7wYD5qf+6Evwmeu3v9nn5E7
cIihJjUnJB+V8gu0uV6s3+ZmBwmoO0X0zFt3zNOOckdsLLpI1iu88hokfPPeLPdNcpREnR/RgrhT
hjdd2E4hyucGfR3D0W7mAp2JxTNzbN5cS4KvtUIhiqfI2QZyx00qqYweO/xkdGSfPeskr/DLY4qH
XeDi2/nhpnXJJvOAvHPN2+lN2f6ra/7sJ7DDc3bNG1o2yIw4GMNt32aq3rWpsguyQERfJfh+PH+z
OqRBm+LzYjyTuJUMTi5l2VsTwnI3PAqyCsEZ4GmcY1r8L1ZCXbCxURTYYDMDxzyye7hdXBGB3vpD
9rSHPJ9zUhU4ByYCzOzMTnuduYlLvehd8yGxInyWr785zqxxwaW0MGxgsVyGSUunXngHmozbyhvg
JB0ezlB3F2Xbax9PlxQZ8RotJsXifEShswy1W3D3puQlyo8ZZBjIdW75l7/bJ+U7H7vOzPBAtagY
FoWEGKK4yjGJGKJMPG1tdVtC7FK+K/eJS1inxIGo3TbbNG7uVz+Jrwsw52tp7/mP4F7QJFGqbqkQ
QMf+KUyvpuKnIRJOFZlg/nt25AIQFefmhFKE1RuoMKK1nJjXoaYKnmerxYjzpXCOkmZFOlYRblnQ
1qFfSIpdFkmOXBSe0tSbYoJ2agCYdAGYqJEeo6p9TY1iJ6dy7ZhK9dHk5mG2+js61Jtl6hxjlo5B
SGK7yzSBQoVoR7hbSyJyIJcai4PpPkrvGt03RUnAWo52vhncXaVJyWDE2GS3zEonMyy7lKlz2YHX
sppzE9wd1dT5XNYZarm9vBuW1F6W4wBBsGarhx1K4wJrq3Hg3Bx3WYUQVJskhlSpKERgMNrqNi/F
VWaXu85jQIXC0QQ8KYI4wAtsUCMa8pDJUujhQcoL1xj9MorcQYgMW3sXni+NCzizok76oMFzGZFZ
dRvvqytIDPtiOVVlLTc8WQJB+deziC9mDp2FV24iFb86snwHRem+V/oI/XViD3oBzUe1tmuldVXw
IoL/qL+Br9pNlD4YnVX7fQ04twxp7BjD/mPv9b20hT6PTSQD9DjSbjKoHbSvJGv8eRoPUm/YASha
SCSiqVhdCeZYLZD5U6pJnDtgxxYzo8BIDf5wKPxgp25aNIZERLvrbndmh8tZrFAr+5QJarC5MBT5
NwWuu9wZ9qx2W92RnZB8ee0+188sct6QglZrJAEsWneIY6xQrDyieusm29SN7kQJ0eopPlnjy+1K
ZAa9wo7VqO4LVIhLfUvI66C7I8pakTBhX3X1M3PcfbPki2boZa67RRE6ndk7Wvhdi7xudoPOUxqc
s2NHNv8iUJ3Z5C4gjBUv4ZjjPlca027HO2l6GsK3Uf+YyU1fieAbq+nR+RnjlqhVWoQRVNx3quyy
Mo/lVl74aD0wgRmMmbiXF7faJz03x61uAOFsDnksFjxYv6R2Qo9et+gTMmbw0P03raBzc9wtC2a5
NFJ7Cr4bbfCMxbKHdHGDWnUmEomWdjkAg8H+a7RaOsUiY4ydBJv8zfAKpqcfGcZXqqsAXBjXAFJl
HnH1N1F941PX/M/MTAe5iKkoCsYgvtoddVVJLNZNr147N7llci89sWlodzaDfIL6Y5scP+lh/ent
8udcX/LJNBduAkDfs/xTKyV2zXoz5SjmpOrTZSPr+cfJCBdh4myRloVpwumg2ZCcXvpljd8vm1id
rtKl3zb4wThpNpapkHDTaJtPepht4y2o0HdCGSzBjvFMOLJaVIVaoljbp5HdQvjZeMvKKzX1BAti
jn3BKQzunEVNoEphiEw5wVDS58EOdt9Vw4WSDUh+LE8SIH6Yk/1pj0qaDv0QwBG4DI4MWaAoMgqe
VeYMFRSOSGtTy9WAioHyy+XFiWyxPT5P0SXwXeTNpIKJ6VHTH3L1OtdDjG3d6oF/2dJqT0GXTsvi
ztYSaYvRN1hW+Bzfax7GFPeRq94DCNC70bbZGPfsFSlsVa6i78/tcgdLS3TQdcfIsbRNft1v8g0j
8dHBTE7c3r68RhaWLn057nhVpdwqpg7UZ1l1dtiF92rWCkpu6yf49y7y9YVWboMqZmGiGq+01FXG
F6USOPxf3lMnG9w9ZiVpWBYmXinhu7IpdqY/egBWo/uEVrxHvfaV9S6aZ5RNx0PpE7SgLm+jaI3c
gZu1dEIfAwNjxYDRwfQ1lZ/1SfSqYIu48K1U7jqjkwmQqQqoVu3NzgKZx3Av3ZobFXenqH8oWg93
mwURmrnjFKOmnfujfl23u7h9uLxln/3PS8thv+HsII+tac0muzFrr/e6HWO6UG6ng7pl0yaGLTvZ
NvZNl2XKLGZdts78+pJxPoqkZl3RBEdb0690tKkNLyrAHPira+/j8GpURBTJf7ljTh7KxRIQqfcR
aN2YyNLsVGrmVOVLhTdAmNq66cq9BJZORxUV3NYvnJNVLpKAUKYCrzVutig+GPRajmu7QqlGRLO2
6i6/s1b1DxLfgGbFUuGSXlQnVK8C4ykXsuyv8qKc3hoqT+MbZEuGYAwAByuusQosIyHqXqgTYtxq
AxWTK/JYjYJDt7qBZyvjnBQYgqytc3y2ANTWSMDBkAedIPmlHoUMDpefGyrlXLLLzYLpM2N0sfah
Jg9ijdLc9cV20V5V+SkPNtYonPBmcemPY3C2PM4rqazEkaYwGodd9EO2a4fJCNcHNsleOaL63Xr6
f2aN88aIGL1RMcniFnKxmpPvAV7ENKPNgnMb2cXmX4XlM4Pc7SYPFLPCBA/vgr434BwsfqTUvxxI
Vi/Q3yagNvE1ikWGPIFWDLIpCwGMrm6cbhwEd/RlHwSX4FcTi5KYVceI0kgHaCe4oeKnbnIGVK4u
L0Vkh7vEyjIdARpB1jjMfsfm1A+RdqUW9//NCneL5UqtW1KAyJubodtOgBfoy/UwanacFq//zRR3
i7UUcggkR2eqC12IRlpgvjX3lIpq8AK/1nik6ESMBZgr+PX0Gt3qfuZrhVN+Z3CyZhM9jR//f51s
qpwioSZxkUKpBn22GFnTrEkOAZa/kNXNEBSby9u3Xh04+fbnus9uaGXUiqVDextIHta1b538aAAq
x+A0oV8KCs0s1Pw9FIHL4quXZ/OEoQhQabq1dRU1ja2Zz6a8l5pNWHSCy1/0wT6vmrOFFVnel2GE
lLRxs0fDib3uRf3GuByB3PkIHCJYGotrl5bGfa/ZDE0ayCBeqcGenttz8TDi8GaNU8Y3rXFz+asJ
TjGP/yvz2KizAMbo6BfmXWO4WXkQorxW86cz1+BCedpXZrkwKTSlN50A/fLBshNDQi7zUBiOUm/J
8l8/GhfMM62ARIIJGHO0Y93Y1EtuwmNmxzuyGY7UVQRxSvDRePjenIP2j1gw1ywoM1rSIdZv+kLx
6RI6BYZ3aSlqPq2/N0+bymMvJkrbMiiBJGHQzXhbb9Bl3gcH/ZsB8rcCk8mhGyy26H0mKhvzgD0w
rix6y3JhoOhf5wnDC6lTU3t2r8u3xAO/kiHMhtlVcuFEfHbfzw5gbuYYd4w/K9UyKtX5Pnro9ozg
rrkbt6LIIjgRPEIvni2T5BWmMwprV6bPse6Q7DoQfb3LObDG10D6yURbohsZH76b6nYbbKdUEEcE
uYbCxREt1MYkBxEfGmVe3b5OnaAtKUixNYVLBxXdGmJZQoFdfzA2jW9sFjf3ssI2XPkOQxAjhJBB
xeZeDliCUKJwoSRSaDprbE5Z+ay+TVt5U++6jbm7bEZ0nrnw0WldJgctisEj6KYxCWmTAqR5aPeY
zlT5CRHxngjuM77s0Y3hIPdA4bpD8h70uSPT2m6tHOQdGEcQMZGsF0BOoYMHVkhxH0FnCo/p1pvc
dBvvlb3qq1sD6LrJYbD2N0YBMLq6k7uhX4kQhYLN5WEWhTqnTbQghKidM0+QsAkdebkai4NWYFi6
FLVmBGeNr4QUeQ9sN2mRdFtPNKi3IbWOOvzIvuwyogRI5XKSJRsUraVItHTA2DGhiYpLCkhxuWOK
8aKsbt1hmEYfk1wx/ygOR00+tQZqLi1ad+NNqD7E6sFIb9Lu9vKy1g/cyRALzmfBl1STObYLoNLs
If0PDFbzxcVu0Xq4RD8w06nKW/AomKoBGtFrNZFtHQyiCb1agMm/vKZ1jzitiftSMgDvucngylqy
M8ItnW6k+uWyib9Ex5MN9hvO9s1S2oFqUOdFG3d8jpzMr/zyZ/CIwedd4UXfQBzy7d91PKmqqwbc
Qv7skZ+ZlKYWlICQ2nP7onTa7Eeb4jZeqC016VGHlvAwZ/+Cz0sHh8P/LPJhywykMF8UAAeTBUNi
Y2lXOWDBlQNJG0Fp5S9Z+MkU9641ksaQhyH5J91ZXNnObkBnZ6MLbxso/YmA5usucjLHuX3RIstp
Qsza1dMCkO6xJO/Am1z2EZENzuetolxM6E1h+Ey2A8ORm3tTE5xekQne0405LuYGJoos+AX8+ban
4VvaiQqk60nTabc4Z5ekdmgnNkak6FdRejMlexm6pOP28n6th6KTFS6jqZRZlTMmq6GSb9nwY0kx
nfvQLXZZbOV5Y8beZXOrIQlqgdB/pzIGzdjfz44ThqpjOWL1oKrbyNTPK3lfWNdt4uskEORq63fH
mS0urVHneMjJAMicimR+Aexj2DI6ViY3Mduiev36WTqzxmU3QRmZqWRi6Mach+ciuqam7s502tFc
ue3L3guXKbINBBHFxFzKEDxSA4CYSFQIXoXNQsv5fzus8+Uw1AsMdNxB1NB61t5wEn9+1rzMDb37
8AhuAzb4lOxzCQVb1rYQUfesTl6cm+dCypKk81A3bNR1p/sYw/b1l2mr3cpXgRuCLkjzhyNSMOs6
9wtHCQV30GXvAvDgq3fJatTESg7CeJr6Sg3FWT9foI65IcGPy268GgLONpmLMksemYtco66FLiit
r9RxJ/eCk7Ka0J2Z4KKMJgdWGbJpAxz/ptsRAnXk1mvwAkAZMs0EO/dnGADOkV2s/5Nk5s5l1qAD
GRQ6VhM/0eFOy7cBGGfoBOYUBRMwkzcrgvX9Gd6+WuROJ1GNQg2YLoxWRfeNDJKPQEMZbdqVUeJe
/lorEI2vtriz2ZlGp9YJIxGCdkKxY8jg0qmgvPNUXQ2O4hee5hvovro4FyLIzZ/f8YttHtowQAtl
7GYJJdB5shc9wyT0o1nEdlAwzse2FUU9wb7ySWyXVbWlAbWHph4QPu/j0/SBgI7IZ32fX2VP2pYf
keEI1W/Y0fpaT/i6TO7oRVVfaTREKmEdmab2sqWOcjP7GC4FrEh0Nf55/L4a447fWPd5UUYyY5fw
QJRkYewh/n8X8b6a4I5fpRnTpI3A5OcN0EQk90xIJqjt4ihx4gvcU3D4eM7dIoyrSWESyC0G2INN
jm5suJ2P5HqAFgv6lXfxTvFZPyj0RZPff0bMr8vkrn9zWaBTxwS66wjp7BvN3Yza2eQOkQCDIHJL
LsColaWlUcqQg22JDmWNV/jPQG8ckXrOSpv364q4uAJhzqFGZGaUB2wIGvDYLYPHxr7opIlWxAWV
oSsTXTIRwJJIfY3jyctk6XoAwXxZNYJYKfhKPAdpRuUWRF2IIVEibUBzct3ooOVu4uhemXO3lItZ
5JLsBF04ziZ3jespInEuQ3FXvjGQRZjIF0xbe/xncLqabCMQkhCwE3XJJBdB9KWPxkXKcHk3u9g8
WKbAA+VPUqc/LFCDggWSamgUcouqMX9FSIiihVYuR0lKwMMC4FISLa9mQ7ZdlttLCXjWJLkSqM4N
Tfo2WdFBjskNrfEmyqHi3OvEaQmw/nq0rZTSLXrNAc/NZtAi39JAhD/p3pwktlUGW5JFnt5GXlMs
ih2Zmt324c4gv1pruo+kwQ1D4ihDEwBADd51Wm+HOHOVrv0+z7UXDoU9a7JXV6M/WM2tHJWF3YTR
QbGGQx0Em8mABP2gPaSKsVGMwVcL8m6BQ2QkYJVqsgSTrS9hWvyA1IsNzrtrko/X6qI/hIZ8TPXo
O5OkhDgStGC6/oqMo0PG4K2ZwkMbtm+JRIAUep8pPrk0unh+utNCt1Zh7Oqy/YjSH0UXu239MoBk
vpDGfQn1Yqkz3cmsftD2A7zbkKcFSXf1WiXQdWtrsDiGXjYujkYWm7SWTTIwegeykyyS3Uzmc2ZC
0qKWPfJ/pF1Xj9w6s/xFApTDq+LMbJiNXq9fBEdlUTn9+ltc3+ORubL4HZ83Awa2hxRZ3exQlWBU
Rx2cRp+/KUYcJAJx5fx7qM8HI9HsuJ8daYIMrnqKJau0tW65IVHqzDHS883kl9FwSgbVE+vRIVVr
L+NrONMgI/WLOv8QT+VBNPqbLl68UctPqPW6VdMeUnJjNBgSmNtDt/R2bsBvSo2vWaknWKOXYpjd
asxTBmltLWtts0uvBH28HfQM8Z92Lur5mmSlo2vDA8jg7AF0+STP/Xgmtj7iWBjmqWvJS542p7nT
vnT5V1Mw0QtlGNepqYq21D9bSVzbgiwe9X45hGPmtXr+XCWW3aggYlehK7tgvsdqXIG8zJ3k6Dl5
1ElkyyUOMUbVPi6kuzeE5iQQcPyn3+NKA8h+w1v72ODMiIvIabnaKFsAalf3ibmxWaZC9qeAG/4p
qZ774V10Q9MH+J12em+5PP0TrkXG8Yty0S9yC4xovTDozoknOD3lU6Bjo4UrpHbuRC/73nkT5leL
ZAIBPVYTIkSIjMPxnORBXL9M0CAfOAi/0XH4+17SkGf1MC67NsvEHN5EDPRTcw6PKvaxuqVDazyf
v/Ew/t0WXfLKlpEV0mD2cJGUKYSmfZQXy0P4e6d485X6sL9/W74LWKtKoq7DLEvRbQIZrCrBgzAa
3VS+QwLAWcQnUj/NM0++YyvUXplinZa8zFHbpHiSqcAWY0lsoTh21a1UHobqlgAs9le2kY405bU9
5vxLhjibXYujMfmK35yR9PciqLLNSKG1rugC9OEo60DlPXM3Y5y1YfYaWCCs6hZcA5o/Vg4D6Nyp
IETzF+3Sv6+QOfwxoTR7Ma13AdNkpyqPcZXZOvQNOFtJt4p1zesVMccf/JnFz9l6CiXdXYrpxigw
gvQAOVR0+e5bo39szxhz/jXglhlmGPGoyR3a5oXyq8LlIt+K6dcLYuLdUIVGDcnxHlL10e0qyZWk
zMGUtr9IqS2nxC9KaAzIvB423tKY6FfSxt4yKjxb6jRzlyY+GR3kUCxexXALFNerY2Lf1JzB6CrX
SMRDA0h6bnNfqJ+N/uk/fSeWSLtczGwkOgq6YqjZ8pwdpGk+1GUW/DczTFgYScKooaEHo4kKOSpS
+6jkj5pZ8wbaOSeCJc/OqrxRag0htVZ+jIEV2i0ZT9UEQZlPivbF+vfCWr9dXZZEu5KSLGkarGrJ
/DFLHCH0BhBf7W/dpkNeHQSTAQi1tzIphUYqGpQGUMfLXvqo33XozhepgIZXBQuP54qHuixdTVbm
6QiyCjDEXouOiXyKIx2KoHah3/KJIMFI/PFQ83wmx7WYDGQMujg3s4wnelLf9qimplLjJGCjhpxS
370UvEZAum07CMVquqjCpLVEQT/bUsv+JFqHYe5dzqfbeuKtPx0DFX2kSqjgom/yZy9odQbr/3Pv
0x6Q4SZ65HWC8o4/AxmG2A0NXl//NA93h9GPD5CZ5Vxm3vFgB+UHtZyLasIss1g5i7+4YyBdzamr
QDxBum+PIGF2Y9Xmsl9tfzFDBoWShDwq24HYGEU2CDIasFGa9JYjJX2bbCD+vWm3xyEYX7gXYRvq
LxaZI7kYUtxLCOPc1rgSIaeByINXreGZYJyYLOShmHdIc8fkLA5HOXluJ061c4MOhuLUZRnMMQzR
0p2OmNtD4pDyyaOlEpOJhZe6yfcoEM+Ls3wYz+NB4faM8r4YcyAXko5F0eBKx4IfDydZf00Xv9HA
A+B3w+eufYFcid1Wtih2dic9kZmzcs7mvgV5qyg87makPEr4gzlHwPqV8mPy8Zl+ofdA8mt33/FU
WtDmNUbUwGg5JneRwbgSQPZhPOT24vTgoMPgINr50NS2jy7beHmxS+O91eJ6syGyYlC7nYZyr5vW
kJgOT63iEfLUd7zwkWeOCYgTyag0a8a3FAOqkzZcSy6dTVCP1i26gBfPAq195oOBnecX/hCKXxZK
T9lqoV3eLUano48u6jRvsMA2FoNNJdK9srfQug1SsTQNqIRyLPC6g7cR9WKaHrCVabMlNeZOkc56
K7WBTG30ab8zD1E3z6kkGiCGgwS0ajBmxmXKEz3Dy7TUdG9MQl9BgW0AVfr+idkMKVdmGDgb42gR
igJ1C5Nc1eTzlKGZv7Bzk9cVtrlrKzsMphk1GbMF/T/upEOtUO2fZWV81bXCVozBFmbj1JEfWZc/
76+Ot4kMyg2ELJJEvZ+JfF4p1te1iEFoIX3cN8PbRAbT4mUhRTbiHoRa4Wj5uWxiJ646twcr2r6l
7cjvso9scI5ZgTSpLOA2ranRPkXEYbZ5F/qQDYJoH4CFpyzG2UNWRUIYBnnMCI3TF1sOvwnWB403
2rqJI6tFMbCFVEWyLCGa+KbertMbUn8yh8c8v2rbOynlVerejxvB862MMaDVGtWijdQBpUdy+0ZK
cV8fKSJzexPoz37nBVaWGJBK5j4HAGPnaFvz4rZ2+51qttAWgOb537d5/r4sBi/iWa+zpEeVmgh3
5fhRHZ9ytPvIpl+iyTj6vn8MeR+MQY1lKqZKbemBL6464VWPZCdrg1q9iZdzRXizupvedLWPDHaQ
ccoHlYK9pYdIMH1XYvkwiGgIh8jdNMy8ZmB6APY+GwMafacPrUSQp+hc2qOd+5lqW87kpA8gFbAt
dzZ4l5p3UBj8EDqkIXFOcKlBySOTh5yc6wmZ7+u48+Pp61jfC/ItiYKycva/IweV2ai9lEqVpLQE
GhPT0brKbkl6lTZSa9dlUthRad1abeSbBXH3DXNAxWIe/1OZdlU2IGGiF99qq/bFJ22OOIvjHBtW
bEQjyJUkI7IlKsZqNbfBh5wGW1o+NaBg21/OZlB7OaHsHKguiFGvyHDWLRqrhu9tximLb983VdJA
NKBAqZi5b9KS6flg0dSZJDtdGx+L1nIzPE7lSrhuZcgIzf3j/pI209WYRvplk7l16VyC6GKGrgF9
qEog1FHQw40UAw12zFvpyDG3fSIu5phbZySt0cYN+u6oY9O+StfSQXCWQHdp8TP5RsDfwOOK5C6R
uXdKpUvdoqDzGBmho3IdIVC20w80gwJjj8a3/SW+jSm8B5ZfS2SZ2NupbJQelQ23aWu3J1+EeXxN
Eu1RTpOzYPYPBspkthSlV3rSXYW1aUvV4kCUDRppMyh1mwiVyC9kFDzUDa9rIXSXEnVEsTxFnfBt
VD4kUmfLnXQIrZKX+94+4JefztxXzYzANEUHx3RyW08fl/F+f282+vio+7oYoBC5iqrlioTq0CL1
IgeLj3yWP6dX8mPn0Ync+F7QnJA7i7ON8xeT9P9XJq1etNSQoI5G0/nGl+RUBOF1cpxAAYQq2isv
jtp+s6yWSPd4Za8aVRGj8MA8qmyDR6GTBG+saHweZt7KmFgAsvTSMlJBdVlF9Se/Xlow/3hhN9ia
dCU3bhUazqJeNZFvVJ8FnfPC3nYql31lwKrJ8zAzKF3Dv1Pw4QDGOwKgSI/nWaTJ8Kp0ckw5L9kh
mxdeuMjbSwaXFhFSM2aIJ8Qbr4ZXgk4+CsJj79NZHVBpvu5fhO1VGRpEpcFsKYsMJKmTIXdCjxd8
0ji9eld3VxEvabbtTH6ZYDMgWdyPbZXDBFlKux6Ql7vN9EcB/KrZ4o8h52bzrDHIYeh1JJEJQ2jh
dM4TT02DGDdMPpeLjeaN/c37A4pclsagiFotvVDT3uN/xBgqkCch5MYcBq2yoglv3+A2LF7sMRDS
51HcDwmSSfFQfoKvRLlE+r5vYqO1lyLjxQYDGwhWtKGgKiGavfjqp/I6f8oOuWtEdnit3GhIrop2
dYPqp0NZQ/aNb4dQF9sMkKiQj0mAk7JrjI8YkFTl2k6sY1MiT8eJoP7giy+mGNQY+jZVFgmo0blU
SirxwhQcCdAHvUfLTzDzMkice8ZOC7dyaIVi3CluIt3XmMoh42MDSeH97eMdDwY7KtLNyEAgVaTp
B009iBUnLNxG2sueMWCRzNDsGwVQh1MPlp2oMKzqi3/Bx/zbCWQngicQ84Vtg71Cr1DYfBIHJ+LJ
fXN2ip0AtsYkisYF8YU2mg9QbXpK1JLTiMb54uy0b5z3ol6UeGQ1Elhuz0KFHiiOiT9kZ359EHa8
18IjvJ0UgB0VADQoMSSaBDwV6fS3OMazXnk9uZwb+m7Gt5eapk7x7A8H9NGlN4UO7Q8VV0YjnjFz
s/cUrd+HsJcFMoCQ6JBPGCeYy6Eg3drlIwTfkNAYj+KBlz7hfS8GEDRFK3WBAMt78iHpX4vpSuCR
TvJAR2beOEWzTEKZGdRfjF78WnjTQXgmR3CcObFnPe2jwXbN5YLk7MDvXJK6bES84uT5yRxCr47v
LVP5YMrRpz4sXi0xsaeuukknaGVLQuuYkr3MgUjUY9p+y0Egbktqddj/UbxdZiGEmMUst8gnAn+P
yvxjGK0jdMm9fSub11sGQZ6uSZKsGcw+y12yZNYEH5ZOV0Z7ZXbH/b+//SEhOCbqiimqcJe/x9Zp
PSqzLiDibVAQp+Ws9lmHlqPkqNd85RauNQbX43kwJrCh0Gb/wVUwbxN55jH0f47HctmDNjdvtTbm
E03QRm2qGOkvNaC2oM7qUxFw4TtVxkxPRsqlgKBX690tv1hkAV+N5BQYjFu+1PdRSjx0Q8ZVgAEy
l/PZeIaY4FAkSx4rEW7EfGqeKh8jS0fwddk11LIGjwZspidcT5xBQnnzzK+Wx0SJGBEbUcKFP5tP
b4Raj5TMXbKxjyhTe5E9XSWOEYCTwRHu3kp1R+0VfaD+yFPd5f0QJnzMolgixMTlW6QfbdwFoyLg
nRtxrvh2bV6VdBWzRpiyZ9sahEYysqR9S63MXnQFfv5Pw5V61LzG64/qFUEP4pk3dLoxEIegYWWU
uSNWL+dNqaOHrQFHsnzbe7RUkbrRveDkj4JDNUfqr9QvpnbmhxhMs44837h9T1e/gbk5VpWijwlE
sXDHI1JYtQN62ASZXCHoAogTvu6f5s3DfLHGJlN7Rc/7QsfoGGVsLRS7JG5T30YWLx2+eWpWdphL
I8Sjgi5tnJoivjGql9EM2jHhRK50Z94hwMoGc0XCtmz0igb+ifxqJddadKVMoOw5kAK8ZYIjcJ/Z
m4HFyiBzFYY4KcZxwqyF3heeqNS2PpObGUPmeudG6HWCZ4z8uJldokS2mfScnMUGBc1vx5Ul2cvK
Im4EDDG68idMqhU2+MrdGJIZ+mP3YXjjj2gf+ept20fG1CQVmlmWxoa9UDBfoiWZ8L4iTzncP5qe
7UEf0QjPccDbkal6scR8UMMslHmSaA1lqB77MQUFU37qMRdXllUQYUqiT8CqCRVzyzAdzMvaFUrO
gwHhs1TkFVjo1X9/uC6/hfnWgmChhG6ghWbAVCDkZdzhqvyCQRfkw+zw3Hl0WFa082e0a87B/h3d
ujuaqKiYtzQVRWXTK8mUxx3YpCU3KkLbCp0izO35b2KqlRE2waKgtG32UYNgRPyxCI4oI6779+I1
Jvre0NwNb4V/sNqhGIbR56JuISAlv8oQV9RFv8+RJ63/xkXj76O1ypB1ysbwe2SVJ0YfjtRHifcl
Gg1BGfaYusOLDq1s0UcOqUTbmuCazl98p5VVxnuIs1TUmoXHmqmDveh+RMxcc47Cpltcr4zxDqpQ
6WE/YWXjvflJOKsOHCOI4OVHguweJdasAl4+ZfP4XZbFBlbFFLXdnOPkT80xi+GKohsp4nV1b4HK
al0sqMwVJp3UZUZQlR1NtI+F51HyuK1GW1GpRtXgDU1VZBBn/H4uslFRaOiGczF9SiD6OL3snwDe
36f/v8qWh3OjZK0qSW5v5i6IuvwxtThObvNr6JIlAn5NTWcHQFNT6FWZag50wqkZ7kzjuLSf9lex
+ebTVjbox1oto7OSqmwgIkSJMbTcqX+EEKeIvCSYz+a58sS76VR9hgQcN2mzeQpWhpl7q/YYiMIJ
xykgH6QJoWWgls9688RZ3+ZnWplhLqoWi90cpm/trIqPAWc/+75ENpV+om3IemF3Pu8dzTPJ3NtR
KNVKhvQhquXXdRdU6df9NW25p9UnY8c+p2xcDI1qQA+5k1ie2L/K6kOcXpHWVsdv+7Y4a2FnZ8Aj
MS7dhNBc1eQbQrTbBoIu/80E4/kbyRpbK8NjLqvSo6qFQRr/2LewOei/3jEGC8QRXJl5BKJWyOr6
0dVy0J+mh8mmpFGU5BbcW375HN90r9z5d84VNuj+rq6XmmsalE1xypHCzY8TemzqyTbdJRg8zYk/
Q5AF6hO83PFmmWG9XvqrVlaHpovHvp9xAlGrXo6Q88g8y2ldCP16hR+GXJWjzfBtbZGBEUzEC0su
wHGAi+JI01SaXweWB42NDiQK6QkzjCLvdbr5fFobZSAkS0tpMWkHACUqp7zryak7JI6G/qXsMfT2
DxEHrwwGSHp05SkEoO/mXW2PkxmEan9TF/pJqUR/3xQPlA0GQaI6kqMhx8SacFBPsPhIBxlEPP4x
+C+6lKemv6oCNJQ+7RveelWtNpRt3pstWW4QfP7M11MCMto6mvH1kOiVZgPstR3mhWgJljJ0HfJT
b3Izn5OTdoukyrXuZ255w6Nv451NdsImzPq563OKx56KofXME27lEXs5Y3Fd0L/UX3jR4TZqoiHK
UEH9J7I0eNKShqVF4HS0zNej76F1v/+dNl+Dmn4xwMAKRD1iFf4TGaLJ0+veVvQe3WZXYJKf+x9a
82SiEIYH8bKcFPO1G8FOCm2+oCs03kmlyPn+S15+CIM0iE4wbqDCP/yc9X3LNLoJUPUnFzFP0pS7
cAZnmn4qZl3DMxEj3wN0Kkv0qjhJ5Mx3rUsbI2LPfJhjkGHKPLShYLK3UgZsyqYuCbTj0FadfUJL
smFPVnrMzO913l9rkHTneMU/YPhlZxm8iWXofzYNPMeIeZUwoJQV1m0C/QUr0KG7UL9wjtS2p7rY
YzAnb63InGn3R+ulaBIGfGc3mWMM7uy/0S8fhCNV9jrsm91G1V9WVdoMu/JU4LGz8qFEWmPI/VTt
8Kp/MgsHokrOvp3NKvXqxqgM5NSNHEu9RIUzPsZPyaG4J47+Gt6lXyCl7BI8pYSnAhMBoPL1eYeW
t0YmwGn1QTEXOvMZWi+yDkqCu64MRP1vanvrFTJBjpaIetiOC70aFR70IDaLffGVfKRVhsbWv6Ah
j3Nmtt3F5eMxKKSlWdkqIQ0O0TBUwPcKN7S8yyu0bT+EL2inMiDTaW2oZRMFcND3Zh+Wyim1g9IU
LpqGhCqotevU+mDhuCbu2N31CRjEeEI2vKUyuFNVHdShWjRSvPVG+SaUAuMDv5LNARmVARltlgSk
gOAYo/GzPt0Y2Q9BeFjyg/Y3M/GabhqGopg6XBRzHfIihzgTFNfcrEgepyZ7jQr5iKzQQSzBbw1+
9z6deLwQ217/YpO5B9miSkqiYHEEQz8BxDd95TYED27xRNzY401zb9+6izXmOihTKMVxjVK3KAch
8UvBw5S1yRto4llhrkCo95iFi2BlLpC6DytbmiavrQWPzF85CLY1F7D+ZMwt6K1GMaMGpqirTcAk
HAXamyvgTfZsNgKuLTGHHdQgYTMLSDzV5DbJocvqRphHFko7TLw8020t8sGMwXF42zHT5XsxRz+s
2yGVOhDXC9Xg5FVyuywy7wTybDA+tVOQfxRSFNZo+5XiRwdaVGuuVLC4N7ezzR+S4h0Pxqka7aTm
cYidBCOLq1W3dXEfS34TcrzoNmz82js2oStF3WwlIZI4emc4aqLYVRraSRuU8Vcz9znnkF6c94HQ
xdg76CBjJND2SbqJtGhW12iE6jA4qDjVKfF5F3n7mQcRRdFSdFE0WKoQaFPK6QAkQ5VscFWQdy1X
JnhQ2mvFK7kkEG8tFe+Wd7HGZleqNJKXCf2hbi33n8UU/F254C9qH6QalBuz/HFETFSPejBXOEMq
iDYmUHqXiycKyYGim2WmntIlni7kXj4rttBhiEeT7RoKMfIYQ0bDChDbOSokbcfcCPY/z+YRX/18
5uu0layYY4uWrli8W8iLlnKK09uvqZUBBsX7uquMtoAnbDB9ojq1A39B5UI9LcjuIgc5fk7pa/MO
rQwyQC5kfaaGdIhzLK9K/aasXvLKaeJv+/u2nSNamaEbu4pEF8voNJUgZzL4s5c+0UpCHrrll/mu
8xYPb+4v6ovlQq8DtE0c6OOtkEF2Kjw5zA1I8FTphLlQL1bPJurNLbfItnl1V2ukP2S1xrC3Wui8
omWp9sxAu0YvwXcTrQzGveRBNBHjExzA3XxTrOwxmE5JpAWIq+HmRp/V6FFXH8zinvPd6Hnbu68M
ptfCoEsF7TH85wWaeGAsuBbB3ikcebkE3pdi8LxaRjWaTUS8deFWxY1YHzC0bBQPnDXRS7qzJjYP
E5HFbKvhbU1vg3kO5JuPPys+vD4IzorY6UmxUZJaKPCJ4vyzInlGdD+GTxLncm12tKA+9w+EsymY
JlcWA2SntNFhcEF646u4Xs1V7VRPgp27+ivNbC3ecFMF6lfRRdLciTDvyB2o4a2WwZJE74fUmIAl
5o34gwpCTVcdccUzdFw+vjFpusoxvh/+7jFvaLqKx5JiSQpzEdqGLF3ewEFXHyc/v1MOoSveVZ4O
LZcUmTxeGW+TNgyFr1/2mEuRVV2jgHWCPuYn7HcJuZrykN7W4LvkEXltp2RWtpg7UeqmruvV+PNp
VDtlbJuvSupU+L6jD9K+QBDQLWgL19ZfOYZfi2RzB+IiLOhmUdEaaIhur9ZQevvRhwhEDB4p8fYL
9LJGNnvQzFMPoXu0/zYuJQ8pvArBsKt5P9OxmU8TCDys2QbPy/IYRxsSU5j7Gi0ui/4lhTuSItvq
OA3avIOiMhdi1DWxFEQczA4L61ApWNC5t5ziQ37PGwD+Qxx3WRDjYRX0ykbWWy0poFcAAz+HxaFd
bJAS4xbotxM+q0/GONW0z6sGQPqzt4rWzpdrmkOL3elhcea3rBbmEpwUMmY2r7FrG2YuK6X/v/az
dWr2Fug9XYLWmRJ14c50IcBlZk/7joJ3RBhYIZECCj0ZlUCrvMHb2olawRl5+km8xTBYYo0lZIBi
BEZRiKygHMY2Bo6CcQYhy5Af/9uCGCxplkwR2gj3DFyXYvYlKpxy5OzZdmL1cjDYKUfSm/Fs1Qhg
acBAm+5Sv0NDZW4LAeTzXPLyn5akMQF5LU9FOWB2xJ0V8iybaW7XWud0URfs2+FdZY3BC3RJg+Sf
IDaBPtr3VPymNaruqM3sdRk4TxXFydTyoS5LqP8Ix8TKnX37b70h74OWX4deY6BEriG81nSwn4JT
TGgzp1U/WHnqx3rqTWGNMa7WTsnia9kCotTRMxtMyGfTUVCQgsXEvBD2bhG+1hJS3HX7oRxNd/8X
cm4L+47Eu07LLJnq+GStnWCwrKrzmyL7q0SGYYmmpIiGAfn63y9/jpKvKlO5WEOOHR0Nc8TgNKhR
oHy/0xcLDLzUeYI3PvQcXImcDQgA5HPL+Zh/OEwXEwyyZBHa7sYF/eqUGgKTFPALUVBAXglt1pyD
y/ksGl3tCixzKzVEFaz/7hI9WKheaX5COLDCgTCN+ST1GMlEmlFLkcVTnH6GfDz4A+6jxN8/YH94
G1+uAPNhBqE1Com81VBGT31O7ovvAmphC/oFy1MR28mZm6ujt+r9WbiYZD4UaHYJSBdRA59QJCrB
j1m9tK+ti1Z/vwym1/Dz/hJ5O8k4gzyCTIlKZZeHOvYMfbJFU3AjpTkIM88XcHeTcQZ9PXRSQR/+
KvTncj+6z26qQ4OgWXEap3o2bw1OQPmHHMCvzdSZalQeTxFeq7TGd9171RPVXY5d9Rh9ir6PoGwK
rJN8yMBLDb4NPBT+086yAg1WmnYjZm/gliA7UXxupKAjTiF8/G9WGCfRtbOWhAplU59TXxKM63pS
/UIHv5/J04J7GxfaOZo64xAMDezFWotbR+dCxiA9h0/gm8SeLhh4dck1eF/OhlMcqfpE+NCh+I9x
ZdA2OyjjnkwwsHNAjQM0OgM0Sk2SoTOA/yQfg6yC55GHR9OweBkyuod762bQJmzUXokpr0coXIfg
EwebRzue89QxdJt0eGgHs3DQtUNh8niKth3D5fwy+GNOiSG2GUI1TZ4wvawExFAP+wdIozd8b3UM
4BgoQpQQjkPMGYlXUz7LDumM2F7U7rCEsROKhh+1su6maXbVxtaJDMZTN2epk5fJU6G8SgQU1mUF
MThQI/eQ6CgmO01ySDAqd6N1n5bjlWKFx3BsMlsttNc2LPypHjxTDu8m/bMo/ZDSwisnK0hQzdFj
kH0OP0Dca4t9czYU+CoC4rradKy6BMPpYDooWTwQEcrFU4VpmTYabSXEdHKBmCSMf0wAsBiysTLJ
TrKo3hbCc43Sohkea+j97W8eBz11Bj2HclCrkqZBlvnWQFU/vqtI0Dd/5VAvvpuxkhZLFZoFGupS
kj61TWkbOrmXxuKvFnMxw8BzVVTLnBnIHAlxYA3fVDWF9IRiS8rf3adfhtjqRhhTXms6lkhjERGi
VZTfvTtZwRD0V7q3/4m2i1+X8O0tMlqFI7oBwhI5AkqIJwlCguExOvbXmAFyee/7PzxELutisBj9
XWoykwGJk089KGymowTKbvRcQ2LbV6Gzx80KbcPDxSADyFI8xWUSI1bQM7s60rW1oD50Qxf8Q2jY
wczRmUdAwN1OBnTbpZDayYDD6atvArhdG7/pvLKE4IVb90/VfN/LnBDlD3mGyzIZ/CWxUjfQlaEv
f1qgyrzwLglal/Jh8J93f0gNXawxmCtMjVkXtAlx8NFrCWskEG6rgxIsHn1OascSjXr7Z3TbkV1M
MhAcN9YwmSUaSqzOaXW/n+9GlRONcDeRARGJCI2ZECxLVv0KHZ2pH34jiqPdy36OHhnhaX9JXHsM
mtRaT5aatgSq9z8ltqPnLEHkTIOD3OGNWPLMsYMOgplkWd+g70i9Hz0DzU7iHZ2igi4VeJy4F287
n//rg7ETDxVUjdMKcz0Y6KSYMh2+tq52+p9EHOi3f++eL6YYUBn0KE3xCKHZjcEdaOuvp4IiLvZp
vyMaLM+Q4PD44hFvS9izy2CLoU7LNFQInSlIU0XeFLobThYgsXIeXuTK/graKgdL/t6+ZC/Wq8gj
qeNcCpZoIGp7kukCDlAnlk6sCbdC1qBNgccTuu3CL/vLgEvYCSIeJUjtxfkA/VVIEnliheghv9+/
ELzlMLBihmmIRkc4vbD8ECv2PAYxt6+KfpO9b8bgSK9NbR4ilYAqgQROK7D1OwrExaguNU3JZl/2
l8RLKrD8Al2IMZ1WfGveRAn9gTYY08dxcSdze8YoXLxbGibQJPDgSpppMMdxmmMzzFW8U2sMFQxG
DGqY6knR0so2etGNp9pTpsSJJdnfX+PmZ1vZZdydJshaLg009l+Uo2iWIJwcMTKq2ftmNm/5ygx7
CkuB9omhkNsiyF6OenOuE09JAy7z6eZxXxlijqFuLpM+03aCxjxrglOgcVodr+Jx4CxoG5BXhtiz
GIaDSYq3kqfoUIW2BYzUP7lIq4BX9Nx22itrjHcT4lBPyhQnkTagmyfkticbcgGY+u6BUstkx15/
EDhnY7tStrLK+Lgoi6fZKkLJVXq7PNa34O50s+fkRj5OJ/S9fsy98cp8sA77Z2U7zryYZavJtVjX
3UBlxbUzHmiQXw3UO2K9iTFQzfnikSeOzbVI/eEqhka3zP/X/TFbH6gOemcQZDaHr1SPOzvzCCg2
w9rV+hiXV6r6IIcLhUpyq4QfSfPI2UDOJWA1MyzDmFVzRufdgFQJms5zv7iZUhyW2R/9xSvc8dA8
mw+8jBAHS1gRjZmkhtWnIH/podgpIB9Sf554SRre3jFAktVZq5epCSUf8dzM55HX372N+auPwwDI
IqepkE8woFcOue2D5DtmgiYHwktufM/rN+GhCMskIeetnsigrQN3vRn89GhDZFNJCfS3PPAuNO8D
MSgSDsScsxEPuKIMMt3VtetufOWcPZpyfO/INIwLyrRuwFaerThqAVRAKtp4LF1Z3uijZ8BGl3Ww
b2n7JFwMMbdIEcQSpwExKogOgkoYgkgwnH0TdD/21sI45V5R9Txr4LXM6RzHAWJwWyq8zPSF6VyK
H/eNbV/ay3oYT1y3ZjXNVAcjJbYhuWHmZu3ZijjYwLPC3J85k4u4w2SY2zQHtZwcA80s4IaBm9xf
zfZRu6yGuUbCkIbGYgHD1dh4VrrqmyT39mTmnCEC3iFgvLDRkVZsNUSEYuipHUgWeLOrvHUwVyYx
pUETa3Tgau1haa+0/JAM/v5W/QEELnvFuNkuKqDMZ+IkU3EJyOZGXnNIrum9+V8oCDkrYsvJDRGE
bmljSNdH+UmeE08cdU+Ro+P+qnhmGJeahla7hCOO8wzVX+22D09dxqES5Xx8toAsK/GUKbkFqFH9
fnhN9b/pBjR/fRe2QFz2Y6eMEQrvYnpoa38AISCPDWLjOoIzwzBMyVApFwSDMJIUSUrfJ3CZ9YdG
dNEbZISPXA2trfnM38ww2BJGc5sYdUcrG8kh94cDaBo90+1ODc37OCkIIcFgYh3rw/4h4Bqmp2QV
WMUREduBAM4a3TrpZWnLS+RaSn2fTWj6BpJauu4U0oTydvdRml/MIglk/ZOwtJ6loroC8r1G0Tie
Y+vt/9t2MOCElmA1XAbEtdq59sTb+GjZk4tXpRPZlATUvOvs2ZcfqYRU+JL5vG4bep8Zt/KbeQa0
hKrI21jEGwUEcX4fDIeM6mJzWYt5Zhjois1eH2XKCiNV96lhW71uq/UNkZxK8JbmnPDOMvdjMzg2
Z1a/EGKB2vxIxRkSL/sef5klTFRPSC1ad3prW4+KPR54hbItBF3vKPtiAB0u2DPSjHKd0/ZBcJ26
yi1lc2sC48hjVt9Att+MMcgmFeHcKpQneRH8tv1E6hsz58QCWy+v32wwwU2bm5mEDACgJxjc/EmF
jtR0yL90NjmaqDuGHtX/4k2M8xbGgFFcG0lOFnSA1emjFH0xyZOgvO4DAj3a7NGXJNXSJV2SzXfS
1abWyJXcxrJbkPS1I0aAZl4IRLeNo0T12cj70tk3uOEjwGlyMchspDHEAgTOAUD6cqjE3JZ7HpP7
VhH+NxPMtkGOe2prEz1go5M+jbe537yMSNugVbc5dB4NfsvMbg+JC53tvzr56/UxyK6mmRguJg4K
TYnpSJymbuYk13SaWXB5lS3e12PQXI77xShNNNkY2oM4HaPupAqHuvN6PJH+22djEFqSxhIke/CL
lRLbevQh5NUceeeCwWCjzuVMa2XJXXrE9R9k5Xl/AVt3af1dGPAtKiOsRgybu4ni1+FDIn3J/iKB
/Nu5Y+B2qZaGRBGuq96Dwk35P9Kua0duXdl+kQBJVHxV7DjRE+wXwWFbOWd9/V1sY7tljk7zXB8Y
8MsAU0OqqlhxrTp600dVsKZl5JxlKydeS2IbmmbQ9elENVzxhxMFywj36kFEXZ6/WrKtYgYBChfG
sD/QLCtx0QVhEaLAlftRda+kTh4/TF1qRSUv7KZ2+dEX/RbFLk51elaIcQ7XoJxp26214cj331W/
vNDJlZxgdes1lqSrNObVUIOwVRUBr0ay7/atr+3prHnj97yIizq0W6diHF7XKglJWigedQgKBuES
L/XDU73PvfieV/HZfHjXp2J8H0l1g0RYaHGU4kcRnQz9U5w9T9M/mYINO+lsSF5ZP7bdLhz+uW1f
HD35gFMDcMGUtFDJZT4u2VkJX4bYLpFAYR3ptqStEH19RGrpqxB2WVpEThMy2aYe96mc7qbA/LqM
YOWr46fborYmyGBoVyVh3F5lFFO40Ov85c1RQEG7GxgZ921pASPGM+4ID4Ga/vm39IVxhIamN83S
Q2QhPpTkTUxeDPGFcyzex2KcYRuYcWcqkFFmFALDA54JGn10Uu0X4bfxLfTaAx9XiCeX8ZDmkJOM
FFjRHSpME8uDp9WRJSWlswACTUkmTtTG0RQ2ChVDgEKmBRyKGJ4V9NazyJprfxo5NQ+eGMaT6EJf
wsITxFDgoyz3Y70fol3NM22Ov2I3oIB3l4dmg28GJOE92XVHCiDAT1I46seWqsVQrptALlHrB3Up
dlj7Q54+3lY/jhawZWkV0zHooSE5EEzLiFQ3APpKe6jlp0mP3P9NFD3tyleQuUXfXFCBh9948eT2
w2MW7jvDVnjgGbxrYxzF0KZZ1Vd4TarhTcVu37S4M28uhSeD8QxmUEkEMIVA2kvwipTv2CjCAPfX
2zfGE8K4hmyK0kxLRQlb9IKnjPWdksVPU8jDbOOJYTwBURqlnhNErlqs+HP8nYxA/p4G5/ZhtlYK
1v7bZOZx88JAudNABtx8X7CVi89zml0Ns+hoDQIC96C7dKah+yfEQDDmiTghBr2rG66c5YATa2wt
YH4Q/ieP/MQYd3GTOXm97OUotLXEsIjc8l4s6mxuyWTCjUESl1IGkTRmlzBBjv5g8NAd2pOyCz0e
GgLH77EAmbneEiExUY1PBTR1cavlXRffjzwwM54YJqMaxUEUxRAAqdXcWDoiCi2dnCXr7LHv/v97
EX+oC9XatbvI2kKoVQQxrd67YTYdopZ3mu0853dEYTKOohozVB1VPBbjeE7TU0I4NVJeBGgyXiJT
AkwKoVCKkIXO89ORwNDHiscdhsk87kQGJ2Y3GXfRdn27RFACJ37tTpUHijF7fJiwlAetcKozdxCK
J4/xG8NUpp2g4AuBROfUgA69eEZ1PrdSLHoBzCE5Lz9uu5Dbz64iMh5EMuS0Xgiizazp7+To+zRW
z80cn/UYrM+lOd6Nw+Kn2ezeFrvpOmREnkTVREX/sO87g8QV4KYo3ZmWMh8CQCBmj1K6W2pPLna3
ZW0ecSWL+YZqLI9q2KBNXBjhsekrCysonxT9mxR8GQfZLYx7QeSNa2z6/5VM5jtSLtClM/Ewl5kT
jVbefa55XfdtEaqsofWpEMA7/2nMNYgHFL1BjV0g6LebgxcZ5QPmu//K4IBQ/a8cxqKbYZ7Bx41P
FbxUe8XOMb+J9J/Cgsqn8p47GrHRzwUm4FUcY9+RnIcN5sBpdWtw0l3yHPu6L54AVcBRi21PspLE
6IXQmRPw02dq24ZPHLIDXLzduHhMTpTd/bYS8r4WoxCFkmdGNCmSI7cvjSjeifmnJf+LBtL67ti6
STARVZSrEJpe3I/Dp2RxF4Vzju3azPXWLj9fvSF9rwhS0ALdRloeSjA8C7uysQ3ztZ0f5OlZh49s
RzviETNxru/yLVdStSzGxh0QM520/CmC5itXX4WCExpuZ8OrozHFhS4QU01tEM8IO+DnGwcAxKG4
2X7vQqt1BhfTqbuWV1Tbdk6/1f3yN60OFo1JVZgTHEWyD3etb6BMQ2cxeGtwmznJ6miMs2iNvm+H
sceCn+qEw0skfW9G2Y71c5nvbyv61mzTH0rI+ItI1ZuyG3Gi0aYFoV88mZEn+YIPaN0nnhnzNIPx
F4IkYpJxQUG6Vt4N7F6P7yavf7bZaFr5pEtFfvWRxDopyUQzuuxk+AtdtXOVB2G5YDpVd3RLPjsv
D9mLyjE26oE+BLurr8Y4ja4sk1SjOTE8op0NrZXFwZEEo5dUblsK96FYc3J9jjqyY9+yPjUSkgp8
vNnWS0fQdgV2sY3AkYNPJN1FEU//N6Pf6xHZyW8zjPsOLDNI+rIvRfUcan5kOFHHuUjesZisITGX
dlRqhFUTlkdEmdiBJu5784fYTHZchvYUGe4ktP5tU+CoJksmV8lhrwyg2HFS49k0dkT+io0267YM
3smUP6OAPATKsonmF0rlYCQAi1XjRrvc4/kP3mdi/Icy5nEw63hZtGQ3tG+x+k1NHSXlkWJs9iFX
lnZhYF5Z2pQorUZiOA9KiAhUFqs+N0csjNgGKHn2IJSyCj+W7Onz7VvkWfgF9Gwld1kUBV01nG+0
5QOtzVNCsPBA+Svp0oPoNYDhGHe8bWFeDMJOfE+hsPSTgM9H01m00zDuWu1ah7bnQ0fmtg6pNtxw
KDLVptUx42QiQzai+qFbs422wHmyUvtz7ySA6vzh8BAPeLECYZKLqAjLOJouykm8wlt2YBZQ7n/R
cxe8SU3e801o6WB1uKIHtRwWlFGiv6cr+bkbPdf+DC4eq3qlrQ9szOZvt/WG86wSxq/EwjAqOuzP
GRqnB6Nb4Anp46j8bCfO5jVPEBOaiAVyJUyiQhD6k3P4XAyCpRnYkz2KGg9tbWv4e/2CE8an1PpC
hlmDtyxOkkc3m6qLCRIQ/lqSTcMgCXROhOPJeEdkXExD3dgY4IgTgi951D7LzYFE5TFGuFcVKS/6
3zQFzIsqJvDH8R8jrszExMhyQXIqxU3vRr+00/P8A2u2saUfQCDumnzInc3cZiWTCY3SGREYkjla
46YL3znokia7BRLB30AJgYz9ejp62StbqIJIDjTz4s+oLUS29DZYOkjxsPT6yNsW2HznFNUwwHgN
vNxLRLgS1rQ14NjANONk2jcB7KWgS1JlTq2RJ4PRSUPWIk2NwSYTRY7eRHbXeobGA6vdjLdWB2F0
QutjAJdPSKmbub7Lux9AxH4p++auEmW7MOK9xu2tbD7fK4mMRozyII1aNNH3DpTy6JxSQgF++L8d
lK/kMPpQyAISt5qmn4AaKA+xOxw71IfLUw/i18zueWDw2w/bSiCTXGuGEPZigD5L54E1h6Y2gmuc
StmasA7AT6+31mih8FcdZF62LBwSMpUwZ/EAvE0/AKvt7NE5Q94Y+HaIcpXEhsjDXAZLHExoh/00
71UPgOVoLD4oOFhzCPftvrGTL6HDS3O2EALXB2QDZSAX6YZWIDKilKXNHrkAxTI5olTsqG/DrvrW
4x2XbMPr/OwsfTYdbKjdB3e81drtx2F1fObJ04eqiLqJYJYRe4zo92PsDqsXqZ2/q36yK3zjrnb5
YP/0t34IXFZSmfcvlZJpLBPYSfw6OIAlBjhad1ABy0lnQnh3zTFKdlMyEgDPsISY1RmAgEyA9/Zf
GuX2odDRkghYdTUWWrI3BCFR5gXrTo2TTa/aNFkt9lFHNxV/Ekyh1PZcIUDLrWgJ7duBy2Y8r1xF
M1+R1FqtVS0CwdQY3ST2k1a3SYlhVNO5LWjbEaiyrqL0CDYkludOFNRQTQcUmAvTQj0Ag4UGEOZ6
b/ZA1MKtc2y+6ldp7LD5mI3TCGo96ImJ3tco7yQ53nNORHXtgy6uZDBxptjKRRaiCuaooHd+RxMC
OAHdDJhYyRYOpVP45o/bEjffPhS38LnAeviBG7kZ2ngQc4wVSLHTqQdh3HMT5M2XbyWCcdcqMLhV
KaSBbBwcqjS1u/EJmJy+FuSWOYHeTFo4Grj9pa6HYhy2EI9hn4N1win0vTIs72kevdy+tu1Byeuh
WE9NhoEoLcEblOwDbNlhnfZFvwOlun6ng51YpNRSPwq/3OmVxZtm4JyO9da6MMwDgKDRkG1rqxdr
a5Y493dJnj6q4e8LlBkTblEXSqa6ouN4uERKDWLWD+KSusmQ2Kr2Ki/toU313dRU70sUWxIQxLqh
vFfqxdJF9UEdwp1Z1CVWjFJrKWdLV8mDSEDWMpiuWRWHLon8AVkAkTXR6mTpWAUoQRUGCGRz3tb4
dqqomppsyrqs6QYTeilLaIxDjAFM2S/2Cngcg125D23wHdm8GdZN37cSxcRcQzq2DR5xXJxuF8Qq
E38oj9Xkc7Rv07uvxDAhlygmYPzq4IrC197t7ySMtEhf6BAeYJwSi8eotO0jrvfHGDD21PuuFWFO
vfAW19KhAYy+PPMAwDZfxtWZGKPN+qgeFZqjDbpixypor08SBvy74qGLzkJ3Pyx/gb+qSFeJ7IRD
XbRCLakwpFE4SaYv1O9z9gBGRmtSLFWoraB5zrBLwSMM2Lbf39fJjjY0AmmjuEG8rOv7uf8k8+Zp
6Mf/aLzX388Yr5BHpIhKWhkpjnLoDfF9rWPZr7WmqLM4irip7xoRNXCKaqrErhXlM9aqswWmpfbW
gop8CnIM8M/bo2RRLxie8k+FO+7mhuOhtp9+zTSJLpmKZBiMtoA4OwiaCIamnJNP6a4+C7b5VTqY
hxytevnp9jE3VfMqjFUUwajUSVqwY0MbKT2QE0ABe6DrGLfFbDuqlRzm9UeRUJtqAf0vKme8FNDy
E83Z0J3/Hy/QZLQkWYJpzOkywa81E7SSkWn0nowYnw/Us+lBVgcjf5YMpDgvIl1Ck2OWDhnKZ8I+
NDjdhe0sbSWDmt2qUqA3Zp4GEXwifZFp3BTuBV+2Zqv9m3IBahE6QVwtyirjfONWicYS8R9qqO9D
/FbUnqZ7tzVhM2RaiWA87qTiX0Ir7/Vr10V2Lob22PoLSsXa3RLxqmM8aYwtyY3YjENP2+K9ue+H
3F7kn8NUfW5M6Zi0WHRKeNDXmy7qej4W63EhQiXHIb4VqM2N0Z+7UzF970ByyoVSopr1wRmuJDEm
NS/VGA+0Kk17GLnbvkTPxY7yuGGJay++8WBdNhV9JY6xqkUp8iwdQVTZtkBSPYHFWc44g1bb9ZaV
DMaYul4zxqbEvOSvwerEUyrLfKJDEwTM6NGj9nfOdiWRMa22nUpdLPFQUl+RYukycKQn4rcA9cJg
3ttt3eddIf35yo7juOuKfEbFz6hnKxTE45i2trqIvNd/s2C6OhQTqpXShNhzodNkk20G565qrDDd
L7Joh8ZOX97NvLfi5dvtw22+JCuhjO9QpaqJBhEePjfwWJUoJEXz57offGMq9kWpW30n+7JU8rz9
Zsyxkss4FDnGLC+ho6nZaXSBzeCUL4EzHGKUHwILE5znmItizLM8xqtoXSG3Jv5zUIDADmXh5OfY
pownMmUHcXhMRRyX8mEDRjCySYqRkBld6Y7alFlp8pNU7bMwDYkFfkXn9pfcfm+uV8qyM4cm3FDe
1UA+AZGLXDhL3D/AUjClOn8dpg78eKHVpOAcDjKZEyhwTERnvcwyG8BXQp2sCZ1g+Bz2h5AXRG7H
IqvjMV5GBVbAsIwtip6+fAADwkF6yveAaPNifu+COuEbTppdgAmkXBsB3Y1O5egvQmmJqlNl/4jx
g0Luw+UtMe7T1gnLifcJ6T3dksu4GkGNqnDJUIwzUuuSx6N0jYFIxRK96Ph3u9JYi/83cNAZj6Mp
RmOgi4isF5MCoJXPg1OlgZ8jfQMHu9zuouLpto5yHnad8TYEuCJSQRf3ysBdql0v+AMWHCfAn9ql
wW3tcQyeJWmuC5A+FAkNwADgHNOBI0d3KcNnaOdAF+YNsGy7NERgpoQEQLsUtVfvxFx2RALeHm5T
XO5B0Pc9nBT/b+7vKoL5YOWYAMlEWbAjSgQPaxBZ7AkEA7O1Cjjbh6HkfK7/4FKu8pjvZZTKqM85
KmX6PTo2DiaBsFQkufKRm2lsf6urJOY9yKYczUsB3pIOUqGi6Qafg090PGzyY890us+3L3J7mUC/
ymMeAynPBmFSIU9EQUwclJ2Oab5CBQKdPn2WavBATIUf9vJdiSqSKSY2GQNPBLdw37zHdXLM9eVr
OdaWbtSY/pbejXThhNz/Iaz6/SeyAwWdIo5xLkVYsPKaPdDBAMhXXBDPNSRgEUp5t69k24dfxTGB
aZy06jCBldPpzTeSe60aWG3zfFsG1c+P/u0qg30n0oQs5YIjTXJkoT6OYoel1Rwj4QlhHgqtABqO
FKOxmWZWONlpfy5FMEBzrmtTCrItBd0MlWZ5f0aFkhEESQIFcep5QUVRei6y5ZyT8aAshBNgU138
cGsrUdTxrBxL3eltpMXIjA2kRIL40FQHTZStBhwCnerk0OGSl7vyTsc8RNVUqRGgw/GgI+OT3dqP
/dBNbbXFYBKWN1BpiN9ij1sD2PQCq5PSP2t10ibpsk6e8P41poWFAGz5F0fBzS4gFxjNO/MWeqn/
unWzjH8rO0kXhZKWfQGCHPXPZi3YUbKPojfBbKzbur9tzwZB60s0MMbOYvpXSd8HjYGizfI82s2+
xxRGszNO4Z7mfnyi6e2K1EoeY2ypaXSiKOMyZ/VymXS+NywtCu5MQXt5veLtu7wejzEIkBy1cphA
ZVrzYVDdyhSsWN9X0rsecwx8OxRcnYwxCEUX9FRFBexCcyFjZscUL8Qal53vkheUbTrGlTTGFvIp
a6ahBoKUGVn6vfpdsQu8hOCCrKz6fcguBBSZH3Lzla0gVBZFA/zmwCyVWVbmFvT2JErhLI2zDKYE
OlscnDoXsL38EZote1/LYnQFsy7iBJdG7Z3OMeeH5LkF4Xvl1oBEES3hITlkdsW5WfqZWOtbC2U0
RgwXYiq5jpZV5w/KF3PgZCXbh1Jk0A9TvDyW4mdYysJMCQ41GPegEY6a0V5MOxJ+3DbsLf0AF8C/
YthEL80nM0w6IFmp4zFd/KnxCPFui9i+qasI5m1WpnDUS73FtF8uu8jS74S8dW+L2HQX62MwKiBq
qWRIdJQ9OmmPgd/7kQOSucqVPayIeH8DhyODEQldXlEjqJr/6em7ypxwZ4g2tAo4UGW6AwqGmyo8
+o0tp7QWw4SVUq2OJArRDjAa3TJM04n0z131UIPeNOz/4dwgTxgTU86aaWhSMdBlgNG9QM3D42Ze
aWsOnXLtfHOfgMzkr17N1SFZ6sOwbMeSFNTzXmBqEm84Kj/AfGhrnrgrv3GXpLYV/ve3Y1EoVROU
P8nS03NSbA9KjBMIYDWx1DNdHIkOGFpWuPia29Z8lcro51QNkxZlyOZ69VgXjqk9FsFDJfA+ItWI
j07pKoZxSh1mo5UB+DiOdE/HjeKvzScwlWGOo3Klp96ZXs0v9GLnHZc9ftvIr5Lpz1fBD7rb2aIC
xNpphQeB7BKJU2DkfTb689Xvj4dJzCIKD9VWIFVNMdwaCmjZ894t3neiP1+JkcogmzHkjcpec65m
cAlJGGkNc4y38pb1tuLitd4zPqQOYNijiAvTC4tCvIJr5gu29WJb+UxzVePUOljDcRAfW1VpE47b
552TcS1R0ZRpWmKDf5AKewnAcWOgsqARi8Shc9uzbH452SCKoWN4F5N/f17pJJQUBwvxjpH/ULXD
mNOdDh4q1GXd4IPma7IuGpCjA6X3TylR0tZtF9Yol8TRbAsadh7MzI2S7EHIBk9PNLeZE2fsQHnV
v4+m6ZVV6rbg7WsUgN8AvpUsw7kTGwTSwb7MjPs8zx+GBKgxQzJaZlna5ZAf80IBZpfMw0DfMh4w
7BFdkxRd0y6VjJXWZaoskL5QEaQR3SelcIi02b79FTanAdcymFcYwwBkzA3IqL7Ph3CnH0Fl8ENw
JR8jNba8qw7jjpeUb875r2UyXg8YK9E4UiID2Ze+U7TuwKl2mQWC9cf5RFvLy8PtU27p2log4/8S
Q5DkPIXAOS+PgjDYRZ1bZRj9RWyGPV5DkvFPAUjnn8rWCqqZqTFUuiDht7H81syt28vKuZp428mb
eZe80mvGISVZnZFIgV6r1gWKyqJPcgrA7hwA5LH3N3upa3HMycx5krMK5AaOUR4lWbQkxZJb3nLL
ZqgBNVcUIPvQsag/r6+fiaBFS4dXSkLJ9tDGdjUlliy9gtGN43w2VVBeyaKmtzKtuK/GcS5n9BXi
9pw0ADo35m+COdlNYQD//zs2Oq1ZGV8GMXk2AUdFmmlvJEDNUXmD1ptv8+ovYTyUJmRmqKQ4tdGg
UWXAs5Tfs3xnxn6X7mLx621L2FYcnYiSBrhIzGox8RwxEyJmOUKBf+OqYK+7lZvvNa/yM3v4fFve
Zk1SvspjC34YEWzaLkcfn2DauL3rnkGOh+2s+EDJpcljvUfNx65805lekhdutXxTpXTMXBqAKQAy
LHO5Rt0VPaqaSKozRG/NOxhNqPRpZzZ26+gHGFB7UtHQHXc5Z4BhM6GXV7IZE+1SuZ36dKQT+5ey
z64f3NYpvmIHbicU3u17/g/f9XpSxkJlMQD+Qwxp1fuMQkzr52fdrR3VB5KqI+x52/DbmdXqdEyk
oEtTO4MJD5HroXdBq+2DHM//RRb+XywH0BfhwzO+ksZobVRNuaSI2PTHQPcTcFR3ipOfZvQ8Uue/
INbealqvvhyb/NZdP1ZShY5Ecer25KjtO5fylRU2bxb/MkV641xse1McoqDLBpyrwwx852k+zTwo
v3xljZ+Ho+EsfnkibveCDYxvFNs7/sbRG46FsF3OSTUbzEIhvyveW1f5CQJxN3KKtyFzkjfNksDr
KlrmQ5dYqGpzRG8Gm9ePykJZl+mgJk2IlKt2g8fmgb5guhuedFc403GszFad+cib690KBdbflnH8
crPMmRTCIwjjUTPcRjroM6fQzBPBOB2pynpdxkidozaH1LRr8yDwpm15X431LZ0Qt7WC0eEOK6a1
bk91ZIOT2lz8ev5++zNtBaHrC2McS6sNtRRrOM2Yu9nwGiecDI53FMaRzAhAhTGGCeg5ylkTGNGA
BKkmzly/p9z9MJ7b0hlHYqKAPJgllhlk37yne0YyqIQXG0DqR8Hhmfe2NEDkyAohoiESJqKRyRBn
HT1b41CU6dY2n3QUdSnWrv7Aa9VumtNKGKPZWdGHQmVCJ9rmFDa2pH9Ksmci8p41nhhGu7W0G8xA
xw3SQkn+lMEZU9yyCJ087R5UVxXe88LmbVBsv2+r0zEaT+o5RQUD9SC6Z017qZFn2oG32IuLGpTD
yxg2tX4ljtF6BPd9XhpIw8lyp+fHqvJuW9X2LWq6JhJQfytsHTwv8hRESZjVTJddCvQJsu+qO1XY
35byH27tKobJtGpQwRpmjWhv+j5VYGTSATJoVW/jgyFZ/an0WtH6OzW8imR0vjTiWBlp1X2o95Hg
jPExjR3CQ7HZ9LGAGv33/hhlTyQjkQB9ipHortvP2WuYyV/DvOH4Jp4UVtflZlhIg/IcSPbS8dMi
HsYx4DyD1ON8CAFWJ2EUOyVSngcdmqAZxpFBGOGn+2SXelxYJvqpP8gxRQkj6zpwpdjGQRqFYToE
uDHxke489TTpPoYDZUUFsiA3Ptw0oKs4NoaK4i6TNEz+O+nP5dfswwPKWBTdHAObOxq2hd9uK/vm
x1pJZCoZqZii/q72KIvXr3X0ExTBjhE1u9tCNu12JYQxKCIFJqkkhEt6vZPa3dQDbJy8hjFH8TaH
VNBF+PdrsbHRWCdFJhDM3YRT9wLY67s8b85LH+7TIXICMiMZNfaVGfiTMXEUcjtxWclmbAvUPspc
ImN1grEGyOBZUFOrEbH664yt6EehJZN7qfyeDvbtu+V9QMba6t7sqlyno02Cl47n0diXi3NbxGay
vToaY2xd3JV1RfPBZvCH7J9R3BFsoqjpTsomW9R5xdwtcau6k8hEG3VI5sIcFYRpzuIBm3kXn8tH
/Sl/0d3lQEdCtW/RP/Mu83OOLWx+w3UpiomqIsUoxooyxg2CRwab5L5gYA/Qy4PSBjZ6mjyX87Ee
OSAX0pYzW4tlDxxHojHKNKtG1waUa74JbqLuGPqoMth0ZZQmv2EH8kG+/W9GWyvhLJqyXASGOMko
vwVfxAsJoPGjche732eYhOVBp24XTq/FPnb3tzOAMW+0E8KtC2y6upt26tOvWFIFWOu4622uTOrC
WB++PiHjfcymCWfwFiMqUV/U0IlU21Qrzxwfwf8ejD+E9Lg0rpBzvirno7KIy1IsEXEYUSubixJj
2048Pcaa10YvaeGlxktUe7eNdMsPrE/J+J8lUzoyCQj1ZJLbYfaq67mr6NwSIE8M426AR2HGASlo
TaH9im0gTxytaiffNzvgFCHrLc7qQ81LCXhCGQc01QR4cQ08gqjMjjjoz0Sb9mOZf/rfrpAJX2XD
qLEQjnGxMQCi5H0ZuXnt3hZBv8ItXWQ8zJS3tTBH8DAaZsQmEttFE+9ui7jsjN6SwbiTtK9VMTXw
pCvD00SA9DljqaSIPNKnhxw79/FgOHO6OOEcfwIz1jfMsNrKCFL04HXCo1XHpSua4OdUJruQAzdS
NWvCCkwrPwTio6ii49SDLEdv3FCQ3Qmo2JWQPy8RprLa+1KKgCoWu/hF3qDG+1n/YQ7mPgtrXwPm
vSZldy2YxOYYI2Oi7pZm+i6Lw5MKTm9lrNzYGK2kKU6ZMltZK1t62oAxK3kpi2EHUmKbzNlbT0q7
JvHbkNZu2wPnqBH3o5l7lYKWVBl5VVzbpST6lT64gI6wgS3sT0kNJBPNyoruZRCGh7zHerKE7WA1
rgOvaYcjlsB3VSbahlzZRSZ5xWC+ZkZ8iOtPi85l+qDh/IdPhPqAKZkYegArGX6+KqSbeQ0KggaD
RAPgqyO7PysCsCQ07MkAffY+jCyB44029Y4AGkc3NcwpsnvGwMqWZ0x0IEog4IZXylPbL5wclyeC
MdJcWLAaJiIkX8hrFTxIPDjCCyjYh0tbnYG5NEmJ+kkXwVlSlPeagMLDUjhpoPqF3O2M5GfZBTtz
0A6anttKSKxeDl1C5scECwh9m53KxHTSCptIBJxBzXCsRsWVs8RpgFqFdbkcMztTPbqRVDmTPn0P
xunnbcPkXRBj+y2JkmqZMGIYTPd5U74lpH++LWETzw1IRL8/M2P6cm1qhUmB8f+dx0hB0dX73bfU
Fl5E4EuhqD3nlnb3N2RdK8HsGmqZkGiWRbhOZXZDFR/faXvOA0c/743Pz+4mR2E65QalfRC0lyaC
e3LywdfJe8ADHdt8ba6XyK6fZkGZoceF6QhsX6nKMcktfoy76QBWMujPVw6g1Cs1LzTEJNkpfqJT
td2xHDHUTXHrK19KHPHptmrwbo8q50pgO5lRJc6wzqlI7opOsNMEC6hC2VoRytR5uLzclrcdV65O
SG95JZD0xthpJW4xV8LHAXMAxdA52iRZZSEdFeMrSROQKYVuFQHlsJo/dbno3P4TNiOw1V/AOKRe
S9JQLpG705Vl4BDsRlwu8PA4Tzo121t6ybilKdNNaZGgl+1MamRhk1NH4lGca9CvF08hqc/YqN/f
PtpmJ3YV7bH2Bh9npIJCQxUMmOkeWBbs8ECewKRdOl1t8dEjNluS9DIVbLUAxpudPCGNjsnXDEWx
COh4mAtNLeFJdyV0JFM7cJJv8X505n10ANCuk78lCedj/ocTX+UzXzNOl7Jue4y4UwCmeBe7WWqj
lllYWEN5bezYEU4xL+7cNJrVmZlPW4fgOixmesu6vTRnNX2s9W+BYZUKZ66fe7vM22Ck+tDVGLjA
9xwcwYrs2seO3hMAn+z6stB6GeAD7/2P2LN5Grzp8FbHZF6NtMvyrM9G1DuH2m4bZVcX8Vs/8UB2
N8szRMKqjSJqJiyCcXqTMOro2uN1EsF10/qRl9rpXnKzA7dst32iqyTG25mRDlDrGcr6C08VsS9q
3yAHAdjLZUh7ftMd9dNtm6QK+MEPrE7HODxAqSaa2JSotetf1fmEbqg16rso+HlbzCa8z/oWGUMg
Yz2KXVT9qulnp8Ex3wsMhKd+d5AeVQpWSQlVc6f4p+YOwPPOyBiEmgt6bM7ZxaW+ZTFq44o7HSXR
1ikQlAlgssYvv2m6xZts5Qlm7EMvhlTPJMx7ZMmXOT2GwZOSnRTevtCm2sgSZnFEhWDenimGGkve
1FNmovI0HKPEI7VX/dXCOqDPfstgqhGZEo7Z0F8W1udLS8b4MdiAsMPNZXb6dltZqJ5/0MmVMMbi
Wils4j5EQTSaJ0slvQ3YhNsStis6KxGMqaVzFwmViOKgdh6xnoNynfIQeJEIiM/qFbg/dgngVJM7
ubFZ1MHKFXg0AHWBjcA/wwt9FJcRSFOoW8/mtyJWvIL0fla/Ia+yRKV5lHPRDxTByzPUC1Fv5pya
fqWPF/tbPAu4VpjSrGYXwmVnBh8PAR0LUMOA3aCgLskLrre/4lUYo5amUsZGLiPCWIz7EFjvXJqr
bc98vU2W4jsxglCZM6QmqqWBulraNUeV0vqeeYDa2xZ2PQqjkL0g6iPmM7H2a7711YuCdVV05Tlf
ZzPwW52GUUk1S0WQJtBEKzmYwn0D8mnpjZQ7ufq0qJ90YnLkbWBjmqJBZLQeFI3o6Ez+qYyLoo1V
WGeiM/sKFiYqAOWbbnpAz+EkQSuIvZxjDCb7HCWkl/WnEv4plnlx8j5qACEX0rpxe6CbXbk7vJGn
6UDBRrNH7qv6Uen/lMe8PG2IUCgIChHyphLMu8vOtNv3GqNgFI5S5cS4H1XlT2nMW9OUvUSKQloc
kJTP2fecxJYhl/b/eIfMwyIGrSEYEs40H8BxcKJYQwNcl/G9sWi7jYcNzjsU47ZiAM8RdYGmpMWx
lN8qzKHMzu0jfXwq/7g3todYiqEgmFKLwf7wTtYfTMzCl4OV5TzUYM5R2CksqZ4aJZLpzXWnnHjo
tEU8ojf6iW8oODtmJQ2GGiwSdnYHupS5PCcmAIlnN1B/TvXL7Vv76DP+vDXGMenhFAeJhhzUaIOv
Wjy/ZsGnNhZHkIUAXVYJ7DoYnDr+/3dG/xTLeI6hb4ZwMJbFGaW92j0sKKQWp4aHorT5qdTLfpWI
7j/7WE4j2MA7A5+qrhtHQHMrruTnIBO8v7jDqxj2UVQ0gcxkaEQnMveAc1W0Y466rh6cFPWpz0Em
l7/fFsg5l8o8jEUsTEUcCJhD0lpbAa7Koka+3pkcR8sTQ/3iqpSRNKQzMkwAO2WqHo0U2IlRCxg5
3gwITwyjgnWfRFLZpiJI249GcrcsX2ouS82mC199ov8j7cuWG8e1Lb+IEZxAkK/gpMGS5dnpF0Ta
zuQIziAJfn0vVnecdKnU1r11nsqVmRYEYO+NPa51Jm8CbSZczjAOdgyWdtA/7zJ/wXsht4Cnjq6h
M15UKuJYtgkSejhqZyZ8IHKcunVHi36TYNDOqWI9yVhhvjjp/Sje8/5KB8Al2+eZBhA3QIgM2N1z
8zpwqg02JLDg/EiGYtcQl83c2XB6DWTn8lLuOrBgGQY9z4e4hYlZfAJLDnHTi30rN24PstvH7yX8
L7KUcxPomX+WWb/GF9kj6E6zPRPL6Lvifu0JqQIeoCEJVQNrz7fodd0tvuU7m/FZD9ASVTB6uvrw
X7pHYPZ4SI3rRDfOA/feA9/Dwsf14QcXWrxE07E8raPPIAOawRSycibrEXzx9+sv5oUAw9O/Ln4m
smThyltyDKr1YfmIABD431m8HPvAZUY4oJeZh//7ga51SQzme4BkxQzUmV0RizG4UqCnYhC3ZrlR
Zss0ES7F8/eXe0nhvy5zZldM5EhRHEbpfejlrja0UB8Ik10X/nfLnNkVqZJZGYClD8b8KS39WWRs
6l6+X+P/c0t/juzslhRADrSkW72ODxmuzAtl4GxzyOq8S04qwLSCfw1Wa/3If6jGl1taj/eLash2
mRciZ+yrMbem6+0z89rc+IUs9t8l4Uz9JDeqKTFxdvBBEa3nEb13bkZM3jexdboW512WB9fVCTBL
EdSeWS9hmo1BRAvr5R6py8b6Zb7WZX3Raln/WeL8iUYjt6Y7BkTOMGdma3fCOGVtiCrY9+JwbZkz
BXImSy2UKD2oRiZ6GvbWp1FSNqGk+/1CFyLX9YL+bOhMh7QUwMpTN+kBaHCAx++gmKEtIvDQnQSX
7mRYIysGEeRVFhae9a8068/iZ5rl8qo0bYptWkDIskG6Tj/INS7WNQD5p5T/WeNMsexkmURLkfkC
A8iC5jxZMjN9bmooMZjcs48r57l+5e+WO1OqOkfRWwicZwLGgQytlZpvbksg5uYbk133EK4Jypl+
iSVriewh8irbFv0poTdKvJX/rdSf+SGLu3BaTAX6D8e9tO/ocGzbQ9k/XTm7K/pLzmJJLrV5yv+v
cwUu92BIWQJ8MbSuq5oNx2pXAasJI1PvV5ZdRfy7KzszG2rgQ26u4P+ErWAD66BWFtsMpaBo2lwj
ibh4YfDnbDhZsFLnLh3gyh209sLD8sYHY7mpmyeZ3g+ivKLXF4/yyzJnR9mSziwxhWYEnmb7Zprv
+GJHwNa4kr28+IR8Webs6BLgdRS9i8qHNcndlJHYRfP1leu5qFF/1vir9PPlmfLG1GoIgMHWuSgI
AzDeB9a/iscBA3x1BB32v19wFeZ/iIPtwUsj1DZQq8Pff1kvX9J6qjzckMp37RKO5as5g8F7M5Er
EzsXSnKwvV9WOjNNE/gua7zCsPJIzezKoH2q45F14Tr/1Pnl/4DP8/J9/dnbmXVaZiqqTDoLwPkt
RgHeXV/xYy4eHqAVbI+g0IlP+fvhWarFlHLdo70t+ek16PNfLNab71m/yYuP7+/pooh/Wers9GRi
OihowrO3krixbnu00l1LBV2YZMANfVnj/Ly4wEjeOiaLDOGz6TdRDm7XgcmA/l4n866J3uUtEc8l
sAyuc4587jhKemmKstuEZvzsswFu3vi/Hkpfd/SfJc4L35mVzcWcwyFzZ2NjcndDFulPabX9/nIu
mrkvy5w5MJMNwvXStZaAej9660Xx2MlblqRXdPUvc/kPZf2yzpn7QmblLM46kQ56I7SCORjxBdHq
X3SIY0h3JrrB2ijdXRuzvehUEM9eB+4JYrqzB7EYVaYUR0zVoLbAVNXGlfOrEmi4xkic9BowYzSg
o/v+TC8q75dFz2y6y4vETtoBvvRwb5m3ur35/vMv39mfTZ0Z836ZvL7J1ikDpJ90QHINYSnfZBP/
V8ucA4Sn3F3MBEN2wNo7SXKq3cq3ORuqKvh+ncuxx5/zOkeJk72Cdc/gG/Wh7kOFQbi1jgt78RBr
gX2l6/6y4fvP4TlngthJA2kThcuZNLBouEbcSjuqhYdBjftF0PD7vV02FH9WOzOzTY53Fo4fms55
yMv3Tg/ra3gZ15Y4M69ClU43raYvs36U1u1s7brkisBdDnq/3ND6Hb48tXNpKQCGkiXwMFCqZp92
24mGZf/q8HuZRWleBGUVD0PQaXHvMov6g7oijVe/w5kHbdXj1FK59uXUTK7pGXSTFk8eoBKnQDuQ
HWrYh2sNI6sm/dNq/bm+M/PhTJI03probc3xlQyt7+XGIS2rNzP3jgi1NrQs7ppivHLeF7pkYPwd
04Vj4+CBPselGZQ9pJ3Ck2nH+cn91TyI5wGjr+Bjw1c4Zn7fhw56H4a4+qXWue9r/UCXVfLLFzg7
7KGtOk1z4R4Mwdqms/ZduNsWPLkVJjSuudpXVzs75oprPUbpYGmmMmgQUGShQO/1ZtzJwImGp/7q
9v45wr+eL8iILBuzt/QcS6RLdK+nKyZUvv2LPHPfbShAfleQz+/1/7LUflnpH9opEnj1OMi1f20F
smMrdlh2GHdejAu8Mzf/arD479s7U1clx9KRFDUeC0y56xizvbXiNXsqUOm7dpgXX6MvOzwTldFy
Fl5i9Cuggx06s29L8FcQ1L2j74/yop37ss6ZkIChuhe2BVOKqjfrvRu3api4Nhmxfsg/FN7xqAnM
KYr8+pk7VIPMbnEpnqJOR/N+krMcbRU0BUaGq+KmNq5EFpf39Ge5s8cIcOp2kYCnL9CGumR5TmPX
Mt4X/vxvju7PMmevEB/ssbF7LGPJNMw7zVcF9700/zd+z5fDO5P1goshKZFADzRtp/e3BX/8fhuX
vfwvC5zJtcHnPO35/1Om+h5OJLq+57saoEb5Lrm95uVf6EBb9ejPuZ2JNk9laUkbPrjcuXd6ON62
cE26lzrO/CFcQmfjwXFNwzK+NsVwdeUzYc9aYdDGWpVqpnHhNvdOwn+SYbzjDWAHu4SzCpjLVt2B
sK1U91ORBo03bZPyvgHy45L2B+UWcT7Ve0DP331/Des1fqcjZ+5tXuQ8JzX68iyCcDj5UPTt+wWu
7v7MwdVkW2hAkMHr87o2HdGXeYuTj8i9ijAgHJWxHhHfeUmCa4hAV/TxvKWgsokahYLhROIYxJmi
vxXZj+83d8XCnHcTNCJfGiuFu6YwplBamK3u023mOqHVVYFhvX6/2sWOnS8ifN5Z0FaFIccFO6pm
58TR3uvlzmPvPNZjEhuW/dyVQK/BIAkFi2+u89lH60uUo4Le1fS5BV2pbtIrZuJyOuWPWp1PL9O8
0gDpD+Eu087057o0WD+Wp05v9tpkI4s4eeGsOWHV6aNPa/fkuQ+mOTAyu4Fbje/fH9GqxP8Q55VH
ilieoaNkjL//4ttOk+OMVEciOG0OVnFPh9Pk/Zyya3g2F0XL1XUwT1iANj7HmrJ14Y72mjOV6o2D
ub7ya3ltjQt4hjBYAE3EGoaJevSZoR9UPcs2W2OBYr5z0mrwvR41grT7oXlLz7jDB5Yg3m2KLhw5
eQPcPtOaKTLdzC+XaecMHuoLRgzCCgbW6qjLl3et+9kghTyM7sbV+Lvdf7qZGYvcePj+Hlaz8Y97
+PLdz16PuqibJE1Qe52o5ecy6sSGmP4AaNXqViAL9v1ql4UQyIiA47PsFUXx79fuzNXSGNNa6v0L
oapEvqh68RY2+gtIlrVtfuD9lTUvX8+XNc8s56ISx3E0XI+20Xf9s74bcfxoTqjv0sALpwgdEQFB
GcKKK7QlgpWVtZhOrvzS966MyV2URjxscHJ0jG3oZ7uX9iyrykZGUybNvnc9Zkq5qcD58P0pr7rz
jzv9sszZhjVV2wqjjWscszItr3v8n9CfX1BhQ9dBgGgBr5lC+v9+l15tSAO9sGv71JOsw972Aq2+
aeXn97u5FKf8bZ0zEXXSTAzdql7rULc2smRH74HKF7kRRjX/lWf9t+XO3J3WLg0NgN5oidA3VH+y
pmAyQ+ldKQ1ceJD+tsqZk9MZlQduSgRfqvkwMQdceYe5GEKLNr6eyCtyd6mM+bfVzgSvyypSOhYi
r86w3lRZghOTxANXPwpHsq4qFDMLY2KufJ1NEn9/fxek8W9rn0kjb0YxcxNrz97i82K3WIHM9hMB
NUHxW6+Y0VxxZK4tePa0dKaqNFf/K4xPNpiGB2elHYnrUPZrVHKmZl83dg5tQDGUWAuUq4IO6Ec2
OhJAvHjTbles1GutbwYwA6+sdhYjJV6hbDuD5dTgvZjJ5GsYr7aNQBTUTxsFnOUxQhPZ3iEuMHv7
zST6u4yX+wUIh9OE5qjyvh6Wg6VM5rolBqyNu7TsMclhthlop54w/773mh9WVVasGsqWDWPLGuHs
Ue9+GhJj74wdIhmg8HKu/yzLFExxQ8iRaQVZYhLSfoRX2gdTQnxLKtSgBhLXzYzP0TOHZdOO2vdW
7+kMDMrPbZKA0NELdLNh0vHCRreln3rFW2+izdgYd6VEGcHgeWR42ocGGjMwvf80dfmTJ004V17E
TXpjLPbOqVCtGZd7a6xfm1xU6D/xy5SNp6SKHeckO/SKmLZkbxWS0dWuIK+ge3xLwGfELcyXUXqb
ZPO9lY4+oeQl6WdfJmhyEt6Rp8nNpJL7XK+PjT1sHfzAXPU4A62EZfP0kjf5zaBULPnwxGfiV7x9
BIBphQlS803K5qAZGE+YDBQWtUND1WkZXX9ZUt8dQaxAeqATKyf0CrrnnjoU2Ycrs8E38jIUptqr
sQP0nrT8oXspzDoqquY4mRnzRP/bm70osfUjvUkqzxcO/8yT+07SDweeTjLIh9o0j4WqRt/W2mik
2UNTVZ+kLQ9dbe7tRNvnTvOgBvogTIOD8VeDcrYhEOUwye/uqNPCNaxCSYxfs+aGRk9vZ2++zV04
tDTbev0C8pJm5zWdxdKS7s1sfPAKgFlZ7ritMyt20e3KnE4lLKkLgLYvOgbki/S1TftTsZiPaaXt
Zm48axi6XxywZXVc/oWaX89WqFdZQJYslpp4RUv8q6L9g8GTg07ko5rw8+KxKlO+sN1oqkRk6xJ2
rAn0nPjNiAFhUYVDvgK3mr+9sg4TVTGv/dCbye9Tm5VUC2pjDHTx28vng7JTO5ht/dEgalvZ5mMB
gAJRuvtFH9At2wGbOjl2DgHrN3426O82d3zoIIXdBO9v6e6yWg91Wu+p092MGeA9ezOy+Li1MgI2
Z2CSl8vMlsR7HgqnRc6hdH198HxvWfaWzHaogD7XfJiZaS6sWCBkxpInAV3GjZT2zvDUthwXILg5
Iu61HpaavInG85PMPmlGepOrJhaJt7dAI26jR9qRNcuTAowKdp4wyJvHPG4dEVUcDKPZcgdMwY61
W7L0MCkL+jfIWGltzmSmfld6Ywel3rzhvY+MVoCivn8bi34/5nbQjNDHOUUOY0nZ7L3VxIil8ZLJ
OaxsGkxOPzFRmQeZjZt0+W2OLWf5NDzkrngap/oms3PW5xnrl1ows7XulHk0m/ZnninKOJnC2tR+
lQOSJDMKAzP3XTlFntt+gvOTuUa2x1HVSITDk9bdkxQCMiaXrcykj1zYBsD9IJNEH/8yVj5RNMib
PuKd7Sc28Nl5hy8nyr1Y2o2ZpHHJu81IoJxqAqaDHi7gL+ybdlMug8/74TDaGcv1D3d2AuJMrEdb
W+Hm8A7zKdTNJbTSJRB9fzSBg+zm0/Nitayolu1s2oFswOCigIvRWsZxmWw2ekhk2/mPPn12DAwl
mgQQFs6PGg0cSv7gEvDGyxp5JSehVbrfl7eLnsAP1fW4KIBgI72nzPnZ2hzc6pwGoLTcuNMn0DUA
5QbpNuzmZVTqybNR6QB7AdrxZdTP82+OR6Gz87tsFgC9riJh8QNxkh9Jl9ylhR4K59E2lrBU0p9V
G89Tek8J7wKPO749FJw5nuYbttynVP+JtliQu6ah4u2HnZih3Sa+1fFNzstgyMvJJ4RsbQc0giNY
r7uqPwi9utWLSfjzAmR8hwYgdPDrhDChD88i76JCs0pWuu6vZTY0xiuFpuG8k8wcvA1Cn2PaZa+g
vwr6lQFN2eYBXSM7tCzd0qZAXA3lcucCQFiGHmWJgFVK618JH8JiKd8n7qpwcW2WQRyQl2WZk8Hb
gl0humIpSUOzL3/V3O4Y4N6iqUDLGhSiQqhm7noLCDBzuWlIi1yOd1gnky06+TX1WGPYYVrZv2Xj
hrlZhjlf7pekfG0b78lV2QrF9VwpDEQQNKXzRDvOnrt1dW1fNv1H27h7YlXvRW/VrPKyn7bjukwl
5j1R8phR9UQWqEkKiYc++bNeHanD8T9dE/VqeuBet3WE4Wcp3cjZ3gtRYObeCgw9PziKZ2xo9fs+
m6KulDnr6iEC1P52rEFRNmn9SWZz4OGF4RUPaaKOo+2GfZ4+EV4Cq7SBzU03nSvu1Ow+DzyNzZrD
jFJGlzmY9busb04q/SwT08dvB2OandBBGZh5E4j2WcPeDKuBrpZarHfdXs/Ac2cqhQZtDCB2zp1G
lzAjaWAZ+c40y6Ol7K2jdSfLhSGqh97vMtQeHblFu/eaar6pBhPfKXN8QwLnqDDaA/JglGlJsS+z
5EdT5VAI8V4k6mlyi02j0dZ37KZn3US2KR23UI1PCeMsLWM3OEPo0TkqS77TvCYs1HJQnvNcLfzB
0ZAaaKZNLs1wapGHKMp+23P3AAaBD4dWro+8WzhQ5ENSjJc1y03fwuTJeqvgk412Awh2vBt5+6As
/dbjC4pX2oamPGwTLbAwGKEn/BdW8VhBXb+uu0OfLAMzPcKAeRRaojzBaoP2LCU/K+rtOU8j2S9M
ZB1a17qdXc6/Oo3f12hGIA38AFP5ozAiR5tDbdyNzfjimMkDrwyWO+azdIDJYaebhKY7TTpb4mho
11GHGlR/rBYYMphgS+2k9CtNheA8fazrcW9grHFWfYOmlPEByNURNfKDgYeFy+VTSKDL1xZ/XVrg
sU+WVjDXkQdjmH9qrrPJ5yXUtAwN68ax1zGZMdq9n6fTxpz4IwZ7P1zb2oN3OEgF8UkO6DOl/arq
MVqmYkettmB9oj0uhWqicXBi1HDhxpnWZ50BIShNlseltaJRpTvLwvw6AAIyTM8zc0r8csrvK49v
pUCuEo4j77J33ogZT7388Fq0Cc/kfZqB95p4gRBZrNRvVRm7dHSAUgQEdDGyCuDKfU8CK58fJt7H
gNb3B22IOQcDrFncdKVz03q3KFRg511I8U+MIg9aa4Fg52xECDcmSPo4xWs1gW8tkQHJUU+XADdf
Zn8kGtNFI1ni1kEJxkOaZB8dz+IxdR8ad4jXR6wZyYtTo9rfeg0z51lE44IcLIVRHxCnaZ1N0G3a
HbqRHBfNek1Mfdvky1uXz1HnqlvTHAFvnEVOCpBmod2lM7+Ze7q1bBjDOUBcdFeb+aZraICh12ez
l7e68u5NN92Y6EUZsx+eBxzX5i0DJLumNW+rM4iUOHioa5xGplgzUDxs8kNHubmeNN+y5t43QU2C
sQ/WZxJ0q6k/dum2tvDEA/DKYynNQzGIt24y9908MwnDuOIjzsbAur780LwW76ER4nYxegodKwe5
U6k4zCnsuPBu0YXmkzH1e6P9KfUssqrlWbVJoEbjOTGHUOcgQbXGqNLAwliRCASfoaGDT6K1BhgV
Ewahy27STlRBZkIkpTVtickJM7wEThKhrHJRbtKVxRK9iM3ECRaCzgQJML5e9wqM41h3vbXcCcdh
edVFpFasyHKYY7nJZjS4cFt/7WZvT1v5nGs24H4cf8o+audZ7+c4KcfNVIPYR3b7Uie/yrkPUg2v
3fBeqvbeTW57bdoaqdjVmKIGjzqzunZDhnE7TskmLRdIQba36vRYJl51cJt6p3XVD3NGAEG6Eb5r
te1ryWx7Obhd9eGYUx5Oc/60wtzzutoWKYnLvnjARPpn0c0AiYNv7BrkidodfJwqOylxRyYF2nb3
ta5nUKQZJ0Xbz5qAkaOqnQOmTyNLNXgVnzqKLgAlYlvTXtN2OtYz3I05EWAQqOwgldUvo1R/aU82
lWkgeXEH9pwQMy5hD8qGygbjC8eY+DKnrPG8XZG396U2HaVpbgZn8eceiNlGHgPvZz/MTpQZ2LeG
FwOee1MVj5lmP+Clj2qz/gRLCrNb5CzlQ5llvp4DoKCie9ivoGxETF2+B6LPEFJnQO1tOrVAvB3m
ZxDcMNGJeE6AwKbX8UA7HwWfwFF6NFTc73MEg4sbJNi1TkEUkHSs6rpokEOUpjLK0b5StQB8MDzW
wlvMHMcvoAcEUDN0us1mJBe1g5kDT1Ev/Bzt4XY97goNoa+wNsKqfNTHf2Zo/6tmYIlOTZxNfF9p
3rGg9wQVgrrXdwk6pcwSX9AV73Va3Hi8ejCVCIlnRXyuQ+4YG3iYG9FbjNQy9hrYhgmMuVkRKtiz
sRHHvlxOmtw7BYmXQt4sy7T35gRoPHNo1hbirc4H5NXNrKdod3vt0VXieV1MNXvfEYxTGZNEhq3L
EcS0d9UCcROivrMV8ARm0Burgo1ty3LabNMevIGy9Kn7rPPxg7TulmtABJi9jbQO6Of4rdSyId2S
wO4lL5WW346duE1s1MbhqVmTyRyjC2fvHm7wPqc1W3gC5DXyqo3okTOb1G9o9V62y6ErhsOQ0FOh
wBChUuiJenUXKE5lkLDMvI3ROvfSaJFE52+m6zyNVv241Dk4S5R8q/WFqSY5GbT02yx/7JrkSSCM
aiENtgHM3Sm5IzKNQK3qGxMwRDrQt9RkQ40mMh0a09b0zS7fDXoeIYcRDrW46XUJtryezUDZbsFj
NLoZM+sprJou0qSH/w6ntkAYCKZ00YJJrM3DIkvDvvFul24KZSVvKreNiUZ8bi63/UifhOH9ooUW
lEYXLF0dpKXnm1N1yoa3vi53ZisZH+UGT0TsdfknBa6dhjQKyrQtIh/3wc6tvUbqnSy6nwBICoAR
34uOM21Mb+yJ/jLsZIfBEwDgzaxLzZ2H3zOrOpoBb5DYDd5x+j6okbWFOKXJYyF+deoNz+KmRYjn
jjNGSMRnlgMDoW5ux3QKyizfLKPaZKZiCHS6oJm8W5JlqOh3kdULRoj7AgV6zoGpQGvvLssJa8Xq
f2WhnSPk8up9rdnC1wk0fZHzrkqcZ9CU/J4MLZAGREdUbxVi85wgSTJgKszgAFqbEgZ4UQWSlva+
1dPIEOoT3hbStg6y/AUQTfHyaXzYki7VWNPavj2OkeY4R8e2NzZeycnGTHZBkP1wb9IUGAXJ4iM4
ZV6fnKq+pkAnxP5MoJt1GkAHXUy2pi+AoNnWaJGG8kuGrt5NoaYdF+mMP1BAKbN+5B7SUJMoN2OV
CaSB+A2QOQJvtnzitkenTzHPPIZSm05LrftTDlhNzRzXvBlwoMfxOZ2tqGoBfdKPyidDs6c9Aauk
ikqhnl23SJFTy0+GxvcUvMCmlQWV6T3zlJzMGsN7pLypTOe+Kzu/7U+m+dw6SQT8ukDz8CanUH9i
8CdLy5/zsfqwRR4U6+pIfCNvkqS3OFnfRmrK0blAigAPBW7rSUf4BPPxMAPEpLHQam64qGQZG1rk
t3gOY4VHvVryZ+LAXLrL0aELXppfZQIimVxt6QAOjY7TR0sHlEFJEPpp+3407vIyD4cq3w5ZC9Ml
P9psRLKr2rrVsJ2Qfk/HzyWT93jRmWZVm1aQgHtIodQPaKgODQ+pT8dmeTHcJspufOCBHZuhfWy0
6qmhPCqs9Ln2rBtMKcfTJLe8dfEiWkfiAUUHhGJPqU6ZWIaHjNp7yASz4OBSEx8ARtsEutGM9E5k
wyZXQDYrkkgKFahS+mt2oE46TNaJqGjIPlfDrurQlwxPuTWAntNmQTYtEZFoRCqnRw6SyMBozaeG
V3E9Gg8Q5NA1kUloXgE06Q9zFiIUult0+9MwpS/ktC1K+7nWCSI85wb5HdYDEpV35Y4jjKOAdCqU
VsH4FCwhSMPa9WNOTcDzeP2L1eSPVk4eEwrYR6u/m/Uc5my6c0h3404zAFUmcN9gpJV1i30CLXfY
NeQe5SOmF1YStKX5YiXFU+85+75LA+VwNoN9tFwdD5kFY7c8i2xBdFKfLFusQ7CAbabWzkFsLWT+
MyMypJbc9Bm46vQ6wHfYd0O67ZASzDVMBo8TjAa9q1t+zAfkjk3NR+/YMcuA/VW6QPHObJY21j0y
gdh+F3ce6G9FEwISBu356ESqZ3K0Zp25IIObpX20+HsL7s0BTp8seaTsCjvvxM0Ef7ERAJK1yW/g
1G3zVg97r41TwwumUeCJf+NTtl3IDx0XMvPeN0oZj63LMtPaCquNPTHHFdIuxopNW88bK3U/a9MZ
WMv7PZ+dA51RvWw9JM+63ajIca7IMVv4J1oqwizvFr/uVJw2/VM7IOxLtOTeFuPIaIO5pxEYddhB
VTQhSYdNyzWfk3GbwdJVWQWsmwbP8Ug8X0fYaKAOAFuo/Cpptkl3Qnv3gdgAKBvkYUXeq/Ao5GMf
VxzVTuCz0tKCjFgBBbJYZxvgmoc9RYCra+jfbMs3ox9i4SSBnQqYsgWTgUZFMWMvIqtD+yNx2k3q
SfAeK7i6dYp/uCA7mWjPDTDL6sEGUCZ5n9v6pLljw3JVoIMrFUhYyAFgAJSVU3EY80KygrTMcNKb
1PxlgASe1a301+yTY6fg1zJ2QFvddoLCdaaf9pz96iw3qpwCjohmHrGbbUPMG5Q6OCvbcSNGa0fw
2xbPj9pcIqs9+zmBPoO465CLJbZ6ege+3s8lraLWtli52O8DBZ7coJ/apD46SfNA2mbrENA/CfuI
+HeTgqRyHKifFHrcdlU4ChGuBJauRzfOUiCpVcdEuHdGjTyWQBeJEJsaEURJhtg0NYnEZA764oLc
ZVLkaAN4GVzAESb8d0+q05rOJSVCZ9WUyJa68SpIg/6rIPZbbrY9MxSiSZgeK9FDqaaNM4wPmQsk
SpH/AIzaxtPEdpWt3kDaBPgKvd38ArbOPYoNv4sCQGfTa4lkzcDx7nLxhOb7MC9+9hmgLbLszSPJ
Li/HwG3ce92lq+/64PFm0yOuWVpjb/TtRtdfaWOEEpBG6HJCKsi+nzIbEm/Go6vdYID7GaLL8qw4
SGU8T0n/VBdTgF63lK1bM5v8JbPb32MlYwO9LJM+7zG6uC1T6Q8jhmrArkExNlS19mPafy6auWsL
cA1SEU89RhSQqmvK1OeJijythGHyhoVlajqYrX4YabrtE48NqEiRWQ8dOO+jW520HMhTvf1OvXYj
OcjgFisPZGGzoTf+D2nf1SS5rTT7ixhBB5pX+nbTY3d294Wxlt57/vqbmHM/DRdDNXR0HqQHjaKL
AAoFoCors8DrTDgtiuIU+IOoEVcWtQe9U48oWLiGkTiiVDmtahzLuccVei3vjXY+DoVkRZBqqQtg
A8r6kCyjS0gMqh8VF5FFDzCRT5IZnzRkzWykfR6iSkWjiOQvIRjlRVSMpU+45yIOJaZrIIleSctX
USxf+7XFuSVf2/q+x/OqrZfXJpMD3YwLkICYi2VUeHvKmgvSK6uBb5nGUxUPgZLosrWajVWlwvcJ
5QehTdxBaZDIX66tDo1IY7R7bMO50D5pav6igkFCyUe3jJ5qKT9V2rcR3NCWLo33ZUG+DkpniVV5
AevOCZwWn9cKicV59cBQFnSF+LQK5X2Ll0JodIdJ6rxFTy41GH7nmOAtnzj4/20VflzhRTkVmWAV
fW4Z7eCXCoAHOjAwNEDP1XyQkJfXw/R1GcTvsTb7Vfy9roqnIsPzTQeJs64K+QF0zX5MQPM119+k
COJJSxcU8XBt0PGD/YDH0hz+VNP5QZ9+5gq5W4wCF7EaCcOqxGuheob68n2xop5poFNWz3tbSyb4
a/d7VEcvbsIvZCp+Ca18FpDvMuvhiloZ6uCieRCL9NWM8tAuJ2S0BPGnGk6WrDZXZVAgRdg+6+Zw
VlDsnKpHQZB/IgXzUMu6J/Qa8gcNrv2ysfyQlhekMc5oqTj2RX1u8SglynOPBCFeeT9wqQQT1XSq
WvFpNLKjqAn3czZqVhbOpyUpwHKjHWIluSvg7xoAo3jaz/eTYDwnmXmtRf2qIXpGeELUOtIzYY6r
OTim1+mb1ofXAS0pc068Vqol3GMyfynC33omIoNALIPgwtOWdlHVFtqz4ePZaidZ7ug6sKiqtHgx
Zeue88dw/jKAgqQSQqTFYqRK4y+C1AbtUl/LqXUXZB5ntbogX2TjzP9qaLFXVN1FjA3Qes/I/8tg
loWOfGktSYm7injWptSK2uVxUZODNpR2N3wHRZdbI/ESmrO7iGgBNoDPNiY7itIjXg9HqR09bazd
Lg4dpGvQdC1ld7KBB9yszWej0xyJ6HaKF7MkCOep0FxEfwcEKk7ZfRuy0i8r0yVF4eO4chf8kEqA
opcmP5ORWOtydwKSBG2FD5nURZ4eDheQSTr5MLZWNIZBJkTB1KMuns76kzTn4AGNnDaHrCxo54W2
Tu3BoPfD5mqqKDl25WQlhhQ0eMIIoc4Biex1JPwBMZD/hNhk00qiGkK4OMAt5cfi1vdIfdrhvfYz
fBIh7ISyvy2eTAfU9Ra/1XMPxgjzqgj+btRukJ/907weoxdJ0YCkML5qPjiYoO+kHipbsOdHlFXu
I7AuTK+8jnSuVQbvU3RCO7UlrA5H9aiCvDgGByy5UOE7yB0EkaO5txEqf4Mweh8nA/kREykyof5E
u9J7Jwqo9m0ZmBc6u4nHVeGhi/YRN/JujYH+JB24oEJc64Bn0o6xXV4rdHGTi3KsPFDWcRqvJDpb
t6wx0J9xrrQB8AWqqIAzDuofqMY9zoDbaZAWD12RS1jMnU0G8KPPuOmOOaoiky0fJa/25pN40K6z
m7sJuHtvr90OpA4uqqMJVUL3gMxS8sjVCoo6EUtXIcwN7e8sEtwGqInbVv5mFv8y8waw2sBVZ7Or
STrBjPqwuJ1F3rrlLNzG7mob28+qbR4rzj667t0ig/fRkeBK8BSkbFfXDILCUwtxc6uXn26PjGeG
iTASKKFWkqG6Ka4XCkmV7+L6BJKw21Z2pG8Ad3xfJomJJAsgYKsewkzTnxcgK1XlMGmoEwa4d4o6
cuyoockexyj90Y+u/z6FTCAxpbYGtxEA7QQNOcTLADOy5ENxbp5Rjba7k/KTY3B/r70bZOKIjK7A
cMCl8w2pGH6CWMSrblcH2q6eoBE/e+LxXe7PKy4pmiShnZywGLS+bNKRUG5z8djclR5eMJ8oPe8b
YfXz7dHtwuo2phiHLIQ0qQmSPdBEo/TKxmHy4oAPq6Px6MOibcwwDqlOWp+jJIk5RIl4/DahvK1+
FXuaM/03xJqSuLHFeGVKBMWIUpDLUh3k8YtiqUdwlj30QQi5Gd2m/Q5Aajm355E3QOpEm1AymAVS
UyEGGAI3EcdvqBgxr6DlCohCzmH+3t3emxEyHjlMa1QLI8W/q8STJm+uXnE3AxTg5fag3jbwrWWj
H7IZlVYUZjvTjvZF9Qy/cIHKyHwT2eVPw48J/YS1v5b2bZu7oX8zNuZkyxQtUxSIqjiAgSzR0wLs
48QDj/NsMGdZJCCAyCniVtafB+ETkS5LHdwext/sYVUxdVHXwXjBrJFeRm0zaWjz/Y8mdeE3zln2
ej9yft62tO9574aYNQrNRCbtgDa7kYyPyB0ABVPmz2aLO2Q9ABqpthxXp678wSnAaKGZIoiKNFYW
RlfjWIgi2jlGAHX7PY2cy83ugDa/zwwoiaRq0RREv35RTkVn2pk6XokJYtypP6hVwRnOrjNgIKJq
moaGf//p42GmQvF6BgU78LOSfkHdZJ04+3U3yCp4wWimSjUhGV8A/DWpVgGn4QLa9Sy615D0L+QU
QnHSfWaolxANAw1f72H3Sroxy0zkGGYtBLCwe99009zK1w4j0v7ef3TKe/Jvdu7GHLNzmyIqDb2C
uVX5WWi2jkqJOR5uO/t+RNoYYbZuqUh4Jicw0juhjyvbCTmTzAb3LgiTqycTuQeOe+xv5I1Fxj/E
sU2ISYc1eqKNtmp/DZQ73Yeu8Svv4KcL8mFnqRJlD9R0kAgypuRIMspGQuEg0lJbBeAPhUIT2OX1
kTOLu1vs3ZBJe7o3cX0VtTDSBlqhmB6gVTpbZvtl1UWwXxov8tyi3owzcox+Kbn6EINoFvWsaQDo
aSJ3aGe32kizOmN+4HzVrr9uvoq5i+hLPHa6iq8SgtWjrdZIe78pxFGmaN667pFkopHlr8lmFXuy
qCk7bYG19IDcUuGGh9iWrDUwDrkXOuphBMMpZsGJruC0eBIc7S4+ctm46ZBurDjbPD+n0oLEET6C
MknjTRWUgYI+2Mz5B+9+ni0a1zeLrqxZSQSAXB0qhlI9dn7hy8g2oELxQDiEO9zJZSKenq4NDiVs
GulqBuTp7QZ2NM6Ri0qjCxCHXRxMV0VLluQWznSqnX/DGo/HyWZ9mehXtEabTDE+oQ6PQANog51I
LsdjefuICXnhrP5/ShzpKWzRfoYK0+tooeBqd4f8RKOS5KbuEPB6mnfPLJUosmio4FT7QMUjEa2u
CH0g6KKtzDrUcTVnXnmZqv3hvZthgq1Z9zQ7Tpt8jPiYAX/ZjNkjQMKHkizeqEmcY3K/oWkzLCb+
tUufknlEVkPJRAto+ItRxn7T994UfR/M4Rgt+gG8+U5n9hyH3U9vvJv+QNADKM0w0nNF9meH8uFB
e+qUWybY1iKPpy66e4PaGGMCnRTJSjSMMGakB818JNPDbb/cP0f+WjeWl8dsqnRtc9w3mu5crq/S
cC8CRpfXvGNkP6K822FeWmuYoSUWuCbkhCi9bwFJ7fko+MbrP4he9Lc+Rsp3W0z0yluw66IUjYfq
2TiiMONmlCPRE/zSpZz7PF5tef8wMnQCpUWCWxsbwdpel0cRSgJmUB5Q+LkY9wC+Om1QfY1cNBmc
Bg8yv0c1QNW6etK/UHWg26u46yXIroOM1DBlkz0bhGQ1xIzmaZXZeJ7lz50acjYczwIzpxNR69Wk
agkofzcLmkbML7eHsH9d24yBmcXYHHtSdPBE4E6Oq5O56Az+nkC0kj6FUP7mNcnup5k3BpmoPy1q
VDckB92Bl9xpx9rL0A/cB9oZXYqWeC6c2NW/8KzuhuONUeYYALoGQiuUla+SjzH6rM3Xcnq+PZM8
E0wobqVR6CM8jRwSfqtNryq/tOT1tgn6Ex922GYUTPStay2tohyjGHMvIq9NEXSQpmufheGbCHDY
bWN7vBRolQbFu6GBMVEWmRgYknIQtAF9ltplcMVvgLzbyis04V7DYHTjAC0IyK8tp/BR58ykTL36
wzg3lunO39yDIAsBYEwByxPQz1bo49oXaAqYhCI38iEHAG4fwBY8cH9RNQ8wofSO9MW4az3ODOye
rpvvYKKn2csTAZ6M6o3lz8ORfkjuABuD6wMIjWiRQgQ9es1N5e+u88YunZ/N+I0aN8FcTJH1Fg8U
jj+H9+EAZMv90rht+v32KHf9dmOMCQCAihWZmcJYLyhWNk5eKuvuAvjpbTO8uWS2fVihpiWhaOBE
QoNmI+Cvj6TEmGg1PLhtijciZrPP0yAuaouIGffHdriTuwNaB2+boDvtlocymz2aNCnKKSsMbfXv
fCDN35KyvGLE/qVnszjMji/nPFmEGbPWo9eZUoVFL5QsgcqKaY86p1rAWSK22JIXoIkoF3hCDWga
mLXX6qiogGLhKS0fbs/f7v3nfVxvT/qNh6M9NlZqGaYU81JUjw1CSunO9cttK5x99Da7GyuNbDSA
T+NGMkIAmxg/hs4ahMcEsDwTmKpB4JSN98/SzaiYeKGuSYpLP1ZrAssGLXyEtVXikSHhCVdcAVvi
BcodZjeEaFMDtzxUp8G18WeggFrGaNQl2oPDi2gDDe9GD7mXBeFRs0Hb5K+46sGyF4K+165feOKz
+4mXjXlmF+jloEN1hCATfEV7m1f5+UkHkUfxD+iP93cC+MAkjRC0pYlMmIoGYwbqBjdZoC1lhGI0
VfpoCsoAmgQ8DvVpMbJue8/+cm5MMiFLiVIpmmQcQwm6WtBi/UXWQgctMZ4G5IhVx6mbFOtgAcTq
JWoM4MsA5ctwfkIbKsezdnfm5kuYdY4yYVhEDRnk2HwpezQiJWg1Da2pAUxI4A17982wMcas6rh2
WpulePukB9BLX2Lvh2rNLqgcrjwtsD2+QAkSa38tKhPe0MvbmXoLU/FB86lesnY/3Wd+542uAn7C
7mQ+/xtmTdiEF8lE1jWNpU8BZVvaazSFJ11Xb/Zo+J5P6s/pB6DeyBlCAQKQly+3XWn3RNrYZA70
qa/iHnVEUFrqd33sS+KzoXJOpL/x1vdxMRtkbOaxy2vYoLyyolvi6WqZeIGZvuGBttuXH2+PaT8X
sBkUsz3yuanHVcTiNREkvC6RecZtyRqGL2p2lZGR6/xE/x/nkdkHqpFmy2JijLl8LqQTEN8zT+OC
t1SM94uCKOjQIwa7RfVghhYqN9aoPN2eOp4Nxu2ztV91ZaS0MC3amePxKPboQZZ/3LayH54N1EwM
qPsQZNr+PB3WQUn6SsJzQfZBdI3LO06Eh8Wjlwc0/nOM0W/+cCPaGJP/NBYLKdRrKxhbe9/wVReI
tEvu4N82iENcwwuvkj+6GLL9D1IP9MdvGWcO3kE1+yYdAO3pvdXDDvAjd4EresjxHdF6+np7rPvL
9z6vzG5uprpaphbs3iLxCOQgTNlTJ85djLt4zHaWmmzqa0pNJwnQQoIwrlD3DkpkXwzSoqMuO3fF
8wTEbAFutagr/dtD/Jvj9n2MzOYmLVqv2hppAXIFDNCFJqTbuhGefBAUc3iCYvswn43zMPs6VIRe
rmc4D73mJiegE6n/QBQQbMeR3V8iB525t0e4ezfcmGT2uUAkdFZGNO+R/17RKSSC4UN1O5DQGEZo
dbw3Cc8cs+XBFzMW6YgRxqorNlYhuHIUDOg/FhyJ9zjhTScrB9TPbVW08xvSjb7aUw892hNerQCM
W2h7uBbfeQxr+1md9+lkNfvkBawQpgKT9efBnT5BIEh0c09wzZf6FH8DvJoWahKHJ+yw+47YmGWi
jpCIgpENSLOje30adK/NAEc1rB79CLfdhbcfWf0NoQSnQGpg01MXXZ87P/MVX/D7r/8gnPFGxQQY
GZLj5UCzVZ0Lcg3ZgDpa5BrnzkOfrgtyGQptmkro9vASmrxtT5iok6KWqk6Uinuy0c/wTJFNyZki
m8rjcuJte7qrb0RtwsQYQVvWFSBi8FIXX8Cs1EHcZvFSyU9kzt2IczaxxZhSKIGfrrF2JEWTuC10
qd2OACcr4AfQbTzb0AHCdZjdtxnapmRV1QlIF5kdDyLdvh6oJqzs15DwnQFuqg5viEXO42B/u79b
Yt/tRaWRZe0RyjpX/1zjGVZCkwssow6ljwXO/lF7VDPOfth10Y1N5m5R6z3am1sBb6P2F9rErDLy
svFuVDhVH+rpH1xkY4bZ33Kk5rlKw6YeP9byt3V5vr2td4/yze8zF4eqrbU8n5G0TbrzrAJmD1YM
97aJ/UfOxgazm1NBIdHQYgwSAZFNC8R9UCeONH/tUEfPfidgbDAXG81lC4DJtWR34peOJ1e0u9U2
38Ds605ITRUNiyhH5vHnFrw2tSx5RbN8LUG8s+QjZ1r3o+XGHrO1604Xppo6v4SOaRSUI1C+WeLP
Hnnj9oKWBc4UUzf46CYaBQeBi0o3mCk2KtKF1YxjIJZ/DlIgKpcZlNWGp9efEnJHoskCDUuu3wvj
A8fy3mMZEFAdGXKkYXBpwJdtUkzROhik1jFQ6DSggRgXz/B58PI7HIQ+D3yyt4jAm2KQICogMouD
Al9kKofIBTli/dsklyI81u2npj5GM+/yuTefG0vsBWKdzXAawDyP1L987A/orAIQAW9yG90WXJzH
7qGztcbEEsjvdqGpIc0+2WjFBciDEo+X0CiQnfSBJ3LBmUTCRBQJTAxTU8lAZnZgICHrpxywLimX
j7k43jWEcDjveeYY/6ikXp7VCf7RrQdh9TT93M0n9E5DVfa2J/IMMVuAiHOypBKWTOpxSc9/6LPq
LCD1U761wuG2Ke6CMdGkMKGCoJTIfqfnEstVOmuAZu9nircubZ7iwl6I3noHE0oUYAzR24RUcRvO
7giWK2UE4JBw8yd75/XWDp3gzU7OU32chBoxZK1GW5T7ezMRglD+DKL/IFxEEOPNYEBpf0B8Kbg9
n7ylY54iJAujMSno+S0+92jga56G7gg+T4mnz7MblrdjZO4koOomTd8io1n9RmOxrQSgPFMtUK99
SY88MRDqcGxM3thi8Rr6lAu4uGM+SXsY25M0cWZtt0lra4AJGwqy+5VA6evVy/xZQb8L+rvpTWu1
BJtyZAFvSB5EL7QqL35IX+TH26u2Wx/d2mciSRYuUR3R0C/6iw1lyEAEoZeXHUPnB1lsoMoX2Abr
a2/lv3hX5/1NoaJHDCTQEOFlnFWMorUYVez2VkJ+qvoxj+dJ924PcO/WLEnvNhi3LJuyHHJNh1uO
wi9zBPGzQLy0Qq5dHMAeWt1JJPkSCpl72yxvaIyP9uYKPiKQvoLV/Zh3vgLOo4RjYn/D/TWyN8/a
bHWSJh14YLHhhgK1IKUDZRu6+C2tkB9EZPbB9Hp7SPszCepOaPAALcKiiw0x0gB2w5kDpg0cpv8L
MTjVLP8/M0yk1OalFt4umqnktLGf4e0vHM1/A//fWmFcbynbYV1pvbgQ7pb4JSMHhfdeox/6MXS8
D4TxPA3Md7o2w/Mi86kGUzvANdJxUHvr9rLse9q7GcbT8igBz2WLZRGzQy2casFt1afbJnSODRbH
i3MqzvORXjck4AB7ghZYydPz/Clsks+THP+I9dWPw8kGmyUoAeMr+o7v0cYH7oHhTq+QO41TpPqy
IK9nv5BQBB6LX3MVgstqglxEnXpmazy2FVqKiza5toJUWnECIsuFuCtoTkF3/rnpDJ+MaNStBG8F
CaAJtqQsWd0G3a3GPKJwJQVhrztDmT0anXgq6uKiQl8lG9LLOKeHAjLGoOZBdFP6H31WW7VSHJN2
BiNd/ZQN5eeuAztRvYDnV2gdcC45HSi6EnA31gTEN13kJwJoYjQQyuWZ8Eke0yfDVF5RRbMKvQ3k
JPaSGDTeonrIeuPUgH7r9irsLYKKPkUdTbWypCn075v93kQaSbRIQ7XZSL1aWC9JjYqoOr/eNrPn
tlszzP7rCw3cUynMgKiDFJ4JwhzlXKmH21b2gsnWCrP/arCxJWlkIpjIMgiv/Mi8GkKMoAVStv5g
SM9qz2n32L02bE0y+zEHzE1HLQ0nwQCyPiJ+G6o8t/NRcKOyvyZadgI7lgx2zvHHAlKLbAg5Y94t
bm2/gNmqnQF69AjsIE72SbjqXoNuWoh3hAEkcg5LMAoWeb49yxyXUeltceMyPQSKh0mVIIgcelLs
L+Yxn/83r2TLM23egW5iwHNOSfAMR0+GYXUK75K09z7dTJzKXFLCNI7Q6ISJU/3yOYaEVOb2h+WS
OsVL96U5K9D0jd0W15Qys+JfgDL9m6c5ENAg5hIlTRRZFJk6haDeVIERaJE5/Y+mH2jvzvRxl3nc
gjJ9TrEnhwqwmg5UgoLaLrM5Rt2owL+b0Pzl6OjAeKBfUn2igLHK6S+mw3tN7l4CtwaZrdEDO1VX
NLkDNcjz6gw+rSaD8fJYQDZL91HFvpRu+ZBceanaXQfdjJTZEemq512c0sRDD2LIsy7gqcdxHjpZ
7GRuTnqTuWBXSoskNB2bYkZPChJGSgTBhRAaBUMYfUuKn7e33P6D4a/j+GO7h6D0oD7H4yQPJjMC
ORYvJ8sbEPMYX2swZtQD7hWgzgafV3iuNCEYKAFMgk6AVOO8/ffOg+380QFvYoigmOCul2FuTMZz
2pTHqZI9ympngubw9tztecPWFP37xpTR5yiB0pGp0kVAW1cZWWbMOQZ4NpjjLQuzWct7pGlWLbPE
3jPDygI96+2B7Eb67UiYHSxIRSRWIqJi584O8rJoisv80CP+dJaD0I6+c+zRAPjBycFfIMmypokK
W9eJuz4d0wLcOWFmlWeaq5yD/AR2QdEDb4LHQ63vTuLGHOMT2VisopxjEolK+RHttgJvlehyBsWz
Qv++cYfUBFxdUhAGK1d7gG5df6ZaqvOraWvXKXaEI24nDq8GuOvum6Ex/mGWay7oBSK9UiV+Pa0v
a4Z+LHE6j5Qq7vYI9weIPKiBvCsExpjQRItjdVvSS5B+mJpzqPtqzblz7IYjCIsB+Iy0iMoWjdp5
CGslwRxG6nO6HhLe7++WTKWNAeboWKRiqFRwoMDT4XaoqwfZUbDzV+KC2NTVcltyM6/5zmMm2Z06
RdWIBsFPxWDbJkaiLG2l4GYzpK2fgxxIH9eTMfEQnjwzjDeQtIOQS4mLBzS7nbYWfw6golMX6fNt
R9iTWpcg3ffXcJh4IQLJNWcaHlijB5VkgA+J44Gw78n9Ak6qFHwT6Vf9Z33h5eJ3nX1jll28Sa6g
EQCzBio6xpqCGvX3kJYWiJw4ri7Tn/oQoTammJMeAszVmMsxvUFpPii+g96Zz9CVcAGbw64ufKQr
AUPvT3jFOTpyXnGQuuCuffsndG/PNzV242MU5l6MWqNmdHTc6QEaZ6c+ID5KOj4X+Ly7+wjNbYnA
emoada9NBEO3b4y2XprgAl7itwbcfey1wfIzt+bfyT14l04G53jbXdGNRcZhRZQB86LDvmjwOAft
pwK6/7u+5pRWdrfFxgrjrvkMPKlBt0WY/xKzOzCkWinvjNkdiU4MA4UwdOOyD4sM9Lu6HKtYoyqK
LQHyPFGp+GlvvE6SyhnPLgpw88BgRRhXuddNAfpSYEIZD91FsMFj62leeuw4Ze49j9gaYk7OFoSM
i2mGONNEH+9sEF0+3XbtD0sjo6VbfiM0gtsh4v/pcpleyfUINncnT8/meEyzBy4k78PKMCYYH2sH
UyjLFOBC0nwuhcrqi8sqfO4F3uPgY4WGMcS4mQHsWD3VOrqW02NeeqHqxcJpNF9mpDoV8DHOrTXo
D+YM3EzDuYq+nb1/hAjGNhMapVQmKtCutGO6Pah+0lnARx8plRht1wbX0U8wvoJSrPZDW7xbAl7v
5v4km4qhmoqEKgBzNxBECM2HKnriJQPyWcBnh6+N5o+80u+uu+DnceMRCR64TFiWknUYlhJTjEYT
vXPEQQSDssoJ/vsLqaC5UTN0E69nZiE1s2jWRodTYiIfawC5QHRsLQ4kZvx/IKX+YY/RpdtYY5Zu
jtIBCURYI6TzShmrtEKqwwRfn2F8nXLdIlPsdaH8UIIOdJCl73VGNaA6e00b9/Zu5I6cmV9TmEyc
rXCj8DI7HeD2Fg6bh9AC+50v3HN3DH37ffDa96GzNYEyrqrcROOV07izBwpwIK7q3lId2pXYP4Aw
mYNs2XefvxaWvcFOi7YYK2RNHMi+zv1pBPHtwDnReCbo02dzhpJZMCEngSFJ+dcaihVgSp1x8txe
J54ROq8bI0mXmZE4IaT13SEDdHOAxgHPFThu+dYvuLExt0sXrgvccvzRfBsPzUU+gKvelvzJwXFw
jV1e1uojO8LbRoCUtGwQ2VDYik1cRfKIJnCgwHUwQPalrS2qPYSIZ6mGmAnGgKq3EkFCeUW+z6tX
MTRt0pAIemX9N3kxP1UlNMoFqKfUmT+B/yzuFlAPx3a0hodQhPTUv1mF9+9lDpZyricVWG+cXfkE
vwUmGbIQmsArnL2dgR93ybsdJhzJ/awO+bAgts8AhSSpD2GTzkoHFBXCIZCi+JTOUVD138F/hf8s
XSJdb6zWCM9NnBXgax9WCOrFPnb369Q1T7UaJyCjjk5iZkKt7UmoGjQhli+mAeGWVAsiqXa1tvOE
WPeFTvKh0nQ3tOkl6bMDWdqAVL0jhpPXg2w604dLZ8jBkguXpSWQx1WvefnVLAYbHMoct989ZMAV
pIGdU5Xlt7rPxiUnyM6hAtOg+RzIB83TJIAfooc0TjgLSyeUnXADD1BZxMUEXBJMFJyTLBP1FkSx
q5nh5mM36+eqgGqOeeDefz68M+DzG1Ms6CevprGauhRrG7qReuqTQ6JA4u151Gyzf/7v/XVrizmj
+1o3lSWELaU5GOprJb+C0IYzdXuRyZBlMG3IwEpB/JmJTEk5x4KEqRN6yHgimUiFotJ88f7FUDZm
mDNz1ORwlYtodTQ9tdE4WUQgpibX/80I4wZDhxGmKYwIxrcyvTbxSxt+um1Cor/xwdVkQt5K1Hg+
0PncuHQ9zkJZLJBXpGRUy9G0wOTgGfe067SwTbuDQCaqBf0lA16E2wKwt5+Qi/jLOP37xngmLtCE
yRM4hPmtqr918quqgu145vjEro9vzDA+oU1mOSsKzJTArLaZCZW4+E5reo/I4wUdCBARbEbe8UWd
mZ1YHfDA/ztMGA9ppAh05jOC8whJUGRBUtPLCES7a68XoQWju2v+K4SQV758vr2ke8Fja5jxGiVS
SKwnMKxE7hgjyXMs+zN0Lk2Z83T6+Aqk56WKZJZhII0KvPOfy1dAmVTQ6GVNggaSCEXaXortymwc
MPxDUzN0iRo9t1VaWFAY4Ixy93awsU3/vnGdtEMmTVsNXBSV9kFQTqYYcVg49rxmOzpmZ0ijkiYC
vRsWIIPtnocBgpq+DFpfYpkpx1v2duHWFrMRmrSbBZwGK2TQIyftT03l6g04sqX7ltxFwjcyfbnt
JPTjP3gnzbIYmolNz5KYNMIgg4ceTrK0gPyDrF9GTkLm9b/sLtLGCrNISj0UwNzgUSYLoicN01HM
Uu/2QPZfDBsbzDLpYRbPEm3do8W/HC27TuqZLjDdtNgoBnnFMbjrFpqiq7gGYHdrzCEWhVndC3KL
J0MOJUoIAv8OIVEdK68K9JV4IEGeMflPL1+rxFxm6DE5U3suI/Dwn3PkWNKXfD7ks8+ZSepkH33i
fWTMdpY6dYyMnBqzqcQ6hTUbTn+FoqNTu7Saarxmmc0rpvKGyPjIWtEm7xpWNcgbgB1GfYo1PHZJ
UInfh5JTnNt3+/chMs4SZVOcgKMWEUtGgQJk9tes5ISNjxl+GhU3DsLs5UpPKn2m0ptj/aBDlBsP
aKkOaihRjnY3BlF0gpBDARiMnEHg2RrUS5rY9X/NNcV8BXvmVZMqRBCCA/To+yitp1kpIQ/W2QpE
rW/7zb7b6JIhaioqaTJz3gyCKZWyPuEGgRtke9fU5zr2ZEB2b5v5mPN/G9FfdtgkdJ5rsaI3M+Lx
uPh1lD1WceKBKPA+1V/KeTwsw7fWHK5CBoWd+GGcB0fD0yvMyGvVtE6pdE5edofbH7V71mrv38QE
gy7v9CJKBIydhHZe2uX6OJDHrHrOV97upFv94+58N8WEAsDjQMqeYEF7Z3Tw5EOXbX9SHTR6B1PA
C9y749JFFIuAMlU0k/GePhUgd0gw170Jybo70r4CpNaKoqUMvO2ytyW3d0AaHzYHub6uSaRC5NzJ
MiDBGiCM2vLSDKUjxKJX6bJXJd/6CIwPhQJRR4IStCpOAQk73GjWLiAa+X17TffO4u0HMf68pEDR
xS1eKXIESaOzOtR2JniQ1dRnA+Jsd6Ec3Db4sfoNzzZk0PYaki4Tk71HabVionWzASXijxqXb9Co
zYFp5wskSJD1a362XK6hj+AuxiQTdc1pwLnSwOQqf6pDr28hpXUmUm9VmV0NzyM0lWq3h3odZ6h7
t+LtUJkAXOhJu6Qj7IpH2Y5B3EbJnZpzCd4HhbM3dx1LkVUgDPEPkCp/OlbTNPKUTR2SqPJRn89z
6QoR5zjZn0aF0Bwt3uoaywxLcmHG9QYXHFTnnPYn5eG2G6c4dPfpbPHKY/sDMhVUx0yA0Nja9AoR
aq3MTcxdDgnWqx7e5ZJ3e314JpjNWA5TrOdSjvwkQmeeNE61yIHZdi+3zXxsXqTup7wPhdljAF4b
GZlwe59syNO14BQ7DNABQb8yUsuthnRvdeU/N/euGhurbHNCrcpo5l3gfDn6LHD8GyXIF20lvqbh
XRy93h7j3rG4Nca4nzESAhVk3BOz5lMY/tJXKEa7ZOIcC7vB6n0iWUpJUQzLfIhw+CZrMJJzN70I
068pfTHLY9NeMijU3R4Vx0E05o445SEk/0Cw5LTlVagdUz6sBSccvmER2JNuO3NMbGqUSpnmHjMX
D8jnZRDJHsSfS9Zd2nm1VFPzc0j0djME1AkUg0gH7bDUx2vbDqX5+4zeQwL02iD+WgT1kzjMwVBG
jhBBszApjim096SWPBJZeLo9M/tRfLMUdOq2B5lYaoLeYu+YgfFAO0MEdG+HAYV1QHHq1HCmiedf
9O8bc6ayzs2cYJak/pgLD+HkT30wahwv3r3NbheDuQkoZhPrmQJ2K5ofGq+Ji8dA0Ae6PaDROA+K
axeA+fNf1DAMFXhOyMPpEJphprLoG1mVTRgtR78jd7Vh5/3X28u168gbE8z0kbrJswwgGKeoO2vM
G7tLdG8gvL6W3f25McNMH+nB3lhUMKMkdZDgog9WIHtNoE2fL8gYlhXS5ENhZTKn0ER/98Me2thl
AzkQRn1mwC6ZaHIeeozQoZg8Ebnk8L8t0dNYDiZWwPNUCRBcJiSMQi0UQo27YqlRlfE7iQcx233i
by0wAcFMhdrMI1x9heZQm4douqbNKxRtYsMT+9dCOUjVaU3dMudssf1JfB8Z44ZTFiW5HmJkQvKI
PocEqt7N97V8VBLePYKO4ONyvVtivLHqgE1tR1iizbCiiyzaSwea9d5K7wC0safv/zVT9duimZBd
BkkQxYT9GT0IhF2NlGYxTBGCxwWe9fLoNOOv25vsI1svNUMUsNUBfIjuZeacb8eoN5W5ghuC2xwy
m58oRVB/ytG3lzpxaelucQDa5/+Rdh3LcSPL9osQART8FrbRTU+KorRByMJ7j69/p3peDMFqTNfV
zEIrRig7UZlZWWnOmS3lJnH0h9wtbd7M1uXG4MffwL4bB1TAdBLiyupcXCWAkI69/HNQPgDm4nvt
NgH2Zgon8uLbARVuHlTJJQ7AWbppqhKA+kDOwdhQbAqr2hglEu373kkfgCXfW1qgutlt4+Bt442V
HTm81Hf3btBkbHYCax0z8YxLGrkxZoWIJsi03vbke17+bOeDHj5dP10aQy6MdiOFcUuVFFOV92hP
gCk+/0GaYBgqy0hEBBt/MCPnurT9c0TrjciUiOFip2DRJOwRjfiS1W/ABQEsqA96wyrsBFA3JqYn
F4e8ASHlPvPiX4XHS773U/2NeOb9HdWxaXYLFU/uRSNzDXHx1Hq+m1vZ0tLI16TPEXjCJRkdk6Hj
DFztH+i77syBJsrUCYZS0PrwfYVX2dQ4uQ5wn5RzbfDkMEdaJGK8gusZGbJ2iPNPA8AO5V/rFFw/
yt27d/MpWZ9oSJx0LfWJ+FNXf5rCW4VHAbArQtcxaYuyFOZaGRGyOvfDaCDwNOoLdhgq4V4VOOa/
bxEbGUzQLpZe7SYqoyvcOqg9QEQ6YJoi3hnNmmP+9MtfONtGGJNITGJhZJECYetwjJentvh+/Uz2
n2SGIgLWQsV0NTs/KJBZEscQT1lcQQtQLTpMmWqpNdptDlTwFJjLExdK/bzdcaHVRijjVHJtjFIV
oVaatbIXip0TNbUjNnCpOgOU/JyD+iS/F5fJSdLYLjrVicCS2xbm97Xt7mdN8+Y08/H6D/Il8U3V
xE5YSoLEmDzQY4G1m+RBPGVgYgQuj2WEmlfVEVCOMiFQe9lKo8KWigpzOMrTHHUAXUpuw3i8b9Xa
pkTviTxj9FTWbyJ1wOoI+Rznst+0IU0Uv5pjE5jGYOkdhm6F6ctgIMSXqNhgulpdRyfWJ9ucy2Pe
PCVqexeZqbNM2ddCxj4w2vpTgwlwcbyt8tbVelgQeQOxtWDpIkbnejNopeZGan7X82yX9VO4auA/
WhRLanp7AHV7trTHpi8L7H1qv5LJ+JqF+fep/Czo4LgH124Ux98ktfF1uZ9BYC4EpdYdakN4qQDE
0qwpp1W9FzhMUdEkfGO6cMlc9Ks6q+Kg4EGvRk8ATLEa82eTPIU1F5+cjhqzFrMRxM4rtHGUyiSD
mSqNcDSUxiUSNk47gJSYwp2Qd6eo7DwpacGRy8M22LvvTOCHyiqyJkxmMC6IuZCoMltqrAmKZBll
qY1fZRqUCbh6+yFYzPiR45U0D7tQdyOTyeNlLZTnMtXppSfR8bSj9pMOfpfuv+A1QKayVY85wmUy
02mSaUo4U3o3g7emt/v5ZFVVUMCSVPyDqpsH61JqWqY1UKXICOBzvzewUgHjsKTVj4n5PWpDjk3u
3QGmLsuyKWIn8AKLq2+nTlpbFOfVxjFBxq00wazx2hIcIece+UarLKrDsMYat4OtPfCx1MCGHGw9
5HaVaCS8MIR3Zc6X0UZOq+l4zyX4eioY7S2KOIGtkcqZ7fTuzPfXc+6b3Yf/5uudH2UbgU2cVlI3
QuA8WIs93hBf8hS7OKK3E1D8tB+CX3iAaPx53eL33lymjg4aoEt1VdcZJ5P0aBK1DIdWKhjLkK0Z
UatC6O+DBKXp67J2SzZbYYx3ESGt5562b2jHM6SEvXb2S3F0v7/r7dLnki3vBq+NcoyL5QaZ1qqD
vDQYA/UzzV3p2Py/YCyjvmzKpgpgLE2/RAoJK7Cj9oiSdXGf4E5q0lcNcIxi9Xb9C9IffGGVGznM
B4ynuCzVGC/z2WsDihso+6vb+7zIyxPDfLd0QR81pa0/xadQGpmv+oonHnhPxd1LDDZvgoNbVC8Q
O9SwqnUsFqGaP9hZ8dCKT6pqLWPMMbsdE8fzRSEanTElF2tsuSrTSjQ+WqULr7OkOvIS3dSq/mUq
0aMYF/f6Ge2NeH2QxyRZ4Yr1nXiaqNWJmKO08rfRIbZ5Wg/ig+Qb91GACWuAbxOH32ji6co+XGRR
ymCHNA/3VJAAKzedfujCwJQ4Vaids/ugJM2fN+EqAg52NdHOvgAk4jwo88defkxKjr3vRPsPUujf
N1JkuRqrcII6HXmRR08uDtLIubX2pqoMUaLrbSidoGjCREAQ8ppEARqOgxU3u6kAo1ff5ua3fJWw
fNt7/fScAp6jN3h1vF3dNnIZXw6FdZ0TEfPWXWK4YSwcMuMrhn451rh7TkTBlhIInACMw7gyqTIS
zgV8rFxOvYQWbrBmzsAFpt65LvHwQ/zTZAWLxefIvz2oxhRb43xQbhvUsitZkVueFg8ANhRjnrd9
smvmG3GM9fVtWhgtbYss8VtaH+PIVsjPFAjY/e/rzrwTCYGfhbAhy4CO19l3bWH0LZEifcHE5GJp
IH/oa1tfgmkOLT26zQhyf86B7T1zP4ikJ7r5lENY9fVsagt6nKItWJhmP9ZgQwTAgc/raezNeHyQ
xdj+OjZGNNZQb/5h3keHHHQPka/fql9bV8JmbHwM7TiQuZ3VvQoz5NLmO5oOINdgwpSRtqRtNQE6
erRO2dlV7RmO5KNCh3oPmAKvn+Keq23FMeaiVFoa4r2CilV1IuJpKuyV15res8itCPoTNqfWKrVR
S7hlgDYvU5CrefTCrgyKccIWEdYZQn3mATjtWQo64dTtiIoW9UUJYRCHLJSgFq1irzeNXdk1wFpo
fsrLCHbCyAdRzJ0mCnInNkqEvgrWBVARIAdx9VTeWCZPCmMW6CcmWHOJMWSaHdbRU807VMqzyrlu
DTwpjDWUcRQZZMBnA9e9b2rkhM0dA4WkpSWxdV0U/a+YfO3DZ2OsQhaKWllniIry/jgkbSAl+Z83
1j6IYMLFSnJBFiScjB5bmXhMl6d1qjhq7PjPBxlMmJBnKZwjOrQemSB1V61YmVB28a5/q0tCMkql
vTFn5kJc5g4TbwY0aeT2OQ3rn1o0BpPe32MoOHMWfXaUYXZmQT0o4a+1Jw/Yx7FCY7TGZfg0tWVj
5eRX2yRfRyV/m4vpYJTzHdZK3KGpnLELMSZdd5zcknfAzPVaCe3YyhjMBvIo6kaJdkoW3mzYXqVw
+13YEkysSRUeaJAx2ZLXPnTWpAB8UXU1S7KNE3D1MMLMUWvvNfpBJlM8WDHkoObUE9GGu6MNMr2z
gVJurza60C65yXE36Fy2yb1c7INYJsyQUGz0OofYGWNZMh4eSaCAVyVxeO2FnXANQcoZGQJ5H4sb
TjI5XZLJXJzyx1i9jSZKCS4KhGR6vW7U/6DR34LYegViylxWDe6FclzsWJVHGxBU3lx+VtLZJqUE
SDfVwlaIgamK6pkjnH6uy/AD7k4deIh4lTJ+K5aTIGKde3FGr/kGOtkTlkgrumGSWuVXtMHkfxUn
3uUxHizn8QJYfShL8u5YyarfjeaXjnAy9v34/S6F8bkhWcc5HyEFTNmA+k6+kKhyp1o7gvCFE5N2
RdEdZ9rVkxR23qyMCsz6LAnGfTSHLAPGM11FS2yRt3y5G2Df5Zi0kLHNHsQoBc1XiuuVtAe9qf0q
lGy9TDl9b54Yxqur2Kw77FWiJJhixTdbnyfzO3AMOVJ2Y+JGGcaJhdE0Zt2AE7fzcxMdhD+mY6b3
xOb/Z7IEsFlj+TzGobTYoxAMv9BuIvKUT9iV5lga73sxmYKIjaKwUKGJgs1HkbwJ4ngkEw9rkCeF
/n1z+EtPhKRPoY+YHdTpp97YQsoJQ7siFFDoakCNRqGFCQRpPbTauODg8zS6rTTZFqf0tihq93rA
4Ylh/J+0XS11AvrgYn2jIeHB9m78bzwSnNEAecWmJoAkPn4ssWinfO5wJGHzQKaDBh4U9VMycqTs
K/IuhcaFzZEQSZzQ20AqYkzjoSmVUzFmP5rs8frn2r2E8DQHdxTGbS6WguoY4bHqcSp4vFtrbbjl
NFijXtrG1NhTxptB4YljrHlM1lkzJYhrwuc8dMTVbcOXVYDz8GC+dyOAigMCTj6GXdhxdpPE01DL
kCSnn6omyELO8eynJxsBjKHVAAHS4hEChEN90wadbxaW/pTeaz8nT7LB/5FZ5s/oXnu6fmB7BWxa
qfxbMfbq6Y26y4qzXOE+OYAwNwg9BSjYkktOfKiInerDRhz6fB/NMMfqDGrYEEcJUGkddsLjjl80
3LX2v7XSWfTI2AwBESRCDPBGW9lNwsOa/fmE4QdNmDshWfDAiqgmhXhripgqvW14WBa7WgDqAVN4
qBmK7OTPkPUTatYFqsnaJ5L5kvpYmu7189/1IDiqDqwyXEDsnM+sawZaT8g8BhB6qIovGk4U3grL
l4jX3931IA1j5wrFfEV98uPJd0Us5Q1BACJN6c2gEokS9XBdmV3j0lGEIYBVkXA6H0W0iVhHCgBW
UKamRf7+zK77P4BM7cnRVBEFChnwpCimfZQT6n0bdoqCxQrAEmS5K0z3Eaw4W72wJVbUPS41ULaw
zKfdF4Vb1laE5d32MITW3AQyQBDlhPe6oeHhQ14sYYEW6zsAL1UNrCww1qjlWdrV+kjgV3lAARBH
T7RVT8IIsQgc0+Vm8SjttnjidTx4gplvkdfiZMDdiDM2zlo+DkpjKcZtSR6T9UYgPIANektdU5MJ
+E0/aG0T9sSZZvJpbAW7I8JtAl6mLuLBAPAUY4xpQPs5LMWFOLGEAt7XNnscq59G+mL0bjn+qeEy
p8dcziLyf2BgaATQR0BHOxiBjO4Uvwl2WaRk5DBJUzN3TW4a0GmyS+Cw1c9GkFvGveCnx+HEI+DY
wbj9aJP0C29SjimNFDFMRYKxycU1PREYwgWofgs39pSgc0CC5i8dpjX56MEXsYbRk7nUtAmLixGq
3w74RHuQ3i7k0/VIc1nB+CiBrWCkmRqXCeA3nByhpppt/YBhI7vz8sKhhW0hmFN34dzV1OKuGD/L
lUfJfZaqxfechJtcu9fXWyHj9MAu0wFGLyaO9JVarjOgDmgaEghWDoqW+jC6tQWgNoufDlwWfBl5
TPggUjtMeqHQuNUH4KC+LWz5NrynHZZysq4f2kXYZmQxwWOR4y5bK4E4Rm2vKhA30twa0NCR3GLw
0+w0rxEnLPMkMjGkBOvFnFQ4MYJshxZ/5DMFOw9ckRMVWUK8IkxSZHGL7FTy8iJONeBE5Du1GLw0
Is71b8gTxUSQ0iyzER6FQZUmUAWgVz6sixtrD9el8AKVyoQOVRhibWphFq2z2EgW7fUgP53X8a3I
4+2P806JiRZAEJmM2WxlJ1+e6wYd0+K+UN1JCCotINECigVOuOc4MrtFli3jWJk1NYs1COXGEgGt
G//8b5+QHZZay0LtpWgGgoE/uZRUU9IxLE93ichh+MzbsKAHciU2sVtkRaTGWGBWiVOG2AKYbUF5
y1NvCH8a/Vuo8JqzHCtkd8jUfgXg0DAQZ+3cAeCtxmiT9pGUPM6Sy9n7jyFDY0JGpq1jKgGswakN
P31QD7FXfqb8iOotSP/s9Kly2k9/XMhlZDJBo1LaSFPSSHaGxdbyg5S8xNppnq3eeL1uIhe5PyOI
fuXN/Ux6s8GbFk6WEiw1RHgprdh6M74YkWIRrfauS+MZPRs5pEqsp3GUHU0Sg8asD1OeneK09/+b
GCZyrGEuASsHiXBcv+DFYQ2Nn4qcsM4zdiZg9E3dzIuEDxdKJdrop2U+6diiW79E9X228CgzL1va
H89JZ97MYTepnVmlAFRqz3N0pgdUW0d/+tE55R0dlzqPVlu8jgnHyXTmwaZMRh6WGGdyxEm3q1w6
DWnqKBp4bLUiuH5oPFFM1tFg/bLL0xWH1h1k+VNlztYcPkSYhbwu57J3cf6UioYnKNa5QS3x0eSF
uVaXVIagHDUW+RA7JoBFu6DweN3ly3oOI4lRSWzBddL2SKS61mpvBKuzpVPho+Z+b1gJ+LBTdzrw
KRFpunQZht/1Y9KpcF6UkZQIjMnreEMT7vmkPtW/KQAX+o3feUMr+47wLo4Jj7MMEJM6oa/OxsvA
RDorN3Ls6V1ix+2DycPN2b+n36UxgXHUK6WRMignHunLNsEMH+WkjzkR5B+Sj3c51Fo3cbGtyzxt
2vMracYoR+aGQXlCgxLTqsPnmpNQ0U907cSYsJhiSL+PV+RuSKqCJQeKKIhIr1s9/S+uiWBCYirP
vayH0CcCw8M0BzNGEOb1Vp1cE+tW12XtR/n3b8eExk5eC9JEeHmZvezUXXRqRsHpM50TgXnuxTYh
iVnKSkkQE8EpUb0mB/OUuIIL8IkAcz5H2ZftxuNTjnIO6/ya2VhGlJFRSXNY4NRWp7hfrKoUeCGK
c1pn69zIMLUKtboaeRtFacGrAZwwips72S1IGCzlTThi2RBT0/ofdzo/Bix23k1RCuS6GXx5Kn6F
lTdF33hzHZdjpIwIJlzkczIJhpDgnfIbzGIPvZcGgDI/hMH0ZfKGGx3kI65idTdIjL/zsiqOYZ4z
vc1nrfS2jLoU8biqfgzNyRB/1SKnS/gPj9m/jf9stBsZvVxoYhSLMmbAQl85U3ebPnCH/4dxBp46
TNggVWH2mizAOjBPgPateQRpwX9y5XN5Z6PNTDC8VAqC5MTTqW39oju2MScy/UO5wUDfC4OIJsDQ
PoZaXUuKTKBllPltPrMSRPBi3RVuKRL8AN6W6yrt5xl/i2MzqTmrwebe4/pf5d9D96majqb8RQfY
/XUxu2ECGyoAeEMnTGbZpFphkptpwashFrvnWkyPLSl+XBexHwA3Mpig3slFXqpLjUdrkBwAch09
CrbxUp+3WIHzaiXYXxVDm5cU7todquvogqGXeDE9iv3SrpJlAg8FfJT5skq+KXMaK/tGsZHB3L/z
VLR5Mseyszz2Dh2aqexctIyXFizg5dF8IBHnvPZv/I1ExpswNQO0Jk1C7Ft1d2olXxPbxyrCREF/
p+ipk/STm5L6Revn0jLVL2tUuNfPk/ddmeNcK0mqihV3dJYfVYPYRhs0pcYx/327fD88xtvkcEbZ
QZnw4FN+zPntYH66rsT+c/n9O7K3ckYasZAI7hBKTYOprk+RS77UrmHFh/yQYUVe9JUnjkz6+rnI
bjYymZS+j/ohiZAOODMuxfJRjgprle/NwVE7pAZKsFT3JQ/kaP8dsRFKPsYtUZoNgqVUBBIFHCNx
7IRtc68XeJWF+Z2U62DOKE9DMj5ldclZ5OZYCntPS3M2xsJELUVzEMDW2pN5w8Xcc2Qu6nJKK6RX
CMuTbfgUZSsvrfG7MrgzxuUoXXc8W6tqA3aEc5j0u107TKr85s7R87nQZUCcIfmhSAu5YzwowYCF
6N4H6s6X69J4X5KJM1JWFoJgINMK18JtZhQKSOOCm4GTFuxeOhtbYYJLLU2VFPcoL7b1bUF8FbiN
VT9ZavT7v6nDhJASnfxoSJASh72C4b/+KITdAwZHOfbHU4cJInk89ia2E2VHEV9SDNIDtn19EHmt
790sGFCFKsEjHZ0Nxqu1oe1SXUWqmCneZDjYsrO0CvhLr0rJsblLhBGalW5EMb4sxUpGlEL7q02F
8bvHJLMSf7UIgEYEd7SbIHfBD+UITuyjQ3cyv/C6mvuX+eYnyB/NPoq7ENs88GlFedTnxBLN22jB
aCPw9O6qyiubU1bdqIYdmd4y3YilNasmJvJ5Fy/9qBfet/kZjNtnpdATsjSwVDw9Flez55MGxs3G
4+9pUGO8Jop1dGGJEmJkihOGbguc4v7rNAAvoD5UeglY07d/4RobxRhPl3swDWRGhoRMH92++Yxd
eFvlEcvvZxEbKYyjC+1gGhHQrNHLOsdMT3uoUisJZrd0gbvPq0Lu50kbeYzD68ZgDnJXUMOd3Oku
92bJ1e3ele2zwXolrwCzGzA3AhnXV8ciXujV4Gj6XSt6cxIAivb6SfFcgW2sakKYR0WV/P/V448O
eDv8wlaczB9+DA7ltss/8ebI9l9u75qxrVUlTeRITZDWYnQhUNzoqAg+ylkYC19OHW/gj3dwKhNx
8k5NRgwvQtrX1YsOHXALjZv5OGM/STlEXO5ITixlwUHBiVpJTWbg2NLjVP+aam9JEUvFQzJxriCe
C6hMBEnydh4H7As5fT99F9EaNHL1mBmVVauS2+jZc2VilDLRfyXV6AtCeKfXjc+xoN0cYnOWTGgZ
y7kEhVUDXmlw3ckeLd9JT7NtYtwgchROzOS4BNt6TSp5VYCRjku3wsRekOcPA+91Qr3qSqhkJ10T
zZzlQcFVSFvk2REZ7Xkfilcg4XoeE06ScYj6dYYqy9HwMfPyGDv9YXkYbQzyg74BkCQBtrCc/3ha
TExBlzcNE1oT6lzlCOoGN3bK70lwhga4550W51Oyjdc+TkdBXaFiHqheB4LYyftfWAg5RsG2XqUo
VdF+BbN5Z9xVwIHRP7Uz5ynH04QJIfWIJlQ0tsTR19YNCyczdGedv8qaNQ0PhemrvGcHTyCTopgG
wVJWiMuGDm7+9emwx+Lzxsl4n44JIJE4F2Uh0xJhkViSYY3la8djI+LJoH/fPDIMBMNZ6VTUpzNP
G28G5Ucx8gYYdl+l70FIYzIOYYgWs8hxjS3H8Jgd+0MWYGXOFg+8bgUnuGtM0lGJxtDoEuWBv0kd
SfW17svYeLLEIxTihXaNCQ+TUgCbdMwVp3gFtj+uSN0WbidHPZc3uWGBd0ZMWFiiEoTfbU8HQFTZ
Dv3Bb9CBQXV4tRUgXt7JLvCPTryPyTFytj6YtuaqZ1WHm1KtwICJEpRqpLYM5P1FaI5t3nqrvFp5
Yh6uR0GOtmyrtRSUZhYJvLmbnUGarMY4jD2P+3i/aPFukzoTM4oE7DHrsCLURpqFVSZTP2ipL0zO
MAa5NoLEA+9697pmHPNk16LHoV40M1ZkIPwF7fAglk49ePP0ZPw5b/CHV5zOBI4aiL3aEKIiE6aH
KekteXKAu2Fd12a/g7H5hEzo0PNcaaVUJY70A2gl4AkJHQ3ggdJTfCc9yb5h0U3lObXEQ+QknznC
qQpXEgGdiSmxWCnCoOEVQ/uf9bNwt3wZfmhfRiwwym55Wypo3XAU5hkmE100eVLyKUUYq6OnUnRI
mFil+HZdL54MJrDksb4MQr0ghVIw1yB+bsMiQPzkJRq8r8dElCTKUqOhadRf3CSZm3rZLzRCbQm8
JM0zuCpfruv1DxET3QsFIDqg4GQ+HgF3BiiAOvqUmc98C/N301asJkDqy4cJ3dfvXRrzGbtCScZC
QdqbKyi+KhiyRdG8POSftefyDqmvh+rTd46G+wWDd5nMNy1LbTQxCo9xA6ynxMormY9h+QJcXUX3
TayxLLZuOMMfb7ufCzZ/SzWYeRhTzKNR7yKkIuaD3j5nnWvoVpNwDGY/cr1LYSpQczhWSz7X6HSo
3jAdsuZWHDxAZqy8ITPqtpdu/S6ICcuLKadaQkoUdPFcMtwxwdY3CCOAssA5rX1HexfEpHAq1j+W
LsctA7ZBqbIwsWQlj2MKk1xtoJp4mAy0imdeRrc/Ko2e9f+7gUENd5NuaWVWlXJzvspnp7kbfB18
sJHVW7M93KCYjMUmp5w4+fE/vGbepTKROpLWWBwmmCatZZHcSk7FY2WHPynNtPQqPFIoEKG2eO37
/QziXSwTo1NlwSJNCmVz8zClxyqypHHwpjC3pvyl7gs7+mOkXuoNBh1mUglYR1n66TEN57gKcSto
5oNQH/X0rQHz0R+joZ6lgGcPhWywVrFdhzQXhz5qBpQGq/YTEPVPJZhwOi734q4vADoLGyzoLV5w
MDfNYICiByZajp8j+RgKv2vpUTV42flu3NqIYVwORfGi1ge8AOhdQGezomN5MH2keQfNve51NOxe
ePdGFON0Sz6BR4gOxDR4ATQ30aBYpn6nZygM9m4C1Pjr4naj1kYc42xKg2d8cd4kaW/05h7EnHaf
fx40v1G/Xpe0G002klgH05Y1WQS8pRW9tiTyba5+qsrn6zL2G1EbIYw7DXOZY4QZl3Z8M3slBnCL
T0rvaA7YwL0RJE2WnFpmMHAiJU815uKW09jsZixbOWP5Zclq0FJFh9DkjWXtFx03yrE3NjblZHAy
odnl1QEyZF8EiAEQpigwXcSD9eB5FnNVK7Ui5EODmqPUPApRbc2LW0hPYCS+fmKcT8eu/admX65k
xadT5Lc4eynV06xyLuZLdo9zLPo7SJjMzZwWpT4BwAoRL01vSPIz0URPQ7M3q8QHRF+3MWarHbB5
XoyuOn9ulshXQNuZqmWgY0HcHDPHhEPWMqYwgROsxIqXmT9Mo/OVJHLicHA7vQ6uf5f9l8P7YZ9x
jDe3YCUAYValj6/Jjp6AH3xDD732QF50O6OmFwWTsx5jNMkFbo2SZ2jsvmJft0ujhPCiHCC3nV2r
P7JQd/rkzihAz3M0zKc6lCxt5PG68dzXZKKR0IQN5ucJnTAvIncFkxJmSuwR1QqNlL4s/67rgsLw
3pOmsUlUWuGCImdB+eMXK5F4ieN+4X1zCGzMGosURBN4JBpGFdS5aNeJEWR56LWR8mKQJ8zq3KMA
4PdR+rpOWMATIoyE8NZ1eD7CBLUZA36ymiFHwLcguW/0fi17182Nftgrtw67rj4VGe3RSrC2PvGI
0B6lSuG4IediM5no1UTqLMYLPL0NQamO0kWEZ2+Ltd4u0MdbQA1e14gTv0wmfoV5nplqgXS8DP1q
Cpa6tpb5Zpw4zfrrH05m99PnNNc0OUGVS2l+KNr0Onbay3VFOE4B+MqP+XBekyYM6RCaei/aip07
zaf+gLqto/qUqSNyhkPL+XjXLU4WmXwnipKxMlYkw3UCoDj16xQj56++XVeMJ4TJdIq06o0RSZ2T
iEHezBaQu1W00q8LuZ7fyCI9v00YFSMZkHUJNJnfAEcLHPMgCr+Z6U9+Kso9JyZYKJOY50KCince
AFneF6z2PnK1oPmhHumA3fA5eeZtDfC0o06w1a6Uh6rvcUksBiZ+m3tDWXyzE1CBjN9UgUvXSo/9
IkoAbl3EfIVBUKH4KG6ZK4Ax1OeafvyA3stRf8qt5ma5wfigwxvU2jWPjTAmXrSVqAMDEs9cHej2
qFQASz885MbCSYB5Ypg4MS5yFEoEz6Fmxt32NqlBV/vXbZDsFvffVTn/fXNMWoxUSm2gSu8ZPkW0
Dh/Uwsq9ytaczpHs+gmEOwdiUWduTvnbdfFUgyunxrISVhnQrdUQc7kilsVpJ0b2BZ8ceP1Azoc8
j81slCSC2uZNCCWXWbBC82YKf6gj5w2xXxvYfEkmZnQhYLW6AvVF6Xn2iE3czo+dH+tjgW4J5cDg
rXrylGLCR9x0C+CiED5a83bs7Ua6EXjp6a4Pb1SiP2Hz3dawxuScAR8e5PFmbR/NMLJH5bkGV+8U
DpzLhKcPEzDMAVDglVDhkEo3l4NstIfq39yIG32YIKG0XVFGJoY+ZOm17O+S/nDdnHkqMHEhXAl2
OXOo0EiPs3AS+qe04sQEeqrXPIaJCfloaN2SoB9bKC9Dot2poPy9rgQvJLAUUSLgYKpERU2STr7W
jvbUuLo1ozmA0ezCbk+pbk0emtoBvTomLLlx7sXdHF8XgT2ryZpKwVw+ml06KfWg4pF63j0AR9Qh
Ckw/tWobfFicz7kXgLaiGCciUmwUYguLQNUeV5NbRqcxvwXTmTVH3jL+ynhfdy/32wpkXGqMxjRZ
CKJEAz4WPFSGESQmtrzUvI+4dyFuBTHutC69QSoBlwfdvVHsDgNwiT+DLaPylsO/KdxthTGOVc1m
P60ZTszIfo8ith17yySP3B3mPePfimH8axryUO1pb5HIpyL7qsev102fdziMc/W5rlQgEQXijPbJ
1NEGwJ1njM7ExQbmHA47vIHpOi2T8IrGC7oM6Gzw/Fl66l0Map0iR+RN3ey+FTffjR3iWFM4dEiP
R/Ert8cmVukpKarWg9MFqNV7vDo5x6vYDfp6bMhQ17C9AjOog5OqAIK0G2G2DOnZxIaP1jrXD243
Zm01ZEKGmIhyJSU4ueGo+SgHufNn/S6nDBb2XwwxCaAWamCPtQgivJnXfbNEOdmQJdDhsDiUSlmJ
alfhmhSrVy1+iHhdlf3zk2QRLKCGLl8ABJbhOkwGRXUIb1sgmaDG69YnSnaCnVHkZRVvcHH3/Dby
GD+TgL88o0OLCjlwl8F2Uns9OBLo+y50Ij95wdh3+hugeG5vC8G/+pob4YwTivGoVVKFxcRiDeT+
V6X8KWwk3ge6pKkEFNWo17AYhWQUlkRRDdwu2vcSMDBqaoGe+ro97j64tkKY6CsPszxh+B9CHO1I
jvULxZ8pbntLvCeDHVqVk3hRz5NKrZxNDrZSmTAcjrOQKx0QEER/cFUPWbyv32k3s614AMo48JYO
du1+8yUZM8nKtUGfG2Y5q7GN8H8qBemW8yF5KjHWsPZtks/yOXQZx/Y5ctW7MLZEjz7sMMV+2/DG
BHZb3ZuPyKY/ybBkk6TDPrTbAcyKdGI38qsb4DHafNCgvYxxK4wpoLSVAfRjumaZGUjlHEl4m5PD
9U/IE0Hvok0Sn4MWLEuQZDlF80M0MzvGBH7zfF0Gz95Z7D01xPD2vKJI1zq0JCx5uENjq0WHEjkO
HT52sPVgFJbGmVndzxXfbVCmNrrRjixrU9clamnN5FCoSaByIVltz6CP4oFLpbGbIWzEMelb0U9E
S+n0/YBipBgf0j60lvZRGzl68eQw8WMEIFdTazGCYPekKt/q4bUEJWs6cSIGTwwTMGaSGYWG29rp
qtdoKNBf+x0ljrbyXi27+GlbO2dDhRBOhkGzUUl2zdLS/AR0Ftlt+GV5aG7Kk+qPR+MehBN24vEW
ZXcf5lvZTAgpyzKsdQO5ASXtIi5QwE7gf3WF1yLAYn0gvBi8ZsH+ZwXNrQZ6PCwDM9nIMhbaOuP+
ccIS+2XraR5/67nkVtCc43c0PlxG/HdJjPmjxttO04hEsnUGLJllLrD/FUcDwEPrE50nba9YBLDy
v/VirF8V5KyJe0gTj0A4cyI38RdvCERuwYb3ARnzF3rQu80NcoAoO6oLHmdOulgdr5G1GxnBHWMS
0HUbJpsWd4M+C2I8yY7UAruv1XxRka2skOzrh8QTwwTgpQCyb1KiKlCaVoeVyhp1UF7xiSeDsTjS
65W2oFnpkFv9XvZAk3Q0Xfmr8KQDaaGjJ9Rb3E0T+p9eGN/m+zHGl3egMAQgMtrmmdW5WfJXhhiY
34bcJl5vo6fNq+Ttx/uNTMYE9WUEI1SLiJUsX5vcldtTrflTAtRMYneCYi2KizJYU//HM2QMMjTM
aAaBkuzo7ZsAKKYpdtR/hRSnb3RjonFW6Hn2f6Rd2XLcOLb8IkZwBclX7lWlkqzNsvzCkC2b+77z
629CPeMqQXThjnpiwj0xjuhTAIE8B2fJLKHI4zQYgoImFFUFd/IDFbhEft65fCq5O8lAciW1oTxJ
hM5IQMvwjeFB28sWBKttHgTzTieDwLVEyrAfCnTrTk4ePce6LfIS2dsof9o8tt+5gr+cphoek2at
iiBxM/Se4ZFEqTm7A6Uo4j2T6K++cPzZTudiBN25QGk4UtAWSEEbaJipzLha25zNY1udEykk6FcH
FuojNIQwtVxCSIiDHzwbDHyEZrmWQoTEiiJ4Ebiy0/2scdKK23H12Qdi0CJspTxO6LuOzkPThNR4
0DGEjVYlL/J432aTaOzsLukMTiwjac1GQp6UHEcHAqFu5qf37ZN03buql7pomXNNZ/H5/Av0kl46
FQxSLGleh0qCt7Psi7axj23wFqMtkdKcSdf6I3r+v1GxsJhXVObuL4MerTYYfYzW+7eckmwTKFYX
dgiyZOJlN7wMz6aDPvuYDHhEYJUSwcqJj9l8KxbMTzcWCfeqxKnDbseNZ3YY5Biirs1iypOl+ooX
26kz+SCnhQyaAtZC6D/bNTI6/a/QLf4lZrGducoiCWG/AIx16XeTWSPI/3vhM0+z0+oM5vU3il3a
iqYiOUVriRDaLg4DJqY5OM+52wYTfqgCwp95gceU/fRBdhtfsJFtlqCYS/mJWkiZ58dY4FjlGWUA
pZyyetTEhQ6d7JTimMoPmcI7G/SHX7hpbDNuUTZhO8pAfOWGEseA7v81R/uvYtd7ZPs4AQDvehkM
oKS6HA9zAWsjRPFWEPxELuX3pc6ZP1LOc84GgyLqEgpDL2mSY6p3/XhtVIcONFPhTWYejfV6CD1x
uuoVTnls+xV/dh4ZCElzBXoYBFFk9HuxQf8Oce+3RKpRouITvWJQyYu4g4wflcVoQo72/Rr0fyis
CGaigkUfZM00GQ6hPOxs5au78mb0KG1GZ2MsZad9n91pt+7xxrcKBx3skt0/c+7J9nH68zPYvA/p
ySK0ERq8Zk/yiK0cwi/yjlh01tacLF74tX1BTtaYq58OqhbLI/rYwmVPml2CfFbLObLb8cnJBHPx
U1T2u0REcX1dWigUBOOwS0He391J6NDRfejOXt5BY9v1nQwyl15cqlEC/zUq0hjbayoBTbTmgyD0
dtYpuzQSn9CrY5vjuEul5lmbx11fznulliElON92Q3qjVcOxm7Mr8C8eIGtnyXXjhPOElno9SMh6
NRTVoVRfZwMajmYZ6FHzNWqJUzfKXTQ03twlO0k3c0tOWk+XmusofVnF5jpb5CdQ7eMhlAGNdPGl
mokjQCkEsi6rH9WZM6qto1BlaFm2tKy0iiH1+m6x4kS46oyfIdEddSoe0n4JJmink06zVK0OCrwz
MvXHLNW7Tq3sxvixdpFfp7TaMQrHECFoJ/e2Zn4F3/60ql9wuyJrTZdXIRRae5mfQrO+VsP8qK+r
pRWtV+Kax5Q8dJzcTGkg7CZUHrK6+y6DzMTl78U7gkxAJoE/FBImKobLO69oS6tf7UHkNTn9BTdP
h4LBzVVSoRk50Jqdj7jcrfwyGBx0q1K/87lKzAlKFAY2OzRFGE0HukZTa11xaH4uRcKrptFt+eh2
TgtiQBKSHWrYlgSNl0iVhU3ka6l0d/nL0OjpkgkmulKiacqbBsuYJgfJKVm57dLrXAlW9Tn5n7VM
3qOvwkRYpGwWcaJtrF3bXYur/KPsRv/ycraDxT87ptK00lmOtjHCKWvXCQxTjZNCDTjGPKNxzEvO
rm3OyZw5EpZopxiyRM0W3B7jO9krVyivg0jTXm/RBubQcaD2GmKFNzwk3649ng4dq1eSqxHBNB66
i/JvA/SVKdmAAabLPqAxf/Q47uO77n4IwLgaIPXzcHlvefdLZUB3IGNYCxNES+izirw08JfRVfUm
zJje8kgHOAdTZSCjK9YcYohg1UnMape14OsSlIcuU60x+qWSwjGSW87yqB+8cBXYkSCxgEA2ATTD
K1cvKuCDKlMo++GGX4vhHVMGPEylGXOdAKnAQ9mO12n/K4p9zeThB/eLMQAyR0bcGBlu97Kvd4M/
BqE3ObUFXSwUmHgNLhyfrDJQYiJ9IA8ijNXz+LhOs1UYqruEMCYblllzF8f7XgycdMbcg3oJwVy6
M3zauzPuae8OLVPzlvaXlM8fXGH5dWZ1HvOE0sclX//pPp4Gp35SjsZ9HIzHxRKg0c3BGM4ZYcl1
NHRt9D2FmHV86tefC969WfpctLwK/Gam/YQpLK3ORIjUJfQxLxQ3Y+HNjRP3x7q+r9fvIiSnCCYc
eAPhm+EA+qmJKmlEgw7he5QmiTYLxUzH/Xr1rmrVfVOgvatrg8s3ehNCzswwB6SI6z7RKS+BrkS/
smJ151hzsgyUQeVqTf38ooMd4bLJ7Rv3x+YHpbahJ2HdN6iyKmQNZiT49b4IDFM6qhJEbMPBqstf
CsrKEsa/EnHCGMPT5V+wGTOc/QAm2o/CMi1bCZXyscHbe+xkCOLFn3q9nRmR33/AjkqnaAbODHpg
9hjH+Y4X/kMI0pvVRvHaz30TQdePywvbbk05M8q4n7QLdRIihn9Lu4qPjR079SH+Ch3ioPdDl8sg
tH3pzwwyLkgTjXTtCrxqOheS02hJMb4I6PIhliujyaE8SpxXDXeFTACLGqlazA2ufHhcUT5s/OQ4
30n+ar8pub/ypm55R4XxQnVLBqHL6TUcY0fshnuj0jlNFTwTjAPKlK7BYCXmXFpMKw072eQ47bd+
6g9O++wbMVAyk7k3EpqZEb83bg0SsthrD8trDxbCwq8Poz2BP6a1zS+DVbmzl3gxZ4WbXu/sBzAg
I476JGt0hWO3y6adMpWWsto55sN6Xn7tMmzqLE8smB3DdGmAZ2p0zOaHufpCRM4luwyZ+luy6Cx+
FuqsAF07kmn1BAVzuyaDLcd+Cq54lCu1zzUnnjbvDU3PzMWirhQRiCSd9IpyS5VeYU+TlX5Ft8M+
t/XXywjC2z8GQNRBF5acMvq30GBKShJEaL2BV+f5AM6ReMOVs1W1qdiIoYIKnhBQKrUSEw7JMQGh
mow8cgPZjPJRd2ouCdQmU41+tpssfCRZToYO8KEIph3pjSWPCEvayFLL2CaCaRlzfJgl4TGuek6n
22awcmaagZJwFFpjpE+DCpym+fAkqZEb58TKptG5/BE5iMJO37SjEWpqmqpOq95piWTl0/NlA9un
BLkZMKiKqshSQ/X1moI6DmFlJOuuNOyLKvRDzb9s5C9xwskKg1uaNnaSMiIjUlTXa34F0UQI/nqR
eiUkN51xI+ZXc2O6SxuMvAYZCkgfEfNkmQGsahYWs9Pewub1KtkjqeArYHXgvVX/4sz+2GGrpIKW
mnKSvfFs0uoUpf3R73TX9Eu3Pgo7XhFl+9KdzDFxTx3FcVfpGCUoBEyOjNdqVlgNhraVZ7PlyXVs
o+TJFhP+mIqyYH4EnfWxOt/LimSJdW6l4BAb2jXQxQcz193L54Xz0T4QQhVi3Y89JnAG1VONJ1L6
UZJaDfo6l+QRTeNqL/NQjKLhhXPCUkOFYpwUXYNiTudK3vQdYuR2dFW+hHhgUZ4mnkwjb4UMeJVy
KI9Gj8C5FvYDhNfK3Zo8FepO1HeT6anc1z5veQxikWQwin7FNxw9xdMPqRc1Vl9YNGCAKrpVP7a8
b7hdKIauwX+QhWU2WkDyWQ0pCsWUHzz2R697iVE67XtLfZjAX4CeCKe2pyfe+BYPbHQGbMy2BMF8
hcxGlt2LkZ2vmb3k16p0r+iOUgVqhCkEeypFKyy+XT63b2N1l04RgzZTVXbFJOHg0qpqhqSKAgbJ
EspKt/Whh0BmBEmn3Nf3clCJyNNGTvR0+RfwFs9WV9eBmELSA4f+YS2J7fjGcFT09Zbu8ikqPP30
idky6yLqA5loohvVQksZv6QTmjbX1hpluxWuyjgg9ciBBo6/YouuBRSMNchJAfgUzV7Ua6HO7c7g
oAEHXQ0mdOpFqVOEBpuom5Y6GtAZs5bIKQZ0WH6qnnu2hTQAOIue1kRCEFPiVaJ0QRUFYw5G9uBf
ngkGbOoC3SFFg5vYe9G17jW+6c57WisocAJ5nmk7Nvpz7dkCa6GKRURCAGnRvPRBvCAXdjCGr5wl
cfDzrWJ2tm1ZTURDpu5WswY3CjLKxgz5SmTFrOUVXBle679pgMgYUlY4DTe8I8jgS7cMfVn3COP7
/jYmt8VwX/C07rjXmAESvRkQqhkAEs2aXDTg2evTPwM3oB/iIybHO7CELN2YZuFo4lKhY203gUmT
co4oKKjdyl69h/Tyv7vELDmLJnYKyFlwIEWIjdWjJ2UdRsI4x57zmUwmbKmLXF91UO45srg3QQ6u
3Kk8vpxtnNAlyHwD5VS2OT8uhjULe1zeWYH05vA4V3ZlvCQoane8IOwv6ZmTLQYoklouMznCiV/2
09sISgweRCtBDooe9tKvfnDTwNs7eDJJ//7sksXSoinxCkf630lHzK5PSAnlVvmCbxdIcGgez+o2
fpyMMpFKLMpqYza4XZUJ393gH69y8zDwRnq2H1YnM/TTnq1Njlu8H01sJ6mvx/hhMp85CMVbB4MS
qSovYwnJBgSUGJ+wu+P4VPi9hflX940O10P3w47XncdbFQMb45qRRBcU1ISFxl/LcCcmjXN5YZx1
sTXHOFyyvKvQdC3Xd4LpysI+H5wi5WS6/gKAf74PW3KMzbFviw5XS7tZvtZeuKNUgNpvWssB+QnH
33OtMVihKwv6kOmI/LQHLSZyn3OQQNQCDRb/Dw/J+UhsYTHSi9UYY4xGQwsoWBvoEqY86UPeR6I/
4ex09ynGnyLqPqrYXnpvBPlrHujceXK6LR/D3dNHYgBCNMs0SiYMJ8U7yUNgcQSf6NO6X90Co9BI
xV8+eds+/2SNQYa5W6t1lpD8lMUHWb1vc89swRAieytZrVIX7azlRdObjlFVRdEQNcmUWOm5UtYU
qQpNioDd13mHTjhHqm2aQkhuQjve8crAm4h7ssdmEequ7kShhgpDmFl1dNXpQbRwpHm2HcmZDSZ1
YEhTYbQlUH2y6yvaFbZQ0uwEq6LcnoZo8e/X5nFUdRVWZQ0TcQzYloaZN3WFy5wNj8via0nlFOJ1
xiU23LxZZ3YYzK3jdZzMhhaa6xR9RD8knjjadtLxzAIDsBq8PbgVqLoJnerSSbarx9jWiGhLQo4B
5XUXJYpLYkxomPLAK15u3reTdRZ7wbGxTsaaIhODGjAqwR46Tl+zneLWfm7znpKczWQRODRXqSsM
FKBWPbbWpLkxs4gTSW/eaBSWdBP/AcUQgx96PkHUeYITPm/054v1bt6qMzMMcIRzW6YZHcbLlmLf
jKpVjtoNKbiHg96cD3B4Zoc55no4DSMxqWscCqvtnF4JzC4wp69J7knysR2epbGwYl6Kczv3eGaX
OfZF0gqDRocMwsfljQY/Bvul/oiJBjd3BYfHScHbTuYODEg7RmCgwthV5Fa6nRY7adpdhvoNEwrk
I03NIIqCqVDGRGPU0AhuYWKMXvQSqp8Fko6x/a+MsFwRwzSZ6prUkJHQur0Iv6I3kt9AWuqyGXnD
iWAxqmKqRKTZMOZYrHGimEuKWyvdhMf0S2c19hioXxI73EXHyh8PNLRBud6n5brGi13lmRcXbu/n
6ScwJ0QbsnQ2Itzlst3p3WGaDuPIqQxuYPy7VTKfbO3ijiSRBLdS+fXQWWkCYgq7UHlRwFasdm7o
rWvsLLZJzKWf9Bi91GZAT3vpVEc8VRO7AmX69IOX2Ofs3FvG78yapK2xJGXYuTi5yjK/LL+YXIo1
zgF5q/qe2cikPi/rGiuavfgLksFO8UtVrBasJT2EMwbM479ePpK8RdEfdGawTPqq1jsYTFY7TK9n
ZS9W7mUTW+lffCawVIpojTDArfHehlYPC3ScAIbzt7f21F/mtXKHvlGvpQ1Zj6FNHiMUqHnf6y/H
42SXAfteQUv8MOPZL95SlgEpGAP5ddzTroLWlz4TAr9bJnu5hzZWRVOlfBQ62vo7dEZiOMgTPagt
cFXnt+/YaW3MNY4I0SZFQZ5GVhCzZbda80M1M0vKuZds+0ieLDG3OYuR7zDkRXJatF6C1sZJINJK
h0DyO83OQPnCOS0bkc35NrIZqCoO+0LL8NV6hzafnGbYeh/zhcFlazJnH9n8U11U2rJmQOTwiGIP
SJs0q9xRcmWyk3zZS73En9A+2Ftg36aC6p56KO3iiT9CvxFjvVs23ZazizhQCWi1AwnHGr2UWWTN
vAcF7zqwE/NDDtbcUX9rI1I80ljhLrzCMG9iGR7lGAtXjrfb3FpTknEUNZV8oBgLhcVIzBIrEkgw
zHuteirzzioKwb78DTch7MwO3dmznZtDsc1yGoSgxJRbdaf9RLblYGqc1xJvOQyKybI+KjLNdpSz
t2pB2/9emmM08ngNNs/B2WrozzhbTboIg9nQN1nXkTvI3f0qmuZ/j7VBe3r6MAxQ5ULVzV0PzKfa
XBmG2DtwVIkBb36RAgMTA78zw0DUMHUlWSlfuRTfacY+H78iy2HpU2AkTq3bccULr+jvvmSQQSrS
i8sSdxgnzCCiCQbW9BalJ4EcJPPX5RNHf/kFQ2y4mKt9NEq0n3+YBysJi3u9GF9BqXQriKK15oPV
Jhw3zbPIvNTTTJd6lPlx+LrGkmKwN84Qj17NQBR7ENyh9BFLnOu7jRenY8IyjCWjmC69gGBY0n1V
vJWBxkJs9f2XWruJ5ed5Cvpw36g3A++mcS40YWIS01yGWK7hcRLznvxqdU/PObC/Ra9+fjYJgxnl
UPSFasIErfHj+QzSrcYR7jKfipusXzHD4JiO5uj3fDrEbRyBXoUMwQqoAjCfshuQNJBbXHBwioaN
nZuzLSu2IGm877e9jSdDjEeRmgazlP9Io4o2VZjVwU8BL5a+LE5rZxgy5Kd3tuZDsLEno8y3w2fL
5Yw+1/KrCGQVLqo6hlN8i38orUU7KOpjd5Bea7StfuZKnuwyH1QWixxqZVBgQ0awMg55cTTR2qm7
47JaS/hw2RhvZ+nfn2F0Eo9gdhAliF6CCqnze0y75/6/M8G4ATOdocLawUQr/Z4rSIF8K1dOMzNv
FYwbmHVziccB8QCYZ630J9gjnEzmFVd4p51xAoY6zdlASZZ6I5D7m2HYgWJZl+8v79a2qzl9fQb5
c6L0Zk3zwS35VetWmOj2rKd2k+AiC4OHQMSCLBlvEINjlZ1mVbNkLdVw/seP4hgEtJel9Xl8LNvf
yZDwcBIRzbPUh1m4rIaZYnFi+qTONkGDRb5wjhu9Hh892h8bbNCtz+M6pwWWImb7Al369fh8+Qtt
O7CTAQb18qbA6JhKDXS5JUxeJxm2jr6NuryrlMGWeGHUViYMQHQyyKAfJvLzup9GhPLuYlNxcuS2
Q6d2i914jRbUPa8d+i/u8mSQQT4FB0FcIxq4oWme8o2OQQ2efsq9MXDJYLdDnZMxBu7MSZXx/EOH
vqZ9Rb3eblSQNKhqIA29Pxc9B+94H4/Bu3FVFiKMmJQ3MtPWBaedfjaiF5dBL/s1b8aCtzQG+cpU
GkM8/7C06jY3fpqSK4q/Z+PQypwcOudemQz+FeFSIorKwQsoPmsQFAEFjLPog3354G+DxOlLMQCo
GWUhrz3BwS8iS9Tw7MITnQjeODi6eMy1ayPkNQjwFsagYSpMw7T0tCO0uxIK25xvpIizqm1Y/++q
NFb3olbythjECR+pdWkmPcJ/DQtTkhw7W4OfZ9dYY9UvDCmuVDFGPNE6NIjp0DYYPhcuWHp+SYW1
3mk+pZqJHG2HyZv2OHE1YChO/B0ZgcDvfX1kyEpHYiRaaI1M8rJDtCdXUDCxp3v+eORWUendchkQ
mdO6zLp5QEE4+Z7KppdG0GmGJvrapLakfKe6O6AZtvsyfbx8TC+fGY0VyjCntqw6FYZHtE61/qzt
F+nHZRNb1BfvFkd/w1nYlMPBrIsMH0ARElznD6u1HgRbO9K8Sgu1dd7cA8cJaCKDJao5NYs+weJ0
u9hkTwcSDGe+BXsBqNM+JRfwboEsomRdpUUZXmmDlh9SghJCa3qLwGsJu4yQqPa830dFygqN5Ljf
VXcXD19a00r7Qxt9U8aA88U2RiTfLYhBkkzN6yQhKqqoDTmGRLNC6EGV6JCJdRKYY+nJTWWZ4fKr
mcYdx/bGiUS1XdJQK9aJ9IGQucObOooHPNFkH31vkF8VrpVrNNLbgwNlWSvNrNSeeZTuG3HQO6PM
1ib6SOJBBVq3Btmj7/MqFUr/8sJ462L2VG2FsosMfL2wOCjxc9Ucw4QzlLIVi5wvg01Q1Lmptgt9
upv3VHwbFMUuFd/+R2LkM7Q976wxsZ2YSzkqXhHGs/zuBbowbuxktjiAILPwYjg8jk/Y8D3vzLGI
XCfhrJZAZF3PvaXWrBp0IWYkW2qiev/qW7GZiCVfU8k00ESVgSEzX8jNiGZ5bWg4R2LjQr9bERPN
KS0eSCGVdK2Hg9C21tCajgxJJAgKWUbpXF7TFgy/s8bAMEkXMLVqNBTfr1dKMB66o4A6RYYuJ8Ra
QS9Y/Oc590QySKyokRoL0GZ01OM/5PiCWx5ad3YpSzev8sO5Yuwkk4Aqa5uluGLRSmuc2eLJ4788
GQxQ5FKXR4IOhpImW+1JMOxEJgflM2qt774VAxZF3A2VMoI+taq/QHpPJ86AeTre+ePcKLbXaB7H
pItWvJXKRjqKnehBedaqqtknU8mBJs5RZwkdeyktq3KBqUosrbjfSfD6CBzn0m5TThmad+ZYVkdV
142Zalm9dU6jIGdTSmI6AFGh2viJVojzL8UOKvUNaWooZOHMQUOl+gkCyYjb6k6BlIlF39lgcCKK
2npV5gxAqxR7PAE9JDmsbi5sQe2/5NXkjeJoyehRW43amszw52Xk4DhHlu+xHkJ1nE0E/SAv0Gbo
MPOGKbcPB4J8UcWT4oNsQJNJWdTSQrGq1naY2Eb426x+Ss1B59Um/nI2TqYYPCIaFOQlEyBIdTWJ
vYJl3JJ3KIRcUa65lKcvvY1IJ3N05WehbzHoUirV6DuKCtfs3c68a0ZOVYe3eQwi6Rl0AlMoLDqR
9g2daJZeXg/D8zQfAFWfcyGn5TCwlGVi1WYt3ujJb0ozrjyZLrlRHcqEGVpI6oAIgTcmt0XXh8P/
xyabbUvWvKradcWrVnpo1OcsBfNxGAGmntP4dzvutHWvZ/cJr7F/q0nynV0mulGiwehapPEdMLyh
98hOgmT/y7SHb9JedHo/+hQN4juLTIAzCdHSd3SwSfZHp37N9tEjLUskz5mDcVVOnM05mezgwmAW
ypTGuAgNOdTCISOYrtQfLgMHzwaDW3OlTGbVozDXrYOVZeAg6QKh+UT5D9tmqCoeJMiVsvXtcIhE
KhiID7W6mr5HDKUJX6r0QdI4AehWUuKdJWY9ArovhNJAAZUciW9aurcGVFqvOGb29FO5S6BGl1ry
09vEEVROOboFf7kJp4XS7T4Dk5aoVWuEME/f0eMNTUgY1uJUnuA0T5e/HF3JR49zMsXA5Bz3CjFU
IHLX1/Bs+r4E/89lE1uP9He7yWDjZApkzlOcjmmP9j503Ef7zA/vJfDXUWFJiYOTFJsuLYnByUGB
akxLw1/VD5ERyHzaXaUGvHu1DcennWMgEpWVcY4bwLGCthwZCbghusNIX2Qc5YonhXPZFmGzcYOh
pxikQpLMLDt/1VpfU/pbaVm81BRvxikOOF9sO17879rIx6Sc1ggogVElqAU6JKWDGWkoQaWOdkeZ
cCK7u49KLp3n5Q9H2EzcIimrLqd0kkF3BNObdBfMRkbih9l3Jd6LHeecbIPWaZFMKk7rmnQdCcpj
ZDn2FdjKfqY8CdzLt4uwSbe+wZI0Cd26Cry0fq1/Lp46LYEBik6d+1DqadQRuiPEtA1fHm/z1e5W
Tm/MdjglSQayoaZOPsg8TIU018M44k0uKoe0T4/pCKa6Wbib59pVxcRZMH7dqVFnjcKwQwtqEJfd
82eO5dmPYPxm3c5VJdWIT9fMK5Dj+21idhEETfcQrv89LpZkxwFVP+EmQDbSZCoqEn9Wzx4VMPUJ
poEESEcOI/LQk3avkt0gHJvuSVbvCJKAGe9xs3l2zmzSvz9zAuakVcWyAMbMIEYXJUjuaNZl+kmc
2W52NAbjvaq5H5k5TgqZ/vNM7FzR7u6oluzwzbBEdBOUNq8xdRPTztbHeJ6wTotQ7nE3uma1R8lu
kNrvh8rqElflvd220u7vPiDjgpRBmdtJRvabdkQVcD/JjqApLnG4745N6DxbFuN9jDqV2kRHqkf2
yR6KKI6KzGb/hKI1uafMy7JVPmq9ozxcvhub2HlmlvFGetIMEBLDeEWLxmIJk+wYgHCmNndK3W7j
3gpH67LBLVb58y1lcwpRGk6dSd+q0cvsJNeiO/nLY+Wbd9p3OhbW+0NQXpcupjm555RzNdgcwyCZ
YrZOyH4Wxddh+NVDeSYjxn0lh3arDjepVu+zBv/fNHgiEg/J+LWtIRfXqT5nD7Z/CNRVVUXFqNPb
sTu7o3MlEHgsDH5Odov5qsS6KR61awgVXIsWUOKJd46378zJHvNU6dCXsmYjHTRN4m+SnFoSSStL
Ep6SVtr17QtneRRPP0RSp0PF5ldyyazNnNK1/0MqTk9z6HSe7mMyPWg4QQfn4rD5lZbUky5PqHjn
mEGaxefEMOy4U1yZLJwUFc8Sg6xzm+Cb9aANL+tnRTsaxk3XHXXzjrN7HKfBZlOW3OhT0NrSOLTf
Ndi7Pli8OEDwtrtsafsU/vFOOoOkIlRHKklGGmzJIwvUTlP37bKB7Sfy2UFg4LPuBaEuaEZe9bM7
Yme3pjt5yrXkDw7x0n32ZL5yLPKOHgOjeT2hy2Ghm3fs0JTe+aFTHtY9VQFPHC6gbN+r0w6y6Bmh
TVxtkE8ekSzSPfPHHJhuC8lk2QOiUslCV7Sg+MuJQLcz9ad9ZRlcZhTfojVOFbTCg3fY7pAOQBoT
+nvKrVjB79IX3/SJriYAN6ZZDSCW9kEqAAdlyU2TZmj7l0zDTE1kKyq6CCRPI94MCcWE95zeTGue
LLKZHYzkVWFJ+6gow0X9QOzEHTGtkTwm9ujGQeOh5oc8pyN7OSSGtFduSWT7xv9ZssLg5pT2Yjen
lO9ycqrRyat90QWT8XD50PKs0DN95g3kUpGK3ASu1IKXS/di8byEtxWvYWHz2XK2mUwsWshmsbQG
jQt1v0UXq7wLU+/yQrbG2M6PCCsIOfUk0yeCcOktAQFKgxQMocgg+clj644ujWISB/NEVrlHCGWr
t+me1xS3nTU4WycTjCalGZHGwG+g8s7dtWRRIa/5drVnl87bKM+X1/zWAffR2Z3OCIOiU5OqpI7x
looV6VWMFK/uYrfunuNmcJckc3WN2Fq6BlCn92P1camLGyVEiDc19yVwCmpFX/CYzKxsJNDCTQ7D
iuIlWoEKAaRiWbtbtNECLbyTVbeTCnlqWUgeR8S8pqTvOnnwiwZcz8JdlSLrL4keWg12pJGPa5Id
RqkP5vmYajpimdkutRIVgdn8YQiGq+bTbd8OO61VLLVYkX/GsPqc36o6pr2Lzq3q6To2a0ftFUhF
SPaoJz9Vcp+j5csm5WjparIrp2S10EpslaZ5rCYVpGulG6f9TUgQssrRaPcqBhdBdKKLr/WSfU8X
2a6LH7moOoU+32byN33qa0vJ7odyhvIDGJAtMSKwrs6PRV4mVjJK1mg0jj4lstUtMselb6fMpFNk
xNy9ysxJF0+IjHrwyHWzZs+E4Kf/FAd93yjmfhJHx1jrH1kuop3+M5RymHeXEXiiqCCLhD2smI+B
LtcbA4jkUeE0wY2fFB8N0Rb2JOBlCKk/+nBWz8wxZ7VChbdUYvgr+pxRgsynjakyd8Bj0y2emWHc
/rCQmEQE3D2GXttG8WK2d2MPtoLKa2OOK3zrir+0JMbhZyM41WvQSTvlVX9l2JTWPd+1OyUQXIhV
2V2O4aw4EIP4GpTBeI42nGbBTfA+WysTAqxVVMdaC1ccN4pdxvHVOIJXQB8CFWyxl6Fm2+2fbH14
Og1jvagNoG0p7tHCF0qltY5e1TqTuOs19He6+HNBrk19UCU3iq/Xacf5CZvx1dlPYDxiWVcGUqTY
7vzK2E+PsQMkOMoe5QlLHPWOY436pI8fF0quRDZBPcrWIMxoEZU1Gug7icrWFe76Y7R6q/76Rkjo
r6l12eCmj5RP9pgIXwL/s5gl6GdVS58UP4rmqKH8d9nG1ogJ5bj4syjmzrei0oIzxJAc6acEWbXc
ySDHGzvKdXJs8GfvGqiUycGsOvKBm2bgrZBBgKw3xNkgME499OpQlY4QHN65Ve0q3A/4AJc3gbHt
kc8WzMDBokaVNlQ9HdwcMbhZghTNoqTh5bVsZV7uy5w6CG+NDCQYRZoPfYgprLA8FOVLpIH9NLj8
EXkmmFvfL0bVVD192EgPBvE6ObHW7OtlG9soaopExqQkpMiZq6agtFjqdNvW6lZvj9m0lw2vbX/E
PIr+ba9wMkTv/Fn8WVRl3cwEBPnVeoMaI8QEFVRQrbp35PSq1TNb4zE0/iWvdgqamCORKnkCGQQU
CsR9EqxB6IC2FVqJ8T72L2/i5trOokHmLAxk7UMxpDcaj+nOx9CuJ4GPn3evNr/VmRnmPOQt7hWi
OtQE8l8YYsg72TLTp2ny4oRzKrYf7X92juV3CVUzVAsDF3iSletKH51I5NF3/SWfe7LBnDzIhYO5
Okb+5h+10AzU8X0g+XRiAXKFnC+0DQ+nvWMlfIopHuosxSfCzMCOilThTQe2hjAAJDnCTiptbsvA
pl85M8m8hWotFZJFRdazdyRPtRUAcGG3QedgiU4SW5/LtJw2lPEr/ZSXrRjiHTmIgdLcZ93T5VPO
OX4fhHoIEYdJwXpU4Skz3Cq9SsEQPB2yjDf8uQl8ZzvH+A9SS23TvvX3y/YoPzajLfFYgXmLoX9/
BkeKEjdRS89DWP6cl8zuB7czNNDyxtDp5LiKv2SjT1+GwYdRqhIRVGv0xdq8kOPkDi8d1UCsrcGB
cIerHHuXeOQpciResEH/1R+Cm7OtZDBDrkBK32LkE7Npw1VtghYixGRipPlZBPZEddiFMi+Dyfl6
rGjP1GcryBpxsfPYqdQnPbGlmTM8yLvOrEqPHrWFNueob4u+iGC8s5BQfyyDKcHjn1LlcXkhthHx
v084wo7rlBWmWmIJD3DE/olFc36C2++Fzpr3kOrxwEE5WbyEOs8mc2xytc7/j7QrW44bV5ZfhAju
yyvX7pbU2iVbLwxbtrnvO7/+JjRn3DRMEzc8MTHzogmVABYKhaqszDmjzI2k/pQKo1WrnDbe9iG4
LIpxjnCKBDIYqAkJkMUpy69hOthJdhfoT0Dz7QePbdTK5Q3MogTKfhLTLkROP9qAFd0h3N9WXuRp
1xPUsQZ3cSt3sZMHGozByoYSxL59GjJ+Pwf/LlVn85wi0GZTKWGeqix2kIYG65bUoU3Bean9oRp9
McTkOVoyLnJCUAGjbQmMDFlgB3xorgodnjK5BUqIOa/Tw1sbc9G0chCYegEFsES+7gwr14+zwo+Y
W8PVqLtdVsbcL1HWaYnQoc9Mv6Ds5e501T5k3nA1300NEEDDA4IndJp1zqfjbikNOKtYHYJkqYVO
J02vZK+5pS9u4bE6TLZhyS4tfHe8qMmr2LCjO71UFKKsA80l3s54E8anAYyLqq950Ok87HvmdvJ4
2VbmJqrFSI0bdRDBPSd7Pe1qe8Tnl0v+kG9d7DDRZE6DQjRoOqLcGD76vo/vg03uQzCL8lkGeGti
AssAqMxcUY8cyFtSvA3Dt6o8T8Ntmz2g5NVGnALb5iUnS4ppSIqg/8aO2Yxz2ROaL5TqVVo4oFC1
0t6fcALlh6jgkbRuLu5ijS2QxPWcdEaPq4DWtygM4Z/Ba162v+2DKztMgowazJxIBEm4VjzEDaRq
h5dUhMSt/CL3Th2VTgU+G8Mjg73vkNsHfWWYCWFzUmMYNUQIA+HG4oEN7B31Zk+7ExsIikfnyQUd
7WPn8zBr2+d8ZZeJY7MZoYpLG04qgK75GR2ZFgL3HZKk2ZneUmfkVyroHv52LaxMMjFNLjBbbISY
cKBPRAGVJtOmb7flmT9dyXFStuMaqoJZ1wQcERVZXL02bgQ9ezCC4CofSWGpU3szxjWncLn9BF6t
j8mk5TGOgHzFtdebZ9i0ZCAas3u51i0RIs3KJ2PxCDly/Id+p71NZSLaAlYrKS3hPx0EvgU3dQNH
PddABoFHDl7D1W/bTGNWi2QiW9ZXZaBkWGRyXIBooe9JyqFlOOJiTfezVzwIVuQuI8SgOVcTLxQw
ca6e4kkSZlg26tgel9tMzu2yk61ZdSbDdJPoPg65zCr0+O1sL9uXlZaxyMaeBnJch5odAVJjq26M
dnANDjEiO/ufczOdlwFoViRRgUAR8zWVOJPwTsLtqxodyC+9LJ8t6MLuG9lO6GUTcg1odMu/MbB2
VaEgrgYAIz4K9oRpmdrOnwcretFPUIWx1c/79jZT65U55lzUUqFmfQ7iNWkBPXSYYbhUVMjhvxlh
di5KSdSZlBGqEV9K0FrEmr9vYPtOXy2D8Xx1BLG7NMH/wHdz0K+WA7EnOz9SHAc58gjxt0T/FGFl
jfF2zZCjWZuhDdzPlnRjPqZnKs9QYHTlNn167V7Do+72joIcKbPNpwBYR97wJeezsZAmXEtkMjJ4
SW2ewbKml7wN5Rlg7tysKOYcAtS0cq2dMNWEri6qeXedOzudXbwB1P/03z7hxydeJbfgZZjFOO7p
S/ZDtc6JvPCGSupSeAXhIGW349XPU/ZxClfGQiDBzXGhQwonDL8d/uGM4eeamw+Si6N8XPQrM0rT
JWpq0s+U+zFohhXtWVJA3pUKzv7u8dbDvAyyUVCjZBTxKs+zO6GbrIBkTk2Io0TDWUzf1VE7Tp3G
+2bbV/llG5noMRVdLlNw80fpknKXF85ipc+aYxwxNkafQvcU55vd8FJPnmEmokhRLmhCiI0l/WlU
X8v8IWyfROkxTbxxcvf3druFBHZNQRPRHZBYzJuBodllihBcJo+y2yae8lJ4gRM89Z//ucoFJ/cM
0GDc8dG+m5fOyjY9pysPAliyCpemxB1XzJaCEbI0vBri9G+u75UVxn1iJWq0WQKmv4caILEF8aTG
7iIdVBjt9Zs64BUHNq9uRZNwlcqaAB3mX5eldFI5KJTOI32BeJwtHtIb056RcNa3fDY0uke/5Qkr
Y/SPWe1hRKIwUKlGa0I8efm68Eodm6d89fuZdD1vgliVTfx+CFT6xpw+BSS8SvrJ7rv4Yd8XeUth
3KFItCXTKJncUEwHDSAKQ+cxzfJMML5Qkr6ag4+6jXA/I23lwRR5v5+JGYFQ1VBkQ+jtp7das8Po
y/4WbYbC1ddgQsPYaDWY8cAnZCLHVn9k492YCFYf32rmKSkcDdJh+wZ5n5/NPbI8I7WC56kpucXy
tVn8UT72s7NvZTPirZbF5BxjOshFNFMnhsZw6Eh15heggRKa0Ta12q6482CbwNiLQbZ6LSnKkKgS
kjY8g2/7LoOYh3mjjcrNkAwnTclOfVpYfRscROnz/lK3Y97P4MDWtPugWgJVmKBhPlzlqVMWtxqv
lMYzwYSETqRkeAMKvthHezFLq478nEdOwPFElYkL2tyHy4feL62P0IKW6LdHBNXj/nZt10dWX4oJ
CnHRiVUWog6jP1KIQ3Krn2Nb91UbjKgcW/Tw/BZK0b8RFTCI6zIrIVmV0yBIFQ5XmXbXJuogWdfY
Yjpa4gRIXta6nKVtOuHKHnO2JtkkhRQj3tEicnglXlG5WPRwbrhFJvrF91ZGP+bqkqj1eqjiAu6e
/phuCwh5h65xhHPMwGzxtZI3Y8ZlXezTtdNrXTYoLd683EzoeQHRQEp7buz9/dt085UZ5poNBVWL
pxzEKXP1jq6vS4p3U9W9fSMcn2AFIAtxydKlwlPBSK1ZswOqyHOawpto5HRptl95q+UwBwpY6TAk
GXYtfhkcKptI7O6UH6FKBlEN3iuP94mYU9WnWWUWBdB7QnKahIdYPgOlkWtv+5vHXRP9hCu/S2Vl
HAKV4ImAeg0lSIRina096X4NdgxuqOAtiv58ZS1q5mEKQpwnWlmUbNAxgpSxgkpjZ8m++iOxciCE
/uqxqoJ+HLwBOoikmCXWXaOZBe4vpxU/E+FLUHKC0raXX34/sygFTUph1lFmM5JTGZ2K2S5bn/OZ
tp38YoP+fLVxVZTHkx7PgE3cS4NTYPwA82KHOrHmz9ND62B02YJwLxRdoXO0b5q3OiYEhoYiqUPz
ESpcopwKwR5Gzuq2YZ0aClsSPpGEXOXX1dWzJIRiR2WaXnpXdIbHxGsOkwWiNj+4/keSeDw29nwF
dcGTfvdXRw23iWSaEhjqWWWKplHDGkh2tArPAFkG0XXYW5nMAx/QRfwW4VdWGDfJlFGORdr5DND3
qbA0iNQfS8xoRq7Gs7V5znR0YKChJKgme/WXdUOSiAxYEUaz6bMY5SGUUIaD6qKBMbmIyIfylTde
uOmkK6tMyCqmpIgWCRXKOLxvtbuk/ZEvZ7EpLLF42ndK3vqYIx2FuPP1GaXXMeocdXzXBw8gS0DG
OXWaTedfrYj5ZoDqKYksAds8hG4rPwK0r/LEXngmmJPdGGJO6q7FnFlslTJ4xYorE9wY+/u13fVf
LYQ5xe2sdvIwQUQzOUbX0omG3sWTgM6kuuYqqNpiG45RXy9u4lbfuf64md2szDPZTT4CmLeEVHAY
/J0CfHE6NAflgxXXvOMNalE3+/2g/XR+lvYujtVUXkp0ITM5tlJF9WMkjPv7yfF0jQlYsqIvaRqi
BT/o848JkpqSWtypWerIDYjGte6wb277lr7sH0vC3zVzRomK0Fjtv6jyQYyeU8Abm69GCaHD4C7v
7DklFpTubGizcda66aAGCs66oRiSxhJP10s1TPkIhNaE66cw35WxvppiHlB6c0cvVljqaTHToL9q
IAZ3w6MEvuSqsRLzMcjtnIsH3HTGlSn24wU1CSRKTp8cqyNNPgIQNMvgGcHEgM+rFHJ2jxUdloOq
14QJuN4JCX10aAsvTzldd54JJi0lIGQZowoFgEC3a/U17n0xedl3wM14u9oyeuRW6YccgVKqqFDv
FOsbYpxy40uRXYkipyzHs0IXurKida2ULgUOrlg99YALJKNlLreQVOZEw+0X62o5TFhPA2UpdBMv
VnJoruND7csPxm1gZZgY4yWf20d3ZYuJ7xER8jEz8bAbvPZFcZfDdK9Zot3ZyYmP99iGDKysMXG+
aJWWiAb6abhNPjg/b6TKAvmFU7yK/ugYXnGjPxkPXFgXzweZAF9Ggt40Eu6XuDgp0ZU0X028Uelt
E7qClylGUpDK/+odJNaEtqCaoYGR4UFZOEEp4UXJA6TyzDA7KCVdA8EA5KLpfBtkIKkCGFrjpBXb
CAvjshZmu4xAywYtQc1i8MJD9L4cSgIwHIomIfTdxtfEVq3Z5MTxbfTrxSh7L3Za02d9jeNF+9UQ
8Do1nZV8LQ66350rSJ301uxTwRNyxVMb/MMh+Lle9r4UBlyWDR28Qw7lIO3walCZgbUtQ5OUQscy
3sjGtkVTwD86hETxRvnVW0B8G1ZBiOdzcr14qieiIxscoNNrowrh8A45/Vy/ZRwrY0w8GWQ9aqQa
MxX/TNp1hxTEIanHQ6htuubKDHMC4qZvBVNGFjBro1tDTHTJFFuKeMCG7WRxZYc5AhA3TCNTRXUy
uqaQecGf7fBQn2o7QjHWEh6L1+FEWX0JgZRL7EgP+5fNNlhmZZ85Ha3RJ0RQcASRjVildlck9xqx
i+TchV4G7bUCAyt/U6m6mGSHz6e0w6jkRFXR2t4eKgcaz3ZdcdDS9JbccRN2wHye40GTCfr2DSjq
lXeJxwbE8Q+ZJj6r+1MHxeMwTchKqylyodKEl5F21I3invN9Nl+yq81iE47ExCStiNcloteD7oUn
4Zhguuv/UwWTtm80k1KngFFK11k+v7xu5SGiqa8C3gpTmq1kyb5VwehO2WDHxmwF6fBUzO/lQp4b
wzz3oINuKkg2gWQwn4W7OYMibRC/KI3+ooyRL2fzOW2BbUmBZjEWKxSaV8yV2oM5PYDGBFMUAAt3
PbhiRl8y1beqKUNLnurcFnTjVEeyahlVhkKM2Z0iAla3JDoLOrqIw2ep0B6IABqy5DkawYSZRPaS
zyANKe7Tarmay8eq7m19FC0hMhzBUIFRyp1J6d/SMbGrKXkgSeAZofYGciBHiQPIpBXXgtEdgqJx
lFGwq8a4HZN3Qb4JssRaxsXtmwBN9m9iOaK1dK9MX4WidSOx9LRS9aQgPcjD7WACPbgEViQEP+Kh
doM8BykAcRXAwK2ll09aUIFUuAgh+FJ7QjacjESxIHhQQJxlVKwBTT5zwbiOJGBy/CGLDF/vVKfQ
MrtrTWtcooPcvRAknnEk3JNacssR7AZ1YNRWKwAgnOW2og73otl5mt7dd3Vs1V3Q20GmesZCrF6Z
7vVAscc2AjpHCamygTNJi2ua4xkj8UcTMsldETqtaXwq6tLVw/FeT7KbERkHCg5HsEr7g9E7oige
BaW+I5l0Ny4gO+/CQ0hQ75A7ult2PL9L03BNlN4NxE/DYB61vmusoRf9XCaHaRivMSrkgkIMs7YY
h2+KU6EKThIt57B+ChuI1pQY/ou6T4Y8WaHYeF2nWNMYOIbcX9ek8pKqvp1l2crV+U6dKntuBfwP
VXooxjl3gjF5aEfhQEbBQqIGltT8vRV7PywooX7u5XPl0kEDvRncLn3pm9mWhuXUV6jL1t/aorCh
1f6iDeVdV2S+JgIDXrSegAGqturwMdBMEgW/Scdz0AlebYLrDCJB4JY7N9o3cUwtJUmfl/BVkdLr
pSeWBPQqJzhsvq5W55V5KmiZionMgQZvH9LCVyWQozGUMvBNfeBGOWH7D9f8JTow13wQxUCOisiu
ldk2ThgGsU07eSmvKUzoLxnFEYQMUVdkoDGYl6OUDag5xbDWhQ6ZEmsC6XfKia6bj6CVDSaI17Py
P7L5rnWhVoWXsGZJYHtpcs6X2nxxrwwxURx6NEseSgisRe41/V0zPYgGhkK/xpHHcYnt++KybYxL
THWIgLvAUmoNDrEwBX1bIeuU3ejE44fiLYrxBzWP+kgf8RautR7b93WqBAuCpzdpP1mLnrj7K+N9
KybvqzGmUTV6KzqV8m3BpJ92E0rXrWDtW/lDPnTZPybvkwOj1GY685SH0Nowm09paLgdMT7r1RdT
ro6jQa6NMvWTfv6PC2QyQTXF7Ho9QxFd/FQLdtrfpIEnxz5nfdTTfs+LLutj8r1qMKH0OOFhsrwP
Dn2O05IkKEvB+pN7ppNzygzb2fpPc+zcgBAuhVFRHuLkSOcG/hVs47V0qavtrIrln5P7dOnkVqZA
k8oBHs7OR1/mVY+3SxmXU8yyr6VpD4hfi45aclQ99VDaqZ0eiZ+CoIG3IHpM2QXJsqhIuqkpKhQv
8PNVejkpUiiXhQEsGB7geTAeK7XkhIqtPVubYDyhJ3ObRSNMLMtktWZqR4IbGbzX99YVdbGCntOv
C6nHaRK7FhVN+lzLnL6GIOZ8p98v0L0wQgszePsOvr8qiZ15E4y8Ugnp0crNvyPrJMtz3nCeFlvq
6mDM+PfjSCwtbtckI3SJAWsaVUt+10tEWSC3/UWw50/lk4pnWmGDbscKuY9f3uqYe8TIdTEmHSWW
M1/L1I3lh2XmrW7rBlmvjrlBRFlqM6gqIayTV7U+qdNDEXq1/BrE121+IzQPinoz85KLrei+NkoX
vvJ3JQlBpThgYbKAccGkqCylfomL/hxLrfg3iYwMWUcNcF1DBrz/V2Nz1v+Pmqi4piKtgHmiW/cP
T0IObqB9h9yElK6tMfs5D0Zb57Rk3HnIhN3Gi+4ohByqWKhBld+NI/nevNDCTP6VJwG5FX3Xppld
RZO+0yN0gp04ea1BoA8phFZ+kPvPWXqIi0+D/Lq/1u2veNlY5o4uMZ2syZR9M13C4zSOpzDIHX0W
jlVcP+6b2gzG67UxF7UUdeJABjQxkiM0kUFgZ7r5dYBR6ISb6GyfusuymGA85pESZjRSJrFbjN+E
+SwufyHvh5hyscFE4ypooOLbUi3L4kelvNXNMZvcoOAcbs4HYsuSQmXMQQYJMKc0z2p5HMPUUqGs
x+0wbV9fP1fDJu/RCAL7yQBGPQVucekBYm5r6W3fAzhfhe3TQdlUKlIBX6XJ8fh+UwwIPHLOLuf8
sGJURr2IypwBkZ0cu2NxG/vL6YPxigd2ogHn99v+sl1MiAAlZN2HE0Ju6wa+fkic8jsVTlV9OhQ7
fi2/7u/cJt3VytlYcjSMg5ehEuORQO11TnBCjnGjnvGmx9sxcqkmFY+MhJ6RvSUyoaGKmyxGVRr3
8uBozXslHyIQeua+geHtKeSB4TbfqusVMtGhlxTdlBag4ajaeA6aFaWwKwzqgKoMRIUpJ+5xzTER
IstGSUqUD32I0Y0/BmSnezoWJB1MZ+EMOPK2kgkVmYkLJQTCxgmjVodyGSilBc2u01C2DP1OE6k+
KPE4LrOdFfx0UTaRx1tcS0cJJ3rozJdM0yxBzHyjbp+FUrhqi9FKm/F6kTtfS8O7LiWcdwRvh9kM
PzPiYEThn6JsAj934/vAEY7khqpYkqPwwFntdtZ6WS39+SodAQtF1aWYvHai1PDLnIA78VNft9ep
+dYmgzVLX7rirk06NzZREoqj53371Dt/OyyKCDVmw4DqAgsD0MKOKPVIdRf6BUpdzjJ+Q3HTElqn
qjimNqPoxRSLBQhbSTAwXIkUYfpiTLMrVLK91DzY3ua9s7JCvWu1n5AP7MxoRj9RHh7lBOIt8+Tp
IieMbl46KyPMRyNlGacZqpHOKEIfN59OZOJKE21G6pUNJnVUOwG1AQM2jJv8Sw8FjsgRQ6gGAhFI
XTF85DH18b4PczVAA6FrggqhegaFOfF6zSXBcd/bePtG/4TVx5EXaLMMOvrYZvA29d9zzd3//Zu3
6GrPmNAfd0o3VhFisdQFzlBmXt/prhQERzK0h7h6UoLeEvWcc3dvX3Irs8wVkFSVEQo98u7wLN5W
R/pG00ars6j0bfTQ2KnHxwRwDi77bG+xl2UPtgYn0p8r09MMgukd8OWExxGlxf1t5XkGcw0scZHE
aouX7jJ5reylsj2FnKi/vxyZfbwHQz3JURrB2zM36J1YvZMbj0jezMOVb3ae5J8fS2af7U2sqm1D
262tO7vdU2wdS7sdMdhbvZypsoZaWabDK2DuRyVMbP3q+GFO0jahwxRLDxxxDWWnbIwsCWiA3FA5
mTdvK5nA0WZiOHQiUry+uAo6J8abSHkz0PoqPu27BW9RTMBIIVgdGhnNDupvWuIIIvgsVEcfnvbN
7HufLDBBA2N+w4DfjUMtnMYyB5TynA48AqP9yCT/xkhTaZrZEAAL5vQ0dp91lZNJcWKELDAxoiRg
7iYSNiuB0LgEwNBMLLJY9SfKkDcfApB/vPEhDDxfYLLFIRfGEYzQ8LsBOGFB9tsS2IJUR0tQeyj1
8Hn/U/HMMYFCMeYGgnoISs1R+t6MP0JMJg13hsS5RrZTtMsZZgfV5VlqpCaCi1NCiPhlLH0DjqEB
XBYH6KE+LV3mBJKlk2M1ck7XZtl+FT8+qgWrO2wawmxRadEKHdZxtEbxJq8LJ60qkOIcSFDbNXgj
a84LlHPUPjZkZTSUpKmF1hPKHdApnI5Vd7cACqaSyN7/gJsJP5JRNL1lkEWw+BqtLJo4SrE4TIOC
zRwqMqCkke7r7MaAELnKA7Rvpvorc3TZq2XpRVILVY9aXGQsdmd0N71aHeoedOLQ+/OMNr6ZdMEq
l9FvhAo3HU9bbXtbL8tlDqXZafEgVDiUTXXf9KdJ9TO5svWC/NUFerHDHMNmMZqsrhBdAFewM+3G
CFtbavz9b7e5GFUCxbIh6BgNZuI+eh+TMgfwEUGFpupTRj5JxJ77iLOW7cO3ssOE/VaPgrReJmBf
/9fX6Q7SLX3vAjXk8aq1m8F/ZYwJ/uAwXZoebQunUECumNZuTKJT2PCUizcJUuSVHcYTi7HUARVA
jQ+89V/w3xvDkW/0c3hEpQI1ioAL26M3/m8Pr5VBxvWmTDHGxKjo6E9wT7tjiM82Dh1l4ebLjko8
52A9MI7MLpLRUApI+7kslMMoPi566yldfayM+twHwk2mi3cFFEE6EWmJhuZjaDp98lZJJ6UTrAWS
WfO5Sm7yKff1NkV0JcCjZveSFHomlArmhJerbV7Kqz1irpM0NoWyDgHfyrMDqV7r5X3/xOw7F3Qq
fw0/fdLrXWKgl9dUNWT06tBSOpD9dBnnZNK/88/fGu3jX+2QbAToIIMTK0AZzSeBEpM/zNW10Sb2
HBzNwDjsL2w72/i5c6Aq/9XiWOiBWcQ4o4KK5rz00kJBg9jvky09zp8gYOrOrzwOT+qwe4tkwk9m
DsViFBgTatX+OC/PCZCGg1JdK0PgqgonJ9xudawWyAQhUDIOQ5SAfFrxK6e+6hzDB8DcAtAo+6rb
nau64bG+phTzxfMgc0Igz2+YoCTHaVAWNAIGZHRAxmKFYH+ty4LT0eTtKBOTYkEcRWhqIESQc6P4
SW7Nw6PS/+BK5PAM0Z+vruFIaeRoRMnNkZrrLrvVlLPZ3mndY8qrdm1iUC9hFuPev1qKF6meigUn
LoG+g+mhIpt46plWoAGSvpOsHFx0JeJf4gdvxTOv1b0fBBWBiSdhWapUSxUj7QA4Fjd9f0iMT0HB
OXyc3WST07bS2lEiaE0tcmsZ5pUxfQ7Fl1j5Djm+/WPO8UM2FdUnMGCpDZ3MW47t4gvxgLyei1Ph
7Bqbe5JOiI0ug5XK0QAxT930GXOON8qRMq6W4AoBXBgSIe7+2qgn7IQTlkupkP5NzdrlLa2f08aw
GvE+yRAtH0RAGPet8dbIhBOz6sak7hGhx/QHODAq9WZIT/HCKS3zrDBxQ+2VzhhmPI/mwHQN0IaI
dWpPC+iNWh5omJPQKB9lkNWZbnDlmEaDCaUC0j4g7std8ZDb70tjVWewknq878XzRSaGEK1Nl6Cj
O1i+K0p0W6qh1VU8rPzmTPEqgHxMQ6yWNQb1RKh6CeK+lFm9u3gLZKUpqwJ57q4UR4RMHLRbDpHV
oEE7Hgbe4DR3Y5kgIi1dvgQ1bh7tZgLsDUzj4AjUnAwi7smh83ndLJ69j5C6WvGgDxMpBoTMEWrM
OOquVHrKsQOls3GV3prHgXcWOF/y4xOsDMqlLvRZgShpjPOhyJVruSvtZPgbbD4QEeiOAXgp62zj
1pgK6FlRPv0pi30BKFlR0d1Frf/qrr6YYTIhtcljYJBnOAzIHfpzCsHH8dt+8NjesIsJJvNpqjEv
zAbFPTMijxhgve6SxgoTnjLbHx5eFztMkEp0tMWaCAB96glUcMZ0Zzy8Flc6gEfndX9Rf3gxXKwx
waoJzZhUmQAKiTS6E7Uaqsuqa861MwBCjdF6K+sLLyyX176Tr6VFPIyVcd+awUHSu0ch1u/KKLRI
NNp1CTj9qE23XXZn5pnfZoIzyJXfjBAF6Au3jAp3/2/fjrOXP53+fOXBcyOaEbrAkFaMHVl0y9CX
FmecnX0rdLt/v6EuVtiIF6QNHvZAOKhdf05M7Uc194/7JniexaZLgri0mgrPijMFYlSdZcbKoWwI
5/bbfp9AYAtEGio6q0xIKxV8UqVC/tcgjHZXPag6jcASRc9EI2N50EEQt7+u7Q/00yA7lzPnS6fr
hG6daIm1KwfX5nej5VSXtr/PxQjz6tIgzyRIeo95FuGl727FkNME/MN5vBhgQktQUpoV8pHM4o3l
xi4OhfhAqX0av/5qPu3v2TYWUL2YY8LM2I16jIl7ylo0unhm+dETxZRhTuezcLvYORWcSyxy1HgQ
h+2E9mKYbvTqOEVJXJZzgRsPqjV2U0H2KbX1/Efen4PmPzoGE3TSLFxqoqMgp0bTlRbmpyQe/ciE
+EM3ckzxVsUECYkUUSpQ4g6C8d0ClTLVNfpvQns9LxxL2yXj1ZdjIoWRClVmUixlM8lXcZZ6jf4u
V4011q1lKioouMXqWwrp46DvvX2v4a2SiSBJj76dlsFp5uAuzpxhvgsXNAFaJ67/KuhevIQJImmt
9/rQwEuG+r5P/bl6C5GrDN/310N97feg+9MKK500YBSuzAWACBolBxglv6rKhrNlm2O8wEP8Gw5Z
GslQAzrBMKBuXpUonoRQq50szSEv6TUtBkJ46oaHs9mGGK5MMqGkJySXlwConkq8bnrTMZVD2N9E
1Z2iHIkBRrwY/8qu0nFiJMc9FCamtJEaEC1HdhQMOiYpzMLC/lrmSFyCeNKFPC6A7QvtsrX0865D
SYo6I/Tb0cforqX0TJKTJD/vewj389G/YWUjQ69EJ8DTgfIX0A/weaVIL33SgJfH9JOr2Mnsob/f
N/qHd8llYUw0Cap0nOoKJa/SlU7pj39EsJKv0KTyAdi21TPVXwms6W08gN7fWz7v26e/fu9YMBEm
qONKrgpcqADAo1SOKlj3I8orj0Tf9g3xPiATT7KmL7WRfsAxd+vxPprdUuJ9QOrse4thIsmM0bk6
aWEDo1JQB0GxATuYXfXXaJRe8VSAODvHElImUgG8SA9jYeDGki+AdTtDZx4nYX/jOCftN/rJYlCl
OAXAs81dE+zQymJnvWxp5kGTSk4+t8kJsIpgKhNOInFp4jjDoowBco0TXsg1BJzK0/BVcdIn9V7w
oE3rVSeC0un+Mv/wXP15EFjEe2HEcZqXeKRQOoLcjTwZFMYPKMieaJubXAO/t2+RcyOoTEjJGzpY
3qK3VpYv6vygC4f/9vuZcCJ1SSmU4KfE7Bk+HqY60TjlbNrmodIkWRVBViYorPpVJixQ28pwdY6Q
Xg4/C4D9hZwAsf1dVjaYgytmrajrETKr4ZPogYfyHlP/qt1Zqq9AXispbV5I4i2KOcWY+CEko+M4
eYDBYVeej4rM+TTbfv5zURgy+DXUz92kBnKPbz94IjRUIs9wFn/GyIPpts7oFC45lq7mQxSK88W2
k/GVZeZx0ZUCpmNSACv6frxOyOdBM9y0xEz6hAqbUAf3pFVccRauhCD6jhwPGbthOHBVq5+ahziq
j3qogYUk4BEtb79KVn8Zc/YhU95OYFnAVYCjH0OOulSs4mv5iU5mprcJr6a+jada2WNSiNQ0G6XF
iISD/NW4X5zpKT0F4EWyFsjgfkxJ3BtXfK2C7RbXyi5z7gsFYNhiwbdv3fAw3oQusVtPSizx/h9E
jXqsdYtXf9yM4iujTDDoJ6nOSx0ndUIS0dpRfI35dGtsj0nKAwxR3/3tFlyZYjIKoalrbZ6QUdAO
XooGsXL8h1WFV2HcvAFXhpjcYe6GWcHkN3Iy2Qvb3DZk2+hbK9U4ORLXU5gQ1E0YgpbRZAYp6dxY
zbHwyNkEVr5xqw+99NBWrozQ4grYUA/c20kmEoWhGEwLRm2d4hPVW2qfUz9CCVX2o4P2NeNyg20/
9y4byjaATFFuMwkEuY4iPSWyFYduaNqNajik/DJMZ727nXnF1M1LcGWSCUe9WuiSKlKKAeCQAvE1
1I5/cQuuDDBRJVSVPJkoPlMyHrsR9Bz1638zwIQRHRmsacTQb8pz0YtBda8a3Il1+qF3HOHj5bB6
GXRConWjiV2KZwt5yOSF5/iHCDRe4oFG+43AMTrLSL3ZyZ3I5XVIOLHjI6CtrEd1qohkwZURK8t3
cIyY1qC+1Krqj6THNMxsPOzvqMRzCiaCaAXo/YQEN4EMZTiLdu4AdcVD9jk4tF8wxgHiH90OjsmL
YVUPyuGRyFZ6+9/SAGQ4v17RkljOilLhwT7Mj8Ii25L8YuS8AiYnhLFdITWGJoLRIT8Lpi+DgBEw
DSwOaWcpJufe309qMC3962rCXEyStqPlBzWwCmivKrXiki739j8dxwzb8zH1uatCA19uatxW84bo
Kao44AKeCSZiFHOkL4VEC0PCASQxVhn4bfd9fxmcz/KheLTyeLD+pKIwoJOUBPdB6w8ghNZdbnmS
c6olJnLIYHUbqxKJAJ37Tk+mSwUDkdL6+4vZ3jBTkmRN13RJZswUqrm0c46HTV2c6+RqWI41b+Zj
e78uJpiUJogJqdsEEaJWyytxidxGWRBtZdDqSJxXE88UXe360+RKKKsEzwFS3HcGQSkycpFfuw36
7P9t3+hfsrLUlvmUiSpuDt0YXLkb3Eomflx27r4Z3oKYODMZndCHBJe8ECIPbU5mdCiDq5gnBrvt
bJdPxOQwsoikPxggopiKn0v1MZV8VfF7PQVgFVxV72LE05TYlAWTtYtFJuRoJJuaKEfKmRx15Lp0
JK3Gv5RLe7xb7NlRPtEs+/9I+67luHWu2SdiFXO4ZZ7RKFmSZfuG5UiCOaenPw3t83m4YZr4S/ta
VVoDcKGxsEI3TWuhm8xJA8093lmO47Mp13Yx6iTN8AME2SmSMCaXmJvy2b+qfi+STbkWRo1G4HlB
3v+pPs1PlONAdXtP9JeLDALXKeT1ldLv9GcocDXIxDPo+u2lvgDVtNl8K3TfzL/Jw2OlEluaPms9
p1LE8U02yxqNck7qDqE8JussLTQwbrIWxO4GnnfyPhUDIOjUgS4YKIXdRLbHpLbT/kPX8aDjL/Ht
de8Y7EiqFnQhRYvqHej+x1N3S/Dmlrz+lvfa+stb9mqJwY5oJekqGFhPjqnot0ANlWdbtOwkzPz0
pXg99nSuPQZEND2u9cXAW5bOBiWOcgO6Blu7Re7KH155g648F2SgxDTF1hgseIWgn/rqRGY3a0p7
re66CY+g0j9eGwe4VAZGlDI2I4iQoffobJ6lsL3pPdXvA94n43ggm05NxsJa1QrnajBjZ0L9ohJc
aTodr+UvL8nffsEmU8GkHo+y+XblC9/zEwFdIRUkTUGCf1bOwhn8Qific/nO9x+SV7MMaLS1WYgV
ZTSiFVjVyV3w8gQZVHutIPeIr3KKM39JMl3tMSGHYqXGBC5EmksFpZEjfQOTR4iOMYjg1d7kYsI9
NB7WB14OlwNXbEZ1iZNKXDAs7FYYkNM9MjmCfE55UlA8T2FQZBRkUsi0ZFEud4J6m6G55F1jF9er
U2PgY0T+JAVFE7ghEKxNJzAGZjyNUN4qGMTIocVrkAG1wryfIdxh2KK5oGhXc1yBgxUagxUr0QVo
E8LMsqBkRu6kaPWVKHtIsLiJRI4ELenjM8ZbGIMXebeqmFfE51HaJ0u7kbr7tOcEFjy4ZTlCVr3J
hnHBUAI9T+OJ6gfUN70dPyBx+8A7TZwFsf1mGLYQlYrAq5PpxsRDPw3L2TveM87BYXlCIPWYD70J
8koDFT6wg3WQ2PZl0Tm2wlsIgwqq0qVEp31HfXQuhnsk1pPs47EJ3kKYOCIu574j9OGWKfJHGQoT
djw/EOH7sA4vx5Y41xLLDxKbmmGZFcgeKGubEmaBgnoEXzKVt2cMEtRkLMEOCiSdrbMS2aP4WeZR
ZPJWwiBBalS6lMxgyJyk5ktjfUQcdlnL9l7Mi7CMJbsVxrPMLevsZ4l/XxE6AwxmS6nVKrSWJBf9
LLzONyO0xUpkcwzOnctBIJ3BgzHqEmtR8IxbOuJoYyCZj1DNcgzxNMQXK/t27BZ/KVf9XhdLAqLO
/TKRFk4um3fGSqUDNOIn2tkEiWALvZZlsBMEGP0LEdyacLI8nLWyDCCa2tbjlCDLk6EUnOl3elQ5
Q/qxni5ifsHQs3+8WI5zGkxYkVXKbCUN1grO4MASF7su0lPGjQCpAx48eVjBWWhoYfCixIWxgtSW
NF9Ii7ktIbrMUQ56Oek/LoqBEDIMkW7GKEG3ud9Nz2IfFOJ/dRK6sZvUQqTHYgNuYhofVTf0aVyj
3cJ8nr7Lfu6BSS48/k77XTrXeMJgUEQsZqvUJhy23qXs89lZPWkoIoD7z428Y1t0e44+FoMmzSxK
qU5fctlCHMGY7opOezo2wbt+DQY7ZF2oDN3EcswvtM0JNLue9XXyDYTP8AxOvpFrjQEQ0qeF1dGu
DnrZg4zbSV2oHftWUCJ05n0q+iUOto9VQlTFFlT3Ono/NXDoID0b6ajKaqltkO/Hm7iL+pAs1yxd
g+4hO9q3GGsDmV6UFOgLNfdHaASoUDPjJR/3d29jh8GIVWlzIaEXWOfNbnwDFq1A+oBxPjzh0p88
qaX9uvrGGhNilIquVLkI70vx6l5uc58EI6oFeHyc59fam39lP1qo6ohqwHsU74LUxjIDG6s0J9Ic
IYRCZloHnXbUfMqiYFTvOv4kx+4Z29hi4KM0MnUYenhkkThUuy2FwLj+XIY1RFXyO8qTOGrOsbvs
Q8jGJgMhUgkiuQQTooAQNNy5mGl+jPziVHp18K5n3MYUAyGqhZeP2OO1Wgu93SCvm8e3URtU1et/
XBOLI0ufgccJjxN6souQ9ruVoRVULtbEgWD6r/4415s1MSDSyKBHlCi7UzR9TSm/j9g5WbRc0Anq
iFkVGn3LiQX2H+FXk2w112zJOuoDevChIOFOX+kslazaxW0fGkhMurFTPUV3+ut0866a7sYwW6Eh
phVlgoXbzczCdixuJiPnuONu5LExwaCKVDRSL8g456V8WaoPfXc317yGlF0o3thgsEQwlToSCjS+
yf0FMZwu/crlm8Jyj52Qg8NsaTfSulzLU9xlbfqSqqfYSqDG8KMWw3j5obX3tcppz+CtisGOeBgU
zMeAEqld0Bys+Iao2Jp1Jy/fj9fFA352ji9FVZ80BQBj7Vxl+i4gKC0GO8u/Wd1P5MuLcfCNxc5F
01F473OedzAAokikxSgNjER5QOpvVhZjAJmbTd63AjFLSQPNHZrn/h3ElWbUjIMOFJaDyYvOSih4
a2B9sBzirA4dpYBMNy8XsP/1rjYZxEowRVVZNHeSk/lmFaHKsYJnUK3rIGu691C3QK3of+tjIEud
x0FRMny3ofoxzY6k3LbGzcwNEDhLYqs06tzWeH0iKT+hCCQ7qNYMtuZ3gfww+JMrXrLT6kG6/nTs
nvt4/HtxbN0mhYB8rlIlbck6q9LtMnXOCjeRdNDH3aYSr9fzL2B8tccAVqFIQqpSqQZInBj35K4/
DbcCPCUCizPo1shnyOU6wz2fDnv/QXr9jGwNR5+0Qih6qPxgNiqg/E19WHtU8k1Eq0jsDxxk3g8U
TNnS8S6TRYNlvVqiKFbbtUY6Yb2v49KOFaiuTMpdJMjI96BfM1uy+0xJcDym82qulX38Zemx++Om
3din/rZ5W2HIdU10iJlAfyZc4tTuoUqcTl4sfq3fFxSZOsQoNRXStgYT9JkmEguriqKBGNTQQJ7D
8qaC/vYb2z1vX+l18+e6rrYY4E6FpUI1Dq0VagDFQ68KANzyd8kpoRIoPaz37yo0btbG7uNcreXc
oA22H87F/Fkwnsl6FxW+ERPbSDhp4v3bYmONAVMz17KmTidcEmr9QRt+GVHyEZJpz1CJO6nps4ip
J7vNBKdCzNRnaCwotZHjOLt4vvkJDLZOArSBMgELVoevi/GxnF2x9o59cxd1NiYYSJV6s9SUFCgw
ks7pqrOaZ5iMLE4TdJ1WW+04dz1vV9nXZCaQSapW6GU0oPjVHUyluVT+pjrlXvLIVVPnbKDJxH0z
SDLU3MBTz3wZvC+rm0PNV/9s/sgu2UP3lAc997XMs8igarZ2sdrPoOUc0QmyDI6Vuh3hDWLvA8rv
g2fSg7kBFKsx5GIlkDFLnoeWPAnDz6ES0DdbX5Qi5kSDvAUxgBJbjZUMFdjoU8gRSvLwvYyiZwNi
Wsd+uBt0Xv3wD4VxYVwmyUBOdNXDVf9qtYlTm05s+XnikP4ZtIWcs7V7yW8MMmAyGkuWWyLOViwa
Xpfl4BLTXVPPfaiv+8dr4zo9AyWpBnakNUNAQadwkN/w1c9lSOv86TniTpvv9xRsVsagRiFmeTE2
uO6yNAnSfrYFOQF5nw5GyfmxKHDVatWlNgrHWKWPxyvlOSaDJj2yrk3e4itaXXMzWZe4WaDahhEM
0VPn78e29pHLMhULvYOGysZLkzKamOHHrZrWiR/PXj8sfpqfzeqUquAGfU90Zl6tMec6GeYuHaAG
567VY61cdMyexZpN9GCsPppjx3HO/X28WmMOuLxaddrSh3IknsXlPJWlO5m/hsiuBR6/1f45uJpi
zncPGbZBmZGgn7XRi9fIwfiMv+a6vWgS567Z7zXYbCLFmg1uda2YCoaEK5WKnBu+4gs28QrkxNpw
+YRald3fapPNe/z/Jf67LpE56oIgkNogEB/NL/VJd6RwDGMoAJk3/NiWt5vMSc/SCJITEs6eNPtV
7KvDYy2g9ZAXm9B768/I67oi5ogLeRlVpoi3QiKmoQqmc3Vcb6lkhz6C312CkjbYIipnKWK/6x7r
Zfl5fPZ20dpSZENTLQzHsexPyZSkRSyZcJrkpZteEuVFE7/mU+XFWWODAHJNeFShu7Hm1SKbOkoi
SZpnquahQZLPoWN4aBmRkUzVAsmLGg895s7xGvcfSBuTTPCQ6Gshpgby0aAHbUKQ5DiyV/sEGjDt
4iqPI/rAEej2is2fe9g9/xvTDNpovTxKjQ7T0LF1a92LpzBOK7uSkCDJPx2vcxdHN7YYrFFUY1JX
A4dytb6qGO9CwnhNX1Xxg9baecLj2dpfmY65HlU3QDvLHJBqMObSNEA6NIGgUZ5uDfFZqgCnr4UW
HK9rL3ABDyGobnA3yHgN/RtsxqEWitpAfnNdf2Es0BOV1paGmGNl927fmmHAJS3bDgS6VADu3gwo
+SQJjFv6dG5pKYvjk3u7tzXG7F4tF+YyFzgFatzZRmcXNU7g89TftMXKuYK4C2MwZlrUUq9w96LL
LX+msuw9OqX0TzIoymKX97TjfSwmcBgshaQJTUY0VWBAN7LNH4qOk37eZczb7B7bUFeSFOyRMz5V
71cfs4+yQ8IBJSAd5bPEJY5834JnC2RQhZuH6isvv7N7+23NM3iii41pFpRpOcJjRPGVEBwnUIs2
L9WF8qLSbuPaiX35w/E52DvfNB1ggmlZEzEx9e9zgA7rDN1btDQpPUuQ853I3QLtuASqtwS0X9xg
lwYM7N20tccEFBIYMpKKwJ6WlwHR1sdo7b8JCQhOU0j1Ru2DXhJ3zj6jgv5YrsQTISFbNz/rbFQ5
Lsz7JQwCiFMTGVnWI1+Aqo1SfS8t73hr9732urXM2Z/6OdMaA9ew2HxTpp/o5nXHmHDOPM8Ic+YV
nZAiGpBlMdrGjivBLrsPa/31eCV7ccv2ozGHXS7ltGlW+KaZklAqvzRgVtGJedvFaXhsibcc5qQ3
U9WoGWV3kMbKHTP9XMTaR2tU74/N/AW+DFGCWpxpyezTP677PoI4MprunvJTFJQ+ZCTUk/mkf6fV
SJMXse9SZahILv7PHnNl5y2EHQzaPdRiMnJ1tXANSYDWUl//TqUQoMzMCYn2P9nVIHOu87qR40xA
sj9WP5sJyruFIy2fDF6zM3cjmfMsG0a89hLeWUPZuxgOuynr5mxmra9rxd0k5o4pVE6kI1mkjfeo
rLtyE/86/pi8pVKf2rwbLC3rcT+g31Ar5wCy5f6kfZdG0ZnU6V2H7bqp9JdsLAl5pChER9Awq6AP
QCac2AKvIWv/Er/aYA50PozdQmIc6DT2tPXbAHGO/peJxgCVN/CyD4BXS8yp7oe1Ih2de7amV2I2
ziD1HIjdJWvZuj1znI01jTo5Q9lzckTcp02gP5jPazC446v+TIkDZlAGyHfGaULJN33RueeOnqs/
rhvN1MD4A9FVZNn//cUgVNAuVa2ieuhOHpVOXl9Hu8W4S+nFT7z4a7ebQ71aY9nW9KRuJFIioah+
AWGmq+IeL93oJGF4w/mncz251d5Cv3dFSBvLTPSgjlmtz5QoOYFUWNW/jPJ8WicemxzdrT92U5cs
C8wZaEphWxPx4ozGopjpACC08zDKS/BQlkNuYpaC04EdtidRJxopMgUTgPHHAZwDXRCdSFCG1QVZ
gJucy/y5e+lcl8V2IQ6KtKZ9izeOZgSZ5fYSVKbegxwbEwz+N3kTtXoN5OhBPG89k/5sRO+BwY0J
BvFTsqqCUiGNmCteURaYuy5sc/QX6V0hx8YQA/mrkC7oNRjwdVaw64DZGexSnELALghuTDCQvlix
rLRZLGNkIfUVAaKj2voFCUqqbnlfdvPz8Q2yH3xv7DHA3qCoS5Syo81Ck6c7mVdABzpKbToC0p3G
2zxQToLL6/7ajb03VhmoRyG7GEVaDRBy8lInv/pOd6y6ClfJfChn6IHkXCHgXTzcmGQw31rrfpRo
+J1XtgR2mvVGPtEWAPmT6YPj9sfxvu7eMBtrDPouQMNYKQwsEP1e1fNUcYIcDh6x5SKr6sthsajL
n0SvRE/gPz3t7xm1Uq/LYIPFjBQ5kRKY6bTXKvbq+bnT3eOd4riCyeBDGltgLNSAeFbsjTp4uL8Q
3Y6n01iAzCxLTsfWOIDHVoh0CJoVy1jhrVl9X1WnHNEJ3bwc29hNkG13jTrHJlia1bEsGmgRgr45
f6YJOcWn7FigQvBGT3UhEeqR78mZd6h4PsFAh1hkVaxHSI6rQXvKzhgbe+sT5XFM7N/1G6dgIMNM
ZyVtc3wxOsFYnUUvd2NP+UAZ9mW/8VuMjcW46oew5tFG72astzvL4MZKpIVkHYKa3qfd0cTTJ0e/
dG4Slo8Sr2eAruPgLjYZxFhXC/xJU4M8p5XbpmrnZWvro4Px8mN/4UA+q4+pLvIw52CSdbVssBv1
aexA2an5kgaSnHmxj41xgOkPhcwlHQSR0owJsWor2a+u45zn/XfR1T0sJiDLjTXu4qhEs9VjfaHM
lmjBDo1Hmj7iJ/52KZo2HmEx8NGOeZfJ4AR1k1NxJ7yuYf7a/pLuIPXgVH5y1r38k8S5ojmIxYog
NYOcSDnF9gWMyU0HRboBVEYGhBHgIGksnYjKa5PbbQ3aLpOFlKgSLGHApgqhHhj+emOeoGmR2JRx
K/FKp+UdNY5TWgyYVPWA9PEIP2nlX+t605kf5wGiJ1aL93R47JL0Xx2cM4vBk1wD9bwOyWFXIfl5
NCGvnZjdoz5oOcf3jw80Op7+jcvDMpSpRuk1BAJiFdCkmafZuOTly/F6dgvN148lswoklYhk11CB
zYA27NORByWQnNaWQ971fOyJMltuKoWxbRYLsTXJ+swWSe3mbedWc+LGZezWeftF0hVOPM/ZRLbg
JCwiSCajGo0xfTB2rlmXaMWzK53T0siBEfntKthconWeKXlvYtZtXsEDD/aYtS89JZ4XR6hNOzaR
T5GnVzUirjCjM7tSDA+kzhxoVo59E7zl/3YZEYGcXmAA15Wi5JeBsb45qrxKjB8tiAG2BrgcLClM
0Ni5JDGkl5ZzNBMwzv9SjdTpix/aUIQSiHZxcWHMoD2L9esMDfm2zNGAQFJHKuLXBeznc+M16eq2
UEMAD4Y9lV1QFKqtdaJTa5fenL1lFT4du+l+iuI3UMtsAlyAfky95Hg5a/biaL7xqfSrn20on8hF
fBN/SD3BVe9Eu4eKuuWW34/t72+tpiqihUKUxjbljgQMgi2to6jtRV2CQrr0MSfa2z8fVxP07xsf
mkAwnPeqgvNRWU6W586USzdE0p3WFDwtnZ2xeI9uk6pfTdIgbWOSiGNSaR0SBfUImcb4V6YtdpZ+
Pt66fXD+bYRtxB2mgjSpjDLoqGQnCH7etTImIuLKsfL6J3QXfx2b42wj21EC1CTVZCLNKLUgf8Gc
DvGLpnay7iTIoKPPw2Nzu8Jbmz1UmUNXlHm+mjqdjcwW6KVVYzjnKCcDVO1pBJqOqaPPA9WmjG/S
qnM0zboVo/KXmYCdJl0cpS1StGmo4SDp4aSOt5D+5c2u8z4Bm3PQs35IdMQdUncytYdCb+2qfhbi
n7HOoxjYj+uvX5u5+7OuFyE1ga+dngimo9pQozSbPu8y2Qf2qxl6Xjeeq2SmtjQ0i4JP24suJexK
e3/hEXb9JZS52qG/Y2OnA1KXFm3eXAebjlPCbSE6rnxZfN2vA5AzWhdehXM/6L2aZC5+1WqzPsYg
iquWd6v4VSw5OMPbOgZnJKloBaukyd4q+iTLyLbWsmYXUn9edYETX3NgkyVZIXrSp3onY2qzWn8o
sXiLgcFLRXpOUZhjhq0Jq3NeNoaBLVszX9bcvn5a04/H55zj1yzDSiIQLasy+DWlHqFz+fS92nLp
Yv7yRPj99Vmmas1I+6WIUPFSA7BK5iNm4iS7LMG3D0FuhC4jBDH/L00JHK9gaap1RR2FmnqdEAeJ
gvm45rZIPxOuDNc+PJsm5KMlw0Jv5r8PlEFMIcbo6P9SeFLY2KuvOhL0GNsbFckG8VP7QbQFF+Iu
x1/wL0Ha1TRzluUhTyCri3SKGKyQC1pD8SG36bxC7aCWyIk89yH3aow5xUaf1EIlIzVqZv3nZv06
rUZhFytN+MbTzWJBOeR4efsf8GqQOdZTp3akJqjwiVnv9nNnTxiS6KUSEpA8ya83BsE/H0FXW/Sw
bFBxruZ5qC30UfZ+/NVCetJd7vRzdYcuX7AOg0M7cWhbbOXq34XamT06ulCCje14xZwtZoP7ZFIS
AXpaqKnPT61wI8WTXSWu2D3VeDIdm/rLsfy9YjbAn5vGWKu33CJ6TfBWwrix/kAc3aaFlRgpZ4vb
TfOX/NHVJhNZrFPfSSuFHFp1Q53oxvJUm3I5l7e8NBlvK5kAIdMHITYznH5RvRn7UKh6ZzJerNWp
4oXz1TgAwA4mdlkWz2M9ISsmtm9sSnDTaHpu8g9GGtsaby7xL+/b6y4ygKPVTdvJ2oiDaEWOLMz+
VBh2oyAVJ63OQPp7M1acVSgfQAbP8xreWhnEqYzc7Osc20rrqhhudrpzeaISeen98rCel3sj0CB+
kao2L73KQYO3rO/mhDZFoUPWCpZr6VeEuaFMD2MrMMUi4ByM/Xvxur0M7DRzNtRmAkNqEAXNR5BA
eJFrrXb2Ij9Q3tHRwwpd6ySHqNjxkp779/7VOINDU6R0Vi0j1lfAn90LlZ313phxgou/xIC/rbDk
s0UEhmQRZ9GVx+LeWn720exJNSqe43LK1CRcWuTl8+gR1Pu5Dfn2sOlBymLN/vFWcxb79kLefFJi
DVnWCDg4plw7+fQLZScogH46NsJdLAM6VqwnSxtj9AxdUC75AG7NN7UWKaC1+PaFV0Pm+CnLVZt1
U6nkK7Jc4JfBCQXzGYi7iBrbzcrrgeFg3Bs79Gb/rLiJR1LBU+cRqeogjqBsPdu5atmqzOlb4px7
mcGczsx0WSxw+UMJwBaMn5n2sGQQxlxvpPRmfg+zjKpf/ZNBGU3IplWK4J/r7GfFtyK7FDmHsJO3
d/Tvm70rZaJGSYXQySoAlgNmBG9UCSlyqJ7r5PnYBXl+ziCKOBRkBI8N3gzaJ2UFVfKD8r4y/3XH
GNzQxTVZe8pnhBRWM6FYksd23Eicm46zELbNJCKikaYWko9d9BANUJESbzFyeLxZ+yVxsC+LMiRm
TBBW/vvLWElXZ5B7wQHy6VQS8bLbDCIzIq4XHbxh2qkK5ZAXLuyHJhur9A278QcyCEmSrMiCR7ft
SXkjYcwu2pmy7mqcAsbuLm5MMWepFaq6WSeC0KS91Oj2FRBG87j294OEjRH2COXx0M0p0gniOTo3
wYg2aQn7Vwc8yszd63JjiDlIed0KhkX1xaoCpRhjtc24t8XCz9Tv6+SVyqus8YSWdiF2Y5I5T/qY
jgqJkRVuUmF1lXz0KmMY3Sge7KLkcijRL//H02BjjTlaaTSXxdxjJ3uIY1M5xrxEewYomx5pGsgE
SQ6vnYuzPra7QI8SZZFqOowgBglx++ospFD/do8PGscN2eaCSBstNZ7wvCpIa49m/WINFyOWPhxb
4ewe219QCFVSGCZOszA0vqCRcI0z79jELpRfPxDbVJBNvaK0tBmjWEIlDvpmBnncaYA0jcpjOtmV
zFU3thiYSCehHvsc+WUo517E8RkUdh7aWrxaie0iBX2iUH+wGv2T0ikOOontupvRjIph24x8VMGx
mnfK3UjQyGyVmArs7N6Q/ULOfR0kH0SzwsHsHxa00HVdHB7vEs+pGNQhBuUk6lDmVssHIfpMjJeh
c0Xe1A7vWzCwI8s99DYjlMTaYnSmUoes4eILVexmeh2Qdua8RzjgYzLgI/ViLk0JWj1oX6AEwgYt
0JHD4unn7LeUbD47gzh9HMVSsaDxofwunykT8XiSbsBfclr8JIx8ETOzmZ87PEY13vIY6MkyQ+jj
HoHDP9SZJKDvD6hTBseuwUECtilBSIyyHw0coAV96Nk3uOnAnbGkt/YBirJtCWpntro0AdPij2ag
ghsuuRc/C5ldXWjfu/CsPP+3NTFRv0BkE+4He4Yw3s+mEpYWplgwwvPfzDDByjTrcTQZaAyYO09A
lXGevLl6ObbBOVMWgzlqlougMAOEiuWNJeAjtfYsPJiTXw0/jy1RNz76SAxGzCNUoiwTmyZInd2A
gBM1XruNW1yriCY1W5/+6/4xeDGB62UuBHh4XKtPc/yixpFim8TkTabuu59mYOhC13T9D26XKsnH
gQAoaJ8ldb/1G7rBHNEHU+xtdFe9C2yv5phPNoxta2UNNjJVvXx+MLJfaxmk2Mzj77WP6VczzPeS
kxg69KZCm69/6lmo4PMU0a2R/MfVMB9JMjoBY1yo41qKcJnm1mnXJGhycrZ6XtsB7U760wOvK2IA
XZXVBdqjFGgvUTAERRCfJvcf8QtewW3/WF1NMZiuDkW7gFQLmxffRRiWylp3qcMCmgpVwnk90+9w
tCoGx9W8NAQQy+NxgUQHqtI00cGtSnOcgS0ZFfNc66m8ou0xf1AEMNZbr8b6yWp45NR/eSr93ji2
cKSTAmuRetpfE4c5FN5Ww56d9VflCifC41zeT9+AIen/n1y2fFSscg9eZ7yWlvPgid4QJK71oQwp
MWbuLa+858x+9Xtjj0F0q08TkObBnvyI3fsB0mU0fFG1Ejphvd51n4bPVA0AMp5feB7JXSsDG5Oe
ZbWS4yLGYEwl3MnSTWaeBvJxNJ3B8nsl7AuQDN0PCwbaOfflfgVks24GS3TQBOqxgIaf9hOk7sGA
I2GEJPUFj0ptWreRC3led0a+XnLoM1K4gBJB/PAePEMZTaX0GSLbUGUROa+KCW+6NTqr8Y/U9AYz
4DZv7x+U31bYKktjNBrpROTPiXgrNvYkPCbZKeJlzPZf4KasS8AQBaR3DJSJk9JIsYYMU5aFsnon
KU6tfuk1H30vc+3Uxdde9o+3b78euDHJQJocVVKUwyxSJ/QbUgJe4S4ODHhr/cJLmezi58YYA2qV
IK+QD0BeNVtKeyqeUlWxJfNmSL4qPCEJ+rv/wM+rKfZBjPT0oHWQuXG1pXKrjnwrm9lr4+lcGin0
rH7kXG1OzuLYx3EvD3Wk0bkMo0Qb2G2cPgiGq0AJp/U434xniQlU2yxZ1IRGQLQMHw1u/DN5HUNK
dRfZeMvcYsjFBV9OZhffOJbpf/5zV3URjAemgTPHOKgwFqIRCzRIOf1D/0NFzLVH+sKwXJkTge2K
XKnm1Rrjm4sFVm1wwP2vTN44MXTcQDZ881YoD1sMuM+B7PdO7WgPGaSuuDN5+zt9/QWMwxaVNU09
dgI8Epc88ku4knLJR18BTxtnazmm2LvYXAfN7DRckY1Haw7ZHZrlz/EtnsSu7pPTihJ96sXvk+ZW
TQvzhgZwR3q7YDZZzFSQLTLnMgWABeNEaNDHYGrYe5ALuMF0OxiJ38P5vbXIXFkFuufNMcFByS/V
Vxm6ZaiWn6uL6JZn4vPq47tx1GZ5zB2lpllRl/GA8ZH0iZSumQt2Sngfbx9srnvIRLsticcuoo5q
iSB/bDw9PfcJiBisHo3RNzM3iN+vxG9WxZxDue26tE9wDls3CtofGB1p7PpVBeeDgXI81cowJa/i
nX5x9/Rfl8mcx7iVDAg4wVXelIduqaYiJEodMeQROv/lVrpaYs4d8r+51tCRd8qrOZ/IWQDtlj25
kpeck5eV1wK6f/Z+m2OLm11Wz6o8YWGpHkIN5qFAVb5NHuZI9NGj8vn4pPOMMdMWJfjMjDxB9jub
vpTJXW5AE6Y5pUVYZbyRAI7zvwHs5mwbaW3KfV2Kbl98VtNA118mHjcNzxXZ4mVqZooFgiHk02qH
qjcbkTPa8g/VLVALmU7ZvV7Y6u1/9RC2kDl2qlFOJt5g5UXyCy+/R8EdMx0nyWsD47MY8+B595V5
PXFsNbOI1kExwEnyljas7xHh4qBV1Nyt8B8B8i2jvPlsjai3saZgLAyFmMC4GcPBV86KI9rglAXh
+LE77oa2m4UxUJI3mqL2CEndtX9qype5cEX9thK/HlvZdXpLB5WrIZqQj2AOdEGUMV4SHU8FMNfO
02TXi/ylk1svwdDgnBacYcvdRV3NsZepLle5EdG5kbq2m+5+bZxSBS9o8J5FWQZQ3ZQ1me0v0aJU
SlTajq9CNooE83xJpGDVfSH6cGxofzlXQwzwVuUgSWkHyFh61V1md5BRKlBFu5t/HRvavcisqyH2
Mwn1PBtmjai5eR6Sp759SpvvQvqzF2+i0j22tQ/yV2Ms6hJNnPW2w/ZRkZbSxSX2Evm0mazwl2+8
vPi+A/5eGds4IjZropgdqt2m1diz8lOSCR5Xdqf8THkJKc4m/oG6o9npZY5oIDmpZyoIiEjHN0/V
i+AkidN7itOD6U0MhzDj5cxp6PRHfL7ZUiYToaWkISqNV2Xrrot+lNHH42/GcUQWdac+i9E+haUt
BsZcQE95iyM989yd6xlM0EaEBAKflBBGDEw6OxdKdzpuf7DPgImMp2S7z3ez2TS66A3crlon5ZCC
oY2caIxD/0D22L5mjoanBbVI7nlJG94uMpCLD6rJuUV3cXyR4+d8/tIUXzJeC/3+zbxZF4Ma42JV
URnRx9pldtFdjAnE1MX8vPElhY5JHfSlwznSu/HGxiIDH9ZcR7W1QP8gqW+H1W7FF2MKjz1wP5V4
tcE2lNRZ0nTDCpb+rkRGVL8TxN62xtXWRKeRvXh+0k1flpAL0nghAGd1ChO4FfmojH2E7IU6Ffep
XNstZtmcussCNREvWjf6ZZQ/QLXgfm57V1AWNxc+9Kr2cwQTcKNUnIub93Pkf7vtIutpkXVw27x1
k3Sy9frRsLL/aIQBlCQe2noykUYZy+EsKdnPotfssdQ4Fxx1jAPcUpgnIWYfJU2nJ2L0KVlLH/7f
qpZ7l4AmKrKso6IDsjMGV9C/YIrQVcP8nBbZmeaWXYhxcUe1AuPHsZvuAfHWEoMpGemFoa9R9K8w
cax31QdLaTnpkb3vvzXBoAhIHsRCnhDjkCJIcge0qfl7WsS2JhgEEdEao/QVHs+i9Uripwq0bZrC
O1e8dTCgAWpNNWlN5FbzQQsxZHYqKjOUjeJ0/EV2SRA2i2FL1rFcZWJdSjTBogcraFdTX03t6jZz
pGDE0Nq9CNreDC1Btvoh5vXn7C9S13VZV0Csxk6WqJGyLP2ElF1j3enjcytX9qAPHITad++rEeYU
mTF6msw3Lb8Eby71iWB9y4C3c20XHcf7dnvuNPFqjDlL8bLMepXA/QwMmz6AkfgpG1z1x+CSB8Wj
0w7/j7Qv7ZEUV7r+RUhgwOCvQJJbZe3V3dVfUK/s+86vf4/7PpqiXNz0fXtGo1FLI3WkTTgcjjhx
TvQQXYq9DNO9fbDezAoHq4XahZJlCP+6SU/gr/KipfGue4rsWwkHaxnbnNUTHBL32U6vOpeUxT7D
COO/MyMcLjKmepCPCBE02C2Dz+aDpclQ21uv1vVHEs5W0KphZHCYRnHDtczKfXBobzq8JOW8pxLn
E2V744kUeAvxkg3CeB9+pnofOoV9O5JvQSObhN5se60WJur2NmHHIG+CyDSNvxpU9Bfd/hpYnyol
hTpt7c3Nt1n9ZWlfI0tfnKgBDaulyTQt+AcSLy1TQ8uJl6hxqwj5QNOySJ9GjKYECua3uls1cJLi
rI4PhrnT7E/XvWXT71fGhNs+bc2ImBqiV8bJJu3ICTNFklqZW7fwekHCZW/Hc9V2Y4T0rbGRTSWF
zwr1VE8PWf+gweSIif2ZDY5i6qljWI/Q75owYaW5tVZg+mDJIXTwakOOhnboiEMlNey0vaJrbpnE
bt8YdwkQiaSF9iJVd21bfknq1lW7CxZ3ooW+G+raiUH/mweY9qsNTkoffM7j4mEh6W2QhXudtQ+1
2XqpNituapFjY6agOEpOcdvdhcaPlBHHCO3jOJiXGCBtu2h9mrCXuFC/Z3OHOz9bjnZbdU5TQ7XD
Sv6GExra3sSyDQsOITbwUNebqqJGEZ9lbjoMDiYyNNBtB3eVLavtbT0iTF21NMNATcUU2QKTVDMG
qgFYDblbrTqGy5cqf9JH2a25GUHezIjpdtHX8RJUOGhI+3h/0IlP1YFzmMwH6UOM+/CHA7WyJRwo
CgbaRS9DFUmTM+8it1EwdkFvqtrlcA5VdXoZOHMz1K8sCqeqHeuMQGkXxS/jR5b7Nb4Xk3H3boaJ
P4zFBohFbCZcJ1PLugLiwQiM+aVKHkD1QTRQvxN3jqqdLa2qbMbhlTnhWlENUDRoAZbEBjY6LVN1
l43sMJvKfTvlO7AbuEXxfdGHX5UxHEqru29BimHXwWvXdG7fTX4QWE5P/qrtY0IPFQmdbWIrhLsI
QTgbSInaEiehwqPUz935XodSLpcOmSTwmc1H/cqa2LFHd7QFBsTgxaXmZvFysMfRo35R/dKPMako
R0Ru55dv6/vzcF2VEfSmMpbJBo613fU7hlH8o/pbu8lAyJ26iEX5F/LD+lP3Qa7+ev1y2HTjlWnB
jVVoJiRjPQPdXn7S5++YIiKyytJmNWG9ocLloC1Laukd3vYt5I6WY4wJN8vl421QENiRQ+BqR10S
fGTLEvLZdJimkC2ouSv0kZFvZXzDjL8hxzGpjWsPSoPEFCN2BfjIrKIADrqYxa0BD5o012iOQf10
/RPJ7m9hLVYT6dowACvTgx8909xxZpJ8cjsnAtEpbgNTw3+EQMOF5stq5CkCc6pjvot3zed+dDid
q3qDcfmjrEG/eQWtDAqhJiJVoEGZAIwapN8H+lPMfpnQQuhq//rebYY0otuA8jGmWyJ919xYtA5a
+EFmB09JXjtF1N8VYJ3Kl9TFPKDz78wJnwrY2VTTCrRfiAlBL2247c3hQe/VL3pIXsNEKli+1VY1
V8vjx2AVOIwk65NYgwsa++mGsyosJ2XP6Q3+BrS9NsS/58rQEHSjWRJUh7vkhtg3SfdoyvRcNo/s
ai2CDxZk7ElJ8HbSO5CcJZY31U3mlBM+1vWPtHmrvmVaHx8AJTNKjo+sWzDiq7Njd88EhG7d3WyB
C3X6cd3c5vFdmRMibJpkSrCYeN1EUFd0AIIZHJXI5oi3N++f7JEKIdYqadhkMTIFCslDDKIUEFzv
JEOM21FitRLBu7WhhwZ0h7K99TTuTMwlKG5xNh9sB6gsn3nz/vrGbcaIlTnBuQsyJDV0ylHdQeGQ
xLEfjRhjIfUBb+zDvzMluLdVdrHeTThHoe3G+rlrb7LGHWLJm1r2kQQPHyPdysYENURlfGLzIxt6
jOrKaIs3kYCrhwQVQqupFFpVo+33h0EIfGVe5/xHZU0GyZN9HyErm6cQrcUQ6SJVbhTF1fUvdb9r
gn/3aUSSbLuKrbQI8LJMs0+xhWGEnLlJCyaqVEa9JNs5kSC7yo2gLDi7ONRsnKHiM1Wfilp5sMlw
p2WpVzWqm5LiSBVb0nTeTpHefN0SgkQJgoxU4Y2k5Jjda8/FU+Qln6Nb3U2cOHJABrJDlV5Sh5O4
ozj6qtRmpioVWsN0HM5RDSLZOXeUYdxdP1vStQlhY6BVSboGBcwkdui+bcHfUOJ1ZjjFpw7BF6vD
YOOj9EnIQ96HJ+FqS8XwYTA8cjsMy/AhDD7ZO50L0Ns5KDUCc2gkrmwWX3KvWEIQmSGuBiwQ1tlF
tqMv56lrHXtq0C34hjrdIK25bK1Pt0yb6gxDglRYX1QoXZxX6CmR2R0x/JfFrjpL7q5NFzE0lRAd
iS7VhWuFju3S6FzYoAJrVwOewtBwlFICWtncN5QiuDgP4dpA73MLDNRhEkhH8jnj5R64WXrTsk9J
9QkFmrT/LXHGzdt4ZUw4aBU6K+EymjC2z47/YdsgRwNUNP/RBu/PMgLZbfdfWRT2MOgbFmsWHq98
yCTfJXfNOTjaz8ZTdst5fZByjLkjezJv5r0ro8KZQ5t4UIsZ0KpJv2HKa1i+pNE+n37LW8Wbx2xl
SXDDwTCoMS34ehNAoOaB8zQru+AQPPFTplRSZpbtKL0yKByzxZpMO1iQY1fGz4Fe9PY4tb+76lM+
3Ob6cQHXoyq5t/lF9iGSrCwK9zajJDT0EpnpH/DiPv0fByOlniLc3EOmWC0UBQHBuNSZs9xUT+zR
qJzkEyTHgMzEpOlF/a5L+AG2yx2r1QnXuMZmEK1SXLDjiQtDmt85dTlKtjxOqgfjMXiUJQ7bUeWf
A//nC68eE8kUk7nKEFUsc6d2r1XwadAkOf62CQvgNOh3IHgJixqVKQE5J7YyIq7aP2QgbZT15f7L
xv1jQ8xM4tYuQzOBW8zg6PK+6iBGV1BzBC80pqy9Ezsq/vXgJVmUmJ9gul3BTcAjyfiUoKCqP06y
4TuZCSE8xspQqXaId978QKEZNXvl7F1fxHZkets1IRyORpzlqEeBwUHdG/RLUrgoVTsF2dO/qgEZ
b5aEGGjO1WRPNgIFBQtvj+Gq6n6sJKv5L9HozQjf0JUvW5Wl0UUHOCy4zDte4ib3nNsyvfurQ2Ni
tkclTFUtkUG3G/QmUjjY0ta777qdHCtdPVbodFz/PJsAKrC+WX/6zUwTCQbtvg7ByQqvDkHG9NU4
6Si3xvvEctgDwMDSafDNy39lTojmXVhMKTWhzqTm9SEdGxeiK0czWT6NWXC2IA5oTbGsdM//zg/x
fGVTiOdjgzRGZahH5rabVr423VmGE5qSnH7z1lhZEaJ5DD6UceI8ofPpP2wBHJhCoHB4/YPJNlCI
dCyHEsQUw8sLcxdHP+PcK/TcacM9gXq4XUuuwu0awNuqxNitjEUTdZWNwt3dBFGGAqV48ro8th47
dRjkkY68b07yQNcKLGQEU23ojb0/YJGiK3U6IM1NjtNNy/U1wB7IQkcB9sLaQ7vxz8Bu8hUa4k7o
22CxlnXb/8ua336CEEhCrVRKMH7wxxn0VwBXUNwWas2c/YGcrWP8/foX3YzBqxULIYVCt2aY6kT3
YrQ+w1955ptgP7puYxuDsTIinDs69tU8LCiuWJFDQUJk+ZoT7sCRr7rBjf3UfSog62s8Ssei+F59
PHtveymcvVwdrDZJAcIwZ/vRaCq3SBfJwdvcPwqyextE8qYtMlgvFbD2lQkXHYYvYPFzdHRTg0Wy
gTIj5L1bkrEZu5xBJpgUEOP7Xke7UfZW2Xb91UIE1y8j2i4Gr8qPpwHjR07hTef4ESTKu+pz62Ei
+VDtxx8M6heNW7h6Av+X+f5mqFz9BMH1DWg5IifFT6Czm0fHIPmes1eb+RJv5Lv1wStWZgSXT2ot
CNuEnzDmEMNRu9hpyWtfH0Hljpvbqp3U/m2C2g7k///StHAQksiolDmDaXLpPJBxQcFEv9X3s4eJ
XV8GQZJ5jeD9YUDngLST7tnUW5rPjN0qMsLOzftgtZXCtaPWfUqqEUliUDZuPCZu3EP8YjD8olgg
YPAUo3V8fQtlixJuIBSElV6JcZ3O8Xg71qY7mMNJlXXBtiPW28LEwQylHVvTMvByH6BegIaOH5yg
HvwCohXt938GHMnjeJCB/yWLE+kHhhD8QlmP7VzyO631qv6blF1+q/0Lsl8bqA+D6Bouu/exRIuA
+JwaFOJ4f5T5IDlwA5+PU9NjDFgL4OTUr+9iD3TptZTxYOPovTMufD2qskhthwxB5sEERbvuLefu
zL6BJ9fPfv1FOFkbE5FexqSHQRvAmDnfW/096R9oDi7O5/9vh3xnRSgolWk1FzaITb10uZDWT+27
XPeum9i4xhgDSgdMEYzyP73/ZIXZkMDQaqDj6KOOaJVAIeS6ha3o/86EeMOUUTcxBYkPmm+XZiku
JbDUFgLkHJs/Bz3yFEW91Xizp8l/kBhFFzYc87Y8hFN9aawRXJbK3dgmwJz/jJjqQTLiiYF2pIWo
yfWfyqOWEL3f/VLhnooCkwHnjQBAqNfmTy2CTjv6Q3T5uy+72nbhOoqDkimLAZBU2/jNDGEf81wZ
Mp6brTfdu/XwmLB60ylGpoxamgKdp55odjLSvVrczMXrkl6W8JJVftXLDsZGmHlnUriFVKjJlB2H
SGj9fopKbwatXDPIkvdtrzWhzoyBQxuMl+8XVmZVFXeQtPJUDOHUcXrM5uisAaIa0vigT/QpVzNv
0jrdNQbmdIbmWPb8HZCgvZ3KZBS2pjGw5H9+jAiq7qBpgvYe/LtimKXa95bT1n5buePk2gOin75f
YoCsI0m1edtZ38wKJ3cCJpP0Oo5Sq+5jjDxrpxx0lWXkENkJ3riJ3y1QOMBKlgT9EsFZi3Rwo+zF
Dn7NygOkgFyTOo20rb2Rqr0zJ5zCWsntKLXR92uXi5W6kf2saPvgL5hs31kRTqCWLYDCU5QHpg7I
1eqk1N9BShhr+0wKR9u8mVYOIhzD3gj+T8Gr8ez9cgSU71iAuYEz8cRPpeRsbB/AN7cQDmCR9XVX
Lsjn7clbxh+DeWsXknfJf/F4mxKmoypORZRNRpKmqXQ0+QZf8/lFO78m3/g4FegnXq6H5O3lvJkS
UgrdrhpaNiGqbM33yLwbisTpZNAxHi0+hv03G0I0SZelSVoLTfPBb449lM+qXX3MTrICx59hzg92
kBkBFsu7QyJcdYJgVhrxAQj9bkDRH5yoiWd78YPihjejlxws9G5sBzHT64B8mWRq6FsVMUhBm7aK
ax5IIhGFGaSTYjdNi1oyjjIeyolfLN54r1wMX/8lLzcQflA/rvfNnvDtpjlYAmogQnU0ucy1+jsH
nZejzNOvvjZ9onRuUWc/TUiGNUmEmzBz50ZxmGZ8Dmh9y7T2oJlJgpnl+RHtQydQ63OVTkcDiOkZ
dDZumMnYPjc9wWAE2bdtUXDevb9XjL4Yl7QFnD3Pfxomfks3Y8g4vrDWcoCvvrQEvPK6THxyM5Kv
rApHdtAXM0wMRfWo/RnCaebo9cNRWY6zvrt+mDYj68qQ8GpLUbSgIwN3rUJ+WrkfDkd9/qrK5Oc2
rZiE2ppGNWCthPit2ZqaJqiMYyirhfToM5QP3G7eB9HzX6zGpJpmabqpQzDo/cfSu3xG6ZiqXqPe
NoGnBicz9CcZ09BmADKZCXVnlFuQI7+3QiPbqDq7RMY63wOB59bKvppl1ffNLUM4tZlq6yqSmvdG
QGWkzwXTVc8ci2OgZjf21J3BKwYAs+Vf37XN1GllSjiU6UCZ2aswNSZPVIlcM/503cDmhq0MCBs2
tQC/gQMBNfb62Pc3+JMzJBJH3rZBDWKqAK4C5/l+v4wybkfUWFXUHg5T89RBtM6SXXKbsYBisEXD
blhoVLy3Yc8oXxYRAMVcD5Oe6lNxx1XGl9P0MLmaCzD+gc/KhZ52jF6ub+G2O7yZFnKTQF8wJ6cE
qjeX91F1bMhdWz8noYxFdKsezODR/yxR2EbM41kKvBFFh+PgcUXk4TO5hzqmE7r1U7bPJanJVqPx
nT2+7tV7xGgHa8bwpOoFL9N943U3zA9P4Ut2rmZwA9Z+sZdlQ9t3nkVx5TLL1nH1vTep4mD1Q4Ql
ZlD1HcFGiM7mE6hmwCPCjrLHz3ZiZKsatZlJPs6+DOaURpjaQSSHRLzTapVDteDZxqROxH7VGtcm
sVx1NJ1ey72haiTAxk2XXZkXzvZC84gE1MZij5xpmQ+p4FWyl03Vb56+lRlhT4M+akZtxp5WyuA1
ZbrPdeoO4+hdPwWS1Yj0dVpZYs6dR6oEB1A7cBpnzmwjS8skqxE566p5qrNugVOOmNZKTKwowHOt
USfpc3wz9CJaGarNEOr/HMeV+5O47FvVQGpuXNJbw+33y0FxlZcJ9GYghdn/D8Rmmy+PlUUhkNBm
6GorBiRi8MND5U9n42dwGHZQXz5ZR8wmXv9gG4cNHV30dDH5Bf/XxdnyprArOwb6GfiS8jbflXti
ukbvqL6OHgz7WcrO28c4ye0ZBKLIlKmWOFFcMzYSnhlA6yveDRVQ8OYEAQ8rOppKIi2wf8Sov7cm
bGYeZSAODiHmwmW4tJvlEF64pmVzkXFjbIQRbsnCgL5lEKaJRTl7BscCb6B7AUQtj5mf7qcH88E6
ZbvxIMNibFwC740Jr/uOaBGGZ7j/A/zB2S/jXX7BfCKYnYb9fI4kMUq6OPFeRSUm7ork/xjUHsJd
CgQllKYfVanS9Mej/X5pwhczhhJCzyn2sWgOauUz7XmZ9td9ftOEhtQQMwP4WmIlKjdnQ294ssv0
nRY4ebo4nbTJ+TESYh1vRsQKUzh3VWBTXCuF4SqUkzXUrpp7efCrbfZ98rXLZKLj20d5ZVJIrlnV
53WpofRMH/gTPzypR+1kQ1QZGl5S+hnJJjLBBdvcSnSzwLuknO8UDIlNT3Euc7vN04vGhKryfioS
+veJAAmUQFkULIif3vTQXqrzjLgkP70b9W58LQIuSQJ2DYbE472laKBdBEoxFYqPgAkTpFWRZ/5p
g+Tu9MixVct+cZddfB+cR8AocrTerzvlZlxE+LVVPmpoiC+wLs/mPuZCUBNKvxMEu5NTXTlR8P8/
f4uVruwI52tWalrUvKekKvcm3c/9c4lJZlmlbjtirMwIny6Bdl41RQBAZzeqa7jobB5Td/TZqbn0
h+s7x3/x+5LF+xUJGWo4G4m2WCjRNOSXmV5yVQJV3z5XmPzUqGFrBEnUe+egWZ6ahIO5lx8DvALN
Pw/s6V96LzqkfqpKbuSNEgzWszInnKxwzOaFTejIcRXmCWnA+MBVVlOE+Opz/Ivt2i/jTegmUEqH
1ipYx/Cceb2+pZuHe/UThHjfE1qxCFR30GF4KubU6cIHrjN83cimx6+MCJ4YEMOIixQoENAemYkP
0ooAbY7q5bqVbU9cmRE80bZIPyVWzmmy2k+clMvcTb//N1HTTU9cmRI80VIK2s5cmixP8uOSLIex
eL6+mu0PYxomyl0majVCnJoj9NdRmsZiKFikym+mgiIHiDL/lRURXFoMIwviADFimm9ZeZqQNskK
Tv/lUP2zEhFPOpekabsciohtyBwGrWS1CnbAtDxmleXN6ETN+XRW4/RmSZU7ynIv1GXTSh9rePyg
vf0E4aAlJA/7zAD6YkxPQ/Fsk1sV2kaj9r2RMS5udPXemxIOVJJ37WjrHOe87NTkJzUdJX02xs8D
uasAHEs1p4pk7LDbvmLjHwPdNlMsUJVtpZssAWgTapZ66s7FTSIDKGzgIvi63mwIr9c6mtTMaid4
fGXdJoXlK5DRZMl0zBT7Ng6z8zT2e2KQXatOQFOq+zZrThWpwKRe7c2O7RNgia8773ZYeftJwhFZ
2lrv+wnn3VR/Zeax6mPHwIx0WSgSQxuQ+XeLN3j6snobZlOuW6UNSzPSE8vPvPBrfEpAb+nnRwr4
evp97Bzj8V8tTwSY5ZXdqIsGFAPJTtoYO33x2mAAp5Aplm7Hsn+20RAOh5aNtll0OJ/JpJ+TEPEM
TvvvliIciiWqs6TUkfIk9n4mfpsA9Nt4oyXjl+JO+CFBeHNSgy919Z3mXEkD1hKcc73fVQTz8pbt
JVVzx0D9kkc92CO63fWlbYYW07SoqnMws1iIVEaeSDAsjVmpM7cY3UtvSv0AGbRApriyodgFNzR5
nRtlOAy8COlJYQ5RauTwCJ4vQGwapBETKi/aPvk27UoAyRK3QslTtqub54zzghG0xvQPCha1rdYo
naFTVJLnjO7V5PsUX5ZBcuFtiJRgdW9mRMyvMStdS/iNN7rR4PDBX8gG+MaRPWq3oF8fHGBFLyPI
z/bTqxzgvB24KeVMuQziFiLPQhQY8QD8Ad9cgjy2voR7PtAqf/dunjfU8ZH5WRoDluy9ky5szNMu
5/AIYzqWU/vI0Da77pSbF8LKhJCetFGhWv2MxHLsHvnQnhne1TKpxY2GKb6XRZihIkVBO0k41EY2
znrM1cg48c7iQfLAb87hw3zPbs2Lddt/4ZDR2ckuESj674NWElN4dP9w1lfmhbPeV9OYtyoqFVH9
aobD4xB+a4rgnjUR6JwwVQBg4l0HAJXE7ObWrswKX2+uEjYVHXLZwoJwTBjujDTxStuSmNlOZi2K
oEJw3qEd895LSJiWMePMhtS6zfIbVj4v3T2JDjaH56UvWdA4FbttRkljZTOCrswKu1qk0HANE1wG
dnme7Xs9ubT00dTOFNWTUmJr+wu+LVHYyjguWGRTtLuTYwDuN66LVUOBXPZq3D7ZwD3iTcdbDSIL
9tApyTDysNlA22uskY7NoF/HiJMP6i6nBTAoUWInK5+WoZQFNf6ZPnjpyraQNqWmoWNMHrbnPaTI
D4XPx96Gc3HogawmB0uWCm7u6coe//+rG1BpDbsKS9hLdXpIGcMSbd9MyAFQ8oNNSrdQp2M92ZJ1
Ssx+YMqOWyhMdch6+ewiZwhJj3ySUFZ75d53ZTfF0ivV2qHXQ8Toon6uys8RlUwpbt50b7v3p3i0
3j0wNzaDCUhePH2NQOOSgIhNj3/q/cP1+Lxth4JmXsOr4wPNa5cNDaatkTTkcXKjRKjiDV/brIe4
ayUraWw6IAOeBSVKkNOIVXhAMgO7BdAQpKLjbvEwSQOsL4ZLMdby2zgEu0rKb7C5uJVFIYSkfaor
E1fF5MXJ/rbd217gKzMqKSjpoTNLOkf5OR7C79f3dNM3VmaFaBJUnUFA84OFNp0zLa9l7V03sNEg
xYXHdNOkYEmDlwjpF4KLOVsxVwoHHTw7J77tsZdmx6kFcr9wLa97vW5x81StDJL3hxk9zDK0Eqht
9WOJ+t3vzrQO+dA8RiNaHHRwmq7zo7CUHII/upEfTtnKrHD19ErezzRG9hBE0d4Ki9JRe93vJ7SL
7O5uCBhUSMA6XtZOWWLyOqnuqDrsk5454/wchOQEQr7boQ/3SwKSsZidCrRYazLdg2XRL+PuOZzp
sdefQOQPBp7egYzTQVGVfWaXfjKbO7uGXmGSdbdLjH4+i2/KyXa7KPUTNfa7Ej0eq6xulHT5XtXD
yZISF27evQDIgzKTanzmUgB8LH1nFrRGEB1d1Y0PkHXagVfS5xJxsoi22eBZ2xIuiG6Yyq5NAKEz
neVLg8lolKB36r3hsX3pQSFL1lDdfMivDQo3xMxIGywL2nJZ73I5yuFcj+gnZedux0N26Bm3hStn
X93Km1ZmxbmKslabhBoxr0YjrioNpLCKs23IqHG3n+p/wPL8LYFW//szk4/BkrIeZyYHiYuvuorT
XyJPS1ymuh3kV3QXED7VmWVz2luJE9hPUYCB1wD4IvhMXOrAhJRYX54/zcNd3Xkx9XLUjBXgDMzq
6/XIsLmbK2uC1/RxafFrHlUm9ZVa9+DQdZTi8bqNbddcGRG2UmFd2NACVY/RJVBOHPfBsXNGP7sl
DmSHPdkObq9J560ygHqAHnr/5Yau6vDpUKSrw4clupvYbpZxBG52f/CX/2NDeBgpM12SWMXdNGNB
+a7/Xd4WQMhau8RPL/M9yGAfbB9B6jPABofGVc+y8y5bpOAmwTgWEbIMHHd2saD0qeQIf5IAvnkG
1qsUvCMOc71o+Q1cfJndxaNucgd4waEC6/WIK1h7kcNJt9eFdxGwExjWExnwskrJSFzhblw0hySf
os7PNP+6P8pMCHkFqh9Nl1Y42ZBed5MOOoIY22uZDO23Hf35w/b/liL44TiFeUZzTAzw6E+AAy4v
gc/lJmNfRgi2+YbWVrYEfySjXUCmF+6g3c0AE7T76MnWkZ9Nnxso3M1e7ilef8g4/2jiyIsesi0V
vDHT8l6PVZ5gAGPGepCsHm1wM17/btuR8W0/BW9Um9ioMqh4egO5Wfrc6417I96x2qejXxAZXFe2
JCFoGck8KnEGSho0tPIILNDN/9DQ2kyR3r6brQoFYStORqtsUHEPhsKpK2NPWbIrxvzFSlGhYol2
SUwFEGEAqRtApBR2Ru8SCFjM0ypR41gxmO26yJ3oj24h/kDrc4cNCqoagAH9S5dTz2L5UVd+k8z6
ieozyHswzRFboGgZWkfTh0sOZY+aKL5lfFL1dq8oCi70rHMIe1WgcKbl6CwHJHSJ0l5ULdj9m2/6
oVHaqnE+z5wVSlPva2g79PHZMp76dtcBAW5ILjvJKbFVIQ/Wp8UeEgsjLnkx+ouWQt7WwBh+ON6n
U/ptWbKXhKS/hjJ04r55rLMIapifdZATmGGzH6LosxWHO5KPx3b5XrDWHbrElGzI9mVp4lnAUKC1
dLEapmimokMjREUXV/Opm57iF/O2g+Kp4ec+ZIWlFAmbjr4yKIbDCL2kluvi8ic3ZLD8WXEoKND9
0eOT2rHfn8PPmJG7/uE3a9DguiEWnkH4VwTkUdIkdaBgHGN0x129+5Mf77PWVS4N3nfDNxW5QbLH
uL8scd16Vq4NC04wpfqI1z/4kpsULJoWZMwezDpxcHyur3BzX/8Jycjm3qchmaVOvcpFvwaIYyZ0
cYrs0Ncyd7keFG1V+Hq92WkL3ju8YKL78wQ2cT52H/jBcXAHSJuqvu2PB9TgOkd26WxuJIIXeoLA
oGAK4P0Cp5rGi8E1nMfQD6ybKX1iyb4ePv3FNq6sCJ/LXGrNQuCCFXU/Kr/N6GKTw78zIXwpZpFi
mntUg+J5l7R7Gpygr3TdxGbzGoUTTDGAG87+QGKfxrVKaIdEu/MXHwHolHjsVr2bdsX/otPOv7r4
8gagUDV0m2M0xQkXOlhxo+poDYzun9IJHoOB7qQQcuQTSPTzeJ5eJQuUmeTesip52UXJIEoAd598
euLqurmrtHgPLi6v1TR77VXWSt70v9UihaSjiMPSrvlno1CopDeDdsQhU2WUzJvHeGVFyDrIEJvx
3OOGmsJv9XKq8tjRw9/XN09mQ8g1QnsMumUEjVXaNd4IAFdDUBpqqX/dzGasAEbGYrap6x/oEY3Z
MoqIIkkcrH1fhI7OnmsArZL9mL+WVObxMmtCZEJYmgyIiHEUDefoXs4KEKAJ6FteoUHEOQIg4vCK
+Vkn/SzTpNq+XFYr5Ru+ckYriKHQAuEIpMMDBOFQLS+cEmN492xXeyrE7ho3e4nvGnRcJNMP25/S
YijGAhr4gR1SnYeGKXyKFpQB0N1S1U+qKQE5bp+0NxNCRNSHGVxNNOZtiAsbcXPZkpnj7S/3ZkCI
hwAoxEVHAUpKqsTrMssjtf4asNlNrPgpN4r7Gofuumtupz3kzabgLY1VNZk28nHgnXIXHsDUlHjq
6/yF+m73IkNEbD/NVtYE/yg6Pa+jCMXs0YXqsseJ0MxbXphrLn+VbqxMCXExMpOJag2maKehPgdp
4dcxKuj2/HuOpUeO37gfwj5SRsw18tKHiPUag0EZBooa4JifQRi/jE/QMrMY6hCYakpHR512y+IE
nXQkgHvEFcMi/MuGbkocDzzX8c0voGC744rZxnOPIVfixE9h50jcRbJSEQsGLfelbSc0PtT5ouWt
11pHRQ19NfASbU+zyxB7RuP2f4MU0nSQ9FmYO7M/sNpRZc6NmBM6qMHoxGPnqxAe6+YMpQoZJeTm
KQeGGYPEXMdUHH6zSJQNw4zJ9aIZQRzRu9H8LNlEfq18/GpvJgTXxBjR3EZKgCJW0Wa72mz8WlGO
bRke0yZ9bsv8iLsP4LPO6fSMuGk/7YMk3ZN6ipxIhfZZOD22KdvH2nKaq/h338tYBLfrbAauKzRF
QKkmDnaN41JAKAG3b3Rj3dkvPTpPzR24CNB86g4DJqkhN+K1Nxqq6jzNiL3kRYZa2S50v/0GEU9i
KX0J6mn8BvXBZE70MwKrG58et5+nU/jMTvrJ9pVj/Pn619E3bxJM+FOLGgbqwEJ6o1gTWaCCjK9j
Lk+hNWFOOe9PRVZ7SaccqgT4J6urT5SR+0CdnxDPbtW+eFnip9QyIicNCr+1p10y4a6Lxn1S6Ucl
/W1UtZMDcWAV9UOS5aC8NTx82F1n6f6QtTg4+RnCW5AgARpoJjdZNt1NgeESK3q4vkDZ+oTECjBe
CmZNvDvHaacvtzVgTxBQv24DfERbPr7aRSG1mq0iH80K4dfWIWM6JaEDeeQnkIc4Vboc4goj33mv
7cGmALja5IFt4w7j0/DzX02VHyiuQkdP2EPTlAc6mietth5pTz+3quJnyuCmNP+SFsuPIgQurKdf
h2Q+6YF+WhTAUMPhjkSLm2TqrtSNQ6J/q/rJt/rK7U2MB0SK4mTMcgZdh6xX6OElN7phktwkCfg4
C3qb5Jfa/JFpz3ayKwM8iJtub4Szg7hwMEGXiC7IKcbBbGn6MGb00MXmp7KZNAeEKg5rQ1cNjZ9x
MO8aG4fEmGanSoobaixf2kY1HbNRfwRqeFny8Nek96mj5NqBRPMeIPyDucQOM6E1xnSHRFRzRqY/
FzHdZ33/HNfpU0asXaOD1zMihUN6jAay4pdZFf640NGd52A/LtaNOiamYyk/65FF6PBNgNM0ZF+2
9b4pxpdKpzudRIA8Bs3DoASHuZ2edWXY1UM9gzJfox7m65wgX26LufabJf5/pF1Hcxw5s/xFHdHe
XNuO4Qw5tKIuHaK0au99//qXkN4umyB2sLvfRRdFsAboQqFQlZV5nlvwkeQ4gBjjy7IlMC3dKTr1
izLPLhS9b9LOPCYYD1sl63vRr/dCM53zGcilrA2qtAMxQdie4vK7oXaHEvRsq6a0TtuW97IW/SzM
9Lym2tdeaS0nHwtv0hoHXbVXQdWOY7eUdtFm90UWO4pVH7VZu9X6ZHTktswBonkZUojBgRrONico
t4go+0d3s5QcQuup6uFbyWzXsvRsqH417sy9ctG7AoNYJUY3xjaG4CimN0T5ubIe+86EXpyKd41Y
n1S19wbQBmH2db9ayrfJitxJCk27SRYnVkAumTfVSxVD0TMTn5qwtKOqKWxrVS1PTgUd3y91o0E9
ATvpNMr3QQDJtgX+xFF8jHPp2GeqnXfPi5DcDHPoxSaY1zRlcUBk6Zbxeg7D4jTpwlmW60NWlW4o
ZX7cvPSDBmXi0bUqjHUJxbkTSnse051aQH1OlbxG/aEu8aXGVVyF6rd2MgMxWxsbiG2n0CR4d4FK
4/K4xJY/GYB8mHIcXD/+JER+uuA2NSYqkbXypu4rksha07Cb1/aQV71nVNkbCMAP65glnHBDLszP
9jQDUAzALvB98P+bZ0dmhlEDOXTJjdZdOp8tMOrL4VMczv+bHboHGmudkA2Ewg40PYuw6zqv6U8q
jyeLvRoQcRjg8ZVRuvi4Gi1OViK9TGqz7U6xMBSWp26LO2Mpvlz/TuzCLJmkUpDrYLKUysetQmuh
m/GrBqkg9Z+PaHnu09tyR5QXSCFLw0QaWEWsm86L/Gp33Tz7ObAxTyVCUaaaQ4uCnau0XWn3fRgI
mrBDf8/RF2M3WuqpL8fHWotyfx1BaNnFHAQb8y4E9FeyVDDYwXs+brW4VqrcReil4xiA7MnGHI0B
8RDOMpkfdGOFemN1laZXUYLScu+KTnWOHSgcgrbBQJWGlAqrfenlJ3O2E166zjyHhMALg3mYV6N7
6ZKuCUuqy6IrTyuqDiswc5mry6AI7TI7aXkUOBxz9CBl2ixSrc+YwIZM8HmtTW9AfRc3nLeoPaqx
NWdfmZk61A5RUNEAFaD7zVabJG0vAMk5a1gRol/bmRwT7PLhxgbloW2dJo0w49NpDwO0jMicvHb6
nf0K3AY6u3yysUad/BEw7WSaMYkqHsY9hhQOhOPRcIx7Fdo8q1e4Ym+HTuv/e00t4K42dqmUEBdP
hzsddqV2l9cvRo6uG6c+wzwDGxNUiEaRstXrAhuZSKFfxej0GNKDVieQNmo47yvyaz/dBu+pJ81s
EA9RasQJboMwlW0QRCRIdIT8bGAstbiY/57xBXu3sUYS4e3ds86xaZQxnuACVGQNW0p5CEBmkNpY
kD9aEBcLD4sG6+nd1ReOEE/a17eCV+7UffiweuYuuuUR0LIj8wZBRV0MxhLHimqh3BSdSQc9+Vrv
Shv5xmHZ8doZTHjvBlmkUmdMK5VQ1QcUDdfoG8r1F2hf2VJvPq+TaMsigKhZ59drYSuSwCONYEes
v0IIrT079eayIFlBorKWzpCCImuUnTqGWLDSOLUketdvAuaXRB8CT2cyhkGDLORlFNKoFlBvFhc/
0/LDZL1pIY++h72hGzPUfTOqGC3XJvSmylBFkW1NHLDw7RElX9pitkN1eehBUxviLQ9lWs7rklnb
2NimHAcNzVVD1k5CGMkoimANjIO845GkMMPJxgzlM+NqLEaI5zvh3lSFc2K19qT+XIWf1z8YG4mz
sUNF5LCZpHUwYUe7FR3Rw2RvgEbV3fqSOaAN2rdftdTlCVKw16ZjRghkVRYgjB/P+ypBsKkiVPZD
97bmF7wlK+B9Ro4vMm9P690KFVWsqI87BdNCwGLelstO+vcSIYiLm79PpValkclGIuHvt8VrUX+D
7Fte88oM7PP0vgbK0dMx1HLZQn6jVudeOM5gXZU59xYzA0A/ATLYMoqPQMF8/BpxN05mnuJrEFxA
c1/65t76NjtC0AegsOO151kr2lijA1KXzUohptg1PJpATtbqZ7whr/s0zwTlXkspdu0oIDrIs5co
B1n43tb3100wkdbbZVDOVcWdpbYZHoBG75BbC0XMo2TH/mirs09kb9onXsmSvSzM1eE9ISGZp05q
JGaqkDbANUTN97p252Qv9pz3CiuxkMV3E1SaVMgr2FN1JJx4xM/9o1jctro7lk6MigOPLZ11PLe2
KLerckWOLNCKA290M0GZKPM4n4ggnOgsSRZ1KB/JsgaeUbKfm7xlaOKqzRQk63oR+ZBA3g/lctC0
AaCl1VsNiO+Jja300b2u9s512+xP9W6aCt4pIFZrV+PVmZe3qQAlze+p8nDdBOsa2q6O8oYSpNZK
TdS/JDV2Vtkbhz8UlBQX5UZfb/LszVSC6waZ049bi5RzNIvRGYOK7qD1IPmkVG3ZKv6tnBkIUdDW
gPSUcLiOmhM6y44XN5h3/tY85S/tPC66AXZAF/yQ+6LPTpM52YYiOsOIoXzdgF7CeGi7H1mVcb4m
s4W4MU03oaokD0Ujhqvm+wjMLwVGS93u++wQotXa0c+5wNlrpv+gz4auJUiGTZqAZWxyM10zzDfI
INmPLMvV0S8VrJBjhh36N3ao6yWJFFWAuCwavi5hEwE7ZTDb+o3oA0r6wItfv6ZPPh1IMMfiMQH4
GcZ9Ph7IzuqlZV2xjaOv+GZAaERQfxbgQ5FnObMj+30guIoNnOITkZiv3q57MDkS1+xTMTvWkZg2
HdHBAqs5IPa1I0v5TafJlyFPnuLZ4EUg9md8XzCVIaRTmZttjRMzHBZn8QpPemsOwHEH8gNqMJHT
B1EJ5L19fZnMpw1h6P1zn6mvCq78tcxM1Hwmp/imgkatPCoHyZNtweU9o2TmjbGxRbZgE2TnWYnb
WsCMKxEXlZ8B5HZBVujk/hBUT6CHAWQ482I/cRa/uBu/Zn4eQObUHY56b5cBD6DPzGa3S6cCbywV
0FInUVGdkDCnYvnUWfpOr5b7Pl3A0Ld8QTXMhujPrpBHx5Clo2xNTtXNpxyatpolPHK+BfnE13yO
+ORmf/CyNdNwQrojB4unuCOICE03s2zCytA+KXe85t7fHOn3j09F6ULS0acZSFaKI60gTqduEZQ7
0UdN1+Ph+HkOTsXkGm9Lo0+QafXVfIjFH1FpBpokcuIv2wrJeiQVI+M0+CAd9CYJoeYCLipcNsAb
aikquc3IiYYcM3SUX9IhawsdZsbMR1NNbz2F92T4m6P511JodEGtWmKhT2i9pjcSckZMpLvGPTj/
/wFd+N94wrstKtwNFRAbMmFyJ1LKtQ9yfwwXCUEK+GsZ8K5n1pMOc8t/fiOaZAK9IUmIBtwkeuHl
rbdYPw35VWtUTmzjmaFC2yKbgyD1aLpq2c1Yu6v4OqS33MDNs0IFNWkZRX0UkWmL4ejUE8Jo+ST0
6HxywcpMn0NqARwGSCgtmhdH6nRjlIislKl9GS0BqOGjEP68HoM+2zBVwKBx7iQNOhMGFRFyUN4k
g4QSkDqqeDvcW3HzMxPWl+tWPl+uH61QoUBVMJASJr8qP6+lYgsWhDXWu7C4ZPLTdUsM6MYHU3T5
02gWMGmO2LQUwsWlq3rdCW3IQHV1e7iJQfEwghHVxCgk5l39fC++rVzmY5KqfAzrH38ClcqEiyWO
fQyuoXSvAEufXDIHKANC57nsuPPKxKmvGaMOsqECwjkClwV2rdu8flB4AtqMxyxWA/ywqhNWUFD8
f7ykurWUalFFutl50O5EBaCCLLitu7OT3kfIcPPK0e+vf8S/sWmaAJSZoCqlUfpKKS2tHKHTOByK
Z0I7kAWr4aRvo0OQy2WwKvb6wLH5+TIm63y3SW1kFCXoUBtYZ3qTP9agXyugX5ieJad3Yq90eDGR
ge/5aI/8ns3lb6hrXOSGiTQekmrQ9HZuQUCyC+90t/WsIPd+Cq+8hOxz6PpokgqQ+rysS5NJyHGH
p3Awj806BkW6nKWk4tzKzAO/2UzKaVK8npsoRhNXkbLbSW5s9OAdqWp3a1hg/iWPeZyizKUBU4ap
Zw3NTLoHXkh9GDdTrbihfkyzi1A6y+qHvGSD0aLCDkLjHZP0sql+ak5PY7zKnYEx2c5TD+Eh8fDM
FO/0h/KY25ITOZVfPvXAxt5yWUCYgXpjmQrUFQaINODBfufS0HHw24fYBZOuZxwmP96pO0APeQVG
RpbwcblU3M6rITGhWEHOfvdNxwMwc7TMHjCjQ6i/zZbjNZw10jQcUSs1Sy1gd6f8YRRfM+0/ZCJY
EO45HcxFOsFLfDx0cpavTdQYmLmojiM6wLppa/KDxnuiM1K5j3aok9ZMg6KYcQ7B3nwFQAcqpYpq
GzHQLRpG50Sw0aTGBZp5vgy+dlnmEQay/RSjXJZhEdYMmushF6KEDGZCQPRBvUQ78TC7WDNG8+fL
gmR/+LJ6JKzxAgzXLhVEm2iYwjbG2Iz0YDxE90CaoQSER/zP9gUzgSdxT2hxl13La/owPWezXuq7
xquZa5mGK7eAGLJSVW8rbt7W4qQxDMZT8lnft5X6rJkUhWB8BnSVDK1lXvogRXb8EAUzjkb7Ap4v
T3LI+szVHn2IANzhSKYnXq2EnLpPV/7mV1DBtYXCeZ9K5B2LX9EFPUZtCcErD0LO/Zgk5m5uqL7W
BLOacfrH78KNgrqe7LUPY29L98bJCHrcUvM5wWud91BnXh6b9ZH/39hVlcwExbEGKSMNAIr5GXmA
BSaO5lmLOAGHUbz7+EGpqGp0jWSOKARjKxevuUDXzZZLh8w9dqByykI+yIGcgGsfjwqpQ7IKUw5A
KULq9JOwvApO65XPEB/AzKPJWR/nWND9lHpGwpMORDe8ie/NCOOVRn8q28i9njuxk+73L/YLDrv5
Yo2e6xNelLgWW1sBMQGmzDz9ptgP58wbd1KgfiGZIgYCd1Cn8NJjwq01Me9/CFApigXo+ieszwzZ
21YN4SmCqntaJGK8tnrJhtUf+n8PFyE+85cpGucDHG7XaAOORV7ZY/iadAeMP9jXd5R1BHSkGNBP
wUWFd9nHI6AkYYOBXAQaqwsG3dfMy2QEln6cxLfrhlgesjVEHYCpN9ZiNVEHWFDVlW6q2tV5gD7e
WiiPDys5HlUN4aovkqDKd2HqhrnsrX1uc1kYyc+lT9dmObR0qqwPuZUKWA4k2J24OxndXTE6heGF
GMXK2pf/afPoVrVGiIZqCOC4WX1WOsdczhlX9JnzgXTqRp2rytByAd4GnrdyL3vD0/gSvxBZj/VC
tC/qAMgyLiiF9YQFl6Qiaig+qJ/AZWk3iaFB9JHFIAxUb92FO+VAuKj5zDqMyr+JjP3dFnXNxLoS
i1GFOqH5ZNyuP9SD4jZ/FAB+pWeoW/vhI4qUTo2bNXLmP9KnivMRmY/NrX3qrKmRmYQamcweDuoF
dWrSrEUdVgqs2IEgLJbMu+CYeTVp0qoSQgmYOqh0ZdXBNpL3SEOnix5ku+Si3uEwOIQtnRQmrnvp
3yzw3RqVtYBYPDYEAxsMaXAJBYn8NnqqAsNrEju0ZYgVDS8CZ5aPfebfTVIpCuC7Sh7G8J9Y+Nqt
dj4mtiZVgI67YPXnxEr2CXm3RfnPMOc1BuuRay96fw95Ar9qMQUQWZxt5Jmh3CTHDk5Fj4OYlT/E
9Biatxbv1cxMR7Z+QUXjUhjbES1bPJuBtyS5XfuS7A1vcIF+BHu+wmPaIX72OVy+bx0VmiF+ICVt
idD8u1imvRWO7soPRDBA3E3HhCcZwHZ8SZEMFDYwQ0FHzEZXK/C6IlHQ7OUXOQ3RPSP9H9BQc5Uq
iF9/Wp2ko25lWJhSoLErUxUqraHgOWnKr010r0276weLlYcDeUsUriUVFKfUKU4lUe6HBEUOGb31
WrFN+UFNfaE/h/KPMXKmhXNXMw/Vxh51joGKnwSrg3eMgx0V3/s6kNfzXPtl9XR9YSytdQT995VR
xzdNwSqHByyGwC4jZHtGtzi2brs3jrGLXqxmNzfaSfYrF5pqnD1lnrKNZeowA6dfZxkRHpbU1Y1k
2RfUV63/T3Wc7QKpwzx3RRWGZCt/cSHeJrvkkATNl/iFVIcJazKGY/Z5wJsA5q2OOt+51YkY5yLX
qvS4VMD8r94w/ZfQu9lB6kxbmVBJWY9CUWkFC2ZAIoxAmei8Rd/VJua8LxgtVdzd78ZUikgoTQ0o
SxLi1NaVfAvM8lnlqCgNS46GhN9yx8ByixeOdzKj1sYoVV+vRSiDQgeNPKEkXzw1zrjTbzpXCNrA
2ic+D5DIDCMbc1QGlgtJq5QQA3Nzy/QgMvgk6OmFs6TPcKSP+0iFksJUmj4CAbCbxI6leZWQ2NXs
lumlrrykgmUHkwWce5MTTmi2+bWrelGpLWzj6hn1Ra++rcWCmTh/gJAKZ33EsT+F4s0eUgHF7Cal
axv4yW+ybcCrnCJIvhZBmzoZ9Inx/thJkw3OqXtul523t1RIEeN8agcRh44wo8eOtGt3GRrskHXY
X18l53TTvJtSJS9rB95VN8ke0ugGA3f6v29Df/QTKoB0Q18IaQnXjyMvVey8/xk2vOPFzP0334oK
INU0DcIY/WoNC1+6IDnNB9VvfMKZyKtPsFNT4O9E8MkD+ENPGxurHKYFkdbpDoOngKMx8YAx+jGj
z2Pu6iCCJMD1b0Q+9idH3BikNrC3xHkW5EV2s+ixiRQbYxFtFNmYXrhuh+nwGzv0JgoVSgQDcg/w
0eXCpci8QXO08qcpOGn047otzprolqcgxoNqFbgzW9CE1X5XBpDds1Xr9boZdvL2via6K1fMCdSD
hZkAwiToPOWuuZf3v2lXLQjVcqwxw+7GGhV263iphzhCP246mEF0JKW5zAl362ECsC5z84AnVsg8
vhuDVAzGnVLMSg6DQnXpBiBbzysPocDdQiqFsyYhzYUQcTDeYwshf6EhucfoFrR+/0GLkWzRFWen
5xuNLlKmZEVA0h7qvWB3TvGUoNpY7c3jPxjfYl7LOuRCJLxpgSig9s+EwxvjvIKl4tK7pGkburob
7ggSMkfPlvuIZh4xA4w3QEYAQfCrfL0pOmqrVSiNiGcthnTuNbtHgmrBTWIXXSoTxPh4xPQgIU58
3oOa6SjQIcXDAtwQmFPAtm8Md7WYR9C6V9DcvGmMo5X/VLiFaeaZ3tigHEUKhW5qrJHkOGGQHREW
UZR+Ve/aX3WQ8G14i58ibqrDs0pd09kSrkOphbimQT443C0dhE9vet6gJG//yK/Y7B9m5Pt5HmTZ
TernUkN/CGow7excjx+M4V58ISAIyMMPVSy6BZYVQ9l0hEFLPg0o6gBy+IfprveTD4m44+A3+9Zu
nelN96pnK+XyGzKj18Y6Fb2aRe70xEIDLu1cYzkpCmcsjvf3KR9Me6PKzRlHuxu+ycZznXvXt48d
qTYLoBwwXvo8xdQpxghPkk/od79HeyvQ0DTMHV4awHSIjS3K7ZZEBNBYQhagKE42XWYpkOSH6+vh
maB8Luvque9XfI8krknnd1fosh3No3vdDPMAbVZCvSuLaDayknDbCJk/xYndLHfj9M0AG8J1O8ze
3Na7qTymXSW97EgbyczdMCAdlyzAuOx9a9hkWnZxo++C26GKw8PmkMTl052yWSGV2ETJnObliqhL
mo/FIQsIQPG/SGV8OL1056paeqgYkNHESqkwt/28WDvODnI+Fd2zirt2MiYI7KDGEZ7Kx9hpnNgV
U9voQGQBWelhX7hpY4NV+N/zKHxcGxUbwHo0FrjWANnS36zkVkL1qDIOkvK/+SJdnsIAAYh5CgVl
3+6glMUZFW6M0tqCwWWZJMHmik8oVKxAT1wexx6htvNm8N5lyOG1+wS0j0AZBPGTxlkYLzb94jDa
XCDzuMqj1fRATH+p953dOAKoapVA9usDqJg4FwkTy7E5agoVOtqqEgeZzPXLQb2fzo0TuslNsx9u
+Y0BdpQCS6KC95cBJfePN2NRjJCvJk9yJTyltSuH30sg1TmOz/5afxmh+5ejWC55tFpA2RxGt9//
klTRf5j7wScVlNjko0KYL0pC/vh7WRb5/833Wvpp6kE1QWY7ijNRSoIe2p7gT/jdJGZSuDFFnS15
neQcmSFY+NOHdf4Dxdhy+tpWnmxeVF7Vhrj1Z7d/XxbZ6M2ymmVR1ynDOW6j+ah0syeaPJUyxmAT
iRXvNqijBbzbmk4ScG0g0bN6zTaHW6v3jQKsD46hHELtxuLOfPI+F3UdV7WUFSsSbnds3GIoABo4
lkDs9qarNQ9jFaSm1w1OYXGezBznt6hzJmnLMFQiqYHNt8pwyNbZ7iTeYeZ9M+qC1qzBWFXwBP26
vohScW/Y86VCMpi5wmvqiJfx9fp5Y5bZNl+QuqmhCQht8GhUXAHs9PNBX4NFuYvF3ZzwUF/sG800
ULdXFajFUmurSr1oBxljp6V10v/QTMFeG6dauPhmdgrwbodaUdoXvZgpjeJWP3MkUbvqEPvr/Xws
nKG2oz0aA+hVyYWd+equxLzf9f1UyBH+fOzezVNBcp7EQi0ABXWNThhsK2wuKia4C4zooNHpJNAt
aXXdzkvwqS95sddG0GDIwuNcg9FnGb286MA1bnh9ON8la/LSot9g9/m8r+XCMZvsmOvGausQok2F
2TYjyytb+TGpgGyRsTxpBXXUUxLFnEuN7f1/rYpGLqRTD8HPscdbXbnXQqhvfm2z4PrO/U0webdB
xeGh7eIGBL2kpBIG1SFEyE/uMGfGldxkjIOSsPVuiQrDk5ymQoX2N6bM5BMUL11UH+zoa+3HvnyX
3GjnBuV65AYYCTv8p+f5xjYVlg29mEQhRxwp62mf50jhFP0Yc5Ua2M3ajR0qNEPaqs6SCVmP3vjy
wQAuPnpqi/2IAhWpLutgOv7B+YAc16enltth7NWog5OAiXFv+NFhBBj3NzBDcLlFe541KiDLQyT3
YgxwXLxAjiALouGxnB5mC1hjYXKGAfWrqHKs5DzmkdMsg399texQ/e5DVDhT21xBnQVXeWRCGNaa
zotS8+gNmL0BC1UcQGQN0J5SV11RZpXeisgkl0O003Y9YNyrQ94zPDAlczEbQ9ReavM0VWmKeg5w
CZ11SNWX65vFjMmbv09t1rC0U2eVSPbVoN8Dpx1MEH/lL4NtxhINA+xZImDUH1OewWpTqcD87u9h
Z5hRAhU6kDyZIXbObb3boeJHuYjtkEQosQmoZOuKcNdMht2K38IU/JPwNkx728aS+aEwOGJTf7++
mey25sY8FULkaszEXEP1Xsvbt1KLL5ibPJRy47Rx9QCmKDvqKzsED4IWpxiZU4FM0sZdPbYn1DEi
R12X/fVfRD7fpztv84OoWIOhMwSiekY5aXxQcl8RF3upG3eeTkPKE7xh3URgvUUBF6O7JpATH79x
No5hYtWA39bNZZygUaR/DXnyHxwb9PM+yaAO3vRkIGy4CeOnXnfAanp9y5gFQEMBiQumNaDHRctN
g3Op70Fx/7vHD5msHbn1jB0kp8HsZxyAt3UbqJiSZgIkATnWWR/M0NCJ1kGaglIFdVBGM1bKijxR
u8LT1TuxAztqYCVOmvwXX91aoo5KEWmVIUpAvnaYzyKAexVNztQdd+K+2iOUORDIeLy+tczrfWuT
Oh9Lv2hVHONJrJ7CS4+bKHdTVzvPF+2e9P6TvWnr/rLDaN1w5FHdM2ODQeZ8ZAMi4io96qM3KuYl
G3I47ckTPaS4T8kN5AaRdPJ6x0w31cCEjfox0Lh0i8Gc+shQQ7gQSHh25iI5maruZf31+nay3qzg
R0TWDlIQCTIdHw/cXIgl1MuBBuyVH0vYgEB9ACmuu1ZPg/qlEzieyRw825qjrqIhavMunABbIq2F
6RShuRDfynd5bid3RBpP2Mv36R+8A8E1S91QVt+UlRoDazYdVj+/Ix6j3hUTEhgQCgLGqu2Nm2nH
ey2wLqztYqm3yjTk6qLKKFcWI+HJsHXDq8YaakpOmu4axUtVwb3+NZk+s/maVPgE4fGkLISNNcPN
KIAE+UHmEVuSL0TfBptFfargyEU6RwscRigf826v4K2VdLtO2V1fCXvvED9FMKRYGt3naqRCl5IR
xezRAhVvUgdNiSG+JX+yyuF5EiU/axs30/5T/QHs43/ZpS47q4VE0iADJAjhdTs6kunP/FkISIuU
h1NlL9EwwNSFYT4g+T4evUTqtUkvUeogo7pkDB4SiniXGPvrO0l+8ecP9m6GitFlX6JmbuH6zobR
zqd9Yt1dN8B0OoQ9FNgksIHShUMlnJpQ7xfkB0Zx0pMfTdw+TXXMCR1sK6DQwcg4ZoHpbNlM20wr
JEQOcJj3Q2QXcDrp6fpK2HEC8NA/jVDhqRKXGHzpKBb23wkYu8TYGrimUZhf78ufBPGuvoD95Zjw
AhTTFUCLgosFsRbMcx9dITMVIbPIBIkUgV0SAifynDi9lezkuTkXyt3cWo9VXnO2lOkZG6uUry9h
1bddBwdMqrtMOacG5+8zQ4WpYogEI/74l3JwOVqnuVUQjeLuoJWnqTGxlX4jVPb1z8bMdzZ2KA+P
oqWO1hZxNhxdEUoJnfTaQp+g+CksPAobphduTFEfSs70ekoJZYHQaYCr7WT5Z1ZxDixv26jPkoWW
WY8NnLAA6Xrq58o3ffXj6fX6pjGtWJgBwBQANF1p0rayb5a+mVBIE9OHVLVcVEy8bDXxrFY4n4dn
iboGyzHWEtFEzlSJj7L1MKpfIY5r97xXLtsM0B8qeNVUk65PzGE2jdqCT7OqmDPLoAlqVftJBh6j
4/S/mdUXIjL2pynyUzbFd6NPhTKMMdpG0t76FTNFe3G/OsZBgdBp/EfOOUfMJyEUrJAHqphVkelu
mtmvXbkSsDdEIm9wXD3FsCFnaRMYNBmLqSF1ykOeskIS5CIR0RWidEdzYoGh0op0cDOATZSQLxOF
QoJN5s2Tsr7a1gx1dvWlC2s9w9J61WsaWxtijNCeQUrLcULmmKApahjABmjGgsr1x28mV4oUqcIv
4C6mLQ/FwTwAYu51QCbF7vIKRomz7uOaf1Ic01ePZcCVKmKF280voGl89HLU1q4Hllc/qQfLh/yB
4GWoZYFeGvTnL+2T5XIl6tjba+H9oMgGpgSoxDcu+iFbWtQjl0OHCaN+P5yKYL5kJ3nfkcEON3ng
S+Mya72m+G6VOvFjZgy6May4zjRIKEvmnTiZfiRPN33e+XUjZPYy9D/jSbWT2OLwyvNWTH1n1OfF
Jk0kwNzr1rFK9N9AtzXmtmhypFXJIui8CpcnYWOAoCc0IT861CLm8pihG+w2QC6Xq58mQ2B1N7H2
IoWHfP1yPVwz0apbc/StMOZ51HQwR1DMhg/2h1eQ03nKBZfqTXoY7FLgHBnWXbe1SP5/E+VGKY7m
CJM07lQ9p+2DOr2EKkfXjfmxNntI/n9jwkhqVHPzFcwZS+Vp2WtqCHYootSl8bSNmYdvY4k6CBok
h0ItRpJa5Ind9WCaivfXvxBzuyDuasgQsAJ5DOV4ZWfqVT4izx7D1ZmFt1AeLym0RK5bYd49JsBP
KOugSw/Y8sctG7WiDOUaqWIBXcvH3zyXlgPAKFEeyz1rL/C2jn2cFSRxYK2AjiddT5qKsFJb8noW
R/Ba+wWm6Obei4TemX40aSCVxxSCWf9lnWTQx8QLEJSM1DqVGbMjokkuBnd2V1eyw9QuIKfY3RDs
nOCqPEU38n0+neeNQSpoidMKluQW8Fg5MA8dysu/MQk8MhWmy2/MUG5iNHKXJTrSFDMPwNXdlTdm
u9dDTnOBvRjdlCHJIooKXdaRsmwytRxe8pumIQuyveSlHq9WzlwMkgDwquPtp9JPvzHstK5QwEeW
rpbTNokj5n42nJfu3wvYI1F9N0RXHSD9E8JR0A5qJvVHnZdebVRPnVLyMi0StD85wcYO9WQR0lgU
Gx044rQCqFd2IKR5CyjxoxIoTnvPn49lBo2NPSr9MTSjMOKBxNissxX0mDJZcEIh/y9xdmOGuqsG
3RRLpcVhGhUnnEKnEw7i9IfQ3V4/tMwguzFD3VGV0A69EKPzai79faMDot8Xu+smOB5nUZdSr4N5
vEQHHi/lwlHKUz8KtiJims36ed0Q88vo5PBYqI6C3OljnEWZadbKFmtJchMkCwdLBFpuuvxvRshq
N/efPBVln5nkIaEA7ly0XpTlh0LMOZvGjAabtVCxtBjXooW+CZD/YE9L0vMEJH77UGHAsYvtBWJ6
y8o5SDyLVDC1SkED6TNxOL/fE5qYf9YS5H0kKpj2k1HKEmrjbiTcxLmj5LoT17w8iL0WwPwtSNSL
Gl2cwbNsHI0BYE29zW2zOYOCc8m/WaYDwaTaRItqf90pmE0GaEKZBmH7gpobFYTmrpsMdZkUABhE
J9pJNshgQV6EAH7hBXDm2jamqPiTKPrSYPKO1CDDYAiKINoT8hne25w51LtdEhWA0MuP+pmMp0XP
w0+iw0QAr6thE6CmcRB9W/JqZ1c/cQ0T1/4U0PHtkLkoyNHphmIvGUPUhwjoRBa885Q9eUJ36FSZ
rxk49sbWJnx3ywsPCMJkljDfDdNdxtRMmw5ScoiFp/hmgohnB0Xy9gXvISf1TbdzozskVLvRg14H
RDx1Xp5InOTKwmmIsSaMpdGVhObBgRDJmSQ00xeALNF55E0WM8umIC/EFmO2HiUKKlZGUt5Kegpb
+mmBw5YuCE9ATHWsQdNEmLNrt3mAyAsnRWT6LqA+yIM1GagzyqfQ/Sw7o0GMUf9K2OJd4fPq5+yX
18YOdasZbZfPGvQ0kIlWz5KvuFlmt2/SZaoJryZ0tUURL0zvehDgLY7aUt2aFVTNEHT+TOAgLuzz
MRXcxVE3EMQ9Q2GKkI62oMlWnQ7d2/5ttGfozIJR8IE/ZM+8wKGKZkm6BclFug4DNs8yU1Ok2bHQ
PuZD6BvCcwrG3FDhJCMcQ3S5RRy0qhPrWXHXPiiyO914jqDfO7xe/048K1SsThK5kZMJYIJ1OYZQ
kBzLH3N21PLFvW6HWQMkanL/v28GFalNMVQNCF1DaXrf7rOz7EUH6Tw7QAXCAwmVSuLz+pdcm9QJ
S5uqz+MM8FEydDnuiXNkT/hi6HeDexV2a+e/zDFvl0kdNtNotLUokKrIyz5OXpXYKef99a0kf+JT
ZAQ1oWzokLNGw+Vj0qUoYWgUPVa1rKcweZbW4PrfZyIUQFLxlwEq+Wk7MQEL2AR2VVD6iB6GEXu3
75z62Hur5xwA+Zjs+NC8kKYilz2JmRJtjJPA8iGl7MI4k4iS/T7ZYT5nn/qFE78RbJniQQc2MO95
47JkPVc2lCZiMCOlUYcJ662NPdjC4nZ2jXWfpt8LxW4xWX99e5nYms320tiaUQ/nTE9moFVRCRv3
4Wn1NT85CE69QzIRhGCy1QLdzy/xibC+/Y/WqXM4t3E5Gy2sV4vd32h29Pybm0TfQwlxp9qSAxmB
Gx2kc/9krJZ1LUDcyUABW5ZUmS46xkJU9LMAKF9KBD+CcacE8Y5/LbCcaGuGOoVql8wNajqKW6pe
3R6y5jHlMc6znGZrgrrgrChSujlHUakuFCAs91P0I5wfQvmc9jchrxzyf6Rd147kOLL9IgHy5lUm
fZb3L0KbanlR3n39PazBdqnY3OTcXgxmXgaoSFIRwTAnTvCiwLUw5pWrVWx9mzM84aZ6O6UbOfyZ
9FjL25+UWtRU5V+dbWI42HQUrJr7an8TCoSkyGh9p0SuNbwu0snsBNUdbhHQkX8L+ajYrYzcns0s
HyRc3nxrbxcfg8fXVmBfU5oyGcs0RO1pbvi+lse8cqlijHqW9VC7KKBEcDR6HwrXukKgZ94k29an
orESBohncZGE57DX0hmTC6Vq7MIIWXJRpfuuKA/6HIqcCi9cdhRVkYHuUjHUzTwKvTLPqZOhEGOf
7W15im/yG7oDwQlksAxg8TWqgQYWhKRB/hj+C7JM/hddyWfejNDuyyUb4EPDtxKOW8E64OFAcyNM
paK7J/yi9M5Yn70+L6OmszxhZQEtr+rbj+RkGwWFl7um21z9i/RPII1liYjkUJZqB9EsiEcDgOMB
dglP/2xyG3ciXA03f16dja1Xx2Q2QDoHfaE5n7VRXHLOj862DKQbUf7MtfbPz2YzqjmnYSqTCger
UvBht0fVfHRE0+QiGUwUNkSgyES7AePWk7MrnOYWDYCAZK13+WXjOuTVURifL8/Y+i43ENOrxCX1
fEhKNEG72Bvbyk+x/3NA1+SyyP/ypbDsVENzwbJYfv9MJ1qCVwBaeB6AHe239qsOHSxumq2o7v5f
LOxTFvMGDEmsLYOKADpGqUM+Lzv7p1MiDx/9+oaS7I+qIFTge01KAoBwDGjcj1+08tKSg4p5mgJf
020GNDHUAEPShYtBnuGoneeN7KdBgcWu4LYJPe3h8tVyfeZKNvM1myqfq7mLYQPV09ydwfx9+e9z
A5HV36dKuzobyYt4GhTAR4bNcCoCOs7Tn3QhGJ+XXgGk8vsKmY9mW7HU6ipAsGX4GJKTY1VuZlxH
uihk581irOUw7t+Zx8LBSiQ4qOqpJkGVn1snmKyHAdTpcnEbtUfZer18g/9F+T/Pxrj8oVs6rYow
NmElxLVNtCTDrar7uvl9wgyzEgwYdKyzUyxa0MfN+deHZXy/mTZ1auTAVoZnYKjPtPAXBaBIf1wO
2gHlqKOwCsd9XVGjQY+IoqZZj1xnoTGBHA5IMNgeHcItEaornorBx1jQ6uC6sZUoxiPLfWsuKo2/
Bkf3LCkL9KZ2SRKQbvQGMLXMArwB19AArgAqxwY9O9tpk8zRMscIEwuN/qOqVbcs7y7riUgAYwJN
0XVYHAq/TIZvsnL/V+mwszoAo/pSbadEL4B4Lduz2T+Ymmg9hugAjJ5HioUh/RQffwivYznHvKNI
AtdLrI7AKPQYpv0SWvgGgD0vYMGcHM+wfaKKgFjcl/hTDtuFTJXZrJsIxQnZOc3W4yj5xST42tya
y+pzsPPqJIuRVqTIL9O95Z7zGxorDREYhfBSuPX9LaZbBaVi0akYi0HLP3SwrhrxxbxTx8d8mjxi
3V5WYu5zsbo5JoYxlyXDsAiUWD502DRn7pdDv0cNRPDkChTBYV69WS/UaAS7it/NV2b8nklbNbxt
RLVZLiBi/Y2Yx08aFaXXK3yjbtPs++0E5LZ1oOvLROGl6NoY269iXbJKBaUqWgWmWHSKScD24/3l
r8N/ilafh/EBTkjSGdERStybck8pt+W9Bb6df5NLio7EeINiGY1JmZG6xknpLtNPdep2oV66Y2Jj
G0kn/SzDOdAjUTDGd0IAKTiagWiCnScgY9dXhg3wnaH/yLOz7YgiCL7qfQpgVG9U9LQEdAZeTg+K
q34b+3mHMvro975xpmwkeTCCVVCkIVzjxa5wzMvJGEliERixpVjEVKkqpo+JdmWUgSZUd+oA/sgV
scpF1lRsvtDZVvhgJnWT0A1qiPVArlZgrYL9QMfX8kB6FZkw/0CfwhiVl7G60VCxgxmbnv1SvRqa
76CUdQX6zj0RJbZAZ58GYIw7AicI0FktnZALABkPQB37bmHPq7MtNtKNCEnLty4gzNCmooNcbD93
MZtRkRtIMwHApDzX2GSE0dX2XkziwtXClSjGl9dLXlgFXZmud7o/DihVKL+c/CAXL391g59nYm5Q
Gtrc7kfkF+lkelpRu/I87QHO8Ce5C0jS7ke9q10rWp7nWvHsMAf/uoi2gLqKP/RydVjG5NARcdpI
Qc2kHxZXXlzsxXCz5Y5Iqlt0npWIwgyuD1nJY9x+MQFHX1mwgyZ5LPUXRfcvX6ro4zGqb0oo7ZYt
uDQTfdOXGGX4YSi3xRD/nfZ/fjvG27eTs8QqJaXVlmybJMDVOTOwaEtQT0og2fahsUCzrb6Xmn60
J2fTh4ngneayKGFh6m+TYF6BXE77KqMFZvW22scvixv6A6AARu7SZ1SU+3N9ykoafZNWyWoctr1q
d3CSdnlVGmdUmCcRQI27nml1Irbd2Hem1EcRKkGUXX7xkRhTdDk6Zuj8u4hJgfN2thjP9mEJ++kc
B3bkirjs+IEJdpAoimKZJrY7MAdtIvA65fgRvYmlwfV26LeatF+c20V/MezQ082t0gsSLm67y/kU
yiIdpLLsFRXDpR/9GHra8hqEkYVX7rpd7WNqD0/f7PbPyXNyLRof4EYTpmZi7Ba023DlXw9MmjJL
LUq5BPzKQdsloB7QN/lBlMByFWglhlFXUuZRTLeV+JL2s023KbT2r6p8FoiIATfDG8GiGUzDHvRK
wkl6AoxGtanizjeHp8sehl+SWklhXGYuqS04TSVKReh1vnO9gByF3GLGLYP1AVC8U++TG9pE+Bdc
ZtxLXMlm3Ge4lGPT1nBvjUZBIpvue/+6gIylB+l9sw2DBVU/0Yfjumws8lQBlXZou/erftRR1usd
HazLlrOifJMbQdjHPdPq7zOKAfSJPaUZSnxF7en6M5HOg3p/+ZuJRDA2HfXNmJG0Q4RX7/XxocNi
0Ezw8PBro5/HYDu4OiEGlp6iBlDkLl0HmgSh5CZbpflY0oL1bpjM2V8+Fr8KRRlWgHCzNJ1tZebS
aNT1AoDUfFh8So0OkdpV/msIDC8NrNEtvqsCV8W/yk+RjPY3pAaGScID7iSbad5FAJWLyCW4Dml1
KkbJWyx1M7sECkG5UCjo6t+RlFC9/SP0WYlhQoW8lpuJ0IrHfAuCebccnmzM90w/tVKEsuIGJStJ
jAWlJQEbW40KrAbuDwSxnkWst7jRTmVq/xCoBLdMuJLFWJPWSwRbKii4Nz4u+UsYbWzlOKQvJPJr
bZ8nu8qavUwEcxF9MsbAsCxW1Ug80zfk/zOHTX/8hU/G9sAKR04HXaZZlKq+Ezn2zP5H2VtvOoCe
ml2jQCmsavO93299Z8uuVoGqa6fgZVYtD8n9ZG+a+n7OPEXeStNTQtBo71yreZvN3tXnoO/fL39Q
rpY6aHzoH9wSLFJDmRqp6SpqDNoLUoU+/ZGorasknqKKUCHco65EMYlPFjZGPQEM7FvGTpNfS4wB
Xz4Ll/UWgLXfh2EynrG1O2JS5Lm8tbf5ttk0Jz1IggzrwUC8dax9itAVb8Lk+qyVWMZnZXGCtKDH
HRrLXadvRtCMFiJXzLW7lQzGadUzFnRNGcKbdE/jN+WYbGmzmzaeRbhY0XEYxyWbkTTWBXIPPa0q
dwrz2ybPz0qVCF5N/vOyOhPjt6xCjwpMPdOWs7aZz9jHDk54GYCkYML62Y6g6+b8FKiISAkZ/6UP
iZ4PGbCNPdhNMTrygUpKTgvweY3XbEtPxEbLdc5Yi26h/m/I6h9gk6I0J2WEcmhR5Q3hRm/eqjBA
o1Wg/AI5LN4EU6R1mCYU1JJ4o34TgbRwOgi5ifm68fs0H3WUVZpmkygzgfNFgNjOHjHkIG1sX0tE
7Mtcf/95aR+56UpMaBrYDp4j8KBPtIIkhaLFKmHoyc9xV3IYh2HKoaFWdI8mxalJLoiRrk2/A96c
7gUQ4b1Fd8e4iVi1Ktko8YXK+qHUOzcEg+mgiHit+AmmY8syCBZtDGQxVrV0WHbsFGj79iOm0Gfk
7HW4IW2/m+TFMyLJ6+aXbllcrD/bCIyLXtcf7+dKNGNc0YL92SNY4YAm7zF2X/rTDnSOqNlRAKwY
6Mf7fIYsY7kaNqGCEZnFJpDIjDA+HcHf3+oHyZXP0cH5tvwi6I86vqjqydHJL8IYt2hIcpeBkgHZ
n7yViRfKZ7l7lUA/PhtbtcSuRFG9mqMvEIiVZphpMQ1Uj78mRoadgA4mh8uvpcDC0L1cbHTr4fIn
483cQ4itKej4yhp4rL8KGcdmSQm6JXhX5KvGr/bVBlRdlouVnvsy9TpgUimofXSx7C/xI4T9CPR2
l38Ex3V9+Q1sYAA0SyO3NDAY3LaXXWv02/7XXG0vi+F+QFRdMAhu6+BpoP9/5VSqULdJq3y07dZx
vyif5X62TzEGxTGsxDhdbpvmXKCUnAfTz1i7Bs3o5YPw9X4lgvloeatmhtHbtNpPsVr5ppTdEgA4
+Mhz/b0QQRk5yAtDVgwFYEbDlkGE9PVEc9lpk6PASzbdtGmsIgCjnSvHmis7GEDQy61WPEk6sijJ
uBWclPNcfxHNeJS2DOuqz0EJAexFgw0u5Ybuiy9KdAJob2P+Lgp+/svdfh6W0ZKmxTBhFuHp6cFD
ZmxykGm77SuNteSd8Spq7NKrYzzm+nwfQOq1skSTrocymgH5eG9GnhoSpADegrNZQmJ3Tgj5RRaj
NfEAUrfBArqqTcbt0j32oNdtl/YOYx2J1p+a9jrtvqXaSxFnf8HJA9Fw0oBDK3Bo1GZWx8zBhQn0
+YDiXOdFM7hhd7UQcMtXlU8ZjH9e5sWJC/wKPy1vZ72/1ubmNCq51yf3tW7/xBydOzf3VRhega3T
HeTwuz5rx2oaREBVvgP4/CGMuaRVVMZKAncmdS+Gqp0LorijZv/FY/vlThnTmMEaolUDklW65tBE
PUjy7NPglS5dzhp68v8fgvBFHGMXeRIbedTgE+bjUVKwbag8h60ghuVlBGshLHojKloSDnSOc/jR
gEUnC+rHDJBX+YVWPCmNTix4E3hYji8SGaNI5dlyrAj5d7yProwNykGPFUY5KXWPBvBT/hYGyfNl
p8bVD8opjGlLTGKzfW41Ucy4a1AY0szvY2N4pD5HKKxdFsK/SvD/O/oHOR9LXdeMUpmUEnAWDRbA
KCdlZ6QeSV1c5oYW79BpSL1IcDL+baJdq2HAkPJCMEoiT6Ex5wYgy1QnY8/YRYF0pfvGgcbTdK7R
8Xvv8kGpmv/hQT9FsipjpGGvjz3MfqyN66p7AM3dN6u3vEr61fbYMOqEIpXhRLkG+uyaCdILMImw
PPqV2tSFNYKnpAH/YH2VHQpsFFsOH1i5jbQX4cC56rISx9i5PkajM0QwvDFR3S55WPJ7SdTW5MsA
7xLyBbRo2GZ7VtaK5IBdBL5TdrPauOtGbI/UZMG8H9dFo6H/HzH0/6+egSXXOssZHAqntPfYiXBb
J83usjpwT6KrJoDKiJxR9/wqop7TJQJ9B4bTkn07eViAEWeCeIh7Ch3IYFCyYWKfbWhNZhRlVYWd
G2GubI2wf5jrVCCC2skfSr0SwXzzootteS7whMhbil4adi0Wkol5J3kdUdB0qw5ISEDprLNTwbNR
jjHovRDZvUx4pLxwa3oYXQwe6nP4mnj5U32a/WA5xDtsjMIooXhdA9d8DbBrgqhNRx7CJDmDDhL3
Alw6voHxpXmMfAyDu0NugzxS3oY1hltjVWDA3MtdiWS00B5jaSIEWWM9uWN2mGxXtUqvzTdFEozP
RiOC0IuOSFV2pfWNpA1Ez5H3d+E3wDHctjhnBpbBNO4cYzoTwd5lE+CkU+j1YhoHIzLIdNiGmkzH
vAkulYIF4zBzy3hja+BsE7VDeaHyF0GMlkZS5BiRgQhEJdXeqZU9KrP+IoXgHW82o+y4nTxvWuOx
0UAfbKAmC1aiy0flWPuXX8C8N9PQtZEpwdrnNnOH2Xe6u7wSXKf1py2uZbCNN6nPK8ylgQeobtx2
HNxQAm11utHaa124c5l/pQrI1TEwr4DyhXFfcowlH202y37ewxApsFSTsZLzI9d5dvaizhHHFMBd
8SmOyby7SVfSCkRZHxwgGups/abFdgMR4Ft4LMbKe9OUwmqRZb8krnloXQSrdxROMvrJayecI+Ea
wOpUjIGXej2oYbLIflO8Wv2N4dwYizeI4CSiu2PMOlKbAmM3dIXj/h/+lCaguw5EwBiu+q0OQw+7
8h5zX2bLMuDq9OaU9FjfN/lFifmUGI1fQ9B85V+co30MsIODkf6WlaxEbbKiNmFO9nw9gfhqOoQ5
Ptjw8y+sVvkUw/iNmBSDXBEUthLwX5N9Jh0yfX9ZBP/WPkUwjkGzlaZtTHycys62ypK7ijZ65ajt
0dVzzUYV+CFe5wnjvviH4lzANsgouNZaS9Jg6S2mpDpfehn2uV9sx8f4Ptmaru22D+FzeKzOImwN
L+D+IpdR9W4o5TZV8a3yPShAMQ0ZK24UROdlSzdkkweKaK1F3VgenOiLVEb1K5Us9dDUH+bcH8iz
s6MMcA6Y4qVAe5Ou8mNpY0U3VieA8GDeXv60XLtbXTVjEBjHMRq1U2V/KstjDsZlM0p8rII+dz0W
j83vqvLU1cbmslBeOvXlyIxppM4wTCFIrzGwKAGAnWCym3jmT+e8eLKfIewXQVK5TxvqvnRIGaEw
W8bXwWKsL4UkozEcecqSnBN1CjRZ3l0+GNdQVmIYW5yNJmqXGa+bnt0b3dFKb4m108pvY+JfFkQ1
kQlpHVjH7/MwFhkRJ84rUGf4Yd9eVY1xrWeKwAoFItj2fT4nZo6QQPaj4dEp9l0mcCrcTwK6sY8B
ZCyVZtTejFONgEdB9jvrV0HZwMbopGWDwAnzbXolhlFwK3I6WZcghibRyx5zUcgvp1u6KBsxOCho
SSCqWXO1YCWS0W67nmQrn+G+QvVhTr9jq0uW+nN+TbLby1rAjwRWkhh9G03kZnRtth+fzK22oZMZ
aQuWJ7qgo9Jd0aAxVyVW4lityztSlRVifTPqPN2Q9vk8C74XXytM+2OEFO0aJoYaY7UZqhod5WQp
Tl1Te9pg3k1NHwhujv+NPuUwT8xENBmhGtRiyVO/zB7K2drOi4kt4xloEupne9L2pURORH8YFPkn
9j+/h3V420pvSd1vR1V1NWcS5Kmis9PrXwUMBGSCSaIgAyA9dqnXyUmeMZoy/MXcMzLtz6Mzhjfr
xpzBGSIdVg/zhN5Ded3qO5Lsh/iQO97lixadiTG/ZTTtOYx7RI9j9B0I+a0Vk1cQSQicFa9P++VQ
jM2NNIDUOzRxSE/ONTLgOep2hWw+GWp8tTjtLswir9PJgxaK6OtFqsQYoTo5BZZDw9yTZN9EN07x
Mjt3TvNO7IfLd8mbq0DdCBQ+CvJQLFlnDgkqbXDwzEgwtG6r2qeq9Bbn+4ixm1o5FdnrgO2Tof6U
YimjQDDX8FeCmSNa8GhGnisy2jjWj2RXb5ujedMjc9voL7jqXX+cRMykXMUBzIPO+WCnFFsXlDq7
RT6O6Lmaf43VbZVfmaJ2LfdUYKwzLdAJWH+M+TTWPIVOCHtTitcudiPjh+DaaH75xyu9EsAofz0l
hZ0sH2HO4I/f6GL3ZetsrScxdRVPCbGSRDFVB0vE/gCXYiC0Dq0IYIHBccPG8aAUy/wYF/dpfbp8
Kl7EuJZEb3XlpUw5l5whRj7YStJTNllulpc7ZW62tlo+oIq9T+cKH+3lslRuyLgWy3itXsqmyogR
8TiG5CWytZH76pB3E+Zw8ptakQOnHFw7LJ/TWNmQTvKUst0VhvZmZ3ot8Db0u7Hf1QJuncL8ZHA1
M++gU8jFQmoUFNVG2SUJIgpS3jldtjG0SPAe8nQUZXGkQaBCA1KIMXmrTUDIbqCEoWFPeqZUuzmc
BXVk7gddiWCMe1LlSC0HaGkaFa5pH8Pse5nHbq96/XQcIi+Z9L94FNaHYu5PTXGpfQ93ohDkGV3Q
p6k3ZM3msspwTeLzXGwAK3V9iFlBBEfEsV19zM6SNPoRmF/lAWQ+wgVOPPAH4HW/PxUL/kCHqHK0
HrWFxBoxYaDekBSaJ6vDzujGfUosXzXjzVz9yDGsVZHQzaflW5tvtTC5JVGywaVnbt9ImzSOXGnO
bpfsPcnjxyaJ/Ms3w4O/f/mpTJSFNk+VRWOID3Bdniivlr03ffmeMqoXG5Cg/P+7nV/EMcFWLGP+
Va/wJdp2oytHvT5brUCJec/F+vIZr1RgwSIZFdiJaoQewYLh0Sa7WJr/x5MwXihdKrT7wwwIisHc
FkW2yxzVTWPRcmmB1dvMw6Fl7VSmWOzgJ5F1IuZ8qzj2/n/UAcazaGZvm2GGXFW7HnwNvdrY1/fR
iS5ZAYXpXsSZx/WZK+tgvMxQh02lgT7Mz/U7EFVEeeE6lk9ywTshEsO4ljkzBgu7RGW/Mrsgs+3d
FOJll2vPtkTbngR+k+2VLqARmAew0X8sjMkOTkAp52UhlTBfs+HlKQKRPu1f39saxd7QIRDjNHus
hpucKyLfXdYF/qV9imC+jWXMU70kKCEiCWgdTyOHVnmaRZ+G/pU/Xk31UwrzaQowGNZKgxDFUX/O
2oOtBaStt8v8hsQfGzwFPo5vQg52kQI7QrerMtc2kKU14hblhcLeZVn2YE/CcQPqJv880acMxumk
eDlbO0bl7qNB/5L6hdeBwyx0lbO0FyXffD34FMa4HtIOaTPUaM2H0Us7Huz4VIia49xSpAU2uP9c
GuN3prlJ+yHBgfLTgDlO57rbj7NLgRz9+IFeDMG+Gl/Z2Mf7PQGJ02U15D/Yn9IZTa9I5gxTCelY
3uyS9Gpq70w0ilrVHUXoRZEoRuP1aZCyAWB63x7f5gntUsBj+iALH0or+N8OxWg9SLplo45wDk2+
MSevD+8ktfKwvdCdMBB7WZYhUHoWABdOuZkkdHaiB6ACS7CvpqXz6znZDFHzTZHzHrumwqfCjjdE
7REhT26h9K5lgSF/knVXi5MgMactmfRDn1lXlpK6qYNf25aHdHqozfJKqbWNacyK2xhYGJF1wdio
Z8dpjro27YosOzpW6RtGtWu07LaZKl8fC19Fd1ZJ4209Rf6SzJtOtoGcMapDJ1v7aOr8Ja1QjS2D
tl8SVyuLd7tT9kWZ3Bq585JUhp+nz2Uu4p3nO6Tf+saCegoQcqqA0iJmsJ1TG8sBmY7G+KpHZRCH
tqt0QvviJYQr+/oIIVe5U2El2RwvSBzGXtssxUNZFxvZaB8B1Noitb8mrR6QsvRIUngJcpvL6iFQ
+g/8wkp6Nvdq2U0V3FV4Q4A1zTeV6hXaiSwC38t1VWBXoVhrw/kDBj1NqRrNEgQt9jWGssN6vxCB
rxCJoK55dZYCm1JjWi3zY2s3K9eGOriSJpqxEglh3pC2KrW6pQpiN8nOIbUH7uvANEUsS9x+F6j6
f98X845YRi5Ji4OUevTGQMKCtgWU8qlv7hOv3gPs5YcBhXuJ6tTcotlaLj3/6hK7ohnlRYfcXlOO
1jR7cotkRcpuVKfaNLrtSnEKp9Bh+KHfXNZFoWzmqclLdezVDlDBVMMeZOc27w4WljvNd4n9OJhX
sub1o2BvK1f/V9fMvC+DvBjFBEitH9v1Tz0b/N6afhLVOTjwccYU3V0+Ite9rMQxb0xGtwY7IZ4z
Izll0i7Szil2dGMBe97eJKrIILi9AEtDfRCAfPRN2eJgFReOIhFUWqWdvXU2UKHjgiZHA8o58Ww7
N2JcCWPOtuizoi0x0q1MwrBPf6ytJ6O7AxvK5SvkigERzwe4UzFYD71YUtGTNsYzbciuYzde13VX
EqDdU2wKyloiUYxDceoRBc4JJ5LLK7uJfNMgv4w2deupFq1v5deyVsdi/Eqp5igWaTmFyWLzlteU
WIyo3CX70Q/d4Twf07Mq0EW+dqxEMi5mqicDYyEjdTGDD4SFmxyqI2VropNgxt8Y2koY41cMTCJm
CzU0p3RVZd9Wj1X+jmHtNnv5C/0ANpbCcm1sq2GCq6XMjSgxcKoyPEzzsbMOYVu7eiNC+3NN+VMO
m+plTtl0Nn2357S/Bjnt/TCCyjG292PaXk+F6i45CS4fjf/FVjIZ8FIrJTPWd6JGI+3MLd1IKnkG
UkwNcGNx6M3V/pUwRvuj1OkMC6yLvln+1PJHo0OGHr3pIlY8fuFpJYfR/MZWs9aIIKcNJj85fqyI
2U0fgMzq0GJYSeBAqFr/kaGt5DFqHxcWVlrJmD/p0tE3SHzo7EhQEuLBPoEv+62E7IauyQwdqWs7
eiYQuQXSi7YLfd1v7rPzchuBD2H2gd0AVTgG9zJ/PC43yUYIXaEf6NJB6QdeP+VzYaQD3UQ2es1J
9UyP4J/lztrWmzgQ2Tdv/82XIzMv6ZjHU92NgFPUweypXnSUrhG4bgc3OqVPFoin9e+SbwosgrcH
4YtU5tHRCky9tB0uevS0l+onwqRjcUApFxNFeOkStwaXWbsrPxZ1zK6IeI4bPaw+M+Nr0iEzwEI/
oNe+PCvKI9F/2vU2sUGN+XrZ8i/bItatfv2UwEVI4J+AjRjhoRneo/iH7tyarShZ5CIjLMBh6HiB
av+BvO8zrTSrvvnHFrGoakcOdLGzutcxstvvGy990wRHo3f0h5aCOYmC/em/zMPQO3qq1lEOfAwm
kbE5cdsE/2abg0gMYwyaTGas9YxgDCDf1EC+OYJF8l+wvHO9y+o4rBkUXW4qFY6jdZ6auZoVyMpu
jA8J8l01uXNUrEvzR3OXDO/zWzUI00mu0a/kMwahdCbGeAm8G927Qtuy5t469z6iMvRkRVxbH2ML
lz4evfWVi4nR+cuaCgEmGao7tPC3Y9g+54PZuFrf+PbSbuS8cpWifepBSxtFxkGOzU0zE18r5yBr
7efaTDZkyK7HtAG42DqFRunPRHqwpPAsjQgWxrbd9Wb0Xjv5PWBpBzztB1Jaz9OY/Sqz9iWOhgd0
Ve7aBFgeFCekruzQqGo3UnRvqokrgc8tdvpNGRenWIphqstNZPV3Vjh6KSQHxURRmGbg5NUeWPHt
mBRggyOpp9TkaDrA7EcSXIekvnRNf29MqIT3TucZSYY/nj6kqfJgdwOqKCmGwIfXsTIOtpq/FfH8
6hRLYOpx4Mi93zaA+zvlbV9WnjL2btcA3xTmb7HxhL1wrjGFL0M2XrVJvNek4gz6Ti+Tq+9SVt1H
9k3fJHdDbvpKJW/m9rboRTN1PA8D8iMN2EpTBpKA+ZJpO6sNqBuhN/K+Hs5xe8p+NNLPy26M2jKr
LishbPutbfWOLDneCAswZdSkXGdBApT7l6Vwj4LMQAfKCbvG2TJv71ix0qgwwbDeyNEmxbyDDM8M
/qbLcrjYCyyH/i2IiSSGotfmYkFMK8k3pXPI48qVE6/V7ivjWOXNxjGDOdrGItp53vmsTxNnueaS
MC1sTcebN/Su0T6noSctXq7fXz7dh+NlP9ZaDBNsVgYpcmCiMLoC6CndikarEBUo/Sh7eb1V99HB
uOrcIdA8sqGD0erG3M07USOCpzPrn8GEoXE4GkpC22tyjIUI1ezrMvFL+6/QQms5TBhqml2WJHQ7
Y+Wc5eGkJttweYMD8mTLdJPsAdOtZBIkmNzHgs4o0lkqBVXAr+6zAmyizRYYXewU7lLdOH/DCu5Y
nxL+0BVdUmOJgttjkPYliIfIqRl6b0gskTFwH9iVJEZdzLZuSoeOCWL/m1/cAXxxTyerqvsZ1AZI
Y8f9tF2C5lY9lp4opOfGYSvZjI7klWJNGAFS/KmSkDjPydYOwy2e4oAs03tHCtFhBR+OHapCq6Dv
wK8MyjsQAfvjk+4prvZdCrrIJTGo/JT3OBAdkutu1t+ScTetvShJWeGGewMzHkVQbJvUM850vWR0
L2ot8UPB1Z0ycVmuwFPH2L7+TwHyxdpoO6wCgsFrW8Wrf2Kx17swY+Ha+komE6RhY7ccTiNOiFjw
pHvLHjuWrjMv2+sb/Ri6BWZchbfK9aYrmUzAZvTh4ESNAqjLyboeD9S5AZHxqr+mz60vgQw5fkvf
RW0t0UGZKM1Qe0JKG9Vwe9kp41PenVLy7bL/5tFcgtVZoZgk+l921qQw+iWdEjpyijVp5nY4Wciq
y41zlaHP5FEmfeXd2aeBBFzkX9nHSjZzvqxWZSgqijBtUO3VgwqOsPhavZHvQbfmEh+OnPiC43Kv
dCWS8aWWNGYRFsP9o6/tHdgbfYzS+6EPaDdOW7zqz/WzQCY9xh9P5KdMdnLNHMJ6jE0c08JsJzaH
Gs81WM9DP+5cml4QPz5QQrTqLdpU/+N5WV65Sk/0OIqQe+pl7pV2fXScxM/y4xSWaMD9ypK+dGdZ
D4BL86QWQXXyTQmRzg3KLhr/1w+uMx54LDSzwGDAPzxP6hNdppJ5WBuzMV067+bciBIdQ3T3zHu9
YAbTKNHkB7oxulcT+Aszuo117dEBYbQ85Ft1lN+lRX9oxuQ8K6XbxqqXKtFe6cdDQ35hP+STZsQu
bURWGqIbrAcCF7SX6dINJQby7OW7QvrnnMj7zJyeCsNw8xHhQNQdpRbl7eRFzVAtdY5RnrlRHd+k
an9OsnQzGOiPk8qTMh23vmyS4Rn9sG0TTq+ABF876je07V2pkPez+WrJFfgJ7GMej7djpux6Ddum
zA4JVFM+5ImoJcAvmKxUlnlEtHmsqomWR+kO6AotAcUtrii5BV2QSRcxO7ehixF1zBU152UUOAau
s11JZx6VyFaTuVTQopukbD8a3XtbKk9ELnN3wue4bJ0Ch6Azj4lqNUpX9MiEq+mY6DegXKm13f8m
gnk7FtJWsT2haG+UiKuSfnSd0Qo0SxLE4qJrY9xppdptrs20ZAlCvfBV67+V6qb4C6bK9YPB0jeR
LO+iKscQQEhatxl+jZhrG4391DtBbniXb45fykaNng70gexBZjShHYoo7dFjRHghe8upxTL0wpP3
2iHflWcR/xVfFWxASClnBph2v8bZ5rwUlm5B6clieVa+bPTwu2lGm8tnoqbz52vwKYUxrTgCpVC5
oDpP5jcbGE1Rr150CubKSNSRWKYJWSSdDCNI2muNbC8fgV+MB8Hcf26KMRpw4utV286IwAbMDgGQ
V6W9G6bWybF1f0qA6LYy3ygsz3SIKzVBKvVHNX64/Cv4rv3zRzBmlbS61Fc5fVbtxSPxHkNnIDUC
IW7mYytYR0r/sjzexa7zeOZiZ7tNpynMULPDtqzwJA8bWdS64enGWgRzr83/kfZdvZXjSre/SIAi
Sb0q7Ohst+3uF6Gjcs769XfR556xTOts4utBYxqNMeASyapiscJaZZC1VouGahvgr3b3q80lBrXl
ItYChD3r5wk4fTVcUQDosNa6GQDzaQePkZ5INmtbEIyIafgDxvuPthShmXKi4Kbxgo6dJxvggzG9
UcwnlclwAbaP5V2SEFPMAc59USpQoADJZ/lJl0PcShzr5psKy/hnNaJnoHkGTGK0OS6g8kZeWAHX
af/aHtGNvZcBlW4L00FMAA44i2Iw5+PW6W1Ew2jG/Eqcw8GSbxQTJnrsmfU3DIPWyW2To7Pt3OuS
Pmh+9KJfYu9iRbw8RqLZ0BLgKpLcZwAYsdBndTcUZ9WSvov5dl0SJShH0JpNUTMcWQPiB0w/+Xri
WH7vIaOPZhXlSoact+Up1ksTVMREtru0AxVwVu0hmR+Y8YgMb6ldkaB3ouDXZTexeWetpQnKwoqA
lpqBjawxN8pXB36jF8w77fKdffwL4DqgxliWpYI4wiJi74atWYPeVWhHnMrbqcBsZT87IV321jjs
h0Vm1Zv+aSVNiDCmqTaVIiuxNDt/7Lv2QADudnn73jozPisHavIEQJiGLWLUhRTDM0gAczw1/ljS
HHCzo+8PDMqcMzy9Do/1FZBGz5lb+hh7UIDB8PXyJ2x6FOMtX4tZOeAvfDTAPFlsgJx3wMFsZjes
C2daCkeTzhdzrfu00JUYvtmrqshc6UpUam8L1XaFF59K13bJLa83AX5Hsq2bJ2eAc5GnulVMAH4U
lg9za9gRXCRBo3b5JQmPl/ds08RWv18wsdE06rC3WuxZ50bsBMaVIzBacuuaKW6hlbvL0jYDEAYE
K0xRwUGCqeXjcsxxbkwFkzJQEm3HC8gaMr5g5eAjhfQ471Xp03XTZ71LFBs5bNJXw4xGdESikOi2
eLp2B5404JgwQejIXq6bF+hKnnBghrW0eRlihc0EIsgC6Jdxbd7GtDtPjQyzens7TaCo2bbNkGYW
woKpiYgSm1DF6bb3VRcUE2dyZ6EgaLi5N59lBcHNta3ECW7EbCdjTmI8IUZrcDRaeRoYZIdrOa3w
pomtBAlqQkkXVDo/tA4FCf58CE/msXNKtEaqP2RNkZJVEaH6zkATNdIGqypxqbFT1mSOnmJkLHYk
yr8tiGjEwmyUBe//UfnzZEoWNcWqGi//PhzrPZBYFSf9vex5BZed55fo2niyJR5k0ysCaQ3sMEBc
Q6bwo9Q5oiwvLSwvX27NateXX23ZDspECB4xWGqU3zkycBje2+qXKTqqs3d582QihL0rg1atQw2r
mIwHEv4Jhpd8+XlZxGZOnK12ip/fyrGTjo2ZDVgNoDlpO8ODc0Jp8TH4Wp0HYHDXu/mlGN3276Kq
lVjBiEHOMbZDxdv38VZmfyqAVlUNcKMxLgjywdCT5Ra58Xy6vyzwKVIbZH2IPT4uc2lKJYgUEAbZ
NqDFxlNGMQ1WWlcjA0dlTL7HinKFWhmRqP/mCa7ECjdNVluTkqcTeIoG5aSgm06pyD4qZTOgm0a2
EiOoe6aNSlxNEXyUej+S2sEoom+0P6sm3F9WF9l6BKU3cgZks7HTPbDlPkRJhxkI7Y4O6eGymM0A
YLUeQfHnsQsivYSLt8r+lM/psR1H97KIzRfESoSg9/ESjsUyYyWsAUY0RrPmxjf0e9XCdIL0Ppad
j6DtmP8wNDqjU0c90R16fCNPRwuLcT/5DSpA7Y/eUe/7g6yTbPtxBtBCajDEHghAPip9FzdWF/cN
XBReSXvT53R12uCVxxrdsLKq02ZQ9S5MLMvqdpstU4130tQDLOuOJX4E7HcTI06GFw0yfMT/sTbw
iSL2hk2LgJoBqM6NKAffbOep6M0Dt9Wp+S/jg2Q4fVvp30UJEYAx2ssMYnXeUH+7KK49/0gLiYjN
OQHwjP+zHOGoWD41ulFAxqzu82WfkR9l+FtJMCND9kr8MqPXN5a1FW+uC4x0psXQR48o96N65BOx
lXQZEQOk3aFY6odQjXxYhcRnbF8xKzmCqbGpt/pILfCifQUUC2jI6r35tXmJXbpHh4mvnoMHWdl1
UxlXIgWDC8uatloIdx/N06Mao1Vq7E7zDAh4o3Ismu17TXKRbl4wK4mCkhR2i0hV6XGAXeVZuq/E
pZdHPud5IH6p38368bIDk52eoDFlYxLNBgavF08oyBGA/JX5gUjxsTb9JPlPMslCG5VwtXTViNqP
hqslr56V+bHTvpMCZGHj02L/ubygTSe5kiTcLW1kssEuRlAItd9R8NORIaXmU/o3GGkMD0t0gmqq
DSTbj1qvGHpuJyWCKjvY5aD2nm5wRpdXsv1EWckQNL5VssZuRzxg+YtPvc48knjJC1LLraM7ka8Y
TiHF7uYH8SnCwTMToTYzKWCMP65rJGU/TgnWZTz2Pgc7yF30MoUOvVZ3uqccOxl0zeZ5ccRYgyAx
APDYjwK7DpAjuYFsToKWxBBQBH3hssGZZfg1EjlvrnMVoQakSrJOxWaaylVpY3jyGDTeMB4un9mW
FFv9Tx7TsOnbka6kpInaLxZ/EFkA5kMnAX3qyZ7KALm2rMlW4QnAGU3RNiiEoQ1TlU4tgVVv2JhP
aTq3LCOnaoBOkao+MLu//s2igAhrIOVGTDE7m7VGotol3ijo3C2TX230BQTpcymbG9nMIkIT/itH
TMdOag2omgq3VwcymAUtCtGuOsfHN4gFT5OM3WyeFA4KqDT0rcfso97lC7q8gwl8o9byzIKfTbkH
FJ3T1H/x+EJZ9x8xgkNP2nDM8wLBE0sfde0cVT9z/fvl49n0E2sZggmRUs/aig64pq56Pzjx4Zfk
ZXI5PKR5CHxld1ne1pWxEifOTdMgjDtc+OAxM0ynaB5skKIn/t/IMEEihZ0Db4fgXudAn5jawSvk
ZeyY+otSPqfjr8syNq0I5EP/lcE1ZGWrM02mQkvgEcr6ZzXc5MG0A1/OlHsV1SXL2RxiAybRP7L4
t6xkdYNtkDTjvZr7Eei5+34PZOwndqzA8IIaQIm5E01WSd4+p3eZguqZeUDm3oZMixy01o31X53+
eHkLt43oXYSoeXFTd8UIiw2bHauuQAXq1JFX9bIa3rZreN8/MRU5sKYYqgQuCGNDf0wfod/TAJhX
zkUc3QeS05JsnC24V7ZMYVEEPDWIlhVMKE2HVH26vHGbU8wrhbCFJ32XqqQo0KbzdrdHrgG6CuvG
fmBX1rcMo6hvjA5ejSbiWBJV8FMXL/i1YOGCL/TeNJUMPBkTLtqs94f2cVJe+/HRaJ7HWFJg26xs
2BpDd7CpG6jtCdIs1ihk4ByjKFwvzhTCp6eFv+jPGFL4UTemq8Sak6btGVm/u9QCbeYEUAM0Jt2M
Snet5GAJ13V3aPPQ6VPLbUmiuWb9FGiBrGd9e1/ev1SIG6PECtsYQ/9eV10b7T5I7swC04u+OuxH
TaJg22bzLosr4Mob0Cju44x3x8TzbVc1flD1r0BzPY3oX7isZ9uq/C5J8HFtmtOO6SUyR82uU76m
5RNbZkl26n8Y57sQwbkhEkiBU4/lTD+XHd2114qfJYCO5/1t9KuMR/Oz24b6gmVDM9C5icKOsHkJ
adK6VhLMHmMaJWqvA+U4KUhW2a5ZSc7p8+59FCXsnqm2LEM3M5C/0BNWHWp6qGSMHhuOADKMtzIS
QLqZ2IxVBX3ddxNaLDgPpArUBHSEcpzRO94azudXrZPlmqpTn2X3+Ma5fRQtnFvOsriJLOykua+e
cuR19GN2Nu4xt+DPB7NxL6viRpjyUZx4HxXUsJQB4ng5aQHDUvqFeTHKSSYwtOR8q5uHZyJnZaBf
5jND45AvSTN1kYoxZEDwV4WfxxwQcJFo/6YYC6R+mFJgn6n9FjUMwDFAsYnzdU6AFvInWiSXhUSE
GBcXtFWGtlAWT4m+kfpPgeaz1pCdDi/VfLwXcDrv67CES2/JERHbJuBSi05zBhtM76VfJufUvg3b
675jTm/+1lD0u6wUsqUJ16CW6k0XxcgL1DFo0wr9kFr2qWxl8Nnbqr5anXAPdY2t1nWK1XHQkPhs
nDsU1m0w6zUuaJMkV+xGVvHjXgp3STyDTMOeoXpvLXygr+f4EhRdz+pZmp3lO3Tp3PgOr+6S2coB
oa6ht26pYxRN0+Slq6MTK6ynGd23ycS8eQz81Gh3ga7vWaTf68GXy4f4+er8uFzBTZLZakYjjOHC
EGu2ZxOizLshOyXGmbWSAXLp3gpOq7dh6koH6IngmudrNWTBq0Pnk126o0fJurjOX9pbwWMppom5
PLy2vQbH6QBy8rGfEzdf5gPJJ69Uyh9gSfWUHvhlSdyc7Lr4GraJ7bTBfB1Piperi0eixi2N/DCO
doSsxovFkmcWWcjVl8RXVWBdqq1Po9zJCnZT9PE+Ser7Kjd2UaY7Q1q7dpCD7rh3lL5/KpdfpCQv
U17t5q730egN8PzB1XvSOzrApoI6J062KFedUX5LhvC6j0o3SuJTGlt+2TzkGn0M8iJH/3t2JO2c
u2aMGaAlUl51MwCa0gKML83J1Pj3mFqPJFOdcUHHkGkrDiMgpaQ2sFXTl57GZ1qEkWsG+a6MjJ0R
Fs8BMVxWfy/i/mig1a606e+x7K9YPaaOVkTX4PaWkTt+DqS45lGCsUzwW5tii8eUtJhznwgG/uzT
XIZOnfq9fmXVvy4rwraXehcjeCkURnI1KUPwPlSDO4zESeZ8XyaLJFrejGxWqxGcVJoaUdsOAXQm
7HdLkRzK6r5QGieaLbwOY4l26zJxgpfSBotNtDNxQVbN4xAn92P4e6DLLm3DL1bduSyCojAgZeft
49JNXt9VN1MzD07Xan6xqE6it6elZbYbF8sdGZVX8Gxmrt2q56Y3zlQbduCDvhqn2p8S874bosNf
HAtapsC1BnbYT9SeRlWpAaDb4Xf65jSz1EUj8G4MZUq2eforMYJ7U9DH3k8KbvjaONfqOUIJ/ffl
hWw60JUEwadpTaGlFLlRr8P8N7y0NcVof9wnYJaq8pfK+rc+VHi2D53dJ0MLH1pczX7r1EC/MI85
ADlRz5No2ebmvV+8YodIoES1uei4Cq1pl4DC1zq31r8UIUQuVtXQigy4ftoxc/rBn5snOp/+4oRW
yxA8wGBNUWWGKL2itcbTtR5AXAxESI8g/HO6ud6H0yIJyGQbJzgD4GHNFaPYuETV3KEnbsWGk8pk
HJYSDyo2U6aRYQz6gsFzK1Culhy80V18jnPFN7tUsocbQCgfvPXbXN4qVFFIoQ3mgFCFB2GLV7yV
XK1DBCTQAdnK6mG8VTxZU9n2Pv7ju99QPFdCMbBUJEUB7Yiru6k7oIymhZL4/H9El//IEDOiNlRw
GUrYb6KhLFmbmWPZ1o0SK96YaJajk/HK6MD+BMKOvaK2mZMpwStoEJ4vKyk320/hysqNCOGKCayG
Vm3h0NXTcMQw255TR0cnWXgrE8N/vtrRqdPxAEenAJ6N4cE4pADt4by/MjH8+rmwGjHl19rTYisZ
HxoJHsPyKpJ1SG9q/vtuiVk+ZJJ0M7Lw+zMzcoIJXE6/SPs0ysihN/VvJUbwHDOro3DOcUl1GOJ1
6rY/WHZ0Q1tZtle2HMFfsBq9SHRArkJRX9BBT1rMXWfU0djvy0q2GTWs1iNEDQT8jt0SQ9fL6qZa
nrMJUxvDT9Y9UlP1L4vaAFqAw1jJ4nu70rS0INqCv3BETXGdzXdLZjm58spK9Qb35SmtQ5S9stiN
tORkqprThaVHleh+XoxHxAs+YxHmYtAkC0jWKCNXESn5C2lP7fm3mj2HSr2fSSu5jrbd3Oqr+Umt
vnoExFVYcDMc3cnr7uq97fKWeMBcOeUVMjqOfo4xdCkJhmTnIsQQ/diMNABnrDdkyV0R20/zHB0C
XLaJMXvwCz8vn832O4yYlgomGRQ6xcwuUHq1fGih1wo6xpfwjG2t5uc5OOjNdVcBst+vMzdoZUXC
bTV/Fyuon4Yayn+G71v6qMV4yJRXHa2cJpetTyZI0D0wUqFaXcM9kGtOTWvdclbpzLNDR7sxHdK7
nZvfFq75cHlf+a/97PXe1ycoT9XNY4L9BiqR+qoEd5UO3+ddFrEBXM3N6l2GoCqt3gRNjPoaFHTZ
hQ+z3z2Wbndo/MEHF8pb+2S5iz165GTul2VvLc/i9NVI3Kr6pxmppVGWIg8Rbihd5RjoL2Q9cymp
d/9OjOB0oyydsqy1gdWqT25r1U6ofK9sGenbRrsVhk1WqxF8bpfguW1NnAykyXyjPnXT5Fb5K1Hu
08UJyx2zjxpmqy+vbdPyLP7iwcAmwFHEruSkafRiqugC+IL40DxGHp+pJ7viPvRkJK2bb8S1LMHc
5hateBrnr9GI/ceq0dVL8hqj4Il2TPXwxs76u3QpdzM4BGxC3ByPsL753uO5N7flA+pbvtbHX+ch
Pc8R3udzoftt1V7VBrsalMBtA3sfDfQlDRd/MtitgV5D2XbxQxAtijfp6CYzGPnUszuDJnjCBDwu
YE97RfcC5mnDLyD8cS2o+nUoBWbfVHFq4rnG4CI+tUtWMZB6Sw2OmEZObt5X1T7KZQ+4rRAM2Dj/
lSF2SRI1No2Iy2gxuoDRDM2ZfYJOfzBROsSpvps7DKp7h9GR4hnIJAuPrXii6NMx+OqGm2zYTwb6
78C6qRx6xZvoc/hyWdklm2kIhlzXADBTG9QMYuusQLcAVlHvL4swZEsSrDhvOkIX1iHLZxbnwUQn
KEqVNX3RGtsfu+UhadlDmyGo75T4FOmgFkribh/0yVGbw0d1jg9apR3nInlMzGifzQwjuc25tsqr
up5f6774hkzszVgPh3Qqd4sO+IuOHuskPiIh9ovpfeYQVQH8a+6FfeQqKHGytHDK/k8Kk1IM2VQD
d++fDeJdeQSb1o1AzWv+smzVY5mkvtJ/SeKDEl5jWsq/vLfbHnKlqPx8V7GQDaD8Oo+BIZNXoRM1
QHfDcTqFYVxbBXWXElnVsPHioD5EqIFKhMuUR7hLjb7IKvgsnirOb0x/OvSVQ36B4gRw9QjDUo/e
KVdIX10WK9te/vPVkisjb2M1I4vXtCcteypbvyBe+qeW8ULxY7p0jMJrr1lavGy7CWpbfk0R76qS
0vGmWTDNACg3BmA+9fWORWXPhYXfH/6Z7drJyZ1e3rDgYOl7vb4HGY4sLOG2/GlB4H8GSxhDpynh
H7TauJaNSaYXgNgMmZtVnl09mfGpMA5LeceCB33aKdN1pR7KRtbEv9GlgHscdVzevYxRA0PYyiJF
O93IatRQovIEeIydngRoqTd0N1Mmt1CDXavPj+jod8u2dCiOMsPQf4YvdtD9chib8Bb9Ss/ANvZp
+Ioex0da2G6vmRK//wab83mL3j9U2CKdDppeawM65JICvPaDi8SGixYpN+ibG6UZn4ImuO6r6qTr
xl2jsmc0kB7oyF6DWT1qw3hsM4zHVJ3bLlgkGdzGtn91Kjo9Tfx/fTqazHKmuXMiS3WQlLzWu/6g
a4mXhs2vsIQNBeXTZEVAf+yAKVnvpyK4ydHR1KKTMlVbh6owr8v2tBWIrw5HhBIywqZdag0t0Qzs
vehbvVNMxSnJhMl3WRF002Fg/FYDx7ONZkfBdNVCDVOL9MhsqE/aUju6AlL6IJAp+qblrsQI6hYa
qM6xEGw75j4yXT7K2RyyM4FTsjBa2d/Oh/LwN3v4vjBBb4IwaEsaqMBj1P4k+o+kRy5q3rVEVuPf
Oqu3aTmGHm/tU/cwsetBGTjHjz7ddgvMpPm5lA+Ncry8nM2E21oO3+GVq+gxFxrScUCmi9spRVMY
r8dBL0hlY5JOc7UJPcssDFwjH66VAsTroSUbSuSbJhrj+iOEu21U9a7TExyjqt1bduJU5nHhXSjJ
Lp5/4h9D/PNfLlu40Bpm5pWKfqr/n0DloWzkBQdeWQYog2STt4wBLdkM4+CE0k8tmFneDlkxjIib
TWQtw9TL4DvSWXaNbV2XQLox0AHOwR/EPIJeMfT6KDjKdvgyjj56Sx2TXSeNO0uZFLldfTqwlShB
a/K4HrqZc0wUpN0VqXFLNKT+kmI42H3sI0uH53YmS3pv3Wrr9QlaUkVlqYDwkyPTo366K0+hj8nf
+xqgj4DzkZAib26mCcvD29rW8d9Hu9DBJQBCN8zi0OLJ1vrD3CABpo/7Cjk0Kxgl9cpNA3iXJmZo
w0kdjDzG0pIjMCVPw8HAJE6zlyWCN/MVZCVHeHPMQZ7HIb8BOm/0+wOgjznfVn2Kv4V7+7o/0n2+
r3yOpA42Rv+yzW1aATU1UNOB0hfm/nFHw7YG5nKNx0GSPNDSS/mcokTE5oOerGQIj5xZSVp0C1iL
N590F04T9RB0KnHk2H20/5vloOEd2RcKtiFBQVLEXtUyIaiLTdCv5QYQk6Yduq0lerjZ68U0JKoA
aqEhnhPkTH3Tp8UC1YiOs5v9Qo+nn16bznKif9C055OH//uyVuJETZyruu4hE0np8qwBChOPxVIS
Dm+Z1lqEoAiEdbOt56iZosStZE/K8jUYfy+NR2TNoVsatxYkaENLFm0AfjNaaRKe3rxmwX40Mufy
hslWI7x5mxl8XW8V4Mn8mVTqbdzwdCqG65XMAczV82VpG7N7aAI2kTDlNwnqZILn1fEYJsYC4Onp
J0d7R8yzHKg/78zH/IqPKYCl41EGbbYZJKyF8o1eBQl1k2gzw7AOZtKNXQ6J6WE56EftxHYlc2SF
7jfUUPF2AVA+RaHexpvp7ecrcWkZTKyYEDymC3tM7KeFxfchmGppXf/KKCbSy/Gsk/lnHwUHM2ld
qnYnANfeZO2CR3H4206MUzWOh3KqnXbUjpEF1NwqOUfIQVPgxpN4cOtuitAUNH4jcEcR6x7Ueboa
UvbbMJXjbFe/4jDwB5qeyVi5tm4dc2Ay/s1ZrtYpRK8psOdZEiEuiI4LsH7sc/ot/hIcWnDRuboD
zPofyp1sKngrrlzvreBOrCbpFFrBC5MhPFZF8doAuzOwW7xVBomdb5rf+/LE5waCkbFXAZng5dZZ
y65S/Ved31/ewu3VgGgTfalU+9TBnHbtVOOWhqaQc0H8KvpK43uGcPmymK1wh1nvYoRoMayoBvwW
OMWpBdA0u2uqZxXo1iVASDHnmYZfL4uTrYq7nJX+U73tk2DBxhmT5bDod1LedflLWsjKF9sHhKoT
QaYAw1uC6xqrQE1r0BcDWjZH713u0ZqBlDD2Li+Hq9Rnc34XI7isTLHC3Mz4Ddah6Eg8ajP0ZT3o
CihFKycYd31x/HcSBX+FCHxUCxPRvU3iF200PfAf7rI+dos898bQ8ADE50BxJAvdvqsRC/x3QwU9
YdMSWknMI3A/2INKb6crzvCjO1OX3XKOXjWQuZCtXmOMqf8jUVCVaKr6ilWY5inrB1LeDdGPeL6x
1INiucX4pQTvZfj78t5uKg2vOgENChS34pRpymsAJl9jP8+HLI+Ok50eKJUR0G/MeeGie5cjTpku
QcOCDuPTby+09By9ItpHhztHJMHYy+/Yk+EKbV7kK4FCWFJUrZnkOgQCbtVbWAuGhd5FB9/PUiO3
SSaD1Ng08pU4ITipgygJywxGDhh5N6s1l8RoPU0S40cQjRI14Rb2yQIp8NAQeSMfYwr2AEmBakwI
+2lwUqdXtZdMgG4HCCsBguIXJGiQsypRBz1xEsDwpB6XEyavQAFoe/93nEtoxkqYoPNgAaAtm3O8
w5b0tk+0F/C6+H+h5CsRws08RpZhjwret1qj+tQaX8d+OhlGUUiCR9nBCLdx2tSKTjnAdlY6i4UJ
jk6GzrXpfN9XIk48dGFB6yrAZhUNMs/dDz31bA13lvFrKt0w8hb7+fLWbS+JINeAwvRnAuyijsZx
GRFgMMzegN7bSalk0zZvY/ougX/B6npMitqejZbTvIKBp29CDMNZXpy9kFm7WoreVYJMog6b70q2
EikYkJ1pHW0YLhRzr/ysdsERyXugCKsI0mRddpuFHuAhIHGKMutnFtuk6dqmKAGGB5vy9e6bUqCz
HVhgpbmgVf2bHjfHWQeZTxDsLp+cVLLgksbUDIlCIPmtHe1s+ybqOyiAHv6mwwYcvQSAvham7sUx
+HSYMqU2IAinFcxOPjlTew4Mt0sljmnTp78LErW/jhSLLileSwgUd2Y6Qw51lBK9SyFKrT3bS3aQ
79AnR8swUGciyfKZDJVmYW9ao7GgbzD71SOZQl30TMUO+FDdeJe+XBa3WW1hK3GCm7KtQrcXnu7Q
98E+cpvHfB/sUsC50ENwx1nOGHjT49d0B8pvlEQ9cEBd/oJtx7/6AsGBocZkzTQHaniDhBLnQog8
8246caAB+yjrM9x0Le/CxObQErDRsz7x4pK+eN2YA5VHFgRs3sorEUIQoOhJZBaEu8va/APixiMS
qoUbLf016jJ/86pYyRLMDYBXSz0BQR59X6cwO5rRszke4uTLMgH1SpI83bwGVrKEUB/wJ7PatVhX
qVyR2E3LuyI8m7gSmuylAYWAbMxcdlSCj17USClyJCq8obgl6jOzPYni8YO4YGkijGFDNWXRa8Cs
ZlcTxsI0pwS6Cm/eUc/SrCnfnE+yEDtRnroElIvg/VmZRgNiNZRTp+Q0Gd+SkYLizfg+JgSzfJkT
MNWZVDqjfx2QwOprgWQF8C9kEeO2f159hxBlBQFa5/MJxjah5StvTccIqY/Rqr2N4d0qnL/Epb7H
zoSOUcuAUravwJVwIeoKh2wwK8Zd2744LsflvOzTJx00DvJG800jXIkS3FptpSOd0azvqcqdpj0s
FAAwx1aWO+CndulUBdeFTOeSaQtMwpyPQXQ9Td+CVGLh2yKQIcZYFbA3xIpModR6r/C8mTWcpmhX
ZrdBK/PAMhmCpaVGFXQZSLHwTlJd1c+86WxRJ/qh35Jbji47HqZbWshChS3zA26OgYFrVf1M4smK
ElP2E2IwXkhIz7x6pqJ6UHrJScr6uuVL1rIEdVBZlIWRhoPqvPo5fqOoz13ld3ZTo7WyPcj1bytq
WAsUNANsLFNOY2zpnHm0h2++iTlGr43pKFl4vhXLrkSJQz3TnKZjMwAgwzYGvw+Ahaa8WrHuNM3D
2J+W1P8Lt2kDQsIGwJyqqiJKn22UWWYZuD7VfXlT7RAvHEoA0TduKB0X2dxFtO2h9xSz45geg/2t
wnSl1GgGVo7FixqMQaNiZ51Ifd9rj0wGLrCZd7FXooQD6wfaNkoBURwSnttAfc17OdMrfYfW0fwv
4JVtbSWP8qzMamlGEYV2l3CNbGpPb8IHLU69kBpOMGeHyye25QvXooSApJp60M41byxeflkfdRMd
o64uG72X7SAVYpE6qgp7MvCAHwDwaVnfiDZeRZ3yq1/Up8YE5XFM3QIAQj0b7+JovNVn/XqZvl5e
66YxvB+jmI9slwgNMxP/iL587YvYVfv8S9286FPjl2gLmNrseFmibHcF52mm5VAXJjiPaXk/dW6f
YuxtPNtRIvPSMkHci680RkuomigWXxoqKLMNpsvSHQ7zLQXkqHG/ALhBPfQvgTRM2gpd1urDv2sl
19ZZTjId9m4f4htjl54UF5xZt4vLsbnlnnPrMkK7j86BIiwDAdNHcZUOlNggBGgbKVpU3ELY/rhL
bSKJ/ujmlbCSI1hFR5omGgKKJOSAcW6t2OtBd5f28xMrXoqIvVKwC4TleBMO8ZH14y7v+l2TNPdg
gDoU4bDPanSZk4k41vyr14d7MnbHsZ69uae/jAG7Q5Nv0Uh/441OnELtjjGpMRMdxnfG0taOTYBf
ktHYmaLlx5JbXt12KNeAziBZwnsyJ9dFhuqcZrTMKczqIeqN/dLU56Y0H5aAuUbGDnXBwM+h7kM7
29F59CLS7ptQOdF8/Gmo9WmurROa55y5+zUOix9aEwCG0INAhh0J6blJ4p2iNl+roLkObMMzMtMb
gSpXxeyms/Wn1OpcdSwPAIHdlVR5vWw3m+dMgY4KihGc9qfAxh6SwrKhVlb+dWGOYnwLQkn1aPOI
VyIE08yQ2G6mGD59aa6junNszIv8u0UINtmUAL1uOtgktm3MT71+k/9NjAm+q3/2STC/NAyGpeyw
iNAonS697q0HJk0YbfqWlTEIvrvr1SpjnArC3Bu7Yjecu6fIRapS8akbPqENTkEaNnM7ibfenM5a
G7vwpqyoWmLEnqPQIOmLhkY8wzgXYnAYPYxLuqGLO/FWNvay+Q5ZSxX0gqXV2GKciEsdAV0LNLZ7
dkyP6lV2L0tTbWo5Jh0wbwd6y0/slkGVBikzACjEB00B5lolpwLN15e1cDOFYgNwAWM8GvDQRRQm
HcABMy1M1DCfgdUIxmPlGfixaGCs3OyLbPs2l7QSJigk5l2YrlUomOq/65L3q7gLmXzJimRChKci
8NjMEIUMFPyuVHf2We0kaMQBNfkzsG+OeDMewluZFWxGm6uFCdFm3o91WrW4EdL6Lqn9HkBFgOeq
m2MRS4PoTddkWpZpAesa6iEofjESHaEI1senr1UfJDP3OUYTTae9Knw8SV5kRfvtDX0XKOh8ZzaW
ZtYoTalVfchHE1PP5dHsFMlzddORgGpcw2MVAEZiaS8IC3WMzQnpxDEEzadfjwRzh4CckJSjNs+K
gDAEjDIEjDJ8uaugJJ6XrGptmDBJ+iemM4ywsecs/RrO9s4YkmeJOm4e10qcoPNsYkyfcjhh/b5K
HIxYeqAo9RAI2U6/U3cGsBr+pjnMXokULADDtkkR1bhaisF26MIBG5Q9PkRmady1izmMtRxB6wED
PYP2DXLsx+RO54050EK1dBon8QtXZmObzUdrccI7y9SwkemMnRx+UmfHMY2ZtzyEVz3oqJv96Cyy
K0aiKWLGt0jCUddNLhBkGLygboKwBFSrt2hRfADgFB6t2mPmqpLpgE17ez8+EQwnHOYUINsQm2SD
Q+hzH1y3UkzqzRTKSohwbWd2bcPicHbqiTP6Kn54tE+6U7mgT5MY9valuZIleKwqBCvVMGBB5l7b
KU4LzNTU5WAD+a0sWyqxNl3wVXppWt1ooa6dh/dZcsoXSVzIdeyCyouJX82KIn3u8SAuI6VFxzp6
HZqqB8J7umuX5DYqHtkQngrbkJSSNrOvK+XXBTcSxDoAMGIIDjDGzGegwqvySM7yR9R2RECAGw57
sj/THybs/5F2XcuRG1vyixALb/YRti09OeYFMeRo4Avefv1mUSs1WIS67h3pRYpQBE9X4bg6JlNu
rJQ+2uZ7sjd86cvyoKMTFzk6il1c3di2sYs0Rg9jKWoKoqMNAU8POwNtGvyI6XYehuaw21kDzCbz
84C3SMETy6jkOGLur8zw9F7C7wWok9UGfIGHQW09veeY83amurpQRieLOFLajjaNUFIDrCYw5F7x
/LajfRQYgYyJ/w6sutwC2CYgJXZ1//6OTJzL075I2wmmML0Jb4Ld3BJ3Acja/LP7JTmgKE/8+jFy
hafr8W6ziqJboHcywa6DcsrH6FpVVTELsrRgq2eyk/lp0AX866gVPzoTxSPO5PqmNAN5K4DDDKwE
M5HOMPVUBV8rHYPW93k3eNV8MzYYmQwn22oSr17U/fXzbWYpK4lMzIurdkyIBMVJxPmYGIojarUb
kmpnWP89RIIJPgL0cU1VVbFWwZh8ammpFc4K6vchSGL7cj9VykkMl7MVfb1+qM8Rh0rCJpNKsy/M
JH/8aOKoCaKWgrZTkF6IeitOqBVwgsCmCKyhWPQxg0/F6EVeh4NCIoyK9ZXTTKFdDI46cQtdn90z
DnKRwlaAsCUHkjgTcOPUm6hOH6S+frcAR71M7e4weRRGR75pj8nrf8DX/ik0fJTNXOISVYKaVons
FvnimY3og2DYidEn+41vtToi4zCnPpQJCkSyS9LQskkhfycNeQRhFUfOhv/4eB7GRQLYoQZfDyCf
4z1lrUgwxAzqWApFpO4w/+bNB8VObsMbLlYBLdN9jLEQbGBVFVzWFjo8jOOaIuCByAR9q/Q04BGn
B3Nuv29TPFto9CRnzDM+Vj80J/PrW3LmRaTPLuWjdMbqFkweGmMhya60yEEppU7a/orVxtfGtyJH
45Pw3j2blrE6LuvDJA2f1MgUFwU7u0DvdrZ+qLwgxBPCuC0TTYquUsE0YZKbeDjoaeuaec2x8U3r
W52EsXGh0cZOGsHiNvjNvg2G3egLAX+P6HPs/vCF3lOl1QMuKpYRJg79EMxzmAyoWRanvlV2Rt/u
FlCFcQxB+5xTfpTHGDay5LQgogDMOBWr/XD+Por2+5Kop1pFZ3WYvURMfi61+VyQJLKFGnitMvku
6sCGys2nvAfWZjjLdj0SutcIrM4m1WxUZIG2Hz0QI7UFoXoWVcEBydmPDEO82OhZJidRiRNh9VGd
AJc0AwapVohjWJMtR6+inJwzUbpTTeHYA+OxN/q7ZjBvBWN5MwFqY+jSblEfQXB9zDDZl4/Kl4JE
dgQIFUzzvmpgZrFG1DVbLd0lk86JJ7wbY3yUMksC0SRwrJetrY2znbQ8Jr2NpOrjR2G801Bia0IA
FRHeL5qfeUVA35+F0/rmreouju4DL+3c84b/tp3iRcXf54ZXuhe2xBgSC06+8/WD9BbtpF3oSg/J
Sd6PPl4d/nhMHXhFjmVtzCN/PC7jEwURMtsawxd/7sCUgbofduGOspw2TnXOHenn9TCz8eD4KJHx
g7WZpGITUcT/AE1UZzkixXnPVnm7jp8zqo+CGP+X1qGaEIKj5ahWgCJkITehuZ/CB86Btl2ggjRH
kRSsfzAaIw6LFho9KP5aT/FlD/YB6PLYj4LmF3oh9nBWBG6rdlsmpX3G/i12DxnXgcZbZ4JOG7Bh
Y+EhIb1R518TsHevH23b3C5SGHPr2xBcYzRRzGBvYCSw04YXlP/B3i4ymNtrJK0xs/yduAPAmbhB
Alaf6Byd2tNfYzjikbf6xbs+evCVtSXWGJlmIoMZGXAqAHDRjhp6pNcvb6OsBP3DGCiQh4Ho8Knu
2IWzFdK6NMIJvDsK7YI0nfRG2fWycQDe0K9SwoQo4rJZVY9TuXydO3JExv+2IJwKRrG7/ns2z3z5
OWx0a6e+HoYC0caQTmQ5zdVZ4251UrX7lGFhiF3F/iG4ytmJ/DGRAMg4aYhoQbUvUEwQ9/UeS+EY
l+dV7baPcxHFuJGw1jEfL6SKO82THVXlMVoAcgTkiuu3tu0gV0divMiSZURqWliaeK8HiAj3WSAF
3S70e1f15Z0KBGSOyM2TWaJhmCiUqEAb+aicbbGUSTUusru0B6XbLdYX6Mv1U20a9koEo/9zB6x7
K7awhRI2e1O3brqeh5q0Ue6B+q9k0GOubCzKAcU31+DP6g/Jzf/Djd6PbmjTmWGeNmz6etpuAkSA
/hk2Lu1FrDWYWAUZVR/lfbEpbVH20uHx+r1tJqIrMYxDRP2qDqMZzopOJtM5o9av913Q/46prsQw
GpACs7+cBDoFWqB7AJCg2G6G/fWj8G6MVQGjE4oIEKdukzwQ+cGYwU1/+I1NRqoEl+/CKAG4fEBN
EePC6sL02/I5iYgzxtE5bWf3352H8QfAntDDkEBSUgS68gQP1+lPS8QbTNx8I1iGDsoETIB9KkO1
eWZGWgNFi7AetrhSKTgjpl6s2ySVOCfiiGKn/IdWq+aKgLUN+FiBFk9+J2OgzYxuTTPdDw2PpcfY
9jt/H+0TwUcpEn0iiD1i+5YNximVfzTi0Np51oD4SXBIq/tJDvLPubkxGuDci8ZOCTvA9qvgnW6c
MGocLfqRTpPbjC1etKJ+smqUSoTwRKIvkTpltmGm2FMuPQUTo31feGWbviXd+8PHMWcMKBlFazlL
r5+TclHcXB9sMdLsfDSPWZ88WCXIEqwh2alLfZBm8qy1KED202h307MVovaogd5AlX1ReQGQFMCX
HhSwsGLMyybz4sh67FSAEpvq2M5SAvIsXfwqN+OhntpHU34gc/cWarlTpdL3xpRsoGU4Y97s1PpJ
ibvezkPr+xTIyomonG+9ZY2SDF9Pq2SAbGSssaqTMmklVKtH47EfAa2kYLwvf2xKnplsjMRRlJ+L
JMYiwcJh1qYB1y9FxJ66r8t8V4Q3MrBwxV+F4pH0vreC0cztEdvkIw8Sh56DTRDW0hkrFZocY1Ol
IbmVkp3wmtstxe9UN9cimIAN/RbmrMFVDsJZj3+a5Am0cZhhH/zrDmfLXNZymMoHKmVZkhZYnkrl
l8X0M+F7x5sR5olg6h7qLIi6WIp4FKbAA07KoKzIk2pZPAKDzViNwgbN2VBG/VTurlI97vQcXm1C
QxJWGSQpwIhHl4Dnqfyy/Lx+c5s51Vocc3WZmM4N6fDYpURPtAJXPxcOAeEOCFHt8tZypW/XJW6a
1+p8zEWGBd5QIwBWsApeu/piOCPJg6mO/ElMOZa8+b5dHY5t7rbAMe3VLqQFhG7fvk/s0tomvyVJ
f/QnW7ocim3nSgCXFPQZ4xNq0O0lEBbFN7QMzXsrbYWh9XmYnKcwE80sy0l2Q0HD2N8pBP1Xbzlp
l9niwtu82vQPqzMxmY9ZV0JUYagIODpPafRNFnlfZ+uFsj4N/QGrrLRXhlq3BtT4xkO1py1Bsovu
ov9oUpxnVWxPV4d3CCUJD8DWq/Y61BxsOYND3w1NYLkLt0nB+1KMcxWL0pjFEryrgz97xuPg0ipS
FkwHwcuwY17uFSf3skfuuMZWXR01CA2PPnTL0O35eKcKGYgpyAgpll6c+7ndVWPsKSLx8ywf7b4U
fijpo1BMnikVwXXD3iwfrGUzZzbS1BByC2APdGgJIwBO4gE22EiBOG5373ueGBhtgTbu8zrn2z7l
cmomzmjooE1EwHu6SAEWcJ8Yu7EFiinnpbYZAlZ3y7jKURT7Hus8smsNX+CvwjCxxZEzA/BOrv7Z
k1yOwrjHri1TTKUilNFLVDF82GP+i/jFH7oLEEAwfA+76qidOw8rdT6lHCROu0s1h+7mxPeNR9EL
gECx++83I5GrXA7PojZNooVBU0DguE1aHsaqPovAJbyuQJz7ZUkeGkPPxhh1ZZfkSOOV8KVQZ3uw
RM5sGE8M40R7YTFnpaZisM0dV+LPKXqaWx65+D94nL8/JIv8nWfVEAopxNCNEQRW39wT1HKpwzH2
jX/96rZTSdGwNFDQS/qncWkMGoemJeDzqOfkJQwUFO6SADiVt5OHie2ANy64WVADUzamR/AP8AAZ
NU3LuEsjs6b+NLtR3DrIHM0rzukX4IY54x7zbs+LwtEPmUacT7ZxEcrqYG4YQlSmSI0aV/Lr2dEP
hk/3wrSHyEvOlqPbk6c5iyfbGuygsTsn4VKRb2oPikE6ph+wm6Yxrkaa8GYQJURFpU2CRlV3U1r/
UgGVzznsphwZK1R4gGCLnQ1YZSGKMW21uZZsK+2PsDm2Fcdhb4u4PD+YAK8OgtCALEl2a/W+T3M7
ru+AvMk5x3ZU+PuRI4s0Yq2ivKzEupoUeAMAfu1edIYnykLT7KK96oq3Hbr1TaCmDg999/rZPk07
qEIWokeHiFCXN2P0KIReFHPGxOiX/qSNq4MxfqQ1ikEzephA0rxh/sfuix9D1zv57Aqz4F23b54s
5lNJgqkpvUmX+FK/GNGvVkRH12+XDGGWTJxPtpnMrg7G5GXpOFeAH8pRfKBZc6DvFeTM+YE3+74B
FUmfv2i1g/dV/Qz2X4Q1qmspLpBS2lb+tCuB1vdQHec3K5Dt/DDu8q+t1+7QAfZ4UJHbZ7zIZj6e
1FkZhuUFjM+eAAkPpDkMxAM+6b+f0v14ROa7oWNLwIiHq2xyX2ixMnFXLg/XVYNmHZ/V8HIS5mtN
Y9kKsYRblMS7XHkWVC8GORjY6CbhZ8brUW4mWqtPRs1uZcxRHBedXCEFamsgEp8W/ahm507gOKYN
1ImP18ZkkhnAiipTfdfA6VTt62P4UHrWrWDHDoZ9NKenMwdH1W5e4mMTEG542zymAl9Fp++xX8q0
9EKSVVK0qMjeCRYTlXwX6tlejzXU6CPOK2jTsleiGEXMelXv44oOgLVfi0Sx4+oxb9+GzEu68Hfs
WsH8lwakRUxp0Z+y+nh1l0dtXoM13ZoxmqDeTuI36w/D8rAWVi9vgFXnyNtOSlYCmYRZbbBin40a
5sEaW3SwO3s7vYbu4Exeeqxu5N9gIYParOQxSQmSg3KJCtxlp3ut8axnX6+b2nZOp9B5WYDef4bZ
1wuhTzKFJsG+dtvtM09N7QSAYeQGL5sdD2R/Wwsv0hgrmKpFTMaWPgUMsGXaI9qiYrPrZl7JaTNW
rk7F6EWRjEZR0ry7rENXr2qv0aRDUovnf3l7jDqYzVJhoQ8pDZ35AqWgP+zUpwko6l0AJM0dR9rm
qaDnEp7B2EN/f2ittF1aylHtVLzAi1o7xnrkocFnSxWwayaMYc2LN8zdfjCr5zLTAllcvFqu/Uas
7NL8kZvC7xnD6vcwflomhizOGk4v7OK7ZFcH+p0OmG4bc8nYzLXc5PX6BfDOz7hqPZTzDNmy7JYG
cmIpc6U2dIVp4PhqnhhGSWUQjplShPpha5LdmLfPRqfYZZf9vH6aTTe5uj1GR7MwHGXDRD6nTTdT
u++0IE++pMlZLvbXBfHOwyjp0CvCAlxuJI5h6phV50tT78jT4l0XQ//Mp6i9Og/jqvo8rXNsecE1
KoMN9GV7qVt3rutvQ5OCsZjcE/3xusRNb3KRyGKlmhgGMOQeg3u9stwUs4xB7fmABYf7stSd66K2
71AzKAg3cBnYUeOOZHqUDLTYtuxV6UjCO3V+uC5iu26N59dfMuSPwUzUiibtS8hAknpCe9kXnMqL
ztNhxKaQuJO+8RzK9v1dBDKpXKMmi0FE2j5Fkm+9ds28j6tATnitRt7lMX5i0fuijwleZUp1NrNj
az2jZvYvL4/+hpVvbIcEiWmNSh1FEVXAd4g4hiKdav85a0b+UL7xFp62Y+fqgzGOIlRzPezC98KW
6MgobNGRbdWm82YzN+/eNq/Lx2LcRZLIfVPPKPzPk4e+Iqja7VByVCUYVSdUOYGNpxmMy1ArQS+B
WIGSQOaXzfPQjZjk/xoDvOP6Z9v0gRpQ+8CQJtFn+8evFo99nvWZieq/Oti9hFIg4nUVn4Vhz+/h
bxvYShpzqjQGyICq4wqlWz2QncoHcfL5TbfjhwjADhGGw6+fjur1J4+IZU3kVXjMYlXh4+n01DTE
fETOH5o38vA0LcH1v79pV6u/z+hfrxVSRxZNdtPlpjVPeXnsYk6BeGMJDgnoSgbzhYAZOqhCgQJV
jnF6sAsDgkPGNL0Ch8Rj/NicUl3LYr+PIlfoo+O+NJuuCCu76qT4/Xe6dmp87146T3GGyc4DXv+O
K5gJXQPGcmtDhmIQ1L894paBclM6YzB9EUANTStwAH1rH8mZ54E5X5CdmjP1JVd6+vjswENZ5EkQ
G5adLRnv2bLZl7p8xfevvPKOo9EK6pzDUymDk9SPZbab5WPXBRlao+lih+1TpDwrCse6t5uVmgUe
BtQWP/PxiGWnk7FDgEHSdmgNgNMYlnpSix/zgCZpianuGdP8PTF3k4Fxl+vWsekwV8Kpda7OnKO+
MEULsuVas2PltdYcNXGsvrDb3i4XHu3a5pektE0geFFA9si8r7t6AcGRinfUrD6aWBWV9mHHG294
Zyj/5FBWQpgMwdRaOSKZSTOEZJc+iR7wYmo73C+BcrAqZ3QB6ADssiG1I1/iZJGbIWElm0kWpDEp
jJHinuvP/XCrybemuluG++vfjHtC5qMRJc/FSsd0IlhWJl92MMqx729yvwACj/5YY+7ONQLs0FAY
Ho433Q7nOshyLLhsMEgxXqC1lmSYQiTkafxqEpAgpsGCfKjS810UT7ta1b+CftJpZ+U5KVLH0GLv
+um3r9hCvwM9D90yGF+rtDLYHSlgrj7viuwmEke7BkBH9eW6mO04aChQUoqOANSCj5YRt0g0cxmD
H7mi23q9eOCY8Qcjp5wQO2uekVWAvUoa/GyxnrA5GJSDBuKMlxoY9Nd/yqbVrH4JE8FCkB0kklrQ
DNRPiz1Ah4Tkdy51JYK51ETPjSkcdNmNQuEJRTiAVYlvgqLtY4WTNFHd/GSdK0lM+LIqqSgJTQfn
whM60Dya367f1naLaiWB0dCiiEtT6VHEA1LuXYViAzCx3PgGcVG2Z/u+3/FQw7frXReJ7JTgmPSD
GhGcCbAnHm3Bkdc2tVv3T6Qa6y7m4bv+g0TK1KLJpgJU4I/KqTbiLC8NzkhBEpcTWu4HhOI7Cr5V
387HmPPRtjXwIo5xOKoUyrNEuQDqufcmHZswcWEnGm/WSha3teMiiDE6YQpBudGjqlAtKbatxOLF
6Kzneenukz70B0s/ZCNGC2pgJ0SYZExLG+A6vhELpj2rxclUyL2e9TeIpP48g253Ttw6X8590uzS
SJ19eX7BvtIDmLUHRwe8VEwkJ66S0JmTeW/K8gmGjr+rNk/90J3CLrsx0qq3JzKfGknYp7nojCNY
HI1nTchuxB5Mvhq5z1vdiaf6KRMxWdtgHFXQdM1WtMlOxeq8xOZtOg77sph2CvZQhv6ptTq7FHqn
nIdnUMscG/M+1iLbSqTnOJmcuiqdScydkZJYit0xzO6EsXsA/OqPfI6Az42TmdLsCKR76Q3gMWl6
dLTk8bBE6qkyM7uf0y9h3RyaMjuIlhBkJcGIphRMXWHL08sAitd+knxQ5LwYIhZNFTRW5c5rW2zP
TqJj9LNtdDqmSnGCRnoaW7G247AOAMt26lPZlkcxmPTpVh6WPWBCgGD03I/kpVKHk1L87NI8sisR
sGW1eho6jVLo2hMSR3EeA6lQM3tMw5NZAN1msty4khxjkp1Q730DfNzZgk2NqAtMfb4z4OOjRAO+
9o+xA3mZAdLRYbbjvLrv5+JBUmZw02oSgLct/bkmuVdU6rFvW5dU6n0tE09NRruSi9uwbP1mMX9q
9ZtRmrdVJ7+QZfTHuX9RI9FfMGyadBjNSSRkPssXI8t2odQ9lIV1ENIBZzdssxhKu6jRKO3CsXEF
gonXJY1tS05quwyBQmmC+iOxFhcjNg9FJy3OYhY/zLBy+liyGwH/RvcEnE5Olkfndja/G+rwWNXK
KzpSXkWmvViktqzn4BKZvsuFvJ/MaicJo9vlBu4TIMFDcRTb6dgnmJPALK0AkLdC+sMSsG0IQiJL
jR85vpTmSp+99cUemdBj9Oh0Rx3BLNiL5Fd+dJ85FZhW9pGDo97qvOb3dnYBhte//BoTh8YQLa2i
qbCXfFr8YZ8c5LvWj2/AnxuETskZCOFKY2JRK3TGXFeIetiz9OI7HQ+38Of8tng5Zi55oxObeQsd
EcAbl67mMLlvbA1gWtfRedSbDlb1hZDGIbWfdhWvyrPprVeSmAS4rc1RGQk67+j2ABMSE3YUGuJO
/hra4H5yiSNwD7d9lSuZTEACGIUpLgs+XHsAUe2OwJTt5JTtF68LIt/gtOC330xYiqGoBnTpn9ET
jCfKnQaeXbe3UtdILbto/pgwJS4u6rO+vKRpbauD+AoivWeORWxf7kUyozOJnhrmLMIi6LIm8WNf
vlO/ybhTeF0XTQQfXcnxMHGwMOh5Ptnh6rxMTjPKTW3MA1o1kz464VLZY+uV08uoPkyWxznhps1f
ZLHDs1bUJc3QwyoatznR9dAU0HvqU7kvXfGocwBUNq0CMMXYGpKRx7Bzi5PWVO0iKDIOtvgdiQ9S
2dtK9cc4vXGOtfnSXUliXFmVou5eDfhw09voyQ4BhASdzbLO0XN4ooBFcDEe/OsX3ibRdlfbUmir
3jK0T+ypTWth3AYhzh2XJrFzrG2krXKYjD5oEuPYjupxVsOHpa6CpjYR7MGhks037dz6ozL5Tdm4
hPReG9JcZgqmAgGpr8VXNTft63e0fUWXH8qkeTppSnkS8HqVTOuXGCf+oPavQkKwbgIdIJatWzwk
ik1zsgxaEkAWCzrUj4lsWCPMSjX8hjGlO02N/GxAN467CLolBtmmpGuKZAFAlvEXpQ40XjO06Iih
jwi9NK9qynmVUxNkTXQtgnEMaTgPmjXA61KKE+J3u8ajOvVbD3AK6QgAHsRJhZ0vzLoY02kaHuAU
BgVDSF7oypjU+XOgmTf9uWWeME0QuMkgKACwwMfPg0KjCrgOlJ6zDBSQtBLV2zMGGmuO5m0+2taC
GD2Yk6bEWfGB4pOJdf/soXUirwCH+H5p3pcgxl0NlEyO2E21WB2PiVrGaOQCGlkgxEHzsstGWyvr
3dDzsKA3n2vr0zGGJWc5AWQToVPhFZ5s5oH4oSveWWeaavwHRZqtafC1PHruVVVv1lE66YcYXtUM
ZlDtmDeLsivCH+0UaIVjSGcyPF13HVsBai2R8a6mUcVxEkErO0t1dBALtjeke1Wkfcdbmty0s9U3
Y0wZABzVnx1UFavAys7yRp820n/Tzi6qz9hzU4ikR4JOF2QwxQ+Wm0N2zo9h5IlAfh93XIq/bVPD
zAIF0VclmQnxdSiPpdKiAU2Swe+m1l4Q6snUPUxpxUmfOKIUZjSzj6bJTHIEJDQEfWswPayE2ilK
XBOC73W92HrQyzJYi8Dqh0ELdvYojFJ1EjOgTyEK+lNW7nJV4eS7m0a8EsF8qLjQuq4qLBTqYmJH
sb4nQAi3Bt4yNe8kzPdR0k6yLBUaHuJNamVAf+FtzW07wb9PorEjs0OXWHOiRjjJie5kKTsdzVLj
IXF0W3LEp8Qdufivm5n05QNhpfajq0jzUNMsDS4QUPhODni1EsW/rMKDfS6eZElwmkR1+06z+8b6
dl03rn84vIo+ilasEuURHRYWiveZ5c3yL3BLXhexqemrG2UcvJ5K5VyEmAxrhqMqfa36ZwLgJ5Pj
/N5T4k+xfyWG6s7K3y7qota6gA9n9orfFL096m+ShWRWiXx9Vo8Y0/cNcm+13bNM5zyKzgsby1eN
9kiqGQWdn3kW2mNvPYIuwdGtZHf9GrYD0OoHMgEBePRpkXT4gQaoiQHgZPng0/J1d4odC9QqIEB2
ORJ5N0///+pKamsAQ3ZcUUQW8M574WG4TQ7hTzS3Gtu8jZzwCBBqR+bu1lJrv/YpmPDQNl23NCZC
H12MMb7KHgauvqW3hSPd9JY9eLo/I48AmUzkcl+lVGGvyWY8UZubdPAXzq7z6fZO5mH47KnyKFUI
H4yRZz2MP0L1Vw2BlyeB5dNLx9hO9IeMV0vnyGA7rxrGKqsRrt1FQUoT30j5JddHToTgyWAcUBjp
y9SAIBkx9txg2Rk1z5mHkMbzcu/li5U2jiqZk4wG17rC/n58mMu7XN2Xg9PJXmj+MpunIX/hWMBm
SnSxObZGPw+hNkYNNHF2qlO0y93yTHxQxYNGqfXzmyGY3dLtRSzX/8sbZbyRpjVy3BNohgatMw5y
/Jznr5zDbZs3GMskQPlhZ5lxKAYxF6NA7wyqXqFIUB9y4J/9VG0dhISTU9l4+jgkCMXf8ucXsYxX
mWe06EFripAxAT35OMqSPcpOxN2R/4dQfBHEuJGpxCTAKFPUzF0PQCS6jw3+wZ+1S7FG0Pb00Az4
l2djvAdaBnoSt0gwlHryaxWIC91XcenvjczitHN4H491HWHUxlGPj6eiH1AVtRNJGFYxXSlv9hw9
2XaJf98jC9oJwuFamBc0dMQcTeoCHrFwlAUTZ6Ivn/6D/TSq259d8EUe402MBj0NcaKj4F/LFwoj
Ph2Rqr0sAZAn/NTj0x78Q2i9SKQ3sHItILrX8soq6dtO/LW4xY48otqa4ojhrelXGr8FTz/PtTMy
SY1UpAIhCiY6O98ENycu9UjgVEDJ8Szvdbve97eUO084Cd94w1qbdV7gov9l9+/0OavTGvVYEpS4
kQWf6XZjcuiOb3S1HhAkXHipf0irLsIYJxNmQtjmA6y9bOx8P7mCXdwLXnUsLNsCupvhtS4WqlGr
x+SdsOODm2978It8xtt0pI9AjWtglHze1cbXuELf/zxVdzMPC2rzi6IvYFqAAgbnOmOQk2QIloKp
VjebCnA+err4h1gVtl6ctOk5DwVXljmGuekCLhJZuyRDBs7aFJM4pYF1eGs+VfJox1kGeiXt8boP
2DRJVQKkhahIssEO+KmVKqJ4nSguxpDQzpzuBCnmdXKoyn8yiZUM5kuJutxVeMjSFQPpa7RTANyI
1uxjhnX7wo0P3OyWdyYmPPSz2lsycD9B0zbu9UENjKYGYTSyl8LwZrAO60sVjD05KVX8JSTicUna
wyA/Kb9X2VydnIka5YTnddLhdjMpkEIgsSGJerr+ATfNYCWC0c6oAE3CNCFDs1q3Lxe7NF51PSiN
+5JXQ90cpETW8JeusAlnVWThVITI0+irgWA1UJjd7IRYQWeFS//6uTYzz5UwJlYsU4jCswVhYRGk
xVdL87X0N9ob6/MwwSGU6nrCrCb0RBHOk5z6gHAtovbW0hLOYTb3bdeimKhQhpgf7ir4ELXWbmc0
1Btgw5phe6Ormp/G3/uIfANYCRAMDN/QDF8vwmPTkte0+BILpdtihuH69W5OUMka5ba1UKoG+PjH
yChUi1JIiYAqJPBUVWzwqV7pAM3pfUxFep538sN1iZsflI5J66ahAuyCuYJktHpgOhooikvTvkft
M+8xo1WO/ct1OdtRcKU51D2somC9mFGBSSnJXSRMz9d3gol1JvynjEaZvqdjOeU9kexQ+BrzGG44
nuc9cV2JpnNxjSmgdjfJp1K9kduAczaOK33Xs5UAANYPdRnB2ukDenFbB0Cq4FiqEWrNHQl40Da8
8zCeVE7bqEdOj2ds2zso4x2jSOWZBu9IjI9slEpG9wfzWf0hvqOMzsV5sNVHI+gwIxne8PAKtlPC
lXowiq/XxRwZA9TjT0CUys9vBY/uC0qOeawCXg91U+0v4tiGbds3hTRU8GOL8GPKyVfgbNkSqTgt
6G0pGlqYIqAmsL38UefzpcvjesEUj2AEA8iwktMyc+bo9c0ofhHBmJWKyeBeJRChik+16KWmv7Sv
OS+H5UmhB10peNVHVSXQbVFBfjOlQM4mR2p9Q+LlJDR8fM5JLqehv2MlZ4E3SgpMKkALBqSusRMd
5D0lhRL2vI3R7Qh9EcUYkTQ0JOt6eqQlpDDLvfXDbII6il0y8Yxp80WHgdi/9IAxJgUDEH0eobDX
uJSGAQOWr5QaygoIoBZsXqbF0zrGlGbgifYYQwNiP5hah9D08yIO+vz+utPblmKadDkamATsXLom
VNNcj9iQzhPR1ogOiMfXWOPkAv/gFi5SmGRAVpHkKzGe3RTGhFZgSweIjrs/N2GJU75eP9R2/FUv
8hiLjdEAbGW6n9R63alAITR0l8LO7QlTorKdftcfeHA026Z1kcgYcDROiR6leO1LzS6udwpa+flO
izhugmrYZ8O6SGEMGIM/Pfh9MDMimo998ZaMPyQVvOTLgqmYI+bn7Ov3SFXsmjjGjivDaPO2hHuV
A/NAYTFow5Hf2N8OhJdTMTbcVmZFpNbE/p8R76d4uomLwvt3J2FMF0yhcSxSgI+xe46tfZIcxv6p
HvexFFjFF3V4uS6Oq/CM8fZylUtZiKklOiulO2WQgRTcdHNABdHVqIZXSuZcITuHXalKVmthT7Fz
vHg5V/236wfiqDeLzqoOaYI8F2weeuVICfEsDCQMBJ2zzr0uaNuf/60LGuMputrI+76HIBManu3N
7CYeC1BOPhbm7rok3pEYHyEVQgTgdwQpwTxoWP1RtK+1jiZN/uO6nE3QFxD6yrppadjYZvdGyqVV
SLhIyM1nuzkBvynQHpRj/pgFUTD7up+5eSAeUTwO/gMiss1QfBHOPit7cyiamVat4n12U+yW46zY
1nf6rKyCouR8vM1gshJGf8wq7sfSQqKlRRaTRp4+Atp7B7Jkzm3yZDAKIiqpUYZ0VY1mmMYpzGyK
NEip4+SfA/oNP/BgPvKGgXhCGV1phalLtBRpbWEW/jL+ysPkVOW8bdftGsDq/qiVr+5P1ds+anqI
SffJrjjE7pt++95O4A8A8/SCnnglSpdaucGiz58zHphbccoztgw8xUtufyuRWZ2KiSJjrJmY4ny/
PDclN8bghbztOu7NMSEEICWNOfco6pnfZyxootpwI+7p3GZ8zwM42vQbq+MwoQQQcWNaD7i5WDjn
TdC0N1F4D7Lw63q+GXpXUpgAIrR1J3UFpNQpEKlroMkY7oInYrtf6sTpsuOo8UbQqXZ9ivYXkexj
Kuy6ei4TOMRK8OPxxRr314/E+/uMd4iWGfy4C1xRg50NUYlfE8LbeN7+Npe6C6MGDZYsswQww25m
9W5pxq4Y2zqpsLDz/fpZth3CRRCjBGYEfiOgI8BSO9UTBcvXwfJSh/8/I/o/b9P/Rn/8H3fX05tI
suS/Smku7z1p29NVYMDSey3ZGNvdNh6PoXu0c0sgG3IoKpmsKvfDTyvtZT/Envf0Dnvb4976m+wn
2V8WpJtIyoBdMe1We6TRFDBRkZGR8T8i9c2S+umbv+J5qOcLo8aTzHt889NcJr3MSJl1xfyv9n99
+Okb+oj/cwX5VGSCPHQw0Dhb/JxLs7iVaR5n279d4gAULaAbrZKsrzdA7PWjYm2PAgpkgVd/MZd/
+2Go8wQzJG7lWOnkh9VXb0d/+6EFTvpxA1CxmG0AYoE15yNArjcOGlEdmjcCQ8Q6Ga8+jw4wGKrW
RG2Wnelo/4oXrRHxsbVvYFNCn+2/2Yb5kip26ejhqrj22tFBA9e8oPyarv1V8+AIX2DYOopLiz98
Dyp/S4uvvO/Ng0PMUEAYlq49rB+EuBEHViYqzewfRNG3tXSMway47/XXB7UjzLJuoDav+IOIWmP9
V7UDNPfWYLSHSxJ8ezQIbfd3tXOPRSIMj+xifblI7PMaDcLoIGzYL1rfKgnsTQyVKHAYHrw+Co9a
TbSrF3/eQQCTtLD8ZmtFgicchD0ExYOGaE9UPCoUiJLpmhba+QMnQzcBrOmHqHaInjLyU6tRlsC/
aJg3RMEUgm7tS6uD1x7Jb9ONH68WX6C1etf6R2SpBDH3jfvwQkkjzHACq9Rq6NWqrsUMaqstEjES
65qwBgX1BckNlfnAKtugnsOUSGKRjBwoq2esmqkKuCv/robawSm0VwMGWlWwPQHzI7gBnYwMgHbQ
Vb/nEsfYgbZvil4zvOl9ojI5CnqZyGRKoNdxDquuow0ARsTB8UwaNSTbitKAFvzYR98AZPba2rYw
ajCQgpAG8r0GVYdK9x3wyxj4wR7YPIDOjlzask//foVOsXu25t+diPUzteVMbhzJLb99ofN7/HE8
EYlKM7ohDEft+F6agVC/UcBwUh7d4j056NjMZKIIc0JjVIV6IpJxLEYynThYxa4zEKK7EMlMGAKW
A+FJ7m8agwTAoIFEqnVc7UCzqsRti9lAj+ie2VGHVeH2jAquRDIlzFDfJqb25DEc8IQCZWDcC3h1
waX9V+/41i2+0EF20kZVWrxNRjqRKSUyRt6zQPahMhyLd2JORUNo20urUuFyYcaLe1+chbaJqiro
a22yCfbPSMIZCExXh93TeTlsBsa4FPdiOtkkCcO5vhIaen9J2IKRa3CHqtK5K4ZCbxwRm86pDBln
T8ceL9tLxysDFvFI3VGDDN3MLIDFwj/TDYadu5ZzETv8iq1rMmzdjTBiKOPgbWqNd8oaLRb40w1T
BR3jbh2lMbq9rNIbOH9qPlcQoA5Yof5txKEqc/RUMhZziA0HqoBsS8OqQu5PhPK9pMjGDysDFr+p
TUpHEcMW9gUy/sT4x2QJBoxzM7VmoS/mIg6J9P5+IEvIYSN2VSn9QcksETMHqGANDlH3U5oZfRe8
zXKTz4Mfg06mjc7y1clcf114iEvJ3AfPP0GrF17miUgnyuCV7j9V2Uub9QaDDdGbG5HFizJ5U8NV
AAyHt6tGo1gGHZFmjkZ2j+oYtrANOqTIXnJnRbXeRE01rHlQ7eE/lzJ0/aWNI8xT5AivdEUsFgIb
ZFT8f//+n+nUPp2bBSI5wOBCDPRMuF0j8hAxgEatzhDG6KuZNq+uZJoRqYhJI7i2ioMxJJyCqWP3
9MdTJfQC/pIKfs6TkSARIJt2iGzBZNWzfKqnIw0C9sUUbqSaCQfScgzmx2LwB0Ns7FIgUaym67Dt
dY0NjJ11nz3/FN+IV7F6NZwo8SpNcwfP4r96B8Pe9+Bpl0BmkEFXYp5NPLNmSZqdiuvlAkuNFmaY
RK0jdAdgcAzOF1pwqsaZ1lfzh4V+z6U2Y2pMc9h4t5gASKFGHBKh//l/zVQtiLhBUN4x4mNHZp2S
HRv+RnLg6wQckRlD39c+nAC0EsiuHdFGPUTQdcdvvoWMwvFHP/SMbhF/m1ZL3lPLHicZ8heZF9EO
oU8rwvUZtZgLQ9XI0zDt5EbPCY+GrzHeoxqay8BFWUy/SEp5eu9pCB/nMDSF51PbXEFF0i4DIiU4
1zCHbEMJPQ3nn+xJoCIGF6K0cG1mC9U9tSYuOsDk6mo0v0FRylj7b8G8IuT6a7i/ATl/SPz6BpXy
L+Ul+9qQ4BnhMWKZTvG2+Rkv6spUz2Gmzijtmkhf44bTCLP5catT7RDDbX3aPedlYjwxcuAgWROk
iSl09h9kilEN0wyL+yPpaXvGix4SUsG1zCbSbEQuWnXkpjBhDb3puPgTZSqH22zF5a69nNpYeib7
qI01Wm2ohXX8/zAD4kRMDBKn61tsS0oe3dE9pX17MTc5tmEJxzIOh9l9jigq0q5Gzdchh3YsUlWE
3xoaEMHQDgagqRGSRvg4iAtcf3fIFW6BnadZlQDvtBl5JIgYSHCZfxKKuO1hjQHslRyIhKb2oZOq
U+GnmUeDBoND9zP0kHG4FRu2qdnyLzpnzyPWE/lIBcdGDKgqiOz4gKrc0EONqXBgLMoRR2JoVThh
cQ46M4W4kRfqjRio/QsCGgEyycQ7h3p0q3nMy1jWJ2yriPlXieimA1MQxU77rErqax2A6f6UBn4U
uRj3VhX6uQbYoJcPRgjLwqgnR7EOXmE4NP08GZSF/2xRIXraGWh0PMiDbp4SjlxBZ5D9/7jt9Dq3
Hzqn/xZY5pEGBPP5HwbWa7R0NnArc4TR1vXtZmNxhNf1dwfW8ddzWwuvqqr58Q3WyZS6kJjgtusQ
vuBOFJ7jd7gVMfQv1RA7d2G3gD1G+YQx5JTvDBruAdW6xxRX2whcVbKeyHiscpo1YhB1JzoFYYsC
xgtp7uVY33llMBGDKgPywjPQ7TjdyjRBXztqC8kO7o7v7d7CU2mrt4hG51C9bw3IQAtcGwwM10kz
P+pgp0dVJW77XtqkgANkDZAmAyucqY0qX3tjWFVsz4TRsswq2BqZ2NP2PYO3NpQOSUsJ2/tTFeVz
NUAYzbPVOSobztFPlaRy4VC0CB8xGC7n0sB0pGA56IDKb0rdI4ZT0TYajVaEfcPXDHAvcpR2GEKE
0PZOV+WGtyii8YQDemAY4Ga4gsqBsZxQ9K9UxfadNB6DhdG2ENmeB+0dnIeuWFC3J+TQQFciu/O4
gaMa9Uplk9w3TcLN6H3+dH871ndi6qPMQOMrBbmeyQSehxeIszcqVmWMq/zvEoW/uRk7WAXPcdTN
dHU8Ak0IXDuIoSrKXZ0Ir0HkkEFQoOIio8hylL88ErAOmwz2MJJGnwSVFRyqGf3EvmDjcNJvUJub
4349xwAFn3E0DOESOf9ER3byf1U+6+FE+10MuBaLAXAhNY1KSI0LLq1gAD33ovVFB2hlStwJOHRm
5PCzW4cb2Nzj80NmvU9yRJUHblLgAKsytLb4bBxxqLz3U5sQIcYlykKq47wKfl6iEnWkqdu4mVvP
n6yePsC4GoLv2ugOdMgW27g1U7anGQCJDAUlx4YyNIdX00OHElWqUZOB2qjck4H+COOFRGzDw5Aj
q7HM5qNIXqLfg2JvJ7MyKKtLneo7Qm1c7VTHaCC3t88/k5//w56bMtesWa+FLbT5t0LccPY6qtV3
v+7lQmu2IuV7DKyN0fZJzBQGrXFsey4IUAY+OtFZijJyAtYOtaqqjE6gk8mh5Sh5x+U7KDpVDjsr
GTmq0tsTQZQmh6K4lfN8EKuhFV8ohgjatmNmHfE6g9NxKmd6iAQcXrP7fQwciO5DaTTN2G6tvNlT
M7U1iphpA5QdaleVBx+asItCuOSBRg6y5R+OlGJbzGXwQZoRsTfsCJaqKzj9TcHrywjHNxhs2854
Mc8cepYMHJ1Qnd9zgeYIhbb38xzGF5EpdtZ/VWp0jMJoJAKWw8roZBOl51Rcc1Sx93Hsz9GvSyG3
GFzKczQWEOHaYuC1c7SvE9rutht2x/w3GQETCqpzQvvz/2QyGP3p7Z1WtB0s5FBelzJZEFKUlKPm
Tzbur9TAtwpwG3B1YqD5Q2cTolxgZDLAVQOPCnUGm7iL3pixSIdeMQ2HGkGMU2e0DyZkcZzQ5fOJ
yODwkIG+CGV5QBlOcReKdOjH3Rhkb1egxwmNVVSYhRzKqKvvrZTEnBfHs1YjhRxJvGsFQ5xA5RDs
BVSPEBxJvKWwfHWi0lTkBOvNQu2ni59bmPl0wBCucXZveb4j2pOL4UTGsVcExpEUWpWub7QxRByZ
oZ4NhdA4Z8SRGerZ2UUiuJKYIeGoa/kZN+S5xwrERhDVbxHgqHHt5V7ZKIqzq2Pb19TliWoM2q73
+b900Nezz/8syituzOf/ToaKtnpENQZaoyBOed0ACKYwUEUk974cjTjKXt+PNw44RzIOTvcUxSvB
mUiJjRFxJLYw+0x5BnLEMUeig6AGmrmIfo0aDJbnrxsGfcSRgPpVzQZi8IlKDI6y5aUM3TzfHJmt
E3Sn92EZkWQRyiurn5HjwYLOTmpiZAJmzxzV0e2D8k3UHOyUTy8X1FxOeKsa1lzH32qMbd2S5F2d
hzLV3f4ZSsjUPeU6BhHX1pgeEdx6bYIs5zoOeiK+EygxdFxmlWuTQbGcI3ohoV6J47fZ2Ph0wwvT
qka2s2wdYdQ9u8fnWwPXILAR45xgHG4dLrhnQO4GoQDadR/uLnVaZ9gvPFj26dpQ0FLO3ev7VTip
8BXc1EMCbXVocAikPREL+7xjLOg6sn/YmTs2+YBuWXVWQGOuAiMUJtGJMAPYcw5oYXy6h+czG7IP
uYrp6eAYvWOxxXGmp4MhzmCjb+iLAxsT0BwdMNfiTsBFWyXfHGktnTkmmLXFApUSZZk9jnKftsd7
HIGMUz2DqUWnnHIYRQ5ueeSeYyoYxuP6U3c5imigSkYYWptTr4TDib9AHx4xanHZrGPA55/tdzgl
3v6FHF1cXWGsEe5HdjhyO7aYIbWeNkljhBzpnBsU+mbami/U3+HoUF3ON75UWZYWsvpa3ikqnzhG
SC3fcpUPaZAq4qhp6KMiSo3EqEC/rwdozncMWGgajrLSPlzOJX3a4EudlgnDiKPVYUmoDwp16Bg7
bQsqbK52KRU2RthxRL9PEERV6ST4oDDxpVTIo0XN0fP5B/p9b+sbGKzlE5R3eqmXiMMKb8NSxtRK
R4KCpThitj1Bba7IXun+xS583nR1DCTMgg46kxBryOkx5ogHL7kTBlI2+fzPWM4WDmNLFdxN6h6f
zyfFAroCb6D1ffC0OTLCywUstUDw52W/x18c1kt7qbnbEVo3yr+uX9EoGTPydV2MsrXv5R3tGti+
5j0th8xUXdcWN+ulJrLblkE/XM5RGYzCwY86npbY/w1UJmL8/lGjgTo/e+PM7sR82Q5/pblYxQCg
73DfzdgKdlrMsHXI5J5RkROMPPbaXTjqUE+MuKcxVI48SRuDeElgj6MkoK1j7Re0cAxZ7QzhMdGQ
HsdtImdw74YTW43klbZwRL/PRDx9tAZ3Z3R6d2j2PMd1BySKg8mRTnlWUPnI4yO4R1gj5GjntCOr
EYIiRkrYOqyO8Y00uYNijYZwt1DdTd33JveRjThOyAekle9xYw3ZOIy8cgt4bONeTg2UTWz7DpXC
8iIeDAURM002h8OOPkEPrx9y5TDPrbjVpW4ixz0MJzq/k1mJGcORwmtr67j/+VIiw5SM/1LmwnM4
1EUThx32Ai/DSvmy93C0M7a1dgYfcfQ4ehrfCYMoUMk+cCSAz9RvygkfKz05bic4Qz+Ynfvkrs8q
enTU0Gxem7L1Jqo9za6VFrcXqG5cy8KR7DrBlGlTQv0WQ2R1hXuRhbdcakNMD0NU7Y07I8JNHOoS
wWfSmMYxpuxCoq9wRaJiDd3hKQJAsfuMLAKDVh3DPabtduvnC/1pzbhy8Ar1zxEhdXE43PUDqREU
g0yDPuLJChXs1IThaPh8pyfoDIckP850TMolQo5bJmw7os0Z3Ur5kZCKw5G4xJD0AQJcFDDD2WhP
DMaZIT9XcvZCjoEzNyKeLVCLt0l0jiv+lhWxXtwPV4w6Oj2f96/lp6At4pK2RI5ezWvlFdpy9FB8
EAnKJ6iZzhFhvUbZMYXKoVEsgX+VKPWgY4PQNll9825UNkRkvNRow1B6hheIORL9dgklzRU8VxfE
fvkxg0CHfZbiSoHyK404ymyWweYLGSOl+y/BcYqUToq7xZd5KitpICBxLUc7TybE/sddAdU3pa+n
8PkIp0YcJnofbYMUW44Sg36OUQEesgyc+Qu2F3astXHO8gz31zi6WrWNqdbu8fmS8ReYaiXaIuKw
wjccw4hjrCauvcH0j00VhBEVHL0/bXvZlk1XO3njaGxJfogp280mRm4fou38NW5N2T135OXCEGXD
z6uGIdZXY5luewnl+q9dnok711I2ef37W2XZoPdvbJU7NnvFKcMYjs+b/wcAAP//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215347</xdr:colOff>
      <xdr:row>0</xdr:row>
      <xdr:rowOff>0</xdr:rowOff>
    </xdr:from>
    <xdr:to>
      <xdr:col>23</xdr:col>
      <xdr:colOff>257175</xdr:colOff>
      <xdr:row>3</xdr:row>
      <xdr:rowOff>91108</xdr:rowOff>
    </xdr:to>
    <xdr:sp macro="" textlink="">
      <xdr:nvSpPr>
        <xdr:cNvPr id="4" name="TITLE TEXT">
          <a:extLst>
            <a:ext uri="{FF2B5EF4-FFF2-40B4-BE49-F238E27FC236}">
              <a16:creationId xmlns:a16="http://schemas.microsoft.com/office/drawing/2014/main" id="{64573A09-B621-9968-252C-19EC733F59DC}"/>
            </a:ext>
          </a:extLst>
        </xdr:cNvPr>
        <xdr:cNvSpPr txBox="1"/>
      </xdr:nvSpPr>
      <xdr:spPr>
        <a:xfrm>
          <a:off x="3872947" y="0"/>
          <a:ext cx="10405028" cy="57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SPORT CLIMBING DASHBOARD  -  ASCENTS</a:t>
          </a:r>
          <a:r>
            <a:rPr lang="en-US" sz="3200" b="1" baseline="0">
              <a:solidFill>
                <a:schemeClr val="bg1"/>
              </a:solidFill>
            </a:rPr>
            <a:t> ABOVE 7A</a:t>
          </a:r>
          <a:r>
            <a:rPr lang="en-US" sz="3200" b="1">
              <a:solidFill>
                <a:schemeClr val="bg1"/>
              </a:solidFill>
            </a:rPr>
            <a:t> </a:t>
          </a:r>
        </a:p>
      </xdr:txBody>
    </xdr:sp>
    <xdr:clientData/>
  </xdr:twoCellAnchor>
  <xdr:twoCellAnchor>
    <xdr:from>
      <xdr:col>1</xdr:col>
      <xdr:colOff>85725</xdr:colOff>
      <xdr:row>51</xdr:row>
      <xdr:rowOff>9524</xdr:rowOff>
    </xdr:from>
    <xdr:to>
      <xdr:col>26</xdr:col>
      <xdr:colOff>190500</xdr:colOff>
      <xdr:row>74</xdr:row>
      <xdr:rowOff>19050</xdr:rowOff>
    </xdr:to>
    <xdr:sp macro="" textlink="">
      <xdr:nvSpPr>
        <xdr:cNvPr id="23" name="SHAPE SLICERS">
          <a:extLst>
            <a:ext uri="{FF2B5EF4-FFF2-40B4-BE49-F238E27FC236}">
              <a16:creationId xmlns:a16="http://schemas.microsoft.com/office/drawing/2014/main" id="{F19EB346-DAF3-4604-A6A9-388F3150803B}"/>
            </a:ext>
          </a:extLst>
        </xdr:cNvPr>
        <xdr:cNvSpPr/>
      </xdr:nvSpPr>
      <xdr:spPr bwMode="auto">
        <a:xfrm>
          <a:off x="485775" y="7296149"/>
          <a:ext cx="15344775" cy="3733801"/>
        </a:xfrm>
        <a:prstGeom prst="roundRect">
          <a:avLst>
            <a:gd name="adj" fmla="val 3171"/>
          </a:avLst>
        </a:prstGeom>
        <a:solidFill>
          <a:schemeClr val="accent3">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SLICERS</a:t>
          </a:r>
        </a:p>
      </xdr:txBody>
    </xdr:sp>
    <xdr:clientData/>
  </xdr:twoCellAnchor>
  <xdr:twoCellAnchor editAs="oneCell">
    <xdr:from>
      <xdr:col>1</xdr:col>
      <xdr:colOff>257177</xdr:colOff>
      <xdr:row>53</xdr:row>
      <xdr:rowOff>95250</xdr:rowOff>
    </xdr:from>
    <xdr:to>
      <xdr:col>3</xdr:col>
      <xdr:colOff>137797</xdr:colOff>
      <xdr:row>62</xdr:row>
      <xdr:rowOff>20955</xdr:rowOff>
    </xdr:to>
    <mc:AlternateContent xmlns:mc="http://schemas.openxmlformats.org/markup-compatibility/2006" xmlns:a14="http://schemas.microsoft.com/office/drawing/2010/main">
      <mc:Choice Requires="a14">
        <xdr:graphicFrame macro="">
          <xdr:nvGraphicFramePr>
            <xdr:cNvPr id="10" name="SLICER - GRADE">
              <a:extLst>
                <a:ext uri="{FF2B5EF4-FFF2-40B4-BE49-F238E27FC236}">
                  <a16:creationId xmlns:a16="http://schemas.microsoft.com/office/drawing/2014/main" id="{85130E2B-67A8-422B-AC5D-9EDA832CAD1B}"/>
                </a:ext>
              </a:extLst>
            </xdr:cNvPr>
            <xdr:cNvGraphicFramePr/>
          </xdr:nvGraphicFramePr>
          <xdr:xfrm>
            <a:off x="0" y="0"/>
            <a:ext cx="0" cy="0"/>
          </xdr:xfrm>
          <a:graphic>
            <a:graphicData uri="http://schemas.microsoft.com/office/drawing/2010/slicer">
              <sle:slicer xmlns:sle="http://schemas.microsoft.com/office/drawing/2010/slicer" name="SLICER - GRADE"/>
            </a:graphicData>
          </a:graphic>
        </xdr:graphicFrame>
      </mc:Choice>
      <mc:Fallback xmlns="">
        <xdr:sp macro="" textlink="">
          <xdr:nvSpPr>
            <xdr:cNvPr id="0" name=""/>
            <xdr:cNvSpPr>
              <a:spLocks noTextEdit="1"/>
            </xdr:cNvSpPr>
          </xdr:nvSpPr>
          <xdr:spPr>
            <a:xfrm>
              <a:off x="657227" y="7705725"/>
              <a:ext cx="10972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53</xdr:row>
      <xdr:rowOff>114300</xdr:rowOff>
    </xdr:from>
    <xdr:to>
      <xdr:col>11</xdr:col>
      <xdr:colOff>172085</xdr:colOff>
      <xdr:row>62</xdr:row>
      <xdr:rowOff>19685</xdr:rowOff>
    </xdr:to>
    <mc:AlternateContent xmlns:mc="http://schemas.openxmlformats.org/markup-compatibility/2006" xmlns:a14="http://schemas.microsoft.com/office/drawing/2010/main">
      <mc:Choice Requires="a14">
        <xdr:graphicFrame macro="">
          <xdr:nvGraphicFramePr>
            <xdr:cNvPr id="12" name="SLICER -YEAR">
              <a:extLst>
                <a:ext uri="{FF2B5EF4-FFF2-40B4-BE49-F238E27FC236}">
                  <a16:creationId xmlns:a16="http://schemas.microsoft.com/office/drawing/2014/main" id="{B1F5F930-BF2F-4ED6-8ACE-31E8C5A8A241}"/>
                </a:ext>
              </a:extLst>
            </xdr:cNvPr>
            <xdr:cNvGraphicFramePr/>
          </xdr:nvGraphicFramePr>
          <xdr:xfrm>
            <a:off x="0" y="0"/>
            <a:ext cx="0" cy="0"/>
          </xdr:xfrm>
          <a:graphic>
            <a:graphicData uri="http://schemas.microsoft.com/office/drawing/2010/slicer">
              <sle:slicer xmlns:sle="http://schemas.microsoft.com/office/drawing/2010/slicer" name="SLICER -YEAR"/>
            </a:graphicData>
          </a:graphic>
        </xdr:graphicFrame>
      </mc:Choice>
      <mc:Fallback xmlns="">
        <xdr:sp macro="" textlink="">
          <xdr:nvSpPr>
            <xdr:cNvPr id="0" name=""/>
            <xdr:cNvSpPr>
              <a:spLocks noTextEdit="1"/>
            </xdr:cNvSpPr>
          </xdr:nvSpPr>
          <xdr:spPr>
            <a:xfrm>
              <a:off x="4391025" y="7724775"/>
              <a:ext cx="22860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190501</xdr:colOff>
      <xdr:row>53</xdr:row>
      <xdr:rowOff>104775</xdr:rowOff>
    </xdr:from>
    <xdr:to>
      <xdr:col>7</xdr:col>
      <xdr:colOff>288290</xdr:colOff>
      <xdr:row>62</xdr:row>
      <xdr:rowOff>21590</xdr:rowOff>
    </xdr:to>
    <mc:AlternateContent xmlns:mc="http://schemas.openxmlformats.org/markup-compatibility/2006" xmlns:a14="http://schemas.microsoft.com/office/drawing/2010/main">
      <mc:Choice Requires="a14">
        <xdr:graphicFrame macro="">
          <xdr:nvGraphicFramePr>
            <xdr:cNvPr id="8" name="SLICER - TRIES">
              <a:extLst>
                <a:ext uri="{FF2B5EF4-FFF2-40B4-BE49-F238E27FC236}">
                  <a16:creationId xmlns:a16="http://schemas.microsoft.com/office/drawing/2014/main" id="{6BBBFC27-8631-4E61-8737-10FF091236E4}"/>
                </a:ext>
              </a:extLst>
            </xdr:cNvPr>
            <xdr:cNvGraphicFramePr/>
          </xdr:nvGraphicFramePr>
          <xdr:xfrm>
            <a:off x="0" y="0"/>
            <a:ext cx="0" cy="0"/>
          </xdr:xfrm>
          <a:graphic>
            <a:graphicData uri="http://schemas.microsoft.com/office/drawing/2010/slicer">
              <sle:slicer xmlns:sle="http://schemas.microsoft.com/office/drawing/2010/slicer" name="SLICER - TRIES"/>
            </a:graphicData>
          </a:graphic>
        </xdr:graphicFrame>
      </mc:Choice>
      <mc:Fallback xmlns="">
        <xdr:sp macro="" textlink="">
          <xdr:nvSpPr>
            <xdr:cNvPr id="0" name=""/>
            <xdr:cNvSpPr>
              <a:spLocks noTextEdit="1"/>
            </xdr:cNvSpPr>
          </xdr:nvSpPr>
          <xdr:spPr>
            <a:xfrm>
              <a:off x="1809751" y="7715250"/>
              <a:ext cx="2533649"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238124</xdr:colOff>
      <xdr:row>53</xdr:row>
      <xdr:rowOff>123825</xdr:rowOff>
    </xdr:from>
    <xdr:to>
      <xdr:col>13</xdr:col>
      <xdr:colOff>573404</xdr:colOff>
      <xdr:row>62</xdr:row>
      <xdr:rowOff>38100</xdr:rowOff>
    </xdr:to>
    <mc:AlternateContent xmlns:mc="http://schemas.openxmlformats.org/markup-compatibility/2006" xmlns:a14="http://schemas.microsoft.com/office/drawing/2010/main">
      <mc:Choice Requires="a14">
        <xdr:graphicFrame macro="">
          <xdr:nvGraphicFramePr>
            <xdr:cNvPr id="18" name="SLICER - MONTH">
              <a:extLst>
                <a:ext uri="{FF2B5EF4-FFF2-40B4-BE49-F238E27FC236}">
                  <a16:creationId xmlns:a16="http://schemas.microsoft.com/office/drawing/2014/main" id="{1D5167AA-C6C7-B360-097D-800D0660F2D0}"/>
                </a:ext>
              </a:extLst>
            </xdr:cNvPr>
            <xdr:cNvGraphicFramePr/>
          </xdr:nvGraphicFramePr>
          <xdr:xfrm>
            <a:off x="0" y="0"/>
            <a:ext cx="0" cy="0"/>
          </xdr:xfrm>
          <a:graphic>
            <a:graphicData uri="http://schemas.microsoft.com/office/drawing/2010/slicer">
              <sle:slicer xmlns:sle="http://schemas.microsoft.com/office/drawing/2010/slicer" name="SLICER - MONTH"/>
            </a:graphicData>
          </a:graphic>
        </xdr:graphicFrame>
      </mc:Choice>
      <mc:Fallback xmlns="">
        <xdr:sp macro="" textlink="">
          <xdr:nvSpPr>
            <xdr:cNvPr id="0" name=""/>
            <xdr:cNvSpPr>
              <a:spLocks noTextEdit="1"/>
            </xdr:cNvSpPr>
          </xdr:nvSpPr>
          <xdr:spPr>
            <a:xfrm>
              <a:off x="6734174" y="7734300"/>
              <a:ext cx="15544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53</xdr:row>
      <xdr:rowOff>123825</xdr:rowOff>
    </xdr:from>
    <xdr:to>
      <xdr:col>17</xdr:col>
      <xdr:colOff>21590</xdr:colOff>
      <xdr:row>62</xdr:row>
      <xdr:rowOff>38100</xdr:rowOff>
    </xdr:to>
    <mc:AlternateContent xmlns:mc="http://schemas.openxmlformats.org/markup-compatibility/2006" xmlns:a14="http://schemas.microsoft.com/office/drawing/2010/main">
      <mc:Choice Requires="a14">
        <xdr:graphicFrame macro="">
          <xdr:nvGraphicFramePr>
            <xdr:cNvPr id="2" name="SLICER - HEIGHT RANGE">
              <a:extLst>
                <a:ext uri="{FF2B5EF4-FFF2-40B4-BE49-F238E27FC236}">
                  <a16:creationId xmlns:a16="http://schemas.microsoft.com/office/drawing/2014/main" id="{86F51416-C7D8-B16C-23B8-43D078F846D3}"/>
                </a:ext>
              </a:extLst>
            </xdr:cNvPr>
            <xdr:cNvGraphicFramePr/>
          </xdr:nvGraphicFramePr>
          <xdr:xfrm>
            <a:off x="0" y="0"/>
            <a:ext cx="0" cy="0"/>
          </xdr:xfrm>
          <a:graphic>
            <a:graphicData uri="http://schemas.microsoft.com/office/drawing/2010/slicer">
              <sle:slicer xmlns:sle="http://schemas.microsoft.com/office/drawing/2010/slicer" name="SLICER - HEIGHT RANGE"/>
            </a:graphicData>
          </a:graphic>
        </xdr:graphicFrame>
      </mc:Choice>
      <mc:Fallback xmlns="">
        <xdr:sp macro="" textlink="">
          <xdr:nvSpPr>
            <xdr:cNvPr id="0" name=""/>
            <xdr:cNvSpPr>
              <a:spLocks noTextEdit="1"/>
            </xdr:cNvSpPr>
          </xdr:nvSpPr>
          <xdr:spPr>
            <a:xfrm>
              <a:off x="8343900" y="773430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533400</xdr:colOff>
      <xdr:row>53</xdr:row>
      <xdr:rowOff>123826</xdr:rowOff>
    </xdr:from>
    <xdr:to>
      <xdr:col>17</xdr:col>
      <xdr:colOff>19685</xdr:colOff>
      <xdr:row>62</xdr:row>
      <xdr:rowOff>38101</xdr:rowOff>
    </xdr:to>
    <mc:AlternateContent xmlns:mc="http://schemas.openxmlformats.org/markup-compatibility/2006" xmlns:a14="http://schemas.microsoft.com/office/drawing/2010/main">
      <mc:Choice Requires="a14">
        <xdr:graphicFrame macro="">
          <xdr:nvGraphicFramePr>
            <xdr:cNvPr id="14" name="SLICER - HEIGHT" hidden="1">
              <a:extLst>
                <a:ext uri="{FF2B5EF4-FFF2-40B4-BE49-F238E27FC236}">
                  <a16:creationId xmlns:a16="http://schemas.microsoft.com/office/drawing/2014/main" id="{8E4E9217-EC51-4756-B3ED-C5FF362B2900}"/>
                </a:ext>
              </a:extLst>
            </xdr:cNvPr>
            <xdr:cNvGraphicFramePr/>
          </xdr:nvGraphicFramePr>
          <xdr:xfrm>
            <a:off x="0" y="0"/>
            <a:ext cx="0" cy="0"/>
          </xdr:xfrm>
          <a:graphic>
            <a:graphicData uri="http://schemas.microsoft.com/office/drawing/2010/slicer">
              <sle:slicer xmlns:sle="http://schemas.microsoft.com/office/drawing/2010/slicer" name="SLICER - HEIGHT"/>
            </a:graphicData>
          </a:graphic>
        </xdr:graphicFrame>
      </mc:Choice>
      <mc:Fallback xmlns="">
        <xdr:sp macro="" textlink="">
          <xdr:nvSpPr>
            <xdr:cNvPr id="0" name=""/>
            <xdr:cNvSpPr>
              <a:spLocks noTextEdit="1"/>
            </xdr:cNvSpPr>
          </xdr:nvSpPr>
          <xdr:spPr>
            <a:xfrm>
              <a:off x="8248650" y="7734301"/>
              <a:ext cx="193357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53</xdr:row>
      <xdr:rowOff>133350</xdr:rowOff>
    </xdr:from>
    <xdr:to>
      <xdr:col>26</xdr:col>
      <xdr:colOff>59688</xdr:colOff>
      <xdr:row>73</xdr:row>
      <xdr:rowOff>21590</xdr:rowOff>
    </xdr:to>
    <mc:AlternateContent xmlns:mc="http://schemas.openxmlformats.org/markup-compatibility/2006" xmlns:a14="http://schemas.microsoft.com/office/drawing/2010/main">
      <mc:Choice Requires="a14">
        <xdr:graphicFrame macro="">
          <xdr:nvGraphicFramePr>
            <xdr:cNvPr id="7" name="SLICER - PARTNER">
              <a:extLst>
                <a:ext uri="{FF2B5EF4-FFF2-40B4-BE49-F238E27FC236}">
                  <a16:creationId xmlns:a16="http://schemas.microsoft.com/office/drawing/2014/main" id="{EEA71A99-160A-4EBA-98ED-5A0B8B5920FE}"/>
                </a:ext>
              </a:extLst>
            </xdr:cNvPr>
            <xdr:cNvGraphicFramePr/>
          </xdr:nvGraphicFramePr>
          <xdr:xfrm>
            <a:off x="0" y="0"/>
            <a:ext cx="0" cy="0"/>
          </xdr:xfrm>
          <a:graphic>
            <a:graphicData uri="http://schemas.microsoft.com/office/drawing/2010/slicer">
              <sle:slicer xmlns:sle="http://schemas.microsoft.com/office/drawing/2010/slicer" name="SLICER - PARTNER"/>
            </a:graphicData>
          </a:graphic>
        </xdr:graphicFrame>
      </mc:Choice>
      <mc:Fallback xmlns="">
        <xdr:sp macro="" textlink="">
          <xdr:nvSpPr>
            <xdr:cNvPr id="0" name=""/>
            <xdr:cNvSpPr>
              <a:spLocks noTextEdit="1"/>
            </xdr:cNvSpPr>
          </xdr:nvSpPr>
          <xdr:spPr>
            <a:xfrm>
              <a:off x="10258425" y="7743825"/>
              <a:ext cx="5438773" cy="310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257174</xdr:colOff>
      <xdr:row>62</xdr:row>
      <xdr:rowOff>152401</xdr:rowOff>
    </xdr:from>
    <xdr:to>
      <xdr:col>17</xdr:col>
      <xdr:colOff>38100</xdr:colOff>
      <xdr:row>73</xdr:row>
      <xdr:rowOff>21590</xdr:rowOff>
    </xdr:to>
    <mc:AlternateContent xmlns:mc="http://schemas.openxmlformats.org/markup-compatibility/2006" xmlns:a14="http://schemas.microsoft.com/office/drawing/2010/main">
      <mc:Choice Requires="a14">
        <xdr:graphicFrame macro="">
          <xdr:nvGraphicFramePr>
            <xdr:cNvPr id="11" name="SLICER - CRAG">
              <a:extLst>
                <a:ext uri="{FF2B5EF4-FFF2-40B4-BE49-F238E27FC236}">
                  <a16:creationId xmlns:a16="http://schemas.microsoft.com/office/drawing/2014/main" id="{8126757E-8BF2-467C-8FC0-9001F583447B}"/>
                </a:ext>
              </a:extLst>
            </xdr:cNvPr>
            <xdr:cNvGraphicFramePr/>
          </xdr:nvGraphicFramePr>
          <xdr:xfrm>
            <a:off x="0" y="0"/>
            <a:ext cx="0" cy="0"/>
          </xdr:xfrm>
          <a:graphic>
            <a:graphicData uri="http://schemas.microsoft.com/office/drawing/2010/slicer">
              <sle:slicer xmlns:sle="http://schemas.microsoft.com/office/drawing/2010/slicer" name="SLICER - CRAG"/>
            </a:graphicData>
          </a:graphic>
        </xdr:graphicFrame>
      </mc:Choice>
      <mc:Fallback xmlns="">
        <xdr:sp macro="" textlink="">
          <xdr:nvSpPr>
            <xdr:cNvPr id="0" name=""/>
            <xdr:cNvSpPr>
              <a:spLocks noTextEdit="1"/>
            </xdr:cNvSpPr>
          </xdr:nvSpPr>
          <xdr:spPr>
            <a:xfrm>
              <a:off x="657224" y="9220201"/>
              <a:ext cx="9534526"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133350</xdr:colOff>
      <xdr:row>12</xdr:row>
      <xdr:rowOff>85725</xdr:rowOff>
    </xdr:from>
    <xdr:to>
      <xdr:col>6</xdr:col>
      <xdr:colOff>194310</xdr:colOff>
      <xdr:row>49</xdr:row>
      <xdr:rowOff>38100</xdr:rowOff>
    </xdr:to>
    <xdr:sp macro="" textlink="">
      <xdr:nvSpPr>
        <xdr:cNvPr id="20" name="SHAPE GRADES">
          <a:extLst>
            <a:ext uri="{FF2B5EF4-FFF2-40B4-BE49-F238E27FC236}">
              <a16:creationId xmlns:a16="http://schemas.microsoft.com/office/drawing/2014/main" id="{4186994B-3A1C-4C2E-AF03-01D9F5AB0BE3}"/>
            </a:ext>
          </a:extLst>
        </xdr:cNvPr>
        <xdr:cNvSpPr/>
      </xdr:nvSpPr>
      <xdr:spPr bwMode="auto">
        <a:xfrm>
          <a:off x="742950" y="1219200"/>
          <a:ext cx="3108960" cy="5943600"/>
        </a:xfrm>
        <a:prstGeom prst="roundRect">
          <a:avLst>
            <a:gd name="adj" fmla="val 3873"/>
          </a:avLst>
        </a:prstGeom>
        <a:solidFill>
          <a:schemeClr val="accent5">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GRADES</a:t>
          </a:r>
          <a:r>
            <a:rPr lang="en-US" sz="2400" b="1" baseline="0">
              <a:solidFill>
                <a:schemeClr val="bg1"/>
              </a:solidFill>
            </a:rPr>
            <a:t> &amp; ATTEMPTS</a:t>
          </a:r>
          <a:endParaRPr lang="en-US" sz="2400" b="1">
            <a:solidFill>
              <a:schemeClr val="bg1"/>
            </a:solidFill>
          </a:endParaRPr>
        </a:p>
      </xdr:txBody>
    </xdr:sp>
    <xdr:clientData/>
  </xdr:twoCellAnchor>
  <xdr:twoCellAnchor>
    <xdr:from>
      <xdr:col>1</xdr:col>
      <xdr:colOff>304800</xdr:colOff>
      <xdr:row>27</xdr:row>
      <xdr:rowOff>38100</xdr:rowOff>
    </xdr:from>
    <xdr:to>
      <xdr:col>6</xdr:col>
      <xdr:colOff>0</xdr:colOff>
      <xdr:row>37</xdr:row>
      <xdr:rowOff>64770</xdr:rowOff>
    </xdr:to>
    <xdr:graphicFrame macro="">
      <xdr:nvGraphicFramePr>
        <xdr:cNvPr id="16" name="% OF FLASH, OS, RP - AREA">
          <a:extLst>
            <a:ext uri="{FF2B5EF4-FFF2-40B4-BE49-F238E27FC236}">
              <a16:creationId xmlns:a16="http://schemas.microsoft.com/office/drawing/2014/main" id="{1DCA95E9-B5A4-4C67-BA0F-1E3D063C9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304800</xdr:colOff>
      <xdr:row>27</xdr:row>
      <xdr:rowOff>38100</xdr:rowOff>
    </xdr:from>
    <xdr:to>
      <xdr:col>6</xdr:col>
      <xdr:colOff>0</xdr:colOff>
      <xdr:row>37</xdr:row>
      <xdr:rowOff>64770</xdr:rowOff>
    </xdr:to>
    <xdr:graphicFrame macro="">
      <xdr:nvGraphicFramePr>
        <xdr:cNvPr id="25" name="% OF FLASH, OS, RP - COL" hidden="1">
          <a:extLst>
            <a:ext uri="{FF2B5EF4-FFF2-40B4-BE49-F238E27FC236}">
              <a16:creationId xmlns:a16="http://schemas.microsoft.com/office/drawing/2014/main" id="{B5A2D451-ADC2-41B2-97BD-0A54CD433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304799</xdr:colOff>
      <xdr:row>38</xdr:row>
      <xdr:rowOff>47625</xdr:rowOff>
    </xdr:from>
    <xdr:to>
      <xdr:col>5</xdr:col>
      <xdr:colOff>609599</xdr:colOff>
      <xdr:row>48</xdr:row>
      <xdr:rowOff>74295</xdr:rowOff>
    </xdr:to>
    <xdr:graphicFrame macro="">
      <xdr:nvGraphicFramePr>
        <xdr:cNvPr id="24" name="AVG TRIES PER ASCENT">
          <a:extLst>
            <a:ext uri="{FF2B5EF4-FFF2-40B4-BE49-F238E27FC236}">
              <a16:creationId xmlns:a16="http://schemas.microsoft.com/office/drawing/2014/main" id="{4C8CA6BD-6034-47A5-B7A9-5D4AAB1FB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314325</xdr:colOff>
      <xdr:row>16</xdr:row>
      <xdr:rowOff>38100</xdr:rowOff>
    </xdr:from>
    <xdr:to>
      <xdr:col>6</xdr:col>
      <xdr:colOff>9525</xdr:colOff>
      <xdr:row>26</xdr:row>
      <xdr:rowOff>64770</xdr:rowOff>
    </xdr:to>
    <xdr:graphicFrame macro="">
      <xdr:nvGraphicFramePr>
        <xdr:cNvPr id="17" name="GRADES - BARS">
          <a:extLst>
            <a:ext uri="{FF2B5EF4-FFF2-40B4-BE49-F238E27FC236}">
              <a16:creationId xmlns:a16="http://schemas.microsoft.com/office/drawing/2014/main" id="{87814E02-32E1-42CE-81AF-47DD15DD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295275</xdr:colOff>
      <xdr:row>15</xdr:row>
      <xdr:rowOff>104775</xdr:rowOff>
    </xdr:from>
    <xdr:to>
      <xdr:col>5</xdr:col>
      <xdr:colOff>600075</xdr:colOff>
      <xdr:row>26</xdr:row>
      <xdr:rowOff>76200</xdr:rowOff>
    </xdr:to>
    <xdr:graphicFrame macro="">
      <xdr:nvGraphicFramePr>
        <xdr:cNvPr id="3" name="GRADES - PIE" hidden="1">
          <a:extLst>
            <a:ext uri="{FF2B5EF4-FFF2-40B4-BE49-F238E27FC236}">
              <a16:creationId xmlns:a16="http://schemas.microsoft.com/office/drawing/2014/main" id="{756429E7-F27A-46FC-B3BB-239F03A37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304800</xdr:colOff>
      <xdr:row>15</xdr:row>
      <xdr:rowOff>95250</xdr:rowOff>
    </xdr:from>
    <xdr:to>
      <xdr:col>6</xdr:col>
      <xdr:colOff>0</xdr:colOff>
      <xdr:row>26</xdr:row>
      <xdr:rowOff>66675</xdr:rowOff>
    </xdr:to>
    <xdr:graphicFrame macro="">
      <xdr:nvGraphicFramePr>
        <xdr:cNvPr id="6" name="GRADES - PYRAMID" hidden="1">
          <a:extLst>
            <a:ext uri="{FF2B5EF4-FFF2-40B4-BE49-F238E27FC236}">
              <a16:creationId xmlns:a16="http://schemas.microsoft.com/office/drawing/2014/main" id="{2104439C-A11B-451C-9452-1E55A401E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314326</xdr:colOff>
      <xdr:row>33</xdr:row>
      <xdr:rowOff>19050</xdr:rowOff>
    </xdr:from>
    <xdr:to>
      <xdr:col>6</xdr:col>
      <xdr:colOff>9526</xdr:colOff>
      <xdr:row>48</xdr:row>
      <xdr:rowOff>59055</xdr:rowOff>
    </xdr:to>
    <xdr:graphicFrame macro="">
      <xdr:nvGraphicFramePr>
        <xdr:cNvPr id="32" name="NUMBER OF TRIES - HIST" hidden="1">
          <a:extLst>
            <a:ext uri="{FF2B5EF4-FFF2-40B4-BE49-F238E27FC236}">
              <a16:creationId xmlns:a16="http://schemas.microsoft.com/office/drawing/2014/main" id="{823E08BB-3398-4FEA-9102-2EDCE7B10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400050</xdr:colOff>
      <xdr:row>12</xdr:row>
      <xdr:rowOff>76200</xdr:rowOff>
    </xdr:from>
    <xdr:to>
      <xdr:col>13</xdr:col>
      <xdr:colOff>64770</xdr:colOff>
      <xdr:row>49</xdr:row>
      <xdr:rowOff>28575</xdr:rowOff>
    </xdr:to>
    <xdr:sp macro="" textlink="">
      <xdr:nvSpPr>
        <xdr:cNvPr id="19" name="SHAPE TIME">
          <a:extLst>
            <a:ext uri="{FF2B5EF4-FFF2-40B4-BE49-F238E27FC236}">
              <a16:creationId xmlns:a16="http://schemas.microsoft.com/office/drawing/2014/main" id="{B9EA52CF-D35B-4A8C-A24C-94760A17BAE8}"/>
            </a:ext>
          </a:extLst>
        </xdr:cNvPr>
        <xdr:cNvSpPr/>
      </xdr:nvSpPr>
      <xdr:spPr bwMode="auto">
        <a:xfrm>
          <a:off x="4057650" y="1209675"/>
          <a:ext cx="3931920" cy="5943600"/>
        </a:xfrm>
        <a:prstGeom prst="roundRect">
          <a:avLst>
            <a:gd name="adj" fmla="val 2940"/>
          </a:avLst>
        </a:prstGeom>
        <a:solidFill>
          <a:schemeClr val="accent6">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TIME FEATURES</a:t>
          </a:r>
        </a:p>
      </xdr:txBody>
    </xdr:sp>
    <xdr:clientData/>
  </xdr:twoCellAnchor>
  <xdr:twoCellAnchor>
    <xdr:from>
      <xdr:col>6</xdr:col>
      <xdr:colOff>523873</xdr:colOff>
      <xdr:row>33</xdr:row>
      <xdr:rowOff>76200</xdr:rowOff>
    </xdr:from>
    <xdr:to>
      <xdr:col>12</xdr:col>
      <xdr:colOff>523873</xdr:colOff>
      <xdr:row>48</xdr:row>
      <xdr:rowOff>87630</xdr:rowOff>
    </xdr:to>
    <xdr:graphicFrame macro="">
      <xdr:nvGraphicFramePr>
        <xdr:cNvPr id="34" name="MONTHS - HIST">
          <a:extLst>
            <a:ext uri="{FF2B5EF4-FFF2-40B4-BE49-F238E27FC236}">
              <a16:creationId xmlns:a16="http://schemas.microsoft.com/office/drawing/2014/main" id="{67AAF358-4A88-4EF2-90B9-DA57A6DB8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533400</xdr:colOff>
      <xdr:row>15</xdr:row>
      <xdr:rowOff>95250</xdr:rowOff>
    </xdr:from>
    <xdr:to>
      <xdr:col>12</xdr:col>
      <xdr:colOff>533400</xdr:colOff>
      <xdr:row>32</xdr:row>
      <xdr:rowOff>85725</xdr:rowOff>
    </xdr:to>
    <xdr:graphicFrame macro="">
      <xdr:nvGraphicFramePr>
        <xdr:cNvPr id="33" name="YEARS - HIST">
          <a:extLst>
            <a:ext uri="{FF2B5EF4-FFF2-40B4-BE49-F238E27FC236}">
              <a16:creationId xmlns:a16="http://schemas.microsoft.com/office/drawing/2014/main" id="{59939449-3C2B-4B87-BA75-EA818BFDC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285749</xdr:colOff>
      <xdr:row>12</xdr:row>
      <xdr:rowOff>85724</xdr:rowOff>
    </xdr:from>
    <xdr:to>
      <xdr:col>26</xdr:col>
      <xdr:colOff>133349</xdr:colOff>
      <xdr:row>26</xdr:row>
      <xdr:rowOff>13334</xdr:rowOff>
    </xdr:to>
    <xdr:sp macro="" textlink="">
      <xdr:nvSpPr>
        <xdr:cNvPr id="22" name="SHAPE HABITS">
          <a:extLst>
            <a:ext uri="{FF2B5EF4-FFF2-40B4-BE49-F238E27FC236}">
              <a16:creationId xmlns:a16="http://schemas.microsoft.com/office/drawing/2014/main" id="{6A219843-E070-4387-A839-FC9093BEB3BA}"/>
            </a:ext>
          </a:extLst>
        </xdr:cNvPr>
        <xdr:cNvSpPr/>
      </xdr:nvSpPr>
      <xdr:spPr bwMode="auto">
        <a:xfrm>
          <a:off x="8210549" y="1219199"/>
          <a:ext cx="7772400" cy="2194560"/>
        </a:xfrm>
        <a:prstGeom prst="roundRect">
          <a:avLst>
            <a:gd name="adj" fmla="val 4907"/>
          </a:avLst>
        </a:prstGeom>
        <a:solidFill>
          <a:srgbClr val="7030A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HABITS </a:t>
          </a:r>
          <a:r>
            <a:rPr lang="en-US" sz="2400" b="1" baseline="0">
              <a:solidFill>
                <a:schemeClr val="bg1"/>
              </a:solidFill>
            </a:rPr>
            <a:t>&amp; PREFERENCES</a:t>
          </a:r>
          <a:endParaRPr lang="en-US" sz="2400" b="1">
            <a:solidFill>
              <a:schemeClr val="bg1"/>
            </a:solidFill>
          </a:endParaRPr>
        </a:p>
      </xdr:txBody>
    </xdr:sp>
    <xdr:clientData/>
  </xdr:twoCellAnchor>
  <xdr:twoCellAnchor>
    <xdr:from>
      <xdr:col>13</xdr:col>
      <xdr:colOff>390525</xdr:colOff>
      <xdr:row>15</xdr:row>
      <xdr:rowOff>38100</xdr:rowOff>
    </xdr:from>
    <xdr:to>
      <xdr:col>17</xdr:col>
      <xdr:colOff>329565</xdr:colOff>
      <xdr:row>25</xdr:row>
      <xdr:rowOff>64770</xdr:rowOff>
    </xdr:to>
    <xdr:graphicFrame macro="">
      <xdr:nvGraphicFramePr>
        <xdr:cNvPr id="5" name="ASCENT PER HEIGHT - BARS">
          <a:extLst>
            <a:ext uri="{FF2B5EF4-FFF2-40B4-BE49-F238E27FC236}">
              <a16:creationId xmlns:a16="http://schemas.microsoft.com/office/drawing/2014/main" id="{7BF2E903-E3E5-4578-9079-37D29AF46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447674</xdr:colOff>
      <xdr:row>15</xdr:row>
      <xdr:rowOff>38100</xdr:rowOff>
    </xdr:from>
    <xdr:to>
      <xdr:col>22</xdr:col>
      <xdr:colOff>325754</xdr:colOff>
      <xdr:row>25</xdr:row>
      <xdr:rowOff>64770</xdr:rowOff>
    </xdr:to>
    <xdr:graphicFrame macro="">
      <xdr:nvGraphicFramePr>
        <xdr:cNvPr id="31" name="PARTNERS - HIST">
          <a:extLst>
            <a:ext uri="{FF2B5EF4-FFF2-40B4-BE49-F238E27FC236}">
              <a16:creationId xmlns:a16="http://schemas.microsoft.com/office/drawing/2014/main" id="{F118D34E-3889-49DE-824E-67ABA808A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285751</xdr:colOff>
      <xdr:row>27</xdr:row>
      <xdr:rowOff>19049</xdr:rowOff>
    </xdr:from>
    <xdr:to>
      <xdr:col>26</xdr:col>
      <xdr:colOff>133351</xdr:colOff>
      <xdr:row>49</xdr:row>
      <xdr:rowOff>9524</xdr:rowOff>
    </xdr:to>
    <xdr:sp macro="" textlink="">
      <xdr:nvSpPr>
        <xdr:cNvPr id="21" name="SHAPES COUNTRIES">
          <a:extLst>
            <a:ext uri="{FF2B5EF4-FFF2-40B4-BE49-F238E27FC236}">
              <a16:creationId xmlns:a16="http://schemas.microsoft.com/office/drawing/2014/main" id="{07C4E6F5-191C-4AF6-9B80-6B9082440F2C}"/>
            </a:ext>
          </a:extLst>
        </xdr:cNvPr>
        <xdr:cNvSpPr/>
      </xdr:nvSpPr>
      <xdr:spPr bwMode="auto">
        <a:xfrm>
          <a:off x="8210551" y="3581399"/>
          <a:ext cx="7772400" cy="3552825"/>
        </a:xfrm>
        <a:prstGeom prst="roundRect">
          <a:avLst>
            <a:gd name="adj" fmla="val 3171"/>
          </a:avLst>
        </a:prstGeom>
        <a:solidFill>
          <a:srgbClr val="C0000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                                                         COUNTRIES &amp; PLACES</a:t>
          </a:r>
        </a:p>
      </xdr:txBody>
    </xdr:sp>
    <xdr:clientData/>
  </xdr:twoCellAnchor>
  <xdr:twoCellAnchor>
    <xdr:from>
      <xdr:col>20</xdr:col>
      <xdr:colOff>180975</xdr:colOff>
      <xdr:row>30</xdr:row>
      <xdr:rowOff>28575</xdr:rowOff>
    </xdr:from>
    <xdr:to>
      <xdr:col>25</xdr:col>
      <xdr:colOff>607695</xdr:colOff>
      <xdr:row>48</xdr:row>
      <xdr:rowOff>66675</xdr:rowOff>
    </xdr:to>
    <xdr:graphicFrame macro="">
      <xdr:nvGraphicFramePr>
        <xdr:cNvPr id="13" name="FAVORITE CRAGS - PIE">
          <a:extLst>
            <a:ext uri="{FF2B5EF4-FFF2-40B4-BE49-F238E27FC236}">
              <a16:creationId xmlns:a16="http://schemas.microsoft.com/office/drawing/2014/main" id="{82DF5BF3-B8EA-4AA1-BF34-978CB8C39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180975</xdr:colOff>
      <xdr:row>30</xdr:row>
      <xdr:rowOff>133350</xdr:rowOff>
    </xdr:from>
    <xdr:to>
      <xdr:col>25</xdr:col>
      <xdr:colOff>607695</xdr:colOff>
      <xdr:row>47</xdr:row>
      <xdr:rowOff>114300</xdr:rowOff>
    </xdr:to>
    <xdr:graphicFrame macro="">
      <xdr:nvGraphicFramePr>
        <xdr:cNvPr id="15" name="FAVORITE CRAGS - HIST" hidden="1">
          <a:extLst>
            <a:ext uri="{FF2B5EF4-FFF2-40B4-BE49-F238E27FC236}">
              <a16:creationId xmlns:a16="http://schemas.microsoft.com/office/drawing/2014/main" id="{FDF1097C-CD6C-47CC-9371-19C2EB82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409575</xdr:colOff>
      <xdr:row>27</xdr:row>
      <xdr:rowOff>123824</xdr:rowOff>
    </xdr:from>
    <xdr:to>
      <xdr:col>20</xdr:col>
      <xdr:colOff>57150</xdr:colOff>
      <xdr:row>48</xdr:row>
      <xdr:rowOff>66674</xdr:rowOff>
    </xdr:to>
    <mc:AlternateContent xmlns:mc="http://schemas.openxmlformats.org/markup-compatibility/2006">
      <mc:Choice xmlns:cx4="http://schemas.microsoft.com/office/drawing/2016/5/10/chartex" Requires="cx4">
        <xdr:graphicFrame macro="">
          <xdr:nvGraphicFramePr>
            <xdr:cNvPr id="9" name="MAP">
              <a:extLst>
                <a:ext uri="{FF2B5EF4-FFF2-40B4-BE49-F238E27FC236}">
                  <a16:creationId xmlns:a16="http://schemas.microsoft.com/office/drawing/2014/main" id="{75DD9675-E223-4B75-9C97-33ECB09BC0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508365" y="3485514"/>
              <a:ext cx="4133215" cy="3299460"/>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552450</xdr:colOff>
      <xdr:row>29</xdr:row>
      <xdr:rowOff>114300</xdr:rowOff>
    </xdr:from>
    <xdr:to>
      <xdr:col>19</xdr:col>
      <xdr:colOff>66675</xdr:colOff>
      <xdr:row>46</xdr:row>
      <xdr:rowOff>104775</xdr:rowOff>
    </xdr:to>
    <xdr:graphicFrame macro="">
      <xdr:nvGraphicFramePr>
        <xdr:cNvPr id="30" name="COUNTRIES - PIE" hidden="1">
          <a:extLst>
            <a:ext uri="{FF2B5EF4-FFF2-40B4-BE49-F238E27FC236}">
              <a16:creationId xmlns:a16="http://schemas.microsoft.com/office/drawing/2014/main" id="{CAF06053-0CF7-4605-AA0B-CBCD580B0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438148</xdr:colOff>
      <xdr:row>15</xdr:row>
      <xdr:rowOff>38100</xdr:rowOff>
    </xdr:from>
    <xdr:to>
      <xdr:col>26</xdr:col>
      <xdr:colOff>11428</xdr:colOff>
      <xdr:row>25</xdr:row>
      <xdr:rowOff>64770</xdr:rowOff>
    </xdr:to>
    <xdr:graphicFrame macro="">
      <xdr:nvGraphicFramePr>
        <xdr:cNvPr id="27" name="PARTNERS - HIST">
          <a:extLst>
            <a:ext uri="{FF2B5EF4-FFF2-40B4-BE49-F238E27FC236}">
              <a16:creationId xmlns:a16="http://schemas.microsoft.com/office/drawing/2014/main" id="{549408C3-21FF-48CB-89A2-8637AA5C0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134618</xdr:colOff>
      <xdr:row>4</xdr:row>
      <xdr:rowOff>111759</xdr:rowOff>
    </xdr:from>
    <xdr:to>
      <xdr:col>26</xdr:col>
      <xdr:colOff>116618</xdr:colOff>
      <xdr:row>11</xdr:row>
      <xdr:rowOff>135890</xdr:rowOff>
    </xdr:to>
    <xdr:sp macro="" textlink="">
      <xdr:nvSpPr>
        <xdr:cNvPr id="26" name="SHAPE HABITS">
          <a:extLst>
            <a:ext uri="{FF2B5EF4-FFF2-40B4-BE49-F238E27FC236}">
              <a16:creationId xmlns:a16="http://schemas.microsoft.com/office/drawing/2014/main" id="{0E4E3B13-F091-4684-A4FF-71A9886B8DC9}"/>
            </a:ext>
          </a:extLst>
        </xdr:cNvPr>
        <xdr:cNvSpPr/>
      </xdr:nvSpPr>
      <xdr:spPr bwMode="auto">
        <a:xfrm>
          <a:off x="553718" y="751839"/>
          <a:ext cx="15984000" cy="1144271"/>
        </a:xfrm>
        <a:prstGeom prst="roundRect">
          <a:avLst>
            <a:gd name="adj" fmla="val 10240"/>
          </a:avLst>
        </a:prstGeom>
        <a:solidFill>
          <a:srgbClr val="00206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OVERVIEW</a:t>
          </a:r>
        </a:p>
      </xdr:txBody>
    </xdr:sp>
    <xdr:clientData/>
  </xdr:twoCellAnchor>
  <xdr:twoCellAnchor>
    <xdr:from>
      <xdr:col>15</xdr:col>
      <xdr:colOff>534669</xdr:colOff>
      <xdr:row>6</xdr:row>
      <xdr:rowOff>158115</xdr:rowOff>
    </xdr:from>
    <xdr:to>
      <xdr:col>20</xdr:col>
      <xdr:colOff>215539</xdr:colOff>
      <xdr:row>10</xdr:row>
      <xdr:rowOff>139365</xdr:rowOff>
    </xdr:to>
    <xdr:grpSp>
      <xdr:nvGrpSpPr>
        <xdr:cNvPr id="48" name="Group 47">
          <a:extLst>
            <a:ext uri="{FF2B5EF4-FFF2-40B4-BE49-F238E27FC236}">
              <a16:creationId xmlns:a16="http://schemas.microsoft.com/office/drawing/2014/main" id="{37293C6A-1963-D0A0-B9C6-A7298B7E5FF6}"/>
            </a:ext>
          </a:extLst>
        </xdr:cNvPr>
        <xdr:cNvGrpSpPr/>
      </xdr:nvGrpSpPr>
      <xdr:grpSpPr>
        <a:xfrm>
          <a:off x="9914889" y="1119505"/>
          <a:ext cx="2878730" cy="617520"/>
          <a:chOff x="759459" y="1182371"/>
          <a:chExt cx="2880000" cy="641650"/>
        </a:xfrm>
      </xdr:grpSpPr>
      <xdr:sp macro="" textlink="">
        <xdr:nvSpPr>
          <xdr:cNvPr id="28" name="SHAPE HABITS">
            <a:extLst>
              <a:ext uri="{FF2B5EF4-FFF2-40B4-BE49-F238E27FC236}">
                <a16:creationId xmlns:a16="http://schemas.microsoft.com/office/drawing/2014/main" id="{52712B81-AE6B-40AD-9E5D-BB13513D3159}"/>
              </a:ext>
            </a:extLst>
          </xdr:cNvPr>
          <xdr:cNvSpPr/>
        </xdr:nvSpPr>
        <xdr:spPr bwMode="auto">
          <a:xfrm>
            <a:off x="759459" y="1182371"/>
            <a:ext cx="2880000" cy="64165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tx1">
                    <a:lumMod val="75000"/>
                    <a:lumOff val="25000"/>
                  </a:schemeClr>
                </a:solidFill>
              </a:rPr>
              <a:t>TOTAL ASCENTS</a:t>
            </a:r>
          </a:p>
        </xdr:txBody>
      </xdr:sp>
      <xdr:sp macro="" textlink="'PIVOTS &amp; CALCULATIONS'!C11">
        <xdr:nvSpPr>
          <xdr:cNvPr id="40" name="Deliveries_On_Time_Percentage">
            <a:extLst>
              <a:ext uri="{FF2B5EF4-FFF2-40B4-BE49-F238E27FC236}">
                <a16:creationId xmlns:a16="http://schemas.microsoft.com/office/drawing/2014/main" id="{95F9E798-6F63-487A-BBEE-BCAA190BCA0A}"/>
              </a:ext>
            </a:extLst>
          </xdr:cNvPr>
          <xdr:cNvSpPr txBox="1"/>
        </xdr:nvSpPr>
        <xdr:spPr>
          <a:xfrm>
            <a:off x="1795779" y="1463041"/>
            <a:ext cx="703581" cy="35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42ACE1-B0BF-4360-8CBB-3E4C534F6505}" type="TxLink">
              <a:rPr lang="en-US" sz="1600" b="0" i="0" u="none" strike="noStrike">
                <a:solidFill>
                  <a:schemeClr val="tx1">
                    <a:lumMod val="75000"/>
                    <a:lumOff val="25000"/>
                  </a:schemeClr>
                </a:solidFill>
                <a:latin typeface="Arial"/>
                <a:cs typeface="Arial"/>
              </a:rPr>
              <a:t>201</a:t>
            </a:fld>
            <a:endParaRPr lang="en-AT" sz="1600">
              <a:solidFill>
                <a:schemeClr val="tx1">
                  <a:lumMod val="75000"/>
                  <a:lumOff val="25000"/>
                </a:schemeClr>
              </a:solidFill>
            </a:endParaRPr>
          </a:p>
        </xdr:txBody>
      </xdr:sp>
    </xdr:grpSp>
    <xdr:clientData/>
  </xdr:twoCellAnchor>
  <xdr:twoCellAnchor>
    <xdr:from>
      <xdr:col>7</xdr:col>
      <xdr:colOff>154939</xdr:colOff>
      <xdr:row>6</xdr:row>
      <xdr:rowOff>137795</xdr:rowOff>
    </xdr:from>
    <xdr:to>
      <xdr:col>11</xdr:col>
      <xdr:colOff>484779</xdr:colOff>
      <xdr:row>10</xdr:row>
      <xdr:rowOff>159685</xdr:rowOff>
    </xdr:to>
    <xdr:grpSp>
      <xdr:nvGrpSpPr>
        <xdr:cNvPr id="51" name="Group 50">
          <a:extLst>
            <a:ext uri="{FF2B5EF4-FFF2-40B4-BE49-F238E27FC236}">
              <a16:creationId xmlns:a16="http://schemas.microsoft.com/office/drawing/2014/main" id="{7CE8CB25-7B2E-1920-5D18-A03EE82A7E59}"/>
            </a:ext>
          </a:extLst>
        </xdr:cNvPr>
        <xdr:cNvGrpSpPr/>
      </xdr:nvGrpSpPr>
      <xdr:grpSpPr>
        <a:xfrm>
          <a:off x="4414519" y="1095375"/>
          <a:ext cx="2887620" cy="665780"/>
          <a:chOff x="4419898" y="1091901"/>
          <a:chExt cx="2896286" cy="658758"/>
        </a:xfrm>
      </xdr:grpSpPr>
      <xdr:sp macro="" textlink="">
        <xdr:nvSpPr>
          <xdr:cNvPr id="29" name="SHAPE HABITS">
            <a:extLst>
              <a:ext uri="{FF2B5EF4-FFF2-40B4-BE49-F238E27FC236}">
                <a16:creationId xmlns:a16="http://schemas.microsoft.com/office/drawing/2014/main" id="{94ED0401-46C2-4F86-ADC7-7CB6570468FB}"/>
              </a:ext>
            </a:extLst>
          </xdr:cNvPr>
          <xdr:cNvSpPr/>
        </xdr:nvSpPr>
        <xdr:spPr bwMode="auto">
          <a:xfrm>
            <a:off x="4419898" y="1091901"/>
            <a:ext cx="2896286" cy="658758"/>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MAX GRADE</a:t>
            </a:r>
          </a:p>
        </xdr:txBody>
      </xdr:sp>
      <xdr:sp macro="" textlink="'PIVOTS &amp; CALCULATIONS'!C10">
        <xdr:nvSpPr>
          <xdr:cNvPr id="42" name="Deliveries_On_Time_Percentage">
            <a:extLst>
              <a:ext uri="{FF2B5EF4-FFF2-40B4-BE49-F238E27FC236}">
                <a16:creationId xmlns:a16="http://schemas.microsoft.com/office/drawing/2014/main" id="{3CA69702-99B7-4FFC-B18C-92F2D9BC98C1}"/>
              </a:ext>
            </a:extLst>
          </xdr:cNvPr>
          <xdr:cNvSpPr txBox="1"/>
        </xdr:nvSpPr>
        <xdr:spPr>
          <a:xfrm>
            <a:off x="5523497" y="1396177"/>
            <a:ext cx="704732" cy="341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588175-9500-46F4-866A-194828A5A4DE}" type="TxLink">
              <a:rPr lang="en-US" sz="1600" b="0" i="0" u="none" strike="noStrike">
                <a:solidFill>
                  <a:schemeClr val="bg2">
                    <a:lumMod val="25000"/>
                  </a:schemeClr>
                </a:solidFill>
                <a:latin typeface="Arial"/>
                <a:cs typeface="Arial"/>
              </a:rPr>
              <a:t>7c+</a:t>
            </a:fld>
            <a:endParaRPr lang="en-AT" sz="3200" b="0">
              <a:solidFill>
                <a:schemeClr val="bg2">
                  <a:lumMod val="25000"/>
                </a:schemeClr>
              </a:solidFill>
            </a:endParaRPr>
          </a:p>
        </xdr:txBody>
      </xdr:sp>
    </xdr:grpSp>
    <xdr:clientData/>
  </xdr:twoCellAnchor>
  <xdr:twoCellAnchor>
    <xdr:from>
      <xdr:col>1</xdr:col>
      <xdr:colOff>472438</xdr:colOff>
      <xdr:row>6</xdr:row>
      <xdr:rowOff>138430</xdr:rowOff>
    </xdr:from>
    <xdr:to>
      <xdr:col>6</xdr:col>
      <xdr:colOff>143148</xdr:colOff>
      <xdr:row>10</xdr:row>
      <xdr:rowOff>159050</xdr:rowOff>
    </xdr:to>
    <xdr:grpSp>
      <xdr:nvGrpSpPr>
        <xdr:cNvPr id="50" name="Group 49">
          <a:extLst>
            <a:ext uri="{FF2B5EF4-FFF2-40B4-BE49-F238E27FC236}">
              <a16:creationId xmlns:a16="http://schemas.microsoft.com/office/drawing/2014/main" id="{C75AD514-EF63-2C4B-350F-3E11DC143B7E}"/>
            </a:ext>
          </a:extLst>
        </xdr:cNvPr>
        <xdr:cNvGrpSpPr/>
      </xdr:nvGrpSpPr>
      <xdr:grpSpPr>
        <a:xfrm>
          <a:off x="894078" y="1096010"/>
          <a:ext cx="2867300" cy="664510"/>
          <a:chOff x="9781538" y="1121409"/>
          <a:chExt cx="2883810" cy="649270"/>
        </a:xfrm>
      </xdr:grpSpPr>
      <xdr:sp macro="" textlink="">
        <xdr:nvSpPr>
          <xdr:cNvPr id="35" name="SHAPE HABITS">
            <a:extLst>
              <a:ext uri="{FF2B5EF4-FFF2-40B4-BE49-F238E27FC236}">
                <a16:creationId xmlns:a16="http://schemas.microsoft.com/office/drawing/2014/main" id="{16E7FDD9-F263-43A3-9852-4404FD6A95C0}"/>
              </a:ext>
            </a:extLst>
          </xdr:cNvPr>
          <xdr:cNvSpPr/>
        </xdr:nvSpPr>
        <xdr:spPr bwMode="auto">
          <a:xfrm>
            <a:off x="9781538" y="1121409"/>
            <a:ext cx="2883810" cy="64927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CLIMBS SINCE</a:t>
            </a:r>
          </a:p>
        </xdr:txBody>
      </xdr:sp>
      <xdr:sp macro="" textlink="">
        <xdr:nvSpPr>
          <xdr:cNvPr id="43" name="Deliveries_On_Time_Percentage">
            <a:extLst>
              <a:ext uri="{FF2B5EF4-FFF2-40B4-BE49-F238E27FC236}">
                <a16:creationId xmlns:a16="http://schemas.microsoft.com/office/drawing/2014/main" id="{6EFA204F-A37F-447E-9F6B-54002194BC14}"/>
              </a:ext>
            </a:extLst>
          </xdr:cNvPr>
          <xdr:cNvSpPr txBox="1"/>
        </xdr:nvSpPr>
        <xdr:spPr>
          <a:xfrm>
            <a:off x="10835638" y="1384151"/>
            <a:ext cx="715011" cy="34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2">
                    <a:lumMod val="25000"/>
                  </a:schemeClr>
                </a:solidFill>
                <a:latin typeface="Arial"/>
                <a:cs typeface="Arial"/>
              </a:rPr>
              <a:t>2006</a:t>
            </a:r>
          </a:p>
        </xdr:txBody>
      </xdr:sp>
    </xdr:grpSp>
    <xdr:clientData/>
  </xdr:twoCellAnchor>
  <xdr:twoCellAnchor>
    <xdr:from>
      <xdr:col>21</xdr:col>
      <xdr:colOff>104140</xdr:colOff>
      <xdr:row>6</xdr:row>
      <xdr:rowOff>139700</xdr:rowOff>
    </xdr:from>
    <xdr:to>
      <xdr:col>25</xdr:col>
      <xdr:colOff>428900</xdr:colOff>
      <xdr:row>10</xdr:row>
      <xdr:rowOff>157780</xdr:rowOff>
    </xdr:to>
    <xdr:grpSp>
      <xdr:nvGrpSpPr>
        <xdr:cNvPr id="46" name="Group 45">
          <a:extLst>
            <a:ext uri="{FF2B5EF4-FFF2-40B4-BE49-F238E27FC236}">
              <a16:creationId xmlns:a16="http://schemas.microsoft.com/office/drawing/2014/main" id="{F5810111-831B-FCC2-7BAC-1E579B817213}"/>
            </a:ext>
          </a:extLst>
        </xdr:cNvPr>
        <xdr:cNvGrpSpPr/>
      </xdr:nvGrpSpPr>
      <xdr:grpSpPr>
        <a:xfrm>
          <a:off x="13322300" y="1097280"/>
          <a:ext cx="2890160" cy="661970"/>
          <a:chOff x="13233400" y="1097280"/>
          <a:chExt cx="2872380" cy="640080"/>
        </a:xfrm>
      </xdr:grpSpPr>
      <xdr:sp macro="" textlink="">
        <xdr:nvSpPr>
          <xdr:cNvPr id="39" name="SHAPE HABITS">
            <a:extLst>
              <a:ext uri="{FF2B5EF4-FFF2-40B4-BE49-F238E27FC236}">
                <a16:creationId xmlns:a16="http://schemas.microsoft.com/office/drawing/2014/main" id="{55AE7093-AB1F-4921-B8A9-C628554FFDA0}"/>
              </a:ext>
            </a:extLst>
          </xdr:cNvPr>
          <xdr:cNvSpPr/>
        </xdr:nvSpPr>
        <xdr:spPr bwMode="auto">
          <a:xfrm>
            <a:off x="13233400" y="1097280"/>
            <a:ext cx="2872380" cy="64008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BEST YEAR</a:t>
            </a:r>
          </a:p>
        </xdr:txBody>
      </xdr:sp>
      <xdr:sp macro="" textlink="'PIVOTS &amp; CALCULATIONS'!E24">
        <xdr:nvSpPr>
          <xdr:cNvPr id="45" name="Deliveries_On_Time_Percentage">
            <a:extLst>
              <a:ext uri="{FF2B5EF4-FFF2-40B4-BE49-F238E27FC236}">
                <a16:creationId xmlns:a16="http://schemas.microsoft.com/office/drawing/2014/main" id="{901BA56E-316E-47A6-B338-CADA060428D7}"/>
              </a:ext>
            </a:extLst>
          </xdr:cNvPr>
          <xdr:cNvSpPr txBox="1"/>
        </xdr:nvSpPr>
        <xdr:spPr>
          <a:xfrm>
            <a:off x="14338298" y="1377949"/>
            <a:ext cx="711201"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D56B6-D45D-41BA-9AFF-F783715ACF3D}" type="TxLink">
              <a:rPr lang="en-US" sz="1600" b="0" i="0" u="none" strike="noStrike">
                <a:solidFill>
                  <a:schemeClr val="bg2">
                    <a:lumMod val="25000"/>
                  </a:schemeClr>
                </a:solidFill>
                <a:latin typeface="Arial"/>
                <a:cs typeface="Arial"/>
              </a:rPr>
              <a:t>2025</a:t>
            </a:fld>
            <a:endParaRPr lang="en-AT" sz="3200">
              <a:solidFill>
                <a:schemeClr val="bg2">
                  <a:lumMod val="25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9525</xdr:colOff>
      <xdr:row>5</xdr:row>
      <xdr:rowOff>0</xdr:rowOff>
    </xdr:from>
    <xdr:to>
      <xdr:col>34</xdr:col>
      <xdr:colOff>0</xdr:colOff>
      <xdr:row>21</xdr:row>
      <xdr:rowOff>152400</xdr:rowOff>
    </xdr:to>
    <xdr:graphicFrame macro="">
      <xdr:nvGraphicFramePr>
        <xdr:cNvPr id="8" name="Chart 7">
          <a:extLst>
            <a:ext uri="{FF2B5EF4-FFF2-40B4-BE49-F238E27FC236}">
              <a16:creationId xmlns:a16="http://schemas.microsoft.com/office/drawing/2014/main" id="{4CB546D5-B378-48F0-B363-DA14B4875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41</xdr:row>
      <xdr:rowOff>0</xdr:rowOff>
    </xdr:from>
    <xdr:to>
      <xdr:col>33</xdr:col>
      <xdr:colOff>266700</xdr:colOff>
      <xdr:row>58</xdr:row>
      <xdr:rowOff>152400</xdr:rowOff>
    </xdr:to>
    <xdr:graphicFrame macro="">
      <xdr:nvGraphicFramePr>
        <xdr:cNvPr id="4" name="Chart 3">
          <a:extLst>
            <a:ext uri="{FF2B5EF4-FFF2-40B4-BE49-F238E27FC236}">
              <a16:creationId xmlns:a16="http://schemas.microsoft.com/office/drawing/2014/main" id="{C749AC46-861C-4309-AF02-9FF85FDEC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édéric Malharin" refreshedDate="45768.983715856484" createdVersion="8" refreshedVersion="8" minRefreshableVersion="3" recordCount="185" xr:uid="{070E175E-4867-4CA3-9136-27CE1997D5E4}">
  <cacheSource type="worksheet">
    <worksheetSource name="SportClimbing"/>
  </cacheSource>
  <cacheFields count="17">
    <cacheField name="Date" numFmtId="168">
      <sharedItems containsSemiMixedTypes="0" containsNonDate="0" containsDate="1" containsString="0" minDate="2006-07-15T00:00:00" maxDate="2025-04-22T00:00:00"/>
    </cacheField>
    <cacheField name="Date_filter" numFmtId="168">
      <sharedItems/>
    </cacheField>
    <cacheField name="Day" numFmtId="0">
      <sharedItems containsSemiMixedTypes="0" containsString="0" containsNumber="1" containsInteger="1" minValue="1" maxValue="31"/>
    </cacheField>
    <cacheField name="Month" numFmtId="0">
      <sharedItems count="12">
        <s v="Jul"/>
        <s v="Apr"/>
        <s v="May"/>
        <s v="Aug"/>
        <s v="Nov"/>
        <s v="Dec"/>
        <s v="Jan"/>
        <s v="Feb"/>
        <s v="Mar"/>
        <s v="Jun"/>
        <s v="Sep"/>
        <s v="Oct"/>
      </sharedItems>
    </cacheField>
    <cacheField name="Year" numFmtId="0">
      <sharedItems containsSemiMixedTypes="0" containsString="0" containsNumber="1" containsInteger="1" minValue="2006" maxValue="2025" count="16">
        <n v="2006"/>
        <n v="2007"/>
        <n v="2008"/>
        <n v="2011"/>
        <n v="2012"/>
        <n v="2013"/>
        <n v="2016"/>
        <n v="2017"/>
        <n v="2018"/>
        <n v="2019"/>
        <n v="2020"/>
        <n v="2021"/>
        <n v="2022"/>
        <n v="2023"/>
        <n v="2024"/>
        <n v="2025"/>
      </sharedItems>
    </cacheField>
    <cacheField name="Route name" numFmtId="0">
      <sharedItems/>
    </cacheField>
    <cacheField name="Grade" numFmtId="0">
      <sharedItems/>
    </cacheField>
    <cacheField name="Country" numFmtId="0">
      <sharedItems/>
    </cacheField>
    <cacheField name="Crag" numFmtId="0">
      <sharedItems/>
    </cacheField>
    <cacheField name="Sector" numFmtId="0">
      <sharedItems/>
    </cacheField>
    <cacheField name="Height (m)" numFmtId="0">
      <sharedItems containsSemiMixedTypes="0" containsString="0" containsNumber="1" containsInteger="1" minValue="8" maxValue="40"/>
    </cacheField>
    <cacheField name="Height range (m)" numFmtId="0">
      <sharedItems/>
    </cacheField>
    <cacheField name="Belayer" numFmtId="0">
      <sharedItems/>
    </cacheField>
    <cacheField name="Total number of tries" numFmtId="0">
      <sharedItems containsMixedTypes="1" containsNumber="1" containsInteger="1" minValue="1" maxValue="50"/>
    </cacheField>
    <cacheField name="Tries num. only excl. outliers" numFmtId="0">
      <sharedItems containsString="0" containsBlank="1" containsNumber="1" containsInteger="1" minValue="1" maxValue="24"/>
    </cacheField>
    <cacheField name="onsight/flash/redpoint" numFmtId="0">
      <sharedItems/>
    </cacheField>
    <cacheField name="Score" numFmtId="0">
      <sharedItems containsSemiMixedTypes="0" containsString="0" containsNumber="1" containsInteger="1" minValue="10" maxValue="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82986113" backgroundQuery="1" createdVersion="8" refreshedVersion="8" minRefreshableVersion="3" recordCount="0" supportSubquery="1" supportAdvancedDrill="1" xr:uid="{638DF3FE-A928-4EFE-A314-2A11BEC7CB37}">
  <cacheSource type="external" connectionId="1"/>
  <cacheFields count="2">
    <cacheField name="[Years].[YEARS].[YEARS]" caption="YEARS" numFmtId="0" hierarchy="21" level="1">
      <sharedItems containsSemiMixedTypes="0" containsString="0" containsNumber="1" containsInteger="1" minValue="2006" maxValue="2025" count="20">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Years].[YEARS].&amp;[2006]"/>
            <x15:cachedUniqueName index="1" name="[Years].[YEARS].&amp;[2007]"/>
            <x15:cachedUniqueName index="2" name="[Years].[YEARS].&amp;[2008]"/>
            <x15:cachedUniqueName index="3" name="[Years].[YEARS].&amp;[2009]"/>
            <x15:cachedUniqueName index="4" name="[Years].[YEARS].&amp;[2010]"/>
            <x15:cachedUniqueName index="5" name="[Years].[YEARS].&amp;[2011]"/>
            <x15:cachedUniqueName index="6" name="[Years].[YEARS].&amp;[2012]"/>
            <x15:cachedUniqueName index="7" name="[Years].[YEARS].&amp;[2013]"/>
            <x15:cachedUniqueName index="8" name="[Years].[YEARS].&amp;[2014]"/>
            <x15:cachedUniqueName index="9" name="[Years].[YEARS].&amp;[2015]"/>
            <x15:cachedUniqueName index="10" name="[Years].[YEARS].&amp;[2016]"/>
            <x15:cachedUniqueName index="11" name="[Years].[YEARS].&amp;[2017]"/>
            <x15:cachedUniqueName index="12" name="[Years].[YEARS].&amp;[2018]"/>
            <x15:cachedUniqueName index="13" name="[Years].[YEARS].&amp;[2019]"/>
            <x15:cachedUniqueName index="14" name="[Years].[YEARS].&amp;[2020]"/>
            <x15:cachedUniqueName index="15" name="[Years].[YEARS].&amp;[2021]"/>
            <x15:cachedUniqueName index="16" name="[Years].[YEARS].&amp;[2022]"/>
            <x15:cachedUniqueName index="17" name="[Years].[YEARS].&amp;[2023]"/>
            <x15:cachedUniqueName index="18" name="[Years].[YEARS].&amp;[2024]"/>
            <x15:cachedUniqueName index="19" name="[Years].[YEARS].&amp;[2025]"/>
          </x15:cachedUniqueNames>
        </ext>
      </extLst>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0"/>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8425926" backgroundQuery="1" createdVersion="8" refreshedVersion="8" minRefreshableVersion="3" recordCount="0" supportSubquery="1" supportAdvancedDrill="1" xr:uid="{A18BB18B-4740-4999-ABAD-92E25A0ECD2E}">
  <cacheSource type="external" connectionId="1"/>
  <cacheFields count="3">
    <cacheField name="[SportClimbing].[Height range (m)].[Height range (m)]" caption="Height range (m)" numFmtId="0" hierarchy="15" level="1">
      <sharedItems count="7">
        <s v="0-10"/>
        <s v="11-15"/>
        <s v="16-20"/>
        <s v="21-25"/>
        <s v="26-30"/>
        <s v="31-35"/>
        <s v="35+"/>
      </sharedItems>
    </cacheField>
    <cacheField name="[SportClimbing].[Grade].[Grade]" caption="Grade" numFmtId="0" hierarchy="10" level="1">
      <sharedItems count="6">
        <s v="7a"/>
        <s v="7a+"/>
        <s v="7b"/>
        <s v="7b+"/>
        <s v="7c"/>
        <s v="7c+"/>
      </sharedItems>
    </cacheField>
    <cacheField name="[Measures].[Average of Tries num. only excl. outliers]" caption="Average of Tries num. only excl. outliers" numFmtId="0" hierarchy="29"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1"/>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0"/>
      </fieldsUsage>
    </cacheHierarchy>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86111108" backgroundQuery="1" createdVersion="8" refreshedVersion="8" minRefreshableVersion="3" recordCount="0" supportSubquery="1" supportAdvancedDrill="1" xr:uid="{41CBC2E3-029F-4CDD-BB4A-12EE1AD892B8}">
  <cacheSource type="external" connectionId="1"/>
  <cacheFields count="4">
    <cacheField name="[SportClimbing].[Belayer].[Belayer]" caption="Belayer" numFmtId="0" hierarchy="16" level="1">
      <sharedItems count="5">
        <s v="Chrissi"/>
        <s v="Christian"/>
        <s v="Francesco"/>
        <s v="Luca"/>
        <s v="Tibor"/>
      </sharedItems>
    </cacheField>
    <cacheField name="[Measures].[Count of Belayer]" caption="Count of Belayer" numFmtId="0" hierarchy="27" level="32767"/>
    <cacheField name="[SportClimbing].[Year].[Year]" caption="Year" numFmtId="0" hierarchy="8" level="1">
      <sharedItems containsSemiMixedTypes="0" containsNonDate="0" containsString="0"/>
    </cacheField>
    <cacheField name="[SportClimbing].[Date_filter].[Date_filter]" caption="Date_filter" numFmtId="0" hierarchy="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2" memberValueDatatype="11" unbalanced="0">
      <fieldsUsage count="2">
        <fieldUsage x="-1"/>
        <fieldUsage x="3"/>
      </fieldsUsage>
    </cacheHierarchy>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2" memberValueDatatype="20" unbalanced="0">
      <fieldsUsage count="2">
        <fieldUsage x="-1"/>
        <fieldUsage x="2"/>
      </fieldsUsage>
    </cacheHierarchy>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87384262" backgroundQuery="1" createdVersion="8" refreshedVersion="8" minRefreshableVersion="3" recordCount="0" supportSubquery="1" supportAdvancedDrill="1" xr:uid="{49DF5B5D-AF05-473C-8F40-6AF8625638AF}">
  <cacheSource type="external" connectionId="1"/>
  <cacheFields count="2">
    <cacheField name="[SportClimbing].[Belayer].[Belayer]" caption="Belayer" numFmtId="0" hierarchy="16" level="1">
      <sharedItems count="10">
        <s v="Chris Awe"/>
        <s v="Chrissi"/>
        <s v="Christian"/>
        <s v="Gustavo"/>
        <s v="Guy"/>
        <s v="Kathy"/>
        <s v="Lena"/>
        <s v="Patrick"/>
        <s v="Tibor"/>
        <s v="Yoel"/>
      </sharedItems>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90162034" backgroundQuery="1" createdVersion="8" refreshedVersion="8" minRefreshableVersion="3" recordCount="0" supportSubquery="1" supportAdvancedDrill="1" xr:uid="{57DE6C56-EBC5-4343-B032-5865A7A552CE}">
  <cacheSource type="external" connectionId="1"/>
  <cacheFields count="9">
    <cacheField name="[SportClimbing].[Belayer].[Belayer]" caption="Belayer" numFmtId="0" hierarchy="16" level="1">
      <sharedItems count="10">
        <s v="Angel"/>
        <s v="Bernardo"/>
        <s v="Chris Awe"/>
        <s v="Chrissi"/>
        <s v="Gustavo"/>
        <s v="Guy"/>
        <s v="Kathy"/>
        <s v="Lena"/>
        <s v="Tibor"/>
        <s v="Yoel"/>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91782404" backgroundQuery="1" createdVersion="8" refreshedVersion="8" minRefreshableVersion="3" recordCount="0" supportSubquery="1" supportAdvancedDrill="1" xr:uid="{DBD749E6-8D70-41D8-A8CC-84C599EC1F06}">
  <cacheSource type="external" connectionId="1"/>
  <cacheFields count="10">
    <cacheField name="[Measures].[Count of Belayer]" caption="Count of Belayer" numFmtId="0" hierarchy="27" level="32767"/>
    <cacheField name="[SportClimbing].[Month].[Month]" caption="Month" numFmtId="0" hierarchy="7" level="1">
      <sharedItems count="12">
        <s v="Apr"/>
        <s v="Aug"/>
        <s v="Dec"/>
        <s v="Feb"/>
        <s v="Jan"/>
        <s v="Jul"/>
        <s v="Jun"/>
        <s v="Mar"/>
        <s v="May"/>
        <s v="Nov"/>
        <s v="Oct"/>
        <s v="Sep"/>
      </sharedItems>
    </cacheField>
    <cacheField name="[MONTHS].[MONTHS 2].[MONTHS 2]" caption="MONTHS 2" numFmtId="0" hierarchy="2" level="1">
      <sharedItems count="12">
        <s v="Jan"/>
        <s v="Feb"/>
        <s v="Mar"/>
        <s v="Apr"/>
        <s v="May"/>
        <s v="Jun"/>
        <s v="Jul"/>
        <s v="Aug"/>
        <s v="Sep"/>
        <s v="Oct"/>
        <s v="Nov"/>
        <s v="Dec"/>
      </sharedItems>
    </cacheField>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2"/>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2" memberValueDatatype="130" unbalanced="0">
      <fieldsUsage count="2">
        <fieldUsage x="-1"/>
        <fieldUsage x="1"/>
      </fieldsUsage>
    </cacheHierarchy>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5"/>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6"/>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8"/>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7"/>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4"/>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3"/>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93634259" backgroundQuery="1" createdVersion="8" refreshedVersion="8" minRefreshableVersion="3" recordCount="0" supportSubquery="1" supportAdvancedDrill="1" xr:uid="{7CC608A1-3AC3-47C8-874D-083349D65011}">
  <cacheSource type="external" connectionId="1"/>
  <cacheFields count="9">
    <cacheField name="[SportClimbing].[Crag].[Crag]" caption="Crag" numFmtId="0" hierarchy="12" level="1">
      <sharedItems count="46">
        <s v="Achleiten"/>
        <s v="Ailefroide"/>
        <s v="Arboli"/>
        <s v="Arbolí"/>
        <s v="Arco"/>
        <s v="Atlantida"/>
        <s v="Berglsteinersee"/>
        <s v="Bichlersee"/>
        <s v="Can Paulet"/>
        <s v="Carol"/>
        <s v="Cavallers"/>
        <s v="Chulilla"/>
        <s v="Collegats"/>
        <s v="Dent de la Rancune"/>
        <s v="Etxauri"/>
        <s v="Fenda de Arrabida"/>
        <s v="Font Soleia"/>
        <s v="Garraf"/>
        <s v="Gelida"/>
        <s v="Gorges de la Cesse"/>
        <s v="Gorges du Tarn"/>
        <s v="Grau dels matxos"/>
        <s v="Hundepension"/>
        <s v="Le Coupeau"/>
        <s v="Le Fayet"/>
        <s v="Mallorca"/>
        <s v="Margalef"/>
        <s v="Martinswand"/>
        <s v="Marxuquera"/>
        <s v="Masriudoms"/>
        <s v="Montserrat norte"/>
        <s v="Montserrat sur"/>
        <s v="Ötztal"/>
        <s v="Penyes Aragonesas (Castellón)"/>
        <s v="Roc d'Anglars"/>
        <s v="Roc de la Lluna"/>
        <s v="Rodellar"/>
        <s v="Sadernes"/>
        <s v="Sautens"/>
        <s v="Silz"/>
        <s v="Siurana"/>
        <s v="Starkenbach"/>
        <s v="Unterinn"/>
        <s v="Zillertal - Astholz"/>
        <s v="Zillertal - Ewige Jagdgründe"/>
        <s v="Zillertal -Monkey Island"/>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0"/>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95486114" backgroundQuery="1" createdVersion="8" refreshedVersion="8" minRefreshableVersion="3" recordCount="0" supportSubquery="1" supportAdvancedDrill="1" xr:uid="{20807ACE-EF13-49B7-9C50-6151DA6E539D}">
  <cacheSource type="external" connectionId="1"/>
  <cacheFields count="10">
    <cacheField name="[SportClimbing].[Country].[Country]" caption="Country" numFmtId="0" hierarchy="11" level="1">
      <sharedItems count="6">
        <s v="Austria"/>
        <s v="France"/>
        <s v="Germany"/>
        <s v="Italy"/>
        <s v="Portugal"/>
        <s v="Spain"/>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2" memberValueDatatype="130" unbalanced="0">
      <fieldsUsage count="2">
        <fieldUsage x="-1"/>
        <fieldUsage x="0"/>
      </fieldsUsage>
    </cacheHierarchy>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96874999" backgroundQuery="1" createdVersion="8" refreshedVersion="8" minRefreshableVersion="3" recordCount="0" supportSubquery="1" supportAdvancedDrill="1" xr:uid="{0C738BFB-A475-4821-BAAC-6F97E7E0D64B}">
  <cacheSource type="external" connectionId="1"/>
  <cacheFields count="9">
    <cacheField name="[SportClimbing].[Total number of tries].[Total number of tries]" caption="Total number of tries" numFmtId="0" hierarchy="17" level="1">
      <sharedItems count="15">
        <s v="1"/>
        <s v="10"/>
        <s v="12"/>
        <s v="14"/>
        <s v="2"/>
        <s v="24"/>
        <s v="3"/>
        <s v="4"/>
        <s v="40"/>
        <s v="5"/>
        <s v="6"/>
        <s v="7"/>
        <s v="8"/>
        <s v="flash"/>
        <s v="onsight"/>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0"/>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98842593" backgroundQuery="1" createdVersion="8" refreshedVersion="8" minRefreshableVersion="3" recordCount="0" supportSubquery="1" supportAdvancedDrill="1" xr:uid="{6C96952E-A342-429B-9021-FABFA00C7C2D}">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300810187" backgroundQuery="1" createdVersion="8" refreshedVersion="8" minRefreshableVersion="3" recordCount="0" supportSubquery="1" supportAdvancedDrill="1" xr:uid="{0B67CAF8-2EDA-4687-8EF0-53C89B0BC7A4}">
  <cacheSource type="external" connectionId="1"/>
  <cacheFields count="9">
    <cacheField name="[Measures].[Count of Belayer]" caption="Count of Belayer" numFmtId="0" hierarchy="27" level="32767"/>
    <cacheField name="[SportClimbing].[Height range (m)].[Height range (m)]" caption="Height range (m)" numFmtId="0" hierarchy="15" level="1">
      <sharedItems count="7">
        <s v="0-10"/>
        <s v="11-15"/>
        <s v="16-20"/>
        <s v="21-25"/>
        <s v="26-30"/>
        <s v="31-35"/>
        <s v="35+"/>
      </sharedItems>
    </cacheField>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1"/>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302893519" backgroundQuery="1" createdVersion="8" refreshedVersion="8" minRefreshableVersion="3" recordCount="0" supportSubquery="1" supportAdvancedDrill="1" xr:uid="{6CE7B693-E357-4194-90F1-A409FAD4A27C}">
  <cacheSource type="external" connectionId="1"/>
  <cacheFields count="10">
    <cacheField name="[SportClimbing].[onsight/flash/redpoint].[onsight/flash/redpoint]" caption="onsight/flash/redpoint" numFmtId="0" hierarchy="19" level="1">
      <sharedItems count="3">
        <s v="flash"/>
        <s v="onsight"/>
        <s v="redpoint"/>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0"/>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30509259" backgroundQuery="1" createdVersion="8" refreshedVersion="8" minRefreshableVersion="3" recordCount="0" supportSubquery="1" supportAdvancedDrill="1" xr:uid="{34AAC4AA-AF88-4AD6-8649-5C38E4221176}">
  <cacheSource type="external" connectionId="1"/>
  <cacheFields count="9">
    <cacheField name="[SportClimbing].[Grade].[Grade]" caption="Grade" numFmtId="0" hierarchy="10" level="1">
      <sharedItems count="6">
        <s v="7a"/>
        <s v="7a+"/>
        <s v="7b"/>
        <s v="7b+"/>
        <s v="7c"/>
        <s v="7c+"/>
      </sharedItems>
    </cacheField>
    <cacheField name="[Measures].[Average of Tries num. only excl. outliers]" caption="Average of Tries num. only excl. outliers" numFmtId="0" hierarchy="29"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306944445" backgroundQuery="1" createdVersion="8" refreshedVersion="8" minRefreshableVersion="3" recordCount="0" supportSubquery="1" supportAdvancedDrill="1" xr:uid="{C068A6E9-1389-452E-8C87-0945917E55BE}">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SportClimbing].[onsight/flash/redpoint].[onsight/flash/redpoint]" caption="onsight/flash/redpoint" numFmtId="0" hierarchy="19" level="1">
      <sharedItems count="3">
        <s v="flash"/>
        <s v="onsight"/>
        <s v="redpoint"/>
      </sharedItems>
    </cacheField>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4"/>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2"/>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3"/>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308564815" backgroundQuery="1" createdVersion="8" refreshedVersion="8" minRefreshableVersion="3" recordCount="0" supportSubquery="1" supportAdvancedDrill="1" xr:uid="{1F882D17-6359-4C52-A0EF-F535B1A5BB4A}">
  <cacheSource type="external" connectionId="1"/>
  <cacheFields count="9">
    <cacheField name="[Measures].[Count of Belayer]" caption="Count of Belayer" numFmtId="0" hierarchy="27" level="32767"/>
    <cacheField name="[Years].[YEARS].[YEARS]" caption="YEARS" numFmtId="0" hierarchy="21" level="1">
      <sharedItems containsSemiMixedTypes="0" containsString="0" containsNumber="1" containsInteger="1" minValue="2006" maxValue="2025" count="20">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Years].[YEARS].&amp;[2006]"/>
            <x15:cachedUniqueName index="1" name="[Years].[YEARS].&amp;[2007]"/>
            <x15:cachedUniqueName index="2" name="[Years].[YEARS].&amp;[2008]"/>
            <x15:cachedUniqueName index="3" name="[Years].[YEARS].&amp;[2009]"/>
            <x15:cachedUniqueName index="4" name="[Years].[YEARS].&amp;[2010]"/>
            <x15:cachedUniqueName index="5" name="[Years].[YEARS].&amp;[2011]"/>
            <x15:cachedUniqueName index="6" name="[Years].[YEARS].&amp;[2012]"/>
            <x15:cachedUniqueName index="7" name="[Years].[YEARS].&amp;[2013]"/>
            <x15:cachedUniqueName index="8" name="[Years].[YEARS].&amp;[2014]"/>
            <x15:cachedUniqueName index="9" name="[Years].[YEARS].&amp;[2015]"/>
            <x15:cachedUniqueName index="10" name="[Years].[YEARS].&amp;[2016]"/>
            <x15:cachedUniqueName index="11" name="[Years].[YEARS].&amp;[2017]"/>
            <x15:cachedUniqueName index="12" name="[Years].[YEARS].&amp;[2018]"/>
            <x15:cachedUniqueName index="13" name="[Years].[YEARS].&amp;[2019]"/>
            <x15:cachedUniqueName index="14" name="[Years].[YEARS].&amp;[2020]"/>
            <x15:cachedUniqueName index="15" name="[Years].[YEARS].&amp;[2021]"/>
            <x15:cachedUniqueName index="16" name="[Years].[YEARS].&amp;[2022]"/>
            <x15:cachedUniqueName index="17" name="[Years].[YEARS].&amp;[2023]"/>
            <x15:cachedUniqueName index="18" name="[Years].[YEARS].&amp;[2024]"/>
            <x15:cachedUniqueName index="19" name="[Years].[YEARS].&amp;[2025]"/>
          </x15:cachedUniqueNames>
        </ext>
      </extLst>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1"/>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07.794288773148" backgroundQuery="1" createdVersion="3" refreshedVersion="8" minRefreshableVersion="3" recordCount="0" supportSubquery="1" supportAdvancedDrill="1" xr:uid="{1A5ED03C-7CEB-4177-86F6-CA106C1A56D7}">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72791194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d v="2006-07-15T00:00:00"/>
    <b v="0"/>
    <n v="15"/>
    <x v="0"/>
    <x v="0"/>
    <s v="Mégaboule"/>
    <s v="7a"/>
    <s v="France"/>
    <s v="Roc d'Anglars"/>
    <s v="Révélations"/>
    <n v="15"/>
    <s v="11-15"/>
    <s v="Guhlm"/>
    <n v="7"/>
    <n v="7"/>
    <s v="redpoint"/>
    <n v="10"/>
  </r>
  <r>
    <d v="2007-07-22T00:00:00"/>
    <b v="0"/>
    <n v="22"/>
    <x v="0"/>
    <x v="1"/>
    <s v="Clin d'oeil à la Lune"/>
    <s v="7a"/>
    <s v="France"/>
    <s v="Roc d'Anglars"/>
    <s v="Révélations"/>
    <n v="25"/>
    <s v="21-25"/>
    <s v="Thomas Bur"/>
    <n v="4"/>
    <n v="4"/>
    <s v="redpoint"/>
    <n v="10"/>
  </r>
  <r>
    <d v="2008-04-19T00:00:00"/>
    <b v="0"/>
    <n v="19"/>
    <x v="1"/>
    <x v="2"/>
    <s v="Sex Machine"/>
    <s v="7a"/>
    <s v="France"/>
    <s v="Gorges de la Cesse"/>
    <s v="Cassiopée"/>
    <n v="25"/>
    <s v="21-25"/>
    <s v="Guhlm"/>
    <s v="flash"/>
    <n v="1"/>
    <s v="flash"/>
    <n v="10"/>
  </r>
  <r>
    <d v="2008-05-03T00:00:00"/>
    <b v="0"/>
    <n v="3"/>
    <x v="2"/>
    <x v="2"/>
    <s v="Bamboleiro"/>
    <s v="7a"/>
    <s v="France"/>
    <s v="Carol"/>
    <s v="Gauche"/>
    <n v="18"/>
    <s v="16-20"/>
    <s v="Teddy"/>
    <n v="2"/>
    <n v="2"/>
    <s v="redpoint"/>
    <n v="10"/>
  </r>
  <r>
    <d v="2011-08-06T00:00:00"/>
    <b v="0"/>
    <n v="6"/>
    <x v="3"/>
    <x v="3"/>
    <s v="Lola"/>
    <s v="7a"/>
    <s v="Spain"/>
    <s v="Rodellar"/>
    <s v="Pared de la Virgen"/>
    <n v="20"/>
    <s v="16-20"/>
    <s v="Shyamal"/>
    <n v="2"/>
    <n v="2"/>
    <s v="redpoint"/>
    <n v="10"/>
  </r>
  <r>
    <d v="2012-04-08T00:00:00"/>
    <b v="0"/>
    <n v="8"/>
    <x v="1"/>
    <x v="4"/>
    <s v="Manara Clic"/>
    <s v="7a"/>
    <s v="Spain"/>
    <s v="Roc de la Lluna"/>
    <s v="Sud"/>
    <n v="20"/>
    <s v="16-20"/>
    <s v="Patrick"/>
    <n v="2"/>
    <n v="2"/>
    <s v="redpoint"/>
    <n v="10"/>
  </r>
  <r>
    <d v="2012-11-21T00:00:00"/>
    <b v="0"/>
    <n v="21"/>
    <x v="4"/>
    <x v="4"/>
    <s v="De socials un 10"/>
    <s v="7a+"/>
    <s v="Spain"/>
    <s v="Gelida"/>
    <s v="Centre"/>
    <n v="25"/>
    <s v="21-25"/>
    <s v="David Valls"/>
    <n v="4"/>
    <n v="4"/>
    <s v="redpoint"/>
    <n v="15"/>
  </r>
  <r>
    <d v="2012-12-21T00:00:00"/>
    <b v="0"/>
    <n v="21"/>
    <x v="5"/>
    <x v="4"/>
    <s v="KA NO"/>
    <s v="7a+"/>
    <s v="Spain"/>
    <s v="Gelida"/>
    <s v="Centre"/>
    <n v="25"/>
    <s v="21-25"/>
    <s v="Patrick"/>
    <s v="flash"/>
    <n v="1"/>
    <s v="flash"/>
    <n v="15"/>
  </r>
  <r>
    <d v="2013-01-21T00:00:00"/>
    <b v="0"/>
    <n v="21"/>
    <x v="6"/>
    <x v="5"/>
    <s v="Amor suprem"/>
    <s v="7b"/>
    <s v="Spain"/>
    <s v="Gelida"/>
    <s v="Centre"/>
    <n v="25"/>
    <s v="21-25"/>
    <s v="Patrick"/>
    <n v="7"/>
    <n v="7"/>
    <s v="redpoint"/>
    <n v="25"/>
  </r>
  <r>
    <d v="2013-02-01T00:00:00"/>
    <b v="0"/>
    <n v="1"/>
    <x v="7"/>
    <x v="5"/>
    <s v="nº28"/>
    <s v="7a"/>
    <s v="Spain"/>
    <s v="Gelida"/>
    <s v="Centre"/>
    <n v="18"/>
    <s v="16-20"/>
    <s v="Andres Villarroel"/>
    <s v="onsight"/>
    <n v="1"/>
    <s v="onsight"/>
    <n v="10"/>
  </r>
  <r>
    <d v="2013-02-05T00:00:00"/>
    <b v="0"/>
    <n v="5"/>
    <x v="7"/>
    <x v="5"/>
    <s v="Neska polita"/>
    <s v="7a"/>
    <s v="Spain"/>
    <s v="Garraf"/>
    <s v="Mala Dona"/>
    <n v="12"/>
    <s v="11-15"/>
    <s v="Byron"/>
    <n v="12"/>
    <n v="12"/>
    <s v="redpoint"/>
    <n v="10"/>
  </r>
  <r>
    <d v="2013-02-09T00:00:00"/>
    <b v="0"/>
    <n v="9"/>
    <x v="7"/>
    <x v="5"/>
    <s v="Las Garretes del Garraf"/>
    <s v="7b+"/>
    <s v="Spain"/>
    <s v="Garraf"/>
    <s v="Mala Dona"/>
    <n v="25"/>
    <s v="21-25"/>
    <s v="Byron"/>
    <n v="2"/>
    <n v="2"/>
    <s v="redpoint"/>
    <n v="40"/>
  </r>
  <r>
    <d v="2013-02-26T00:00:00"/>
    <b v="0"/>
    <n v="26"/>
    <x v="7"/>
    <x v="5"/>
    <s v="Xapes Negres"/>
    <s v="7a+"/>
    <s v="Spain"/>
    <s v="Gelida"/>
    <s v="Centre"/>
    <n v="20"/>
    <s v="16-20"/>
    <s v="Marc Ros"/>
    <s v="flash"/>
    <n v="1"/>
    <s v="flash"/>
    <n v="15"/>
  </r>
  <r>
    <d v="2013-02-26T00:00:00"/>
    <b v="0"/>
    <n v="26"/>
    <x v="7"/>
    <x v="5"/>
    <s v="nº26"/>
    <s v="7a"/>
    <s v="Spain"/>
    <s v="Gelida"/>
    <s v="Centre"/>
    <n v="20"/>
    <s v="16-20"/>
    <s v="David Valls"/>
    <s v="onsight"/>
    <n v="1"/>
    <s v="onsight"/>
    <n v="10"/>
  </r>
  <r>
    <d v="2013-03-09T00:00:00"/>
    <b v="0"/>
    <n v="9"/>
    <x v="8"/>
    <x v="5"/>
    <s v="Merda de la serra"/>
    <s v="7a+"/>
    <s v="Spain"/>
    <s v="Gelida"/>
    <s v="Centre"/>
    <n v="20"/>
    <s v="16-20"/>
    <s v="Dave"/>
    <n v="2"/>
    <n v="2"/>
    <s v="redpoint"/>
    <n v="15"/>
  </r>
  <r>
    <d v="2013-03-09T00:00:00"/>
    <b v="0"/>
    <n v="9"/>
    <x v="8"/>
    <x v="5"/>
    <s v="Dos peluts i un destí"/>
    <s v="7a"/>
    <s v="Spain"/>
    <s v="Gelida"/>
    <s v="Centre"/>
    <n v="20"/>
    <s v="16-20"/>
    <s v="Dave"/>
    <n v="2"/>
    <n v="2"/>
    <s v="redpoint"/>
    <n v="10"/>
  </r>
  <r>
    <d v="2013-03-21T00:00:00"/>
    <b v="0"/>
    <n v="21"/>
    <x v="8"/>
    <x v="5"/>
    <s v="Simply Extrem"/>
    <s v="7b+"/>
    <s v="Spain"/>
    <s v="Garraf"/>
    <s v="Mala Dona"/>
    <n v="18"/>
    <s v="16-20"/>
    <s v="Byron"/>
    <n v="8"/>
    <n v="8"/>
    <s v="redpoint"/>
    <n v="40"/>
  </r>
  <r>
    <d v="2013-04-10T00:00:00"/>
    <b v="0"/>
    <n v="10"/>
    <x v="1"/>
    <x v="5"/>
    <s v="Garroma"/>
    <s v="7b+"/>
    <s v="Spain"/>
    <s v="Garraf"/>
    <s v="Mala Dona"/>
    <n v="25"/>
    <s v="21-25"/>
    <s v="Juan"/>
    <n v="14"/>
    <n v="14"/>
    <s v="redpoint"/>
    <n v="40"/>
  </r>
  <r>
    <d v="2013-04-13T00:00:00"/>
    <b v="0"/>
    <n v="13"/>
    <x v="1"/>
    <x v="5"/>
    <s v="Brigadistak"/>
    <s v="7a"/>
    <s v="Spain"/>
    <s v="Siurana"/>
    <s v="Siuranella Este"/>
    <n v="30"/>
    <s v="26-30"/>
    <s v="Gabo"/>
    <s v="onsight"/>
    <n v="1"/>
    <s v="onsight"/>
    <n v="10"/>
  </r>
  <r>
    <d v="2013-04-13T00:00:00"/>
    <b v="0"/>
    <n v="13"/>
    <x v="1"/>
    <x v="5"/>
    <s v="Lo dejé to blanco"/>
    <s v="7a"/>
    <s v="Spain"/>
    <s v="Siurana"/>
    <s v="Siuranella Este"/>
    <n v="30"/>
    <s v="26-30"/>
    <s v="Daniel Perez"/>
    <s v="onsight"/>
    <n v="1"/>
    <s v="onsight"/>
    <n v="10"/>
  </r>
  <r>
    <d v="2013-04-13T00:00:00"/>
    <b v="0"/>
    <n v="13"/>
    <x v="1"/>
    <x v="5"/>
    <s v="Lo més negre"/>
    <s v="7a"/>
    <s v="Spain"/>
    <s v="Siurana"/>
    <s v="Siuranella Este"/>
    <n v="25"/>
    <s v="21-25"/>
    <s v="Patrick"/>
    <n v="2"/>
    <n v="2"/>
    <s v="redpoint"/>
    <n v="10"/>
  </r>
  <r>
    <d v="2013-04-17T00:00:00"/>
    <b v="0"/>
    <n v="17"/>
    <x v="1"/>
    <x v="5"/>
    <s v="Calma Tensa"/>
    <s v="7b+"/>
    <s v="Spain"/>
    <s v="Gelida"/>
    <s v="Centre"/>
    <n v="20"/>
    <s v="16-20"/>
    <s v="Patrick"/>
    <n v="2"/>
    <n v="2"/>
    <s v="redpoint"/>
    <n v="40"/>
  </r>
  <r>
    <d v="2013-05-04T00:00:00"/>
    <b v="0"/>
    <n v="4"/>
    <x v="2"/>
    <x v="5"/>
    <s v="Imperatriz Esmeralda"/>
    <s v="7b+"/>
    <s v="Spain"/>
    <s v="Font Soleia"/>
    <s v="Paret Gran"/>
    <n v="22"/>
    <s v="21-25"/>
    <s v="Juan"/>
    <n v="10"/>
    <n v="10"/>
    <s v="redpoint"/>
    <n v="40"/>
  </r>
  <r>
    <d v="2013-05-29T00:00:00"/>
    <b v="0"/>
    <n v="29"/>
    <x v="2"/>
    <x v="5"/>
    <s v="Súbete a mi piel"/>
    <s v="7a"/>
    <s v="Spain"/>
    <s v="Font Soleia"/>
    <s v="Paret Gran"/>
    <n v="18"/>
    <s v="16-20"/>
    <s v="Juan"/>
    <n v="2"/>
    <n v="2"/>
    <s v="redpoint"/>
    <n v="10"/>
  </r>
  <r>
    <d v="2016-06-13T00:00:00"/>
    <b v="0"/>
    <n v="13"/>
    <x v="9"/>
    <x v="6"/>
    <s v="Josuai Lama"/>
    <s v="7a"/>
    <s v="Spain"/>
    <s v="Garraf"/>
    <s v="Cova dels Bombers"/>
    <n v="15"/>
    <s v="11-15"/>
    <s v="Hervé"/>
    <n v="2"/>
    <n v="2"/>
    <s v="redpoint"/>
    <n v="10"/>
  </r>
  <r>
    <d v="2016-11-12T00:00:00"/>
    <b v="0"/>
    <n v="12"/>
    <x v="4"/>
    <x v="6"/>
    <s v="Sugopy"/>
    <s v="7a"/>
    <s v="Spain"/>
    <s v="Siurana"/>
    <s v="Grau dels Masets Esquerra"/>
    <n v="25"/>
    <s v="21-25"/>
    <s v="Martyn"/>
    <s v="flash"/>
    <n v="1"/>
    <s v="flash"/>
    <n v="10"/>
  </r>
  <r>
    <d v="2017-04-02T00:00:00"/>
    <b v="0"/>
    <n v="2"/>
    <x v="1"/>
    <x v="7"/>
    <s v="Se m'apaga la baldufa"/>
    <s v="7a"/>
    <s v="Spain"/>
    <s v="Siurana"/>
    <s v="Esperó Primavera"/>
    <n v="20"/>
    <s v="16-20"/>
    <s v="Henry"/>
    <n v="2"/>
    <n v="2"/>
    <s v="redpoint"/>
    <n v="10"/>
  </r>
  <r>
    <d v="2017-04-13T00:00:00"/>
    <b v="0"/>
    <n v="13"/>
    <x v="1"/>
    <x v="7"/>
    <s v="Juan y Fran se nos van"/>
    <s v="7a+"/>
    <s v="Spain"/>
    <s v="Rodellar"/>
    <s v="Las ventanas"/>
    <n v="20"/>
    <s v="16-20"/>
    <s v="Yoel"/>
    <n v="3"/>
    <n v="3"/>
    <s v="redpoint"/>
    <n v="15"/>
  </r>
  <r>
    <d v="2017-04-15T00:00:00"/>
    <b v="0"/>
    <n v="15"/>
    <x v="1"/>
    <x v="7"/>
    <s v="Pasaba por aquí"/>
    <s v="7a"/>
    <s v="Spain"/>
    <s v="Rodellar"/>
    <s v="El Callejón"/>
    <n v="25"/>
    <s v="21-25"/>
    <s v="Gustavo"/>
    <n v="8"/>
    <n v="8"/>
    <s v="redpoint"/>
    <n v="10"/>
  </r>
  <r>
    <d v="2017-05-19T00:00:00"/>
    <b v="0"/>
    <n v="19"/>
    <x v="2"/>
    <x v="7"/>
    <s v="Good feeling"/>
    <s v="7a"/>
    <s v="Spain"/>
    <s v="Montserrat sur"/>
    <s v="Cova de l'Arcada"/>
    <n v="32"/>
    <s v="31-35"/>
    <s v="Andres Villarroel"/>
    <s v="onsight"/>
    <n v="1"/>
    <s v="onsight"/>
    <n v="10"/>
  </r>
  <r>
    <d v="2017-06-07T00:00:00"/>
    <b v="0"/>
    <n v="7"/>
    <x v="9"/>
    <x v="7"/>
    <s v="Viagraman"/>
    <s v="7a"/>
    <s v="Spain"/>
    <s v="Siurana"/>
    <s v="El Pati"/>
    <n v="25"/>
    <s v="21-25"/>
    <s v="Yoel"/>
    <n v="3"/>
    <n v="3"/>
    <s v="redpoint"/>
    <n v="10"/>
  </r>
  <r>
    <d v="2017-06-20T00:00:00"/>
    <b v="0"/>
    <n v="20"/>
    <x v="9"/>
    <x v="7"/>
    <s v="Performance"/>
    <s v="7a"/>
    <s v="Spain"/>
    <s v="Font Soleia"/>
    <s v="El Gruyere"/>
    <n v="25"/>
    <s v="21-25"/>
    <s v="Will"/>
    <s v="onsight"/>
    <n v="1"/>
    <s v="onsight"/>
    <n v="10"/>
  </r>
  <r>
    <d v="2017-06-20T00:00:00"/>
    <b v="0"/>
    <n v="20"/>
    <x v="9"/>
    <x v="7"/>
    <s v="Requiem"/>
    <s v="7a+"/>
    <s v="Spain"/>
    <s v="Font Soleia"/>
    <s v="El Gruyere"/>
    <n v="25"/>
    <s v="21-25"/>
    <s v="Will"/>
    <s v="onsight"/>
    <n v="1"/>
    <s v="onsight"/>
    <n v="15"/>
  </r>
  <r>
    <d v="2017-07-08T00:00:00"/>
    <b v="0"/>
    <n v="8"/>
    <x v="0"/>
    <x v="7"/>
    <s v="Fleck"/>
    <s v="7b"/>
    <s v="Spain"/>
    <s v="Collegats"/>
    <s v="La Pedrera"/>
    <n v="35"/>
    <s v="31-35"/>
    <s v="Yoel"/>
    <n v="2"/>
    <n v="2"/>
    <s v="redpoint"/>
    <n v="25"/>
  </r>
  <r>
    <d v="2017-08-12T00:00:00"/>
    <b v="0"/>
    <n v="12"/>
    <x v="3"/>
    <x v="7"/>
    <s v="Beso de Cobra"/>
    <s v="7a"/>
    <s v="Spain"/>
    <s v="Siurana"/>
    <s v="L'aparador"/>
    <n v="30"/>
    <s v="26-30"/>
    <s v="Tieme"/>
    <s v="onsight"/>
    <n v="1"/>
    <s v="onsight"/>
    <n v="10"/>
  </r>
  <r>
    <d v="2017-09-02T00:00:00"/>
    <b v="0"/>
    <n v="2"/>
    <x v="10"/>
    <x v="7"/>
    <s v="Crit de Panic"/>
    <s v="7a"/>
    <s v="Spain"/>
    <s v="Sadernes"/>
    <s v="Cova del Bisbe"/>
    <n v="25"/>
    <s v="21-25"/>
    <s v="Gustavo"/>
    <n v="3"/>
    <n v="3"/>
    <s v="redpoint"/>
    <n v="10"/>
  </r>
  <r>
    <d v="2017-09-13T00:00:00"/>
    <b v="0"/>
    <n v="13"/>
    <x v="10"/>
    <x v="7"/>
    <s v="Attack of the Spindly Killer Fish"/>
    <s v="7a+"/>
    <s v="Spain"/>
    <s v="Mallorca"/>
    <s v="Cala Sa Nau"/>
    <n v="10"/>
    <s v="0-10"/>
    <s v="water solo"/>
    <s v="onsight"/>
    <n v="1"/>
    <s v="onsight"/>
    <n v="15"/>
  </r>
  <r>
    <d v="2017-09-13T00:00:00"/>
    <b v="0"/>
    <n v="13"/>
    <x v="10"/>
    <x v="7"/>
    <s v="Rich Bitch"/>
    <s v="7a"/>
    <s v="Spain"/>
    <s v="Mallorca"/>
    <s v="Cala Mitjana"/>
    <n v="10"/>
    <s v="0-10"/>
    <s v="water solo"/>
    <s v="onsight"/>
    <n v="1"/>
    <s v="onsight"/>
    <n v="10"/>
  </r>
  <r>
    <d v="2017-09-13T00:00:00"/>
    <b v="0"/>
    <n v="13"/>
    <x v="10"/>
    <x v="7"/>
    <s v="Balsa Boys"/>
    <s v="7a+"/>
    <s v="Spain"/>
    <s v="Mallorca"/>
    <s v="Cala Mitjana"/>
    <n v="12"/>
    <s v="11-15"/>
    <s v="water solo"/>
    <n v="2"/>
    <n v="2"/>
    <s v="redpoint"/>
    <n v="15"/>
  </r>
  <r>
    <d v="2017-09-23T00:00:00"/>
    <b v="0"/>
    <n v="23"/>
    <x v="10"/>
    <x v="7"/>
    <s v="Brego"/>
    <s v="7a+"/>
    <s v="Spain"/>
    <s v="Font Soleia"/>
    <s v="El Gruyere"/>
    <n v="25"/>
    <s v="21-25"/>
    <s v="Guy"/>
    <s v="onsight"/>
    <n v="1"/>
    <s v="onsight"/>
    <n v="15"/>
  </r>
  <r>
    <d v="2017-09-25T00:00:00"/>
    <b v="0"/>
    <n v="25"/>
    <x v="10"/>
    <x v="7"/>
    <s v="Cetaci"/>
    <s v="7a+"/>
    <s v="Spain"/>
    <s v="Garraf"/>
    <s v="Cova dels Bombers"/>
    <n v="20"/>
    <s v="16-20"/>
    <s v="Guy"/>
    <n v="5"/>
    <n v="5"/>
    <s v="redpoint"/>
    <n v="15"/>
  </r>
  <r>
    <d v="2017-10-14T00:00:00"/>
    <b v="0"/>
    <n v="14"/>
    <x v="11"/>
    <x v="7"/>
    <s v="Huir para vivir"/>
    <s v="7a+"/>
    <s v="Spain"/>
    <s v="Siurana"/>
    <s v="Siuranella Este"/>
    <n v="30"/>
    <s v="26-30"/>
    <s v="Gustavo"/>
    <n v="3"/>
    <n v="3"/>
    <s v="redpoint"/>
    <n v="15"/>
  </r>
  <r>
    <d v="2017-10-15T00:00:00"/>
    <b v="0"/>
    <n v="15"/>
    <x v="11"/>
    <x v="7"/>
    <s v="Rauxa"/>
    <s v="7a+"/>
    <s v="Spain"/>
    <s v="Siurana"/>
    <s v="L'aparador"/>
    <n v="25"/>
    <s v="21-25"/>
    <s v="Shyamal"/>
    <n v="2"/>
    <n v="2"/>
    <s v="redpoint"/>
    <n v="15"/>
  </r>
  <r>
    <d v="2017-10-21T00:00:00"/>
    <b v="0"/>
    <n v="21"/>
    <x v="11"/>
    <x v="7"/>
    <s v="Jeketepeke"/>
    <s v="7a+"/>
    <s v="Spain"/>
    <s v="Siurana"/>
    <s v="El Cargol"/>
    <n v="25"/>
    <s v="21-25"/>
    <s v="Henry"/>
    <s v="onsight"/>
    <n v="1"/>
    <s v="onsight"/>
    <n v="15"/>
  </r>
  <r>
    <d v="2017-10-21T00:00:00"/>
    <b v="0"/>
    <n v="21"/>
    <x v="11"/>
    <x v="7"/>
    <s v="La panxa del bou"/>
    <s v="7a+"/>
    <s v="Spain"/>
    <s v="Siurana"/>
    <s v="Siuranella Este"/>
    <n v="28"/>
    <s v="26-30"/>
    <s v="Henry"/>
    <n v="3"/>
    <n v="3"/>
    <s v="redpoint"/>
    <n v="15"/>
  </r>
  <r>
    <d v="2017-10-22T00:00:00"/>
    <b v="0"/>
    <n v="22"/>
    <x v="11"/>
    <x v="7"/>
    <s v="Cojón prieto"/>
    <s v="7a"/>
    <s v="Spain"/>
    <s v="Siurana"/>
    <s v="L'Herbolari"/>
    <n v="30"/>
    <s v="26-30"/>
    <s v="Henry"/>
    <s v="onsight"/>
    <n v="1"/>
    <s v="onsight"/>
    <n v="10"/>
  </r>
  <r>
    <d v="2017-10-28T00:00:00"/>
    <b v="0"/>
    <n v="28"/>
    <x v="11"/>
    <x v="7"/>
    <s v="Cingles"/>
    <s v="7a"/>
    <s v="Spain"/>
    <s v="Grau dels matxos"/>
    <s v="page 4"/>
    <n v="25"/>
    <s v="21-25"/>
    <s v="Guy"/>
    <n v="2"/>
    <n v="2"/>
    <s v="redpoint"/>
    <n v="10"/>
  </r>
  <r>
    <d v="2017-10-28T00:00:00"/>
    <b v="0"/>
    <n v="28"/>
    <x v="11"/>
    <x v="7"/>
    <s v="Piano Piano"/>
    <s v="7a"/>
    <s v="Spain"/>
    <s v="Grau dels matxos"/>
    <s v="page 5"/>
    <n v="25"/>
    <s v="21-25"/>
    <s v="Guy"/>
    <n v="4"/>
    <n v="4"/>
    <s v="redpoint"/>
    <n v="10"/>
  </r>
  <r>
    <d v="2017-11-04T00:00:00"/>
    <b v="0"/>
    <n v="4"/>
    <x v="4"/>
    <x v="7"/>
    <s v="No ho sé"/>
    <s v="7b"/>
    <s v="Spain"/>
    <s v="Gelida"/>
    <s v="Centre"/>
    <n v="25"/>
    <s v="21-25"/>
    <s v="Angel"/>
    <n v="6"/>
    <n v="6"/>
    <s v="redpoint"/>
    <n v="25"/>
  </r>
  <r>
    <d v="2017-12-08T00:00:00"/>
    <b v="0"/>
    <n v="8"/>
    <x v="5"/>
    <x v="7"/>
    <s v="Little Ted"/>
    <s v="7a+"/>
    <s v="Spain"/>
    <s v="Siurana"/>
    <s v="Grau dels Masets Baix"/>
    <n v="25"/>
    <s v="21-25"/>
    <s v="Yoel"/>
    <n v="2"/>
    <n v="2"/>
    <s v="redpoint"/>
    <n v="15"/>
  </r>
  <r>
    <d v="2017-12-09T00:00:00"/>
    <b v="0"/>
    <n v="9"/>
    <x v="5"/>
    <x v="7"/>
    <s v="No m'enganyis mes"/>
    <s v="7a"/>
    <s v="Spain"/>
    <s v="Arbolí"/>
    <s v="Can Simiro"/>
    <n v="20"/>
    <s v="16-20"/>
    <s v="Dave"/>
    <s v="flash"/>
    <n v="1"/>
    <s v="flash"/>
    <n v="10"/>
  </r>
  <r>
    <d v="2017-12-10T00:00:00"/>
    <b v="0"/>
    <n v="10"/>
    <x v="5"/>
    <x v="7"/>
    <s v="Prendre la tête"/>
    <s v="7a+"/>
    <s v="Spain"/>
    <s v="Siurana"/>
    <s v="Can Gans Dionis"/>
    <n v="20"/>
    <s v="16-20"/>
    <s v="Karla Mexicana"/>
    <n v="3"/>
    <n v="3"/>
    <s v="redpoint"/>
    <n v="15"/>
  </r>
  <r>
    <d v="2017-12-16T00:00:00"/>
    <b v="0"/>
    <n v="16"/>
    <x v="5"/>
    <x v="7"/>
    <s v="Mystiflower"/>
    <s v="7a"/>
    <s v="Spain"/>
    <s v="Arbolí"/>
    <s v="El Dard"/>
    <n v="30"/>
    <s v="26-30"/>
    <s v="Pelu"/>
    <s v="onsight"/>
    <n v="1"/>
    <s v="onsight"/>
    <n v="10"/>
  </r>
  <r>
    <d v="2017-12-17T00:00:00"/>
    <b v="0"/>
    <n v="17"/>
    <x v="5"/>
    <x v="7"/>
    <s v="Mr Krek"/>
    <s v="7b"/>
    <s v="Spain"/>
    <s v="Arbolí"/>
    <s v="El Dard"/>
    <n v="30"/>
    <s v="26-30"/>
    <s v="Pelu"/>
    <n v="2"/>
    <n v="2"/>
    <s v="redpoint"/>
    <n v="25"/>
  </r>
  <r>
    <d v="2017-12-30T00:00:00"/>
    <b v="0"/>
    <n v="30"/>
    <x v="5"/>
    <x v="7"/>
    <s v="Anys Bionics"/>
    <s v="7b+"/>
    <s v="Spain"/>
    <s v="Siurana"/>
    <s v="El Salt de la Reina Mora"/>
    <n v="38"/>
    <s v="35+"/>
    <s v="Yoel"/>
    <s v="onsight"/>
    <n v="1"/>
    <s v="onsight"/>
    <n v="40"/>
  </r>
  <r>
    <d v="2017-12-31T00:00:00"/>
    <b v="0"/>
    <n v="31"/>
    <x v="5"/>
    <x v="7"/>
    <s v="Salmo veintitrés"/>
    <s v="7a"/>
    <s v="Spain"/>
    <s v="Arbolí"/>
    <s v="El Falcó"/>
    <n v="20"/>
    <s v="16-20"/>
    <s v="Yoel"/>
    <s v="onsight"/>
    <n v="1"/>
    <s v="onsight"/>
    <n v="10"/>
  </r>
  <r>
    <d v="2017-12-31T00:00:00"/>
    <b v="0"/>
    <n v="31"/>
    <x v="5"/>
    <x v="7"/>
    <s v="?"/>
    <s v="7a+"/>
    <s v="Spain"/>
    <s v="Arbolí"/>
    <s v="El Falcó"/>
    <n v="25"/>
    <s v="21-25"/>
    <s v="Yoel"/>
    <n v="2"/>
    <n v="2"/>
    <s v="redpoint"/>
    <n v="15"/>
  </r>
  <r>
    <d v="2018-01-05T00:00:00"/>
    <b v="0"/>
    <n v="5"/>
    <x v="6"/>
    <x v="8"/>
    <s v="Fotut Futur"/>
    <s v="7b"/>
    <s v="Spain"/>
    <s v="Garraf"/>
    <s v="Mala Dona"/>
    <n v="20"/>
    <s v="16-20"/>
    <s v="Lena"/>
    <n v="2"/>
    <n v="2"/>
    <s v="redpoint"/>
    <n v="25"/>
  </r>
  <r>
    <d v="2018-01-27T00:00:00"/>
    <b v="0"/>
    <n v="27"/>
    <x v="6"/>
    <x v="8"/>
    <s v="Megatrix"/>
    <s v="7b+"/>
    <s v="Spain"/>
    <s v="Gelida"/>
    <s v="Centre"/>
    <n v="25"/>
    <s v="21-25"/>
    <s v="Yoel"/>
    <n v="10"/>
    <n v="10"/>
    <s v="redpoint"/>
    <n v="40"/>
  </r>
  <r>
    <d v="2018-02-03T00:00:00"/>
    <b v="0"/>
    <n v="3"/>
    <x v="7"/>
    <x v="8"/>
    <s v="Qui s'ha mort"/>
    <s v="7b"/>
    <s v="Spain"/>
    <s v="Can Paulet"/>
    <s v="Esquerra"/>
    <n v="12"/>
    <s v="11-15"/>
    <s v="Yoel"/>
    <n v="3"/>
    <n v="3"/>
    <s v="redpoint"/>
    <n v="25"/>
  </r>
  <r>
    <d v="2018-02-22T00:00:00"/>
    <b v="0"/>
    <n v="22"/>
    <x v="7"/>
    <x v="8"/>
    <s v="Dale duro negro"/>
    <s v="7b"/>
    <s v="Spain"/>
    <s v="Chulilla"/>
    <s v="Sex shop"/>
    <n v="32"/>
    <s v="31-35"/>
    <s v="Lena"/>
    <s v="flash"/>
    <n v="1"/>
    <s v="flash"/>
    <n v="25"/>
  </r>
  <r>
    <d v="2018-02-23T00:00:00"/>
    <b v="0"/>
    <n v="23"/>
    <x v="7"/>
    <x v="8"/>
    <s v="Los caminantes"/>
    <s v="7b"/>
    <s v="Spain"/>
    <s v="Chulilla"/>
    <s v="Chorreras"/>
    <n v="32"/>
    <s v="31-35"/>
    <s v="Lena"/>
    <n v="2"/>
    <n v="2"/>
    <s v="redpoint"/>
    <n v="25"/>
  </r>
  <r>
    <d v="2018-02-24T00:00:00"/>
    <b v="0"/>
    <n v="24"/>
    <x v="7"/>
    <x v="8"/>
    <s v="?"/>
    <s v="7a"/>
    <s v="Spain"/>
    <s v="Chulilla"/>
    <s v="Oasis"/>
    <n v="32"/>
    <s v="31-35"/>
    <s v="Lena"/>
    <s v="onsight"/>
    <n v="1"/>
    <s v="onsight"/>
    <n v="10"/>
  </r>
  <r>
    <d v="2018-03-18T00:00:00"/>
    <b v="0"/>
    <n v="18"/>
    <x v="8"/>
    <x v="8"/>
    <s v="Baby sitter"/>
    <s v="7a"/>
    <s v="Spain"/>
    <s v="Margalef"/>
    <s v="La Mainadera"/>
    <n v="18"/>
    <s v="16-20"/>
    <s v="Kathy"/>
    <n v="2"/>
    <n v="2"/>
    <s v="redpoint"/>
    <n v="10"/>
  </r>
  <r>
    <d v="2018-03-30T00:00:00"/>
    <b v="0"/>
    <n v="30"/>
    <x v="8"/>
    <x v="8"/>
    <s v="Curriculo vaginal"/>
    <s v="7c"/>
    <s v="Spain"/>
    <s v="Chulilla"/>
    <s v="Sex shop"/>
    <n v="20"/>
    <s v="16-20"/>
    <s v="Guy"/>
    <n v="5"/>
    <n v="5"/>
    <s v="redpoint"/>
    <n v="60"/>
  </r>
  <r>
    <d v="2018-03-31T00:00:00"/>
    <b v="0"/>
    <n v="31"/>
    <x v="8"/>
    <x v="8"/>
    <s v="Zikrutiña mientras puedas"/>
    <s v="7a+"/>
    <s v="Spain"/>
    <s v="Chulilla"/>
    <s v="Muro de lamentaciones"/>
    <n v="18"/>
    <s v="16-20"/>
    <s v="Guy"/>
    <n v="2"/>
    <n v="2"/>
    <s v="redpoint"/>
    <n v="15"/>
  </r>
  <r>
    <d v="2018-04-01T00:00:00"/>
    <b v="0"/>
    <n v="1"/>
    <x v="1"/>
    <x v="8"/>
    <s v="?"/>
    <s v="7b+"/>
    <s v="Spain"/>
    <s v="Chulilla"/>
    <s v="Masters"/>
    <n v="30"/>
    <s v="26-30"/>
    <s v="Kathy"/>
    <n v="2"/>
    <n v="2"/>
    <s v="redpoint"/>
    <n v="40"/>
  </r>
  <r>
    <d v="2018-04-02T00:00:00"/>
    <b v="0"/>
    <n v="2"/>
    <x v="1"/>
    <x v="8"/>
    <s v="?"/>
    <s v="7b"/>
    <s v="Spain"/>
    <s v="Chulilla"/>
    <s v="Fantasía"/>
    <n v="30"/>
    <s v="26-30"/>
    <s v="Guy"/>
    <n v="4"/>
    <n v="4"/>
    <s v="redpoint"/>
    <n v="25"/>
  </r>
  <r>
    <d v="2018-04-18T00:00:00"/>
    <b v="0"/>
    <n v="18"/>
    <x v="1"/>
    <x v="8"/>
    <s v="Desvariant"/>
    <s v="7b"/>
    <s v="Spain"/>
    <s v="Arbolí"/>
    <s v="L'Obaga del Falcó"/>
    <n v="25"/>
    <s v="21-25"/>
    <s v="Ulises"/>
    <n v="2"/>
    <n v="2"/>
    <s v="redpoint"/>
    <n v="25"/>
  </r>
  <r>
    <d v="2018-04-20T00:00:00"/>
    <b v="0"/>
    <n v="20"/>
    <x v="1"/>
    <x v="8"/>
    <s v="Ay Mamita"/>
    <s v="7a"/>
    <s v="Spain"/>
    <s v="Siurana"/>
    <s v="El Pati"/>
    <n v="35"/>
    <s v="31-35"/>
    <s v="Kat"/>
    <s v="onsight"/>
    <n v="1"/>
    <s v="onsight"/>
    <n v="10"/>
  </r>
  <r>
    <d v="2018-04-22T00:00:00"/>
    <b v="0"/>
    <n v="22"/>
    <x v="1"/>
    <x v="8"/>
    <s v="Bindelef"/>
    <s v="7a+"/>
    <s v="Spain"/>
    <s v="Siurana"/>
    <s v="Can Codolar"/>
    <n v="35"/>
    <s v="31-35"/>
    <s v="Henry"/>
    <s v="onsight"/>
    <n v="1"/>
    <s v="onsight"/>
    <n v="15"/>
  </r>
  <r>
    <d v="2018-04-28T00:00:00"/>
    <b v="0"/>
    <n v="28"/>
    <x v="1"/>
    <x v="8"/>
    <s v="La mía"/>
    <s v="7a"/>
    <s v="Spain"/>
    <s v="Margalef"/>
    <s v="Culample 4"/>
    <n v="25"/>
    <s v="21-25"/>
    <s v="Kathy"/>
    <s v="onsight"/>
    <n v="1"/>
    <s v="onsight"/>
    <n v="10"/>
  </r>
  <r>
    <d v="2018-04-28T00:00:00"/>
    <b v="0"/>
    <n v="28"/>
    <x v="1"/>
    <x v="8"/>
    <s v="El Charlatán"/>
    <s v="7a+"/>
    <s v="Spain"/>
    <s v="Margalef"/>
    <s v="Culample 4"/>
    <n v="25"/>
    <s v="21-25"/>
    <s v="Kathy"/>
    <n v="2"/>
    <n v="2"/>
    <s v="redpoint"/>
    <n v="15"/>
  </r>
  <r>
    <d v="2018-04-29T00:00:00"/>
    <b v="0"/>
    <n v="29"/>
    <x v="1"/>
    <x v="8"/>
    <s v="La forum de les postures"/>
    <s v="7a"/>
    <s v="Spain"/>
    <s v="Margalef"/>
    <s v="Cabernet"/>
    <n v="30"/>
    <s v="26-30"/>
    <s v="Ulises"/>
    <s v="onsight"/>
    <n v="1"/>
    <s v="onsight"/>
    <n v="10"/>
  </r>
  <r>
    <d v="2018-04-29T00:00:00"/>
    <b v="0"/>
    <n v="29"/>
    <x v="1"/>
    <x v="8"/>
    <s v="Mar de fons"/>
    <s v="7b"/>
    <s v="Spain"/>
    <s v="Margalef"/>
    <s v="Cabernet"/>
    <n v="10"/>
    <s v="0-10"/>
    <s v="Kathy"/>
    <n v="3"/>
    <n v="3"/>
    <s v="redpoint"/>
    <n v="25"/>
  </r>
  <r>
    <d v="2018-05-26T00:00:00"/>
    <b v="0"/>
    <n v="26"/>
    <x v="2"/>
    <x v="8"/>
    <s v="Ladilla"/>
    <s v="7a"/>
    <s v="Spain"/>
    <s v="Sadernes"/>
    <s v="Castell s'Espasa dret"/>
    <n v="25"/>
    <s v="21-25"/>
    <s v="Gustavo"/>
    <s v="onsight"/>
    <n v="1"/>
    <s v="onsight"/>
    <n v="10"/>
  </r>
  <r>
    <d v="2018-05-26T00:00:00"/>
    <b v="0"/>
    <n v="26"/>
    <x v="2"/>
    <x v="8"/>
    <s v="Calendra"/>
    <s v="7a+"/>
    <s v="Spain"/>
    <s v="Sadernes"/>
    <s v="Castell s'Espasa dret"/>
    <n v="25"/>
    <s v="21-25"/>
    <s v="Gustavo"/>
    <s v="onsight"/>
    <n v="1"/>
    <s v="onsight"/>
    <n v="15"/>
  </r>
  <r>
    <d v="2018-06-10T00:00:00"/>
    <b v="0"/>
    <n v="10"/>
    <x v="9"/>
    <x v="8"/>
    <s v="Esgraons al cel"/>
    <s v="7a+"/>
    <s v="Spain"/>
    <s v="Montserrat norte"/>
    <s v="El prohibitivo"/>
    <n v="12"/>
    <s v="11-15"/>
    <s v="Kathy"/>
    <s v="flash"/>
    <n v="1"/>
    <s v="flash"/>
    <n v="15"/>
  </r>
  <r>
    <d v="2018-06-24T00:00:00"/>
    <b v="0"/>
    <n v="24"/>
    <x v="9"/>
    <x v="8"/>
    <s v="Menganos"/>
    <s v="7a+"/>
    <s v="Spain"/>
    <s v="Montserrat sur"/>
    <s v="La Piula"/>
    <n v="25"/>
    <s v="21-25"/>
    <s v="Kathy"/>
    <n v="2"/>
    <n v="2"/>
    <s v="redpoint"/>
    <n v="15"/>
  </r>
  <r>
    <d v="2018-09-10T00:00:00"/>
    <b v="0"/>
    <n v="10"/>
    <x v="10"/>
    <x v="8"/>
    <s v="Bisexual"/>
    <s v="7a"/>
    <s v="Spain"/>
    <s v="Mallorca"/>
    <s v="Cala Varques - Metrosexual"/>
    <n v="12"/>
    <s v="11-15"/>
    <s v="water solo"/>
    <n v="2"/>
    <n v="2"/>
    <s v="redpoint"/>
    <n v="10"/>
  </r>
  <r>
    <d v="2018-11-03T00:00:00"/>
    <b v="0"/>
    <n v="3"/>
    <x v="4"/>
    <x v="8"/>
    <s v="Salmoneti a contra corrent"/>
    <s v="7a"/>
    <s v="Spain"/>
    <s v="Siurana"/>
    <s v="Corral nou"/>
    <n v="22"/>
    <s v="21-25"/>
    <s v="Angel"/>
    <s v="onsight"/>
    <n v="1"/>
    <s v="onsight"/>
    <n v="10"/>
  </r>
  <r>
    <d v="2018-11-03T00:00:00"/>
    <b v="0"/>
    <n v="3"/>
    <x v="4"/>
    <x v="8"/>
    <s v="Bocadillo de calamares en el km 0"/>
    <s v="7a+"/>
    <s v="Spain"/>
    <s v="Siurana"/>
    <s v="Corral nou"/>
    <n v="25"/>
    <s v="21-25"/>
    <s v="Angel"/>
    <n v="2"/>
    <n v="2"/>
    <s v="redpoint"/>
    <n v="15"/>
  </r>
  <r>
    <d v="2019-04-05T00:00:00"/>
    <b v="0"/>
    <n v="5"/>
    <x v="1"/>
    <x v="9"/>
    <s v="Fisuterapia"/>
    <s v="7a"/>
    <s v="Spain"/>
    <s v="Siurana"/>
    <s v="Herbolari"/>
    <n v="30"/>
    <s v="26-30"/>
    <s v="Guy"/>
    <n v="2"/>
    <n v="2"/>
    <s v="redpoint"/>
    <n v="10"/>
  </r>
  <r>
    <d v="2019-04-06T00:00:00"/>
    <b v="0"/>
    <n v="6"/>
    <x v="1"/>
    <x v="9"/>
    <s v="Cargol treu banya"/>
    <s v="7a"/>
    <s v="Spain"/>
    <s v="Siurana"/>
    <s v="L'Olla"/>
    <n v="13"/>
    <s v="11-15"/>
    <s v="Guy"/>
    <n v="2"/>
    <n v="2"/>
    <s v="redpoint"/>
    <n v="10"/>
  </r>
  <r>
    <d v="2019-04-14T00:00:00"/>
    <b v="0"/>
    <n v="14"/>
    <x v="1"/>
    <x v="9"/>
    <s v="Café del mar"/>
    <s v="7a+"/>
    <s v="Spain"/>
    <s v="Montserrat norte"/>
    <s v="El Casot"/>
    <n v="25"/>
    <s v="21-25"/>
    <s v="Gustavo"/>
    <s v="flash"/>
    <n v="1"/>
    <s v="flash"/>
    <n v="15"/>
  </r>
  <r>
    <d v="2019-09-22T00:00:00"/>
    <b v="0"/>
    <n v="22"/>
    <x v="10"/>
    <x v="9"/>
    <s v="Jihad"/>
    <s v="7a+"/>
    <s v="Spain"/>
    <s v="Montserrat norte"/>
    <s v="Cova de l'os"/>
    <n v="20"/>
    <s v="16-20"/>
    <s v="Antonin"/>
    <n v="2"/>
    <n v="2"/>
    <s v="redpoint"/>
    <n v="15"/>
  </r>
  <r>
    <d v="2019-11-01T00:00:00"/>
    <b v="0"/>
    <n v="1"/>
    <x v="4"/>
    <x v="9"/>
    <s v="La Siberiana"/>
    <s v="7b"/>
    <s v="Spain"/>
    <s v="Siurana"/>
    <s v="Can Codolar"/>
    <n v="30"/>
    <s v="26-30"/>
    <s v="Guy"/>
    <n v="3"/>
    <n v="3"/>
    <s v="redpoint"/>
    <n v="25"/>
  </r>
  <r>
    <d v="2019-11-02T00:00:00"/>
    <b v="0"/>
    <n v="2"/>
    <x v="4"/>
    <x v="9"/>
    <s v="Tikis Mikis"/>
    <s v="7a"/>
    <s v="Spain"/>
    <s v="Siurana"/>
    <s v="Siuranella Centre"/>
    <n v="30"/>
    <s v="26-30"/>
    <s v="Gustavo"/>
    <n v="2"/>
    <n v="2"/>
    <s v="redpoint"/>
    <n v="10"/>
  </r>
  <r>
    <d v="2019-11-16T00:00:00"/>
    <b v="0"/>
    <n v="16"/>
    <x v="4"/>
    <x v="9"/>
    <s v="El ultimo poeta"/>
    <s v="7b"/>
    <s v="Spain"/>
    <s v="Margalef"/>
    <s v="La Mainadera"/>
    <n v="20"/>
    <s v="16-20"/>
    <s v="Inti"/>
    <n v="2"/>
    <n v="2"/>
    <s v="redpoint"/>
    <n v="25"/>
  </r>
  <r>
    <d v="2020-08-24T00:00:00"/>
    <b v="0"/>
    <n v="24"/>
    <x v="3"/>
    <x v="10"/>
    <s v="Cop de roc"/>
    <s v="7a+"/>
    <s v="Spain"/>
    <s v="Siurana"/>
    <s v="Can Codolar"/>
    <n v="35"/>
    <s v="31-35"/>
    <s v="Laila"/>
    <n v="2"/>
    <n v="2"/>
    <s v="redpoint"/>
    <n v="15"/>
  </r>
  <r>
    <d v="2020-08-27T00:00:00"/>
    <b v="0"/>
    <n v="27"/>
    <x v="3"/>
    <x v="10"/>
    <s v="Avui si que no m'enganyes"/>
    <s v="7b"/>
    <s v="Spain"/>
    <s v="Siurana"/>
    <s v="Siuranella Este"/>
    <n v="22"/>
    <s v="21-25"/>
    <s v="Inti"/>
    <n v="6"/>
    <n v="6"/>
    <s v="redpoint"/>
    <n v="25"/>
  </r>
  <r>
    <d v="2020-09-20T00:00:00"/>
    <b v="0"/>
    <n v="20"/>
    <x v="10"/>
    <x v="10"/>
    <s v="No name num 93"/>
    <s v="7a+"/>
    <s v="Spain"/>
    <s v="Grau dels matxos"/>
    <s v="page 4"/>
    <n v="25"/>
    <s v="21-25"/>
    <s v="Guy"/>
    <s v="flash"/>
    <n v="1"/>
    <s v="flash"/>
    <n v="15"/>
  </r>
  <r>
    <d v="2020-09-24T00:00:00"/>
    <b v="0"/>
    <n v="24"/>
    <x v="10"/>
    <x v="10"/>
    <s v="El Trapella num 90"/>
    <s v="7b+"/>
    <s v="Spain"/>
    <s v="Grau dels matxos"/>
    <s v="page 4"/>
    <n v="25"/>
    <s v="21-25"/>
    <s v="Guy"/>
    <n v="4"/>
    <n v="4"/>
    <s v="redpoint"/>
    <n v="40"/>
  </r>
  <r>
    <d v="2020-09-24T00:00:00"/>
    <b v="0"/>
    <n v="24"/>
    <x v="10"/>
    <x v="10"/>
    <s v="El Drac"/>
    <s v="7a"/>
    <s v="Spain"/>
    <s v="Grau dels matxos"/>
    <s v="page 4"/>
    <n v="25"/>
    <s v="21-25"/>
    <s v="Gabo"/>
    <s v="flash"/>
    <n v="1"/>
    <s v="flash"/>
    <n v="10"/>
  </r>
  <r>
    <d v="2020-09-26T00:00:00"/>
    <b v="0"/>
    <n v="26"/>
    <x v="10"/>
    <x v="10"/>
    <s v="Pota de bou"/>
    <s v="7a+"/>
    <s v="Spain"/>
    <s v="Grau dels matxos"/>
    <s v="page 6"/>
    <n v="25"/>
    <s v="21-25"/>
    <s v="Kat"/>
    <s v="onsight"/>
    <n v="1"/>
    <s v="onsight"/>
    <n v="15"/>
  </r>
  <r>
    <d v="2020-10-17T00:00:00"/>
    <b v="0"/>
    <n v="17"/>
    <x v="11"/>
    <x v="10"/>
    <s v="Ni me n'entero"/>
    <s v="7a"/>
    <s v="Spain"/>
    <s v="Siurana"/>
    <s v="Ca la Isabel"/>
    <n v="20"/>
    <s v="16-20"/>
    <s v="Guy"/>
    <s v="onsight"/>
    <n v="1"/>
    <s v="onsight"/>
    <n v="10"/>
  </r>
  <r>
    <d v="2020-10-18T00:00:00"/>
    <b v="0"/>
    <n v="18"/>
    <x v="11"/>
    <x v="10"/>
    <s v="ACDC"/>
    <s v="7b+"/>
    <s v="Spain"/>
    <s v="Siurana"/>
    <s v="Ca l'Onassis"/>
    <n v="28"/>
    <s v="26-30"/>
    <s v="Gustavo"/>
    <n v="4"/>
    <n v="4"/>
    <s v="redpoint"/>
    <n v="40"/>
  </r>
  <r>
    <d v="2020-10-24T00:00:00"/>
    <b v="0"/>
    <n v="24"/>
    <x v="11"/>
    <x v="10"/>
    <s v="?"/>
    <s v="7a"/>
    <s v="Spain"/>
    <s v="Siurana"/>
    <s v="Siuranella Este"/>
    <n v="30"/>
    <s v="26-30"/>
    <s v="Inti"/>
    <n v="2"/>
    <n v="2"/>
    <s v="redpoint"/>
    <n v="10"/>
  </r>
  <r>
    <d v="2020-10-25T00:00:00"/>
    <b v="0"/>
    <n v="25"/>
    <x v="11"/>
    <x v="10"/>
    <s v="No hi ha pa per tant xoriço"/>
    <s v="7a"/>
    <s v="Spain"/>
    <s v="Siurana"/>
    <s v="Grau dels Masets Baix"/>
    <n v="30"/>
    <s v="26-30"/>
    <s v="Kat"/>
    <s v="onsight"/>
    <n v="1"/>
    <s v="onsight"/>
    <n v="10"/>
  </r>
  <r>
    <d v="2021-04-22T00:00:00"/>
    <b v="0"/>
    <n v="22"/>
    <x v="1"/>
    <x v="11"/>
    <s v="Remulo y romo"/>
    <s v="7a"/>
    <s v="Spain"/>
    <s v="Siurana"/>
    <s v="Can Melafots"/>
    <n v="18"/>
    <s v="16-20"/>
    <s v="Lydia"/>
    <s v="onsight"/>
    <n v="1"/>
    <s v="onsight"/>
    <n v="10"/>
  </r>
  <r>
    <d v="2021-04-23T00:00:00"/>
    <b v="0"/>
    <n v="23"/>
    <x v="1"/>
    <x v="11"/>
    <s v="La Morena de Montsant"/>
    <s v="7a+"/>
    <s v="Spain"/>
    <s v="Siurana"/>
    <s v="El Cargol"/>
    <n v="40"/>
    <s v="35+"/>
    <s v="Bernardo"/>
    <s v="onsight"/>
    <n v="1"/>
    <s v="onsight"/>
    <n v="15"/>
  </r>
  <r>
    <d v="2021-04-24T00:00:00"/>
    <b v="0"/>
    <n v="24"/>
    <x v="1"/>
    <x v="11"/>
    <s v="Pako pintxo"/>
    <s v="7a"/>
    <s v="Spain"/>
    <s v="Siurana"/>
    <s v="Ca l'Orro"/>
    <n v="15"/>
    <s v="11-15"/>
    <s v="Bernardo"/>
    <n v="2"/>
    <n v="2"/>
    <s v="redpoint"/>
    <n v="10"/>
  </r>
  <r>
    <d v="2021-05-06T00:00:00"/>
    <b v="0"/>
    <n v="6"/>
    <x v="2"/>
    <x v="11"/>
    <s v="Clone Club"/>
    <s v="7a"/>
    <s v="Spain"/>
    <s v="Grau dels matxos"/>
    <s v="page 6"/>
    <n v="20"/>
    <s v="16-20"/>
    <s v="Guy"/>
    <s v="onsight"/>
    <n v="1"/>
    <s v="onsight"/>
    <n v="10"/>
  </r>
  <r>
    <d v="2021-05-14T00:00:00"/>
    <b v="0"/>
    <n v="14"/>
    <x v="2"/>
    <x v="11"/>
    <s v="La Transformació"/>
    <s v="7a"/>
    <s v="Spain"/>
    <s v="Siurana"/>
    <s v="Grau dels Masets Esquerra"/>
    <n v="25"/>
    <s v="21-25"/>
    <s v="Bernardo"/>
    <n v="4"/>
    <n v="4"/>
    <s v="redpoint"/>
    <n v="10"/>
  </r>
  <r>
    <d v="2021-05-19T00:00:00"/>
    <b v="0"/>
    <n v="19"/>
    <x v="2"/>
    <x v="11"/>
    <s v="Alpha"/>
    <s v="7a"/>
    <s v="Spain"/>
    <s v="Grau dels matxos"/>
    <s v="page 3"/>
    <n v="20"/>
    <s v="16-20"/>
    <s v="Bernardo"/>
    <s v="flash"/>
    <n v="1"/>
    <s v="flash"/>
    <n v="10"/>
  </r>
  <r>
    <d v="2021-05-20T00:00:00"/>
    <b v="0"/>
    <n v="20"/>
    <x v="2"/>
    <x v="11"/>
    <s v="Mainada de plafó"/>
    <s v="7b"/>
    <s v="Spain"/>
    <s v="Grau dels matxos"/>
    <s v="page 2"/>
    <n v="20"/>
    <s v="16-20"/>
    <s v="Guy"/>
    <n v="5"/>
    <n v="5"/>
    <s v="redpoint"/>
    <n v="25"/>
  </r>
  <r>
    <d v="2021-05-27T00:00:00"/>
    <b v="0"/>
    <n v="27"/>
    <x v="2"/>
    <x v="11"/>
    <s v="No pasarán"/>
    <s v="7b"/>
    <s v="Spain"/>
    <s v="Grau dels matxos"/>
    <s v="page 2"/>
    <n v="16"/>
    <s v="16-20"/>
    <s v="Guy"/>
    <n v="6"/>
    <n v="6"/>
    <s v="redpoint"/>
    <n v="25"/>
  </r>
  <r>
    <d v="2021-05-29T00:00:00"/>
    <b v="0"/>
    <n v="29"/>
    <x v="2"/>
    <x v="11"/>
    <s v="Semen up"/>
    <s v="7a"/>
    <s v="Spain"/>
    <s v="Siurana"/>
    <s v="Siuranella Este"/>
    <n v="20"/>
    <s v="16-20"/>
    <s v="Angel"/>
    <s v="onsight"/>
    <n v="1"/>
    <s v="onsight"/>
    <n v="10"/>
  </r>
  <r>
    <d v="2021-05-30T00:00:00"/>
    <b v="0"/>
    <n v="30"/>
    <x v="2"/>
    <x v="11"/>
    <s v="Daniel Taupin"/>
    <s v="7a+"/>
    <s v="Spain"/>
    <s v="Siurana"/>
    <s v="L'aparador"/>
    <n v="25"/>
    <s v="21-25"/>
    <s v="Angel"/>
    <n v="2"/>
    <n v="2"/>
    <s v="redpoint"/>
    <n v="15"/>
  </r>
  <r>
    <d v="2021-06-02T00:00:00"/>
    <b v="0"/>
    <n v="2"/>
    <x v="9"/>
    <x v="11"/>
    <s v="Tsunami"/>
    <s v="7a+"/>
    <s v="Spain"/>
    <s v="Grau dels matxos"/>
    <s v="El Sunyer"/>
    <n v="18"/>
    <s v="16-20"/>
    <s v="Guy"/>
    <s v="onsight"/>
    <n v="1"/>
    <s v="onsight"/>
    <n v="15"/>
  </r>
  <r>
    <d v="2021-06-02T00:00:00"/>
    <b v="0"/>
    <n v="2"/>
    <x v="9"/>
    <x v="11"/>
    <s v="El Nas"/>
    <s v="7a"/>
    <s v="Spain"/>
    <s v="Grau dels matxos"/>
    <s v="El Sunyer"/>
    <n v="18"/>
    <s v="16-20"/>
    <s v="Guy"/>
    <n v="2"/>
    <n v="2"/>
    <s v="redpoint"/>
    <n v="10"/>
  </r>
  <r>
    <d v="2021-06-13T00:00:00"/>
    <b v="0"/>
    <n v="13"/>
    <x v="9"/>
    <x v="11"/>
    <s v="Bous i Esquellets"/>
    <s v="7c"/>
    <s v="Spain"/>
    <s v="Grau dels matxos"/>
    <s v="El Sunyer"/>
    <n v="22"/>
    <s v="21-25"/>
    <s v="Sean"/>
    <n v="7"/>
    <n v="7"/>
    <s v="redpoint"/>
    <n v="60"/>
  </r>
  <r>
    <d v="2021-06-20T00:00:00"/>
    <b v="0"/>
    <n v="20"/>
    <x v="9"/>
    <x v="11"/>
    <s v="Las orelles del llop"/>
    <s v="7a+"/>
    <s v="Spain"/>
    <s v="Grau dels matxos"/>
    <s v="El Sunyer"/>
    <n v="18"/>
    <s v="16-20"/>
    <s v="Lydia"/>
    <s v="onsight"/>
    <n v="1"/>
    <s v="onsight"/>
    <n v="15"/>
  </r>
  <r>
    <d v="2021-06-20T00:00:00"/>
    <b v="0"/>
    <n v="20"/>
    <x v="9"/>
    <x v="11"/>
    <s v="Emboirats"/>
    <s v="7b"/>
    <s v="Spain"/>
    <s v="Grau dels matxos"/>
    <s v="El Sunyer"/>
    <n v="18"/>
    <s v="16-20"/>
    <s v="Lydia"/>
    <s v="onsight"/>
    <n v="1"/>
    <s v="onsight"/>
    <n v="25"/>
  </r>
  <r>
    <d v="2021-06-24T00:00:00"/>
    <b v="0"/>
    <n v="24"/>
    <x v="9"/>
    <x v="11"/>
    <s v="Tiramilles"/>
    <s v="7a+"/>
    <s v="Spain"/>
    <s v="Grau dels matxos"/>
    <s v="El Sunyer"/>
    <n v="18"/>
    <s v="16-20"/>
    <s v="Guy"/>
    <n v="2"/>
    <n v="2"/>
    <s v="redpoint"/>
    <n v="15"/>
  </r>
  <r>
    <d v="2021-11-14T00:00:00"/>
    <b v="0"/>
    <n v="14"/>
    <x v="4"/>
    <x v="11"/>
    <s v="Sac de Gemecs"/>
    <s v="7a"/>
    <s v="Spain"/>
    <s v="Siurana"/>
    <s v="Grau dels Masets Baix"/>
    <n v="25"/>
    <s v="21-25"/>
    <s v="Lydia"/>
    <s v="onsight"/>
    <n v="1"/>
    <s v="onsight"/>
    <n v="10"/>
  </r>
  <r>
    <d v="2022-01-30T00:00:00"/>
    <b v="0"/>
    <n v="30"/>
    <x v="6"/>
    <x v="12"/>
    <s v="Ventolera Cosmica"/>
    <s v="7c+"/>
    <s v="Spain"/>
    <s v="Gelida"/>
    <s v="Centre"/>
    <n v="20"/>
    <s v="16-20"/>
    <s v="Guy"/>
    <n v="50"/>
    <m/>
    <s v="redpoint"/>
    <n v="80"/>
  </r>
  <r>
    <d v="2022-02-10T00:00:00"/>
    <b v="0"/>
    <n v="10"/>
    <x v="7"/>
    <x v="12"/>
    <s v="LSD"/>
    <s v="7a"/>
    <s v="Spain"/>
    <s v="Penyes Aragonesas (Castellón)"/>
    <s v="La ciudad perdida de Muchapicha"/>
    <n v="15"/>
    <s v="11-15"/>
    <s v="Lena"/>
    <s v="onsight"/>
    <n v="1"/>
    <s v="onsight"/>
    <n v="10"/>
  </r>
  <r>
    <d v="2022-02-11T00:00:00"/>
    <b v="0"/>
    <n v="11"/>
    <x v="7"/>
    <x v="12"/>
    <s v="Blue agave"/>
    <s v="7a"/>
    <s v="Spain"/>
    <s v="Chulilla"/>
    <s v="Muro de lamentaciones"/>
    <n v="35"/>
    <s v="31-35"/>
    <s v="Lena"/>
    <s v="flash"/>
    <n v="1"/>
    <s v="flash"/>
    <n v="10"/>
  </r>
  <r>
    <d v="2022-02-12T00:00:00"/>
    <b v="0"/>
    <n v="12"/>
    <x v="7"/>
    <x v="12"/>
    <s v="Dumbo love"/>
    <s v="7a"/>
    <s v="Spain"/>
    <s v="Chulilla"/>
    <s v="Tierra de Nadie"/>
    <n v="20"/>
    <s v="16-20"/>
    <s v="Lena"/>
    <s v="onsight"/>
    <n v="1"/>
    <s v="onsight"/>
    <n v="10"/>
  </r>
  <r>
    <d v="2022-02-13T00:00:00"/>
    <b v="0"/>
    <n v="13"/>
    <x v="7"/>
    <x v="12"/>
    <s v="El Magnate del tomate"/>
    <s v="7a+"/>
    <s v="Spain"/>
    <s v="Chulilla"/>
    <s v="Chorreras"/>
    <n v="35"/>
    <s v="31-35"/>
    <s v="Donald"/>
    <s v="onsight"/>
    <n v="1"/>
    <s v="onsight"/>
    <n v="15"/>
  </r>
  <r>
    <d v="2022-03-17T00:00:00"/>
    <b v="0"/>
    <n v="17"/>
    <x v="8"/>
    <x v="12"/>
    <s v="SPUF"/>
    <s v="7a"/>
    <s v="Portugal"/>
    <s v="Fenda de Arrabida"/>
    <s v="Carallon"/>
    <n v="20"/>
    <s v="16-20"/>
    <s v="Vittorio"/>
    <s v="onsight"/>
    <n v="1"/>
    <s v="onsight"/>
    <n v="10"/>
  </r>
  <r>
    <d v="2022-05-25T00:00:00"/>
    <b v="0"/>
    <n v="25"/>
    <x v="2"/>
    <x v="12"/>
    <s v="Revelhao"/>
    <s v="7a"/>
    <s v="Portugal"/>
    <s v="Atlantida"/>
    <s v="Gaivotas"/>
    <n v="23"/>
    <s v="21-25"/>
    <s v="Alexandre Marques"/>
    <n v="3"/>
    <n v="3"/>
    <s v="redpoint"/>
    <n v="10"/>
  </r>
  <r>
    <d v="2022-06-10T00:00:00"/>
    <b v="0"/>
    <n v="10"/>
    <x v="9"/>
    <x v="12"/>
    <s v="Arseniac"/>
    <s v="7a"/>
    <s v="Spain"/>
    <s v="Arbolí"/>
    <s v="L'Obaga"/>
    <n v="23"/>
    <s v="21-25"/>
    <s v="Kathy"/>
    <s v="onsight"/>
    <n v="1"/>
    <s v="onsight"/>
    <n v="10"/>
  </r>
  <r>
    <d v="2022-06-17T00:00:00"/>
    <b v="0"/>
    <n v="17"/>
    <x v="9"/>
    <x v="12"/>
    <s v="?"/>
    <s v="7a+"/>
    <s v="Spain"/>
    <s v="Cavallers"/>
    <s v="Kaos"/>
    <n v="15"/>
    <s v="11-15"/>
    <s v="Kathy"/>
    <n v="3"/>
    <n v="3"/>
    <s v="redpoint"/>
    <n v="15"/>
  </r>
  <r>
    <d v="2022-07-16T00:00:00"/>
    <b v="0"/>
    <n v="16"/>
    <x v="0"/>
    <x v="12"/>
    <s v="L'âge de cristal"/>
    <s v="7a"/>
    <s v="France"/>
    <s v="Le Fayet"/>
    <s v="Thermes"/>
    <n v="16"/>
    <s v="16-20"/>
    <s v="Kati Golovina"/>
    <n v="2"/>
    <n v="2"/>
    <s v="redpoint"/>
    <n v="10"/>
  </r>
  <r>
    <d v="2022-07-23T00:00:00"/>
    <b v="0"/>
    <n v="23"/>
    <x v="0"/>
    <x v="12"/>
    <s v="La Haine"/>
    <s v="7a+"/>
    <s v="France"/>
    <s v="Le Coupeau"/>
    <s v="Right"/>
    <n v="16"/>
    <s v="16-20"/>
    <s v="Chris Knight"/>
    <n v="2"/>
    <n v="2"/>
    <s v="redpoint"/>
    <n v="15"/>
  </r>
  <r>
    <d v="2022-07-24T00:00:00"/>
    <b v="0"/>
    <n v="24"/>
    <x v="0"/>
    <x v="12"/>
    <s v="Doigts de fée pour un cœur de lion"/>
    <s v="7a+"/>
    <s v="France"/>
    <s v="Le Coupeau"/>
    <s v="Left"/>
    <n v="16"/>
    <s v="16-20"/>
    <s v="Chris Knight"/>
    <n v="2"/>
    <n v="2"/>
    <s v="redpoint"/>
    <n v="15"/>
  </r>
  <r>
    <d v="2022-09-04T00:00:00"/>
    <b v="0"/>
    <n v="4"/>
    <x v="10"/>
    <x v="12"/>
    <s v="Combat des chefs"/>
    <s v="7a+"/>
    <s v="France"/>
    <s v="Roc d'Anglars"/>
    <s v="Plan Plan"/>
    <n v="27"/>
    <s v="26-30"/>
    <s v="Teddy"/>
    <n v="5"/>
    <n v="5"/>
    <s v="redpoint"/>
    <n v="15"/>
  </r>
  <r>
    <d v="2022-10-08T00:00:00"/>
    <b v="0"/>
    <n v="8"/>
    <x v="11"/>
    <x v="12"/>
    <s v="Schuh des Manitou "/>
    <s v="7a"/>
    <s v="Austria"/>
    <s v="Zillertal - Ewige Jagdgründe"/>
    <s v="Wam"/>
    <n v="20"/>
    <s v="16-20"/>
    <s v="Juman"/>
    <s v="onsight"/>
    <n v="1"/>
    <s v="onsight"/>
    <n v="10"/>
  </r>
  <r>
    <d v="2022-10-08T00:00:00"/>
    <b v="0"/>
    <n v="8"/>
    <x v="11"/>
    <x v="12"/>
    <s v="Maracuja"/>
    <s v="7a"/>
    <s v="Austria"/>
    <s v="Zillertal - Ewige Jagdgründe"/>
    <s v="Wig"/>
    <n v="18"/>
    <s v="16-20"/>
    <s v="Juman"/>
    <s v="onsight"/>
    <n v="1"/>
    <s v="onsight"/>
    <n v="10"/>
  </r>
  <r>
    <d v="2022-11-01T00:00:00"/>
    <b v="0"/>
    <n v="1"/>
    <x v="4"/>
    <x v="12"/>
    <s v="It's Easy"/>
    <s v="7a+"/>
    <s v="Austria"/>
    <s v="Martinswand"/>
    <s v="Dschungelbuch Hauptteil"/>
    <n v="15"/>
    <s v="11-15"/>
    <s v="Chris Awe"/>
    <n v="3"/>
    <n v="3"/>
    <s v="redpoint"/>
    <n v="15"/>
  </r>
  <r>
    <d v="2022-11-05T00:00:00"/>
    <b v="0"/>
    <n v="5"/>
    <x v="4"/>
    <x v="12"/>
    <s v="Kotitscha"/>
    <s v="7a"/>
    <s v="Austria"/>
    <s v="Martinswand"/>
    <s v="Dschungelbuch Hauptteil"/>
    <n v="20"/>
    <s v="16-20"/>
    <s v="Chris Awe"/>
    <s v="onsight"/>
    <n v="1"/>
    <s v="onsight"/>
    <n v="10"/>
  </r>
  <r>
    <d v="2022-11-12T00:00:00"/>
    <b v="0"/>
    <n v="12"/>
    <x v="4"/>
    <x v="12"/>
    <s v="Blitzaktion"/>
    <s v="7a"/>
    <s v="Austria"/>
    <s v="Ötztal"/>
    <s v="Engelswand"/>
    <n v="12"/>
    <s v="11-15"/>
    <s v="Chris Awe"/>
    <n v="2"/>
    <n v="2"/>
    <s v="redpoint"/>
    <n v="10"/>
  </r>
  <r>
    <d v="2022-11-19T00:00:00"/>
    <b v="0"/>
    <n v="19"/>
    <x v="4"/>
    <x v="12"/>
    <s v="Blockparty"/>
    <s v="7a"/>
    <s v="Italy"/>
    <s v="Unterinn"/>
    <s v="Unterinn"/>
    <n v="10"/>
    <s v="0-10"/>
    <s v="Chris Awe"/>
    <n v="4"/>
    <n v="4"/>
    <s v="redpoint"/>
    <n v="10"/>
  </r>
  <r>
    <d v="2023-02-06T00:00:00"/>
    <b v="0"/>
    <n v="6"/>
    <x v="7"/>
    <x v="13"/>
    <s v="?"/>
    <s v="7a"/>
    <s v="Spain"/>
    <s v="Siurana"/>
    <s v="L'Herbolari"/>
    <n v="15"/>
    <s v="11-15"/>
    <s v="Lena"/>
    <n v="2"/>
    <n v="2"/>
    <s v="redpoint"/>
    <n v="10"/>
  </r>
  <r>
    <d v="2023-02-09T00:00:00"/>
    <b v="0"/>
    <n v="9"/>
    <x v="7"/>
    <x v="13"/>
    <s v="L'esquitx"/>
    <s v="7a"/>
    <s v="Spain"/>
    <s v="Siurana"/>
    <s v="Can Toni Gros"/>
    <n v="18"/>
    <s v="16-20"/>
    <s v="Chris Awe"/>
    <s v="flash"/>
    <n v="1"/>
    <s v="flash"/>
    <n v="10"/>
  </r>
  <r>
    <d v="2023-02-09T00:00:00"/>
    <b v="0"/>
    <n v="9"/>
    <x v="7"/>
    <x v="13"/>
    <s v="Jugant amb foc"/>
    <s v="7a"/>
    <s v="Spain"/>
    <s v="Siurana"/>
    <s v="Can Toni Gros"/>
    <n v="25"/>
    <s v="21-25"/>
    <s v="Juman"/>
    <n v="2"/>
    <n v="2"/>
    <s v="redpoint"/>
    <n v="10"/>
  </r>
  <r>
    <d v="2023-02-10T00:00:00"/>
    <b v="0"/>
    <n v="10"/>
    <x v="7"/>
    <x v="13"/>
    <s v="Kun"/>
    <s v="7a"/>
    <s v="Spain"/>
    <s v="Siurana"/>
    <s v="Siuranella Centre"/>
    <n v="28"/>
    <s v="26-30"/>
    <s v="Juman"/>
    <s v="flash"/>
    <n v="1"/>
    <s v="flash"/>
    <n v="10"/>
  </r>
  <r>
    <d v="2023-02-10T00:00:00"/>
    <b v="0"/>
    <n v="10"/>
    <x v="7"/>
    <x v="13"/>
    <s v="Mort de gana"/>
    <s v="7a"/>
    <s v="Spain"/>
    <s v="Siurana"/>
    <s v="Siuranella Centre"/>
    <n v="20"/>
    <s v="16-20"/>
    <s v="Lena"/>
    <n v="2"/>
    <n v="2"/>
    <s v="redpoint"/>
    <n v="10"/>
  </r>
  <r>
    <d v="2023-02-11T00:00:00"/>
    <b v="0"/>
    <n v="11"/>
    <x v="7"/>
    <x v="13"/>
    <s v="Enganyapardals"/>
    <s v="7a"/>
    <s v="Spain"/>
    <s v="Siurana"/>
    <s v="Siuranella Centre"/>
    <n v="28"/>
    <s v="26-30"/>
    <s v="Juman"/>
    <s v="onsight"/>
    <n v="1"/>
    <s v="onsight"/>
    <n v="10"/>
  </r>
  <r>
    <d v="2023-02-19T00:00:00"/>
    <b v="0"/>
    <n v="19"/>
    <x v="7"/>
    <x v="13"/>
    <s v="Fumanchu"/>
    <s v="7a+"/>
    <s v="Spain"/>
    <s v="Siurana"/>
    <s v="Négociée"/>
    <n v="18"/>
    <s v="16-20"/>
    <s v="Lena"/>
    <n v="2"/>
    <n v="2"/>
    <s v="redpoint"/>
    <n v="15"/>
  </r>
  <r>
    <d v="2023-02-19T00:00:00"/>
    <b v="0"/>
    <n v="19"/>
    <x v="7"/>
    <x v="13"/>
    <s v="Permagel"/>
    <s v="7a"/>
    <s v="Spain"/>
    <s v="Siurana"/>
    <s v="Siuranella Este"/>
    <n v="25"/>
    <s v="21-25"/>
    <s v="Chris Awe"/>
    <n v="2"/>
    <n v="2"/>
    <s v="redpoint"/>
    <n v="10"/>
  </r>
  <r>
    <d v="2023-02-22T00:00:00"/>
    <b v="0"/>
    <n v="22"/>
    <x v="7"/>
    <x v="13"/>
    <s v="L'os"/>
    <s v="7a"/>
    <s v="Spain"/>
    <s v="Marxuquera"/>
    <s v="Potente"/>
    <n v="18"/>
    <s v="16-20"/>
    <s v="Natasha"/>
    <s v="onsight"/>
    <n v="1"/>
    <s v="onsight"/>
    <n v="10"/>
  </r>
  <r>
    <d v="2023-02-26T00:00:00"/>
    <b v="0"/>
    <n v="26"/>
    <x v="7"/>
    <x v="13"/>
    <s v="Mikel"/>
    <s v="7a"/>
    <s v="Spain"/>
    <s v="Chulilla"/>
    <s v="Cherales Grande"/>
    <n v="30"/>
    <s v="26-30"/>
    <s v="Bernardo"/>
    <s v="onsight"/>
    <n v="1"/>
    <s v="onsight"/>
    <n v="10"/>
  </r>
  <r>
    <d v="2023-02-26T00:00:00"/>
    <b v="0"/>
    <n v="26"/>
    <x v="7"/>
    <x v="13"/>
    <s v="Y un cacau más"/>
    <s v="7a"/>
    <s v="Spain"/>
    <s v="Chulilla"/>
    <s v="Cherales Grande"/>
    <n v="25"/>
    <s v="21-25"/>
    <s v="Lena"/>
    <s v="flash"/>
    <n v="1"/>
    <s v="flash"/>
    <n v="10"/>
  </r>
  <r>
    <d v="2023-02-27T00:00:00"/>
    <b v="0"/>
    <n v="27"/>
    <x v="7"/>
    <x v="13"/>
    <s v="Hijos de Caín"/>
    <s v="7a"/>
    <s v="Spain"/>
    <s v="Chulilla"/>
    <s v="Perros"/>
    <n v="16"/>
    <s v="16-20"/>
    <s v="Klaus Charfreitag"/>
    <s v="onsight"/>
    <n v="1"/>
    <s v="onsight"/>
    <n v="10"/>
  </r>
  <r>
    <d v="2023-03-24T00:00:00"/>
    <b v="0"/>
    <n v="24"/>
    <x v="8"/>
    <x v="13"/>
    <s v="Wunderbare Welt der Schwerkraft "/>
    <s v="7a"/>
    <s v="Austria"/>
    <s v="Martinswand"/>
    <s v="Wunderbare Welt"/>
    <n v="22"/>
    <s v="21-25"/>
    <s v="Tibor"/>
    <s v="flash"/>
    <n v="1"/>
    <s v="flash"/>
    <n v="10"/>
  </r>
  <r>
    <d v="2023-05-27T00:00:00"/>
    <b v="0"/>
    <n v="27"/>
    <x v="2"/>
    <x v="13"/>
    <s v="Secret Garden"/>
    <s v="7a"/>
    <s v="Austria"/>
    <s v="Berglsteinersee"/>
    <s v="Secret Garden"/>
    <n v="15"/>
    <s v="11-15"/>
    <s v="Chris Awe"/>
    <n v="2"/>
    <n v="2"/>
    <s v="redpoint"/>
    <n v="10"/>
  </r>
  <r>
    <d v="2023-06-17T00:00:00"/>
    <b v="0"/>
    <n v="17"/>
    <x v="9"/>
    <x v="13"/>
    <s v="Bold Man"/>
    <s v="7a"/>
    <s v="Austria"/>
    <s v="Hundepension"/>
    <s v="Knappenwand"/>
    <n v="18"/>
    <s v="16-20"/>
    <s v="Chris Awe"/>
    <n v="2"/>
    <n v="2"/>
    <s v="redpoint"/>
    <n v="10"/>
  </r>
  <r>
    <d v="2023-07-03T00:00:00"/>
    <b v="0"/>
    <n v="3"/>
    <x v="0"/>
    <x v="13"/>
    <s v="Verschneidung links"/>
    <s v="7a"/>
    <s v="Austria"/>
    <s v="Zillertal - Astholz"/>
    <s v="Astholz"/>
    <n v="20"/>
    <s v="16-20"/>
    <s v="Asier"/>
    <n v="2"/>
    <n v="2"/>
    <s v="redpoint"/>
    <n v="10"/>
  </r>
  <r>
    <d v="2023-07-03T00:00:00"/>
    <b v="0"/>
    <n v="3"/>
    <x v="0"/>
    <x v="13"/>
    <s v="Gebi Crack"/>
    <s v="7a"/>
    <s v="Austria"/>
    <s v="Zillertal - Astholz"/>
    <s v="Astholz"/>
    <n v="10"/>
    <s v="0-10"/>
    <s v="Asier"/>
    <n v="2"/>
    <n v="2"/>
    <s v="redpoint"/>
    <n v="10"/>
  </r>
  <r>
    <d v="2023-07-03T00:00:00"/>
    <b v="0"/>
    <n v="3"/>
    <x v="0"/>
    <x v="13"/>
    <s v="Was nicht passt wird passend gemacht"/>
    <s v="7a"/>
    <s v="Austria"/>
    <s v="Zillertal - Astholz"/>
    <s v="Astholz"/>
    <n v="20"/>
    <s v="16-20"/>
    <s v="Asier"/>
    <n v="2"/>
    <n v="2"/>
    <s v="redpoint"/>
    <n v="10"/>
  </r>
  <r>
    <d v="2023-09-17T00:00:00"/>
    <b v="0"/>
    <n v="17"/>
    <x v="10"/>
    <x v="13"/>
    <s v="Dödl up"/>
    <s v="7a"/>
    <s v="Austria"/>
    <s v="Hundepension"/>
    <s v="Knappenwand"/>
    <n v="12"/>
    <s v="11-15"/>
    <s v="Tibor"/>
    <n v="3"/>
    <n v="3"/>
    <s v="redpoint"/>
    <n v="10"/>
  </r>
  <r>
    <d v="2023-10-28T00:00:00"/>
    <b v="0"/>
    <n v="28"/>
    <x v="11"/>
    <x v="13"/>
    <s v="Hokus Pokus"/>
    <s v="7a"/>
    <s v="Austria"/>
    <s v="Ötztal"/>
    <s v="Ötz"/>
    <n v="18"/>
    <s v="16-20"/>
    <s v="Betka"/>
    <n v="2"/>
    <n v="2"/>
    <s v="redpoint"/>
    <n v="10"/>
  </r>
  <r>
    <d v="2023-11-04T00:00:00"/>
    <b v="0"/>
    <n v="4"/>
    <x v="4"/>
    <x v="13"/>
    <s v="Tiramisu"/>
    <s v="7a"/>
    <s v="Austria"/>
    <s v="Starkenbach"/>
    <s v="Herbstwind"/>
    <n v="15"/>
    <s v="11-15"/>
    <s v="Betka"/>
    <n v="2"/>
    <n v="2"/>
    <s v="redpoint"/>
    <n v="10"/>
  </r>
  <r>
    <d v="2023-11-04T00:00:00"/>
    <b v="0"/>
    <n v="4"/>
    <x v="4"/>
    <x v="13"/>
    <s v="Türkischer Kaffee"/>
    <s v="7a"/>
    <s v="Austria"/>
    <s v="Starkenbach"/>
    <s v="Herbstwind"/>
    <n v="10"/>
    <s v="0-10"/>
    <s v="Betka"/>
    <n v="3"/>
    <n v="3"/>
    <s v="redpoint"/>
    <n v="10"/>
  </r>
  <r>
    <d v="2024-01-28T00:00:00"/>
    <b v="0"/>
    <n v="28"/>
    <x v="6"/>
    <x v="14"/>
    <s v="Vecchia Roma"/>
    <s v="7a"/>
    <s v="Austria"/>
    <s v="Martinswand"/>
    <s v="Wunderbare Welt"/>
    <n v="22"/>
    <s v="21-25"/>
    <s v="Tibor"/>
    <n v="6"/>
    <n v="6"/>
    <s v="redpoint"/>
    <n v="10"/>
  </r>
  <r>
    <d v="2024-03-10T00:00:00"/>
    <b v="0"/>
    <n v="10"/>
    <x v="8"/>
    <x v="14"/>
    <s v="Mister Inzing"/>
    <s v="7a+"/>
    <s v="Austria"/>
    <s v="Martinswand"/>
    <s v="Dschungelbuch Hauptteil"/>
    <n v="22"/>
    <s v="21-25"/>
    <s v="Chris Awe"/>
    <n v="2"/>
    <n v="2"/>
    <s v="redpoint"/>
    <n v="15"/>
  </r>
  <r>
    <d v="2024-03-20T00:00:00"/>
    <b v="0"/>
    <n v="20"/>
    <x v="8"/>
    <x v="14"/>
    <s v="Der keusche Josef aus dem Zillertal"/>
    <s v="7a"/>
    <s v="Austria"/>
    <s v="Martinswand"/>
    <s v="Wunderbare Welt"/>
    <n v="24"/>
    <s v="21-25"/>
    <s v="Tibor"/>
    <s v="flash"/>
    <n v="1"/>
    <s v="flash"/>
    <n v="10"/>
  </r>
  <r>
    <d v="2024-04-09T00:00:00"/>
    <b v="0"/>
    <n v="9"/>
    <x v="1"/>
    <x v="14"/>
    <s v="Viva die Fichte"/>
    <s v="7a"/>
    <s v="Austria"/>
    <s v="Martinswand"/>
    <s v="Wunderbare Welt"/>
    <n v="18"/>
    <s v="16-20"/>
    <s v="Tibor"/>
    <n v="3"/>
    <n v="3"/>
    <s v="redpoint"/>
    <n v="10"/>
  </r>
  <r>
    <d v="2024-04-09T00:00:00"/>
    <b v="0"/>
    <n v="9"/>
    <x v="1"/>
    <x v="14"/>
    <s v="Die Null im Kondom"/>
    <s v="7a"/>
    <s v="Austria"/>
    <s v="Martinswand"/>
    <s v="Wunderbare Welt"/>
    <n v="20"/>
    <s v="16-20"/>
    <s v="Tibor"/>
    <n v="2"/>
    <n v="2"/>
    <s v="redpoint"/>
    <n v="10"/>
  </r>
  <r>
    <d v="2024-05-01T00:00:00"/>
    <b v="1"/>
    <n v="1"/>
    <x v="2"/>
    <x v="14"/>
    <s v="Glasierte Leiste"/>
    <s v="7a+"/>
    <s v="Germany"/>
    <s v="Bichlersee"/>
    <s v="Bichlersee"/>
    <n v="22"/>
    <s v="21-25"/>
    <s v="Nadine"/>
    <n v="2"/>
    <n v="2"/>
    <s v="redpoint"/>
    <n v="15"/>
  </r>
  <r>
    <d v="2024-09-21T00:00:00"/>
    <b v="1"/>
    <n v="21"/>
    <x v="10"/>
    <x v="14"/>
    <s v="Little Lenny"/>
    <s v="7b"/>
    <s v="Austria"/>
    <s v="Silz"/>
    <s v="Guanacho"/>
    <n v="20"/>
    <s v="16-20"/>
    <s v="Christian"/>
    <n v="5"/>
    <n v="5"/>
    <s v="redpoint"/>
    <n v="25"/>
  </r>
  <r>
    <d v="2024-09-22T00:00:00"/>
    <b v="1"/>
    <n v="22"/>
    <x v="10"/>
    <x v="14"/>
    <s v="Sisyphos"/>
    <s v="7a+"/>
    <s v="Austria"/>
    <s v="Silz"/>
    <s v="Guanacho"/>
    <n v="12"/>
    <s v="11-15"/>
    <s v="Tibor"/>
    <s v="onsight"/>
    <n v="1"/>
    <s v="onsight"/>
    <n v="15"/>
  </r>
  <r>
    <d v="2024-09-22T00:00:00"/>
    <b v="1"/>
    <n v="22"/>
    <x v="10"/>
    <x v="14"/>
    <s v="Grissini Kombo"/>
    <s v="7a"/>
    <s v="Austria"/>
    <s v="Silz"/>
    <s v="Guanacho"/>
    <n v="20"/>
    <s v="16-20"/>
    <s v="Tibor"/>
    <n v="3"/>
    <n v="3"/>
    <s v="redpoint"/>
    <n v="10"/>
  </r>
  <r>
    <d v="2024-10-06T00:00:00"/>
    <b v="1"/>
    <n v="6"/>
    <x v="11"/>
    <x v="14"/>
    <s v="Mei ... was bringts ma?"/>
    <s v="7a+"/>
    <s v="Austria"/>
    <s v="Silz"/>
    <s v="Guanacho"/>
    <n v="20"/>
    <s v="16-20"/>
    <s v="Christian"/>
    <n v="4"/>
    <n v="4"/>
    <s v="redpoint"/>
    <n v="15"/>
  </r>
  <r>
    <d v="2024-11-17T00:00:00"/>
    <b v="1"/>
    <n v="17"/>
    <x v="4"/>
    <x v="14"/>
    <s v="Miss Easy"/>
    <s v="7c"/>
    <s v="Austria"/>
    <s v="Martinswand"/>
    <s v="Dschungelbuch Hauptteil"/>
    <n v="18"/>
    <s v="16-20"/>
    <s v="Christian"/>
    <n v="24"/>
    <n v="24"/>
    <s v="redpoint"/>
    <n v="60"/>
  </r>
  <r>
    <d v="2025-03-04T00:00:00"/>
    <b v="1"/>
    <n v="4"/>
    <x v="8"/>
    <x v="15"/>
    <s v="Crosta Panic"/>
    <s v="7a+"/>
    <s v="Spain"/>
    <s v="Siurana"/>
    <s v="El Pati"/>
    <n v="25"/>
    <s v="21-25"/>
    <s v="Tibor"/>
    <n v="2"/>
    <n v="2"/>
    <s v="redpoint"/>
    <n v="15"/>
  </r>
  <r>
    <d v="2025-03-08T00:00:00"/>
    <b v="1"/>
    <n v="8"/>
    <x v="8"/>
    <x v="15"/>
    <s v="Corta y dura"/>
    <s v="7a+"/>
    <s v="Spain"/>
    <s v="Masriudoms"/>
    <s v="Cova d’en Marian"/>
    <n v="8"/>
    <s v="0-10"/>
    <s v="Francesco"/>
    <n v="2"/>
    <n v="2"/>
    <s v="redpoint"/>
    <n v="15"/>
  </r>
  <r>
    <d v="2025-03-08T00:00:00"/>
    <b v="1"/>
    <n v="8"/>
    <x v="8"/>
    <x v="15"/>
    <s v="? (left of forn de pa)"/>
    <s v="7a"/>
    <s v="Spain"/>
    <s v="Masriudoms"/>
    <s v="Cova d’en Marian"/>
    <n v="27"/>
    <s v="26-30"/>
    <s v="Francesco"/>
    <n v="1"/>
    <n v="1"/>
    <s v="flash"/>
    <n v="10"/>
  </r>
  <r>
    <d v="2025-03-09T00:00:00"/>
    <b v="1"/>
    <n v="9"/>
    <x v="8"/>
    <x v="15"/>
    <s v="Colze de nena"/>
    <s v="7a+"/>
    <s v="Spain"/>
    <s v="Siurana"/>
    <s v="Siuranella Centre"/>
    <n v="22"/>
    <s v="21-25"/>
    <s v="Francesco"/>
    <n v="5"/>
    <n v="5"/>
    <s v="redpoint"/>
    <n v="15"/>
  </r>
  <r>
    <d v="2025-03-09T00:00:00"/>
    <b v="1"/>
    <n v="9"/>
    <x v="8"/>
    <x v="15"/>
    <s v="La vileta"/>
    <s v="7a"/>
    <s v="Spain"/>
    <s v="Siurana"/>
    <s v="Siuranella Centre"/>
    <n v="25"/>
    <s v="21-25"/>
    <s v="Francesco"/>
    <n v="2"/>
    <n v="2"/>
    <s v="redpoint"/>
    <n v="10"/>
  </r>
  <r>
    <d v="2025-03-10T00:00:00"/>
    <b v="1"/>
    <n v="10"/>
    <x v="8"/>
    <x v="15"/>
    <s v="Humor de gos"/>
    <s v="7a+"/>
    <s v="Spain"/>
    <s v="Siurana"/>
    <s v="Can Toni Gros"/>
    <n v="30"/>
    <s v="26-30"/>
    <s v="la reina Luca"/>
    <n v="3"/>
    <n v="3"/>
    <s v="redpoint"/>
    <n v="15"/>
  </r>
  <r>
    <d v="2025-03-16T00:00:00"/>
    <b v="1"/>
    <n v="16"/>
    <x v="8"/>
    <x v="15"/>
    <s v="Lua"/>
    <s v="7c"/>
    <s v="Spain"/>
    <s v="Siurana"/>
    <s v="Siuranella Este"/>
    <n v="40"/>
    <s v="35+"/>
    <s v="Tibor"/>
    <n v="8"/>
    <n v="8"/>
    <s v="redpoint"/>
    <n v="60"/>
  </r>
  <r>
    <d v="2025-03-17T00:00:00"/>
    <b v="1"/>
    <n v="17"/>
    <x v="8"/>
    <x v="15"/>
    <s v="Menjapendulo"/>
    <s v="7b"/>
    <s v="Spain"/>
    <s v="Siurana"/>
    <s v="Esperó Primavera"/>
    <n v="30"/>
    <s v="26-30"/>
    <s v="Tibor"/>
    <n v="2"/>
    <n v="2"/>
    <s v="redpoint"/>
    <n v="25"/>
  </r>
  <r>
    <d v="2025-03-18T00:00:00"/>
    <b v="1"/>
    <n v="18"/>
    <x v="8"/>
    <x v="15"/>
    <s v="Bellini"/>
    <s v="7a"/>
    <s v="Spain"/>
    <s v="Arboli"/>
    <s v="Falcololo"/>
    <n v="16"/>
    <s v="16-20"/>
    <s v="Yun"/>
    <n v="3"/>
    <n v="3"/>
    <s v="redpoint"/>
    <n v="10"/>
  </r>
  <r>
    <d v="2025-03-22T00:00:00"/>
    <b v="1"/>
    <n v="22"/>
    <x v="8"/>
    <x v="15"/>
    <s v="Guybrush"/>
    <s v="7a"/>
    <s v="Spain"/>
    <s v="Margalef"/>
    <s v="Espadelles extension"/>
    <n v="20"/>
    <s v="16-20"/>
    <s v="Tibor"/>
    <n v="2"/>
    <n v="2"/>
    <s v="redpoint"/>
    <n v="10"/>
  </r>
  <r>
    <d v="2025-03-24T00:00:00"/>
    <b v="1"/>
    <n v="24"/>
    <x v="8"/>
    <x v="15"/>
    <s v="Abre los ojos"/>
    <s v="7b"/>
    <s v="Spain"/>
    <s v="Siurana"/>
    <s v="Siuranella Sud"/>
    <n v="19"/>
    <s v="16-20"/>
    <s v="Tibor"/>
    <n v="3"/>
    <n v="3"/>
    <s v="redpoint"/>
    <n v="25"/>
  </r>
  <r>
    <d v="2025-03-24T00:00:00"/>
    <b v="1"/>
    <n v="24"/>
    <x v="8"/>
    <x v="15"/>
    <s v="La secallona"/>
    <s v="7a"/>
    <s v="Spain"/>
    <s v="Siurana"/>
    <s v="Siuranella Sud"/>
    <n v="24"/>
    <s v="21-25"/>
    <s v="Tibor"/>
    <n v="2"/>
    <n v="2"/>
    <s v="redpoint"/>
    <n v="10"/>
  </r>
  <r>
    <d v="2025-03-29T00:00:00"/>
    <b v="1"/>
    <n v="29"/>
    <x v="8"/>
    <x v="15"/>
    <s v="Sgeve d’autore"/>
    <s v="7a"/>
    <s v="Italy"/>
    <s v="Arco"/>
    <s v="Giardino di Nato"/>
    <n v="15"/>
    <s v="11-15"/>
    <s v="Chrissi"/>
    <s v="onsight"/>
    <n v="1"/>
    <s v="onsight"/>
    <n v="10"/>
  </r>
  <r>
    <d v="2025-03-29T00:00:00"/>
    <b v="1"/>
    <n v="29"/>
    <x v="8"/>
    <x v="15"/>
    <s v="Lo slancio"/>
    <s v="7b"/>
    <s v="Italy"/>
    <s v="Arco"/>
    <s v="Giardino di Nato"/>
    <n v="15"/>
    <s v="11-15"/>
    <s v="Chrissi"/>
    <n v="3"/>
    <n v="3"/>
    <s v="redpoint"/>
    <n v="25"/>
  </r>
  <r>
    <d v="2025-03-30T00:00:00"/>
    <b v="1"/>
    <n v="30"/>
    <x v="8"/>
    <x v="15"/>
    <s v="Cintura di Orione"/>
    <s v="7a+"/>
    <s v="Italy"/>
    <s v="Arco"/>
    <s v="Bassilandia - Petra margins"/>
    <n v="33"/>
    <s v="31-35"/>
    <s v="Chrissi"/>
    <s v="onsight"/>
    <n v="1"/>
    <s v="onsight"/>
    <n v="15"/>
  </r>
  <r>
    <d v="2025-04-06T00:00:00"/>
    <b v="1"/>
    <n v="6"/>
    <x v="1"/>
    <x v="15"/>
    <s v="Hundertwasser"/>
    <s v="7b+"/>
    <s v="Austria"/>
    <s v="Martinswand"/>
    <s v="Wunderbare Welt"/>
    <n v="26"/>
    <s v="26-30"/>
    <s v="Chrissi"/>
    <n v="5"/>
    <n v="5"/>
    <s v="redpoint"/>
    <n v="40"/>
  </r>
  <r>
    <d v="2025-04-21T00:00:00"/>
    <b v="1"/>
    <n v="21"/>
    <x v="1"/>
    <x v="15"/>
    <s v="Down Under"/>
    <s v="7a+"/>
    <s v="Austria"/>
    <s v="Martinswand"/>
    <s v="Bogen"/>
    <n v="22"/>
    <s v="21-25"/>
    <s v="Chrissi"/>
    <n v="6"/>
    <n v="6"/>
    <s v="redpoint"/>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5D1172-D381-46EB-B85D-E55F1A2CD34E}" name="Top10 Score per Belayer"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27:V3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1"/>
    </i>
    <i>
      <x v="8"/>
    </i>
    <i>
      <x v="9"/>
    </i>
    <i>
      <x v="2"/>
    </i>
    <i>
      <x v="6"/>
    </i>
    <i>
      <x v="5"/>
    </i>
    <i>
      <x v="3"/>
    </i>
    <i>
      <x/>
    </i>
    <i>
      <x v="7"/>
    </i>
    <i t="grand">
      <x/>
    </i>
  </rowItems>
  <colItems count="1">
    <i/>
  </colItems>
  <dataFields count="1">
    <dataField name="Sum of Score"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39BEC-9B7E-4736-83C2-77A67DE2F572}" name="Score per year" cacheId="1" applyNumberFormats="0" applyBorderFormats="0" applyFontFormats="0" applyPatternFormats="0" applyAlignmentFormats="0" applyWidthHeightFormats="1" dataCaption="Values" missingCaption="0" updatedVersion="8" minRefreshableVersion="3" useAutoFormatting="1" subtotalHiddenItems="1" itemPrintTitles="1" createdVersion="8" indent="0" showEmptyRow="1" showEmptyCol="1" outline="1" outlineData="1" multipleFieldFilters="0">
  <location ref="U4:V25"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core per year"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core per year"/>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ear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E1BAAD-EE71-4690-8C7C-3D8BD3C5AED4}" name="Count per crag" cacheId="7" applyNumberFormats="0" applyBorderFormats="0" applyFontFormats="0" applyPatternFormats="0" applyAlignmentFormats="0" applyWidthHeightFormats="1" dataCaption="Values" tag="7775fffd-05a1-4d79-ab60-57ce118678dd" updatedVersion="8" minRefreshableVersion="3" visualTotals="0" useAutoFormatting="1" subtotalHiddenItems="1" itemPrintTitles="1" createdVersion="8" indent="0" outline="1" outlineData="1" multipleFieldFilters="0" chartFormat="6">
  <location ref="I4:J51" firstHeaderRow="1" firstDataRow="1" firstDataCol="1"/>
  <pivotFields count="9">
    <pivotField axis="axisRow" allDrilled="1" subtotalTop="0" showAll="0" sortType="descending" defaultSubtotal="0" defaultAttributeDrillState="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7">
    <i>
      <x v="40"/>
    </i>
    <i>
      <x v="21"/>
    </i>
    <i>
      <x v="11"/>
    </i>
    <i>
      <x v="18"/>
    </i>
    <i>
      <x v="27"/>
    </i>
    <i>
      <x v="3"/>
    </i>
    <i>
      <x v="17"/>
    </i>
    <i>
      <x v="26"/>
    </i>
    <i>
      <x v="39"/>
    </i>
    <i>
      <x v="16"/>
    </i>
    <i>
      <x v="25"/>
    </i>
    <i>
      <x v="34"/>
    </i>
    <i>
      <x v="37"/>
    </i>
    <i>
      <x v="36"/>
    </i>
    <i>
      <x v="43"/>
    </i>
    <i>
      <x v="45"/>
    </i>
    <i>
      <x v="20"/>
    </i>
    <i>
      <x v="4"/>
    </i>
    <i>
      <x v="30"/>
    </i>
    <i>
      <x v="41"/>
    </i>
    <i>
      <x v="44"/>
    </i>
    <i>
      <x v="32"/>
    </i>
    <i>
      <x/>
    </i>
    <i>
      <x v="6"/>
    </i>
    <i>
      <x v="23"/>
    </i>
    <i>
      <x v="14"/>
    </i>
    <i>
      <x v="29"/>
    </i>
    <i>
      <x v="38"/>
    </i>
    <i>
      <x v="31"/>
    </i>
    <i>
      <x v="22"/>
    </i>
    <i>
      <x v="1"/>
    </i>
    <i>
      <x v="5"/>
    </i>
    <i>
      <x v="24"/>
    </i>
    <i>
      <x v="8"/>
    </i>
    <i>
      <x v="15"/>
    </i>
    <i>
      <x v="19"/>
    </i>
    <i>
      <x v="12"/>
    </i>
    <i>
      <x v="33"/>
    </i>
    <i>
      <x v="13"/>
    </i>
    <i>
      <x v="9"/>
    </i>
    <i>
      <x v="42"/>
    </i>
    <i>
      <x v="35"/>
    </i>
    <i>
      <x v="28"/>
    </i>
    <i>
      <x v="10"/>
    </i>
    <i>
      <x v="7"/>
    </i>
    <i>
      <x v="2"/>
    </i>
    <i t="grand">
      <x/>
    </i>
  </rowItems>
  <colItems count="1">
    <i/>
  </colItems>
  <dataFields count="1">
    <dataField name="Count per crag" fld="1"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ra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2683C3-689D-44D3-BBB0-36623980704B}" name="Count per grade" cacheId="10" applyNumberFormats="0" applyBorderFormats="0" applyFontFormats="0" applyPatternFormats="0" applyAlignmentFormats="0" applyWidthHeightFormats="1" dataCaption="Values" tag="a184007c-ae66-4377-82bd-2234bdf27ab1" updatedVersion="8" minRefreshableVersion="3" useAutoFormatting="1" subtotalHiddenItems="1" itemPrintTitles="1" createdVersion="8" indent="0" showEmptyRow="1" showEmptyCol="1" outline="1" outlineData="1" multipleFieldFilters="0" chartFormat="12">
  <location ref="A4:B11"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per grade" fld="1" subtotal="count" baseField="0" baseItem="0"/>
  </dataField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grad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185487-D7BE-4B84-AFCC-7C3B48452CAC}" name="Count per year" cacheId="15" applyNumberFormats="0" applyBorderFormats="0" applyFontFormats="0" applyPatternFormats="0" applyAlignmentFormats="0" applyWidthHeightFormats="1" dataCaption="Values" missingCaption="0" tag="cb0df60a-b4f8-41ac-a10c-5197c46cb96e" updatedVersion="8" minRefreshableVersion="3" useAutoFormatting="1" subtotalHiddenItems="1" itemPrintTitles="1" createdVersion="8" indent="0" showEmptyRow="1" outline="1" outlineData="1" multipleFieldFilters="0" chartFormat="5">
  <location ref="F4:G25" firstHeaderRow="1" firstDataRow="1" firstDataCol="1"/>
  <pivotFields count="9">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per year"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yea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635E00-C4E9-4684-9284-60BF4B132C5C}" name="Favorite Belayer" cacheId="5" applyNumberFormats="0" applyBorderFormats="0" applyFontFormats="0" applyPatternFormats="0" applyAlignmentFormats="0" applyWidthHeightFormats="1" dataCaption="Values" tag="75b26e15-1250-4053-b299-fa9d58991114" updatedVersion="8" minRefreshableVersion="3" visualTotals="0" useAutoFormatting="1" subtotalHiddenItems="1" itemPrintTitles="1" createdVersion="8" indent="0" outline="1" outlineData="1" chartFormat="13">
  <location ref="O4:P15" firstHeaderRow="1" firstDataRow="1" firstDataCol="1"/>
  <pivotFields count="9">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5"/>
    </i>
    <i>
      <x v="8"/>
    </i>
    <i>
      <x v="7"/>
    </i>
    <i>
      <x v="2"/>
    </i>
    <i>
      <x v="9"/>
    </i>
    <i>
      <x v="6"/>
    </i>
    <i>
      <x v="4"/>
    </i>
    <i>
      <x v="1"/>
    </i>
    <i>
      <x/>
    </i>
    <i t="grand">
      <x/>
    </i>
  </rowItems>
  <colItems count="1">
    <i/>
  </colItems>
  <dataFields count="1">
    <dataField name="Count per belayer"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ends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BC98BF-9FE9-4BAE-977B-1E0A69F19EA2}" name="Distribution per height" cacheId="11" applyNumberFormats="0" applyBorderFormats="0" applyFontFormats="0" applyPatternFormats="0" applyAlignmentFormats="0" applyWidthHeightFormats="1" dataCaption="Values" tag="de2ba060-8a73-417f-8ee1-f86ab1119aee" updatedVersion="8" minRefreshableVersion="3" useAutoFormatting="1" subtotalHiddenItems="1" itemPrintTitles="1" createdVersion="8" indent="0" outline="1" outlineData="1" multipleFieldFilters="0" chartFormat="9">
  <location ref="R4:S12" firstHeaderRow="1" firstDataRow="1" firstDataCol="1"/>
  <pivotFields count="9">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per height"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heigh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E063E9-D6AF-45AB-A3A6-85D172C304AD}" name="% of flash, onsight, redpoint" cacheId="12" applyNumberFormats="0" applyBorderFormats="0" applyFontFormats="0" applyPatternFormats="0" applyAlignmentFormats="0" applyWidthHeightFormats="1" dataCaption="Values" tag="ab1dea3c-0c36-415a-9a2b-781269620190" updatedVersion="8" minRefreshableVersion="3" useAutoFormatting="1" subtotalHiddenItems="1" itemPrintTitles="1" createdVersion="8" indent="0" outline="1" outlineData="1" multipleFieldFilters="0" chartFormat="5">
  <location ref="A43:B47" firstHeaderRow="1" firstDataRow="1" firstDataCol="1"/>
  <pivotFields count="1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 of flash, OS, RP" fld="1" subtotal="count" showDataAs="percentOfTotal" baseField="0" baseItem="0" numFmtId="165"/>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f flash, OS, RP"/>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461478-45E1-46A8-BAF1-A78B55E57B6B}" name="Count per number of attempts" cacheId="9" applyNumberFormats="0" applyBorderFormats="0" applyFontFormats="0" applyPatternFormats="0" applyAlignmentFormats="0" applyWidthHeightFormats="1" dataCaption="Values" tag="339ec8ee-5db3-4392-9937-3fe0c7072333" updatedVersion="8" minRefreshableVersion="3" useAutoFormatting="1" subtotalHiddenItems="1" itemPrintTitles="1" createdVersion="8" indent="0" outline="1" outlineData="1" multipleFieldFilters="0" chartFormat="7">
  <location ref="A24:B40" firstHeaderRow="1" firstDataRow="1" firstDataCol="1"/>
  <pivotFields count="9">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v="4"/>
    </i>
    <i>
      <x v="14"/>
    </i>
    <i>
      <x v="6"/>
    </i>
    <i>
      <x v="13"/>
    </i>
    <i>
      <x v="7"/>
    </i>
    <i>
      <x v="9"/>
    </i>
    <i>
      <x v="10"/>
    </i>
    <i>
      <x v="11"/>
    </i>
    <i>
      <x v="12"/>
    </i>
    <i>
      <x v="1"/>
    </i>
    <i>
      <x v="3"/>
    </i>
    <i>
      <x v="8"/>
    </i>
    <i>
      <x v="5"/>
    </i>
    <i>
      <x/>
    </i>
    <i>
      <x v="2"/>
    </i>
    <i t="grand">
      <x/>
    </i>
  </rowItems>
  <colItems count="1">
    <i/>
  </colItems>
  <dataFields count="1">
    <dataField name="Count per number of attempts"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number of attempt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6E9829-7944-4354-B2AD-AC6DA8FF29C1}" name="Average of Tries num. only excl. outliers" cacheId="13" applyNumberFormats="0" applyBorderFormats="0" applyFontFormats="0" applyPatternFormats="0" applyAlignmentFormats="0" applyWidthHeightFormats="1" dataCaption="Values" tag="b6bef618-5ee3-4033-bc9f-da0ad76b62c8" updatedVersion="8" minRefreshableVersion="3" useAutoFormatting="1" subtotalHiddenItems="1" itemPrintTitles="1" createdVersion="8" indent="0" outline="1" outlineData="1" multipleFieldFilters="0" chartFormat="4">
  <location ref="A50:B57"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g Tries num. only excl. outliers" fld="1" subtotal="average" baseField="0" baseItem="0"/>
  </dataFields>
  <formats count="1">
    <format dxfId="1">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Tries num. only excl. outli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7F50DF-46A1-48BA-8A98-966A6EBFD095}" name="Count per month" cacheId="6" applyNumberFormats="0" applyBorderFormats="0" applyFontFormats="0" applyPatternFormats="0" applyAlignmentFormats="0" applyWidthHeightFormats="1" dataCaption="Values" errorCaption="0" showError="1" missingCaption="0" tag="7dd5ddc3-df85-4b68-ac69-85847583c709" updatedVersion="8" minRefreshableVersion="3" useAutoFormatting="1" subtotalHiddenItems="1" itemPrintTitles="1" createdVersion="8" indent="0" showEmptyRow="1" showEmptyCol="1" outline="1" outlineData="1" multipleFieldFilters="0" chartFormat="4">
  <location ref="F27:G40" firstHeaderRow="1" firstDataRow="1" firstDataCol="1"/>
  <pivotFields count="10">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Count per month"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month"/>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MONTHS]"/>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493D59-E083-47DA-9D4D-1460B8EF9425}" name="% of flash, onsight, redpoint per grade" cacheId="14" applyNumberFormats="0" applyBorderFormats="0" applyFontFormats="0" applyPatternFormats="0" applyAlignmentFormats="0" applyWidthHeightFormats="1" dataCaption="Values" missingCaption="0" updatedVersion="8" minRefreshableVersion="3" visualTotals="0" useAutoFormatting="1" subtotalHiddenItems="1" rowGrandTotals="0" colGrandTotals="0" itemPrintTitles="1" createdVersion="8" indent="0" showEmptyRow="1" showEmptyCol="1" outline="1" outlineData="1" multipleFieldFilters="0" chartFormat="14">
  <location ref="A59:D66" firstHeaderRow="1" firstDataRow="2"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3">
    <i>
      <x/>
    </i>
    <i>
      <x v="1"/>
    </i>
    <i>
      <x v="2"/>
    </i>
  </colItems>
  <dataFields count="1">
    <dataField name="% of flash and OS per grade" fld="1" subtotal="count" showDataAs="percentOfRow" baseField="0" baseItem="2" numFmtId="9"/>
  </dataFields>
  <formats count="1">
    <format dxfId="2">
      <pivotArea outline="0" collapsedLevelsAreSubtotals="1" fieldPosition="0"/>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2DAC74-2BE8-487E-8AB1-12657AD3BF7A}" name="Avg num. tries per grade &amp; height" cacheId="2"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rowHeaderCaption="Rows" colHeaderCaption="Cols">
  <location ref="AA29:AI37" firstHeaderRow="1" firstDataRow="2" firstDataCol="1"/>
  <pivotFields count="3">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8">
    <i>
      <x/>
    </i>
    <i>
      <x v="1"/>
    </i>
    <i>
      <x v="2"/>
    </i>
    <i>
      <x v="3"/>
    </i>
    <i>
      <x v="4"/>
    </i>
    <i>
      <x v="5"/>
    </i>
    <i>
      <x v="6"/>
    </i>
    <i t="grand">
      <x/>
    </i>
  </colItems>
  <dataFields count="1">
    <dataField name="Avg num. tries per grade &amp; height" fld="2" subtotal="average" baseField="1" baseItem="0" numFmtId="169"/>
  </dataFields>
  <formats count="1">
    <format dxfId="3">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num. tries per grade &amp; heigh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A90E3B-7F05-45C6-B009-CB81E54F82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2:V127" firstHeaderRow="1" firstDataRow="1" firstDataCol="1"/>
  <pivotFields count="17">
    <pivotField numFmtId="168" showAll="0"/>
    <pivotField showAll="0"/>
    <pivotField showAll="0"/>
    <pivotField axis="axisRow" showAll="0">
      <items count="13">
        <item x="6"/>
        <item x="7"/>
        <item x="8"/>
        <item x="1"/>
        <item x="2"/>
        <item x="9"/>
        <item x="0"/>
        <item x="3"/>
        <item x="10"/>
        <item x="11"/>
        <item x="4"/>
        <item x="5"/>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4"/>
    <field x="3"/>
  </rowFields>
  <rowItems count="85">
    <i>
      <x/>
    </i>
    <i r="1">
      <x v="6"/>
    </i>
    <i>
      <x v="1"/>
    </i>
    <i r="1">
      <x v="6"/>
    </i>
    <i>
      <x v="2"/>
    </i>
    <i r="1">
      <x v="3"/>
    </i>
    <i r="1">
      <x v="4"/>
    </i>
    <i>
      <x v="3"/>
    </i>
    <i r="1">
      <x v="7"/>
    </i>
    <i>
      <x v="4"/>
    </i>
    <i r="1">
      <x v="3"/>
    </i>
    <i r="1">
      <x v="10"/>
    </i>
    <i r="1">
      <x v="11"/>
    </i>
    <i>
      <x v="5"/>
    </i>
    <i r="1">
      <x/>
    </i>
    <i r="1">
      <x v="1"/>
    </i>
    <i r="1">
      <x v="2"/>
    </i>
    <i r="1">
      <x v="3"/>
    </i>
    <i r="1">
      <x v="4"/>
    </i>
    <i>
      <x v="6"/>
    </i>
    <i r="1">
      <x v="5"/>
    </i>
    <i r="1">
      <x v="10"/>
    </i>
    <i>
      <x v="7"/>
    </i>
    <i r="1">
      <x v="3"/>
    </i>
    <i r="1">
      <x v="4"/>
    </i>
    <i r="1">
      <x v="5"/>
    </i>
    <i r="1">
      <x v="6"/>
    </i>
    <i r="1">
      <x v="7"/>
    </i>
    <i r="1">
      <x v="8"/>
    </i>
    <i r="1">
      <x v="9"/>
    </i>
    <i r="1">
      <x v="10"/>
    </i>
    <i r="1">
      <x v="11"/>
    </i>
    <i>
      <x v="8"/>
    </i>
    <i r="1">
      <x/>
    </i>
    <i r="1">
      <x v="1"/>
    </i>
    <i r="1">
      <x v="2"/>
    </i>
    <i r="1">
      <x v="3"/>
    </i>
    <i r="1">
      <x v="4"/>
    </i>
    <i r="1">
      <x v="5"/>
    </i>
    <i r="1">
      <x v="8"/>
    </i>
    <i r="1">
      <x v="10"/>
    </i>
    <i>
      <x v="9"/>
    </i>
    <i r="1">
      <x v="3"/>
    </i>
    <i r="1">
      <x v="8"/>
    </i>
    <i r="1">
      <x v="10"/>
    </i>
    <i>
      <x v="10"/>
    </i>
    <i r="1">
      <x v="7"/>
    </i>
    <i r="1">
      <x v="8"/>
    </i>
    <i r="1">
      <x v="9"/>
    </i>
    <i>
      <x v="11"/>
    </i>
    <i r="1">
      <x v="3"/>
    </i>
    <i r="1">
      <x v="4"/>
    </i>
    <i r="1">
      <x v="5"/>
    </i>
    <i r="1">
      <x v="10"/>
    </i>
    <i>
      <x v="12"/>
    </i>
    <i r="1">
      <x/>
    </i>
    <i r="1">
      <x v="1"/>
    </i>
    <i r="1">
      <x v="2"/>
    </i>
    <i r="1">
      <x v="4"/>
    </i>
    <i r="1">
      <x v="5"/>
    </i>
    <i r="1">
      <x v="6"/>
    </i>
    <i r="1">
      <x v="8"/>
    </i>
    <i r="1">
      <x v="9"/>
    </i>
    <i r="1">
      <x v="10"/>
    </i>
    <i>
      <x v="13"/>
    </i>
    <i r="1">
      <x v="1"/>
    </i>
    <i r="1">
      <x v="2"/>
    </i>
    <i r="1">
      <x v="4"/>
    </i>
    <i r="1">
      <x v="5"/>
    </i>
    <i r="1">
      <x v="6"/>
    </i>
    <i r="1">
      <x v="8"/>
    </i>
    <i r="1">
      <x v="9"/>
    </i>
    <i r="1">
      <x v="10"/>
    </i>
    <i>
      <x v="14"/>
    </i>
    <i r="1">
      <x/>
    </i>
    <i r="1">
      <x v="2"/>
    </i>
    <i r="1">
      <x v="3"/>
    </i>
    <i r="1">
      <x v="4"/>
    </i>
    <i r="1">
      <x v="8"/>
    </i>
    <i r="1">
      <x v="9"/>
    </i>
    <i r="1">
      <x v="10"/>
    </i>
    <i>
      <x v="15"/>
    </i>
    <i r="1">
      <x v="2"/>
    </i>
    <i r="1">
      <x v="3"/>
    </i>
    <i t="grand">
      <x/>
    </i>
  </rowItems>
  <colItems count="1">
    <i/>
  </colItems>
  <dataFields count="1">
    <dataField name="Sum of Scor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894A69-AB97-4890-98C7-1F4FBCE4E20F}" name="Favorite Belayer last 12 months" cacheId="3" applyNumberFormats="0" applyBorderFormats="0" applyFontFormats="0" applyPatternFormats="0" applyAlignmentFormats="0" applyWidthHeightFormats="1" dataCaption="Values" missingCaption="0" updatedVersion="8" minRefreshableVersion="3" visualTotals="0" useAutoFormatting="1" subtotalHiddenItems="1" rowGrandTotals="0" colGrandTotals="0" itemPrintTitles="1" createdVersion="8" indent="0" showEmptyRow="1" showEmptyCol="1" outline="1" outlineData="1" multipleFieldFilters="0" chartFormat="3">
  <location ref="R24:S29" firstHeaderRow="1" firstDataRow="1" firstDataCol="1" rowPageCount="1" colPageCount="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5">
    <i>
      <x/>
    </i>
    <i>
      <x v="4"/>
    </i>
    <i>
      <x v="1"/>
    </i>
    <i>
      <x v="2"/>
    </i>
    <i>
      <x v="3"/>
    </i>
  </rowItems>
  <colItems count="1">
    <i/>
  </colItems>
  <pageFields count="1">
    <pageField fld="3" hier="5" name="[SportClimbing].[Date_filter].&amp;[True]" cap="True"/>
  </pageFields>
  <dataFields count="1">
    <dataField name="Count per Belayer" fld="1" subtotal="count" baseField="0" baseItem="0"/>
  </dataFields>
  <chartFormats count="1">
    <chartFormat chart="1" format="1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multipleItemSelectionAllowed="1" dragToData="1">
      <members count="1" level="1">
        <member name="[SportClimbing].[Date_filter].&amp;[True]"/>
      </members>
    </pivotHierarchy>
    <pivotHierarchy dragToData="1"/>
    <pivotHierarchy dragToData="1"/>
    <pivotHierarchy multipleItemSelectionAllowed="1" dragToData="1">
      <members count="2" level="1">
        <member name="[SportClimbing].[Year].&amp;[2023]"/>
        <member name="[SportClimbing].[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069F412-D0C8-4312-8E2F-9F2AB827AC65}" name="Count per country" cacheId="8" applyNumberFormats="0" applyBorderFormats="0" applyFontFormats="0" applyPatternFormats="0" applyAlignmentFormats="0" applyWidthHeightFormats="1" dataCaption="Values" tag="0f7bc240-192b-4515-a378-6001f0216c37" updatedVersion="8" minRefreshableVersion="3" useAutoFormatting="1" subtotalHiddenItems="1" itemPrintTitles="1" createdVersion="8" indent="0" showEmptyRow="1" showEmptyCol="1" outline="1" outlineData="1" multipleFieldFilters="0" chartFormat="6">
  <location ref="L19:M26" firstHeaderRow="1" firstDataRow="1" firstDataCol="1"/>
  <pivotFields count="1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i>
    <i>
      <x v="1"/>
    </i>
    <i>
      <x v="3"/>
    </i>
    <i>
      <x v="4"/>
    </i>
    <i>
      <x v="2"/>
    </i>
    <i t="grand">
      <x/>
    </i>
  </rowItems>
  <colItems count="1">
    <i/>
  </colItems>
  <dataFields count="1">
    <dataField name="Count per country" fld="1" subtotal="count" baseField="0" baseItem="0"/>
  </dataFields>
  <chartFormats count="7">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ount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umber_of_tries" xr10:uid="{EE0836FE-5DCC-489C-A752-816322A94CE0}" sourceName="[SportClimbing].[Total number of tries]">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727911947">
      <levels count="2">
        <level uniqueName="[SportClimbing].[Total number of tries].[(All)]" sourceCaption="(All)" count="0"/>
        <level uniqueName="[SportClimbing].[Total number of tries].[Total number of tries]" sourceCaption="Total number of tries" count="15">
          <ranges>
            <range startItem="0">
              <i n="[SportClimbing].[Total number of tries].&amp;[1]" c="1"/>
              <i n="[SportClimbing].[Total number of tries].&amp;[10]" c="10"/>
              <i n="[SportClimbing].[Total number of tries].&amp;[12]" c="12"/>
              <i n="[SportClimbing].[Total number of tries].&amp;[14]" c="14"/>
              <i n="[SportClimbing].[Total number of tries].&amp;[2]" c="2"/>
              <i n="[SportClimbing].[Total number of tries].&amp;[24]" c="24"/>
              <i n="[SportClimbing].[Total number of tries].&amp;[3]" c="3"/>
              <i n="[SportClimbing].[Total number of tries].&amp;[4]" c="4"/>
              <i n="[SportClimbing].[Total number of tries].&amp;[40]" c="40"/>
              <i n="[SportClimbing].[Total number of tries].&amp;[5]" c="5"/>
              <i n="[SportClimbing].[Total number of tries].&amp;[6]" c="6"/>
              <i n="[SportClimbing].[Total number of tries].&amp;[7]" c="7"/>
              <i n="[SportClimbing].[Total number of tries].&amp;[8]" c="8"/>
              <i n="[SportClimbing].[Total number of tries].&amp;[flash]" c="flash"/>
              <i n="[SportClimbing].[Total number of tries].&amp;[onsight]" c="onsight"/>
            </range>
          </ranges>
        </level>
      </levels>
      <selections count="1">
        <selection n="[SportClimbing].[Total number of tries].[All]"/>
      </selections>
    </olap>
  </data>
  <extLst>
    <x:ext xmlns:x15="http://schemas.microsoft.com/office/spreadsheetml/2010/11/main" uri="{470722E0-AACD-4C17-9CDC-17EF765DBC7E}">
      <x15:slicerCacheHideItemsWithNoData count="1">
        <x15:slicerCacheOlapLevelName uniqueName="[SportClimbing].[Total number of tries].[Total number of tries]"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3ADBF717-C83E-4FF2-9F57-A109611EAA67}" sourceName="[SportClimbing].[Grade]">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727911947">
      <levels count="2">
        <level uniqueName="[SportClimbing].[Grade].[(All)]" sourceCaption="(All)" count="0"/>
        <level uniqueName="[SportClimbing].[Grade].[Grade]" sourceCaption="Grade" count="6">
          <ranges>
            <range startItem="0">
              <i n="[SportClimbing].[Grade].&amp;[7a]" c="7a"/>
              <i n="[SportClimbing].[Grade].&amp;[7a+]" c="7a+"/>
              <i n="[SportClimbing].[Grade].&amp;[7b]" c="7b"/>
              <i n="[SportClimbing].[Grade].&amp;[7b+]" c="7b+"/>
              <i n="[SportClimbing].[Grade].&amp;[7c]" c="7c"/>
              <i n="[SportClimbing].[Grade].&amp;[7c+]" c="7c+"/>
            </range>
          </ranges>
        </level>
      </levels>
      <selections count="1">
        <selection n="[SportClimbing].[Grade].[All]"/>
      </selections>
    </olap>
  </data>
  <extLst>
    <x:ext xmlns:x15="http://schemas.microsoft.com/office/spreadsheetml/2010/11/main" uri="{470722E0-AACD-4C17-9CDC-17EF765DBC7E}">
      <x15:slicerCacheHideItemsWithNoData count="1">
        <x15:slicerCacheOlapLevelName uniqueName="[SportClimbing].[Grade].[Grad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ag" xr10:uid="{57957EA0-0BAF-4904-9BB8-E48552AC0E2E}" sourceName="[SportClimbing].[Crag]">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727911947">
      <levels count="2">
        <level uniqueName="[SportClimbing].[Crag].[(All)]" sourceCaption="(All)" count="0"/>
        <level uniqueName="[SportClimbing].[Crag].[Crag]" sourceCaption="Crag" count="46">
          <ranges>
            <range startItem="0">
              <i n="[SportClimbing].[Crag].&amp;[Achleiten]" c="Achleiten"/>
              <i n="[SportClimbing].[Crag].&amp;[Ailefroide]" c="Ailefroide"/>
              <i n="[SportClimbing].[Crag].&amp;[Arboli]" c="Arboli"/>
              <i n="[SportClimbing].[Crag].&amp;[Arbolí]" c="Arbolí"/>
              <i n="[SportClimbing].[Crag].&amp;[Arco]" c="Arco"/>
              <i n="[SportClimbing].[Crag].&amp;[Atlantida]" c="Atlantida"/>
              <i n="[SportClimbing].[Crag].&amp;[Berglsteinersee]" c="Berglsteinersee"/>
              <i n="[SportClimbing].[Crag].&amp;[Bichlersee]" c="Bichlersee"/>
              <i n="[SportClimbing].[Crag].&amp;[Can Paulet]" c="Can Paulet"/>
              <i n="[SportClimbing].[Crag].&amp;[Carol]" c="Carol"/>
              <i n="[SportClimbing].[Crag].&amp;[Cavallers]" c="Cavallers"/>
              <i n="[SportClimbing].[Crag].&amp;[Chulilla]" c="Chulilla"/>
              <i n="[SportClimbing].[Crag].&amp;[Collegats]" c="Collegats"/>
              <i n="[SportClimbing].[Crag].&amp;[Dent de la Rancune]" c="Dent de la Rancune"/>
              <i n="[SportClimbing].[Crag].&amp;[Etxauri]" c="Etxauri"/>
              <i n="[SportClimbing].[Crag].&amp;[Fenda de Arrabida]" c="Fenda de Arrabida"/>
              <i n="[SportClimbing].[Crag].&amp;[Font Soleia]" c="Font Soleia"/>
              <i n="[SportClimbing].[Crag].&amp;[Garraf]" c="Garraf"/>
              <i n="[SportClimbing].[Crag].&amp;[Gelida]" c="Gelida"/>
              <i n="[SportClimbing].[Crag].&amp;[Gorges de la Cesse]" c="Gorges de la Cesse"/>
              <i n="[SportClimbing].[Crag].&amp;[Gorges du Tarn]" c="Gorges du Tarn"/>
              <i n="[SportClimbing].[Crag].&amp;[Grau dels matxos]" c="Grau dels matxos"/>
              <i n="[SportClimbing].[Crag].&amp;[Hundepension]" c="Hundepension"/>
              <i n="[SportClimbing].[Crag].&amp;[Le Coupeau]" c="Le Coupeau"/>
              <i n="[SportClimbing].[Crag].&amp;[Le Fayet]" c="Le Fayet"/>
              <i n="[SportClimbing].[Crag].&amp;[Mallorca]" c="Mallorca"/>
              <i n="[SportClimbing].[Crag].&amp;[Margalef]" c="Margalef"/>
              <i n="[SportClimbing].[Crag].&amp;[Martinswand]" c="Martinswand"/>
              <i n="[SportClimbing].[Crag].&amp;[Marxuquera]" c="Marxuquera"/>
              <i n="[SportClimbing].[Crag].&amp;[Masriudoms]" c="Masriudoms"/>
              <i n="[SportClimbing].[Crag].&amp;[Montserrat norte]" c="Montserrat norte"/>
              <i n="[SportClimbing].[Crag].&amp;[Montserrat sur]" c="Montserrat sur"/>
              <i n="[SportClimbing].[Crag].&amp;[Ötztal]" c="Ötztal"/>
              <i n="[SportClimbing].[Crag].&amp;[Penyes Aragonesas (Castellón)]" c="Penyes Aragonesas (Castellón)"/>
              <i n="[SportClimbing].[Crag].&amp;[Roc d'Anglars]" c="Roc d'Anglars"/>
              <i n="[SportClimbing].[Crag].&amp;[Roc de la Lluna]" c="Roc de la Lluna"/>
              <i n="[SportClimbing].[Crag].&amp;[Rodellar]" c="Rodellar"/>
              <i n="[SportClimbing].[Crag].&amp;[Sadernes]" c="Sadernes"/>
              <i n="[SportClimbing].[Crag].&amp;[Sautens]" c="Sautens"/>
              <i n="[SportClimbing].[Crag].&amp;[Silz]" c="Silz"/>
              <i n="[SportClimbing].[Crag].&amp;[Siurana]" c="Siurana"/>
              <i n="[SportClimbing].[Crag].&amp;[Starkenbach]" c="Starkenbach"/>
              <i n="[SportClimbing].[Crag].&amp;[Unterinn]" c="Unterinn"/>
              <i n="[SportClimbing].[Crag].&amp;[Zillertal - Astholz]" c="Zillertal - Astholz"/>
              <i n="[SportClimbing].[Crag].&amp;[Zillertal - Ewige Jagdgründe]" c="Zillertal - Ewige Jagdgründe"/>
              <i n="[SportClimbing].[Crag].&amp;[Zillertal -Monkey Island]" c="Zillertal -Monkey Island"/>
            </range>
          </ranges>
        </level>
      </levels>
      <selections count="1">
        <selection n="[SportClimbing].[Crag].[All]"/>
      </selections>
    </olap>
  </data>
  <extLst>
    <x:ext xmlns:x15="http://schemas.microsoft.com/office/spreadsheetml/2010/11/main" uri="{470722E0-AACD-4C17-9CDC-17EF765DBC7E}">
      <x15:slicerCacheHideItemsWithNoData count="1">
        <x15:slicerCacheOlapLevelName uniqueName="[SportClimbing].[Crag].[Crag]"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C6E0E4A-8119-4FCD-81C7-2CEF328A1A3B}" sourceName="[Years].[YEARS]">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727911947">
      <levels count="2">
        <level uniqueName="[Years].[YEARS].[(All)]" sourceCaption="(All)" count="0"/>
        <level uniqueName="[Years].[YEARS].[YEARS]" sourceCaption="YEARS" count="20">
          <ranges>
            <range startItem="0">
              <i n="[Years].[YEARS].&amp;[2006]" c="2006"/>
              <i n="[Years].[YEARS].&amp;[2007]" c="2007"/>
              <i n="[Years].[YEARS].&amp;[2008]" c="2008"/>
              <i n="[Years].[YEARS].&amp;[2011]" c="2011"/>
              <i n="[Years].[YEARS].&amp;[2012]" c="2012"/>
              <i n="[Years].[YEARS].&amp;[2013]" c="2013"/>
              <i n="[Years].[YEARS].&amp;[2016]" c="2016"/>
              <i n="[Years].[YEARS].&amp;[2017]" c="2017"/>
              <i n="[Years].[YEARS].&amp;[2018]" c="2018"/>
              <i n="[Years].[YEARS].&amp;[2019]" c="2019"/>
              <i n="[Years].[YEARS].&amp;[2020]" c="2020"/>
              <i n="[Years].[YEARS].&amp;[2021]" c="2021"/>
              <i n="[Years].[YEARS].&amp;[2022]" c="2022"/>
              <i n="[Years].[YEARS].&amp;[2023]" c="2023"/>
              <i n="[Years].[YEARS].&amp;[2024]" c="2024"/>
              <i n="[Years].[YEARS].&amp;[2025]" c="2025"/>
              <i n="[Years].[YEARS].&amp;[2009]" c="2009" nd="1"/>
              <i n="[Years].[YEARS].&amp;[2010]" c="2010" nd="1"/>
              <i n="[Years].[YEARS].&amp;[2014]" c="2014" nd="1"/>
              <i n="[Years].[YEARS].&amp;[2015]" c="2015" nd="1"/>
            </range>
          </ranges>
        </level>
      </levels>
      <selections count="1">
        <selection n="[Years].[YEARS].[All]"/>
      </selections>
    </olap>
  </data>
  <extLst>
    <x:ext xmlns:x15="http://schemas.microsoft.com/office/spreadsheetml/2010/11/main" uri="{470722E0-AACD-4C17-9CDC-17EF765DBC7E}">
      <x15:slicerCacheHideItemsWithNoData count="1">
        <x15:slicerCacheOlapLevelName uniqueName="[Years].[YEARS].[YEARS]" count="4"/>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layer1" xr10:uid="{CE44DC9C-25BA-4852-A339-E86B221485AA}" sourceName="[SportClimbing].[Belayer]">
  <pivotTables>
    <pivotTable tabId="16" name="Count per number of attempts"/>
    <pivotTable tabId="16" name="Count per country"/>
    <pivotTable tabId="16" name="Count per crag"/>
    <pivotTable tabId="16" name="Count per month"/>
    <pivotTable tabId="16" name="Count per year"/>
    <pivotTable tabId="16" name="Favorite Belayer"/>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727911947">
      <levels count="2">
        <level uniqueName="[SportClimbing].[Belayer].[(All)]" sourceCaption="(All)" count="0"/>
        <level uniqueName="[SportClimbing].[Belayer].[Belayer]" sourceCaption="Belayer" count="53">
          <ranges>
            <range startItem="0">
              <i n="[SportClimbing].[Belayer].&amp;[Alexandre Marques]" c="Alexandre Marques"/>
              <i n="[SportClimbing].[Belayer].&amp;[Andres Villarroel]" c="Andres Villarroel"/>
              <i n="[SportClimbing].[Belayer].&amp;[Angel]" c="Angel"/>
              <i n="[SportClimbing].[Belayer].&amp;[Antonin]" c="Antonin"/>
              <i n="[SportClimbing].[Belayer].&amp;[Asier]" c="Asier"/>
              <i n="[SportClimbing].[Belayer].&amp;[Bernardo]" c="Bernardo"/>
              <i n="[SportClimbing].[Belayer].&amp;[Betka]" c="Betka"/>
              <i n="[SportClimbing].[Belayer].&amp;[Byron]" c="Byron"/>
              <i n="[SportClimbing].[Belayer].&amp;[Chris Awe]" c="Chris Awe"/>
              <i n="[SportClimbing].[Belayer].&amp;[Chris Knight]" c="Chris Knight"/>
              <i n="[SportClimbing].[Belayer].&amp;[Chrissi]" c="Chrissi"/>
              <i n="[SportClimbing].[Belayer].&amp;[Christian]" c="Christian"/>
              <i n="[SportClimbing].[Belayer].&amp;[Daniel Perez]" c="Daniel Perez"/>
              <i n="[SportClimbing].[Belayer].&amp;[Dave]" c="Dave"/>
              <i n="[SportClimbing].[Belayer].&amp;[David Valls]" c="David Valls"/>
              <i n="[SportClimbing].[Belayer].&amp;[Donald]" c="Donald"/>
              <i n="[SportClimbing].[Belayer].&amp;[Francesco]" c="Francesco"/>
              <i n="[SportClimbing].[Belayer].&amp;[Gabo]" c="Gabo"/>
              <i n="[SportClimbing].[Belayer].&amp;[Guhlm]" c="Guhlm"/>
              <i n="[SportClimbing].[Belayer].&amp;[Gustavo]" c="Gustavo"/>
              <i n="[SportClimbing].[Belayer].&amp;[Guy]" c="Guy"/>
              <i n="[SportClimbing].[Belayer].&amp;[Henry]" c="Henry"/>
              <i n="[SportClimbing].[Belayer].&amp;[Hervé]" c="Hervé"/>
              <i n="[SportClimbing].[Belayer].&amp;[Inti]" c="Inti"/>
              <i n="[SportClimbing].[Belayer].&amp;[Juan]" c="Juan"/>
              <i n="[SportClimbing].[Belayer].&amp;[Juman]" c="Juman"/>
              <i n="[SportClimbing].[Belayer].&amp;[Karla Mexicana]" c="Karla Mexicana"/>
              <i n="[SportClimbing].[Belayer].&amp;[Kat]" c="Kat"/>
              <i n="[SportClimbing].[Belayer].&amp;[Kathy]" c="Kathy"/>
              <i n="[SportClimbing].[Belayer].&amp;[Kati Golovina]" c="Kati Golovina"/>
              <i n="[SportClimbing].[Belayer].&amp;[Klaus Charfreitag]" c="Klaus Charfreitag"/>
              <i n="[SportClimbing].[Belayer].&amp;[Laila]" c="Laila"/>
              <i n="[SportClimbing].[Belayer].&amp;[Lena]" c="Lena"/>
              <i n="[SportClimbing].[Belayer].&amp;[Luca]" c="Luca"/>
              <i n="[SportClimbing].[Belayer].&amp;[Lydia]" c="Lydia"/>
              <i n="[SportClimbing].[Belayer].&amp;[Marc Ros]" c="Marc Ros"/>
              <i n="[SportClimbing].[Belayer].&amp;[Martyn]" c="Martyn"/>
              <i n="[SportClimbing].[Belayer].&amp;[Nadine]" c="Nadine"/>
              <i n="[SportClimbing].[Belayer].&amp;[Natasha]" c="Natasha"/>
              <i n="[SportClimbing].[Belayer].&amp;[Patrick]" c="Patrick"/>
              <i n="[SportClimbing].[Belayer].&amp;[Pelu]" c="Pelu"/>
              <i n="[SportClimbing].[Belayer].&amp;[Sean]" c="Sean"/>
              <i n="[SportClimbing].[Belayer].&amp;[Shyamal]" c="Shyamal"/>
              <i n="[SportClimbing].[Belayer].&amp;[Teddy]" c="Teddy"/>
              <i n="[SportClimbing].[Belayer].&amp;[Thomas Bur]" c="Thomas Bur"/>
              <i n="[SportClimbing].[Belayer].&amp;[Tibor]" c="Tibor"/>
              <i n="[SportClimbing].[Belayer].&amp;[Tieme]" c="Tieme"/>
              <i n="[SportClimbing].[Belayer].&amp;[Ulises]" c="Ulises"/>
              <i n="[SportClimbing].[Belayer].&amp;[Vittorio]" c="Vittorio"/>
              <i n="[SportClimbing].[Belayer].&amp;[water solo]" c="water solo"/>
              <i n="[SportClimbing].[Belayer].&amp;[Will]" c="Will"/>
              <i n="[SportClimbing].[Belayer].&amp;[Yoel]" c="Yoel"/>
              <i n="[SportClimbing].[Belayer].&amp;[Yun]" c="Yun"/>
            </range>
          </ranges>
        </level>
      </levels>
      <selections count="1">
        <selection n="[SportClimbing].[Belayer].[All]"/>
      </selections>
    </olap>
  </data>
  <extLst>
    <x:ext xmlns:x15="http://schemas.microsoft.com/office/spreadsheetml/2010/11/main" uri="{470722E0-AACD-4C17-9CDC-17EF765DBC7E}">
      <x15:slicerCacheHideItemsWithNoData count="1">
        <x15:slicerCacheOlapLevelName uniqueName="[SportClimbing].[Belayer].[Belaye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 xr10:uid="{D38D332B-CCF9-44BD-A0E1-616CF09F8F19}" sourceName="[SportClimbing].[Height (m)]">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s>
  <data>
    <olap pivotCacheId="727911947">
      <levels count="2">
        <level uniqueName="[SportClimbing].[Height (m)].[(All)]" sourceCaption="(All)" count="0"/>
        <level uniqueName="[SportClimbing].[Height (m)].[Height (m)]" sourceCaption="Height (m)" count="23">
          <ranges>
            <range startItem="0">
              <i n="[SportClimbing].[Height (m)].&amp;[8]" c="8"/>
              <i n="[SportClimbing].[Height (m)].&amp;[10]" c="10"/>
              <i n="[SportClimbing].[Height (m)].&amp;[11]" c="11"/>
              <i n="[SportClimbing].[Height (m)].&amp;[12]" c="12"/>
              <i n="[SportClimbing].[Height (m)].&amp;[13]" c="13"/>
              <i n="[SportClimbing].[Height (m)].&amp;[15]" c="15"/>
              <i n="[SportClimbing].[Height (m)].&amp;[16]" c="16"/>
              <i n="[SportClimbing].[Height (m)].&amp;[18]" c="18"/>
              <i n="[SportClimbing].[Height (m)].&amp;[19]" c="19"/>
              <i n="[SportClimbing].[Height (m)].&amp;[20]" c="20"/>
              <i n="[SportClimbing].[Height (m)].&amp;[22]" c="22"/>
              <i n="[SportClimbing].[Height (m)].&amp;[23]" c="23"/>
              <i n="[SportClimbing].[Height (m)].&amp;[24]" c="24"/>
              <i n="[SportClimbing].[Height (m)].&amp;[25]" c="25"/>
              <i n="[SportClimbing].[Height (m)].&amp;[26]" c="26"/>
              <i n="[SportClimbing].[Height (m)].&amp;[27]" c="27"/>
              <i n="[SportClimbing].[Height (m)].&amp;[28]" c="28"/>
              <i n="[SportClimbing].[Height (m)].&amp;[30]" c="30"/>
              <i n="[SportClimbing].[Height (m)].&amp;[32]" c="32"/>
              <i n="[SportClimbing].[Height (m)].&amp;[33]" c="33"/>
              <i n="[SportClimbing].[Height (m)].&amp;[35]" c="35"/>
              <i n="[SportClimbing].[Height (m)].&amp;[38]" c="38"/>
              <i n="[SportClimbing].[Height (m)].&amp;[40]" c="40"/>
            </range>
          </ranges>
        </level>
      </levels>
      <selections count="1">
        <selection n="[SportClimbing].[Height (m)].[All]"/>
      </selections>
    </olap>
  </data>
  <extLst>
    <x:ext xmlns:x15="http://schemas.microsoft.com/office/spreadsheetml/2010/11/main" uri="{470722E0-AACD-4C17-9CDC-17EF765DBC7E}">
      <x15:slicerCacheHideItemsWithNoData count="1">
        <x15:slicerCacheOlapLevelName uniqueName="[SportClimbing].[Height (m)].[Height (m)]"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2" xr10:uid="{C71B0650-46EA-4E6C-9312-E95775CF418B}" sourceName="[MONTHS].[MONTHS 2]">
  <pivotTables>
    <pivotTable tabId="16" name="% of flash, onsight, redpoint"/>
    <pivotTable tabId="16" name="Average of Tries num. only excl. outliers"/>
    <pivotTable tabId="16" name="Favorite Belayer"/>
    <pivotTable tabId="16" name="Count per country"/>
    <pivotTable tabId="16" name="Count per crag"/>
    <pivotTable tabId="16" name="Count per grade"/>
    <pivotTable tabId="16" name="Distribution per height"/>
    <pivotTable tabId="16" name="Count per month"/>
    <pivotTable tabId="16" name="Count per number of attempts"/>
    <pivotTable tabId="16" name="Count per year"/>
    <pivotTable tabId="16" name="% of flash, onsight, redpoint per grade"/>
  </pivotTables>
  <data>
    <olap pivotCacheId="727911947">
      <levels count="2">
        <level uniqueName="[MONTHS].[MONTHS 2].[(All)]" sourceCaption="(All)" count="0"/>
        <level uniqueName="[MONTHS].[MONTHS 2].[MONTHS 2]" sourceCaption="MONTHS 2" count="12">
          <ranges>
            <range startItem="0">
              <i n="[MONTHS].[MONTHS 2].&amp;[Jan]" c="Jan"/>
              <i n="[MONTHS].[MONTHS 2].&amp;[Feb]" c="Feb"/>
              <i n="[MONTHS].[MONTHS 2].&amp;[Mar]" c="Mar"/>
              <i n="[MONTHS].[MONTHS 2].&amp;[Apr]" c="Apr"/>
              <i n="[MONTHS].[MONTHS 2].&amp;[May]" c="May"/>
              <i n="[MONTHS].[MONTHS 2].&amp;[Jun]" c="Jun"/>
              <i n="[MONTHS].[MONTHS 2].&amp;[Jul]" c="Jul"/>
              <i n="[MONTHS].[MONTHS 2].&amp;[Aug]" c="Aug"/>
              <i n="[MONTHS].[MONTHS 2].&amp;[Sep]" c="Sep"/>
              <i n="[MONTHS].[MONTHS 2].&amp;[Oct]" c="Oct"/>
              <i n="[MONTHS].[MONTHS 2].&amp;[Nov]" c="Nov"/>
              <i n="[MONTHS].[MONTHS 2].&amp;[Dec]" c="Dec"/>
            </range>
          </ranges>
        </level>
      </levels>
      <selections count="1">
        <selection n="[MONTHS].[MONTHS 2].[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range__m" xr10:uid="{3C1FCFFA-F8F4-417D-AECE-AFD813B9F293}" sourceName="[SportClimbing].[Height range (m)]">
  <pivotTables>
    <pivotTable tabId="16" name="% of flash, onsight, redpoint"/>
    <pivotTable tabId="16" name="Average of Tries num. only excl. outliers"/>
    <pivotTable tabId="16" name="Favorite Belayer"/>
    <pivotTable tabId="16" name="Count per country"/>
    <pivotTable tabId="16" name="Count per crag"/>
    <pivotTable tabId="16" name="Count per grade"/>
    <pivotTable tabId="16" name="Distribution per height"/>
    <pivotTable tabId="16" name="Count per month"/>
    <pivotTable tabId="16" name="Count per number of attempts"/>
    <pivotTable tabId="16" name="Count per year"/>
    <pivotTable tabId="16" name="% of flash, onsight, redpoint per grade"/>
  </pivotTables>
  <data>
    <olap pivotCacheId="727911947">
      <levels count="2">
        <level uniqueName="[SportClimbing].[Height range (m)].[(All)]" sourceCaption="(All)" count="0"/>
        <level uniqueName="[SportClimbing].[Height range (m)].[Height range (m)]" sourceCaption="Height range (m)" count="7">
          <ranges>
            <range startItem="0">
              <i n="[SportClimbing].[Height range (m)].&amp;[0-10]" c="0-10"/>
              <i n="[SportClimbing].[Height range (m)].&amp;[11-15]" c="11-15"/>
              <i n="[SportClimbing].[Height range (m)].&amp;[16-20]" c="16-20"/>
              <i n="[SportClimbing].[Height range (m)].&amp;[21-25]" c="21-25"/>
              <i n="[SportClimbing].[Height range (m)].&amp;[26-30]" c="26-30"/>
              <i n="[SportClimbing].[Height range (m)].&amp;[31-35]" c="31-35"/>
              <i n="[SportClimbing].[Height range (m)].&amp;[35+]" c="35+"/>
            </range>
          </ranges>
        </level>
      </levels>
      <selections count="1">
        <selection n="[SportClimbing].[Height range (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 TRIES" xr10:uid="{DC031239-5696-4400-94A8-168247819DF2}" cache="Slicer_Total_number_of_tries" caption="Total number of tries" columnCount="4" level="1" style="SlicerStyleDark1" rowHeight="225425"/>
  <slicer name="SLICER - GRADE" xr10:uid="{C9D86EF3-DA22-4E79-9417-61ECB4BE31B2}" cache="Slicer_Grade" caption="Grade" columnCount="2" level="1" style="Grade" rowHeight="225425"/>
  <slicer name="SLICER - CRAG" xr10:uid="{57EE081A-5355-4C6F-AF2A-30C624F4D53F}" cache="Slicer_Crag" caption="Crag" columnCount="7" level="1" style="SlicerStyleDark2 2" rowHeight="225425"/>
  <slicer name="SLICER -YEAR" xr10:uid="{9C5CB6E8-0DB1-4CE8-B125-C3696FFEC8D3}" cache="Slicer_YEARS" caption="Year" columnCount="4" level="1" style="SlicerStyleDark6" rowHeight="225425"/>
  <slicer name="SLICER - PARTNER" xr10:uid="{6A73B54E-930C-4E8F-9CD2-F22A2152753F}" cache="Slicer_Belayer1" caption="Climbing partner" columnCount="5" level="1" style="Belayer" rowHeight="225425"/>
  <slicer name="SLICER - HEIGHT" xr10:uid="{1C541FAA-BC74-4DDB-A62D-1E2A3A72EDEC}" cache="Slicer_Height__m" caption="Height (m)" columnCount="5" level="1" style="SlicerStyleDark5" rowHeight="225425"/>
  <slicer name="SLICER - MONTH" xr10:uid="{12489FBE-ACFB-4A32-815A-D35FA83CBF83}" cache="Slicer_MONTHS_2" caption="Month" columnCount="3" level="1" style="Month" rowHeight="225425"/>
  <slicer name="SLICER - HEIGHT RANGE" xr10:uid="{3BB562B2-DE17-4E06-8C74-FA86DBD22199}" cache="Slicer_Height_range__m" caption="Height range (m)" columnCount="2" level="1" style="SlicerStyleDark5"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SportClimbing" displayName="SportClimbing" ref="A1:Q202" totalsRowShown="0" headerRowDxfId="22" dataDxfId="21">
  <autoFilter ref="A1:Q202" xr:uid="{00000000-0009-0000-0100-00000B000000}"/>
  <tableColumns count="17">
    <tableColumn id="15" xr3:uid="{FE3DDA29-F15F-44B8-AEE9-6E7A12EB2621}" name="Date" dataDxfId="20">
      <calculatedColumnFormula>DATE(SportClimbing[[#This Row],[Year]],_xlfn.XLOOKUP(SportClimbing[[#This Row],[Month]],MONTHS[MONTHS 2],MONTHS[MONTHS 3]),SportClimbing[[#This Row],[Day]])</calculatedColumnFormula>
    </tableColumn>
    <tableColumn id="16" xr3:uid="{CD864414-533C-4B70-8D0E-C6C7958F5345}" name="Date_filter" dataDxfId="19">
      <calculatedColumnFormula>AND(SportClimbing[[#This Row],[Date]] &gt;= TODAY()-365, SportClimbing[[#This Row],[Date]] &lt;= TODAY())</calculatedColumnFormula>
    </tableColumn>
    <tableColumn id="1" xr3:uid="{00000000-0010-0000-0000-000001000000}" name="Day" dataDxfId="18"/>
    <tableColumn id="2" xr3:uid="{00000000-0010-0000-0000-000002000000}" name="Month" dataDxfId="17"/>
    <tableColumn id="3" xr3:uid="{00000000-0010-0000-0000-000003000000}" name="Year" dataDxfId="16"/>
    <tableColumn id="4" xr3:uid="{00000000-0010-0000-0000-000004000000}" name="Route name" dataDxfId="15"/>
    <tableColumn id="5" xr3:uid="{00000000-0010-0000-0000-000005000000}" name="Grade" dataDxfId="14"/>
    <tableColumn id="11" xr3:uid="{BFFEE807-DBDA-4F0E-AB51-6D193DCB058B}" name="Country" dataDxfId="13"/>
    <tableColumn id="6" xr3:uid="{00000000-0010-0000-0000-000006000000}" name="Crag" dataDxfId="12"/>
    <tableColumn id="7" xr3:uid="{00000000-0010-0000-0000-000007000000}" name="Sector" dataDxfId="11"/>
    <tableColumn id="8" xr3:uid="{00000000-0010-0000-0000-000008000000}" name="Height (m)" dataDxfId="10"/>
    <tableColumn id="12" xr3:uid="{81841973-0EB5-42FD-BFDD-2B7B229B7F5E}" name="Height range (m)" dataDxfId="9">
      <calculatedColumnFormula>IF(SportClimbing[[#This Row],[Height (m)]]&lt;11, "0-10", IF(SportClimbing[[#This Row],[Height (m)]]&lt;16, "11-15", IF(SportClimbing[[#This Row],[Height (m)]]&lt;21, "16-20", IF(SportClimbing[[#This Row],[Height (m)]]&lt;26, "21-25", IF(SportClimbing[[#This Row],[Height (m)]]&lt;31, "26-30", IF(SportClimbing[[#This Row],[Height (m)]]&lt;36, "31-35", "35+"))))))</calculatedColumnFormula>
    </tableColumn>
    <tableColumn id="9" xr3:uid="{00000000-0010-0000-0000-000009000000}" name="Belayer" dataDxfId="8"/>
    <tableColumn id="10" xr3:uid="{00000000-0010-0000-0000-00000A000000}" name="Total number of tries" dataDxfId="7"/>
    <tableColumn id="13" xr3:uid="{CFDCCC54-2F7A-4831-BA52-05C63F2A3A19}" name="Tries num. only excl. outliers" dataDxfId="6">
      <calculatedColumnFormula>IF(ISNUMBER(SportClimbing[[#This Row],[Total number of tries]])=TRUE, SportClimbing[[#This Row],[Total number of tries]], 1)</calculatedColumnFormula>
    </tableColumn>
    <tableColumn id="14" xr3:uid="{A0FF27BE-EC33-40AC-AEF4-B5788A5C4E1F}" name="onsight/flash/redpoint" dataDxfId="5">
      <calculatedColumnFormula>IF(ISNUMBER(SportClimbing[[#This Row],[Total number of tries]])=TRUE, "redpoint", SportClimbing[[#This Row],[Total number of tries]])</calculatedColumnFormula>
    </tableColumn>
    <tableColumn id="17" xr3:uid="{BD42760A-86CB-48E9-958C-2E58AD76AEA6}" name="Score" dataDxfId="4">
      <calculatedColumnFormula>_xlfn.XLOOKUP(SportClimbing[[#This Row],[Grade]],SCORE[GRADE],SCORE[SCORE],,)</calculatedColumnFormula>
    </tableColum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DA1C8-67BC-46A4-B59F-88BB6F02F3A5}" name="YEARS" displayName="YEARS" ref="A1:A21" totalsRowShown="0">
  <autoFilter ref="A1:A21" xr:uid="{5DBDA1C8-67BC-46A4-B59F-88BB6F02F3A5}"/>
  <tableColumns count="1">
    <tableColumn id="1" xr3:uid="{94E9D351-C9E9-4065-813F-F63DB1439259}" name="YEA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5CDF67-69C6-4F8E-8866-17A2301F4074}" name="MONTHS" displayName="MONTHS" ref="C1:E13" totalsRowShown="0">
  <autoFilter ref="C1:E13" xr:uid="{F65CDF67-69C6-4F8E-8866-17A2301F4074}"/>
  <tableColumns count="3">
    <tableColumn id="1" xr3:uid="{077EAEE1-3C25-4029-8A12-05952909279A}" name="MONTHS 1"/>
    <tableColumn id="2" xr3:uid="{48F14ADA-60D5-42F2-B026-D004D0FF61D3}" name="MONTHS 2"/>
    <tableColumn id="3" xr3:uid="{6220A5CE-1022-4C93-A397-A38BF650EDBE}" name="MONTHS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E91DC0-84F5-47BE-B79E-2355DF0C3A3F}" name="GRADES" displayName="GRADES" ref="G1:G9" totalsRowShown="0">
  <autoFilter ref="G1:G9" xr:uid="{C5E91DC0-84F5-47BE-B79E-2355DF0C3A3F}"/>
  <tableColumns count="1">
    <tableColumn id="1" xr3:uid="{1476F114-40F1-4E3E-BADA-69DE0D8C9ED5}" name="GRAD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27473-E8A2-44E6-8CC2-65EBEEE0731C}" name="SCORE" displayName="SCORE" ref="I1:J9" totalsRowShown="0">
  <autoFilter ref="I1:J9" xr:uid="{4EE27473-E8A2-44E6-8CC2-65EBEEE0731C}"/>
  <tableColumns count="2">
    <tableColumn id="1" xr3:uid="{EC5139E1-DD24-4F5D-89A5-32581CB085D3}" name="GRADE"/>
    <tableColumn id="2" xr3:uid="{750B5A90-0220-490A-91AE-566A38B25C6F}" name="SCO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77E6EC-3309-4006-B375-6DD1372891AE}" name="SCORE6" displayName="SCORE6" ref="L1:M9" totalsRowShown="0">
  <autoFilter ref="L1:M9" xr:uid="{4777E6EC-3309-4006-B375-6DD1372891AE}"/>
  <tableColumns count="2">
    <tableColumn id="1" xr3:uid="{311A07EC-A46D-4512-B0F7-AC2953C86ACE}" name="GRADE"/>
    <tableColumn id="2" xr3:uid="{E09A33F7-0514-4F9C-8AB3-FD2E92DC57A8}" name="SCORE"/>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59999389629810485"/>
  </sheetPr>
  <dimension ref="A1:Q202"/>
  <sheetViews>
    <sheetView showGridLines="0" zoomScaleNormal="100" workbookViewId="0">
      <pane ySplit="1" topLeftCell="A2" activePane="bottomLeft" state="frozen"/>
      <selection pane="bottomLeft" activeCell="L204" sqref="L204"/>
    </sheetView>
  </sheetViews>
  <sheetFormatPr defaultColWidth="11.54296875" defaultRowHeight="12.5" x14ac:dyDescent="0.25"/>
  <cols>
    <col min="1" max="1" width="11.54296875" style="21"/>
    <col min="2" max="2" width="11.54296875" style="21" customWidth="1"/>
    <col min="3" max="3" width="11" bestFit="1" customWidth="1"/>
    <col min="4" max="4" width="8.81640625" bestFit="1" customWidth="1"/>
    <col min="5" max="5" width="7.1796875" bestFit="1" customWidth="1"/>
    <col min="6" max="6" width="34.54296875" bestFit="1" customWidth="1"/>
    <col min="7" max="7" width="8.54296875" bestFit="1" customWidth="1"/>
    <col min="8" max="8" width="10.7265625" bestFit="1" customWidth="1"/>
    <col min="9" max="9" width="27.7265625" bestFit="1" customWidth="1"/>
    <col min="10" max="10" width="29.26953125" bestFit="1" customWidth="1"/>
    <col min="11" max="11" width="12.26953125" bestFit="1" customWidth="1"/>
    <col min="12" max="12" width="18" bestFit="1" customWidth="1"/>
    <col min="13" max="13" width="17.453125" bestFit="1" customWidth="1"/>
    <col min="14" max="14" width="22.453125" bestFit="1" customWidth="1"/>
    <col min="15" max="15" width="30" bestFit="1" customWidth="1"/>
    <col min="16" max="16" width="23.1796875" bestFit="1" customWidth="1"/>
  </cols>
  <sheetData>
    <row r="1" spans="1:17" ht="13" x14ac:dyDescent="0.3">
      <c r="A1" s="21" t="s">
        <v>421</v>
      </c>
      <c r="B1" s="21" t="s">
        <v>422</v>
      </c>
      <c r="C1" t="s">
        <v>136</v>
      </c>
      <c r="D1" t="s">
        <v>137</v>
      </c>
      <c r="E1" t="s">
        <v>138</v>
      </c>
      <c r="F1" t="s">
        <v>139</v>
      </c>
      <c r="G1" t="s">
        <v>140</v>
      </c>
      <c r="H1" t="s">
        <v>260</v>
      </c>
      <c r="I1" t="s">
        <v>141</v>
      </c>
      <c r="J1" t="s">
        <v>142</v>
      </c>
      <c r="K1" t="s">
        <v>143</v>
      </c>
      <c r="L1" t="s">
        <v>378</v>
      </c>
      <c r="M1" t="s">
        <v>144</v>
      </c>
      <c r="N1" t="s">
        <v>145</v>
      </c>
      <c r="O1" s="24" t="s">
        <v>407</v>
      </c>
      <c r="P1" t="s">
        <v>403</v>
      </c>
      <c r="Q1" t="s">
        <v>438</v>
      </c>
    </row>
    <row r="2" spans="1:17" x14ac:dyDescent="0.25">
      <c r="A2" s="21">
        <f>DATE(SportClimbing[[#This Row],[Year]],_xlfn.XLOOKUP(SportClimbing[[#This Row],[Month]],MONTHS[MONTHS 2],MONTHS[MONTHS 3]),SportClimbing[[#This Row],[Day]])</f>
        <v>38913</v>
      </c>
      <c r="B2" s="21" t="b">
        <f ca="1">AND(SportClimbing[[#This Row],[Date]] &gt;= TODAY()-365, SportClimbing[[#This Row],[Date]] &lt;= TODAY())</f>
        <v>0</v>
      </c>
      <c r="C2">
        <v>15</v>
      </c>
      <c r="D2" t="s">
        <v>365</v>
      </c>
      <c r="E2">
        <v>2006</v>
      </c>
      <c r="F2" t="s">
        <v>2</v>
      </c>
      <c r="G2" t="s">
        <v>3</v>
      </c>
      <c r="H2" t="s">
        <v>261</v>
      </c>
      <c r="I2" t="s">
        <v>1</v>
      </c>
      <c r="J2" t="s">
        <v>4</v>
      </c>
      <c r="K2">
        <v>15</v>
      </c>
      <c r="L2" t="str">
        <f>IF(SportClimbing[[#This Row],[Height (m)]]&lt;11, "0-10", IF(SportClimbing[[#This Row],[Height (m)]]&lt;16, "11-15", IF(SportClimbing[[#This Row],[Height (m)]]&lt;21, "16-20", IF(SportClimbing[[#This Row],[Height (m)]]&lt;26, "21-25", IF(SportClimbing[[#This Row],[Height (m)]]&lt;31, "26-30", IF(SportClimbing[[#This Row],[Height (m)]]&lt;36, "31-35", "35+"))))))</f>
        <v>11-15</v>
      </c>
      <c r="M2" t="s">
        <v>10</v>
      </c>
      <c r="N2">
        <v>7</v>
      </c>
      <c r="O2">
        <f>IF(ISNUMBER(SportClimbing[[#This Row],[Total number of tries]])=TRUE, SportClimbing[[#This Row],[Total number of tries]], 1)</f>
        <v>7</v>
      </c>
      <c r="P2" t="str">
        <f>IF(ISNUMBER(SportClimbing[[#This Row],[Total number of tries]])=TRUE, "redpoint", SportClimbing[[#This Row],[Total number of tries]])</f>
        <v>redpoint</v>
      </c>
      <c r="Q2">
        <f>_xlfn.XLOOKUP(SportClimbing[[#This Row],[Grade]],SCORE[GRADE],SCORE[SCORE],,)</f>
        <v>10</v>
      </c>
    </row>
    <row r="3" spans="1:17" x14ac:dyDescent="0.25">
      <c r="A3" s="21">
        <f>DATE(SportClimbing[[#This Row],[Year]],_xlfn.XLOOKUP(SportClimbing[[#This Row],[Month]],MONTHS[MONTHS 2],MONTHS[MONTHS 3]),SportClimbing[[#This Row],[Day]])</f>
        <v>39285</v>
      </c>
      <c r="B3" s="21" t="b">
        <f ca="1">AND(SportClimbing[[#This Row],[Date]] &gt;= TODAY()-365, SportClimbing[[#This Row],[Date]] &lt;= TODAY())</f>
        <v>0</v>
      </c>
      <c r="C3">
        <v>22</v>
      </c>
      <c r="D3" t="s">
        <v>365</v>
      </c>
      <c r="E3">
        <v>2007</v>
      </c>
      <c r="F3" t="s">
        <v>5</v>
      </c>
      <c r="G3" t="s">
        <v>3</v>
      </c>
      <c r="H3" t="s">
        <v>261</v>
      </c>
      <c r="I3" t="s">
        <v>1</v>
      </c>
      <c r="J3" t="s">
        <v>4</v>
      </c>
      <c r="K3">
        <v>25</v>
      </c>
      <c r="L3" t="str">
        <f>IF(SportClimbing[[#This Row],[Height (m)]]&lt;11, "0-10", IF(SportClimbing[[#This Row],[Height (m)]]&lt;16, "11-15", IF(SportClimbing[[#This Row],[Height (m)]]&lt;21, "16-20", IF(SportClimbing[[#This Row],[Height (m)]]&lt;26, "21-25", IF(SportClimbing[[#This Row],[Height (m)]]&lt;31, "26-30", IF(SportClimbing[[#This Row],[Height (m)]]&lt;36, "31-35", "35+"))))))</f>
        <v>21-25</v>
      </c>
      <c r="M3" t="s">
        <v>6</v>
      </c>
      <c r="N3">
        <v>4</v>
      </c>
      <c r="O3">
        <f>IF(ISNUMBER(SportClimbing[[#This Row],[Total number of tries]])=TRUE, SportClimbing[[#This Row],[Total number of tries]], 1)</f>
        <v>4</v>
      </c>
      <c r="P3" t="str">
        <f>IF(ISNUMBER(SportClimbing[[#This Row],[Total number of tries]])=TRUE, "redpoint", SportClimbing[[#This Row],[Total number of tries]])</f>
        <v>redpoint</v>
      </c>
      <c r="Q3">
        <f>_xlfn.XLOOKUP(SportClimbing[[#This Row],[Grade]],SCORE[GRADE],SCORE[SCORE],,)</f>
        <v>10</v>
      </c>
    </row>
    <row r="4" spans="1:17" x14ac:dyDescent="0.25">
      <c r="A4" s="21">
        <f>DATE(SportClimbing[[#This Row],[Year]],_xlfn.XLOOKUP(SportClimbing[[#This Row],[Month]],MONTHS[MONTHS 2],MONTHS[MONTHS 3]),SportClimbing[[#This Row],[Day]])</f>
        <v>39557</v>
      </c>
      <c r="B4" s="21" t="b">
        <f ca="1">AND(SportClimbing[[#This Row],[Date]] &gt;= TODAY()-365, SportClimbing[[#This Row],[Date]] &lt;= TODAY())</f>
        <v>0</v>
      </c>
      <c r="C4">
        <v>19</v>
      </c>
      <c r="D4" t="s">
        <v>368</v>
      </c>
      <c r="E4">
        <v>2008</v>
      </c>
      <c r="F4" t="s">
        <v>7</v>
      </c>
      <c r="G4" t="s">
        <v>3</v>
      </c>
      <c r="H4" t="s">
        <v>261</v>
      </c>
      <c r="I4" t="s">
        <v>8</v>
      </c>
      <c r="J4" t="s">
        <v>9</v>
      </c>
      <c r="K4">
        <v>25</v>
      </c>
      <c r="L4" t="str">
        <f>IF(SportClimbing[[#This Row],[Height (m)]]&lt;11, "0-10", IF(SportClimbing[[#This Row],[Height (m)]]&lt;16, "11-15", IF(SportClimbing[[#This Row],[Height (m)]]&lt;21, "16-20", IF(SportClimbing[[#This Row],[Height (m)]]&lt;26, "21-25", IF(SportClimbing[[#This Row],[Height (m)]]&lt;31, "26-30", IF(SportClimbing[[#This Row],[Height (m)]]&lt;36, "31-35", "35+"))))))</f>
        <v>21-25</v>
      </c>
      <c r="M4" t="s">
        <v>10</v>
      </c>
      <c r="N4" t="s">
        <v>11</v>
      </c>
      <c r="O4">
        <f>IF(ISNUMBER(SportClimbing[[#This Row],[Total number of tries]])=TRUE, SportClimbing[[#This Row],[Total number of tries]], 1)</f>
        <v>1</v>
      </c>
      <c r="P4" t="str">
        <f>IF(ISNUMBER(SportClimbing[[#This Row],[Total number of tries]])=TRUE, "redpoint", SportClimbing[[#This Row],[Total number of tries]])</f>
        <v>flash</v>
      </c>
      <c r="Q4">
        <f>_xlfn.XLOOKUP(SportClimbing[[#This Row],[Grade]],SCORE[GRADE],SCORE[SCORE],,)</f>
        <v>10</v>
      </c>
    </row>
    <row r="5" spans="1:17" x14ac:dyDescent="0.25">
      <c r="A5" s="21">
        <f>DATE(SportClimbing[[#This Row],[Year]],_xlfn.XLOOKUP(SportClimbing[[#This Row],[Month]],MONTHS[MONTHS 2],MONTHS[MONTHS 3]),SportClimbing[[#This Row],[Day]])</f>
        <v>39571</v>
      </c>
      <c r="B5" s="21" t="b">
        <f ca="1">AND(SportClimbing[[#This Row],[Date]] &gt;= TODAY()-365, SportClimbing[[#This Row],[Date]] &lt;= TODAY())</f>
        <v>0</v>
      </c>
      <c r="C5">
        <v>3</v>
      </c>
      <c r="D5" t="s">
        <v>155</v>
      </c>
      <c r="E5">
        <v>2008</v>
      </c>
      <c r="F5" t="s">
        <v>225</v>
      </c>
      <c r="G5" t="s">
        <v>3</v>
      </c>
      <c r="H5" t="s">
        <v>261</v>
      </c>
      <c r="I5" t="s">
        <v>12</v>
      </c>
      <c r="J5" t="s">
        <v>0</v>
      </c>
      <c r="K5">
        <v>18</v>
      </c>
      <c r="L5" t="str">
        <f>IF(SportClimbing[[#This Row],[Height (m)]]&lt;11, "0-10", IF(SportClimbing[[#This Row],[Height (m)]]&lt;16, "11-15", IF(SportClimbing[[#This Row],[Height (m)]]&lt;21, "16-20", IF(SportClimbing[[#This Row],[Height (m)]]&lt;26, "21-25", IF(SportClimbing[[#This Row],[Height (m)]]&lt;31, "26-30", IF(SportClimbing[[#This Row],[Height (m)]]&lt;36, "31-35", "35+"))))))</f>
        <v>16-20</v>
      </c>
      <c r="M5" t="s">
        <v>13</v>
      </c>
      <c r="N5">
        <v>2</v>
      </c>
      <c r="O5">
        <f>IF(ISNUMBER(SportClimbing[[#This Row],[Total number of tries]])=TRUE, SportClimbing[[#This Row],[Total number of tries]], 1)</f>
        <v>2</v>
      </c>
      <c r="P5" t="str">
        <f>IF(ISNUMBER(SportClimbing[[#This Row],[Total number of tries]])=TRUE, "redpoint", SportClimbing[[#This Row],[Total number of tries]])</f>
        <v>redpoint</v>
      </c>
      <c r="Q5">
        <f>_xlfn.XLOOKUP(SportClimbing[[#This Row],[Grade]],SCORE[GRADE],SCORE[SCORE],,)</f>
        <v>10</v>
      </c>
    </row>
    <row r="6" spans="1:17" x14ac:dyDescent="0.25">
      <c r="A6" s="21">
        <f>DATE(SportClimbing[[#This Row],[Year]],_xlfn.XLOOKUP(SportClimbing[[#This Row],[Month]],MONTHS[MONTHS 2],MONTHS[MONTHS 3]),SportClimbing[[#This Row],[Day]])</f>
        <v>40761</v>
      </c>
      <c r="B6" s="21" t="b">
        <f ca="1">AND(SportClimbing[[#This Row],[Date]] &gt;= TODAY()-365, SportClimbing[[#This Row],[Date]] &lt;= TODAY())</f>
        <v>0</v>
      </c>
      <c r="C6">
        <v>6</v>
      </c>
      <c r="D6" t="s">
        <v>158</v>
      </c>
      <c r="E6">
        <v>2011</v>
      </c>
      <c r="F6" t="s">
        <v>14</v>
      </c>
      <c r="G6" t="s">
        <v>3</v>
      </c>
      <c r="H6" t="s">
        <v>262</v>
      </c>
      <c r="I6" t="s">
        <v>15</v>
      </c>
      <c r="J6" t="s">
        <v>16</v>
      </c>
      <c r="K6">
        <v>20</v>
      </c>
      <c r="L6" t="str">
        <f>IF(SportClimbing[[#This Row],[Height (m)]]&lt;11, "0-10", IF(SportClimbing[[#This Row],[Height (m)]]&lt;16, "11-15", IF(SportClimbing[[#This Row],[Height (m)]]&lt;21, "16-20", IF(SportClimbing[[#This Row],[Height (m)]]&lt;26, "21-25", IF(SportClimbing[[#This Row],[Height (m)]]&lt;31, "26-30", IF(SportClimbing[[#This Row],[Height (m)]]&lt;36, "31-35", "35+"))))))</f>
        <v>16-20</v>
      </c>
      <c r="M6" t="s">
        <v>17</v>
      </c>
      <c r="N6">
        <v>2</v>
      </c>
      <c r="O6">
        <f>IF(ISNUMBER(SportClimbing[[#This Row],[Total number of tries]])=TRUE, SportClimbing[[#This Row],[Total number of tries]], 1)</f>
        <v>2</v>
      </c>
      <c r="P6" t="str">
        <f>IF(ISNUMBER(SportClimbing[[#This Row],[Total number of tries]])=TRUE, "redpoint", SportClimbing[[#This Row],[Total number of tries]])</f>
        <v>redpoint</v>
      </c>
      <c r="Q6">
        <f>_xlfn.XLOOKUP(SportClimbing[[#This Row],[Grade]],SCORE[GRADE],SCORE[SCORE],,)</f>
        <v>10</v>
      </c>
    </row>
    <row r="7" spans="1:17" x14ac:dyDescent="0.25">
      <c r="A7" s="21">
        <f>DATE(SportClimbing[[#This Row],[Year]],_xlfn.XLOOKUP(SportClimbing[[#This Row],[Month]],MONTHS[MONTHS 2],MONTHS[MONTHS 3]),SportClimbing[[#This Row],[Day]])</f>
        <v>41007</v>
      </c>
      <c r="B7" s="21" t="b">
        <f ca="1">AND(SportClimbing[[#This Row],[Date]] &gt;= TODAY()-365, SportClimbing[[#This Row],[Date]] &lt;= TODAY())</f>
        <v>0</v>
      </c>
      <c r="C7">
        <v>8</v>
      </c>
      <c r="D7" t="s">
        <v>368</v>
      </c>
      <c r="E7">
        <v>2012</v>
      </c>
      <c r="F7" t="s">
        <v>118</v>
      </c>
      <c r="G7" t="s">
        <v>3</v>
      </c>
      <c r="H7" t="s">
        <v>262</v>
      </c>
      <c r="I7" t="s">
        <v>18</v>
      </c>
      <c r="J7" t="s">
        <v>19</v>
      </c>
      <c r="K7">
        <v>20</v>
      </c>
      <c r="L7" t="str">
        <f>IF(SportClimbing[[#This Row],[Height (m)]]&lt;11, "0-10", IF(SportClimbing[[#This Row],[Height (m)]]&lt;16, "11-15", IF(SportClimbing[[#This Row],[Height (m)]]&lt;21, "16-20", IF(SportClimbing[[#This Row],[Height (m)]]&lt;26, "21-25", IF(SportClimbing[[#This Row],[Height (m)]]&lt;31, "26-30", IF(SportClimbing[[#This Row],[Height (m)]]&lt;36, "31-35", "35+"))))))</f>
        <v>16-20</v>
      </c>
      <c r="M7" t="s">
        <v>146</v>
      </c>
      <c r="N7">
        <v>2</v>
      </c>
      <c r="O7">
        <f>IF(ISNUMBER(SportClimbing[[#This Row],[Total number of tries]])=TRUE, SportClimbing[[#This Row],[Total number of tries]], 1)</f>
        <v>2</v>
      </c>
      <c r="P7" t="str">
        <f>IF(ISNUMBER(SportClimbing[[#This Row],[Total number of tries]])=TRUE, "redpoint", SportClimbing[[#This Row],[Total number of tries]])</f>
        <v>redpoint</v>
      </c>
      <c r="Q7">
        <f>_xlfn.XLOOKUP(SportClimbing[[#This Row],[Grade]],SCORE[GRADE],SCORE[SCORE],,)</f>
        <v>10</v>
      </c>
    </row>
    <row r="8" spans="1:17" x14ac:dyDescent="0.25">
      <c r="A8" s="21">
        <f>DATE(SportClimbing[[#This Row],[Year]],_xlfn.XLOOKUP(SportClimbing[[#This Row],[Month]],MONTHS[MONTHS 2],MONTHS[MONTHS 3]),SportClimbing[[#This Row],[Day]])</f>
        <v>41234</v>
      </c>
      <c r="B8" s="21" t="b">
        <f ca="1">AND(SportClimbing[[#This Row],[Date]] &gt;= TODAY()-365, SportClimbing[[#This Row],[Date]] &lt;= TODAY())</f>
        <v>0</v>
      </c>
      <c r="C8">
        <v>21</v>
      </c>
      <c r="D8" t="s">
        <v>160</v>
      </c>
      <c r="E8">
        <v>2012</v>
      </c>
      <c r="F8" t="s">
        <v>20</v>
      </c>
      <c r="G8" t="s">
        <v>21</v>
      </c>
      <c r="H8" t="s">
        <v>262</v>
      </c>
      <c r="I8" t="s">
        <v>22</v>
      </c>
      <c r="J8" t="s">
        <v>23</v>
      </c>
      <c r="K8">
        <v>25</v>
      </c>
      <c r="L8" t="str">
        <f>IF(SportClimbing[[#This Row],[Height (m)]]&lt;11, "0-10", IF(SportClimbing[[#This Row],[Height (m)]]&lt;16, "11-15", IF(SportClimbing[[#This Row],[Height (m)]]&lt;21, "16-20", IF(SportClimbing[[#This Row],[Height (m)]]&lt;26, "21-25", IF(SportClimbing[[#This Row],[Height (m)]]&lt;31, "26-30", IF(SportClimbing[[#This Row],[Height (m)]]&lt;36, "31-35", "35+"))))))</f>
        <v>21-25</v>
      </c>
      <c r="M8" t="s">
        <v>24</v>
      </c>
      <c r="N8">
        <v>4</v>
      </c>
      <c r="O8">
        <f>IF(ISNUMBER(SportClimbing[[#This Row],[Total number of tries]])=TRUE, SportClimbing[[#This Row],[Total number of tries]], 1)</f>
        <v>4</v>
      </c>
      <c r="P8" t="str">
        <f>IF(ISNUMBER(SportClimbing[[#This Row],[Total number of tries]])=TRUE, "redpoint", SportClimbing[[#This Row],[Total number of tries]])</f>
        <v>redpoint</v>
      </c>
      <c r="Q8">
        <f>_xlfn.XLOOKUP(SportClimbing[[#This Row],[Grade]],SCORE[GRADE],SCORE[SCORE],,)</f>
        <v>15</v>
      </c>
    </row>
    <row r="9" spans="1:17" x14ac:dyDescent="0.25">
      <c r="A9" s="21">
        <f>DATE(SportClimbing[[#This Row],[Year]],_xlfn.XLOOKUP(SportClimbing[[#This Row],[Month]],MONTHS[MONTHS 2],MONTHS[MONTHS 3]),SportClimbing[[#This Row],[Day]])</f>
        <v>41264</v>
      </c>
      <c r="B9" s="21" t="b">
        <f ca="1">AND(SportClimbing[[#This Row],[Date]] &gt;= TODAY()-365, SportClimbing[[#This Row],[Date]] &lt;= TODAY())</f>
        <v>0</v>
      </c>
      <c r="C9">
        <v>21</v>
      </c>
      <c r="D9" t="s">
        <v>161</v>
      </c>
      <c r="E9">
        <v>2012</v>
      </c>
      <c r="F9" t="s">
        <v>28</v>
      </c>
      <c r="G9" t="s">
        <v>21</v>
      </c>
      <c r="H9" t="s">
        <v>262</v>
      </c>
      <c r="I9" t="s">
        <v>22</v>
      </c>
      <c r="J9" t="s">
        <v>23</v>
      </c>
      <c r="K9">
        <v>25</v>
      </c>
      <c r="L9" t="str">
        <f>IF(SportClimbing[[#This Row],[Height (m)]]&lt;11, "0-10", IF(SportClimbing[[#This Row],[Height (m)]]&lt;16, "11-15", IF(SportClimbing[[#This Row],[Height (m)]]&lt;21, "16-20", IF(SportClimbing[[#This Row],[Height (m)]]&lt;26, "21-25", IF(SportClimbing[[#This Row],[Height (m)]]&lt;31, "26-30", IF(SportClimbing[[#This Row],[Height (m)]]&lt;36, "31-35", "35+"))))))</f>
        <v>21-25</v>
      </c>
      <c r="M9" t="s">
        <v>146</v>
      </c>
      <c r="N9" t="s">
        <v>11</v>
      </c>
      <c r="O9">
        <f>IF(ISNUMBER(SportClimbing[[#This Row],[Total number of tries]])=TRUE, SportClimbing[[#This Row],[Total number of tries]], 1)</f>
        <v>1</v>
      </c>
      <c r="P9" t="str">
        <f>IF(ISNUMBER(SportClimbing[[#This Row],[Total number of tries]])=TRUE, "redpoint", SportClimbing[[#This Row],[Total number of tries]])</f>
        <v>flash</v>
      </c>
      <c r="Q9">
        <f>_xlfn.XLOOKUP(SportClimbing[[#This Row],[Grade]],SCORE[GRADE],SCORE[SCORE],,)</f>
        <v>15</v>
      </c>
    </row>
    <row r="10" spans="1:17" x14ac:dyDescent="0.25">
      <c r="A10" s="21">
        <f>DATE(SportClimbing[[#This Row],[Year]],_xlfn.XLOOKUP(SportClimbing[[#This Row],[Month]],MONTHS[MONTHS 2],MONTHS[MONTHS 3]),SportClimbing[[#This Row],[Day]])</f>
        <v>41295</v>
      </c>
      <c r="B10" s="21" t="b">
        <f ca="1">AND(SportClimbing[[#This Row],[Date]] &gt;= TODAY()-365, SportClimbing[[#This Row],[Date]] &lt;= TODAY())</f>
        <v>0</v>
      </c>
      <c r="C10">
        <v>21</v>
      </c>
      <c r="D10" t="s">
        <v>151</v>
      </c>
      <c r="E10">
        <v>2013</v>
      </c>
      <c r="F10" t="s">
        <v>30</v>
      </c>
      <c r="G10" t="s">
        <v>29</v>
      </c>
      <c r="H10" t="s">
        <v>262</v>
      </c>
      <c r="I10" t="s">
        <v>22</v>
      </c>
      <c r="J10" t="s">
        <v>23</v>
      </c>
      <c r="K10">
        <v>25</v>
      </c>
      <c r="L10" t="str">
        <f>IF(SportClimbing[[#This Row],[Height (m)]]&lt;11, "0-10", IF(SportClimbing[[#This Row],[Height (m)]]&lt;16, "11-15", IF(SportClimbing[[#This Row],[Height (m)]]&lt;21, "16-20", IF(SportClimbing[[#This Row],[Height (m)]]&lt;26, "21-25", IF(SportClimbing[[#This Row],[Height (m)]]&lt;31, "26-30", IF(SportClimbing[[#This Row],[Height (m)]]&lt;36, "31-35", "35+"))))))</f>
        <v>21-25</v>
      </c>
      <c r="M10" t="s">
        <v>146</v>
      </c>
      <c r="N10">
        <v>7</v>
      </c>
      <c r="O10">
        <f>IF(ISNUMBER(SportClimbing[[#This Row],[Total number of tries]])=TRUE, SportClimbing[[#This Row],[Total number of tries]], 1)</f>
        <v>7</v>
      </c>
      <c r="P10" t="str">
        <f>IF(ISNUMBER(SportClimbing[[#This Row],[Total number of tries]])=TRUE, "redpoint", SportClimbing[[#This Row],[Total number of tries]])</f>
        <v>redpoint</v>
      </c>
      <c r="Q10">
        <f>_xlfn.XLOOKUP(SportClimbing[[#This Row],[Grade]],SCORE[GRADE],SCORE[SCORE],,)</f>
        <v>25</v>
      </c>
    </row>
    <row r="11" spans="1:17" x14ac:dyDescent="0.25">
      <c r="A11" s="21">
        <f>DATE(SportClimbing[[#This Row],[Year]],_xlfn.XLOOKUP(SportClimbing[[#This Row],[Month]],MONTHS[MONTHS 2],MONTHS[MONTHS 3]),SportClimbing[[#This Row],[Day]])</f>
        <v>41306</v>
      </c>
      <c r="B11" s="21" t="b">
        <f ca="1">AND(SportClimbing[[#This Row],[Date]] &gt;= TODAY()-365, SportClimbing[[#This Row],[Date]] &lt;= TODAY())</f>
        <v>0</v>
      </c>
      <c r="C11">
        <v>1</v>
      </c>
      <c r="D11" t="s">
        <v>152</v>
      </c>
      <c r="E11">
        <v>2013</v>
      </c>
      <c r="F11" t="s">
        <v>33</v>
      </c>
      <c r="G11" t="s">
        <v>3</v>
      </c>
      <c r="H11" t="s">
        <v>262</v>
      </c>
      <c r="I11" t="s">
        <v>22</v>
      </c>
      <c r="J11" t="s">
        <v>23</v>
      </c>
      <c r="K11">
        <v>18</v>
      </c>
      <c r="L11" t="str">
        <f>IF(SportClimbing[[#This Row],[Height (m)]]&lt;11, "0-10", IF(SportClimbing[[#This Row],[Height (m)]]&lt;16, "11-15", IF(SportClimbing[[#This Row],[Height (m)]]&lt;21, "16-20", IF(SportClimbing[[#This Row],[Height (m)]]&lt;26, "21-25", IF(SportClimbing[[#This Row],[Height (m)]]&lt;31, "26-30", IF(SportClimbing[[#This Row],[Height (m)]]&lt;36, "31-35", "35+"))))))</f>
        <v>16-20</v>
      </c>
      <c r="M11" t="s">
        <v>34</v>
      </c>
      <c r="N11" t="s">
        <v>130</v>
      </c>
      <c r="O11">
        <f>IF(ISNUMBER(SportClimbing[[#This Row],[Total number of tries]])=TRUE, SportClimbing[[#This Row],[Total number of tries]], 1)</f>
        <v>1</v>
      </c>
      <c r="P11" t="str">
        <f>IF(ISNUMBER(SportClimbing[[#This Row],[Total number of tries]])=TRUE, "redpoint", SportClimbing[[#This Row],[Total number of tries]])</f>
        <v>onsight</v>
      </c>
      <c r="Q11">
        <f>_xlfn.XLOOKUP(SportClimbing[[#This Row],[Grade]],SCORE[GRADE],SCORE[SCORE],,)</f>
        <v>10</v>
      </c>
    </row>
    <row r="12" spans="1:17" x14ac:dyDescent="0.25">
      <c r="A12" s="21">
        <f>DATE(SportClimbing[[#This Row],[Year]],_xlfn.XLOOKUP(SportClimbing[[#This Row],[Month]],MONTHS[MONTHS 2],MONTHS[MONTHS 3]),SportClimbing[[#This Row],[Day]])</f>
        <v>41310</v>
      </c>
      <c r="B12" s="21" t="b">
        <f ca="1">AND(SportClimbing[[#This Row],[Date]] &gt;= TODAY()-365, SportClimbing[[#This Row],[Date]] &lt;= TODAY())</f>
        <v>0</v>
      </c>
      <c r="C12">
        <v>5</v>
      </c>
      <c r="D12" t="s">
        <v>152</v>
      </c>
      <c r="E12">
        <v>2013</v>
      </c>
      <c r="F12" t="s">
        <v>31</v>
      </c>
      <c r="G12" t="s">
        <v>3</v>
      </c>
      <c r="H12" t="s">
        <v>262</v>
      </c>
      <c r="I12" t="s">
        <v>25</v>
      </c>
      <c r="J12" t="s">
        <v>26</v>
      </c>
      <c r="K12">
        <v>12</v>
      </c>
      <c r="L12" t="str">
        <f>IF(SportClimbing[[#This Row],[Height (m)]]&lt;11, "0-10", IF(SportClimbing[[#This Row],[Height (m)]]&lt;16, "11-15", IF(SportClimbing[[#This Row],[Height (m)]]&lt;21, "16-20", IF(SportClimbing[[#This Row],[Height (m)]]&lt;26, "21-25", IF(SportClimbing[[#This Row],[Height (m)]]&lt;31, "26-30", IF(SportClimbing[[#This Row],[Height (m)]]&lt;36, "31-35", "35+"))))))</f>
        <v>11-15</v>
      </c>
      <c r="M12" t="s">
        <v>147</v>
      </c>
      <c r="N12">
        <v>12</v>
      </c>
      <c r="O12">
        <f>IF(ISNUMBER(SportClimbing[[#This Row],[Total number of tries]])=TRUE, SportClimbing[[#This Row],[Total number of tries]], 1)</f>
        <v>12</v>
      </c>
      <c r="P12" t="str">
        <f>IF(ISNUMBER(SportClimbing[[#This Row],[Total number of tries]])=TRUE, "redpoint", SportClimbing[[#This Row],[Total number of tries]])</f>
        <v>redpoint</v>
      </c>
      <c r="Q12">
        <f>_xlfn.XLOOKUP(SportClimbing[[#This Row],[Grade]],SCORE[GRADE],SCORE[SCORE],,)</f>
        <v>10</v>
      </c>
    </row>
    <row r="13" spans="1:17" x14ac:dyDescent="0.25">
      <c r="A13" s="21">
        <f>DATE(SportClimbing[[#This Row],[Year]],_xlfn.XLOOKUP(SportClimbing[[#This Row],[Month]],MONTHS[MONTHS 2],MONTHS[MONTHS 3]),SportClimbing[[#This Row],[Day]])</f>
        <v>41314</v>
      </c>
      <c r="B13" s="21" t="b">
        <f ca="1">AND(SportClimbing[[#This Row],[Date]] &gt;= TODAY()-365, SportClimbing[[#This Row],[Date]] &lt;= TODAY())</f>
        <v>0</v>
      </c>
      <c r="C13">
        <v>9</v>
      </c>
      <c r="D13" t="s">
        <v>152</v>
      </c>
      <c r="E13">
        <v>2013</v>
      </c>
      <c r="F13" t="s">
        <v>42</v>
      </c>
      <c r="G13" t="s">
        <v>32</v>
      </c>
      <c r="H13" t="s">
        <v>262</v>
      </c>
      <c r="I13" t="s">
        <v>25</v>
      </c>
      <c r="J13" t="s">
        <v>26</v>
      </c>
      <c r="K13">
        <v>25</v>
      </c>
      <c r="L13" t="str">
        <f>IF(SportClimbing[[#This Row],[Height (m)]]&lt;11, "0-10", IF(SportClimbing[[#This Row],[Height (m)]]&lt;16, "11-15", IF(SportClimbing[[#This Row],[Height (m)]]&lt;21, "16-20", IF(SportClimbing[[#This Row],[Height (m)]]&lt;26, "21-25", IF(SportClimbing[[#This Row],[Height (m)]]&lt;31, "26-30", IF(SportClimbing[[#This Row],[Height (m)]]&lt;36, "31-35", "35+"))))))</f>
        <v>21-25</v>
      </c>
      <c r="M13" t="s">
        <v>147</v>
      </c>
      <c r="N13">
        <v>2</v>
      </c>
      <c r="O13">
        <f>IF(ISNUMBER(SportClimbing[[#This Row],[Total number of tries]])=TRUE, SportClimbing[[#This Row],[Total number of tries]], 1)</f>
        <v>2</v>
      </c>
      <c r="P13" t="str">
        <f>IF(ISNUMBER(SportClimbing[[#This Row],[Total number of tries]])=TRUE, "redpoint", SportClimbing[[#This Row],[Total number of tries]])</f>
        <v>redpoint</v>
      </c>
      <c r="Q13">
        <f>_xlfn.XLOOKUP(SportClimbing[[#This Row],[Grade]],SCORE[GRADE],SCORE[SCORE],,)</f>
        <v>40</v>
      </c>
    </row>
    <row r="14" spans="1:17" x14ac:dyDescent="0.25">
      <c r="A14" s="21">
        <f>DATE(SportClimbing[[#This Row],[Year]],_xlfn.XLOOKUP(SportClimbing[[#This Row],[Month]],MONTHS[MONTHS 2],MONTHS[MONTHS 3]),SportClimbing[[#This Row],[Day]])</f>
        <v>41331</v>
      </c>
      <c r="B14" s="21" t="b">
        <f ca="1">AND(SportClimbing[[#This Row],[Date]] &gt;= TODAY()-365, SportClimbing[[#This Row],[Date]] &lt;= TODAY())</f>
        <v>0</v>
      </c>
      <c r="C14">
        <v>26</v>
      </c>
      <c r="D14" t="s">
        <v>152</v>
      </c>
      <c r="E14">
        <v>2013</v>
      </c>
      <c r="F14" t="s">
        <v>36</v>
      </c>
      <c r="G14" t="s">
        <v>21</v>
      </c>
      <c r="H14" t="s">
        <v>262</v>
      </c>
      <c r="I14" t="s">
        <v>22</v>
      </c>
      <c r="J14" t="s">
        <v>23</v>
      </c>
      <c r="K14">
        <v>20</v>
      </c>
      <c r="L14" t="str">
        <f>IF(SportClimbing[[#This Row],[Height (m)]]&lt;11, "0-10", IF(SportClimbing[[#This Row],[Height (m)]]&lt;16, "11-15", IF(SportClimbing[[#This Row],[Height (m)]]&lt;21, "16-20", IF(SportClimbing[[#This Row],[Height (m)]]&lt;26, "21-25", IF(SportClimbing[[#This Row],[Height (m)]]&lt;31, "26-30", IF(SportClimbing[[#This Row],[Height (m)]]&lt;36, "31-35", "35+"))))))</f>
        <v>16-20</v>
      </c>
      <c r="M14" t="s">
        <v>37</v>
      </c>
      <c r="N14" t="s">
        <v>11</v>
      </c>
      <c r="O14">
        <f>IF(ISNUMBER(SportClimbing[[#This Row],[Total number of tries]])=TRUE, SportClimbing[[#This Row],[Total number of tries]], 1)</f>
        <v>1</v>
      </c>
      <c r="P14" t="str">
        <f>IF(ISNUMBER(SportClimbing[[#This Row],[Total number of tries]])=TRUE, "redpoint", SportClimbing[[#This Row],[Total number of tries]])</f>
        <v>flash</v>
      </c>
      <c r="Q14">
        <f>_xlfn.XLOOKUP(SportClimbing[[#This Row],[Grade]],SCORE[GRADE],SCORE[SCORE],,)</f>
        <v>15</v>
      </c>
    </row>
    <row r="15" spans="1:17" x14ac:dyDescent="0.25">
      <c r="A15" s="21">
        <f>DATE(SportClimbing[[#This Row],[Year]],_xlfn.XLOOKUP(SportClimbing[[#This Row],[Month]],MONTHS[MONTHS 2],MONTHS[MONTHS 3]),SportClimbing[[#This Row],[Day]])</f>
        <v>41331</v>
      </c>
      <c r="B15" s="21" t="b">
        <f ca="1">AND(SportClimbing[[#This Row],[Date]] &gt;= TODAY()-365, SportClimbing[[#This Row],[Date]] &lt;= TODAY())</f>
        <v>0</v>
      </c>
      <c r="C15">
        <v>26</v>
      </c>
      <c r="D15" t="s">
        <v>152</v>
      </c>
      <c r="E15">
        <v>2013</v>
      </c>
      <c r="F15" t="s">
        <v>35</v>
      </c>
      <c r="G15" t="s">
        <v>3</v>
      </c>
      <c r="H15" t="s">
        <v>262</v>
      </c>
      <c r="I15" t="s">
        <v>22</v>
      </c>
      <c r="J15" t="s">
        <v>23</v>
      </c>
      <c r="K15">
        <v>20</v>
      </c>
      <c r="L15" t="str">
        <f>IF(SportClimbing[[#This Row],[Height (m)]]&lt;11, "0-10", IF(SportClimbing[[#This Row],[Height (m)]]&lt;16, "11-15", IF(SportClimbing[[#This Row],[Height (m)]]&lt;21, "16-20", IF(SportClimbing[[#This Row],[Height (m)]]&lt;26, "21-25", IF(SportClimbing[[#This Row],[Height (m)]]&lt;31, "26-30", IF(SportClimbing[[#This Row],[Height (m)]]&lt;36, "31-35", "35+"))))))</f>
        <v>16-20</v>
      </c>
      <c r="M15" t="s">
        <v>24</v>
      </c>
      <c r="N15" t="s">
        <v>130</v>
      </c>
      <c r="O15">
        <f>IF(ISNUMBER(SportClimbing[[#This Row],[Total number of tries]])=TRUE, SportClimbing[[#This Row],[Total number of tries]], 1)</f>
        <v>1</v>
      </c>
      <c r="P15" t="str">
        <f>IF(ISNUMBER(SportClimbing[[#This Row],[Total number of tries]])=TRUE, "redpoint", SportClimbing[[#This Row],[Total number of tries]])</f>
        <v>onsight</v>
      </c>
      <c r="Q15">
        <f>_xlfn.XLOOKUP(SportClimbing[[#This Row],[Grade]],SCORE[GRADE],SCORE[SCORE],,)</f>
        <v>10</v>
      </c>
    </row>
    <row r="16" spans="1:17" x14ac:dyDescent="0.25">
      <c r="A16" s="21">
        <f>DATE(SportClimbing[[#This Row],[Year]],_xlfn.XLOOKUP(SportClimbing[[#This Row],[Month]],MONTHS[MONTHS 2],MONTHS[MONTHS 3]),SportClimbing[[#This Row],[Day]])</f>
        <v>41342</v>
      </c>
      <c r="B16" s="21" t="b">
        <f ca="1">AND(SportClimbing[[#This Row],[Date]] &gt;= TODAY()-365, SportClimbing[[#This Row],[Date]] &lt;= TODAY())</f>
        <v>0</v>
      </c>
      <c r="C16">
        <v>9</v>
      </c>
      <c r="D16" t="s">
        <v>367</v>
      </c>
      <c r="E16">
        <v>2013</v>
      </c>
      <c r="F16" t="s">
        <v>40</v>
      </c>
      <c r="G16" t="s">
        <v>21</v>
      </c>
      <c r="H16" t="s">
        <v>262</v>
      </c>
      <c r="I16" t="s">
        <v>22</v>
      </c>
      <c r="J16" t="s">
        <v>23</v>
      </c>
      <c r="K16">
        <v>20</v>
      </c>
      <c r="L16" t="str">
        <f>IF(SportClimbing[[#This Row],[Height (m)]]&lt;11, "0-10", IF(SportClimbing[[#This Row],[Height (m)]]&lt;16, "11-15", IF(SportClimbing[[#This Row],[Height (m)]]&lt;21, "16-20", IF(SportClimbing[[#This Row],[Height (m)]]&lt;26, "21-25", IF(SportClimbing[[#This Row],[Height (m)]]&lt;31, "26-30", IF(SportClimbing[[#This Row],[Height (m)]]&lt;36, "31-35", "35+"))))))</f>
        <v>16-20</v>
      </c>
      <c r="M16" t="s">
        <v>38</v>
      </c>
      <c r="N16">
        <v>2</v>
      </c>
      <c r="O16">
        <f>IF(ISNUMBER(SportClimbing[[#This Row],[Total number of tries]])=TRUE, SportClimbing[[#This Row],[Total number of tries]], 1)</f>
        <v>2</v>
      </c>
      <c r="P16" t="str">
        <f>IF(ISNUMBER(SportClimbing[[#This Row],[Total number of tries]])=TRUE, "redpoint", SportClimbing[[#This Row],[Total number of tries]])</f>
        <v>redpoint</v>
      </c>
      <c r="Q16">
        <f>_xlfn.XLOOKUP(SportClimbing[[#This Row],[Grade]],SCORE[GRADE],SCORE[SCORE],,)</f>
        <v>15</v>
      </c>
    </row>
    <row r="17" spans="1:17" x14ac:dyDescent="0.25">
      <c r="A17" s="21">
        <f>DATE(SportClimbing[[#This Row],[Year]],_xlfn.XLOOKUP(SportClimbing[[#This Row],[Month]],MONTHS[MONTHS 2],MONTHS[MONTHS 3]),SportClimbing[[#This Row],[Day]])</f>
        <v>41342</v>
      </c>
      <c r="B17" s="21" t="b">
        <f ca="1">AND(SportClimbing[[#This Row],[Date]] &gt;= TODAY()-365, SportClimbing[[#This Row],[Date]] &lt;= TODAY())</f>
        <v>0</v>
      </c>
      <c r="C17">
        <v>9</v>
      </c>
      <c r="D17" t="s">
        <v>367</v>
      </c>
      <c r="E17">
        <v>2013</v>
      </c>
      <c r="F17" t="s">
        <v>39</v>
      </c>
      <c r="G17" t="s">
        <v>3</v>
      </c>
      <c r="H17" t="s">
        <v>262</v>
      </c>
      <c r="I17" t="s">
        <v>22</v>
      </c>
      <c r="J17" t="s">
        <v>23</v>
      </c>
      <c r="K17">
        <v>20</v>
      </c>
      <c r="L17" t="str">
        <f>IF(SportClimbing[[#This Row],[Height (m)]]&lt;11, "0-10", IF(SportClimbing[[#This Row],[Height (m)]]&lt;16, "11-15", IF(SportClimbing[[#This Row],[Height (m)]]&lt;21, "16-20", IF(SportClimbing[[#This Row],[Height (m)]]&lt;26, "21-25", IF(SportClimbing[[#This Row],[Height (m)]]&lt;31, "26-30", IF(SportClimbing[[#This Row],[Height (m)]]&lt;36, "31-35", "35+"))))))</f>
        <v>16-20</v>
      </c>
      <c r="M17" t="s">
        <v>38</v>
      </c>
      <c r="N17">
        <v>2</v>
      </c>
      <c r="O17">
        <f>IF(ISNUMBER(SportClimbing[[#This Row],[Total number of tries]])=TRUE, SportClimbing[[#This Row],[Total number of tries]], 1)</f>
        <v>2</v>
      </c>
      <c r="P17" t="str">
        <f>IF(ISNUMBER(SportClimbing[[#This Row],[Total number of tries]])=TRUE, "redpoint", SportClimbing[[#This Row],[Total number of tries]])</f>
        <v>redpoint</v>
      </c>
      <c r="Q17">
        <f>_xlfn.XLOOKUP(SportClimbing[[#This Row],[Grade]],SCORE[GRADE],SCORE[SCORE],,)</f>
        <v>10</v>
      </c>
    </row>
    <row r="18" spans="1:17" x14ac:dyDescent="0.25">
      <c r="A18" s="21">
        <f>DATE(SportClimbing[[#This Row],[Year]],_xlfn.XLOOKUP(SportClimbing[[#This Row],[Month]],MONTHS[MONTHS 2],MONTHS[MONTHS 3]),SportClimbing[[#This Row],[Day]])</f>
        <v>41354</v>
      </c>
      <c r="B18" s="21" t="b">
        <f ca="1">AND(SportClimbing[[#This Row],[Date]] &gt;= TODAY()-365, SportClimbing[[#This Row],[Date]] &lt;= TODAY())</f>
        <v>0</v>
      </c>
      <c r="C18">
        <v>21</v>
      </c>
      <c r="D18" t="s">
        <v>367</v>
      </c>
      <c r="E18">
        <v>2013</v>
      </c>
      <c r="F18" t="s">
        <v>41</v>
      </c>
      <c r="G18" t="s">
        <v>32</v>
      </c>
      <c r="H18" t="s">
        <v>262</v>
      </c>
      <c r="I18" t="s">
        <v>25</v>
      </c>
      <c r="J18" t="s">
        <v>26</v>
      </c>
      <c r="K18">
        <v>18</v>
      </c>
      <c r="L18" t="str">
        <f>IF(SportClimbing[[#This Row],[Height (m)]]&lt;11, "0-10", IF(SportClimbing[[#This Row],[Height (m)]]&lt;16, "11-15", IF(SportClimbing[[#This Row],[Height (m)]]&lt;21, "16-20", IF(SportClimbing[[#This Row],[Height (m)]]&lt;26, "21-25", IF(SportClimbing[[#This Row],[Height (m)]]&lt;31, "26-30", IF(SportClimbing[[#This Row],[Height (m)]]&lt;36, "31-35", "35+"))))))</f>
        <v>16-20</v>
      </c>
      <c r="M18" t="s">
        <v>147</v>
      </c>
      <c r="N18">
        <v>8</v>
      </c>
      <c r="O18">
        <f>IF(ISNUMBER(SportClimbing[[#This Row],[Total number of tries]])=TRUE, SportClimbing[[#This Row],[Total number of tries]], 1)</f>
        <v>8</v>
      </c>
      <c r="P18" t="str">
        <f>IF(ISNUMBER(SportClimbing[[#This Row],[Total number of tries]])=TRUE, "redpoint", SportClimbing[[#This Row],[Total number of tries]])</f>
        <v>redpoint</v>
      </c>
      <c r="Q18">
        <f>_xlfn.XLOOKUP(SportClimbing[[#This Row],[Grade]],SCORE[GRADE],SCORE[SCORE],,)</f>
        <v>40</v>
      </c>
    </row>
    <row r="19" spans="1:17" x14ac:dyDescent="0.25">
      <c r="A19" s="21">
        <f>DATE(SportClimbing[[#This Row],[Year]],_xlfn.XLOOKUP(SportClimbing[[#This Row],[Month]],MONTHS[MONTHS 2],MONTHS[MONTHS 3]),SportClimbing[[#This Row],[Day]])</f>
        <v>41374</v>
      </c>
      <c r="B19" s="21" t="b">
        <f ca="1">AND(SportClimbing[[#This Row],[Date]] &gt;= TODAY()-365, SportClimbing[[#This Row],[Date]] &lt;= TODAY())</f>
        <v>0</v>
      </c>
      <c r="C19">
        <v>10</v>
      </c>
      <c r="D19" t="s">
        <v>368</v>
      </c>
      <c r="E19">
        <v>2013</v>
      </c>
      <c r="F19" t="s">
        <v>54</v>
      </c>
      <c r="G19" t="s">
        <v>32</v>
      </c>
      <c r="H19" t="s">
        <v>262</v>
      </c>
      <c r="I19" t="s">
        <v>25</v>
      </c>
      <c r="J19" t="s">
        <v>26</v>
      </c>
      <c r="K19">
        <v>25</v>
      </c>
      <c r="L19" t="str">
        <f>IF(SportClimbing[[#This Row],[Height (m)]]&lt;11, "0-10", IF(SportClimbing[[#This Row],[Height (m)]]&lt;16, "11-15", IF(SportClimbing[[#This Row],[Height (m)]]&lt;21, "16-20", IF(SportClimbing[[#This Row],[Height (m)]]&lt;26, "21-25", IF(SportClimbing[[#This Row],[Height (m)]]&lt;31, "26-30", IF(SportClimbing[[#This Row],[Height (m)]]&lt;36, "31-35", "35+"))))))</f>
        <v>21-25</v>
      </c>
      <c r="M19" t="s">
        <v>148</v>
      </c>
      <c r="N19">
        <v>14</v>
      </c>
      <c r="O19">
        <f>IF(ISNUMBER(SportClimbing[[#This Row],[Total number of tries]])=TRUE, SportClimbing[[#This Row],[Total number of tries]], 1)</f>
        <v>14</v>
      </c>
      <c r="P19" t="str">
        <f>IF(ISNUMBER(SportClimbing[[#This Row],[Total number of tries]])=TRUE, "redpoint", SportClimbing[[#This Row],[Total number of tries]])</f>
        <v>redpoint</v>
      </c>
      <c r="Q19">
        <f>_xlfn.XLOOKUP(SportClimbing[[#This Row],[Grade]],SCORE[GRADE],SCORE[SCORE],,)</f>
        <v>40</v>
      </c>
    </row>
    <row r="20" spans="1:17" x14ac:dyDescent="0.25">
      <c r="A20" s="21">
        <f>DATE(SportClimbing[[#This Row],[Year]],_xlfn.XLOOKUP(SportClimbing[[#This Row],[Month]],MONTHS[MONTHS 2],MONTHS[MONTHS 3]),SportClimbing[[#This Row],[Day]])</f>
        <v>41377</v>
      </c>
      <c r="B20" s="21" t="b">
        <f ca="1">AND(SportClimbing[[#This Row],[Date]] &gt;= TODAY()-365, SportClimbing[[#This Row],[Date]] &lt;= TODAY())</f>
        <v>0</v>
      </c>
      <c r="C20">
        <v>13</v>
      </c>
      <c r="D20" t="s">
        <v>368</v>
      </c>
      <c r="E20">
        <v>2013</v>
      </c>
      <c r="F20" t="s">
        <v>45</v>
      </c>
      <c r="G20" t="s">
        <v>3</v>
      </c>
      <c r="H20" t="s">
        <v>262</v>
      </c>
      <c r="I20" t="s">
        <v>43</v>
      </c>
      <c r="J20" t="s">
        <v>91</v>
      </c>
      <c r="K20">
        <v>30</v>
      </c>
      <c r="L20" t="str">
        <f>IF(SportClimbing[[#This Row],[Height (m)]]&lt;11, "0-10", IF(SportClimbing[[#This Row],[Height (m)]]&lt;16, "11-15", IF(SportClimbing[[#This Row],[Height (m)]]&lt;21, "16-20", IF(SportClimbing[[#This Row],[Height (m)]]&lt;26, "21-25", IF(SportClimbing[[#This Row],[Height (m)]]&lt;31, "26-30", IF(SportClimbing[[#This Row],[Height (m)]]&lt;36, "31-35", "35+"))))))</f>
        <v>26-30</v>
      </c>
      <c r="M20" t="s">
        <v>218</v>
      </c>
      <c r="N20" t="s">
        <v>130</v>
      </c>
      <c r="O20">
        <f>IF(ISNUMBER(SportClimbing[[#This Row],[Total number of tries]])=TRUE, SportClimbing[[#This Row],[Total number of tries]], 1)</f>
        <v>1</v>
      </c>
      <c r="P20" t="str">
        <f>IF(ISNUMBER(SportClimbing[[#This Row],[Total number of tries]])=TRUE, "redpoint", SportClimbing[[#This Row],[Total number of tries]])</f>
        <v>onsight</v>
      </c>
      <c r="Q20">
        <f>_xlfn.XLOOKUP(SportClimbing[[#This Row],[Grade]],SCORE[GRADE],SCORE[SCORE],,)</f>
        <v>10</v>
      </c>
    </row>
    <row r="21" spans="1:17" x14ac:dyDescent="0.25">
      <c r="A21" s="21">
        <f>DATE(SportClimbing[[#This Row],[Year]],_xlfn.XLOOKUP(SportClimbing[[#This Row],[Month]],MONTHS[MONTHS 2],MONTHS[MONTHS 3]),SportClimbing[[#This Row],[Day]])</f>
        <v>41377</v>
      </c>
      <c r="B21" s="21" t="b">
        <f ca="1">AND(SportClimbing[[#This Row],[Date]] &gt;= TODAY()-365, SportClimbing[[#This Row],[Date]] &lt;= TODAY())</f>
        <v>0</v>
      </c>
      <c r="C21">
        <v>13</v>
      </c>
      <c r="D21" t="s">
        <v>368</v>
      </c>
      <c r="E21">
        <v>2013</v>
      </c>
      <c r="F21" t="s">
        <v>46</v>
      </c>
      <c r="G21" t="s">
        <v>3</v>
      </c>
      <c r="H21" t="s">
        <v>262</v>
      </c>
      <c r="I21" t="s">
        <v>43</v>
      </c>
      <c r="J21" t="s">
        <v>91</v>
      </c>
      <c r="K21">
        <v>30</v>
      </c>
      <c r="L21" t="str">
        <f>IF(SportClimbing[[#This Row],[Height (m)]]&lt;11, "0-10", IF(SportClimbing[[#This Row],[Height (m)]]&lt;16, "11-15", IF(SportClimbing[[#This Row],[Height (m)]]&lt;21, "16-20", IF(SportClimbing[[#This Row],[Height (m)]]&lt;26, "21-25", IF(SportClimbing[[#This Row],[Height (m)]]&lt;31, "26-30", IF(SportClimbing[[#This Row],[Height (m)]]&lt;36, "31-35", "35+"))))))</f>
        <v>26-30</v>
      </c>
      <c r="M21" t="s">
        <v>52</v>
      </c>
      <c r="N21" t="s">
        <v>130</v>
      </c>
      <c r="O21">
        <f>IF(ISNUMBER(SportClimbing[[#This Row],[Total number of tries]])=TRUE, SportClimbing[[#This Row],[Total number of tries]], 1)</f>
        <v>1</v>
      </c>
      <c r="P21" t="str">
        <f>IF(ISNUMBER(SportClimbing[[#This Row],[Total number of tries]])=TRUE, "redpoint", SportClimbing[[#This Row],[Total number of tries]])</f>
        <v>onsight</v>
      </c>
      <c r="Q21">
        <f>_xlfn.XLOOKUP(SportClimbing[[#This Row],[Grade]],SCORE[GRADE],SCORE[SCORE],,)</f>
        <v>10</v>
      </c>
    </row>
    <row r="22" spans="1:17" x14ac:dyDescent="0.25">
      <c r="A22" s="21">
        <f>DATE(SportClimbing[[#This Row],[Year]],_xlfn.XLOOKUP(SportClimbing[[#This Row],[Month]],MONTHS[MONTHS 2],MONTHS[MONTHS 3]),SportClimbing[[#This Row],[Day]])</f>
        <v>41377</v>
      </c>
      <c r="B22" s="21" t="b">
        <f ca="1">AND(SportClimbing[[#This Row],[Date]] &gt;= TODAY()-365, SportClimbing[[#This Row],[Date]] &lt;= TODAY())</f>
        <v>0</v>
      </c>
      <c r="C22">
        <v>13</v>
      </c>
      <c r="D22" t="s">
        <v>368</v>
      </c>
      <c r="E22">
        <v>2013</v>
      </c>
      <c r="F22" t="s">
        <v>197</v>
      </c>
      <c r="G22" t="s">
        <v>3</v>
      </c>
      <c r="H22" t="s">
        <v>262</v>
      </c>
      <c r="I22" t="s">
        <v>43</v>
      </c>
      <c r="J22" t="s">
        <v>91</v>
      </c>
      <c r="K22">
        <v>25</v>
      </c>
      <c r="L22" t="str">
        <f>IF(SportClimbing[[#This Row],[Height (m)]]&lt;11, "0-10", IF(SportClimbing[[#This Row],[Height (m)]]&lt;16, "11-15", IF(SportClimbing[[#This Row],[Height (m)]]&lt;21, "16-20", IF(SportClimbing[[#This Row],[Height (m)]]&lt;26, "21-25", IF(SportClimbing[[#This Row],[Height (m)]]&lt;31, "26-30", IF(SportClimbing[[#This Row],[Height (m)]]&lt;36, "31-35", "35+"))))))</f>
        <v>21-25</v>
      </c>
      <c r="M22" t="s">
        <v>146</v>
      </c>
      <c r="N22">
        <v>2</v>
      </c>
      <c r="O22">
        <f>IF(ISNUMBER(SportClimbing[[#This Row],[Total number of tries]])=TRUE, SportClimbing[[#This Row],[Total number of tries]], 1)</f>
        <v>2</v>
      </c>
      <c r="P22" t="str">
        <f>IF(ISNUMBER(SportClimbing[[#This Row],[Total number of tries]])=TRUE, "redpoint", SportClimbing[[#This Row],[Total number of tries]])</f>
        <v>redpoint</v>
      </c>
      <c r="Q22">
        <f>_xlfn.XLOOKUP(SportClimbing[[#This Row],[Grade]],SCORE[GRADE],SCORE[SCORE],,)</f>
        <v>10</v>
      </c>
    </row>
    <row r="23" spans="1:17" x14ac:dyDescent="0.25">
      <c r="A23" s="21">
        <f>DATE(SportClimbing[[#This Row],[Year]],_xlfn.XLOOKUP(SportClimbing[[#This Row],[Month]],MONTHS[MONTHS 2],MONTHS[MONTHS 3]),SportClimbing[[#This Row],[Day]])</f>
        <v>41381</v>
      </c>
      <c r="B23" s="21" t="b">
        <f ca="1">AND(SportClimbing[[#This Row],[Date]] &gt;= TODAY()-365, SportClimbing[[#This Row],[Date]] &lt;= TODAY())</f>
        <v>0</v>
      </c>
      <c r="C23">
        <v>17</v>
      </c>
      <c r="D23" t="s">
        <v>368</v>
      </c>
      <c r="E23">
        <v>2013</v>
      </c>
      <c r="F23" t="s">
        <v>47</v>
      </c>
      <c r="G23" t="s">
        <v>32</v>
      </c>
      <c r="H23" t="s">
        <v>262</v>
      </c>
      <c r="I23" t="s">
        <v>22</v>
      </c>
      <c r="J23" t="s">
        <v>23</v>
      </c>
      <c r="K23">
        <v>20</v>
      </c>
      <c r="L23" t="str">
        <f>IF(SportClimbing[[#This Row],[Height (m)]]&lt;11, "0-10", IF(SportClimbing[[#This Row],[Height (m)]]&lt;16, "11-15", IF(SportClimbing[[#This Row],[Height (m)]]&lt;21, "16-20", IF(SportClimbing[[#This Row],[Height (m)]]&lt;26, "21-25", IF(SportClimbing[[#This Row],[Height (m)]]&lt;31, "26-30", IF(SportClimbing[[#This Row],[Height (m)]]&lt;36, "31-35", "35+"))))))</f>
        <v>16-20</v>
      </c>
      <c r="M23" t="s">
        <v>146</v>
      </c>
      <c r="N23">
        <v>2</v>
      </c>
      <c r="O23">
        <f>IF(ISNUMBER(SportClimbing[[#This Row],[Total number of tries]])=TRUE, SportClimbing[[#This Row],[Total number of tries]], 1)</f>
        <v>2</v>
      </c>
      <c r="P23" t="str">
        <f>IF(ISNUMBER(SportClimbing[[#This Row],[Total number of tries]])=TRUE, "redpoint", SportClimbing[[#This Row],[Total number of tries]])</f>
        <v>redpoint</v>
      </c>
      <c r="Q23">
        <f>_xlfn.XLOOKUP(SportClimbing[[#This Row],[Grade]],SCORE[GRADE],SCORE[SCORE],,)</f>
        <v>40</v>
      </c>
    </row>
    <row r="24" spans="1:17" x14ac:dyDescent="0.25">
      <c r="A24" s="21">
        <f>DATE(SportClimbing[[#This Row],[Year]],_xlfn.XLOOKUP(SportClimbing[[#This Row],[Month]],MONTHS[MONTHS 2],MONTHS[MONTHS 3]),SportClimbing[[#This Row],[Day]])</f>
        <v>41398</v>
      </c>
      <c r="B24" s="21" t="b">
        <f ca="1">AND(SportClimbing[[#This Row],[Date]] &gt;= TODAY()-365, SportClimbing[[#This Row],[Date]] &lt;= TODAY())</f>
        <v>0</v>
      </c>
      <c r="C24">
        <v>4</v>
      </c>
      <c r="D24" t="s">
        <v>155</v>
      </c>
      <c r="E24">
        <v>2013</v>
      </c>
      <c r="F24" t="s">
        <v>48</v>
      </c>
      <c r="G24" t="s">
        <v>32</v>
      </c>
      <c r="H24" t="s">
        <v>262</v>
      </c>
      <c r="I24" t="s">
        <v>49</v>
      </c>
      <c r="J24" t="s">
        <v>50</v>
      </c>
      <c r="K24">
        <v>22</v>
      </c>
      <c r="L24" t="str">
        <f>IF(SportClimbing[[#This Row],[Height (m)]]&lt;11, "0-10", IF(SportClimbing[[#This Row],[Height (m)]]&lt;16, "11-15", IF(SportClimbing[[#This Row],[Height (m)]]&lt;21, "16-20", IF(SportClimbing[[#This Row],[Height (m)]]&lt;26, "21-25", IF(SportClimbing[[#This Row],[Height (m)]]&lt;31, "26-30", IF(SportClimbing[[#This Row],[Height (m)]]&lt;36, "31-35", "35+"))))))</f>
        <v>21-25</v>
      </c>
      <c r="M24" t="s">
        <v>148</v>
      </c>
      <c r="N24">
        <v>10</v>
      </c>
      <c r="O24">
        <f>IF(ISNUMBER(SportClimbing[[#This Row],[Total number of tries]])=TRUE, SportClimbing[[#This Row],[Total number of tries]], 1)</f>
        <v>10</v>
      </c>
      <c r="P24" t="str">
        <f>IF(ISNUMBER(SportClimbing[[#This Row],[Total number of tries]])=TRUE, "redpoint", SportClimbing[[#This Row],[Total number of tries]])</f>
        <v>redpoint</v>
      </c>
      <c r="Q24">
        <f>_xlfn.XLOOKUP(SportClimbing[[#This Row],[Grade]],SCORE[GRADE],SCORE[SCORE],,)</f>
        <v>40</v>
      </c>
    </row>
    <row r="25" spans="1:17" x14ac:dyDescent="0.25">
      <c r="A25" s="21">
        <f>DATE(SportClimbing[[#This Row],[Year]],_xlfn.XLOOKUP(SportClimbing[[#This Row],[Month]],MONTHS[MONTHS 2],MONTHS[MONTHS 3]),SportClimbing[[#This Row],[Day]])</f>
        <v>41423</v>
      </c>
      <c r="B25" s="21" t="b">
        <f ca="1">AND(SportClimbing[[#This Row],[Date]] &gt;= TODAY()-365, SportClimbing[[#This Row],[Date]] &lt;= TODAY())</f>
        <v>0</v>
      </c>
      <c r="C25">
        <v>29</v>
      </c>
      <c r="D25" t="s">
        <v>155</v>
      </c>
      <c r="E25">
        <v>2013</v>
      </c>
      <c r="F25" t="s">
        <v>51</v>
      </c>
      <c r="G25" t="s">
        <v>3</v>
      </c>
      <c r="H25" t="s">
        <v>262</v>
      </c>
      <c r="I25" t="s">
        <v>49</v>
      </c>
      <c r="J25" t="s">
        <v>50</v>
      </c>
      <c r="K25">
        <v>18</v>
      </c>
      <c r="L25" t="str">
        <f>IF(SportClimbing[[#This Row],[Height (m)]]&lt;11, "0-10", IF(SportClimbing[[#This Row],[Height (m)]]&lt;16, "11-15", IF(SportClimbing[[#This Row],[Height (m)]]&lt;21, "16-20", IF(SportClimbing[[#This Row],[Height (m)]]&lt;26, "21-25", IF(SportClimbing[[#This Row],[Height (m)]]&lt;31, "26-30", IF(SportClimbing[[#This Row],[Height (m)]]&lt;36, "31-35", "35+"))))))</f>
        <v>16-20</v>
      </c>
      <c r="M25" t="s">
        <v>148</v>
      </c>
      <c r="N25">
        <v>2</v>
      </c>
      <c r="O25">
        <f>IF(ISNUMBER(SportClimbing[[#This Row],[Total number of tries]])=TRUE, SportClimbing[[#This Row],[Total number of tries]], 1)</f>
        <v>2</v>
      </c>
      <c r="P25" t="str">
        <f>IF(ISNUMBER(SportClimbing[[#This Row],[Total number of tries]])=TRUE, "redpoint", SportClimbing[[#This Row],[Total number of tries]])</f>
        <v>redpoint</v>
      </c>
      <c r="Q25">
        <f>_xlfn.XLOOKUP(SportClimbing[[#This Row],[Grade]],SCORE[GRADE],SCORE[SCORE],,)</f>
        <v>10</v>
      </c>
    </row>
    <row r="26" spans="1:17" x14ac:dyDescent="0.25">
      <c r="A26" s="21">
        <f>DATE(SportClimbing[[#This Row],[Year]],_xlfn.XLOOKUP(SportClimbing[[#This Row],[Month]],MONTHS[MONTHS 2],MONTHS[MONTHS 3]),SportClimbing[[#This Row],[Day]])</f>
        <v>42534</v>
      </c>
      <c r="B26" s="21" t="b">
        <f ca="1">AND(SportClimbing[[#This Row],[Date]] &gt;= TODAY()-365, SportClimbing[[#This Row],[Date]] &lt;= TODAY())</f>
        <v>0</v>
      </c>
      <c r="C26">
        <v>13</v>
      </c>
      <c r="D26" t="s">
        <v>366</v>
      </c>
      <c r="E26">
        <v>2016</v>
      </c>
      <c r="F26" t="s">
        <v>88</v>
      </c>
      <c r="G26" t="s">
        <v>3</v>
      </c>
      <c r="H26" t="s">
        <v>262</v>
      </c>
      <c r="I26" t="s">
        <v>25</v>
      </c>
      <c r="J26" t="s">
        <v>86</v>
      </c>
      <c r="K26">
        <v>15</v>
      </c>
      <c r="L26" t="str">
        <f>IF(SportClimbing[[#This Row],[Height (m)]]&lt;11, "0-10", IF(SportClimbing[[#This Row],[Height (m)]]&lt;16, "11-15", IF(SportClimbing[[#This Row],[Height (m)]]&lt;21, "16-20", IF(SportClimbing[[#This Row],[Height (m)]]&lt;26, "21-25", IF(SportClimbing[[#This Row],[Height (m)]]&lt;31, "26-30", IF(SportClimbing[[#This Row],[Height (m)]]&lt;36, "31-35", "35+"))))))</f>
        <v>11-15</v>
      </c>
      <c r="M26" t="s">
        <v>87</v>
      </c>
      <c r="N26">
        <v>2</v>
      </c>
      <c r="O26">
        <f>IF(ISNUMBER(SportClimbing[[#This Row],[Total number of tries]])=TRUE, SportClimbing[[#This Row],[Total number of tries]], 1)</f>
        <v>2</v>
      </c>
      <c r="P26" t="str">
        <f>IF(ISNUMBER(SportClimbing[[#This Row],[Total number of tries]])=TRUE, "redpoint", SportClimbing[[#This Row],[Total number of tries]])</f>
        <v>redpoint</v>
      </c>
      <c r="Q26">
        <f>_xlfn.XLOOKUP(SportClimbing[[#This Row],[Grade]],SCORE[GRADE],SCORE[SCORE],,)</f>
        <v>10</v>
      </c>
    </row>
    <row r="27" spans="1:17" x14ac:dyDescent="0.25">
      <c r="A27" s="21">
        <f>DATE(SportClimbing[[#This Row],[Year]],_xlfn.XLOOKUP(SportClimbing[[#This Row],[Month]],MONTHS[MONTHS 2],MONTHS[MONTHS 3]),SportClimbing[[#This Row],[Day]])</f>
        <v>42686</v>
      </c>
      <c r="B27" s="21" t="b">
        <f ca="1">AND(SportClimbing[[#This Row],[Date]] &gt;= TODAY()-365, SportClimbing[[#This Row],[Date]] &lt;= TODAY())</f>
        <v>0</v>
      </c>
      <c r="C27">
        <v>12</v>
      </c>
      <c r="D27" t="s">
        <v>160</v>
      </c>
      <c r="E27">
        <v>2016</v>
      </c>
      <c r="F27" t="s">
        <v>62</v>
      </c>
      <c r="G27" t="s">
        <v>3</v>
      </c>
      <c r="H27" t="s">
        <v>262</v>
      </c>
      <c r="I27" t="s">
        <v>43</v>
      </c>
      <c r="J27" t="s">
        <v>238</v>
      </c>
      <c r="K27">
        <v>25</v>
      </c>
      <c r="L27" t="str">
        <f>IF(SportClimbing[[#This Row],[Height (m)]]&lt;11, "0-10", IF(SportClimbing[[#This Row],[Height (m)]]&lt;16, "11-15", IF(SportClimbing[[#This Row],[Height (m)]]&lt;21, "16-20", IF(SportClimbing[[#This Row],[Height (m)]]&lt;26, "21-25", IF(SportClimbing[[#This Row],[Height (m)]]&lt;31, "26-30", IF(SportClimbing[[#This Row],[Height (m)]]&lt;36, "31-35", "35+"))))))</f>
        <v>21-25</v>
      </c>
      <c r="M27" t="s">
        <v>150</v>
      </c>
      <c r="N27" t="s">
        <v>11</v>
      </c>
      <c r="O27">
        <f>IF(ISNUMBER(SportClimbing[[#This Row],[Total number of tries]])=TRUE, SportClimbing[[#This Row],[Total number of tries]], 1)</f>
        <v>1</v>
      </c>
      <c r="P27" t="str">
        <f>IF(ISNUMBER(SportClimbing[[#This Row],[Total number of tries]])=TRUE, "redpoint", SportClimbing[[#This Row],[Total number of tries]])</f>
        <v>flash</v>
      </c>
      <c r="Q27">
        <f>_xlfn.XLOOKUP(SportClimbing[[#This Row],[Grade]],SCORE[GRADE],SCORE[SCORE],,)</f>
        <v>10</v>
      </c>
    </row>
    <row r="28" spans="1:17" x14ac:dyDescent="0.25">
      <c r="A28" s="21">
        <f>DATE(SportClimbing[[#This Row],[Year]],_xlfn.XLOOKUP(SportClimbing[[#This Row],[Month]],MONTHS[MONTHS 2],MONTHS[MONTHS 3]),SportClimbing[[#This Row],[Day]])</f>
        <v>42827</v>
      </c>
      <c r="B28" s="21" t="b">
        <f ca="1">AND(SportClimbing[[#This Row],[Date]] &gt;= TODAY()-365, SportClimbing[[#This Row],[Date]] &lt;= TODAY())</f>
        <v>0</v>
      </c>
      <c r="C28">
        <v>2</v>
      </c>
      <c r="D28" t="s">
        <v>368</v>
      </c>
      <c r="E28">
        <v>2017</v>
      </c>
      <c r="F28" t="s">
        <v>64</v>
      </c>
      <c r="G28" t="s">
        <v>3</v>
      </c>
      <c r="H28" t="s">
        <v>262</v>
      </c>
      <c r="I28" t="s">
        <v>43</v>
      </c>
      <c r="J28" t="s">
        <v>63</v>
      </c>
      <c r="K28">
        <v>20</v>
      </c>
      <c r="L28" t="str">
        <f>IF(SportClimbing[[#This Row],[Height (m)]]&lt;11, "0-10", IF(SportClimbing[[#This Row],[Height (m)]]&lt;16, "11-15", IF(SportClimbing[[#This Row],[Height (m)]]&lt;21, "16-20", IF(SportClimbing[[#This Row],[Height (m)]]&lt;26, "21-25", IF(SportClimbing[[#This Row],[Height (m)]]&lt;31, "26-30", IF(SportClimbing[[#This Row],[Height (m)]]&lt;36, "31-35", "35+"))))))</f>
        <v>16-20</v>
      </c>
      <c r="M28" t="s">
        <v>53</v>
      </c>
      <c r="N28">
        <v>2</v>
      </c>
      <c r="O28">
        <f>IF(ISNUMBER(SportClimbing[[#This Row],[Total number of tries]])=TRUE, SportClimbing[[#This Row],[Total number of tries]], 1)</f>
        <v>2</v>
      </c>
      <c r="P28" t="str">
        <f>IF(ISNUMBER(SportClimbing[[#This Row],[Total number of tries]])=TRUE, "redpoint", SportClimbing[[#This Row],[Total number of tries]])</f>
        <v>redpoint</v>
      </c>
      <c r="Q28">
        <f>_xlfn.XLOOKUP(SportClimbing[[#This Row],[Grade]],SCORE[GRADE],SCORE[SCORE],,)</f>
        <v>10</v>
      </c>
    </row>
    <row r="29" spans="1:17" x14ac:dyDescent="0.25">
      <c r="A29" s="21">
        <f>DATE(SportClimbing[[#This Row],[Year]],_xlfn.XLOOKUP(SportClimbing[[#This Row],[Month]],MONTHS[MONTHS 2],MONTHS[MONTHS 3]),SportClimbing[[#This Row],[Day]])</f>
        <v>42838</v>
      </c>
      <c r="B29" s="21" t="b">
        <f ca="1">AND(SportClimbing[[#This Row],[Date]] &gt;= TODAY()-365, SportClimbing[[#This Row],[Date]] &lt;= TODAY())</f>
        <v>0</v>
      </c>
      <c r="C29">
        <v>13</v>
      </c>
      <c r="D29" t="s">
        <v>368</v>
      </c>
      <c r="E29">
        <v>2017</v>
      </c>
      <c r="F29" t="s">
        <v>58</v>
      </c>
      <c r="G29" t="s">
        <v>21</v>
      </c>
      <c r="H29" t="s">
        <v>262</v>
      </c>
      <c r="I29" t="s">
        <v>15</v>
      </c>
      <c r="J29" t="s">
        <v>59</v>
      </c>
      <c r="K29">
        <v>20</v>
      </c>
      <c r="L29" t="str">
        <f>IF(SportClimbing[[#This Row],[Height (m)]]&lt;11, "0-10", IF(SportClimbing[[#This Row],[Height (m)]]&lt;16, "11-15", IF(SportClimbing[[#This Row],[Height (m)]]&lt;21, "16-20", IF(SportClimbing[[#This Row],[Height (m)]]&lt;26, "21-25", IF(SportClimbing[[#This Row],[Height (m)]]&lt;31, "26-30", IF(SportClimbing[[#This Row],[Height (m)]]&lt;36, "31-35", "35+"))))))</f>
        <v>16-20</v>
      </c>
      <c r="M29" t="s">
        <v>131</v>
      </c>
      <c r="N29">
        <v>3</v>
      </c>
      <c r="O29">
        <f>IF(ISNUMBER(SportClimbing[[#This Row],[Total number of tries]])=TRUE, SportClimbing[[#This Row],[Total number of tries]], 1)</f>
        <v>3</v>
      </c>
      <c r="P29" t="str">
        <f>IF(ISNUMBER(SportClimbing[[#This Row],[Total number of tries]])=TRUE, "redpoint", SportClimbing[[#This Row],[Total number of tries]])</f>
        <v>redpoint</v>
      </c>
      <c r="Q29">
        <f>_xlfn.XLOOKUP(SportClimbing[[#This Row],[Grade]],SCORE[GRADE],SCORE[SCORE],,)</f>
        <v>15</v>
      </c>
    </row>
    <row r="30" spans="1:17" x14ac:dyDescent="0.25">
      <c r="A30" s="21">
        <f>DATE(SportClimbing[[#This Row],[Year]],_xlfn.XLOOKUP(SportClimbing[[#This Row],[Month]],MONTHS[MONTHS 2],MONTHS[MONTHS 3]),SportClimbing[[#This Row],[Day]])</f>
        <v>42840</v>
      </c>
      <c r="B30" s="21" t="b">
        <f ca="1">AND(SportClimbing[[#This Row],[Date]] &gt;= TODAY()-365, SportClimbing[[#This Row],[Date]] &lt;= TODAY())</f>
        <v>0</v>
      </c>
      <c r="C30">
        <v>15</v>
      </c>
      <c r="D30" t="s">
        <v>368</v>
      </c>
      <c r="E30">
        <v>2017</v>
      </c>
      <c r="F30" t="s">
        <v>27</v>
      </c>
      <c r="G30" t="s">
        <v>3</v>
      </c>
      <c r="H30" t="s">
        <v>262</v>
      </c>
      <c r="I30" t="s">
        <v>15</v>
      </c>
      <c r="J30" t="s">
        <v>55</v>
      </c>
      <c r="K30">
        <v>25</v>
      </c>
      <c r="L30" t="str">
        <f>IF(SportClimbing[[#This Row],[Height (m)]]&lt;11, "0-10", IF(SportClimbing[[#This Row],[Height (m)]]&lt;16, "11-15", IF(SportClimbing[[#This Row],[Height (m)]]&lt;21, "16-20", IF(SportClimbing[[#This Row],[Height (m)]]&lt;26, "21-25", IF(SportClimbing[[#This Row],[Height (m)]]&lt;31, "26-30", IF(SportClimbing[[#This Row],[Height (m)]]&lt;36, "31-35", "35+"))))))</f>
        <v>21-25</v>
      </c>
      <c r="M30" t="s">
        <v>133</v>
      </c>
      <c r="N30">
        <v>8</v>
      </c>
      <c r="O30">
        <f>IF(ISNUMBER(SportClimbing[[#This Row],[Total number of tries]])=TRUE, SportClimbing[[#This Row],[Total number of tries]], 1)</f>
        <v>8</v>
      </c>
      <c r="P30" t="str">
        <f>IF(ISNUMBER(SportClimbing[[#This Row],[Total number of tries]])=TRUE, "redpoint", SportClimbing[[#This Row],[Total number of tries]])</f>
        <v>redpoint</v>
      </c>
      <c r="Q30">
        <f>_xlfn.XLOOKUP(SportClimbing[[#This Row],[Grade]],SCORE[GRADE],SCORE[SCORE],,)</f>
        <v>10</v>
      </c>
    </row>
    <row r="31" spans="1:17" x14ac:dyDescent="0.25">
      <c r="A31" s="21">
        <f>DATE(SportClimbing[[#This Row],[Year]],_xlfn.XLOOKUP(SportClimbing[[#This Row],[Month]],MONTHS[MONTHS 2],MONTHS[MONTHS 3]),SportClimbing[[#This Row],[Day]])</f>
        <v>42874</v>
      </c>
      <c r="B31" s="21" t="b">
        <f ca="1">AND(SportClimbing[[#This Row],[Date]] &gt;= TODAY()-365, SportClimbing[[#This Row],[Date]] &lt;= TODAY())</f>
        <v>0</v>
      </c>
      <c r="C31">
        <v>19</v>
      </c>
      <c r="D31" t="s">
        <v>155</v>
      </c>
      <c r="E31">
        <v>2017</v>
      </c>
      <c r="F31" t="s">
        <v>56</v>
      </c>
      <c r="G31" t="s">
        <v>3</v>
      </c>
      <c r="H31" t="s">
        <v>262</v>
      </c>
      <c r="I31" t="s">
        <v>71</v>
      </c>
      <c r="J31" t="s">
        <v>57</v>
      </c>
      <c r="K31">
        <v>32</v>
      </c>
      <c r="L31" t="str">
        <f>IF(SportClimbing[[#This Row],[Height (m)]]&lt;11, "0-10", IF(SportClimbing[[#This Row],[Height (m)]]&lt;16, "11-15", IF(SportClimbing[[#This Row],[Height (m)]]&lt;21, "16-20", IF(SportClimbing[[#This Row],[Height (m)]]&lt;26, "21-25", IF(SportClimbing[[#This Row],[Height (m)]]&lt;31, "26-30", IF(SportClimbing[[#This Row],[Height (m)]]&lt;36, "31-35", "35+"))))))</f>
        <v>31-35</v>
      </c>
      <c r="M31" t="s">
        <v>34</v>
      </c>
      <c r="N31" t="s">
        <v>130</v>
      </c>
      <c r="O31">
        <f>IF(ISNUMBER(SportClimbing[[#This Row],[Total number of tries]])=TRUE, SportClimbing[[#This Row],[Total number of tries]], 1)</f>
        <v>1</v>
      </c>
      <c r="P31" t="str">
        <f>IF(ISNUMBER(SportClimbing[[#This Row],[Total number of tries]])=TRUE, "redpoint", SportClimbing[[#This Row],[Total number of tries]])</f>
        <v>onsight</v>
      </c>
      <c r="Q31">
        <f>_xlfn.XLOOKUP(SportClimbing[[#This Row],[Grade]],SCORE[GRADE],SCORE[SCORE],,)</f>
        <v>10</v>
      </c>
    </row>
    <row r="32" spans="1:17" x14ac:dyDescent="0.25">
      <c r="A32" s="21">
        <f>DATE(SportClimbing[[#This Row],[Year]],_xlfn.XLOOKUP(SportClimbing[[#This Row],[Month]],MONTHS[MONTHS 2],MONTHS[MONTHS 3]),SportClimbing[[#This Row],[Day]])</f>
        <v>42893</v>
      </c>
      <c r="B32" s="21" t="b">
        <f ca="1">AND(SportClimbing[[#This Row],[Date]] &gt;= TODAY()-365, SportClimbing[[#This Row],[Date]] &lt;= TODAY())</f>
        <v>0</v>
      </c>
      <c r="C32">
        <v>7</v>
      </c>
      <c r="D32" t="s">
        <v>366</v>
      </c>
      <c r="E32">
        <v>2017</v>
      </c>
      <c r="F32" t="s">
        <v>60</v>
      </c>
      <c r="G32" t="s">
        <v>3</v>
      </c>
      <c r="H32" t="s">
        <v>262</v>
      </c>
      <c r="I32" t="s">
        <v>43</v>
      </c>
      <c r="J32" t="s">
        <v>61</v>
      </c>
      <c r="K32">
        <v>25</v>
      </c>
      <c r="L32" t="str">
        <f>IF(SportClimbing[[#This Row],[Height (m)]]&lt;11, "0-10", IF(SportClimbing[[#This Row],[Height (m)]]&lt;16, "11-15", IF(SportClimbing[[#This Row],[Height (m)]]&lt;21, "16-20", IF(SportClimbing[[#This Row],[Height (m)]]&lt;26, "21-25", IF(SportClimbing[[#This Row],[Height (m)]]&lt;31, "26-30", IF(SportClimbing[[#This Row],[Height (m)]]&lt;36, "31-35", "35+"))))))</f>
        <v>21-25</v>
      </c>
      <c r="M32" t="s">
        <v>131</v>
      </c>
      <c r="N32">
        <v>3</v>
      </c>
      <c r="O32">
        <f>IF(ISNUMBER(SportClimbing[[#This Row],[Total number of tries]])=TRUE, SportClimbing[[#This Row],[Total number of tries]], 1)</f>
        <v>3</v>
      </c>
      <c r="P32" t="str">
        <f>IF(ISNUMBER(SportClimbing[[#This Row],[Total number of tries]])=TRUE, "redpoint", SportClimbing[[#This Row],[Total number of tries]])</f>
        <v>redpoint</v>
      </c>
      <c r="Q32">
        <f>_xlfn.XLOOKUP(SportClimbing[[#This Row],[Grade]],SCORE[GRADE],SCORE[SCORE],,)</f>
        <v>10</v>
      </c>
    </row>
    <row r="33" spans="1:17" x14ac:dyDescent="0.25">
      <c r="A33" s="21">
        <f>DATE(SportClimbing[[#This Row],[Year]],_xlfn.XLOOKUP(SportClimbing[[#This Row],[Month]],MONTHS[MONTHS 2],MONTHS[MONTHS 3]),SportClimbing[[#This Row],[Day]])</f>
        <v>42906</v>
      </c>
      <c r="B33" s="21" t="b">
        <f ca="1">AND(SportClimbing[[#This Row],[Date]] &gt;= TODAY()-365, SportClimbing[[#This Row],[Date]] &lt;= TODAY())</f>
        <v>0</v>
      </c>
      <c r="C33">
        <v>20</v>
      </c>
      <c r="D33" t="s">
        <v>366</v>
      </c>
      <c r="E33">
        <v>2017</v>
      </c>
      <c r="F33" t="s">
        <v>65</v>
      </c>
      <c r="G33" t="s">
        <v>3</v>
      </c>
      <c r="H33" t="s">
        <v>262</v>
      </c>
      <c r="I33" t="s">
        <v>49</v>
      </c>
      <c r="J33" t="s">
        <v>66</v>
      </c>
      <c r="K33">
        <v>25</v>
      </c>
      <c r="L33" t="str">
        <f>IF(SportClimbing[[#This Row],[Height (m)]]&lt;11, "0-10", IF(SportClimbing[[#This Row],[Height (m)]]&lt;16, "11-15", IF(SportClimbing[[#This Row],[Height (m)]]&lt;21, "16-20", IF(SportClimbing[[#This Row],[Height (m)]]&lt;26, "21-25", IF(SportClimbing[[#This Row],[Height (m)]]&lt;31, "26-30", IF(SportClimbing[[#This Row],[Height (m)]]&lt;36, "31-35", "35+"))))))</f>
        <v>21-25</v>
      </c>
      <c r="M33" t="s">
        <v>149</v>
      </c>
      <c r="N33" t="s">
        <v>130</v>
      </c>
      <c r="O33">
        <f>IF(ISNUMBER(SportClimbing[[#This Row],[Total number of tries]])=TRUE, SportClimbing[[#This Row],[Total number of tries]], 1)</f>
        <v>1</v>
      </c>
      <c r="P33" t="str">
        <f>IF(ISNUMBER(SportClimbing[[#This Row],[Total number of tries]])=TRUE, "redpoint", SportClimbing[[#This Row],[Total number of tries]])</f>
        <v>onsight</v>
      </c>
      <c r="Q33">
        <f>_xlfn.XLOOKUP(SportClimbing[[#This Row],[Grade]],SCORE[GRADE],SCORE[SCORE],,)</f>
        <v>10</v>
      </c>
    </row>
    <row r="34" spans="1:17" x14ac:dyDescent="0.25">
      <c r="A34" s="21">
        <f>DATE(SportClimbing[[#This Row],[Year]],_xlfn.XLOOKUP(SportClimbing[[#This Row],[Month]],MONTHS[MONTHS 2],MONTHS[MONTHS 3]),SportClimbing[[#This Row],[Day]])</f>
        <v>42906</v>
      </c>
      <c r="B34" s="21" t="b">
        <f ca="1">AND(SportClimbing[[#This Row],[Date]] &gt;= TODAY()-365, SportClimbing[[#This Row],[Date]] &lt;= TODAY())</f>
        <v>0</v>
      </c>
      <c r="C34">
        <v>20</v>
      </c>
      <c r="D34" t="s">
        <v>366</v>
      </c>
      <c r="E34">
        <v>2017</v>
      </c>
      <c r="F34" t="s">
        <v>67</v>
      </c>
      <c r="G34" t="s">
        <v>21</v>
      </c>
      <c r="H34" t="s">
        <v>262</v>
      </c>
      <c r="I34" t="s">
        <v>49</v>
      </c>
      <c r="J34" t="s">
        <v>66</v>
      </c>
      <c r="K34">
        <v>25</v>
      </c>
      <c r="L34" t="str">
        <f>IF(SportClimbing[[#This Row],[Height (m)]]&lt;11, "0-10", IF(SportClimbing[[#This Row],[Height (m)]]&lt;16, "11-15", IF(SportClimbing[[#This Row],[Height (m)]]&lt;21, "16-20", IF(SportClimbing[[#This Row],[Height (m)]]&lt;26, "21-25", IF(SportClimbing[[#This Row],[Height (m)]]&lt;31, "26-30", IF(SportClimbing[[#This Row],[Height (m)]]&lt;36, "31-35", "35+"))))))</f>
        <v>21-25</v>
      </c>
      <c r="M34" t="s">
        <v>149</v>
      </c>
      <c r="N34" t="s">
        <v>130</v>
      </c>
      <c r="O34">
        <f>IF(ISNUMBER(SportClimbing[[#This Row],[Total number of tries]])=TRUE, SportClimbing[[#This Row],[Total number of tries]], 1)</f>
        <v>1</v>
      </c>
      <c r="P34" t="str">
        <f>IF(ISNUMBER(SportClimbing[[#This Row],[Total number of tries]])=TRUE, "redpoint", SportClimbing[[#This Row],[Total number of tries]])</f>
        <v>onsight</v>
      </c>
      <c r="Q34">
        <f>_xlfn.XLOOKUP(SportClimbing[[#This Row],[Grade]],SCORE[GRADE],SCORE[SCORE],,)</f>
        <v>15</v>
      </c>
    </row>
    <row r="35" spans="1:17" x14ac:dyDescent="0.25">
      <c r="A35" s="21">
        <f>DATE(SportClimbing[[#This Row],[Year]],_xlfn.XLOOKUP(SportClimbing[[#This Row],[Month]],MONTHS[MONTHS 2],MONTHS[MONTHS 3]),SportClimbing[[#This Row],[Day]])</f>
        <v>42924</v>
      </c>
      <c r="B35" s="21" t="b">
        <f ca="1">AND(SportClimbing[[#This Row],[Date]] &gt;= TODAY()-365, SportClimbing[[#This Row],[Date]] &lt;= TODAY())</f>
        <v>0</v>
      </c>
      <c r="C35">
        <v>8</v>
      </c>
      <c r="D35" t="s">
        <v>365</v>
      </c>
      <c r="E35">
        <v>2017</v>
      </c>
      <c r="F35" t="s">
        <v>73</v>
      </c>
      <c r="G35" t="s">
        <v>29</v>
      </c>
      <c r="H35" t="s">
        <v>262</v>
      </c>
      <c r="I35" t="s">
        <v>72</v>
      </c>
      <c r="J35" t="s">
        <v>74</v>
      </c>
      <c r="K35">
        <v>35</v>
      </c>
      <c r="L35" t="str">
        <f>IF(SportClimbing[[#This Row],[Height (m)]]&lt;11, "0-10", IF(SportClimbing[[#This Row],[Height (m)]]&lt;16, "11-15", IF(SportClimbing[[#This Row],[Height (m)]]&lt;21, "16-20", IF(SportClimbing[[#This Row],[Height (m)]]&lt;26, "21-25", IF(SportClimbing[[#This Row],[Height (m)]]&lt;31, "26-30", IF(SportClimbing[[#This Row],[Height (m)]]&lt;36, "31-35", "35+"))))))</f>
        <v>31-35</v>
      </c>
      <c r="M35" t="s">
        <v>131</v>
      </c>
      <c r="N35">
        <v>2</v>
      </c>
      <c r="O35">
        <f>IF(ISNUMBER(SportClimbing[[#This Row],[Total number of tries]])=TRUE, SportClimbing[[#This Row],[Total number of tries]], 1)</f>
        <v>2</v>
      </c>
      <c r="P35" t="str">
        <f>IF(ISNUMBER(SportClimbing[[#This Row],[Total number of tries]])=TRUE, "redpoint", SportClimbing[[#This Row],[Total number of tries]])</f>
        <v>redpoint</v>
      </c>
      <c r="Q35">
        <f>_xlfn.XLOOKUP(SportClimbing[[#This Row],[Grade]],SCORE[GRADE],SCORE[SCORE],,)</f>
        <v>25</v>
      </c>
    </row>
    <row r="36" spans="1:17" x14ac:dyDescent="0.25">
      <c r="A36" s="21">
        <f>DATE(SportClimbing[[#This Row],[Year]],_xlfn.XLOOKUP(SportClimbing[[#This Row],[Month]],MONTHS[MONTHS 2],MONTHS[MONTHS 3]),SportClimbing[[#This Row],[Day]])</f>
        <v>42959</v>
      </c>
      <c r="B36" s="21" t="b">
        <f ca="1">AND(SportClimbing[[#This Row],[Date]] &gt;= TODAY()-365, SportClimbing[[#This Row],[Date]] &lt;= TODAY())</f>
        <v>0</v>
      </c>
      <c r="C36">
        <v>12</v>
      </c>
      <c r="D36" t="s">
        <v>158</v>
      </c>
      <c r="E36">
        <v>2017</v>
      </c>
      <c r="F36" t="s">
        <v>90</v>
      </c>
      <c r="G36" t="s">
        <v>3</v>
      </c>
      <c r="H36" t="s">
        <v>262</v>
      </c>
      <c r="I36" t="s">
        <v>43</v>
      </c>
      <c r="J36" t="s">
        <v>44</v>
      </c>
      <c r="K36">
        <v>30</v>
      </c>
      <c r="L36" t="str">
        <f>IF(SportClimbing[[#This Row],[Height (m)]]&lt;11, "0-10", IF(SportClimbing[[#This Row],[Height (m)]]&lt;16, "11-15", IF(SportClimbing[[#This Row],[Height (m)]]&lt;21, "16-20", IF(SportClimbing[[#This Row],[Height (m)]]&lt;26, "21-25", IF(SportClimbing[[#This Row],[Height (m)]]&lt;31, "26-30", IF(SportClimbing[[#This Row],[Height (m)]]&lt;36, "31-35", "35+"))))))</f>
        <v>26-30</v>
      </c>
      <c r="M36" t="s">
        <v>89</v>
      </c>
      <c r="N36" t="s">
        <v>130</v>
      </c>
      <c r="O36">
        <f>IF(ISNUMBER(SportClimbing[[#This Row],[Total number of tries]])=TRUE, SportClimbing[[#This Row],[Total number of tries]], 1)</f>
        <v>1</v>
      </c>
      <c r="P36" t="str">
        <f>IF(ISNUMBER(SportClimbing[[#This Row],[Total number of tries]])=TRUE, "redpoint", SportClimbing[[#This Row],[Total number of tries]])</f>
        <v>onsight</v>
      </c>
      <c r="Q36">
        <f>_xlfn.XLOOKUP(SportClimbing[[#This Row],[Grade]],SCORE[GRADE],SCORE[SCORE],,)</f>
        <v>10</v>
      </c>
    </row>
    <row r="37" spans="1:17" x14ac:dyDescent="0.25">
      <c r="A37" s="21">
        <f>DATE(SportClimbing[[#This Row],[Year]],_xlfn.XLOOKUP(SportClimbing[[#This Row],[Month]],MONTHS[MONTHS 2],MONTHS[MONTHS 3]),SportClimbing[[#This Row],[Day]])</f>
        <v>42980</v>
      </c>
      <c r="B37" s="21" t="b">
        <f ca="1">AND(SportClimbing[[#This Row],[Date]] &gt;= TODAY()-365, SportClimbing[[#This Row],[Date]] &lt;= TODAY())</f>
        <v>0</v>
      </c>
      <c r="C37">
        <v>2</v>
      </c>
      <c r="D37" t="s">
        <v>159</v>
      </c>
      <c r="E37">
        <v>2017</v>
      </c>
      <c r="F37" t="s">
        <v>75</v>
      </c>
      <c r="G37" t="s">
        <v>3</v>
      </c>
      <c r="H37" t="s">
        <v>262</v>
      </c>
      <c r="I37" t="s">
        <v>76</v>
      </c>
      <c r="J37" t="s">
        <v>92</v>
      </c>
      <c r="K37">
        <v>25</v>
      </c>
      <c r="L37" t="str">
        <f>IF(SportClimbing[[#This Row],[Height (m)]]&lt;11, "0-10", IF(SportClimbing[[#This Row],[Height (m)]]&lt;16, "11-15", IF(SportClimbing[[#This Row],[Height (m)]]&lt;21, "16-20", IF(SportClimbing[[#This Row],[Height (m)]]&lt;26, "21-25", IF(SportClimbing[[#This Row],[Height (m)]]&lt;31, "26-30", IF(SportClimbing[[#This Row],[Height (m)]]&lt;36, "31-35", "35+"))))))</f>
        <v>21-25</v>
      </c>
      <c r="M37" t="s">
        <v>133</v>
      </c>
      <c r="N37">
        <v>3</v>
      </c>
      <c r="O37">
        <f>IF(ISNUMBER(SportClimbing[[#This Row],[Total number of tries]])=TRUE, SportClimbing[[#This Row],[Total number of tries]], 1)</f>
        <v>3</v>
      </c>
      <c r="P37" t="str">
        <f>IF(ISNUMBER(SportClimbing[[#This Row],[Total number of tries]])=TRUE, "redpoint", SportClimbing[[#This Row],[Total number of tries]])</f>
        <v>redpoint</v>
      </c>
      <c r="Q37">
        <f>_xlfn.XLOOKUP(SportClimbing[[#This Row],[Grade]],SCORE[GRADE],SCORE[SCORE],,)</f>
        <v>10</v>
      </c>
    </row>
    <row r="38" spans="1:17" x14ac:dyDescent="0.25">
      <c r="A38" s="21">
        <f>DATE(SportClimbing[[#This Row],[Year]],_xlfn.XLOOKUP(SportClimbing[[#This Row],[Month]],MONTHS[MONTHS 2],MONTHS[MONTHS 3]),SportClimbing[[#This Row],[Day]])</f>
        <v>42991</v>
      </c>
      <c r="B38" s="21" t="b">
        <f ca="1">AND(SportClimbing[[#This Row],[Date]] &gt;= TODAY()-365, SportClimbing[[#This Row],[Date]] &lt;= TODAY())</f>
        <v>0</v>
      </c>
      <c r="C38">
        <v>13</v>
      </c>
      <c r="D38" t="s">
        <v>159</v>
      </c>
      <c r="E38">
        <v>2017</v>
      </c>
      <c r="F38" t="s">
        <v>82</v>
      </c>
      <c r="G38" t="s">
        <v>21</v>
      </c>
      <c r="H38" t="s">
        <v>262</v>
      </c>
      <c r="I38" t="s">
        <v>77</v>
      </c>
      <c r="J38" t="s">
        <v>78</v>
      </c>
      <c r="K38">
        <v>10</v>
      </c>
      <c r="L38" t="str">
        <f>IF(SportClimbing[[#This Row],[Height (m)]]&lt;11, "0-10", IF(SportClimbing[[#This Row],[Height (m)]]&lt;16, "11-15", IF(SportClimbing[[#This Row],[Height (m)]]&lt;21, "16-20", IF(SportClimbing[[#This Row],[Height (m)]]&lt;26, "21-25", IF(SportClimbing[[#This Row],[Height (m)]]&lt;31, "26-30", IF(SportClimbing[[#This Row],[Height (m)]]&lt;36, "31-35", "35+"))))))</f>
        <v>0-10</v>
      </c>
      <c r="M38" t="s">
        <v>83</v>
      </c>
      <c r="N38" t="s">
        <v>130</v>
      </c>
      <c r="O38">
        <f>IF(ISNUMBER(SportClimbing[[#This Row],[Total number of tries]])=TRUE, SportClimbing[[#This Row],[Total number of tries]], 1)</f>
        <v>1</v>
      </c>
      <c r="P38" t="str">
        <f>IF(ISNUMBER(SportClimbing[[#This Row],[Total number of tries]])=TRUE, "redpoint", SportClimbing[[#This Row],[Total number of tries]])</f>
        <v>onsight</v>
      </c>
      <c r="Q38">
        <f>_xlfn.XLOOKUP(SportClimbing[[#This Row],[Grade]],SCORE[GRADE],SCORE[SCORE],,)</f>
        <v>15</v>
      </c>
    </row>
    <row r="39" spans="1:17" x14ac:dyDescent="0.25">
      <c r="A39" s="21">
        <f>DATE(SportClimbing[[#This Row],[Year]],_xlfn.XLOOKUP(SportClimbing[[#This Row],[Month]],MONTHS[MONTHS 2],MONTHS[MONTHS 3]),SportClimbing[[#This Row],[Day]])</f>
        <v>42991</v>
      </c>
      <c r="B39" s="21" t="b">
        <f ca="1">AND(SportClimbing[[#This Row],[Date]] &gt;= TODAY()-365, SportClimbing[[#This Row],[Date]] &lt;= TODAY())</f>
        <v>0</v>
      </c>
      <c r="C39">
        <v>13</v>
      </c>
      <c r="D39" t="s">
        <v>159</v>
      </c>
      <c r="E39">
        <v>2017</v>
      </c>
      <c r="F39" t="s">
        <v>81</v>
      </c>
      <c r="G39" t="s">
        <v>3</v>
      </c>
      <c r="H39" t="s">
        <v>262</v>
      </c>
      <c r="I39" t="s">
        <v>77</v>
      </c>
      <c r="J39" t="s">
        <v>79</v>
      </c>
      <c r="K39">
        <v>10</v>
      </c>
      <c r="L39" t="str">
        <f>IF(SportClimbing[[#This Row],[Height (m)]]&lt;11, "0-10", IF(SportClimbing[[#This Row],[Height (m)]]&lt;16, "11-15", IF(SportClimbing[[#This Row],[Height (m)]]&lt;21, "16-20", IF(SportClimbing[[#This Row],[Height (m)]]&lt;26, "21-25", IF(SportClimbing[[#This Row],[Height (m)]]&lt;31, "26-30", IF(SportClimbing[[#This Row],[Height (m)]]&lt;36, "31-35", "35+"))))))</f>
        <v>0-10</v>
      </c>
      <c r="M39" t="s">
        <v>83</v>
      </c>
      <c r="N39" t="s">
        <v>130</v>
      </c>
      <c r="O39">
        <f>IF(ISNUMBER(SportClimbing[[#This Row],[Total number of tries]])=TRUE, SportClimbing[[#This Row],[Total number of tries]], 1)</f>
        <v>1</v>
      </c>
      <c r="P39" t="str">
        <f>IF(ISNUMBER(SportClimbing[[#This Row],[Total number of tries]])=TRUE, "redpoint", SportClimbing[[#This Row],[Total number of tries]])</f>
        <v>onsight</v>
      </c>
      <c r="Q39">
        <f>_xlfn.XLOOKUP(SportClimbing[[#This Row],[Grade]],SCORE[GRADE],SCORE[SCORE],,)</f>
        <v>10</v>
      </c>
    </row>
    <row r="40" spans="1:17" x14ac:dyDescent="0.25">
      <c r="A40" s="21">
        <f>DATE(SportClimbing[[#This Row],[Year]],_xlfn.XLOOKUP(SportClimbing[[#This Row],[Month]],MONTHS[MONTHS 2],MONTHS[MONTHS 3]),SportClimbing[[#This Row],[Day]])</f>
        <v>42991</v>
      </c>
      <c r="B40" s="21" t="b">
        <f ca="1">AND(SportClimbing[[#This Row],[Date]] &gt;= TODAY()-365, SportClimbing[[#This Row],[Date]] &lt;= TODAY())</f>
        <v>0</v>
      </c>
      <c r="C40">
        <v>13</v>
      </c>
      <c r="D40" t="s">
        <v>159</v>
      </c>
      <c r="E40">
        <v>2017</v>
      </c>
      <c r="F40" t="s">
        <v>80</v>
      </c>
      <c r="G40" t="s">
        <v>21</v>
      </c>
      <c r="H40" t="s">
        <v>262</v>
      </c>
      <c r="I40" t="s">
        <v>77</v>
      </c>
      <c r="J40" t="s">
        <v>79</v>
      </c>
      <c r="K40">
        <v>12</v>
      </c>
      <c r="L40" t="str">
        <f>IF(SportClimbing[[#This Row],[Height (m)]]&lt;11, "0-10", IF(SportClimbing[[#This Row],[Height (m)]]&lt;16, "11-15", IF(SportClimbing[[#This Row],[Height (m)]]&lt;21, "16-20", IF(SportClimbing[[#This Row],[Height (m)]]&lt;26, "21-25", IF(SportClimbing[[#This Row],[Height (m)]]&lt;31, "26-30", IF(SportClimbing[[#This Row],[Height (m)]]&lt;36, "31-35", "35+"))))))</f>
        <v>11-15</v>
      </c>
      <c r="M40" t="s">
        <v>83</v>
      </c>
      <c r="N40">
        <v>2</v>
      </c>
      <c r="O40">
        <f>IF(ISNUMBER(SportClimbing[[#This Row],[Total number of tries]])=TRUE, SportClimbing[[#This Row],[Total number of tries]], 1)</f>
        <v>2</v>
      </c>
      <c r="P40" t="str">
        <f>IF(ISNUMBER(SportClimbing[[#This Row],[Total number of tries]])=TRUE, "redpoint", SportClimbing[[#This Row],[Total number of tries]])</f>
        <v>redpoint</v>
      </c>
      <c r="Q40">
        <f>_xlfn.XLOOKUP(SportClimbing[[#This Row],[Grade]],SCORE[GRADE],SCORE[SCORE],,)</f>
        <v>15</v>
      </c>
    </row>
    <row r="41" spans="1:17" x14ac:dyDescent="0.25">
      <c r="A41" s="21">
        <f>DATE(SportClimbing[[#This Row],[Year]],_xlfn.XLOOKUP(SportClimbing[[#This Row],[Month]],MONTHS[MONTHS 2],MONTHS[MONTHS 3]),SportClimbing[[#This Row],[Day]])</f>
        <v>43001</v>
      </c>
      <c r="B41" s="21" t="b">
        <f ca="1">AND(SportClimbing[[#This Row],[Date]] &gt;= TODAY()-365, SportClimbing[[#This Row],[Date]] &lt;= TODAY())</f>
        <v>0</v>
      </c>
      <c r="C41">
        <v>23</v>
      </c>
      <c r="D41" t="s">
        <v>159</v>
      </c>
      <c r="E41">
        <v>2017</v>
      </c>
      <c r="F41" t="s">
        <v>84</v>
      </c>
      <c r="G41" t="s">
        <v>21</v>
      </c>
      <c r="H41" t="s">
        <v>262</v>
      </c>
      <c r="I41" t="s">
        <v>49</v>
      </c>
      <c r="J41" t="s">
        <v>66</v>
      </c>
      <c r="K41">
        <v>25</v>
      </c>
      <c r="L41" t="str">
        <f>IF(SportClimbing[[#This Row],[Height (m)]]&lt;11, "0-10", IF(SportClimbing[[#This Row],[Height (m)]]&lt;16, "11-15", IF(SportClimbing[[#This Row],[Height (m)]]&lt;21, "16-20", IF(SportClimbing[[#This Row],[Height (m)]]&lt;26, "21-25", IF(SportClimbing[[#This Row],[Height (m)]]&lt;31, "26-30", IF(SportClimbing[[#This Row],[Height (m)]]&lt;36, "31-35", "35+"))))))</f>
        <v>21-25</v>
      </c>
      <c r="M41" t="s">
        <v>132</v>
      </c>
      <c r="N41" t="s">
        <v>130</v>
      </c>
      <c r="O41">
        <f>IF(ISNUMBER(SportClimbing[[#This Row],[Total number of tries]])=TRUE, SportClimbing[[#This Row],[Total number of tries]], 1)</f>
        <v>1</v>
      </c>
      <c r="P41" t="str">
        <f>IF(ISNUMBER(SportClimbing[[#This Row],[Total number of tries]])=TRUE, "redpoint", SportClimbing[[#This Row],[Total number of tries]])</f>
        <v>onsight</v>
      </c>
      <c r="Q41">
        <f>_xlfn.XLOOKUP(SportClimbing[[#This Row],[Grade]],SCORE[GRADE],SCORE[SCORE],,)</f>
        <v>15</v>
      </c>
    </row>
    <row r="42" spans="1:17" x14ac:dyDescent="0.25">
      <c r="A42" s="21">
        <f>DATE(SportClimbing[[#This Row],[Year]],_xlfn.XLOOKUP(SportClimbing[[#This Row],[Month]],MONTHS[MONTHS 2],MONTHS[MONTHS 3]),SportClimbing[[#This Row],[Day]])</f>
        <v>43003</v>
      </c>
      <c r="B42" s="21" t="b">
        <f ca="1">AND(SportClimbing[[#This Row],[Date]] &gt;= TODAY()-365, SportClimbing[[#This Row],[Date]] &lt;= TODAY())</f>
        <v>0</v>
      </c>
      <c r="C42">
        <v>25</v>
      </c>
      <c r="D42" t="s">
        <v>159</v>
      </c>
      <c r="E42">
        <v>2017</v>
      </c>
      <c r="F42" t="s">
        <v>85</v>
      </c>
      <c r="G42" t="s">
        <v>21</v>
      </c>
      <c r="H42" t="s">
        <v>262</v>
      </c>
      <c r="I42" t="s">
        <v>25</v>
      </c>
      <c r="J42" t="s">
        <v>86</v>
      </c>
      <c r="K42">
        <v>20</v>
      </c>
      <c r="L42" t="str">
        <f>IF(SportClimbing[[#This Row],[Height (m)]]&lt;11, "0-10", IF(SportClimbing[[#This Row],[Height (m)]]&lt;16, "11-15", IF(SportClimbing[[#This Row],[Height (m)]]&lt;21, "16-20", IF(SportClimbing[[#This Row],[Height (m)]]&lt;26, "21-25", IF(SportClimbing[[#This Row],[Height (m)]]&lt;31, "26-30", IF(SportClimbing[[#This Row],[Height (m)]]&lt;36, "31-35", "35+"))))))</f>
        <v>16-20</v>
      </c>
      <c r="M42" t="s">
        <v>132</v>
      </c>
      <c r="N42">
        <v>5</v>
      </c>
      <c r="O42">
        <f>IF(ISNUMBER(SportClimbing[[#This Row],[Total number of tries]])=TRUE, SportClimbing[[#This Row],[Total number of tries]], 1)</f>
        <v>5</v>
      </c>
      <c r="P42" t="str">
        <f>IF(ISNUMBER(SportClimbing[[#This Row],[Total number of tries]])=TRUE, "redpoint", SportClimbing[[#This Row],[Total number of tries]])</f>
        <v>redpoint</v>
      </c>
      <c r="Q42">
        <f>_xlfn.XLOOKUP(SportClimbing[[#This Row],[Grade]],SCORE[GRADE],SCORE[SCORE],,)</f>
        <v>15</v>
      </c>
    </row>
    <row r="43" spans="1:17" x14ac:dyDescent="0.25">
      <c r="A43" s="21">
        <f>DATE(SportClimbing[[#This Row],[Year]],_xlfn.XLOOKUP(SportClimbing[[#This Row],[Month]],MONTHS[MONTHS 2],MONTHS[MONTHS 3]),SportClimbing[[#This Row],[Day]])</f>
        <v>43022</v>
      </c>
      <c r="B43" s="21" t="b">
        <f ca="1">AND(SportClimbing[[#This Row],[Date]] &gt;= TODAY()-365, SportClimbing[[#This Row],[Date]] &lt;= TODAY())</f>
        <v>0</v>
      </c>
      <c r="C43">
        <v>14</v>
      </c>
      <c r="D43" t="s">
        <v>162</v>
      </c>
      <c r="E43">
        <v>2017</v>
      </c>
      <c r="F43" t="s">
        <v>99</v>
      </c>
      <c r="G43" t="s">
        <v>21</v>
      </c>
      <c r="H43" t="s">
        <v>262</v>
      </c>
      <c r="I43" t="s">
        <v>43</v>
      </c>
      <c r="J43" t="s">
        <v>91</v>
      </c>
      <c r="K43">
        <v>30</v>
      </c>
      <c r="L43" t="str">
        <f>IF(SportClimbing[[#This Row],[Height (m)]]&lt;11, "0-10", IF(SportClimbing[[#This Row],[Height (m)]]&lt;16, "11-15", IF(SportClimbing[[#This Row],[Height (m)]]&lt;21, "16-20", IF(SportClimbing[[#This Row],[Height (m)]]&lt;26, "21-25", IF(SportClimbing[[#This Row],[Height (m)]]&lt;31, "26-30", IF(SportClimbing[[#This Row],[Height (m)]]&lt;36, "31-35", "35+"))))))</f>
        <v>26-30</v>
      </c>
      <c r="M43" t="s">
        <v>133</v>
      </c>
      <c r="N43">
        <v>3</v>
      </c>
      <c r="O43">
        <f>IF(ISNUMBER(SportClimbing[[#This Row],[Total number of tries]])=TRUE, SportClimbing[[#This Row],[Total number of tries]], 1)</f>
        <v>3</v>
      </c>
      <c r="P43" t="str">
        <f>IF(ISNUMBER(SportClimbing[[#This Row],[Total number of tries]])=TRUE, "redpoint", SportClimbing[[#This Row],[Total number of tries]])</f>
        <v>redpoint</v>
      </c>
      <c r="Q43">
        <f>_xlfn.XLOOKUP(SportClimbing[[#This Row],[Grade]],SCORE[GRADE],SCORE[SCORE],,)</f>
        <v>15</v>
      </c>
    </row>
    <row r="44" spans="1:17" x14ac:dyDescent="0.25">
      <c r="A44" s="21">
        <f>DATE(SportClimbing[[#This Row],[Year]],_xlfn.XLOOKUP(SportClimbing[[#This Row],[Month]],MONTHS[MONTHS 2],MONTHS[MONTHS 3]),SportClimbing[[#This Row],[Day]])</f>
        <v>43023</v>
      </c>
      <c r="B44" s="21" t="b">
        <f ca="1">AND(SportClimbing[[#This Row],[Date]] &gt;= TODAY()-365, SportClimbing[[#This Row],[Date]] &lt;= TODAY())</f>
        <v>0</v>
      </c>
      <c r="C44">
        <v>15</v>
      </c>
      <c r="D44" t="s">
        <v>162</v>
      </c>
      <c r="E44">
        <v>2017</v>
      </c>
      <c r="F44" t="s">
        <v>98</v>
      </c>
      <c r="G44" t="s">
        <v>21</v>
      </c>
      <c r="H44" t="s">
        <v>262</v>
      </c>
      <c r="I44" t="s">
        <v>43</v>
      </c>
      <c r="J44" t="s">
        <v>44</v>
      </c>
      <c r="K44">
        <v>25</v>
      </c>
      <c r="L44" t="str">
        <f>IF(SportClimbing[[#This Row],[Height (m)]]&lt;11, "0-10", IF(SportClimbing[[#This Row],[Height (m)]]&lt;16, "11-15", IF(SportClimbing[[#This Row],[Height (m)]]&lt;21, "16-20", IF(SportClimbing[[#This Row],[Height (m)]]&lt;26, "21-25", IF(SportClimbing[[#This Row],[Height (m)]]&lt;31, "26-30", IF(SportClimbing[[#This Row],[Height (m)]]&lt;36, "31-35", "35+"))))))</f>
        <v>21-25</v>
      </c>
      <c r="M44" t="s">
        <v>17</v>
      </c>
      <c r="N44">
        <v>2</v>
      </c>
      <c r="O44">
        <f>IF(ISNUMBER(SportClimbing[[#This Row],[Total number of tries]])=TRUE, SportClimbing[[#This Row],[Total number of tries]], 1)</f>
        <v>2</v>
      </c>
      <c r="P44" t="str">
        <f>IF(ISNUMBER(SportClimbing[[#This Row],[Total number of tries]])=TRUE, "redpoint", SportClimbing[[#This Row],[Total number of tries]])</f>
        <v>redpoint</v>
      </c>
      <c r="Q44">
        <f>_xlfn.XLOOKUP(SportClimbing[[#This Row],[Grade]],SCORE[GRADE],SCORE[SCORE],,)</f>
        <v>15</v>
      </c>
    </row>
    <row r="45" spans="1:17" x14ac:dyDescent="0.25">
      <c r="A45" s="21">
        <f>DATE(SportClimbing[[#This Row],[Year]],_xlfn.XLOOKUP(SportClimbing[[#This Row],[Month]],MONTHS[MONTHS 2],MONTHS[MONTHS 3]),SportClimbing[[#This Row],[Day]])</f>
        <v>43029</v>
      </c>
      <c r="B45" s="21" t="b">
        <f ca="1">AND(SportClimbing[[#This Row],[Date]] &gt;= TODAY()-365, SportClimbing[[#This Row],[Date]] &lt;= TODAY())</f>
        <v>0</v>
      </c>
      <c r="C45">
        <v>21</v>
      </c>
      <c r="D45" t="s">
        <v>162</v>
      </c>
      <c r="E45">
        <v>2017</v>
      </c>
      <c r="F45" t="s">
        <v>95</v>
      </c>
      <c r="G45" t="s">
        <v>21</v>
      </c>
      <c r="H45" t="s">
        <v>262</v>
      </c>
      <c r="I45" t="s">
        <v>43</v>
      </c>
      <c r="J45" t="s">
        <v>94</v>
      </c>
      <c r="K45">
        <v>25</v>
      </c>
      <c r="L45" t="str">
        <f>IF(SportClimbing[[#This Row],[Height (m)]]&lt;11, "0-10", IF(SportClimbing[[#This Row],[Height (m)]]&lt;16, "11-15", IF(SportClimbing[[#This Row],[Height (m)]]&lt;21, "16-20", IF(SportClimbing[[#This Row],[Height (m)]]&lt;26, "21-25", IF(SportClimbing[[#This Row],[Height (m)]]&lt;31, "26-30", IF(SportClimbing[[#This Row],[Height (m)]]&lt;36, "31-35", "35+"))))))</f>
        <v>21-25</v>
      </c>
      <c r="M45" t="s">
        <v>53</v>
      </c>
      <c r="N45" t="s">
        <v>130</v>
      </c>
      <c r="O45">
        <f>IF(ISNUMBER(SportClimbing[[#This Row],[Total number of tries]])=TRUE, SportClimbing[[#This Row],[Total number of tries]], 1)</f>
        <v>1</v>
      </c>
      <c r="P45" t="str">
        <f>IF(ISNUMBER(SportClimbing[[#This Row],[Total number of tries]])=TRUE, "redpoint", SportClimbing[[#This Row],[Total number of tries]])</f>
        <v>onsight</v>
      </c>
      <c r="Q45">
        <f>_xlfn.XLOOKUP(SportClimbing[[#This Row],[Grade]],SCORE[GRADE],SCORE[SCORE],,)</f>
        <v>15</v>
      </c>
    </row>
    <row r="46" spans="1:17" x14ac:dyDescent="0.25">
      <c r="A46" s="21">
        <f>DATE(SportClimbing[[#This Row],[Year]],_xlfn.XLOOKUP(SportClimbing[[#This Row],[Month]],MONTHS[MONTHS 2],MONTHS[MONTHS 3]),SportClimbing[[#This Row],[Day]])</f>
        <v>43029</v>
      </c>
      <c r="B46" s="21" t="b">
        <f ca="1">AND(SportClimbing[[#This Row],[Date]] &gt;= TODAY()-365, SportClimbing[[#This Row],[Date]] &lt;= TODAY())</f>
        <v>0</v>
      </c>
      <c r="C46">
        <v>21</v>
      </c>
      <c r="D46" t="s">
        <v>162</v>
      </c>
      <c r="E46">
        <v>2017</v>
      </c>
      <c r="F46" t="s">
        <v>97</v>
      </c>
      <c r="G46" t="s">
        <v>21</v>
      </c>
      <c r="H46" t="s">
        <v>262</v>
      </c>
      <c r="I46" t="s">
        <v>43</v>
      </c>
      <c r="J46" t="s">
        <v>91</v>
      </c>
      <c r="K46">
        <v>28</v>
      </c>
      <c r="L46" t="str">
        <f>IF(SportClimbing[[#This Row],[Height (m)]]&lt;11, "0-10", IF(SportClimbing[[#This Row],[Height (m)]]&lt;16, "11-15", IF(SportClimbing[[#This Row],[Height (m)]]&lt;21, "16-20", IF(SportClimbing[[#This Row],[Height (m)]]&lt;26, "21-25", IF(SportClimbing[[#This Row],[Height (m)]]&lt;31, "26-30", IF(SportClimbing[[#This Row],[Height (m)]]&lt;36, "31-35", "35+"))))))</f>
        <v>26-30</v>
      </c>
      <c r="M46" t="s">
        <v>53</v>
      </c>
      <c r="N46">
        <v>3</v>
      </c>
      <c r="O46">
        <f>IF(ISNUMBER(SportClimbing[[#This Row],[Total number of tries]])=TRUE, SportClimbing[[#This Row],[Total number of tries]], 1)</f>
        <v>3</v>
      </c>
      <c r="P46" t="str">
        <f>IF(ISNUMBER(SportClimbing[[#This Row],[Total number of tries]])=TRUE, "redpoint", SportClimbing[[#This Row],[Total number of tries]])</f>
        <v>redpoint</v>
      </c>
      <c r="Q46">
        <f>_xlfn.XLOOKUP(SportClimbing[[#This Row],[Grade]],SCORE[GRADE],SCORE[SCORE],,)</f>
        <v>15</v>
      </c>
    </row>
    <row r="47" spans="1:17" x14ac:dyDescent="0.25">
      <c r="A47" s="21">
        <f>DATE(SportClimbing[[#This Row],[Year]],_xlfn.XLOOKUP(SportClimbing[[#This Row],[Month]],MONTHS[MONTHS 2],MONTHS[MONTHS 3]),SportClimbing[[#This Row],[Day]])</f>
        <v>43030</v>
      </c>
      <c r="B47" s="21" t="b">
        <f ca="1">AND(SportClimbing[[#This Row],[Date]] &gt;= TODAY()-365, SportClimbing[[#This Row],[Date]] &lt;= TODAY())</f>
        <v>0</v>
      </c>
      <c r="C47">
        <v>22</v>
      </c>
      <c r="D47" t="s">
        <v>162</v>
      </c>
      <c r="E47">
        <v>2017</v>
      </c>
      <c r="F47" t="s">
        <v>96</v>
      </c>
      <c r="G47" t="s">
        <v>3</v>
      </c>
      <c r="H47" t="s">
        <v>262</v>
      </c>
      <c r="I47" t="s">
        <v>43</v>
      </c>
      <c r="J47" t="s">
        <v>93</v>
      </c>
      <c r="K47">
        <v>30</v>
      </c>
      <c r="L47" t="str">
        <f>IF(SportClimbing[[#This Row],[Height (m)]]&lt;11, "0-10", IF(SportClimbing[[#This Row],[Height (m)]]&lt;16, "11-15", IF(SportClimbing[[#This Row],[Height (m)]]&lt;21, "16-20", IF(SportClimbing[[#This Row],[Height (m)]]&lt;26, "21-25", IF(SportClimbing[[#This Row],[Height (m)]]&lt;31, "26-30", IF(SportClimbing[[#This Row],[Height (m)]]&lt;36, "31-35", "35+"))))))</f>
        <v>26-30</v>
      </c>
      <c r="M47" t="s">
        <v>53</v>
      </c>
      <c r="N47" t="s">
        <v>130</v>
      </c>
      <c r="O47">
        <f>IF(ISNUMBER(SportClimbing[[#This Row],[Total number of tries]])=TRUE, SportClimbing[[#This Row],[Total number of tries]], 1)</f>
        <v>1</v>
      </c>
      <c r="P47" t="str">
        <f>IF(ISNUMBER(SportClimbing[[#This Row],[Total number of tries]])=TRUE, "redpoint", SportClimbing[[#This Row],[Total number of tries]])</f>
        <v>onsight</v>
      </c>
      <c r="Q47">
        <f>_xlfn.XLOOKUP(SportClimbing[[#This Row],[Grade]],SCORE[GRADE],SCORE[SCORE],,)</f>
        <v>10</v>
      </c>
    </row>
    <row r="48" spans="1:17" x14ac:dyDescent="0.25">
      <c r="A48" s="21">
        <f>DATE(SportClimbing[[#This Row],[Year]],_xlfn.XLOOKUP(SportClimbing[[#This Row],[Month]],MONTHS[MONTHS 2],MONTHS[MONTHS 3]),SportClimbing[[#This Row],[Day]])</f>
        <v>43036</v>
      </c>
      <c r="B48" s="21" t="b">
        <f ca="1">AND(SportClimbing[[#This Row],[Date]] &gt;= TODAY()-365, SportClimbing[[#This Row],[Date]] &lt;= TODAY())</f>
        <v>0</v>
      </c>
      <c r="C48">
        <v>28</v>
      </c>
      <c r="D48" t="s">
        <v>162</v>
      </c>
      <c r="E48">
        <v>2017</v>
      </c>
      <c r="F48" t="s">
        <v>101</v>
      </c>
      <c r="G48" t="s">
        <v>3</v>
      </c>
      <c r="H48" t="s">
        <v>262</v>
      </c>
      <c r="I48" t="s">
        <v>100</v>
      </c>
      <c r="J48" t="s">
        <v>213</v>
      </c>
      <c r="K48">
        <v>25</v>
      </c>
      <c r="L48" t="str">
        <f>IF(SportClimbing[[#This Row],[Height (m)]]&lt;11, "0-10", IF(SportClimbing[[#This Row],[Height (m)]]&lt;16, "11-15", IF(SportClimbing[[#This Row],[Height (m)]]&lt;21, "16-20", IF(SportClimbing[[#This Row],[Height (m)]]&lt;26, "21-25", IF(SportClimbing[[#This Row],[Height (m)]]&lt;31, "26-30", IF(SportClimbing[[#This Row],[Height (m)]]&lt;36, "31-35", "35+"))))))</f>
        <v>21-25</v>
      </c>
      <c r="M48" t="s">
        <v>132</v>
      </c>
      <c r="N48">
        <v>2</v>
      </c>
      <c r="O48">
        <f>IF(ISNUMBER(SportClimbing[[#This Row],[Total number of tries]])=TRUE, SportClimbing[[#This Row],[Total number of tries]], 1)</f>
        <v>2</v>
      </c>
      <c r="P48" t="str">
        <f>IF(ISNUMBER(SportClimbing[[#This Row],[Total number of tries]])=TRUE, "redpoint", SportClimbing[[#This Row],[Total number of tries]])</f>
        <v>redpoint</v>
      </c>
      <c r="Q48">
        <f>_xlfn.XLOOKUP(SportClimbing[[#This Row],[Grade]],SCORE[GRADE],SCORE[SCORE],,)</f>
        <v>10</v>
      </c>
    </row>
    <row r="49" spans="1:17" x14ac:dyDescent="0.25">
      <c r="A49" s="21">
        <f>DATE(SportClimbing[[#This Row],[Year]],_xlfn.XLOOKUP(SportClimbing[[#This Row],[Month]],MONTHS[MONTHS 2],MONTHS[MONTHS 3]),SportClimbing[[#This Row],[Day]])</f>
        <v>43036</v>
      </c>
      <c r="B49" s="21" t="b">
        <f ca="1">AND(SportClimbing[[#This Row],[Date]] &gt;= TODAY()-365, SportClimbing[[#This Row],[Date]] &lt;= TODAY())</f>
        <v>0</v>
      </c>
      <c r="C49">
        <v>28</v>
      </c>
      <c r="D49" t="s">
        <v>162</v>
      </c>
      <c r="E49">
        <v>2017</v>
      </c>
      <c r="F49" t="s">
        <v>102</v>
      </c>
      <c r="G49" t="s">
        <v>3</v>
      </c>
      <c r="H49" t="s">
        <v>262</v>
      </c>
      <c r="I49" t="s">
        <v>100</v>
      </c>
      <c r="J49" t="s">
        <v>214</v>
      </c>
      <c r="K49">
        <v>25</v>
      </c>
      <c r="L49" t="str">
        <f>IF(SportClimbing[[#This Row],[Height (m)]]&lt;11, "0-10", IF(SportClimbing[[#This Row],[Height (m)]]&lt;16, "11-15", IF(SportClimbing[[#This Row],[Height (m)]]&lt;21, "16-20", IF(SportClimbing[[#This Row],[Height (m)]]&lt;26, "21-25", IF(SportClimbing[[#This Row],[Height (m)]]&lt;31, "26-30", IF(SportClimbing[[#This Row],[Height (m)]]&lt;36, "31-35", "35+"))))))</f>
        <v>21-25</v>
      </c>
      <c r="M49" t="s">
        <v>132</v>
      </c>
      <c r="N49">
        <v>4</v>
      </c>
      <c r="O49">
        <f>IF(ISNUMBER(SportClimbing[[#This Row],[Total number of tries]])=TRUE, SportClimbing[[#This Row],[Total number of tries]], 1)</f>
        <v>4</v>
      </c>
      <c r="P49" t="str">
        <f>IF(ISNUMBER(SportClimbing[[#This Row],[Total number of tries]])=TRUE, "redpoint", SportClimbing[[#This Row],[Total number of tries]])</f>
        <v>redpoint</v>
      </c>
      <c r="Q49">
        <f>_xlfn.XLOOKUP(SportClimbing[[#This Row],[Grade]],SCORE[GRADE],SCORE[SCORE],,)</f>
        <v>10</v>
      </c>
    </row>
    <row r="50" spans="1:17" x14ac:dyDescent="0.25">
      <c r="A50" s="21">
        <f>DATE(SportClimbing[[#This Row],[Year]],_xlfn.XLOOKUP(SportClimbing[[#This Row],[Month]],MONTHS[MONTHS 2],MONTHS[MONTHS 3]),SportClimbing[[#This Row],[Day]])</f>
        <v>43043</v>
      </c>
      <c r="B50" s="21" t="b">
        <f ca="1">AND(SportClimbing[[#This Row],[Date]] &gt;= TODAY()-365, SportClimbing[[#This Row],[Date]] &lt;= TODAY())</f>
        <v>0</v>
      </c>
      <c r="C50">
        <v>4</v>
      </c>
      <c r="D50" t="s">
        <v>160</v>
      </c>
      <c r="E50">
        <v>2017</v>
      </c>
      <c r="F50" t="s">
        <v>103</v>
      </c>
      <c r="G50" t="s">
        <v>29</v>
      </c>
      <c r="H50" t="s">
        <v>262</v>
      </c>
      <c r="I50" t="s">
        <v>22</v>
      </c>
      <c r="J50" t="s">
        <v>23</v>
      </c>
      <c r="K50">
        <v>25</v>
      </c>
      <c r="L50" t="str">
        <f>IF(SportClimbing[[#This Row],[Height (m)]]&lt;11, "0-10", IF(SportClimbing[[#This Row],[Height (m)]]&lt;16, "11-15", IF(SportClimbing[[#This Row],[Height (m)]]&lt;21, "16-20", IF(SportClimbing[[#This Row],[Height (m)]]&lt;26, "21-25", IF(SportClimbing[[#This Row],[Height (m)]]&lt;31, "26-30", IF(SportClimbing[[#This Row],[Height (m)]]&lt;36, "31-35", "35+"))))))</f>
        <v>21-25</v>
      </c>
      <c r="M50" t="s">
        <v>104</v>
      </c>
      <c r="N50">
        <v>6</v>
      </c>
      <c r="O50">
        <f>IF(ISNUMBER(SportClimbing[[#This Row],[Total number of tries]])=TRUE, SportClimbing[[#This Row],[Total number of tries]], 1)</f>
        <v>6</v>
      </c>
      <c r="P50" t="str">
        <f>IF(ISNUMBER(SportClimbing[[#This Row],[Total number of tries]])=TRUE, "redpoint", SportClimbing[[#This Row],[Total number of tries]])</f>
        <v>redpoint</v>
      </c>
      <c r="Q50">
        <f>_xlfn.XLOOKUP(SportClimbing[[#This Row],[Grade]],SCORE[GRADE],SCORE[SCORE],,)</f>
        <v>25</v>
      </c>
    </row>
    <row r="51" spans="1:17" x14ac:dyDescent="0.25">
      <c r="A51" s="21">
        <f>DATE(SportClimbing[[#This Row],[Year]],_xlfn.XLOOKUP(SportClimbing[[#This Row],[Month]],MONTHS[MONTHS 2],MONTHS[MONTHS 3]),SportClimbing[[#This Row],[Day]])</f>
        <v>43077</v>
      </c>
      <c r="B51" s="21" t="b">
        <f ca="1">AND(SportClimbing[[#This Row],[Date]] &gt;= TODAY()-365, SportClimbing[[#This Row],[Date]] &lt;= TODAY())</f>
        <v>0</v>
      </c>
      <c r="C51">
        <v>8</v>
      </c>
      <c r="D51" t="s">
        <v>161</v>
      </c>
      <c r="E51">
        <v>2017</v>
      </c>
      <c r="F51" t="s">
        <v>109</v>
      </c>
      <c r="G51" t="s">
        <v>21</v>
      </c>
      <c r="H51" t="s">
        <v>262</v>
      </c>
      <c r="I51" t="s">
        <v>43</v>
      </c>
      <c r="J51" t="s">
        <v>226</v>
      </c>
      <c r="K51">
        <v>25</v>
      </c>
      <c r="L51" t="str">
        <f>IF(SportClimbing[[#This Row],[Height (m)]]&lt;11, "0-10", IF(SportClimbing[[#This Row],[Height (m)]]&lt;16, "11-15", IF(SportClimbing[[#This Row],[Height (m)]]&lt;21, "16-20", IF(SportClimbing[[#This Row],[Height (m)]]&lt;26, "21-25", IF(SportClimbing[[#This Row],[Height (m)]]&lt;31, "26-30", IF(SportClimbing[[#This Row],[Height (m)]]&lt;36, "31-35", "35+"))))))</f>
        <v>21-25</v>
      </c>
      <c r="M51" t="s">
        <v>131</v>
      </c>
      <c r="N51">
        <v>2</v>
      </c>
      <c r="O51">
        <f>IF(ISNUMBER(SportClimbing[[#This Row],[Total number of tries]])=TRUE, SportClimbing[[#This Row],[Total number of tries]], 1)</f>
        <v>2</v>
      </c>
      <c r="P51" t="str">
        <f>IF(ISNUMBER(SportClimbing[[#This Row],[Total number of tries]])=TRUE, "redpoint", SportClimbing[[#This Row],[Total number of tries]])</f>
        <v>redpoint</v>
      </c>
      <c r="Q51">
        <f>_xlfn.XLOOKUP(SportClimbing[[#This Row],[Grade]],SCORE[GRADE],SCORE[SCORE],,)</f>
        <v>15</v>
      </c>
    </row>
    <row r="52" spans="1:17" x14ac:dyDescent="0.25">
      <c r="A52" s="21">
        <f>DATE(SportClimbing[[#This Row],[Year]],_xlfn.XLOOKUP(SportClimbing[[#This Row],[Month]],MONTHS[MONTHS 2],MONTHS[MONTHS 3]),SportClimbing[[#This Row],[Day]])</f>
        <v>43078</v>
      </c>
      <c r="B52" s="21" t="b">
        <f ca="1">AND(SportClimbing[[#This Row],[Date]] &gt;= TODAY()-365, SportClimbing[[#This Row],[Date]] &lt;= TODAY())</f>
        <v>0</v>
      </c>
      <c r="C52">
        <v>9</v>
      </c>
      <c r="D52" t="s">
        <v>161</v>
      </c>
      <c r="E52">
        <v>2017</v>
      </c>
      <c r="F52" t="s">
        <v>108</v>
      </c>
      <c r="G52" t="s">
        <v>3</v>
      </c>
      <c r="H52" t="s">
        <v>262</v>
      </c>
      <c r="I52" t="s">
        <v>105</v>
      </c>
      <c r="J52" t="s">
        <v>117</v>
      </c>
      <c r="K52">
        <v>20</v>
      </c>
      <c r="L52" t="str">
        <f>IF(SportClimbing[[#This Row],[Height (m)]]&lt;11, "0-10", IF(SportClimbing[[#This Row],[Height (m)]]&lt;16, "11-15", IF(SportClimbing[[#This Row],[Height (m)]]&lt;21, "16-20", IF(SportClimbing[[#This Row],[Height (m)]]&lt;26, "21-25", IF(SportClimbing[[#This Row],[Height (m)]]&lt;31, "26-30", IF(SportClimbing[[#This Row],[Height (m)]]&lt;36, "31-35", "35+"))))))</f>
        <v>16-20</v>
      </c>
      <c r="M52" t="s">
        <v>38</v>
      </c>
      <c r="N52" t="s">
        <v>11</v>
      </c>
      <c r="O52">
        <f>IF(ISNUMBER(SportClimbing[[#This Row],[Total number of tries]])=TRUE, SportClimbing[[#This Row],[Total number of tries]], 1)</f>
        <v>1</v>
      </c>
      <c r="P52" t="str">
        <f>IF(ISNUMBER(SportClimbing[[#This Row],[Total number of tries]])=TRUE, "redpoint", SportClimbing[[#This Row],[Total number of tries]])</f>
        <v>flash</v>
      </c>
      <c r="Q52">
        <f>_xlfn.XLOOKUP(SportClimbing[[#This Row],[Grade]],SCORE[GRADE],SCORE[SCORE],,)</f>
        <v>10</v>
      </c>
    </row>
    <row r="53" spans="1:17" x14ac:dyDescent="0.25">
      <c r="A53" s="21">
        <f>DATE(SportClimbing[[#This Row],[Year]],_xlfn.XLOOKUP(SportClimbing[[#This Row],[Month]],MONTHS[MONTHS 2],MONTHS[MONTHS 3]),SportClimbing[[#This Row],[Day]])</f>
        <v>43079</v>
      </c>
      <c r="B53" s="21" t="b">
        <f ca="1">AND(SportClimbing[[#This Row],[Date]] &gt;= TODAY()-365, SportClimbing[[#This Row],[Date]] &lt;= TODAY())</f>
        <v>0</v>
      </c>
      <c r="C53">
        <v>10</v>
      </c>
      <c r="D53" t="s">
        <v>161</v>
      </c>
      <c r="E53">
        <v>2017</v>
      </c>
      <c r="F53" t="s">
        <v>107</v>
      </c>
      <c r="G53" t="s">
        <v>21</v>
      </c>
      <c r="H53" t="s">
        <v>262</v>
      </c>
      <c r="I53" t="s">
        <v>43</v>
      </c>
      <c r="J53" t="s">
        <v>106</v>
      </c>
      <c r="K53">
        <v>20</v>
      </c>
      <c r="L53" t="str">
        <f>IF(SportClimbing[[#This Row],[Height (m)]]&lt;11, "0-10", IF(SportClimbing[[#This Row],[Height (m)]]&lt;16, "11-15", IF(SportClimbing[[#This Row],[Height (m)]]&lt;21, "16-20", IF(SportClimbing[[#This Row],[Height (m)]]&lt;26, "21-25", IF(SportClimbing[[#This Row],[Height (m)]]&lt;31, "26-30", IF(SportClimbing[[#This Row],[Height (m)]]&lt;36, "31-35", "35+"))))))</f>
        <v>16-20</v>
      </c>
      <c r="M53" t="s">
        <v>122</v>
      </c>
      <c r="N53">
        <v>3</v>
      </c>
      <c r="O53">
        <f>IF(ISNUMBER(SportClimbing[[#This Row],[Total number of tries]])=TRUE, SportClimbing[[#This Row],[Total number of tries]], 1)</f>
        <v>3</v>
      </c>
      <c r="P53" t="str">
        <f>IF(ISNUMBER(SportClimbing[[#This Row],[Total number of tries]])=TRUE, "redpoint", SportClimbing[[#This Row],[Total number of tries]])</f>
        <v>redpoint</v>
      </c>
      <c r="Q53">
        <f>_xlfn.XLOOKUP(SportClimbing[[#This Row],[Grade]],SCORE[GRADE],SCORE[SCORE],,)</f>
        <v>15</v>
      </c>
    </row>
    <row r="54" spans="1:17" x14ac:dyDescent="0.25">
      <c r="A54" s="21">
        <f>DATE(SportClimbing[[#This Row],[Year]],_xlfn.XLOOKUP(SportClimbing[[#This Row],[Month]],MONTHS[MONTHS 2],MONTHS[MONTHS 3]),SportClimbing[[#This Row],[Day]])</f>
        <v>43085</v>
      </c>
      <c r="B54" s="21" t="b">
        <f ca="1">AND(SportClimbing[[#This Row],[Date]] &gt;= TODAY()-365, SportClimbing[[#This Row],[Date]] &lt;= TODAY())</f>
        <v>0</v>
      </c>
      <c r="C54">
        <v>16</v>
      </c>
      <c r="D54" t="s">
        <v>161</v>
      </c>
      <c r="E54">
        <v>2017</v>
      </c>
      <c r="F54" t="s">
        <v>112</v>
      </c>
      <c r="G54" t="s">
        <v>3</v>
      </c>
      <c r="H54" t="s">
        <v>262</v>
      </c>
      <c r="I54" t="s">
        <v>105</v>
      </c>
      <c r="J54" t="s">
        <v>110</v>
      </c>
      <c r="K54">
        <v>30</v>
      </c>
      <c r="L54" t="str">
        <f>IF(SportClimbing[[#This Row],[Height (m)]]&lt;11, "0-10", IF(SportClimbing[[#This Row],[Height (m)]]&lt;16, "11-15", IF(SportClimbing[[#This Row],[Height (m)]]&lt;21, "16-20", IF(SportClimbing[[#This Row],[Height (m)]]&lt;26, "21-25", IF(SportClimbing[[#This Row],[Height (m)]]&lt;31, "26-30", IF(SportClimbing[[#This Row],[Height (m)]]&lt;36, "31-35", "35+"))))))</f>
        <v>26-30</v>
      </c>
      <c r="M54" t="s">
        <v>111</v>
      </c>
      <c r="N54" t="s">
        <v>130</v>
      </c>
      <c r="O54">
        <f>IF(ISNUMBER(SportClimbing[[#This Row],[Total number of tries]])=TRUE, SportClimbing[[#This Row],[Total number of tries]], 1)</f>
        <v>1</v>
      </c>
      <c r="P54" t="str">
        <f>IF(ISNUMBER(SportClimbing[[#This Row],[Total number of tries]])=TRUE, "redpoint", SportClimbing[[#This Row],[Total number of tries]])</f>
        <v>onsight</v>
      </c>
      <c r="Q54">
        <f>_xlfn.XLOOKUP(SportClimbing[[#This Row],[Grade]],SCORE[GRADE],SCORE[SCORE],,)</f>
        <v>10</v>
      </c>
    </row>
    <row r="55" spans="1:17" x14ac:dyDescent="0.25">
      <c r="A55" s="21">
        <f>DATE(SportClimbing[[#This Row],[Year]],_xlfn.XLOOKUP(SportClimbing[[#This Row],[Month]],MONTHS[MONTHS 2],MONTHS[MONTHS 3]),SportClimbing[[#This Row],[Day]])</f>
        <v>43086</v>
      </c>
      <c r="B55" s="21" t="b">
        <f ca="1">AND(SportClimbing[[#This Row],[Date]] &gt;= TODAY()-365, SportClimbing[[#This Row],[Date]] &lt;= TODAY())</f>
        <v>0</v>
      </c>
      <c r="C55">
        <v>17</v>
      </c>
      <c r="D55" t="s">
        <v>161</v>
      </c>
      <c r="E55">
        <v>2017</v>
      </c>
      <c r="F55" t="s">
        <v>113</v>
      </c>
      <c r="G55" t="s">
        <v>29</v>
      </c>
      <c r="H55" t="s">
        <v>262</v>
      </c>
      <c r="I55" t="s">
        <v>105</v>
      </c>
      <c r="J55" t="s">
        <v>110</v>
      </c>
      <c r="K55">
        <v>30</v>
      </c>
      <c r="L55" t="str">
        <f>IF(SportClimbing[[#This Row],[Height (m)]]&lt;11, "0-10", IF(SportClimbing[[#This Row],[Height (m)]]&lt;16, "11-15", IF(SportClimbing[[#This Row],[Height (m)]]&lt;21, "16-20", IF(SportClimbing[[#This Row],[Height (m)]]&lt;26, "21-25", IF(SportClimbing[[#This Row],[Height (m)]]&lt;31, "26-30", IF(SportClimbing[[#This Row],[Height (m)]]&lt;36, "31-35", "35+"))))))</f>
        <v>26-30</v>
      </c>
      <c r="M55" t="s">
        <v>111</v>
      </c>
      <c r="N55">
        <v>2</v>
      </c>
      <c r="O55">
        <f>IF(ISNUMBER(SportClimbing[[#This Row],[Total number of tries]])=TRUE, SportClimbing[[#This Row],[Total number of tries]], 1)</f>
        <v>2</v>
      </c>
      <c r="P55" t="str">
        <f>IF(ISNUMBER(SportClimbing[[#This Row],[Total number of tries]])=TRUE, "redpoint", SportClimbing[[#This Row],[Total number of tries]])</f>
        <v>redpoint</v>
      </c>
      <c r="Q55">
        <f>_xlfn.XLOOKUP(SportClimbing[[#This Row],[Grade]],SCORE[GRADE],SCORE[SCORE],,)</f>
        <v>25</v>
      </c>
    </row>
    <row r="56" spans="1:17" x14ac:dyDescent="0.25">
      <c r="A56" s="21">
        <f>DATE(SportClimbing[[#This Row],[Year]],_xlfn.XLOOKUP(SportClimbing[[#This Row],[Month]],MONTHS[MONTHS 2],MONTHS[MONTHS 3]),SportClimbing[[#This Row],[Day]])</f>
        <v>43099</v>
      </c>
      <c r="B56" s="21" t="b">
        <f ca="1">AND(SportClimbing[[#This Row],[Date]] &gt;= TODAY()-365, SportClimbing[[#This Row],[Date]] &lt;= TODAY())</f>
        <v>0</v>
      </c>
      <c r="C56">
        <v>30</v>
      </c>
      <c r="D56" t="s">
        <v>161</v>
      </c>
      <c r="E56">
        <v>2017</v>
      </c>
      <c r="F56" t="s">
        <v>116</v>
      </c>
      <c r="G56" t="s">
        <v>32</v>
      </c>
      <c r="H56" t="s">
        <v>262</v>
      </c>
      <c r="I56" t="s">
        <v>43</v>
      </c>
      <c r="J56" t="s">
        <v>115</v>
      </c>
      <c r="K56">
        <v>38</v>
      </c>
      <c r="L56" t="str">
        <f>IF(SportClimbing[[#This Row],[Height (m)]]&lt;11, "0-10", IF(SportClimbing[[#This Row],[Height (m)]]&lt;16, "11-15", IF(SportClimbing[[#This Row],[Height (m)]]&lt;21, "16-20", IF(SportClimbing[[#This Row],[Height (m)]]&lt;26, "21-25", IF(SportClimbing[[#This Row],[Height (m)]]&lt;31, "26-30", IF(SportClimbing[[#This Row],[Height (m)]]&lt;36, "31-35", "35+"))))))</f>
        <v>35+</v>
      </c>
      <c r="M56" t="s">
        <v>131</v>
      </c>
      <c r="N56" t="s">
        <v>130</v>
      </c>
      <c r="O56">
        <f>IF(ISNUMBER(SportClimbing[[#This Row],[Total number of tries]])=TRUE, SportClimbing[[#This Row],[Total number of tries]], 1)</f>
        <v>1</v>
      </c>
      <c r="P56" t="str">
        <f>IF(ISNUMBER(SportClimbing[[#This Row],[Total number of tries]])=TRUE, "redpoint", SportClimbing[[#This Row],[Total number of tries]])</f>
        <v>onsight</v>
      </c>
      <c r="Q56">
        <f>_xlfn.XLOOKUP(SportClimbing[[#This Row],[Grade]],SCORE[GRADE],SCORE[SCORE],,)</f>
        <v>40</v>
      </c>
    </row>
    <row r="57" spans="1:17" x14ac:dyDescent="0.25">
      <c r="A57" s="21">
        <f>DATE(SportClimbing[[#This Row],[Year]],_xlfn.XLOOKUP(SportClimbing[[#This Row],[Month]],MONTHS[MONTHS 2],MONTHS[MONTHS 3]),SportClimbing[[#This Row],[Day]])</f>
        <v>43100</v>
      </c>
      <c r="B57" s="21" t="b">
        <f ca="1">AND(SportClimbing[[#This Row],[Date]] &gt;= TODAY()-365, SportClimbing[[#This Row],[Date]] &lt;= TODAY())</f>
        <v>0</v>
      </c>
      <c r="C57">
        <v>31</v>
      </c>
      <c r="D57" t="s">
        <v>161</v>
      </c>
      <c r="E57">
        <v>2017</v>
      </c>
      <c r="F57" t="s">
        <v>198</v>
      </c>
      <c r="G57" t="s">
        <v>3</v>
      </c>
      <c r="H57" t="s">
        <v>262</v>
      </c>
      <c r="I57" t="s">
        <v>105</v>
      </c>
      <c r="J57" t="s">
        <v>114</v>
      </c>
      <c r="K57">
        <v>20</v>
      </c>
      <c r="L57" t="str">
        <f>IF(SportClimbing[[#This Row],[Height (m)]]&lt;11, "0-10", IF(SportClimbing[[#This Row],[Height (m)]]&lt;16, "11-15", IF(SportClimbing[[#This Row],[Height (m)]]&lt;21, "16-20", IF(SportClimbing[[#This Row],[Height (m)]]&lt;26, "21-25", IF(SportClimbing[[#This Row],[Height (m)]]&lt;31, "26-30", IF(SportClimbing[[#This Row],[Height (m)]]&lt;36, "31-35", "35+"))))))</f>
        <v>16-20</v>
      </c>
      <c r="M57" t="s">
        <v>131</v>
      </c>
      <c r="N57" t="s">
        <v>130</v>
      </c>
      <c r="O57">
        <f>IF(ISNUMBER(SportClimbing[[#This Row],[Total number of tries]])=TRUE, SportClimbing[[#This Row],[Total number of tries]], 1)</f>
        <v>1</v>
      </c>
      <c r="P57" t="str">
        <f>IF(ISNUMBER(SportClimbing[[#This Row],[Total number of tries]])=TRUE, "redpoint", SportClimbing[[#This Row],[Total number of tries]])</f>
        <v>onsight</v>
      </c>
      <c r="Q57">
        <f>_xlfn.XLOOKUP(SportClimbing[[#This Row],[Grade]],SCORE[GRADE],SCORE[SCORE],,)</f>
        <v>10</v>
      </c>
    </row>
    <row r="58" spans="1:17" x14ac:dyDescent="0.25">
      <c r="A58" s="21">
        <f>DATE(SportClimbing[[#This Row],[Year]],_xlfn.XLOOKUP(SportClimbing[[#This Row],[Month]],MONTHS[MONTHS 2],MONTHS[MONTHS 3]),SportClimbing[[#This Row],[Day]])</f>
        <v>43100</v>
      </c>
      <c r="B58" s="21" t="b">
        <f ca="1">AND(SportClimbing[[#This Row],[Date]] &gt;= TODAY()-365, SportClimbing[[#This Row],[Date]] &lt;= TODAY())</f>
        <v>0</v>
      </c>
      <c r="C58">
        <v>31</v>
      </c>
      <c r="D58" t="s">
        <v>161</v>
      </c>
      <c r="E58">
        <v>2017</v>
      </c>
      <c r="F58" t="s">
        <v>244</v>
      </c>
      <c r="G58" t="s">
        <v>21</v>
      </c>
      <c r="H58" t="s">
        <v>262</v>
      </c>
      <c r="I58" t="s">
        <v>105</v>
      </c>
      <c r="J58" t="s">
        <v>114</v>
      </c>
      <c r="K58">
        <v>25</v>
      </c>
      <c r="L58" t="str">
        <f>IF(SportClimbing[[#This Row],[Height (m)]]&lt;11, "0-10", IF(SportClimbing[[#This Row],[Height (m)]]&lt;16, "11-15", IF(SportClimbing[[#This Row],[Height (m)]]&lt;21, "16-20", IF(SportClimbing[[#This Row],[Height (m)]]&lt;26, "21-25", IF(SportClimbing[[#This Row],[Height (m)]]&lt;31, "26-30", IF(SportClimbing[[#This Row],[Height (m)]]&lt;36, "31-35", "35+"))))))</f>
        <v>21-25</v>
      </c>
      <c r="M58" t="s">
        <v>131</v>
      </c>
      <c r="N58">
        <v>2</v>
      </c>
      <c r="O58">
        <f>IF(ISNUMBER(SportClimbing[[#This Row],[Total number of tries]])=TRUE, SportClimbing[[#This Row],[Total number of tries]], 1)</f>
        <v>2</v>
      </c>
      <c r="P58" t="str">
        <f>IF(ISNUMBER(SportClimbing[[#This Row],[Total number of tries]])=TRUE, "redpoint", SportClimbing[[#This Row],[Total number of tries]])</f>
        <v>redpoint</v>
      </c>
      <c r="Q58">
        <f>_xlfn.XLOOKUP(SportClimbing[[#This Row],[Grade]],SCORE[GRADE],SCORE[SCORE],,)</f>
        <v>15</v>
      </c>
    </row>
    <row r="59" spans="1:17" x14ac:dyDescent="0.25">
      <c r="A59" s="21">
        <f>DATE(SportClimbing[[#This Row],[Year]],_xlfn.XLOOKUP(SportClimbing[[#This Row],[Month]],MONTHS[MONTHS 2],MONTHS[MONTHS 3]),SportClimbing[[#This Row],[Day]])</f>
        <v>43105</v>
      </c>
      <c r="B59" s="21" t="b">
        <f ca="1">AND(SportClimbing[[#This Row],[Date]] &gt;= TODAY()-365, SportClimbing[[#This Row],[Date]] &lt;= TODAY())</f>
        <v>0</v>
      </c>
      <c r="C59">
        <v>5</v>
      </c>
      <c r="D59" t="s">
        <v>151</v>
      </c>
      <c r="E59">
        <v>2018</v>
      </c>
      <c r="F59" t="s">
        <v>119</v>
      </c>
      <c r="G59" t="s">
        <v>29</v>
      </c>
      <c r="H59" t="s">
        <v>262</v>
      </c>
      <c r="I59" t="s">
        <v>25</v>
      </c>
      <c r="J59" t="s">
        <v>26</v>
      </c>
      <c r="K59">
        <v>20</v>
      </c>
      <c r="L59" t="str">
        <f>IF(SportClimbing[[#This Row],[Height (m)]]&lt;11, "0-10", IF(SportClimbing[[#This Row],[Height (m)]]&lt;16, "11-15", IF(SportClimbing[[#This Row],[Height (m)]]&lt;21, "16-20", IF(SportClimbing[[#This Row],[Height (m)]]&lt;26, "21-25", IF(SportClimbing[[#This Row],[Height (m)]]&lt;31, "26-30", IF(SportClimbing[[#This Row],[Height (m)]]&lt;36, "31-35", "35+"))))))</f>
        <v>16-20</v>
      </c>
      <c r="M59" t="s">
        <v>120</v>
      </c>
      <c r="N59">
        <v>2</v>
      </c>
      <c r="O59">
        <f>IF(ISNUMBER(SportClimbing[[#This Row],[Total number of tries]])=TRUE, SportClimbing[[#This Row],[Total number of tries]], 1)</f>
        <v>2</v>
      </c>
      <c r="P59" t="str">
        <f>IF(ISNUMBER(SportClimbing[[#This Row],[Total number of tries]])=TRUE, "redpoint", SportClimbing[[#This Row],[Total number of tries]])</f>
        <v>redpoint</v>
      </c>
      <c r="Q59">
        <f>_xlfn.XLOOKUP(SportClimbing[[#This Row],[Grade]],SCORE[GRADE],SCORE[SCORE],,)</f>
        <v>25</v>
      </c>
    </row>
    <row r="60" spans="1:17" x14ac:dyDescent="0.25">
      <c r="A60" s="21">
        <f>DATE(SportClimbing[[#This Row],[Year]],_xlfn.XLOOKUP(SportClimbing[[#This Row],[Month]],MONTHS[MONTHS 2],MONTHS[MONTHS 3]),SportClimbing[[#This Row],[Day]])</f>
        <v>43127</v>
      </c>
      <c r="B60" s="21" t="b">
        <f ca="1">AND(SportClimbing[[#This Row],[Date]] &gt;= TODAY()-365, SportClimbing[[#This Row],[Date]] &lt;= TODAY())</f>
        <v>0</v>
      </c>
      <c r="C60">
        <v>27</v>
      </c>
      <c r="D60" t="s">
        <v>151</v>
      </c>
      <c r="E60">
        <v>2018</v>
      </c>
      <c r="F60" t="s">
        <v>121</v>
      </c>
      <c r="G60" t="s">
        <v>32</v>
      </c>
      <c r="H60" t="s">
        <v>262</v>
      </c>
      <c r="I60" t="s">
        <v>22</v>
      </c>
      <c r="J60" t="s">
        <v>23</v>
      </c>
      <c r="K60">
        <v>25</v>
      </c>
      <c r="L60" t="str">
        <f>IF(SportClimbing[[#This Row],[Height (m)]]&lt;11, "0-10", IF(SportClimbing[[#This Row],[Height (m)]]&lt;16, "11-15", IF(SportClimbing[[#This Row],[Height (m)]]&lt;21, "16-20", IF(SportClimbing[[#This Row],[Height (m)]]&lt;26, "21-25", IF(SportClimbing[[#This Row],[Height (m)]]&lt;31, "26-30", IF(SportClimbing[[#This Row],[Height (m)]]&lt;36, "31-35", "35+"))))))</f>
        <v>21-25</v>
      </c>
      <c r="M60" t="s">
        <v>131</v>
      </c>
      <c r="N60">
        <v>10</v>
      </c>
      <c r="O60">
        <f>IF(ISNUMBER(SportClimbing[[#This Row],[Total number of tries]])=TRUE, SportClimbing[[#This Row],[Total number of tries]], 1)</f>
        <v>10</v>
      </c>
      <c r="P60" t="str">
        <f>IF(ISNUMBER(SportClimbing[[#This Row],[Total number of tries]])=TRUE, "redpoint", SportClimbing[[#This Row],[Total number of tries]])</f>
        <v>redpoint</v>
      </c>
      <c r="Q60">
        <f>_xlfn.XLOOKUP(SportClimbing[[#This Row],[Grade]],SCORE[GRADE],SCORE[SCORE],,)</f>
        <v>40</v>
      </c>
    </row>
    <row r="61" spans="1:17" x14ac:dyDescent="0.25">
      <c r="A61" s="21">
        <f>DATE(SportClimbing[[#This Row],[Year]],_xlfn.XLOOKUP(SportClimbing[[#This Row],[Month]],MONTHS[MONTHS 2],MONTHS[MONTHS 3]),SportClimbing[[#This Row],[Day]])</f>
        <v>43134</v>
      </c>
      <c r="B61" s="21" t="b">
        <f ca="1">AND(SportClimbing[[#This Row],[Date]] &gt;= TODAY()-365, SportClimbing[[#This Row],[Date]] &lt;= TODAY())</f>
        <v>0</v>
      </c>
      <c r="C61">
        <v>3</v>
      </c>
      <c r="D61" t="s">
        <v>152</v>
      </c>
      <c r="E61">
        <v>2018</v>
      </c>
      <c r="F61" t="s">
        <v>125</v>
      </c>
      <c r="G61" t="s">
        <v>29</v>
      </c>
      <c r="H61" t="s">
        <v>262</v>
      </c>
      <c r="I61" t="s">
        <v>123</v>
      </c>
      <c r="J61" t="s">
        <v>124</v>
      </c>
      <c r="K61">
        <v>12</v>
      </c>
      <c r="L61" t="str">
        <f>IF(SportClimbing[[#This Row],[Height (m)]]&lt;11, "0-10", IF(SportClimbing[[#This Row],[Height (m)]]&lt;16, "11-15", IF(SportClimbing[[#This Row],[Height (m)]]&lt;21, "16-20", IF(SportClimbing[[#This Row],[Height (m)]]&lt;26, "21-25", IF(SportClimbing[[#This Row],[Height (m)]]&lt;31, "26-30", IF(SportClimbing[[#This Row],[Height (m)]]&lt;36, "31-35", "35+"))))))</f>
        <v>11-15</v>
      </c>
      <c r="M61" t="s">
        <v>131</v>
      </c>
      <c r="N61">
        <v>3</v>
      </c>
      <c r="O61">
        <f>IF(ISNUMBER(SportClimbing[[#This Row],[Total number of tries]])=TRUE, SportClimbing[[#This Row],[Total number of tries]], 1)</f>
        <v>3</v>
      </c>
      <c r="P61" t="str">
        <f>IF(ISNUMBER(SportClimbing[[#This Row],[Total number of tries]])=TRUE, "redpoint", SportClimbing[[#This Row],[Total number of tries]])</f>
        <v>redpoint</v>
      </c>
      <c r="Q61">
        <f>_xlfn.XLOOKUP(SportClimbing[[#This Row],[Grade]],SCORE[GRADE],SCORE[SCORE],,)</f>
        <v>25</v>
      </c>
    </row>
    <row r="62" spans="1:17" x14ac:dyDescent="0.25">
      <c r="A62" s="21">
        <f>DATE(SportClimbing[[#This Row],[Year]],_xlfn.XLOOKUP(SportClimbing[[#This Row],[Month]],MONTHS[MONTHS 2],MONTHS[MONTHS 3]),SportClimbing[[#This Row],[Day]])</f>
        <v>43153</v>
      </c>
      <c r="B62" s="21" t="b">
        <f ca="1">AND(SportClimbing[[#This Row],[Date]] &gt;= TODAY()-365, SportClimbing[[#This Row],[Date]] &lt;= TODAY())</f>
        <v>0</v>
      </c>
      <c r="C62">
        <v>22</v>
      </c>
      <c r="D62" t="s">
        <v>152</v>
      </c>
      <c r="E62">
        <v>2018</v>
      </c>
      <c r="F62" t="s">
        <v>134</v>
      </c>
      <c r="G62" t="s">
        <v>29</v>
      </c>
      <c r="H62" t="s">
        <v>262</v>
      </c>
      <c r="I62" t="s">
        <v>126</v>
      </c>
      <c r="J62" t="s">
        <v>127</v>
      </c>
      <c r="K62">
        <v>32</v>
      </c>
      <c r="L62" t="str">
        <f>IF(SportClimbing[[#This Row],[Height (m)]]&lt;11, "0-10", IF(SportClimbing[[#This Row],[Height (m)]]&lt;16, "11-15", IF(SportClimbing[[#This Row],[Height (m)]]&lt;21, "16-20", IF(SportClimbing[[#This Row],[Height (m)]]&lt;26, "21-25", IF(SportClimbing[[#This Row],[Height (m)]]&lt;31, "26-30", IF(SportClimbing[[#This Row],[Height (m)]]&lt;36, "31-35", "35+"))))))</f>
        <v>31-35</v>
      </c>
      <c r="M62" t="s">
        <v>120</v>
      </c>
      <c r="N62" t="s">
        <v>11</v>
      </c>
      <c r="O62">
        <f>IF(ISNUMBER(SportClimbing[[#This Row],[Total number of tries]])=TRUE, SportClimbing[[#This Row],[Total number of tries]], 1)</f>
        <v>1</v>
      </c>
      <c r="P62" t="str">
        <f>IF(ISNUMBER(SportClimbing[[#This Row],[Total number of tries]])=TRUE, "redpoint", SportClimbing[[#This Row],[Total number of tries]])</f>
        <v>flash</v>
      </c>
      <c r="Q62">
        <f>_xlfn.XLOOKUP(SportClimbing[[#This Row],[Grade]],SCORE[GRADE],SCORE[SCORE],,)</f>
        <v>25</v>
      </c>
    </row>
    <row r="63" spans="1:17" x14ac:dyDescent="0.25">
      <c r="A63" s="21">
        <f>DATE(SportClimbing[[#This Row],[Year]],_xlfn.XLOOKUP(SportClimbing[[#This Row],[Month]],MONTHS[MONTHS 2],MONTHS[MONTHS 3]),SportClimbing[[#This Row],[Day]])</f>
        <v>43154</v>
      </c>
      <c r="B63" s="21" t="b">
        <f ca="1">AND(SportClimbing[[#This Row],[Date]] &gt;= TODAY()-365, SportClimbing[[#This Row],[Date]] &lt;= TODAY())</f>
        <v>0</v>
      </c>
      <c r="C63">
        <v>23</v>
      </c>
      <c r="D63" t="s">
        <v>152</v>
      </c>
      <c r="E63">
        <v>2018</v>
      </c>
      <c r="F63" t="s">
        <v>135</v>
      </c>
      <c r="G63" t="s">
        <v>29</v>
      </c>
      <c r="H63" t="s">
        <v>262</v>
      </c>
      <c r="I63" t="s">
        <v>126</v>
      </c>
      <c r="J63" t="s">
        <v>128</v>
      </c>
      <c r="K63">
        <v>32</v>
      </c>
      <c r="L63" t="str">
        <f>IF(SportClimbing[[#This Row],[Height (m)]]&lt;11, "0-10", IF(SportClimbing[[#This Row],[Height (m)]]&lt;16, "11-15", IF(SportClimbing[[#This Row],[Height (m)]]&lt;21, "16-20", IF(SportClimbing[[#This Row],[Height (m)]]&lt;26, "21-25", IF(SportClimbing[[#This Row],[Height (m)]]&lt;31, "26-30", IF(SportClimbing[[#This Row],[Height (m)]]&lt;36, "31-35", "35+"))))))</f>
        <v>31-35</v>
      </c>
      <c r="M63" t="s">
        <v>120</v>
      </c>
      <c r="N63">
        <v>2</v>
      </c>
      <c r="O63">
        <f>IF(ISNUMBER(SportClimbing[[#This Row],[Total number of tries]])=TRUE, SportClimbing[[#This Row],[Total number of tries]], 1)</f>
        <v>2</v>
      </c>
      <c r="P63" t="str">
        <f>IF(ISNUMBER(SportClimbing[[#This Row],[Total number of tries]])=TRUE, "redpoint", SportClimbing[[#This Row],[Total number of tries]])</f>
        <v>redpoint</v>
      </c>
      <c r="Q63">
        <f>_xlfn.XLOOKUP(SportClimbing[[#This Row],[Grade]],SCORE[GRADE],SCORE[SCORE],,)</f>
        <v>25</v>
      </c>
    </row>
    <row r="64" spans="1:17" x14ac:dyDescent="0.25">
      <c r="A64" s="21">
        <f>DATE(SportClimbing[[#This Row],[Year]],_xlfn.XLOOKUP(SportClimbing[[#This Row],[Month]],MONTHS[MONTHS 2],MONTHS[MONTHS 3]),SportClimbing[[#This Row],[Day]])</f>
        <v>43155</v>
      </c>
      <c r="B64" s="21" t="b">
        <f ca="1">AND(SportClimbing[[#This Row],[Date]] &gt;= TODAY()-365, SportClimbing[[#This Row],[Date]] &lt;= TODAY())</f>
        <v>0</v>
      </c>
      <c r="C64">
        <v>24</v>
      </c>
      <c r="D64" t="s">
        <v>152</v>
      </c>
      <c r="E64">
        <v>2018</v>
      </c>
      <c r="F64" t="s">
        <v>244</v>
      </c>
      <c r="G64" t="s">
        <v>3</v>
      </c>
      <c r="H64" t="s">
        <v>262</v>
      </c>
      <c r="I64" t="s">
        <v>126</v>
      </c>
      <c r="J64" t="s">
        <v>129</v>
      </c>
      <c r="K64">
        <v>32</v>
      </c>
      <c r="L64" t="str">
        <f>IF(SportClimbing[[#This Row],[Height (m)]]&lt;11, "0-10", IF(SportClimbing[[#This Row],[Height (m)]]&lt;16, "11-15", IF(SportClimbing[[#This Row],[Height (m)]]&lt;21, "16-20", IF(SportClimbing[[#This Row],[Height (m)]]&lt;26, "21-25", IF(SportClimbing[[#This Row],[Height (m)]]&lt;31, "26-30", IF(SportClimbing[[#This Row],[Height (m)]]&lt;36, "31-35", "35+"))))))</f>
        <v>31-35</v>
      </c>
      <c r="M64" t="s">
        <v>120</v>
      </c>
      <c r="N64" t="s">
        <v>130</v>
      </c>
      <c r="O64">
        <f>IF(ISNUMBER(SportClimbing[[#This Row],[Total number of tries]])=TRUE, SportClimbing[[#This Row],[Total number of tries]], 1)</f>
        <v>1</v>
      </c>
      <c r="P64" t="str">
        <f>IF(ISNUMBER(SportClimbing[[#This Row],[Total number of tries]])=TRUE, "redpoint", SportClimbing[[#This Row],[Total number of tries]])</f>
        <v>onsight</v>
      </c>
      <c r="Q64">
        <f>_xlfn.XLOOKUP(SportClimbing[[#This Row],[Grade]],SCORE[GRADE],SCORE[SCORE],,)</f>
        <v>10</v>
      </c>
    </row>
    <row r="65" spans="1:17" x14ac:dyDescent="0.25">
      <c r="A65" s="21">
        <f>DATE(SportClimbing[[#This Row],[Year]],_xlfn.XLOOKUP(SportClimbing[[#This Row],[Month]],MONTHS[MONTHS 2],MONTHS[MONTHS 3]),SportClimbing[[#This Row],[Day]])</f>
        <v>43177</v>
      </c>
      <c r="B65" s="21" t="b">
        <f ca="1">AND(SportClimbing[[#This Row],[Date]] &gt;= TODAY()-365, SportClimbing[[#This Row],[Date]] &lt;= TODAY())</f>
        <v>0</v>
      </c>
      <c r="C65">
        <v>18</v>
      </c>
      <c r="D65" t="s">
        <v>367</v>
      </c>
      <c r="E65">
        <v>2018</v>
      </c>
      <c r="F65" t="s">
        <v>174</v>
      </c>
      <c r="G65" t="s">
        <v>3</v>
      </c>
      <c r="H65" t="s">
        <v>262</v>
      </c>
      <c r="I65" t="s">
        <v>68</v>
      </c>
      <c r="J65" t="s">
        <v>173</v>
      </c>
      <c r="K65">
        <v>18</v>
      </c>
      <c r="L65" t="str">
        <f>IF(SportClimbing[[#This Row],[Height (m)]]&lt;11, "0-10", IF(SportClimbing[[#This Row],[Height (m)]]&lt;16, "11-15", IF(SportClimbing[[#This Row],[Height (m)]]&lt;21, "16-20", IF(SportClimbing[[#This Row],[Height (m)]]&lt;26, "21-25", IF(SportClimbing[[#This Row],[Height (m)]]&lt;31, "26-30", IF(SportClimbing[[#This Row],[Height (m)]]&lt;36, "31-35", "35+"))))))</f>
        <v>16-20</v>
      </c>
      <c r="M65" t="s">
        <v>164</v>
      </c>
      <c r="N65">
        <v>2</v>
      </c>
      <c r="O65">
        <f>IF(ISNUMBER(SportClimbing[[#This Row],[Total number of tries]])=TRUE, SportClimbing[[#This Row],[Total number of tries]], 1)</f>
        <v>2</v>
      </c>
      <c r="P65" t="str">
        <f>IF(ISNUMBER(SportClimbing[[#This Row],[Total number of tries]])=TRUE, "redpoint", SportClimbing[[#This Row],[Total number of tries]])</f>
        <v>redpoint</v>
      </c>
      <c r="Q65">
        <f>_xlfn.XLOOKUP(SportClimbing[[#This Row],[Grade]],SCORE[GRADE],SCORE[SCORE],,)</f>
        <v>10</v>
      </c>
    </row>
    <row r="66" spans="1:17" x14ac:dyDescent="0.25">
      <c r="A66" s="21">
        <f>DATE(SportClimbing[[#This Row],[Year]],_xlfn.XLOOKUP(SportClimbing[[#This Row],[Month]],MONTHS[MONTHS 2],MONTHS[MONTHS 3]),SportClimbing[[#This Row],[Day]])</f>
        <v>43189</v>
      </c>
      <c r="B66" s="21" t="b">
        <f ca="1">AND(SportClimbing[[#This Row],[Date]] &gt;= TODAY()-365, SportClimbing[[#This Row],[Date]] &lt;= TODAY())</f>
        <v>0</v>
      </c>
      <c r="C66">
        <v>30</v>
      </c>
      <c r="D66" t="s">
        <v>367</v>
      </c>
      <c r="E66">
        <v>2018</v>
      </c>
      <c r="F66" t="s">
        <v>165</v>
      </c>
      <c r="G66" t="s">
        <v>69</v>
      </c>
      <c r="H66" t="s">
        <v>262</v>
      </c>
      <c r="I66" t="s">
        <v>126</v>
      </c>
      <c r="J66" t="s">
        <v>127</v>
      </c>
      <c r="K66">
        <v>20</v>
      </c>
      <c r="L66" t="str">
        <f>IF(SportClimbing[[#This Row],[Height (m)]]&lt;11, "0-10", IF(SportClimbing[[#This Row],[Height (m)]]&lt;16, "11-15", IF(SportClimbing[[#This Row],[Height (m)]]&lt;21, "16-20", IF(SportClimbing[[#This Row],[Height (m)]]&lt;26, "21-25", IF(SportClimbing[[#This Row],[Height (m)]]&lt;31, "26-30", IF(SportClimbing[[#This Row],[Height (m)]]&lt;36, "31-35", "35+"))))))</f>
        <v>16-20</v>
      </c>
      <c r="M66" t="s">
        <v>132</v>
      </c>
      <c r="N66">
        <v>5</v>
      </c>
      <c r="O66">
        <f>IF(ISNUMBER(SportClimbing[[#This Row],[Total number of tries]])=TRUE, SportClimbing[[#This Row],[Total number of tries]], 1)</f>
        <v>5</v>
      </c>
      <c r="P66" t="str">
        <f>IF(ISNUMBER(SportClimbing[[#This Row],[Total number of tries]])=TRUE, "redpoint", SportClimbing[[#This Row],[Total number of tries]])</f>
        <v>redpoint</v>
      </c>
      <c r="Q66">
        <f>_xlfn.XLOOKUP(SportClimbing[[#This Row],[Grade]],SCORE[GRADE],SCORE[SCORE],,)</f>
        <v>60</v>
      </c>
    </row>
    <row r="67" spans="1:17" x14ac:dyDescent="0.25">
      <c r="A67" s="21">
        <f>DATE(SportClimbing[[#This Row],[Year]],_xlfn.XLOOKUP(SportClimbing[[#This Row],[Month]],MONTHS[MONTHS 2],MONTHS[MONTHS 3]),SportClimbing[[#This Row],[Day]])</f>
        <v>43190</v>
      </c>
      <c r="B67" s="21" t="b">
        <f ca="1">AND(SportClimbing[[#This Row],[Date]] &gt;= TODAY()-365, SportClimbing[[#This Row],[Date]] &lt;= TODAY())</f>
        <v>0</v>
      </c>
      <c r="C67">
        <v>31</v>
      </c>
      <c r="D67" t="s">
        <v>367</v>
      </c>
      <c r="E67">
        <v>2018</v>
      </c>
      <c r="F67" t="s">
        <v>167</v>
      </c>
      <c r="G67" t="s">
        <v>21</v>
      </c>
      <c r="H67" t="s">
        <v>262</v>
      </c>
      <c r="I67" t="s">
        <v>126</v>
      </c>
      <c r="J67" t="s">
        <v>264</v>
      </c>
      <c r="K67">
        <v>18</v>
      </c>
      <c r="L67" t="str">
        <f>IF(SportClimbing[[#This Row],[Height (m)]]&lt;11, "0-10", IF(SportClimbing[[#This Row],[Height (m)]]&lt;16, "11-15", IF(SportClimbing[[#This Row],[Height (m)]]&lt;21, "16-20", IF(SportClimbing[[#This Row],[Height (m)]]&lt;26, "21-25", IF(SportClimbing[[#This Row],[Height (m)]]&lt;31, "26-30", IF(SportClimbing[[#This Row],[Height (m)]]&lt;36, "31-35", "35+"))))))</f>
        <v>16-20</v>
      </c>
      <c r="M67" t="s">
        <v>132</v>
      </c>
      <c r="N67">
        <v>2</v>
      </c>
      <c r="O67">
        <f>IF(ISNUMBER(SportClimbing[[#This Row],[Total number of tries]])=TRUE, SportClimbing[[#This Row],[Total number of tries]], 1)</f>
        <v>2</v>
      </c>
      <c r="P67" t="str">
        <f>IF(ISNUMBER(SportClimbing[[#This Row],[Total number of tries]])=TRUE, "redpoint", SportClimbing[[#This Row],[Total number of tries]])</f>
        <v>redpoint</v>
      </c>
      <c r="Q67">
        <f>_xlfn.XLOOKUP(SportClimbing[[#This Row],[Grade]],SCORE[GRADE],SCORE[SCORE],,)</f>
        <v>15</v>
      </c>
    </row>
    <row r="68" spans="1:17" x14ac:dyDescent="0.25">
      <c r="A68" s="21">
        <f>DATE(SportClimbing[[#This Row],[Year]],_xlfn.XLOOKUP(SportClimbing[[#This Row],[Month]],MONTHS[MONTHS 2],MONTHS[MONTHS 3]),SportClimbing[[#This Row],[Day]])</f>
        <v>43191</v>
      </c>
      <c r="B68" s="21" t="b">
        <f ca="1">AND(SportClimbing[[#This Row],[Date]] &gt;= TODAY()-365, SportClimbing[[#This Row],[Date]] &lt;= TODAY())</f>
        <v>0</v>
      </c>
      <c r="C68">
        <v>1</v>
      </c>
      <c r="D68" t="s">
        <v>368</v>
      </c>
      <c r="E68">
        <v>2018</v>
      </c>
      <c r="F68" t="s">
        <v>244</v>
      </c>
      <c r="G68" t="s">
        <v>32</v>
      </c>
      <c r="H68" t="s">
        <v>262</v>
      </c>
      <c r="I68" t="s">
        <v>126</v>
      </c>
      <c r="J68" t="s">
        <v>166</v>
      </c>
      <c r="K68">
        <v>30</v>
      </c>
      <c r="L68" t="str">
        <f>IF(SportClimbing[[#This Row],[Height (m)]]&lt;11, "0-10", IF(SportClimbing[[#This Row],[Height (m)]]&lt;16, "11-15", IF(SportClimbing[[#This Row],[Height (m)]]&lt;21, "16-20", IF(SportClimbing[[#This Row],[Height (m)]]&lt;26, "21-25", IF(SportClimbing[[#This Row],[Height (m)]]&lt;31, "26-30", IF(SportClimbing[[#This Row],[Height (m)]]&lt;36, "31-35", "35+"))))))</f>
        <v>26-30</v>
      </c>
      <c r="M68" t="s">
        <v>164</v>
      </c>
      <c r="N68">
        <v>2</v>
      </c>
      <c r="O68">
        <f>IF(ISNUMBER(SportClimbing[[#This Row],[Total number of tries]])=TRUE, SportClimbing[[#This Row],[Total number of tries]], 1)</f>
        <v>2</v>
      </c>
      <c r="P68" t="str">
        <f>IF(ISNUMBER(SportClimbing[[#This Row],[Total number of tries]])=TRUE, "redpoint", SportClimbing[[#This Row],[Total number of tries]])</f>
        <v>redpoint</v>
      </c>
      <c r="Q68">
        <f>_xlfn.XLOOKUP(SportClimbing[[#This Row],[Grade]],SCORE[GRADE],SCORE[SCORE],,)</f>
        <v>40</v>
      </c>
    </row>
    <row r="69" spans="1:17" x14ac:dyDescent="0.25">
      <c r="A69" s="21">
        <f>DATE(SportClimbing[[#This Row],[Year]],_xlfn.XLOOKUP(SportClimbing[[#This Row],[Month]],MONTHS[MONTHS 2],MONTHS[MONTHS 3]),SportClimbing[[#This Row],[Day]])</f>
        <v>43192</v>
      </c>
      <c r="B69" s="21" t="b">
        <f ca="1">AND(SportClimbing[[#This Row],[Date]] &gt;= TODAY()-365, SportClimbing[[#This Row],[Date]] &lt;= TODAY())</f>
        <v>0</v>
      </c>
      <c r="C69">
        <v>2</v>
      </c>
      <c r="D69" t="s">
        <v>368</v>
      </c>
      <c r="E69">
        <v>2018</v>
      </c>
      <c r="F69" t="s">
        <v>244</v>
      </c>
      <c r="G69" t="s">
        <v>29</v>
      </c>
      <c r="H69" t="s">
        <v>262</v>
      </c>
      <c r="I69" t="s">
        <v>126</v>
      </c>
      <c r="J69" t="s">
        <v>168</v>
      </c>
      <c r="K69">
        <v>30</v>
      </c>
      <c r="L69" t="str">
        <f>IF(SportClimbing[[#This Row],[Height (m)]]&lt;11, "0-10", IF(SportClimbing[[#This Row],[Height (m)]]&lt;16, "11-15", IF(SportClimbing[[#This Row],[Height (m)]]&lt;21, "16-20", IF(SportClimbing[[#This Row],[Height (m)]]&lt;26, "21-25", IF(SportClimbing[[#This Row],[Height (m)]]&lt;31, "26-30", IF(SportClimbing[[#This Row],[Height (m)]]&lt;36, "31-35", "35+"))))))</f>
        <v>26-30</v>
      </c>
      <c r="M69" t="s">
        <v>132</v>
      </c>
      <c r="N69">
        <v>4</v>
      </c>
      <c r="O69">
        <f>IF(ISNUMBER(SportClimbing[[#This Row],[Total number of tries]])=TRUE, SportClimbing[[#This Row],[Total number of tries]], 1)</f>
        <v>4</v>
      </c>
      <c r="P69" t="str">
        <f>IF(ISNUMBER(SportClimbing[[#This Row],[Total number of tries]])=TRUE, "redpoint", SportClimbing[[#This Row],[Total number of tries]])</f>
        <v>redpoint</v>
      </c>
      <c r="Q69">
        <f>_xlfn.XLOOKUP(SportClimbing[[#This Row],[Grade]],SCORE[GRADE],SCORE[SCORE],,)</f>
        <v>25</v>
      </c>
    </row>
    <row r="70" spans="1:17" x14ac:dyDescent="0.25">
      <c r="A70" s="21">
        <f>DATE(SportClimbing[[#This Row],[Year]],_xlfn.XLOOKUP(SportClimbing[[#This Row],[Month]],MONTHS[MONTHS 2],MONTHS[MONTHS 3]),SportClimbing[[#This Row],[Day]])</f>
        <v>43208</v>
      </c>
      <c r="B70" s="21" t="b">
        <f ca="1">AND(SportClimbing[[#This Row],[Date]] &gt;= TODAY()-365, SportClimbing[[#This Row],[Date]] &lt;= TODAY())</f>
        <v>0</v>
      </c>
      <c r="C70">
        <v>18</v>
      </c>
      <c r="D70" t="s">
        <v>368</v>
      </c>
      <c r="E70">
        <v>2018</v>
      </c>
      <c r="F70" t="s">
        <v>258</v>
      </c>
      <c r="G70" t="s">
        <v>29</v>
      </c>
      <c r="H70" t="s">
        <v>262</v>
      </c>
      <c r="I70" t="s">
        <v>105</v>
      </c>
      <c r="J70" t="s">
        <v>283</v>
      </c>
      <c r="K70">
        <v>25</v>
      </c>
      <c r="L70" t="str">
        <f>IF(SportClimbing[[#This Row],[Height (m)]]&lt;11, "0-10", IF(SportClimbing[[#This Row],[Height (m)]]&lt;16, "11-15", IF(SportClimbing[[#This Row],[Height (m)]]&lt;21, "16-20", IF(SportClimbing[[#This Row],[Height (m)]]&lt;26, "21-25", IF(SportClimbing[[#This Row],[Height (m)]]&lt;31, "26-30", IF(SportClimbing[[#This Row],[Height (m)]]&lt;36, "31-35", "35+"))))))</f>
        <v>21-25</v>
      </c>
      <c r="M70" t="s">
        <v>169</v>
      </c>
      <c r="N70">
        <v>2</v>
      </c>
      <c r="O70">
        <f>IF(ISNUMBER(SportClimbing[[#This Row],[Total number of tries]])=TRUE, SportClimbing[[#This Row],[Total number of tries]], 1)</f>
        <v>2</v>
      </c>
      <c r="P70" t="str">
        <f>IF(ISNUMBER(SportClimbing[[#This Row],[Total number of tries]])=TRUE, "redpoint", SportClimbing[[#This Row],[Total number of tries]])</f>
        <v>redpoint</v>
      </c>
      <c r="Q70">
        <f>_xlfn.XLOOKUP(SportClimbing[[#This Row],[Grade]],SCORE[GRADE],SCORE[SCORE],,)</f>
        <v>25</v>
      </c>
    </row>
    <row r="71" spans="1:17" x14ac:dyDescent="0.25">
      <c r="A71" s="21">
        <f>DATE(SportClimbing[[#This Row],[Year]],_xlfn.XLOOKUP(SportClimbing[[#This Row],[Month]],MONTHS[MONTHS 2],MONTHS[MONTHS 3]),SportClimbing[[#This Row],[Day]])</f>
        <v>43210</v>
      </c>
      <c r="B71" s="21" t="b">
        <f ca="1">AND(SportClimbing[[#This Row],[Date]] &gt;= TODAY()-365, SportClimbing[[#This Row],[Date]] &lt;= TODAY())</f>
        <v>0</v>
      </c>
      <c r="C71">
        <v>20</v>
      </c>
      <c r="D71" t="s">
        <v>368</v>
      </c>
      <c r="E71">
        <v>2018</v>
      </c>
      <c r="F71" t="s">
        <v>170</v>
      </c>
      <c r="G71" t="s">
        <v>3</v>
      </c>
      <c r="H71" t="s">
        <v>262</v>
      </c>
      <c r="I71" t="s">
        <v>43</v>
      </c>
      <c r="J71" t="s">
        <v>61</v>
      </c>
      <c r="K71">
        <v>35</v>
      </c>
      <c r="L71" t="str">
        <f>IF(SportClimbing[[#This Row],[Height (m)]]&lt;11, "0-10", IF(SportClimbing[[#This Row],[Height (m)]]&lt;16, "11-15", IF(SportClimbing[[#This Row],[Height (m)]]&lt;21, "16-20", IF(SportClimbing[[#This Row],[Height (m)]]&lt;26, "21-25", IF(SportClimbing[[#This Row],[Height (m)]]&lt;31, "26-30", IF(SportClimbing[[#This Row],[Height (m)]]&lt;36, "31-35", "35+"))))))</f>
        <v>31-35</v>
      </c>
      <c r="M71" t="s">
        <v>171</v>
      </c>
      <c r="N71" t="s">
        <v>130</v>
      </c>
      <c r="O71">
        <f>IF(ISNUMBER(SportClimbing[[#This Row],[Total number of tries]])=TRUE, SportClimbing[[#This Row],[Total number of tries]], 1)</f>
        <v>1</v>
      </c>
      <c r="P71" t="str">
        <f>IF(ISNUMBER(SportClimbing[[#This Row],[Total number of tries]])=TRUE, "redpoint", SportClimbing[[#This Row],[Total number of tries]])</f>
        <v>onsight</v>
      </c>
      <c r="Q71">
        <f>_xlfn.XLOOKUP(SportClimbing[[#This Row],[Grade]],SCORE[GRADE],SCORE[SCORE],,)</f>
        <v>10</v>
      </c>
    </row>
    <row r="72" spans="1:17" x14ac:dyDescent="0.25">
      <c r="A72" s="21">
        <f>DATE(SportClimbing[[#This Row],[Year]],_xlfn.XLOOKUP(SportClimbing[[#This Row],[Month]],MONTHS[MONTHS 2],MONTHS[MONTHS 3]),SportClimbing[[#This Row],[Day]])</f>
        <v>43212</v>
      </c>
      <c r="B72" s="21" t="b">
        <f ca="1">AND(SportClimbing[[#This Row],[Date]] &gt;= TODAY()-365, SportClimbing[[#This Row],[Date]] &lt;= TODAY())</f>
        <v>0</v>
      </c>
      <c r="C72">
        <v>22</v>
      </c>
      <c r="D72" t="s">
        <v>368</v>
      </c>
      <c r="E72">
        <v>2018</v>
      </c>
      <c r="F72" t="s">
        <v>172</v>
      </c>
      <c r="G72" t="s">
        <v>21</v>
      </c>
      <c r="H72" t="s">
        <v>262</v>
      </c>
      <c r="I72" t="s">
        <v>43</v>
      </c>
      <c r="J72" t="s">
        <v>201</v>
      </c>
      <c r="K72">
        <v>35</v>
      </c>
      <c r="L72" t="str">
        <f>IF(SportClimbing[[#This Row],[Height (m)]]&lt;11, "0-10", IF(SportClimbing[[#This Row],[Height (m)]]&lt;16, "11-15", IF(SportClimbing[[#This Row],[Height (m)]]&lt;21, "16-20", IF(SportClimbing[[#This Row],[Height (m)]]&lt;26, "21-25", IF(SportClimbing[[#This Row],[Height (m)]]&lt;31, "26-30", IF(SportClimbing[[#This Row],[Height (m)]]&lt;36, "31-35", "35+"))))))</f>
        <v>31-35</v>
      </c>
      <c r="M72" t="s">
        <v>53</v>
      </c>
      <c r="N72" t="s">
        <v>130</v>
      </c>
      <c r="O72">
        <f>IF(ISNUMBER(SportClimbing[[#This Row],[Total number of tries]])=TRUE, SportClimbing[[#This Row],[Total number of tries]], 1)</f>
        <v>1</v>
      </c>
      <c r="P72" t="str">
        <f>IF(ISNUMBER(SportClimbing[[#This Row],[Total number of tries]])=TRUE, "redpoint", SportClimbing[[#This Row],[Total number of tries]])</f>
        <v>onsight</v>
      </c>
      <c r="Q72">
        <f>_xlfn.XLOOKUP(SportClimbing[[#This Row],[Grade]],SCORE[GRADE],SCORE[SCORE],,)</f>
        <v>15</v>
      </c>
    </row>
    <row r="73" spans="1:17" x14ac:dyDescent="0.25">
      <c r="A73" s="21">
        <f>DATE(SportClimbing[[#This Row],[Year]],_xlfn.XLOOKUP(SportClimbing[[#This Row],[Month]],MONTHS[MONTHS 2],MONTHS[MONTHS 3]),SportClimbing[[#This Row],[Day]])</f>
        <v>43218</v>
      </c>
      <c r="B73" s="21" t="b">
        <f ca="1">AND(SportClimbing[[#This Row],[Date]] &gt;= TODAY()-365, SportClimbing[[#This Row],[Date]] &lt;= TODAY())</f>
        <v>0</v>
      </c>
      <c r="C73">
        <v>28</v>
      </c>
      <c r="D73" t="s">
        <v>368</v>
      </c>
      <c r="E73">
        <v>2018</v>
      </c>
      <c r="F73" t="s">
        <v>178</v>
      </c>
      <c r="G73" t="s">
        <v>3</v>
      </c>
      <c r="H73" t="s">
        <v>262</v>
      </c>
      <c r="I73" t="s">
        <v>68</v>
      </c>
      <c r="J73" t="s">
        <v>180</v>
      </c>
      <c r="K73">
        <v>25</v>
      </c>
      <c r="L73" t="str">
        <f>IF(SportClimbing[[#This Row],[Height (m)]]&lt;11, "0-10", IF(SportClimbing[[#This Row],[Height (m)]]&lt;16, "11-15", IF(SportClimbing[[#This Row],[Height (m)]]&lt;21, "16-20", IF(SportClimbing[[#This Row],[Height (m)]]&lt;26, "21-25", IF(SportClimbing[[#This Row],[Height (m)]]&lt;31, "26-30", IF(SportClimbing[[#This Row],[Height (m)]]&lt;36, "31-35", "35+"))))))</f>
        <v>21-25</v>
      </c>
      <c r="M73" t="s">
        <v>164</v>
      </c>
      <c r="N73" t="s">
        <v>130</v>
      </c>
      <c r="O73">
        <f>IF(ISNUMBER(SportClimbing[[#This Row],[Total number of tries]])=TRUE, SportClimbing[[#This Row],[Total number of tries]], 1)</f>
        <v>1</v>
      </c>
      <c r="P73" t="str">
        <f>IF(ISNUMBER(SportClimbing[[#This Row],[Total number of tries]])=TRUE, "redpoint", SportClimbing[[#This Row],[Total number of tries]])</f>
        <v>onsight</v>
      </c>
      <c r="Q73">
        <f>_xlfn.XLOOKUP(SportClimbing[[#This Row],[Grade]],SCORE[GRADE],SCORE[SCORE],,)</f>
        <v>10</v>
      </c>
    </row>
    <row r="74" spans="1:17" x14ac:dyDescent="0.25">
      <c r="A74" s="21">
        <f>DATE(SportClimbing[[#This Row],[Year]],_xlfn.XLOOKUP(SportClimbing[[#This Row],[Month]],MONTHS[MONTHS 2],MONTHS[MONTHS 3]),SportClimbing[[#This Row],[Day]])</f>
        <v>43218</v>
      </c>
      <c r="B74" s="21" t="b">
        <f ca="1">AND(SportClimbing[[#This Row],[Date]] &gt;= TODAY()-365, SportClimbing[[#This Row],[Date]] &lt;= TODAY())</f>
        <v>0</v>
      </c>
      <c r="C74">
        <v>28</v>
      </c>
      <c r="D74" t="s">
        <v>368</v>
      </c>
      <c r="E74">
        <v>2018</v>
      </c>
      <c r="F74" t="s">
        <v>179</v>
      </c>
      <c r="G74" t="s">
        <v>21</v>
      </c>
      <c r="H74" t="s">
        <v>262</v>
      </c>
      <c r="I74" t="s">
        <v>68</v>
      </c>
      <c r="J74" t="s">
        <v>180</v>
      </c>
      <c r="K74">
        <v>25</v>
      </c>
      <c r="L74" t="str">
        <f>IF(SportClimbing[[#This Row],[Height (m)]]&lt;11, "0-10", IF(SportClimbing[[#This Row],[Height (m)]]&lt;16, "11-15", IF(SportClimbing[[#This Row],[Height (m)]]&lt;21, "16-20", IF(SportClimbing[[#This Row],[Height (m)]]&lt;26, "21-25", IF(SportClimbing[[#This Row],[Height (m)]]&lt;31, "26-30", IF(SportClimbing[[#This Row],[Height (m)]]&lt;36, "31-35", "35+"))))))</f>
        <v>21-25</v>
      </c>
      <c r="M74" t="s">
        <v>164</v>
      </c>
      <c r="N74">
        <v>2</v>
      </c>
      <c r="O74">
        <f>IF(ISNUMBER(SportClimbing[[#This Row],[Total number of tries]])=TRUE, SportClimbing[[#This Row],[Total number of tries]], 1)</f>
        <v>2</v>
      </c>
      <c r="P74" t="str">
        <f>IF(ISNUMBER(SportClimbing[[#This Row],[Total number of tries]])=TRUE, "redpoint", SportClimbing[[#This Row],[Total number of tries]])</f>
        <v>redpoint</v>
      </c>
      <c r="Q74">
        <f>_xlfn.XLOOKUP(SportClimbing[[#This Row],[Grade]],SCORE[GRADE],SCORE[SCORE],,)</f>
        <v>15</v>
      </c>
    </row>
    <row r="75" spans="1:17" x14ac:dyDescent="0.25">
      <c r="A75" s="21">
        <f>DATE(SportClimbing[[#This Row],[Year]],_xlfn.XLOOKUP(SportClimbing[[#This Row],[Month]],MONTHS[MONTHS 2],MONTHS[MONTHS 3]),SportClimbing[[#This Row],[Day]])</f>
        <v>43219</v>
      </c>
      <c r="B75" s="21" t="b">
        <f ca="1">AND(SportClimbing[[#This Row],[Date]] &gt;= TODAY()-365, SportClimbing[[#This Row],[Date]] &lt;= TODAY())</f>
        <v>0</v>
      </c>
      <c r="C75">
        <v>29</v>
      </c>
      <c r="D75" t="s">
        <v>368</v>
      </c>
      <c r="E75">
        <v>2018</v>
      </c>
      <c r="F75" t="s">
        <v>176</v>
      </c>
      <c r="G75" t="s">
        <v>3</v>
      </c>
      <c r="H75" t="s">
        <v>262</v>
      </c>
      <c r="I75" t="s">
        <v>68</v>
      </c>
      <c r="J75" t="s">
        <v>175</v>
      </c>
      <c r="K75">
        <v>30</v>
      </c>
      <c r="L75" t="str">
        <f>IF(SportClimbing[[#This Row],[Height (m)]]&lt;11, "0-10", IF(SportClimbing[[#This Row],[Height (m)]]&lt;16, "11-15", IF(SportClimbing[[#This Row],[Height (m)]]&lt;21, "16-20", IF(SportClimbing[[#This Row],[Height (m)]]&lt;26, "21-25", IF(SportClimbing[[#This Row],[Height (m)]]&lt;31, "26-30", IF(SportClimbing[[#This Row],[Height (m)]]&lt;36, "31-35", "35+"))))))</f>
        <v>26-30</v>
      </c>
      <c r="M75" t="s">
        <v>169</v>
      </c>
      <c r="N75" t="s">
        <v>130</v>
      </c>
      <c r="O75">
        <f>IF(ISNUMBER(SportClimbing[[#This Row],[Total number of tries]])=TRUE, SportClimbing[[#This Row],[Total number of tries]], 1)</f>
        <v>1</v>
      </c>
      <c r="P75" t="str">
        <f>IF(ISNUMBER(SportClimbing[[#This Row],[Total number of tries]])=TRUE, "redpoint", SportClimbing[[#This Row],[Total number of tries]])</f>
        <v>onsight</v>
      </c>
      <c r="Q75">
        <f>_xlfn.XLOOKUP(SportClimbing[[#This Row],[Grade]],SCORE[GRADE],SCORE[SCORE],,)</f>
        <v>10</v>
      </c>
    </row>
    <row r="76" spans="1:17" x14ac:dyDescent="0.25">
      <c r="A76" s="21">
        <f>DATE(SportClimbing[[#This Row],[Year]],_xlfn.XLOOKUP(SportClimbing[[#This Row],[Month]],MONTHS[MONTHS 2],MONTHS[MONTHS 3]),SportClimbing[[#This Row],[Day]])</f>
        <v>43219</v>
      </c>
      <c r="B76" s="21" t="b">
        <f ca="1">AND(SportClimbing[[#This Row],[Date]] &gt;= TODAY()-365, SportClimbing[[#This Row],[Date]] &lt;= TODAY())</f>
        <v>0</v>
      </c>
      <c r="C76">
        <v>29</v>
      </c>
      <c r="D76" t="s">
        <v>368</v>
      </c>
      <c r="E76">
        <v>2018</v>
      </c>
      <c r="F76" t="s">
        <v>177</v>
      </c>
      <c r="G76" t="s">
        <v>29</v>
      </c>
      <c r="H76" t="s">
        <v>262</v>
      </c>
      <c r="I76" t="s">
        <v>68</v>
      </c>
      <c r="J76" t="s">
        <v>175</v>
      </c>
      <c r="K76">
        <v>10</v>
      </c>
      <c r="L76" t="str">
        <f>IF(SportClimbing[[#This Row],[Height (m)]]&lt;11, "0-10", IF(SportClimbing[[#This Row],[Height (m)]]&lt;16, "11-15", IF(SportClimbing[[#This Row],[Height (m)]]&lt;21, "16-20", IF(SportClimbing[[#This Row],[Height (m)]]&lt;26, "21-25", IF(SportClimbing[[#This Row],[Height (m)]]&lt;31, "26-30", IF(SportClimbing[[#This Row],[Height (m)]]&lt;36, "31-35", "35+"))))))</f>
        <v>0-10</v>
      </c>
      <c r="M76" t="s">
        <v>164</v>
      </c>
      <c r="N76">
        <v>3</v>
      </c>
      <c r="O76">
        <f>IF(ISNUMBER(SportClimbing[[#This Row],[Total number of tries]])=TRUE, SportClimbing[[#This Row],[Total number of tries]], 1)</f>
        <v>3</v>
      </c>
      <c r="P76" t="str">
        <f>IF(ISNUMBER(SportClimbing[[#This Row],[Total number of tries]])=TRUE, "redpoint", SportClimbing[[#This Row],[Total number of tries]])</f>
        <v>redpoint</v>
      </c>
      <c r="Q76">
        <f>_xlfn.XLOOKUP(SportClimbing[[#This Row],[Grade]],SCORE[GRADE],SCORE[SCORE],,)</f>
        <v>25</v>
      </c>
    </row>
    <row r="77" spans="1:17" x14ac:dyDescent="0.25">
      <c r="A77" s="21">
        <f>DATE(SportClimbing[[#This Row],[Year]],_xlfn.XLOOKUP(SportClimbing[[#This Row],[Month]],MONTHS[MONTHS 2],MONTHS[MONTHS 3]),SportClimbing[[#This Row],[Day]])</f>
        <v>43246</v>
      </c>
      <c r="B77" s="21" t="b">
        <f ca="1">AND(SportClimbing[[#This Row],[Date]] &gt;= TODAY()-365, SportClimbing[[#This Row],[Date]] &lt;= TODAY())</f>
        <v>0</v>
      </c>
      <c r="C77">
        <v>26</v>
      </c>
      <c r="D77" t="s">
        <v>155</v>
      </c>
      <c r="E77">
        <v>2018</v>
      </c>
      <c r="F77" t="s">
        <v>182</v>
      </c>
      <c r="G77" t="s">
        <v>3</v>
      </c>
      <c r="H77" t="s">
        <v>262</v>
      </c>
      <c r="I77" t="s">
        <v>76</v>
      </c>
      <c r="J77" t="s">
        <v>183</v>
      </c>
      <c r="K77">
        <v>25</v>
      </c>
      <c r="L77" t="str">
        <f>IF(SportClimbing[[#This Row],[Height (m)]]&lt;11, "0-10", IF(SportClimbing[[#This Row],[Height (m)]]&lt;16, "11-15", IF(SportClimbing[[#This Row],[Height (m)]]&lt;21, "16-20", IF(SportClimbing[[#This Row],[Height (m)]]&lt;26, "21-25", IF(SportClimbing[[#This Row],[Height (m)]]&lt;31, "26-30", IF(SportClimbing[[#This Row],[Height (m)]]&lt;36, "31-35", "35+"))))))</f>
        <v>21-25</v>
      </c>
      <c r="M77" t="s">
        <v>133</v>
      </c>
      <c r="N77" t="s">
        <v>130</v>
      </c>
      <c r="O77">
        <f>IF(ISNUMBER(SportClimbing[[#This Row],[Total number of tries]])=TRUE, SportClimbing[[#This Row],[Total number of tries]], 1)</f>
        <v>1</v>
      </c>
      <c r="P77" t="str">
        <f>IF(ISNUMBER(SportClimbing[[#This Row],[Total number of tries]])=TRUE, "redpoint", SportClimbing[[#This Row],[Total number of tries]])</f>
        <v>onsight</v>
      </c>
      <c r="Q77">
        <f>_xlfn.XLOOKUP(SportClimbing[[#This Row],[Grade]],SCORE[GRADE],SCORE[SCORE],,)</f>
        <v>10</v>
      </c>
    </row>
    <row r="78" spans="1:17" x14ac:dyDescent="0.25">
      <c r="A78" s="21">
        <f>DATE(SportClimbing[[#This Row],[Year]],_xlfn.XLOOKUP(SportClimbing[[#This Row],[Month]],MONTHS[MONTHS 2],MONTHS[MONTHS 3]),SportClimbing[[#This Row],[Day]])</f>
        <v>43246</v>
      </c>
      <c r="B78" s="21" t="b">
        <f ca="1">AND(SportClimbing[[#This Row],[Date]] &gt;= TODAY()-365, SportClimbing[[#This Row],[Date]] &lt;= TODAY())</f>
        <v>0</v>
      </c>
      <c r="C78">
        <v>26</v>
      </c>
      <c r="D78" t="s">
        <v>155</v>
      </c>
      <c r="E78">
        <v>2018</v>
      </c>
      <c r="F78" t="s">
        <v>181</v>
      </c>
      <c r="G78" t="s">
        <v>21</v>
      </c>
      <c r="H78" t="s">
        <v>262</v>
      </c>
      <c r="I78" t="s">
        <v>76</v>
      </c>
      <c r="J78" t="s">
        <v>183</v>
      </c>
      <c r="K78">
        <v>25</v>
      </c>
      <c r="L78" t="str">
        <f>IF(SportClimbing[[#This Row],[Height (m)]]&lt;11, "0-10", IF(SportClimbing[[#This Row],[Height (m)]]&lt;16, "11-15", IF(SportClimbing[[#This Row],[Height (m)]]&lt;21, "16-20", IF(SportClimbing[[#This Row],[Height (m)]]&lt;26, "21-25", IF(SportClimbing[[#This Row],[Height (m)]]&lt;31, "26-30", IF(SportClimbing[[#This Row],[Height (m)]]&lt;36, "31-35", "35+"))))))</f>
        <v>21-25</v>
      </c>
      <c r="M78" t="s">
        <v>133</v>
      </c>
      <c r="N78" t="s">
        <v>130</v>
      </c>
      <c r="O78">
        <f>IF(ISNUMBER(SportClimbing[[#This Row],[Total number of tries]])=TRUE, SportClimbing[[#This Row],[Total number of tries]], 1)</f>
        <v>1</v>
      </c>
      <c r="P78" t="str">
        <f>IF(ISNUMBER(SportClimbing[[#This Row],[Total number of tries]])=TRUE, "redpoint", SportClimbing[[#This Row],[Total number of tries]])</f>
        <v>onsight</v>
      </c>
      <c r="Q78">
        <f>_xlfn.XLOOKUP(SportClimbing[[#This Row],[Grade]],SCORE[GRADE],SCORE[SCORE],,)</f>
        <v>15</v>
      </c>
    </row>
    <row r="79" spans="1:17" x14ac:dyDescent="0.25">
      <c r="A79" s="21">
        <f>DATE(SportClimbing[[#This Row],[Year]],_xlfn.XLOOKUP(SportClimbing[[#This Row],[Month]],MONTHS[MONTHS 2],MONTHS[MONTHS 3]),SportClimbing[[#This Row],[Day]])</f>
        <v>43261</v>
      </c>
      <c r="B79" s="21" t="b">
        <f ca="1">AND(SportClimbing[[#This Row],[Date]] &gt;= TODAY()-365, SportClimbing[[#This Row],[Date]] &lt;= TODAY())</f>
        <v>0</v>
      </c>
      <c r="C79">
        <v>10</v>
      </c>
      <c r="D79" t="s">
        <v>366</v>
      </c>
      <c r="E79">
        <v>2018</v>
      </c>
      <c r="F79" t="s">
        <v>185</v>
      </c>
      <c r="G79" t="s">
        <v>21</v>
      </c>
      <c r="H79" t="s">
        <v>262</v>
      </c>
      <c r="I79" t="s">
        <v>70</v>
      </c>
      <c r="J79" t="s">
        <v>184</v>
      </c>
      <c r="K79">
        <v>12</v>
      </c>
      <c r="L79" t="str">
        <f>IF(SportClimbing[[#This Row],[Height (m)]]&lt;11, "0-10", IF(SportClimbing[[#This Row],[Height (m)]]&lt;16, "11-15", IF(SportClimbing[[#This Row],[Height (m)]]&lt;21, "16-20", IF(SportClimbing[[#This Row],[Height (m)]]&lt;26, "21-25", IF(SportClimbing[[#This Row],[Height (m)]]&lt;31, "26-30", IF(SportClimbing[[#This Row],[Height (m)]]&lt;36, "31-35", "35+"))))))</f>
        <v>11-15</v>
      </c>
      <c r="M79" t="s">
        <v>164</v>
      </c>
      <c r="N79" t="s">
        <v>11</v>
      </c>
      <c r="O79">
        <f>IF(ISNUMBER(SportClimbing[[#This Row],[Total number of tries]])=TRUE, SportClimbing[[#This Row],[Total number of tries]], 1)</f>
        <v>1</v>
      </c>
      <c r="P79" t="str">
        <f>IF(ISNUMBER(SportClimbing[[#This Row],[Total number of tries]])=TRUE, "redpoint", SportClimbing[[#This Row],[Total number of tries]])</f>
        <v>flash</v>
      </c>
      <c r="Q79">
        <f>_xlfn.XLOOKUP(SportClimbing[[#This Row],[Grade]],SCORE[GRADE],SCORE[SCORE],,)</f>
        <v>15</v>
      </c>
    </row>
    <row r="80" spans="1:17" x14ac:dyDescent="0.25">
      <c r="A80" s="21">
        <f>DATE(SportClimbing[[#This Row],[Year]],_xlfn.XLOOKUP(SportClimbing[[#This Row],[Month]],MONTHS[MONTHS 2],MONTHS[MONTHS 3]),SportClimbing[[#This Row],[Day]])</f>
        <v>43275</v>
      </c>
      <c r="B80" s="21" t="b">
        <f ca="1">AND(SportClimbing[[#This Row],[Date]] &gt;= TODAY()-365, SportClimbing[[#This Row],[Date]] &lt;= TODAY())</f>
        <v>0</v>
      </c>
      <c r="C80">
        <v>24</v>
      </c>
      <c r="D80" t="s">
        <v>366</v>
      </c>
      <c r="E80">
        <v>2018</v>
      </c>
      <c r="F80" t="s">
        <v>188</v>
      </c>
      <c r="G80" t="s">
        <v>21</v>
      </c>
      <c r="H80" t="s">
        <v>262</v>
      </c>
      <c r="I80" t="s">
        <v>186</v>
      </c>
      <c r="J80" t="s">
        <v>187</v>
      </c>
      <c r="K80">
        <v>25</v>
      </c>
      <c r="L80" t="str">
        <f>IF(SportClimbing[[#This Row],[Height (m)]]&lt;11, "0-10", IF(SportClimbing[[#This Row],[Height (m)]]&lt;16, "11-15", IF(SportClimbing[[#This Row],[Height (m)]]&lt;21, "16-20", IF(SportClimbing[[#This Row],[Height (m)]]&lt;26, "21-25", IF(SportClimbing[[#This Row],[Height (m)]]&lt;31, "26-30", IF(SportClimbing[[#This Row],[Height (m)]]&lt;36, "31-35", "35+"))))))</f>
        <v>21-25</v>
      </c>
      <c r="M80" t="s">
        <v>164</v>
      </c>
      <c r="N80">
        <v>2</v>
      </c>
      <c r="O80">
        <f>IF(ISNUMBER(SportClimbing[[#This Row],[Total number of tries]])=TRUE, SportClimbing[[#This Row],[Total number of tries]], 1)</f>
        <v>2</v>
      </c>
      <c r="P80" t="str">
        <f>IF(ISNUMBER(SportClimbing[[#This Row],[Total number of tries]])=TRUE, "redpoint", SportClimbing[[#This Row],[Total number of tries]])</f>
        <v>redpoint</v>
      </c>
      <c r="Q80">
        <f>_xlfn.XLOOKUP(SportClimbing[[#This Row],[Grade]],SCORE[GRADE],SCORE[SCORE],,)</f>
        <v>15</v>
      </c>
    </row>
    <row r="81" spans="1:17" x14ac:dyDescent="0.25">
      <c r="A81" s="21">
        <f>DATE(SportClimbing[[#This Row],[Year]],_xlfn.XLOOKUP(SportClimbing[[#This Row],[Month]],MONTHS[MONTHS 2],MONTHS[MONTHS 3]),SportClimbing[[#This Row],[Day]])</f>
        <v>43353</v>
      </c>
      <c r="B81" s="21" t="b">
        <f ca="1">AND(SportClimbing[[#This Row],[Date]] &gt;= TODAY()-365, SportClimbing[[#This Row],[Date]] &lt;= TODAY())</f>
        <v>0</v>
      </c>
      <c r="C81">
        <v>10</v>
      </c>
      <c r="D81" t="s">
        <v>159</v>
      </c>
      <c r="E81">
        <v>2018</v>
      </c>
      <c r="F81" t="s">
        <v>189</v>
      </c>
      <c r="G81" t="s">
        <v>3</v>
      </c>
      <c r="H81" t="s">
        <v>262</v>
      </c>
      <c r="I81" t="s">
        <v>77</v>
      </c>
      <c r="J81" t="s">
        <v>256</v>
      </c>
      <c r="K81">
        <v>12</v>
      </c>
      <c r="L81" t="str">
        <f>IF(SportClimbing[[#This Row],[Height (m)]]&lt;11, "0-10", IF(SportClimbing[[#This Row],[Height (m)]]&lt;16, "11-15", IF(SportClimbing[[#This Row],[Height (m)]]&lt;21, "16-20", IF(SportClimbing[[#This Row],[Height (m)]]&lt;26, "21-25", IF(SportClimbing[[#This Row],[Height (m)]]&lt;31, "26-30", IF(SportClimbing[[#This Row],[Height (m)]]&lt;36, "31-35", "35+"))))))</f>
        <v>11-15</v>
      </c>
      <c r="M81" t="s">
        <v>83</v>
      </c>
      <c r="N81">
        <v>2</v>
      </c>
      <c r="O81">
        <f>IF(ISNUMBER(SportClimbing[[#This Row],[Total number of tries]])=TRUE, SportClimbing[[#This Row],[Total number of tries]], 1)</f>
        <v>2</v>
      </c>
      <c r="P81" t="str">
        <f>IF(ISNUMBER(SportClimbing[[#This Row],[Total number of tries]])=TRUE, "redpoint", SportClimbing[[#This Row],[Total number of tries]])</f>
        <v>redpoint</v>
      </c>
      <c r="Q81">
        <f>_xlfn.XLOOKUP(SportClimbing[[#This Row],[Grade]],SCORE[GRADE],SCORE[SCORE],,)</f>
        <v>10</v>
      </c>
    </row>
    <row r="82" spans="1:17" x14ac:dyDescent="0.25">
      <c r="A82" s="21">
        <f>DATE(SportClimbing[[#This Row],[Year]],_xlfn.XLOOKUP(SportClimbing[[#This Row],[Month]],MONTHS[MONTHS 2],MONTHS[MONTHS 3]),SportClimbing[[#This Row],[Day]])</f>
        <v>43407</v>
      </c>
      <c r="B82" s="21" t="b">
        <f ca="1">AND(SportClimbing[[#This Row],[Date]] &gt;= TODAY()-365, SportClimbing[[#This Row],[Date]] &lt;= TODAY())</f>
        <v>0</v>
      </c>
      <c r="C82">
        <v>3</v>
      </c>
      <c r="D82" t="s">
        <v>160</v>
      </c>
      <c r="E82">
        <v>2018</v>
      </c>
      <c r="F82" t="s">
        <v>192</v>
      </c>
      <c r="G82" t="s">
        <v>3</v>
      </c>
      <c r="H82" t="s">
        <v>262</v>
      </c>
      <c r="I82" t="s">
        <v>43</v>
      </c>
      <c r="J82" t="s">
        <v>190</v>
      </c>
      <c r="K82">
        <v>22</v>
      </c>
      <c r="L82" t="str">
        <f>IF(SportClimbing[[#This Row],[Height (m)]]&lt;11, "0-10", IF(SportClimbing[[#This Row],[Height (m)]]&lt;16, "11-15", IF(SportClimbing[[#This Row],[Height (m)]]&lt;21, "16-20", IF(SportClimbing[[#This Row],[Height (m)]]&lt;26, "21-25", IF(SportClimbing[[#This Row],[Height (m)]]&lt;31, "26-30", IF(SportClimbing[[#This Row],[Height (m)]]&lt;36, "31-35", "35+"))))))</f>
        <v>21-25</v>
      </c>
      <c r="M82" t="s">
        <v>104</v>
      </c>
      <c r="N82" t="s">
        <v>130</v>
      </c>
      <c r="O82">
        <f>IF(ISNUMBER(SportClimbing[[#This Row],[Total number of tries]])=TRUE, SportClimbing[[#This Row],[Total number of tries]], 1)</f>
        <v>1</v>
      </c>
      <c r="P82" t="str">
        <f>IF(ISNUMBER(SportClimbing[[#This Row],[Total number of tries]])=TRUE, "redpoint", SportClimbing[[#This Row],[Total number of tries]])</f>
        <v>onsight</v>
      </c>
      <c r="Q82">
        <f>_xlfn.XLOOKUP(SportClimbing[[#This Row],[Grade]],SCORE[GRADE],SCORE[SCORE],,)</f>
        <v>10</v>
      </c>
    </row>
    <row r="83" spans="1:17" x14ac:dyDescent="0.25">
      <c r="A83" s="21">
        <f>DATE(SportClimbing[[#This Row],[Year]],_xlfn.XLOOKUP(SportClimbing[[#This Row],[Month]],MONTHS[MONTHS 2],MONTHS[MONTHS 3]),SportClimbing[[#This Row],[Day]])</f>
        <v>43407</v>
      </c>
      <c r="B83" s="21" t="b">
        <f ca="1">AND(SportClimbing[[#This Row],[Date]] &gt;= TODAY()-365, SportClimbing[[#This Row],[Date]] &lt;= TODAY())</f>
        <v>0</v>
      </c>
      <c r="C83">
        <v>3</v>
      </c>
      <c r="D83" t="s">
        <v>160</v>
      </c>
      <c r="E83">
        <v>2018</v>
      </c>
      <c r="F83" t="s">
        <v>191</v>
      </c>
      <c r="G83" t="s">
        <v>21</v>
      </c>
      <c r="H83" t="s">
        <v>262</v>
      </c>
      <c r="I83" t="s">
        <v>43</v>
      </c>
      <c r="J83" t="s">
        <v>190</v>
      </c>
      <c r="K83">
        <v>25</v>
      </c>
      <c r="L83" t="str">
        <f>IF(SportClimbing[[#This Row],[Height (m)]]&lt;11, "0-10", IF(SportClimbing[[#This Row],[Height (m)]]&lt;16, "11-15", IF(SportClimbing[[#This Row],[Height (m)]]&lt;21, "16-20", IF(SportClimbing[[#This Row],[Height (m)]]&lt;26, "21-25", IF(SportClimbing[[#This Row],[Height (m)]]&lt;31, "26-30", IF(SportClimbing[[#This Row],[Height (m)]]&lt;36, "31-35", "35+"))))))</f>
        <v>21-25</v>
      </c>
      <c r="M83" t="s">
        <v>104</v>
      </c>
      <c r="N83">
        <v>2</v>
      </c>
      <c r="O83">
        <f>IF(ISNUMBER(SportClimbing[[#This Row],[Total number of tries]])=TRUE, SportClimbing[[#This Row],[Total number of tries]], 1)</f>
        <v>2</v>
      </c>
      <c r="P83" t="str">
        <f>IF(ISNUMBER(SportClimbing[[#This Row],[Total number of tries]])=TRUE, "redpoint", SportClimbing[[#This Row],[Total number of tries]])</f>
        <v>redpoint</v>
      </c>
      <c r="Q83">
        <f>_xlfn.XLOOKUP(SportClimbing[[#This Row],[Grade]],SCORE[GRADE],SCORE[SCORE],,)</f>
        <v>15</v>
      </c>
    </row>
    <row r="84" spans="1:17" x14ac:dyDescent="0.25">
      <c r="A84" s="21">
        <f>DATE(SportClimbing[[#This Row],[Year]],_xlfn.XLOOKUP(SportClimbing[[#This Row],[Month]],MONTHS[MONTHS 2],MONTHS[MONTHS 3]),SportClimbing[[#This Row],[Day]])</f>
        <v>43560</v>
      </c>
      <c r="B84" s="21" t="b">
        <f ca="1">AND(SportClimbing[[#This Row],[Date]] &gt;= TODAY()-365, SportClimbing[[#This Row],[Date]] &lt;= TODAY())</f>
        <v>0</v>
      </c>
      <c r="C84">
        <v>5</v>
      </c>
      <c r="D84" t="s">
        <v>368</v>
      </c>
      <c r="E84">
        <v>2019</v>
      </c>
      <c r="F84" t="s">
        <v>196</v>
      </c>
      <c r="G84" t="s">
        <v>3</v>
      </c>
      <c r="H84" t="s">
        <v>262</v>
      </c>
      <c r="I84" t="s">
        <v>43</v>
      </c>
      <c r="J84" t="s">
        <v>193</v>
      </c>
      <c r="K84">
        <v>30</v>
      </c>
      <c r="L84" t="str">
        <f>IF(SportClimbing[[#This Row],[Height (m)]]&lt;11, "0-10", IF(SportClimbing[[#This Row],[Height (m)]]&lt;16, "11-15", IF(SportClimbing[[#This Row],[Height (m)]]&lt;21, "16-20", IF(SportClimbing[[#This Row],[Height (m)]]&lt;26, "21-25", IF(SportClimbing[[#This Row],[Height (m)]]&lt;31, "26-30", IF(SportClimbing[[#This Row],[Height (m)]]&lt;36, "31-35", "35+"))))))</f>
        <v>26-30</v>
      </c>
      <c r="M84" t="s">
        <v>132</v>
      </c>
      <c r="N84">
        <v>2</v>
      </c>
      <c r="O84">
        <f>IF(ISNUMBER(SportClimbing[[#This Row],[Total number of tries]])=TRUE, SportClimbing[[#This Row],[Total number of tries]], 1)</f>
        <v>2</v>
      </c>
      <c r="P84" t="str">
        <f>IF(ISNUMBER(SportClimbing[[#This Row],[Total number of tries]])=TRUE, "redpoint", SportClimbing[[#This Row],[Total number of tries]])</f>
        <v>redpoint</v>
      </c>
      <c r="Q84">
        <f>_xlfn.XLOOKUP(SportClimbing[[#This Row],[Grade]],SCORE[GRADE],SCORE[SCORE],,)</f>
        <v>10</v>
      </c>
    </row>
    <row r="85" spans="1:17" x14ac:dyDescent="0.25">
      <c r="A85" s="21">
        <f>DATE(SportClimbing[[#This Row],[Year]],_xlfn.XLOOKUP(SportClimbing[[#This Row],[Month]],MONTHS[MONTHS 2],MONTHS[MONTHS 3]),SportClimbing[[#This Row],[Day]])</f>
        <v>43561</v>
      </c>
      <c r="B85" s="21" t="b">
        <f ca="1">AND(SportClimbing[[#This Row],[Date]] &gt;= TODAY()-365, SportClimbing[[#This Row],[Date]] &lt;= TODAY())</f>
        <v>0</v>
      </c>
      <c r="C85">
        <v>6</v>
      </c>
      <c r="D85" t="s">
        <v>368</v>
      </c>
      <c r="E85">
        <v>2019</v>
      </c>
      <c r="F85" t="s">
        <v>195</v>
      </c>
      <c r="G85" t="s">
        <v>3</v>
      </c>
      <c r="H85" t="s">
        <v>262</v>
      </c>
      <c r="I85" t="s">
        <v>43</v>
      </c>
      <c r="J85" t="s">
        <v>194</v>
      </c>
      <c r="K85">
        <v>13</v>
      </c>
      <c r="L85" t="str">
        <f>IF(SportClimbing[[#This Row],[Height (m)]]&lt;11, "0-10", IF(SportClimbing[[#This Row],[Height (m)]]&lt;16, "11-15", IF(SportClimbing[[#This Row],[Height (m)]]&lt;21, "16-20", IF(SportClimbing[[#This Row],[Height (m)]]&lt;26, "21-25", IF(SportClimbing[[#This Row],[Height (m)]]&lt;31, "26-30", IF(SportClimbing[[#This Row],[Height (m)]]&lt;36, "31-35", "35+"))))))</f>
        <v>11-15</v>
      </c>
      <c r="M85" t="s">
        <v>132</v>
      </c>
      <c r="N85">
        <v>2</v>
      </c>
      <c r="O85">
        <f>IF(ISNUMBER(SportClimbing[[#This Row],[Total number of tries]])=TRUE, SportClimbing[[#This Row],[Total number of tries]], 1)</f>
        <v>2</v>
      </c>
      <c r="P85" t="str">
        <f>IF(ISNUMBER(SportClimbing[[#This Row],[Total number of tries]])=TRUE, "redpoint", SportClimbing[[#This Row],[Total number of tries]])</f>
        <v>redpoint</v>
      </c>
      <c r="Q85">
        <f>_xlfn.XLOOKUP(SportClimbing[[#This Row],[Grade]],SCORE[GRADE],SCORE[SCORE],,)</f>
        <v>10</v>
      </c>
    </row>
    <row r="86" spans="1:17" x14ac:dyDescent="0.25">
      <c r="A86" s="21">
        <f>DATE(SportClimbing[[#This Row],[Year]],_xlfn.XLOOKUP(SportClimbing[[#This Row],[Month]],MONTHS[MONTHS 2],MONTHS[MONTHS 3]),SportClimbing[[#This Row],[Day]])</f>
        <v>43569</v>
      </c>
      <c r="B86" s="21" t="b">
        <f ca="1">AND(SportClimbing[[#This Row],[Date]] &gt;= TODAY()-365, SportClimbing[[#This Row],[Date]] &lt;= TODAY())</f>
        <v>0</v>
      </c>
      <c r="C86">
        <v>14</v>
      </c>
      <c r="D86" t="s">
        <v>368</v>
      </c>
      <c r="E86">
        <v>2019</v>
      </c>
      <c r="F86" t="s">
        <v>199</v>
      </c>
      <c r="G86" t="s">
        <v>21</v>
      </c>
      <c r="H86" t="s">
        <v>262</v>
      </c>
      <c r="I86" t="s">
        <v>70</v>
      </c>
      <c r="J86" t="s">
        <v>200</v>
      </c>
      <c r="K86">
        <v>25</v>
      </c>
      <c r="L86" t="str">
        <f>IF(SportClimbing[[#This Row],[Height (m)]]&lt;11, "0-10", IF(SportClimbing[[#This Row],[Height (m)]]&lt;16, "11-15", IF(SportClimbing[[#This Row],[Height (m)]]&lt;21, "16-20", IF(SportClimbing[[#This Row],[Height (m)]]&lt;26, "21-25", IF(SportClimbing[[#This Row],[Height (m)]]&lt;31, "26-30", IF(SportClimbing[[#This Row],[Height (m)]]&lt;36, "31-35", "35+"))))))</f>
        <v>21-25</v>
      </c>
      <c r="M86" t="s">
        <v>133</v>
      </c>
      <c r="N86" t="s">
        <v>11</v>
      </c>
      <c r="O86">
        <f>IF(ISNUMBER(SportClimbing[[#This Row],[Total number of tries]])=TRUE, SportClimbing[[#This Row],[Total number of tries]], 1)</f>
        <v>1</v>
      </c>
      <c r="P86" t="str">
        <f>IF(ISNUMBER(SportClimbing[[#This Row],[Total number of tries]])=TRUE, "redpoint", SportClimbing[[#This Row],[Total number of tries]])</f>
        <v>flash</v>
      </c>
      <c r="Q86">
        <f>_xlfn.XLOOKUP(SportClimbing[[#This Row],[Grade]],SCORE[GRADE],SCORE[SCORE],,)</f>
        <v>15</v>
      </c>
    </row>
    <row r="87" spans="1:17" x14ac:dyDescent="0.25">
      <c r="A87" s="21">
        <f>DATE(SportClimbing[[#This Row],[Year]],_xlfn.XLOOKUP(SportClimbing[[#This Row],[Month]],MONTHS[MONTHS 2],MONTHS[MONTHS 3]),SportClimbing[[#This Row],[Day]])</f>
        <v>43730</v>
      </c>
      <c r="B87" s="21" t="b">
        <f ca="1">AND(SportClimbing[[#This Row],[Date]] &gt;= TODAY()-365, SportClimbing[[#This Row],[Date]] &lt;= TODAY())</f>
        <v>0</v>
      </c>
      <c r="C87">
        <v>22</v>
      </c>
      <c r="D87" t="s">
        <v>159</v>
      </c>
      <c r="E87">
        <v>2019</v>
      </c>
      <c r="F87" t="s">
        <v>204</v>
      </c>
      <c r="G87" t="s">
        <v>21</v>
      </c>
      <c r="H87" t="s">
        <v>262</v>
      </c>
      <c r="I87" t="s">
        <v>70</v>
      </c>
      <c r="J87" t="s">
        <v>202</v>
      </c>
      <c r="K87">
        <v>20</v>
      </c>
      <c r="L87" t="str">
        <f>IF(SportClimbing[[#This Row],[Height (m)]]&lt;11, "0-10", IF(SportClimbing[[#This Row],[Height (m)]]&lt;16, "11-15", IF(SportClimbing[[#This Row],[Height (m)]]&lt;21, "16-20", IF(SportClimbing[[#This Row],[Height (m)]]&lt;26, "21-25", IF(SportClimbing[[#This Row],[Height (m)]]&lt;31, "26-30", IF(SportClimbing[[#This Row],[Height (m)]]&lt;36, "31-35", "35+"))))))</f>
        <v>16-20</v>
      </c>
      <c r="M87" t="s">
        <v>203</v>
      </c>
      <c r="N87">
        <v>2</v>
      </c>
      <c r="O87">
        <f>IF(ISNUMBER(SportClimbing[[#This Row],[Total number of tries]])=TRUE, SportClimbing[[#This Row],[Total number of tries]], 1)</f>
        <v>2</v>
      </c>
      <c r="P87" t="str">
        <f>IF(ISNUMBER(SportClimbing[[#This Row],[Total number of tries]])=TRUE, "redpoint", SportClimbing[[#This Row],[Total number of tries]])</f>
        <v>redpoint</v>
      </c>
      <c r="Q87">
        <f>_xlfn.XLOOKUP(SportClimbing[[#This Row],[Grade]],SCORE[GRADE],SCORE[SCORE],,)</f>
        <v>15</v>
      </c>
    </row>
    <row r="88" spans="1:17" x14ac:dyDescent="0.25">
      <c r="A88" s="21">
        <f>DATE(SportClimbing[[#This Row],[Year]],_xlfn.XLOOKUP(SportClimbing[[#This Row],[Month]],MONTHS[MONTHS 2],MONTHS[MONTHS 3]),SportClimbing[[#This Row],[Day]])</f>
        <v>43770</v>
      </c>
      <c r="B88" s="21" t="b">
        <f ca="1">AND(SportClimbing[[#This Row],[Date]] &gt;= TODAY()-365, SportClimbing[[#This Row],[Date]] &lt;= TODAY())</f>
        <v>0</v>
      </c>
      <c r="C88">
        <v>1</v>
      </c>
      <c r="D88" t="s">
        <v>160</v>
      </c>
      <c r="E88">
        <v>2019</v>
      </c>
      <c r="F88" t="s">
        <v>205</v>
      </c>
      <c r="G88" t="s">
        <v>29</v>
      </c>
      <c r="H88" t="s">
        <v>262</v>
      </c>
      <c r="I88" t="s">
        <v>43</v>
      </c>
      <c r="J88" t="s">
        <v>201</v>
      </c>
      <c r="K88">
        <v>30</v>
      </c>
      <c r="L88" t="str">
        <f>IF(SportClimbing[[#This Row],[Height (m)]]&lt;11, "0-10", IF(SportClimbing[[#This Row],[Height (m)]]&lt;16, "11-15", IF(SportClimbing[[#This Row],[Height (m)]]&lt;21, "16-20", IF(SportClimbing[[#This Row],[Height (m)]]&lt;26, "21-25", IF(SportClimbing[[#This Row],[Height (m)]]&lt;31, "26-30", IF(SportClimbing[[#This Row],[Height (m)]]&lt;36, "31-35", "35+"))))))</f>
        <v>26-30</v>
      </c>
      <c r="M88" t="s">
        <v>132</v>
      </c>
      <c r="N88">
        <v>3</v>
      </c>
      <c r="O88">
        <f>IF(ISNUMBER(SportClimbing[[#This Row],[Total number of tries]])=TRUE, SportClimbing[[#This Row],[Total number of tries]], 1)</f>
        <v>3</v>
      </c>
      <c r="P88" t="str">
        <f>IF(ISNUMBER(SportClimbing[[#This Row],[Total number of tries]])=TRUE, "redpoint", SportClimbing[[#This Row],[Total number of tries]])</f>
        <v>redpoint</v>
      </c>
      <c r="Q88">
        <f>_xlfn.XLOOKUP(SportClimbing[[#This Row],[Grade]],SCORE[GRADE],SCORE[SCORE],,)</f>
        <v>25</v>
      </c>
    </row>
    <row r="89" spans="1:17" x14ac:dyDescent="0.25">
      <c r="A89" s="21">
        <f>DATE(SportClimbing[[#This Row],[Year]],_xlfn.XLOOKUP(SportClimbing[[#This Row],[Month]],MONTHS[MONTHS 2],MONTHS[MONTHS 3]),SportClimbing[[#This Row],[Day]])</f>
        <v>43771</v>
      </c>
      <c r="B89" s="21" t="b">
        <f ca="1">AND(SportClimbing[[#This Row],[Date]] &gt;= TODAY()-365, SportClimbing[[#This Row],[Date]] &lt;= TODAY())</f>
        <v>0</v>
      </c>
      <c r="C89">
        <v>2</v>
      </c>
      <c r="D89" t="s">
        <v>160</v>
      </c>
      <c r="E89">
        <v>2019</v>
      </c>
      <c r="F89" t="s">
        <v>207</v>
      </c>
      <c r="G89" t="s">
        <v>3</v>
      </c>
      <c r="H89" t="s">
        <v>262</v>
      </c>
      <c r="I89" t="s">
        <v>43</v>
      </c>
      <c r="J89" t="s">
        <v>206</v>
      </c>
      <c r="K89">
        <v>30</v>
      </c>
      <c r="L89" t="str">
        <f>IF(SportClimbing[[#This Row],[Height (m)]]&lt;11, "0-10", IF(SportClimbing[[#This Row],[Height (m)]]&lt;16, "11-15", IF(SportClimbing[[#This Row],[Height (m)]]&lt;21, "16-20", IF(SportClimbing[[#This Row],[Height (m)]]&lt;26, "21-25", IF(SportClimbing[[#This Row],[Height (m)]]&lt;31, "26-30", IF(SportClimbing[[#This Row],[Height (m)]]&lt;36, "31-35", "35+"))))))</f>
        <v>26-30</v>
      </c>
      <c r="M89" t="s">
        <v>133</v>
      </c>
      <c r="N89">
        <v>2</v>
      </c>
      <c r="O89">
        <f>IF(ISNUMBER(SportClimbing[[#This Row],[Total number of tries]])=TRUE, SportClimbing[[#This Row],[Total number of tries]], 1)</f>
        <v>2</v>
      </c>
      <c r="P89" t="str">
        <f>IF(ISNUMBER(SportClimbing[[#This Row],[Total number of tries]])=TRUE, "redpoint", SportClimbing[[#This Row],[Total number of tries]])</f>
        <v>redpoint</v>
      </c>
      <c r="Q89">
        <f>_xlfn.XLOOKUP(SportClimbing[[#This Row],[Grade]],SCORE[GRADE],SCORE[SCORE],,)</f>
        <v>10</v>
      </c>
    </row>
    <row r="90" spans="1:17" x14ac:dyDescent="0.25">
      <c r="A90" s="21">
        <f>DATE(SportClimbing[[#This Row],[Year]],_xlfn.XLOOKUP(SportClimbing[[#This Row],[Month]],MONTHS[MONTHS 2],MONTHS[MONTHS 3]),SportClimbing[[#This Row],[Day]])</f>
        <v>43785</v>
      </c>
      <c r="B90" s="21" t="b">
        <f ca="1">AND(SportClimbing[[#This Row],[Date]] &gt;= TODAY()-365, SportClimbing[[#This Row],[Date]] &lt;= TODAY())</f>
        <v>0</v>
      </c>
      <c r="C90">
        <v>16</v>
      </c>
      <c r="D90" t="s">
        <v>160</v>
      </c>
      <c r="E90">
        <v>2019</v>
      </c>
      <c r="F90" t="s">
        <v>209</v>
      </c>
      <c r="G90" t="s">
        <v>29</v>
      </c>
      <c r="H90" t="s">
        <v>262</v>
      </c>
      <c r="I90" t="s">
        <v>68</v>
      </c>
      <c r="J90" t="s">
        <v>173</v>
      </c>
      <c r="K90">
        <v>20</v>
      </c>
      <c r="L90" t="str">
        <f>IF(SportClimbing[[#This Row],[Height (m)]]&lt;11, "0-10", IF(SportClimbing[[#This Row],[Height (m)]]&lt;16, "11-15", IF(SportClimbing[[#This Row],[Height (m)]]&lt;21, "16-20", IF(SportClimbing[[#This Row],[Height (m)]]&lt;26, "21-25", IF(SportClimbing[[#This Row],[Height (m)]]&lt;31, "26-30", IF(SportClimbing[[#This Row],[Height (m)]]&lt;36, "31-35", "35+"))))))</f>
        <v>16-20</v>
      </c>
      <c r="M90" t="s">
        <v>208</v>
      </c>
      <c r="N90">
        <v>2</v>
      </c>
      <c r="O90">
        <f>IF(ISNUMBER(SportClimbing[[#This Row],[Total number of tries]])=TRUE, SportClimbing[[#This Row],[Total number of tries]], 1)</f>
        <v>2</v>
      </c>
      <c r="P90" t="str">
        <f>IF(ISNUMBER(SportClimbing[[#This Row],[Total number of tries]])=TRUE, "redpoint", SportClimbing[[#This Row],[Total number of tries]])</f>
        <v>redpoint</v>
      </c>
      <c r="Q90">
        <f>_xlfn.XLOOKUP(SportClimbing[[#This Row],[Grade]],SCORE[GRADE],SCORE[SCORE],,)</f>
        <v>25</v>
      </c>
    </row>
    <row r="91" spans="1:17" x14ac:dyDescent="0.25">
      <c r="A91" s="21">
        <f>DATE(SportClimbing[[#This Row],[Year]],_xlfn.XLOOKUP(SportClimbing[[#This Row],[Month]],MONTHS[MONTHS 2],MONTHS[MONTHS 3]),SportClimbing[[#This Row],[Day]])</f>
        <v>44067</v>
      </c>
      <c r="B91" s="21" t="b">
        <f ca="1">AND(SportClimbing[[#This Row],[Date]] &gt;= TODAY()-365, SportClimbing[[#This Row],[Date]] &lt;= TODAY())</f>
        <v>0</v>
      </c>
      <c r="C91">
        <v>24</v>
      </c>
      <c r="D91" t="s">
        <v>158</v>
      </c>
      <c r="E91">
        <v>2020</v>
      </c>
      <c r="F91" t="s">
        <v>210</v>
      </c>
      <c r="G91" t="s">
        <v>21</v>
      </c>
      <c r="H91" t="s">
        <v>262</v>
      </c>
      <c r="I91" t="s">
        <v>43</v>
      </c>
      <c r="J91" t="s">
        <v>201</v>
      </c>
      <c r="K91">
        <v>35</v>
      </c>
      <c r="L91" t="str">
        <f>IF(SportClimbing[[#This Row],[Height (m)]]&lt;11, "0-10", IF(SportClimbing[[#This Row],[Height (m)]]&lt;16, "11-15", IF(SportClimbing[[#This Row],[Height (m)]]&lt;21, "16-20", IF(SportClimbing[[#This Row],[Height (m)]]&lt;26, "21-25", IF(SportClimbing[[#This Row],[Height (m)]]&lt;31, "26-30", IF(SportClimbing[[#This Row],[Height (m)]]&lt;36, "31-35", "35+"))))))</f>
        <v>31-35</v>
      </c>
      <c r="M91" t="s">
        <v>211</v>
      </c>
      <c r="N91">
        <v>2</v>
      </c>
      <c r="O91">
        <f>IF(ISNUMBER(SportClimbing[[#This Row],[Total number of tries]])=TRUE, SportClimbing[[#This Row],[Total number of tries]], 1)</f>
        <v>2</v>
      </c>
      <c r="P91" t="str">
        <f>IF(ISNUMBER(SportClimbing[[#This Row],[Total number of tries]])=TRUE, "redpoint", SportClimbing[[#This Row],[Total number of tries]])</f>
        <v>redpoint</v>
      </c>
      <c r="Q91">
        <f>_xlfn.XLOOKUP(SportClimbing[[#This Row],[Grade]],SCORE[GRADE],SCORE[SCORE],,)</f>
        <v>15</v>
      </c>
    </row>
    <row r="92" spans="1:17" x14ac:dyDescent="0.25">
      <c r="A92" s="21">
        <f>DATE(SportClimbing[[#This Row],[Year]],_xlfn.XLOOKUP(SportClimbing[[#This Row],[Month]],MONTHS[MONTHS 2],MONTHS[MONTHS 3]),SportClimbing[[#This Row],[Day]])</f>
        <v>44070</v>
      </c>
      <c r="B92" s="21" t="b">
        <f ca="1">AND(SportClimbing[[#This Row],[Date]] &gt;= TODAY()-365, SportClimbing[[#This Row],[Date]] &lt;= TODAY())</f>
        <v>0</v>
      </c>
      <c r="C92">
        <v>27</v>
      </c>
      <c r="D92" t="s">
        <v>158</v>
      </c>
      <c r="E92">
        <v>2020</v>
      </c>
      <c r="F92" t="s">
        <v>212</v>
      </c>
      <c r="G92" t="s">
        <v>29</v>
      </c>
      <c r="H92" t="s">
        <v>262</v>
      </c>
      <c r="I92" t="s">
        <v>43</v>
      </c>
      <c r="J92" t="s">
        <v>91</v>
      </c>
      <c r="K92">
        <v>22</v>
      </c>
      <c r="L92" t="str">
        <f>IF(SportClimbing[[#This Row],[Height (m)]]&lt;11, "0-10", IF(SportClimbing[[#This Row],[Height (m)]]&lt;16, "11-15", IF(SportClimbing[[#This Row],[Height (m)]]&lt;21, "16-20", IF(SportClimbing[[#This Row],[Height (m)]]&lt;26, "21-25", IF(SportClimbing[[#This Row],[Height (m)]]&lt;31, "26-30", IF(SportClimbing[[#This Row],[Height (m)]]&lt;36, "31-35", "35+"))))))</f>
        <v>21-25</v>
      </c>
      <c r="M92" t="s">
        <v>208</v>
      </c>
      <c r="N92">
        <v>6</v>
      </c>
      <c r="O92">
        <f>IF(ISNUMBER(SportClimbing[[#This Row],[Total number of tries]])=TRUE, SportClimbing[[#This Row],[Total number of tries]], 1)</f>
        <v>6</v>
      </c>
      <c r="P92" t="str">
        <f>IF(ISNUMBER(SportClimbing[[#This Row],[Total number of tries]])=TRUE, "redpoint", SportClimbing[[#This Row],[Total number of tries]])</f>
        <v>redpoint</v>
      </c>
      <c r="Q92">
        <f>_xlfn.XLOOKUP(SportClimbing[[#This Row],[Grade]],SCORE[GRADE],SCORE[SCORE],,)</f>
        <v>25</v>
      </c>
    </row>
    <row r="93" spans="1:17" x14ac:dyDescent="0.25">
      <c r="A93" s="21">
        <f>DATE(SportClimbing[[#This Row],[Year]],_xlfn.XLOOKUP(SportClimbing[[#This Row],[Month]],MONTHS[MONTHS 2],MONTHS[MONTHS 3]),SportClimbing[[#This Row],[Day]])</f>
        <v>44094</v>
      </c>
      <c r="B93" s="21" t="b">
        <f ca="1">AND(SportClimbing[[#This Row],[Date]] &gt;= TODAY()-365, SportClimbing[[#This Row],[Date]] &lt;= TODAY())</f>
        <v>0</v>
      </c>
      <c r="C93">
        <v>20</v>
      </c>
      <c r="D93" t="s">
        <v>159</v>
      </c>
      <c r="E93">
        <v>2020</v>
      </c>
      <c r="F93" t="s">
        <v>215</v>
      </c>
      <c r="G93" t="s">
        <v>21</v>
      </c>
      <c r="H93" t="s">
        <v>262</v>
      </c>
      <c r="I93" t="s">
        <v>100</v>
      </c>
      <c r="J93" t="s">
        <v>213</v>
      </c>
      <c r="K93">
        <v>25</v>
      </c>
      <c r="L93" t="str">
        <f>IF(SportClimbing[[#This Row],[Height (m)]]&lt;11, "0-10", IF(SportClimbing[[#This Row],[Height (m)]]&lt;16, "11-15", IF(SportClimbing[[#This Row],[Height (m)]]&lt;21, "16-20", IF(SportClimbing[[#This Row],[Height (m)]]&lt;26, "21-25", IF(SportClimbing[[#This Row],[Height (m)]]&lt;31, "26-30", IF(SportClimbing[[#This Row],[Height (m)]]&lt;36, "31-35", "35+"))))))</f>
        <v>21-25</v>
      </c>
      <c r="M93" t="s">
        <v>132</v>
      </c>
      <c r="N93" t="s">
        <v>11</v>
      </c>
      <c r="O93">
        <f>IF(ISNUMBER(SportClimbing[[#This Row],[Total number of tries]])=TRUE, SportClimbing[[#This Row],[Total number of tries]], 1)</f>
        <v>1</v>
      </c>
      <c r="P93" t="str">
        <f>IF(ISNUMBER(SportClimbing[[#This Row],[Total number of tries]])=TRUE, "redpoint", SportClimbing[[#This Row],[Total number of tries]])</f>
        <v>flash</v>
      </c>
      <c r="Q93">
        <f>_xlfn.XLOOKUP(SportClimbing[[#This Row],[Grade]],SCORE[GRADE],SCORE[SCORE],,)</f>
        <v>15</v>
      </c>
    </row>
    <row r="94" spans="1:17" x14ac:dyDescent="0.25">
      <c r="A94" s="21">
        <f>DATE(SportClimbing[[#This Row],[Year]],_xlfn.XLOOKUP(SportClimbing[[#This Row],[Month]],MONTHS[MONTHS 2],MONTHS[MONTHS 3]),SportClimbing[[#This Row],[Day]])</f>
        <v>44098</v>
      </c>
      <c r="B94" s="21" t="b">
        <f ca="1">AND(SportClimbing[[#This Row],[Date]] &gt;= TODAY()-365, SportClimbing[[#This Row],[Date]] &lt;= TODAY())</f>
        <v>0</v>
      </c>
      <c r="C94">
        <v>24</v>
      </c>
      <c r="D94" t="s">
        <v>159</v>
      </c>
      <c r="E94">
        <v>2020</v>
      </c>
      <c r="F94" t="s">
        <v>216</v>
      </c>
      <c r="G94" t="s">
        <v>32</v>
      </c>
      <c r="H94" t="s">
        <v>262</v>
      </c>
      <c r="I94" t="s">
        <v>100</v>
      </c>
      <c r="J94" t="s">
        <v>213</v>
      </c>
      <c r="K94">
        <v>25</v>
      </c>
      <c r="L94" t="str">
        <f>IF(SportClimbing[[#This Row],[Height (m)]]&lt;11, "0-10", IF(SportClimbing[[#This Row],[Height (m)]]&lt;16, "11-15", IF(SportClimbing[[#This Row],[Height (m)]]&lt;21, "16-20", IF(SportClimbing[[#This Row],[Height (m)]]&lt;26, "21-25", IF(SportClimbing[[#This Row],[Height (m)]]&lt;31, "26-30", IF(SportClimbing[[#This Row],[Height (m)]]&lt;36, "31-35", "35+"))))))</f>
        <v>21-25</v>
      </c>
      <c r="M94" t="s">
        <v>132</v>
      </c>
      <c r="N94">
        <v>4</v>
      </c>
      <c r="O94">
        <f>IF(ISNUMBER(SportClimbing[[#This Row],[Total number of tries]])=TRUE, SportClimbing[[#This Row],[Total number of tries]], 1)</f>
        <v>4</v>
      </c>
      <c r="P94" t="str">
        <f>IF(ISNUMBER(SportClimbing[[#This Row],[Total number of tries]])=TRUE, "redpoint", SportClimbing[[#This Row],[Total number of tries]])</f>
        <v>redpoint</v>
      </c>
      <c r="Q94">
        <f>_xlfn.XLOOKUP(SportClimbing[[#This Row],[Grade]],SCORE[GRADE],SCORE[SCORE],,)</f>
        <v>40</v>
      </c>
    </row>
    <row r="95" spans="1:17" x14ac:dyDescent="0.25">
      <c r="A95" s="21">
        <f>DATE(SportClimbing[[#This Row],[Year]],_xlfn.XLOOKUP(SportClimbing[[#This Row],[Month]],MONTHS[MONTHS 2],MONTHS[MONTHS 3]),SportClimbing[[#This Row],[Day]])</f>
        <v>44098</v>
      </c>
      <c r="B95" s="21" t="b">
        <f ca="1">AND(SportClimbing[[#This Row],[Date]] &gt;= TODAY()-365, SportClimbing[[#This Row],[Date]] &lt;= TODAY())</f>
        <v>0</v>
      </c>
      <c r="C95">
        <v>24</v>
      </c>
      <c r="D95" t="s">
        <v>159</v>
      </c>
      <c r="E95">
        <v>2020</v>
      </c>
      <c r="F95" t="s">
        <v>217</v>
      </c>
      <c r="G95" t="s">
        <v>3</v>
      </c>
      <c r="H95" t="s">
        <v>262</v>
      </c>
      <c r="I95" t="s">
        <v>100</v>
      </c>
      <c r="J95" t="s">
        <v>213</v>
      </c>
      <c r="K95">
        <v>25</v>
      </c>
      <c r="L95" t="str">
        <f>IF(SportClimbing[[#This Row],[Height (m)]]&lt;11, "0-10", IF(SportClimbing[[#This Row],[Height (m)]]&lt;16, "11-15", IF(SportClimbing[[#This Row],[Height (m)]]&lt;21, "16-20", IF(SportClimbing[[#This Row],[Height (m)]]&lt;26, "21-25", IF(SportClimbing[[#This Row],[Height (m)]]&lt;31, "26-30", IF(SportClimbing[[#This Row],[Height (m)]]&lt;36, "31-35", "35+"))))))</f>
        <v>21-25</v>
      </c>
      <c r="M95" t="s">
        <v>218</v>
      </c>
      <c r="N95" t="s">
        <v>11</v>
      </c>
      <c r="O95">
        <f>IF(ISNUMBER(SportClimbing[[#This Row],[Total number of tries]])=TRUE, SportClimbing[[#This Row],[Total number of tries]], 1)</f>
        <v>1</v>
      </c>
      <c r="P95" t="str">
        <f>IF(ISNUMBER(SportClimbing[[#This Row],[Total number of tries]])=TRUE, "redpoint", SportClimbing[[#This Row],[Total number of tries]])</f>
        <v>flash</v>
      </c>
      <c r="Q95">
        <f>_xlfn.XLOOKUP(SportClimbing[[#This Row],[Grade]],SCORE[GRADE],SCORE[SCORE],,)</f>
        <v>10</v>
      </c>
    </row>
    <row r="96" spans="1:17" x14ac:dyDescent="0.25">
      <c r="A96" s="21">
        <f>DATE(SportClimbing[[#This Row],[Year]],_xlfn.XLOOKUP(SportClimbing[[#This Row],[Month]],MONTHS[MONTHS 2],MONTHS[MONTHS 3]),SportClimbing[[#This Row],[Day]])</f>
        <v>44100</v>
      </c>
      <c r="B96" s="21" t="b">
        <f ca="1">AND(SportClimbing[[#This Row],[Date]] &gt;= TODAY()-365, SportClimbing[[#This Row],[Date]] &lt;= TODAY())</f>
        <v>0</v>
      </c>
      <c r="C96">
        <v>26</v>
      </c>
      <c r="D96" t="s">
        <v>159</v>
      </c>
      <c r="E96">
        <v>2020</v>
      </c>
      <c r="F96" t="s">
        <v>219</v>
      </c>
      <c r="G96" t="s">
        <v>21</v>
      </c>
      <c r="H96" t="s">
        <v>262</v>
      </c>
      <c r="I96" t="s">
        <v>100</v>
      </c>
      <c r="J96" t="s">
        <v>220</v>
      </c>
      <c r="K96">
        <v>25</v>
      </c>
      <c r="L96" t="str">
        <f>IF(SportClimbing[[#This Row],[Height (m)]]&lt;11, "0-10", IF(SportClimbing[[#This Row],[Height (m)]]&lt;16, "11-15", IF(SportClimbing[[#This Row],[Height (m)]]&lt;21, "16-20", IF(SportClimbing[[#This Row],[Height (m)]]&lt;26, "21-25", IF(SportClimbing[[#This Row],[Height (m)]]&lt;31, "26-30", IF(SportClimbing[[#This Row],[Height (m)]]&lt;36, "31-35", "35+"))))))</f>
        <v>21-25</v>
      </c>
      <c r="M96" t="s">
        <v>171</v>
      </c>
      <c r="N96" t="s">
        <v>130</v>
      </c>
      <c r="O96">
        <f>IF(ISNUMBER(SportClimbing[[#This Row],[Total number of tries]])=TRUE, SportClimbing[[#This Row],[Total number of tries]], 1)</f>
        <v>1</v>
      </c>
      <c r="P96" t="str">
        <f>IF(ISNUMBER(SportClimbing[[#This Row],[Total number of tries]])=TRUE, "redpoint", SportClimbing[[#This Row],[Total number of tries]])</f>
        <v>onsight</v>
      </c>
      <c r="Q96">
        <f>_xlfn.XLOOKUP(SportClimbing[[#This Row],[Grade]],SCORE[GRADE],SCORE[SCORE],,)</f>
        <v>15</v>
      </c>
    </row>
    <row r="97" spans="1:17" x14ac:dyDescent="0.25">
      <c r="A97" s="21">
        <f>DATE(SportClimbing[[#This Row],[Year]],_xlfn.XLOOKUP(SportClimbing[[#This Row],[Month]],MONTHS[MONTHS 2],MONTHS[MONTHS 3]),SportClimbing[[#This Row],[Day]])</f>
        <v>44121</v>
      </c>
      <c r="B97" s="21" t="b">
        <f ca="1">AND(SportClimbing[[#This Row],[Date]] &gt;= TODAY()-365, SportClimbing[[#This Row],[Date]] &lt;= TODAY())</f>
        <v>0</v>
      </c>
      <c r="C97">
        <v>17</v>
      </c>
      <c r="D97" t="s">
        <v>162</v>
      </c>
      <c r="E97">
        <v>2020</v>
      </c>
      <c r="F97" t="s">
        <v>223</v>
      </c>
      <c r="G97" t="s">
        <v>3</v>
      </c>
      <c r="H97" t="s">
        <v>262</v>
      </c>
      <c r="I97" t="s">
        <v>43</v>
      </c>
      <c r="J97" t="s">
        <v>224</v>
      </c>
      <c r="K97">
        <v>20</v>
      </c>
      <c r="L97" t="str">
        <f>IF(SportClimbing[[#This Row],[Height (m)]]&lt;11, "0-10", IF(SportClimbing[[#This Row],[Height (m)]]&lt;16, "11-15", IF(SportClimbing[[#This Row],[Height (m)]]&lt;21, "16-20", IF(SportClimbing[[#This Row],[Height (m)]]&lt;26, "21-25", IF(SportClimbing[[#This Row],[Height (m)]]&lt;31, "26-30", IF(SportClimbing[[#This Row],[Height (m)]]&lt;36, "31-35", "35+"))))))</f>
        <v>16-20</v>
      </c>
      <c r="M97" t="s">
        <v>132</v>
      </c>
      <c r="N97" t="s">
        <v>130</v>
      </c>
      <c r="O97">
        <f>IF(ISNUMBER(SportClimbing[[#This Row],[Total number of tries]])=TRUE, SportClimbing[[#This Row],[Total number of tries]], 1)</f>
        <v>1</v>
      </c>
      <c r="P97" t="str">
        <f>IF(ISNUMBER(SportClimbing[[#This Row],[Total number of tries]])=TRUE, "redpoint", SportClimbing[[#This Row],[Total number of tries]])</f>
        <v>onsight</v>
      </c>
      <c r="Q97">
        <f>_xlfn.XLOOKUP(SportClimbing[[#This Row],[Grade]],SCORE[GRADE],SCORE[SCORE],,)</f>
        <v>10</v>
      </c>
    </row>
    <row r="98" spans="1:17" x14ac:dyDescent="0.25">
      <c r="A98" s="21">
        <f>DATE(SportClimbing[[#This Row],[Year]],_xlfn.XLOOKUP(SportClimbing[[#This Row],[Month]],MONTHS[MONTHS 2],MONTHS[MONTHS 3]),SportClimbing[[#This Row],[Day]])</f>
        <v>44122</v>
      </c>
      <c r="B98" s="21" t="b">
        <f ca="1">AND(SportClimbing[[#This Row],[Date]] &gt;= TODAY()-365, SportClimbing[[#This Row],[Date]] &lt;= TODAY())</f>
        <v>0</v>
      </c>
      <c r="C98">
        <v>18</v>
      </c>
      <c r="D98" t="s">
        <v>162</v>
      </c>
      <c r="E98">
        <v>2020</v>
      </c>
      <c r="F98" t="s">
        <v>221</v>
      </c>
      <c r="G98" t="s">
        <v>32</v>
      </c>
      <c r="H98" t="s">
        <v>262</v>
      </c>
      <c r="I98" t="s">
        <v>43</v>
      </c>
      <c r="J98" t="s">
        <v>222</v>
      </c>
      <c r="K98">
        <v>28</v>
      </c>
      <c r="L98" t="str">
        <f>IF(SportClimbing[[#This Row],[Height (m)]]&lt;11, "0-10", IF(SportClimbing[[#This Row],[Height (m)]]&lt;16, "11-15", IF(SportClimbing[[#This Row],[Height (m)]]&lt;21, "16-20", IF(SportClimbing[[#This Row],[Height (m)]]&lt;26, "21-25", IF(SportClimbing[[#This Row],[Height (m)]]&lt;31, "26-30", IF(SportClimbing[[#This Row],[Height (m)]]&lt;36, "31-35", "35+"))))))</f>
        <v>26-30</v>
      </c>
      <c r="M98" t="s">
        <v>133</v>
      </c>
      <c r="N98">
        <v>4</v>
      </c>
      <c r="O98">
        <f>IF(ISNUMBER(SportClimbing[[#This Row],[Total number of tries]])=TRUE, SportClimbing[[#This Row],[Total number of tries]], 1)</f>
        <v>4</v>
      </c>
      <c r="P98" t="str">
        <f>IF(ISNUMBER(SportClimbing[[#This Row],[Total number of tries]])=TRUE, "redpoint", SportClimbing[[#This Row],[Total number of tries]])</f>
        <v>redpoint</v>
      </c>
      <c r="Q98">
        <f>_xlfn.XLOOKUP(SportClimbing[[#This Row],[Grade]],SCORE[GRADE],SCORE[SCORE],,)</f>
        <v>40</v>
      </c>
    </row>
    <row r="99" spans="1:17" x14ac:dyDescent="0.25">
      <c r="A99" s="21">
        <f>DATE(SportClimbing[[#This Row],[Year]],_xlfn.XLOOKUP(SportClimbing[[#This Row],[Month]],MONTHS[MONTHS 2],MONTHS[MONTHS 3]),SportClimbing[[#This Row],[Day]])</f>
        <v>44128</v>
      </c>
      <c r="B99" s="21" t="b">
        <f ca="1">AND(SportClimbing[[#This Row],[Date]] &gt;= TODAY()-365, SportClimbing[[#This Row],[Date]] &lt;= TODAY())</f>
        <v>0</v>
      </c>
      <c r="C99">
        <v>24</v>
      </c>
      <c r="D99" t="s">
        <v>162</v>
      </c>
      <c r="E99">
        <v>2020</v>
      </c>
      <c r="F99" t="s">
        <v>244</v>
      </c>
      <c r="G99" t="s">
        <v>3</v>
      </c>
      <c r="H99" t="s">
        <v>262</v>
      </c>
      <c r="I99" t="s">
        <v>43</v>
      </c>
      <c r="J99" t="s">
        <v>91</v>
      </c>
      <c r="K99">
        <v>30</v>
      </c>
      <c r="L99" t="str">
        <f>IF(SportClimbing[[#This Row],[Height (m)]]&lt;11, "0-10", IF(SportClimbing[[#This Row],[Height (m)]]&lt;16, "11-15", IF(SportClimbing[[#This Row],[Height (m)]]&lt;21, "16-20", IF(SportClimbing[[#This Row],[Height (m)]]&lt;26, "21-25", IF(SportClimbing[[#This Row],[Height (m)]]&lt;31, "26-30", IF(SportClimbing[[#This Row],[Height (m)]]&lt;36, "31-35", "35+"))))))</f>
        <v>26-30</v>
      </c>
      <c r="M99" t="s">
        <v>208</v>
      </c>
      <c r="N99">
        <v>2</v>
      </c>
      <c r="O99">
        <f>IF(ISNUMBER(SportClimbing[[#This Row],[Total number of tries]])=TRUE, SportClimbing[[#This Row],[Total number of tries]], 1)</f>
        <v>2</v>
      </c>
      <c r="P99" t="str">
        <f>IF(ISNUMBER(SportClimbing[[#This Row],[Total number of tries]])=TRUE, "redpoint", SportClimbing[[#This Row],[Total number of tries]])</f>
        <v>redpoint</v>
      </c>
      <c r="Q99">
        <f>_xlfn.XLOOKUP(SportClimbing[[#This Row],[Grade]],SCORE[GRADE],SCORE[SCORE],,)</f>
        <v>10</v>
      </c>
    </row>
    <row r="100" spans="1:17" x14ac:dyDescent="0.25">
      <c r="A100" s="21">
        <f>DATE(SportClimbing[[#This Row],[Year]],_xlfn.XLOOKUP(SportClimbing[[#This Row],[Month]],MONTHS[MONTHS 2],MONTHS[MONTHS 3]),SportClimbing[[#This Row],[Day]])</f>
        <v>44129</v>
      </c>
      <c r="B100" s="21" t="b">
        <f ca="1">AND(SportClimbing[[#This Row],[Date]] &gt;= TODAY()-365, SportClimbing[[#This Row],[Date]] &lt;= TODAY())</f>
        <v>0</v>
      </c>
      <c r="C100">
        <v>25</v>
      </c>
      <c r="D100" t="s">
        <v>162</v>
      </c>
      <c r="E100">
        <v>2020</v>
      </c>
      <c r="F100" t="s">
        <v>227</v>
      </c>
      <c r="G100" t="s">
        <v>3</v>
      </c>
      <c r="H100" t="s">
        <v>262</v>
      </c>
      <c r="I100" t="s">
        <v>43</v>
      </c>
      <c r="J100" t="s">
        <v>226</v>
      </c>
      <c r="K100">
        <v>30</v>
      </c>
      <c r="L100" t="str">
        <f>IF(SportClimbing[[#This Row],[Height (m)]]&lt;11, "0-10", IF(SportClimbing[[#This Row],[Height (m)]]&lt;16, "11-15", IF(SportClimbing[[#This Row],[Height (m)]]&lt;21, "16-20", IF(SportClimbing[[#This Row],[Height (m)]]&lt;26, "21-25", IF(SportClimbing[[#This Row],[Height (m)]]&lt;31, "26-30", IF(SportClimbing[[#This Row],[Height (m)]]&lt;36, "31-35", "35+"))))))</f>
        <v>26-30</v>
      </c>
      <c r="M100" t="s">
        <v>171</v>
      </c>
      <c r="N100" t="s">
        <v>130</v>
      </c>
      <c r="O100">
        <f>IF(ISNUMBER(SportClimbing[[#This Row],[Total number of tries]])=TRUE, SportClimbing[[#This Row],[Total number of tries]], 1)</f>
        <v>1</v>
      </c>
      <c r="P100" t="str">
        <f>IF(ISNUMBER(SportClimbing[[#This Row],[Total number of tries]])=TRUE, "redpoint", SportClimbing[[#This Row],[Total number of tries]])</f>
        <v>onsight</v>
      </c>
      <c r="Q100">
        <f>_xlfn.XLOOKUP(SportClimbing[[#This Row],[Grade]],SCORE[GRADE],SCORE[SCORE],,)</f>
        <v>10</v>
      </c>
    </row>
    <row r="101" spans="1:17" x14ac:dyDescent="0.25">
      <c r="A101" s="21">
        <f>DATE(SportClimbing[[#This Row],[Year]],_xlfn.XLOOKUP(SportClimbing[[#This Row],[Month]],MONTHS[MONTHS 2],MONTHS[MONTHS 3]),SportClimbing[[#This Row],[Day]])</f>
        <v>44308</v>
      </c>
      <c r="B101" s="21" t="b">
        <f ca="1">AND(SportClimbing[[#This Row],[Date]] &gt;= TODAY()-365, SportClimbing[[#This Row],[Date]] &lt;= TODAY())</f>
        <v>0</v>
      </c>
      <c r="C101">
        <v>22</v>
      </c>
      <c r="D101" t="s">
        <v>368</v>
      </c>
      <c r="E101">
        <v>2021</v>
      </c>
      <c r="F101" t="s">
        <v>234</v>
      </c>
      <c r="G101" t="s">
        <v>3</v>
      </c>
      <c r="H101" t="s">
        <v>262</v>
      </c>
      <c r="I101" t="s">
        <v>43</v>
      </c>
      <c r="J101" t="s">
        <v>228</v>
      </c>
      <c r="K101">
        <v>18</v>
      </c>
      <c r="L101" t="str">
        <f>IF(SportClimbing[[#This Row],[Height (m)]]&lt;11, "0-10", IF(SportClimbing[[#This Row],[Height (m)]]&lt;16, "11-15", IF(SportClimbing[[#This Row],[Height (m)]]&lt;21, "16-20", IF(SportClimbing[[#This Row],[Height (m)]]&lt;26, "21-25", IF(SportClimbing[[#This Row],[Height (m)]]&lt;31, "26-30", IF(SportClimbing[[#This Row],[Height (m)]]&lt;36, "31-35", "35+"))))))</f>
        <v>16-20</v>
      </c>
      <c r="M101" t="s">
        <v>230</v>
      </c>
      <c r="N101" t="s">
        <v>130</v>
      </c>
      <c r="O101">
        <f>IF(ISNUMBER(SportClimbing[[#This Row],[Total number of tries]])=TRUE, SportClimbing[[#This Row],[Total number of tries]], 1)</f>
        <v>1</v>
      </c>
      <c r="P101" t="str">
        <f>IF(ISNUMBER(SportClimbing[[#This Row],[Total number of tries]])=TRUE, "redpoint", SportClimbing[[#This Row],[Total number of tries]])</f>
        <v>onsight</v>
      </c>
      <c r="Q101">
        <f>_xlfn.XLOOKUP(SportClimbing[[#This Row],[Grade]],SCORE[GRADE],SCORE[SCORE],,)</f>
        <v>10</v>
      </c>
    </row>
    <row r="102" spans="1:17" x14ac:dyDescent="0.25">
      <c r="A102" s="21">
        <f>DATE(SportClimbing[[#This Row],[Year]],_xlfn.XLOOKUP(SportClimbing[[#This Row],[Month]],MONTHS[MONTHS 2],MONTHS[MONTHS 3]),SportClimbing[[#This Row],[Day]])</f>
        <v>44309</v>
      </c>
      <c r="B102" s="21" t="b">
        <f ca="1">AND(SportClimbing[[#This Row],[Date]] &gt;= TODAY()-365, SportClimbing[[#This Row],[Date]] &lt;= TODAY())</f>
        <v>0</v>
      </c>
      <c r="C102">
        <v>23</v>
      </c>
      <c r="D102" t="s">
        <v>368</v>
      </c>
      <c r="E102">
        <v>2021</v>
      </c>
      <c r="F102" t="s">
        <v>235</v>
      </c>
      <c r="G102" t="s">
        <v>21</v>
      </c>
      <c r="H102" t="s">
        <v>262</v>
      </c>
      <c r="I102" t="s">
        <v>43</v>
      </c>
      <c r="J102" t="s">
        <v>94</v>
      </c>
      <c r="K102">
        <v>40</v>
      </c>
      <c r="L102" t="str">
        <f>IF(SportClimbing[[#This Row],[Height (m)]]&lt;11, "0-10", IF(SportClimbing[[#This Row],[Height (m)]]&lt;16, "11-15", IF(SportClimbing[[#This Row],[Height (m)]]&lt;21, "16-20", IF(SportClimbing[[#This Row],[Height (m)]]&lt;26, "21-25", IF(SportClimbing[[#This Row],[Height (m)]]&lt;31, "26-30", IF(SportClimbing[[#This Row],[Height (m)]]&lt;36, "31-35", "35+"))))))</f>
        <v>35+</v>
      </c>
      <c r="M102" t="s">
        <v>231</v>
      </c>
      <c r="N102" t="s">
        <v>130</v>
      </c>
      <c r="O102">
        <f>IF(ISNUMBER(SportClimbing[[#This Row],[Total number of tries]])=TRUE, SportClimbing[[#This Row],[Total number of tries]], 1)</f>
        <v>1</v>
      </c>
      <c r="P102" t="str">
        <f>IF(ISNUMBER(SportClimbing[[#This Row],[Total number of tries]])=TRUE, "redpoint", SportClimbing[[#This Row],[Total number of tries]])</f>
        <v>onsight</v>
      </c>
      <c r="Q102">
        <f>_xlfn.XLOOKUP(SportClimbing[[#This Row],[Grade]],SCORE[GRADE],SCORE[SCORE],,)</f>
        <v>15</v>
      </c>
    </row>
    <row r="103" spans="1:17" x14ac:dyDescent="0.25">
      <c r="A103" s="21">
        <f>DATE(SportClimbing[[#This Row],[Year]],_xlfn.XLOOKUP(SportClimbing[[#This Row],[Month]],MONTHS[MONTHS 2],MONTHS[MONTHS 3]),SportClimbing[[#This Row],[Day]])</f>
        <v>44310</v>
      </c>
      <c r="B103" s="21" t="b">
        <f ca="1">AND(SportClimbing[[#This Row],[Date]] &gt;= TODAY()-365, SportClimbing[[#This Row],[Date]] &lt;= TODAY())</f>
        <v>0</v>
      </c>
      <c r="C103">
        <v>24</v>
      </c>
      <c r="D103" t="s">
        <v>368</v>
      </c>
      <c r="E103">
        <v>2021</v>
      </c>
      <c r="F103" t="s">
        <v>236</v>
      </c>
      <c r="G103" t="s">
        <v>3</v>
      </c>
      <c r="H103" t="s">
        <v>262</v>
      </c>
      <c r="I103" t="s">
        <v>43</v>
      </c>
      <c r="J103" t="s">
        <v>229</v>
      </c>
      <c r="K103">
        <v>15</v>
      </c>
      <c r="L103" t="str">
        <f>IF(SportClimbing[[#This Row],[Height (m)]]&lt;11, "0-10", IF(SportClimbing[[#This Row],[Height (m)]]&lt;16, "11-15", IF(SportClimbing[[#This Row],[Height (m)]]&lt;21, "16-20", IF(SportClimbing[[#This Row],[Height (m)]]&lt;26, "21-25", IF(SportClimbing[[#This Row],[Height (m)]]&lt;31, "26-30", IF(SportClimbing[[#This Row],[Height (m)]]&lt;36, "31-35", "35+"))))))</f>
        <v>11-15</v>
      </c>
      <c r="M103" t="s">
        <v>231</v>
      </c>
      <c r="N103">
        <v>2</v>
      </c>
      <c r="O103">
        <f>IF(ISNUMBER(SportClimbing[[#This Row],[Total number of tries]])=TRUE, SportClimbing[[#This Row],[Total number of tries]], 1)</f>
        <v>2</v>
      </c>
      <c r="P103" t="str">
        <f>IF(ISNUMBER(SportClimbing[[#This Row],[Total number of tries]])=TRUE, "redpoint", SportClimbing[[#This Row],[Total number of tries]])</f>
        <v>redpoint</v>
      </c>
      <c r="Q103">
        <f>_xlfn.XLOOKUP(SportClimbing[[#This Row],[Grade]],SCORE[GRADE],SCORE[SCORE],,)</f>
        <v>10</v>
      </c>
    </row>
    <row r="104" spans="1:17" x14ac:dyDescent="0.25">
      <c r="A104" s="21">
        <f>DATE(SportClimbing[[#This Row],[Year]],_xlfn.XLOOKUP(SportClimbing[[#This Row],[Month]],MONTHS[MONTHS 2],MONTHS[MONTHS 3]),SportClimbing[[#This Row],[Day]])</f>
        <v>44322</v>
      </c>
      <c r="B104" s="21" t="b">
        <f ca="1">AND(SportClimbing[[#This Row],[Date]] &gt;= TODAY()-365, SportClimbing[[#This Row],[Date]] &lt;= TODAY())</f>
        <v>0</v>
      </c>
      <c r="C104">
        <v>6</v>
      </c>
      <c r="D104" t="s">
        <v>155</v>
      </c>
      <c r="E104">
        <v>2021</v>
      </c>
      <c r="F104" t="s">
        <v>237</v>
      </c>
      <c r="G104" t="s">
        <v>3</v>
      </c>
      <c r="H104" t="s">
        <v>262</v>
      </c>
      <c r="I104" t="s">
        <v>100</v>
      </c>
      <c r="J104" t="s">
        <v>220</v>
      </c>
      <c r="K104">
        <v>20</v>
      </c>
      <c r="L104" t="str">
        <f>IF(SportClimbing[[#This Row],[Height (m)]]&lt;11, "0-10", IF(SportClimbing[[#This Row],[Height (m)]]&lt;16, "11-15", IF(SportClimbing[[#This Row],[Height (m)]]&lt;21, "16-20", IF(SportClimbing[[#This Row],[Height (m)]]&lt;26, "21-25", IF(SportClimbing[[#This Row],[Height (m)]]&lt;31, "26-30", IF(SportClimbing[[#This Row],[Height (m)]]&lt;36, "31-35", "35+"))))))</f>
        <v>16-20</v>
      </c>
      <c r="M104" t="s">
        <v>132</v>
      </c>
      <c r="N104" t="s">
        <v>130</v>
      </c>
      <c r="O104">
        <f>IF(ISNUMBER(SportClimbing[[#This Row],[Total number of tries]])=TRUE, SportClimbing[[#This Row],[Total number of tries]], 1)</f>
        <v>1</v>
      </c>
      <c r="P104" t="str">
        <f>IF(ISNUMBER(SportClimbing[[#This Row],[Total number of tries]])=TRUE, "redpoint", SportClimbing[[#This Row],[Total number of tries]])</f>
        <v>onsight</v>
      </c>
      <c r="Q104">
        <f>_xlfn.XLOOKUP(SportClimbing[[#This Row],[Grade]],SCORE[GRADE],SCORE[SCORE],,)</f>
        <v>10</v>
      </c>
    </row>
    <row r="105" spans="1:17" x14ac:dyDescent="0.25">
      <c r="A105" s="21">
        <f>DATE(SportClimbing[[#This Row],[Year]],_xlfn.XLOOKUP(SportClimbing[[#This Row],[Month]],MONTHS[MONTHS 2],MONTHS[MONTHS 3]),SportClimbing[[#This Row],[Day]])</f>
        <v>44330</v>
      </c>
      <c r="B105" s="21" t="b">
        <f ca="1">AND(SportClimbing[[#This Row],[Date]] &gt;= TODAY()-365, SportClimbing[[#This Row],[Date]] &lt;= TODAY())</f>
        <v>0</v>
      </c>
      <c r="C105">
        <v>14</v>
      </c>
      <c r="D105" t="s">
        <v>155</v>
      </c>
      <c r="E105">
        <v>2021</v>
      </c>
      <c r="F105" t="s">
        <v>239</v>
      </c>
      <c r="G105" t="s">
        <v>3</v>
      </c>
      <c r="H105" t="s">
        <v>262</v>
      </c>
      <c r="I105" t="s">
        <v>43</v>
      </c>
      <c r="J105" t="s">
        <v>238</v>
      </c>
      <c r="K105">
        <v>25</v>
      </c>
      <c r="L105" t="str">
        <f>IF(SportClimbing[[#This Row],[Height (m)]]&lt;11, "0-10", IF(SportClimbing[[#This Row],[Height (m)]]&lt;16, "11-15", IF(SportClimbing[[#This Row],[Height (m)]]&lt;21, "16-20", IF(SportClimbing[[#This Row],[Height (m)]]&lt;26, "21-25", IF(SportClimbing[[#This Row],[Height (m)]]&lt;31, "26-30", IF(SportClimbing[[#This Row],[Height (m)]]&lt;36, "31-35", "35+"))))))</f>
        <v>21-25</v>
      </c>
      <c r="M105" t="s">
        <v>231</v>
      </c>
      <c r="N105">
        <v>4</v>
      </c>
      <c r="O105">
        <f>IF(ISNUMBER(SportClimbing[[#This Row],[Total number of tries]])=TRUE, SportClimbing[[#This Row],[Total number of tries]], 1)</f>
        <v>4</v>
      </c>
      <c r="P105" t="str">
        <f>IF(ISNUMBER(SportClimbing[[#This Row],[Total number of tries]])=TRUE, "redpoint", SportClimbing[[#This Row],[Total number of tries]])</f>
        <v>redpoint</v>
      </c>
      <c r="Q105">
        <f>_xlfn.XLOOKUP(SportClimbing[[#This Row],[Grade]],SCORE[GRADE],SCORE[SCORE],,)</f>
        <v>10</v>
      </c>
    </row>
    <row r="106" spans="1:17" x14ac:dyDescent="0.25">
      <c r="A106" s="21">
        <f>DATE(SportClimbing[[#This Row],[Year]],_xlfn.XLOOKUP(SportClimbing[[#This Row],[Month]],MONTHS[MONTHS 2],MONTHS[MONTHS 3]),SportClimbing[[#This Row],[Day]])</f>
        <v>44335</v>
      </c>
      <c r="B106" s="21" t="b">
        <f ca="1">AND(SportClimbing[[#This Row],[Date]] &gt;= TODAY()-365, SportClimbing[[#This Row],[Date]] &lt;= TODAY())</f>
        <v>0</v>
      </c>
      <c r="C106">
        <v>19</v>
      </c>
      <c r="D106" t="s">
        <v>155</v>
      </c>
      <c r="E106">
        <v>2021</v>
      </c>
      <c r="F106" t="s">
        <v>240</v>
      </c>
      <c r="G106" t="s">
        <v>3</v>
      </c>
      <c r="H106" t="s">
        <v>262</v>
      </c>
      <c r="I106" t="s">
        <v>100</v>
      </c>
      <c r="J106" t="s">
        <v>243</v>
      </c>
      <c r="K106">
        <v>20</v>
      </c>
      <c r="L106" t="str">
        <f>IF(SportClimbing[[#This Row],[Height (m)]]&lt;11, "0-10", IF(SportClimbing[[#This Row],[Height (m)]]&lt;16, "11-15", IF(SportClimbing[[#This Row],[Height (m)]]&lt;21, "16-20", IF(SportClimbing[[#This Row],[Height (m)]]&lt;26, "21-25", IF(SportClimbing[[#This Row],[Height (m)]]&lt;31, "26-30", IF(SportClimbing[[#This Row],[Height (m)]]&lt;36, "31-35", "35+"))))))</f>
        <v>16-20</v>
      </c>
      <c r="M106" t="s">
        <v>231</v>
      </c>
      <c r="N106" t="s">
        <v>11</v>
      </c>
      <c r="O106">
        <f>IF(ISNUMBER(SportClimbing[[#This Row],[Total number of tries]])=TRUE, SportClimbing[[#This Row],[Total number of tries]], 1)</f>
        <v>1</v>
      </c>
      <c r="P106" t="str">
        <f>IF(ISNUMBER(SportClimbing[[#This Row],[Total number of tries]])=TRUE, "redpoint", SportClimbing[[#This Row],[Total number of tries]])</f>
        <v>flash</v>
      </c>
      <c r="Q106">
        <f>_xlfn.XLOOKUP(SportClimbing[[#This Row],[Grade]],SCORE[GRADE],SCORE[SCORE],,)</f>
        <v>10</v>
      </c>
    </row>
    <row r="107" spans="1:17" x14ac:dyDescent="0.25">
      <c r="A107" s="21">
        <f>DATE(SportClimbing[[#This Row],[Year]],_xlfn.XLOOKUP(SportClimbing[[#This Row],[Month]],MONTHS[MONTHS 2],MONTHS[MONTHS 3]),SportClimbing[[#This Row],[Day]])</f>
        <v>44336</v>
      </c>
      <c r="B107" s="21" t="b">
        <f ca="1">AND(SportClimbing[[#This Row],[Date]] &gt;= TODAY()-365, SportClimbing[[#This Row],[Date]] &lt;= TODAY())</f>
        <v>0</v>
      </c>
      <c r="C107">
        <v>20</v>
      </c>
      <c r="D107" t="s">
        <v>155</v>
      </c>
      <c r="E107">
        <v>2021</v>
      </c>
      <c r="F107" t="s">
        <v>241</v>
      </c>
      <c r="G107" t="s">
        <v>29</v>
      </c>
      <c r="H107" t="s">
        <v>262</v>
      </c>
      <c r="I107" t="s">
        <v>100</v>
      </c>
      <c r="J107" t="s">
        <v>242</v>
      </c>
      <c r="K107">
        <v>20</v>
      </c>
      <c r="L107" t="str">
        <f>IF(SportClimbing[[#This Row],[Height (m)]]&lt;11, "0-10", IF(SportClimbing[[#This Row],[Height (m)]]&lt;16, "11-15", IF(SportClimbing[[#This Row],[Height (m)]]&lt;21, "16-20", IF(SportClimbing[[#This Row],[Height (m)]]&lt;26, "21-25", IF(SportClimbing[[#This Row],[Height (m)]]&lt;31, "26-30", IF(SportClimbing[[#This Row],[Height (m)]]&lt;36, "31-35", "35+"))))))</f>
        <v>16-20</v>
      </c>
      <c r="M107" t="s">
        <v>132</v>
      </c>
      <c r="N107">
        <v>5</v>
      </c>
      <c r="O107">
        <f>IF(ISNUMBER(SportClimbing[[#This Row],[Total number of tries]])=TRUE, SportClimbing[[#This Row],[Total number of tries]], 1)</f>
        <v>5</v>
      </c>
      <c r="P107" t="str">
        <f>IF(ISNUMBER(SportClimbing[[#This Row],[Total number of tries]])=TRUE, "redpoint", SportClimbing[[#This Row],[Total number of tries]])</f>
        <v>redpoint</v>
      </c>
      <c r="Q107">
        <f>_xlfn.XLOOKUP(SportClimbing[[#This Row],[Grade]],SCORE[GRADE],SCORE[SCORE],,)</f>
        <v>25</v>
      </c>
    </row>
    <row r="108" spans="1:17" x14ac:dyDescent="0.25">
      <c r="A108" s="21">
        <f>DATE(SportClimbing[[#This Row],[Year]],_xlfn.XLOOKUP(SportClimbing[[#This Row],[Month]],MONTHS[MONTHS 2],MONTHS[MONTHS 3]),SportClimbing[[#This Row],[Day]])</f>
        <v>44343</v>
      </c>
      <c r="B108" s="21" t="b">
        <f ca="1">AND(SportClimbing[[#This Row],[Date]] &gt;= TODAY()-365, SportClimbing[[#This Row],[Date]] &lt;= TODAY())</f>
        <v>0</v>
      </c>
      <c r="C108">
        <v>27</v>
      </c>
      <c r="D108" t="s">
        <v>155</v>
      </c>
      <c r="E108">
        <v>2021</v>
      </c>
      <c r="F108" t="s">
        <v>245</v>
      </c>
      <c r="G108" t="s">
        <v>29</v>
      </c>
      <c r="H108" t="s">
        <v>262</v>
      </c>
      <c r="I108" t="s">
        <v>100</v>
      </c>
      <c r="J108" t="s">
        <v>242</v>
      </c>
      <c r="K108">
        <v>16</v>
      </c>
      <c r="L108" t="str">
        <f>IF(SportClimbing[[#This Row],[Height (m)]]&lt;11, "0-10", IF(SportClimbing[[#This Row],[Height (m)]]&lt;16, "11-15", IF(SportClimbing[[#This Row],[Height (m)]]&lt;21, "16-20", IF(SportClimbing[[#This Row],[Height (m)]]&lt;26, "21-25", IF(SportClimbing[[#This Row],[Height (m)]]&lt;31, "26-30", IF(SportClimbing[[#This Row],[Height (m)]]&lt;36, "31-35", "35+"))))))</f>
        <v>16-20</v>
      </c>
      <c r="M108" t="s">
        <v>132</v>
      </c>
      <c r="N108">
        <v>6</v>
      </c>
      <c r="O108">
        <f>IF(ISNUMBER(SportClimbing[[#This Row],[Total number of tries]])=TRUE, SportClimbing[[#This Row],[Total number of tries]], 1)</f>
        <v>6</v>
      </c>
      <c r="P108" t="str">
        <f>IF(ISNUMBER(SportClimbing[[#This Row],[Total number of tries]])=TRUE, "redpoint", SportClimbing[[#This Row],[Total number of tries]])</f>
        <v>redpoint</v>
      </c>
      <c r="Q108">
        <f>_xlfn.XLOOKUP(SportClimbing[[#This Row],[Grade]],SCORE[GRADE],SCORE[SCORE],,)</f>
        <v>25</v>
      </c>
    </row>
    <row r="109" spans="1:17" x14ac:dyDescent="0.25">
      <c r="A109" s="21">
        <f>DATE(SportClimbing[[#This Row],[Year]],_xlfn.XLOOKUP(SportClimbing[[#This Row],[Month]],MONTHS[MONTHS 2],MONTHS[MONTHS 3]),SportClimbing[[#This Row],[Day]])</f>
        <v>44345</v>
      </c>
      <c r="B109" s="21" t="b">
        <f ca="1">AND(SportClimbing[[#This Row],[Date]] &gt;= TODAY()-365, SportClimbing[[#This Row],[Date]] &lt;= TODAY())</f>
        <v>0</v>
      </c>
      <c r="C109">
        <v>29</v>
      </c>
      <c r="D109" t="s">
        <v>155</v>
      </c>
      <c r="E109">
        <v>2021</v>
      </c>
      <c r="F109" t="s">
        <v>246</v>
      </c>
      <c r="G109" t="s">
        <v>3</v>
      </c>
      <c r="H109" t="s">
        <v>262</v>
      </c>
      <c r="I109" t="s">
        <v>43</v>
      </c>
      <c r="J109" t="s">
        <v>91</v>
      </c>
      <c r="K109">
        <v>20</v>
      </c>
      <c r="L109" t="str">
        <f>IF(SportClimbing[[#This Row],[Height (m)]]&lt;11, "0-10", IF(SportClimbing[[#This Row],[Height (m)]]&lt;16, "11-15", IF(SportClimbing[[#This Row],[Height (m)]]&lt;21, "16-20", IF(SportClimbing[[#This Row],[Height (m)]]&lt;26, "21-25", IF(SportClimbing[[#This Row],[Height (m)]]&lt;31, "26-30", IF(SportClimbing[[#This Row],[Height (m)]]&lt;36, "31-35", "35+"))))))</f>
        <v>16-20</v>
      </c>
      <c r="M109" t="s">
        <v>104</v>
      </c>
      <c r="N109" t="s">
        <v>130</v>
      </c>
      <c r="O109">
        <f>IF(ISNUMBER(SportClimbing[[#This Row],[Total number of tries]])=TRUE, SportClimbing[[#This Row],[Total number of tries]], 1)</f>
        <v>1</v>
      </c>
      <c r="P109" t="str">
        <f>IF(ISNUMBER(SportClimbing[[#This Row],[Total number of tries]])=TRUE, "redpoint", SportClimbing[[#This Row],[Total number of tries]])</f>
        <v>onsight</v>
      </c>
      <c r="Q109">
        <f>_xlfn.XLOOKUP(SportClimbing[[#This Row],[Grade]],SCORE[GRADE],SCORE[SCORE],,)</f>
        <v>10</v>
      </c>
    </row>
    <row r="110" spans="1:17" x14ac:dyDescent="0.25">
      <c r="A110" s="21">
        <f>DATE(SportClimbing[[#This Row],[Year]],_xlfn.XLOOKUP(SportClimbing[[#This Row],[Month]],MONTHS[MONTHS 2],MONTHS[MONTHS 3]),SportClimbing[[#This Row],[Day]])</f>
        <v>44346</v>
      </c>
      <c r="B110" s="21" t="b">
        <f ca="1">AND(SportClimbing[[#This Row],[Date]] &gt;= TODAY()-365, SportClimbing[[#This Row],[Date]] &lt;= TODAY())</f>
        <v>0</v>
      </c>
      <c r="C110">
        <v>30</v>
      </c>
      <c r="D110" t="s">
        <v>155</v>
      </c>
      <c r="E110">
        <v>2021</v>
      </c>
      <c r="F110" t="s">
        <v>247</v>
      </c>
      <c r="G110" t="s">
        <v>21</v>
      </c>
      <c r="H110" t="s">
        <v>262</v>
      </c>
      <c r="I110" t="s">
        <v>43</v>
      </c>
      <c r="J110" t="s">
        <v>44</v>
      </c>
      <c r="K110">
        <v>25</v>
      </c>
      <c r="L110" t="str">
        <f>IF(SportClimbing[[#This Row],[Height (m)]]&lt;11, "0-10", IF(SportClimbing[[#This Row],[Height (m)]]&lt;16, "11-15", IF(SportClimbing[[#This Row],[Height (m)]]&lt;21, "16-20", IF(SportClimbing[[#This Row],[Height (m)]]&lt;26, "21-25", IF(SportClimbing[[#This Row],[Height (m)]]&lt;31, "26-30", IF(SportClimbing[[#This Row],[Height (m)]]&lt;36, "31-35", "35+"))))))</f>
        <v>21-25</v>
      </c>
      <c r="M110" t="s">
        <v>104</v>
      </c>
      <c r="N110">
        <v>2</v>
      </c>
      <c r="O110">
        <f>IF(ISNUMBER(SportClimbing[[#This Row],[Total number of tries]])=TRUE, SportClimbing[[#This Row],[Total number of tries]], 1)</f>
        <v>2</v>
      </c>
      <c r="P110" t="str">
        <f>IF(ISNUMBER(SportClimbing[[#This Row],[Total number of tries]])=TRUE, "redpoint", SportClimbing[[#This Row],[Total number of tries]])</f>
        <v>redpoint</v>
      </c>
      <c r="Q110">
        <f>_xlfn.XLOOKUP(SportClimbing[[#This Row],[Grade]],SCORE[GRADE],SCORE[SCORE],,)</f>
        <v>15</v>
      </c>
    </row>
    <row r="111" spans="1:17" x14ac:dyDescent="0.25">
      <c r="A111" s="21">
        <f>DATE(SportClimbing[[#This Row],[Year]],_xlfn.XLOOKUP(SportClimbing[[#This Row],[Month]],MONTHS[MONTHS 2],MONTHS[MONTHS 3]),SportClimbing[[#This Row],[Day]])</f>
        <v>44349</v>
      </c>
      <c r="B111" s="21" t="b">
        <f ca="1">AND(SportClimbing[[#This Row],[Date]] &gt;= TODAY()-365, SportClimbing[[#This Row],[Date]] &lt;= TODAY())</f>
        <v>0</v>
      </c>
      <c r="C111">
        <v>2</v>
      </c>
      <c r="D111" t="s">
        <v>366</v>
      </c>
      <c r="E111">
        <v>2021</v>
      </c>
      <c r="F111" t="s">
        <v>248</v>
      </c>
      <c r="G111" t="s">
        <v>21</v>
      </c>
      <c r="H111" t="s">
        <v>262</v>
      </c>
      <c r="I111" t="s">
        <v>100</v>
      </c>
      <c r="J111" t="s">
        <v>250</v>
      </c>
      <c r="K111">
        <v>18</v>
      </c>
      <c r="L111" t="str">
        <f>IF(SportClimbing[[#This Row],[Height (m)]]&lt;11, "0-10", IF(SportClimbing[[#This Row],[Height (m)]]&lt;16, "11-15", IF(SportClimbing[[#This Row],[Height (m)]]&lt;21, "16-20", IF(SportClimbing[[#This Row],[Height (m)]]&lt;26, "21-25", IF(SportClimbing[[#This Row],[Height (m)]]&lt;31, "26-30", IF(SportClimbing[[#This Row],[Height (m)]]&lt;36, "31-35", "35+"))))))</f>
        <v>16-20</v>
      </c>
      <c r="M111" t="s">
        <v>132</v>
      </c>
      <c r="N111" t="s">
        <v>130</v>
      </c>
      <c r="O111">
        <f>IF(ISNUMBER(SportClimbing[[#This Row],[Total number of tries]])=TRUE, SportClimbing[[#This Row],[Total number of tries]], 1)</f>
        <v>1</v>
      </c>
      <c r="P111" t="str">
        <f>IF(ISNUMBER(SportClimbing[[#This Row],[Total number of tries]])=TRUE, "redpoint", SportClimbing[[#This Row],[Total number of tries]])</f>
        <v>onsight</v>
      </c>
      <c r="Q111">
        <f>_xlfn.XLOOKUP(SportClimbing[[#This Row],[Grade]],SCORE[GRADE],SCORE[SCORE],,)</f>
        <v>15</v>
      </c>
    </row>
    <row r="112" spans="1:17" x14ac:dyDescent="0.25">
      <c r="A112" s="21">
        <f>DATE(SportClimbing[[#This Row],[Year]],_xlfn.XLOOKUP(SportClimbing[[#This Row],[Month]],MONTHS[MONTHS 2],MONTHS[MONTHS 3]),SportClimbing[[#This Row],[Day]])</f>
        <v>44349</v>
      </c>
      <c r="B112" s="21" t="b">
        <f ca="1">AND(SportClimbing[[#This Row],[Date]] &gt;= TODAY()-365, SportClimbing[[#This Row],[Date]] &lt;= TODAY())</f>
        <v>0</v>
      </c>
      <c r="C112">
        <v>2</v>
      </c>
      <c r="D112" t="s">
        <v>366</v>
      </c>
      <c r="E112">
        <v>2021</v>
      </c>
      <c r="F112" t="s">
        <v>249</v>
      </c>
      <c r="G112" t="s">
        <v>3</v>
      </c>
      <c r="H112" t="s">
        <v>262</v>
      </c>
      <c r="I112" t="s">
        <v>100</v>
      </c>
      <c r="J112" t="s">
        <v>250</v>
      </c>
      <c r="K112">
        <v>18</v>
      </c>
      <c r="L112" t="str">
        <f>IF(SportClimbing[[#This Row],[Height (m)]]&lt;11, "0-10", IF(SportClimbing[[#This Row],[Height (m)]]&lt;16, "11-15", IF(SportClimbing[[#This Row],[Height (m)]]&lt;21, "16-20", IF(SportClimbing[[#This Row],[Height (m)]]&lt;26, "21-25", IF(SportClimbing[[#This Row],[Height (m)]]&lt;31, "26-30", IF(SportClimbing[[#This Row],[Height (m)]]&lt;36, "31-35", "35+"))))))</f>
        <v>16-20</v>
      </c>
      <c r="M112" t="s">
        <v>132</v>
      </c>
      <c r="N112">
        <v>2</v>
      </c>
      <c r="O112">
        <f>IF(ISNUMBER(SportClimbing[[#This Row],[Total number of tries]])=TRUE, SportClimbing[[#This Row],[Total number of tries]], 1)</f>
        <v>2</v>
      </c>
      <c r="P112" t="str">
        <f>IF(ISNUMBER(SportClimbing[[#This Row],[Total number of tries]])=TRUE, "redpoint", SportClimbing[[#This Row],[Total number of tries]])</f>
        <v>redpoint</v>
      </c>
      <c r="Q112">
        <f>_xlfn.XLOOKUP(SportClimbing[[#This Row],[Grade]],SCORE[GRADE],SCORE[SCORE],,)</f>
        <v>10</v>
      </c>
    </row>
    <row r="113" spans="1:17" x14ac:dyDescent="0.25">
      <c r="A113" s="21">
        <f>DATE(SportClimbing[[#This Row],[Year]],_xlfn.XLOOKUP(SportClimbing[[#This Row],[Month]],MONTHS[MONTHS 2],MONTHS[MONTHS 3]),SportClimbing[[#This Row],[Day]])</f>
        <v>44360</v>
      </c>
      <c r="B113" s="21" t="b">
        <f ca="1">AND(SportClimbing[[#This Row],[Date]] &gt;= TODAY()-365, SportClimbing[[#This Row],[Date]] &lt;= TODAY())</f>
        <v>0</v>
      </c>
      <c r="C113">
        <v>13</v>
      </c>
      <c r="D113" t="s">
        <v>366</v>
      </c>
      <c r="E113">
        <v>2021</v>
      </c>
      <c r="F113" t="s">
        <v>251</v>
      </c>
      <c r="G113" t="s">
        <v>69</v>
      </c>
      <c r="H113" t="s">
        <v>262</v>
      </c>
      <c r="I113" t="s">
        <v>100</v>
      </c>
      <c r="J113" t="s">
        <v>250</v>
      </c>
      <c r="K113">
        <v>22</v>
      </c>
      <c r="L113" t="str">
        <f>IF(SportClimbing[[#This Row],[Height (m)]]&lt;11, "0-10", IF(SportClimbing[[#This Row],[Height (m)]]&lt;16, "11-15", IF(SportClimbing[[#This Row],[Height (m)]]&lt;21, "16-20", IF(SportClimbing[[#This Row],[Height (m)]]&lt;26, "21-25", IF(SportClimbing[[#This Row],[Height (m)]]&lt;31, "26-30", IF(SportClimbing[[#This Row],[Height (m)]]&lt;36, "31-35", "35+"))))))</f>
        <v>21-25</v>
      </c>
      <c r="M113" t="s">
        <v>252</v>
      </c>
      <c r="N113">
        <v>7</v>
      </c>
      <c r="O113">
        <f>IF(ISNUMBER(SportClimbing[[#This Row],[Total number of tries]])=TRUE, SportClimbing[[#This Row],[Total number of tries]], 1)</f>
        <v>7</v>
      </c>
      <c r="P113" t="str">
        <f>IF(ISNUMBER(SportClimbing[[#This Row],[Total number of tries]])=TRUE, "redpoint", SportClimbing[[#This Row],[Total number of tries]])</f>
        <v>redpoint</v>
      </c>
      <c r="Q113">
        <f>_xlfn.XLOOKUP(SportClimbing[[#This Row],[Grade]],SCORE[GRADE],SCORE[SCORE],,)</f>
        <v>60</v>
      </c>
    </row>
    <row r="114" spans="1:17" x14ac:dyDescent="0.25">
      <c r="A114" s="21">
        <f>DATE(SportClimbing[[#This Row],[Year]],_xlfn.XLOOKUP(SportClimbing[[#This Row],[Month]],MONTHS[MONTHS 2],MONTHS[MONTHS 3]),SportClimbing[[#This Row],[Day]])</f>
        <v>44367</v>
      </c>
      <c r="B114" s="21" t="b">
        <f ca="1">AND(SportClimbing[[#This Row],[Date]] &gt;= TODAY()-365, SportClimbing[[#This Row],[Date]] &lt;= TODAY())</f>
        <v>0</v>
      </c>
      <c r="C114">
        <v>20</v>
      </c>
      <c r="D114" t="s">
        <v>366</v>
      </c>
      <c r="E114">
        <v>2021</v>
      </c>
      <c r="F114" t="s">
        <v>253</v>
      </c>
      <c r="G114" t="s">
        <v>21</v>
      </c>
      <c r="H114" t="s">
        <v>262</v>
      </c>
      <c r="I114" t="s">
        <v>100</v>
      </c>
      <c r="J114" t="s">
        <v>250</v>
      </c>
      <c r="K114">
        <v>18</v>
      </c>
      <c r="L114" t="str">
        <f>IF(SportClimbing[[#This Row],[Height (m)]]&lt;11, "0-10", IF(SportClimbing[[#This Row],[Height (m)]]&lt;16, "11-15", IF(SportClimbing[[#This Row],[Height (m)]]&lt;21, "16-20", IF(SportClimbing[[#This Row],[Height (m)]]&lt;26, "21-25", IF(SportClimbing[[#This Row],[Height (m)]]&lt;31, "26-30", IF(SportClimbing[[#This Row],[Height (m)]]&lt;36, "31-35", "35+"))))))</f>
        <v>16-20</v>
      </c>
      <c r="M114" t="s">
        <v>230</v>
      </c>
      <c r="N114" t="s">
        <v>130</v>
      </c>
      <c r="O114">
        <f>IF(ISNUMBER(SportClimbing[[#This Row],[Total number of tries]])=TRUE, SportClimbing[[#This Row],[Total number of tries]], 1)</f>
        <v>1</v>
      </c>
      <c r="P114" t="str">
        <f>IF(ISNUMBER(SportClimbing[[#This Row],[Total number of tries]])=TRUE, "redpoint", SportClimbing[[#This Row],[Total number of tries]])</f>
        <v>onsight</v>
      </c>
      <c r="Q114">
        <f>_xlfn.XLOOKUP(SportClimbing[[#This Row],[Grade]],SCORE[GRADE],SCORE[SCORE],,)</f>
        <v>15</v>
      </c>
    </row>
    <row r="115" spans="1:17" x14ac:dyDescent="0.25">
      <c r="A115" s="21">
        <f>DATE(SportClimbing[[#This Row],[Year]],_xlfn.XLOOKUP(SportClimbing[[#This Row],[Month]],MONTHS[MONTHS 2],MONTHS[MONTHS 3]),SportClimbing[[#This Row],[Day]])</f>
        <v>44367</v>
      </c>
      <c r="B115" s="21" t="b">
        <f ca="1">AND(SportClimbing[[#This Row],[Date]] &gt;= TODAY()-365, SportClimbing[[#This Row],[Date]] &lt;= TODAY())</f>
        <v>0</v>
      </c>
      <c r="C115">
        <v>20</v>
      </c>
      <c r="D115" t="s">
        <v>366</v>
      </c>
      <c r="E115">
        <v>2021</v>
      </c>
      <c r="F115" t="s">
        <v>254</v>
      </c>
      <c r="G115" t="s">
        <v>29</v>
      </c>
      <c r="H115" t="s">
        <v>262</v>
      </c>
      <c r="I115" t="s">
        <v>100</v>
      </c>
      <c r="J115" t="s">
        <v>250</v>
      </c>
      <c r="K115">
        <v>18</v>
      </c>
      <c r="L115" t="str">
        <f>IF(SportClimbing[[#This Row],[Height (m)]]&lt;11, "0-10", IF(SportClimbing[[#This Row],[Height (m)]]&lt;16, "11-15", IF(SportClimbing[[#This Row],[Height (m)]]&lt;21, "16-20", IF(SportClimbing[[#This Row],[Height (m)]]&lt;26, "21-25", IF(SportClimbing[[#This Row],[Height (m)]]&lt;31, "26-30", IF(SportClimbing[[#This Row],[Height (m)]]&lt;36, "31-35", "35+"))))))</f>
        <v>16-20</v>
      </c>
      <c r="M115" t="s">
        <v>230</v>
      </c>
      <c r="N115" t="s">
        <v>130</v>
      </c>
      <c r="O115">
        <f>IF(ISNUMBER(SportClimbing[[#This Row],[Total number of tries]])=TRUE, SportClimbing[[#This Row],[Total number of tries]], 1)</f>
        <v>1</v>
      </c>
      <c r="P115" t="str">
        <f>IF(ISNUMBER(SportClimbing[[#This Row],[Total number of tries]])=TRUE, "redpoint", SportClimbing[[#This Row],[Total number of tries]])</f>
        <v>onsight</v>
      </c>
      <c r="Q115">
        <f>_xlfn.XLOOKUP(SportClimbing[[#This Row],[Grade]],SCORE[GRADE],SCORE[SCORE],,)</f>
        <v>25</v>
      </c>
    </row>
    <row r="116" spans="1:17" x14ac:dyDescent="0.25">
      <c r="A116" s="21">
        <f>DATE(SportClimbing[[#This Row],[Year]],_xlfn.XLOOKUP(SportClimbing[[#This Row],[Month]],MONTHS[MONTHS 2],MONTHS[MONTHS 3]),SportClimbing[[#This Row],[Day]])</f>
        <v>44371</v>
      </c>
      <c r="B116" s="21" t="b">
        <f ca="1">AND(SportClimbing[[#This Row],[Date]] &gt;= TODAY()-365, SportClimbing[[#This Row],[Date]] &lt;= TODAY())</f>
        <v>0</v>
      </c>
      <c r="C116">
        <v>24</v>
      </c>
      <c r="D116" t="s">
        <v>366</v>
      </c>
      <c r="E116">
        <v>2021</v>
      </c>
      <c r="F116" t="s">
        <v>255</v>
      </c>
      <c r="G116" t="s">
        <v>21</v>
      </c>
      <c r="H116" t="s">
        <v>262</v>
      </c>
      <c r="I116" t="s">
        <v>100</v>
      </c>
      <c r="J116" t="s">
        <v>250</v>
      </c>
      <c r="K116">
        <v>18</v>
      </c>
      <c r="L116" t="str">
        <f>IF(SportClimbing[[#This Row],[Height (m)]]&lt;11, "0-10", IF(SportClimbing[[#This Row],[Height (m)]]&lt;16, "11-15", IF(SportClimbing[[#This Row],[Height (m)]]&lt;21, "16-20", IF(SportClimbing[[#This Row],[Height (m)]]&lt;26, "21-25", IF(SportClimbing[[#This Row],[Height (m)]]&lt;31, "26-30", IF(SportClimbing[[#This Row],[Height (m)]]&lt;36, "31-35", "35+"))))))</f>
        <v>16-20</v>
      </c>
      <c r="M116" t="s">
        <v>132</v>
      </c>
      <c r="N116">
        <v>2</v>
      </c>
      <c r="O116">
        <f>IF(ISNUMBER(SportClimbing[[#This Row],[Total number of tries]])=TRUE, SportClimbing[[#This Row],[Total number of tries]], 1)</f>
        <v>2</v>
      </c>
      <c r="P116" t="str">
        <f>IF(ISNUMBER(SportClimbing[[#This Row],[Total number of tries]])=TRUE, "redpoint", SportClimbing[[#This Row],[Total number of tries]])</f>
        <v>redpoint</v>
      </c>
      <c r="Q116">
        <f>_xlfn.XLOOKUP(SportClimbing[[#This Row],[Grade]],SCORE[GRADE],SCORE[SCORE],,)</f>
        <v>15</v>
      </c>
    </row>
    <row r="117" spans="1:17" x14ac:dyDescent="0.25">
      <c r="A117" s="21">
        <f>DATE(SportClimbing[[#This Row],[Year]],_xlfn.XLOOKUP(SportClimbing[[#This Row],[Month]],MONTHS[MONTHS 2],MONTHS[MONTHS 3]),SportClimbing[[#This Row],[Day]])</f>
        <v>44514</v>
      </c>
      <c r="B117" s="21" t="b">
        <f ca="1">AND(SportClimbing[[#This Row],[Date]] &gt;= TODAY()-365, SportClimbing[[#This Row],[Date]] &lt;= TODAY())</f>
        <v>0</v>
      </c>
      <c r="C117">
        <v>14</v>
      </c>
      <c r="D117" t="s">
        <v>160</v>
      </c>
      <c r="E117">
        <v>2021</v>
      </c>
      <c r="F117" t="s">
        <v>257</v>
      </c>
      <c r="G117" t="s">
        <v>3</v>
      </c>
      <c r="H117" t="s">
        <v>262</v>
      </c>
      <c r="I117" t="s">
        <v>43</v>
      </c>
      <c r="J117" t="s">
        <v>226</v>
      </c>
      <c r="K117">
        <v>25</v>
      </c>
      <c r="L117" t="str">
        <f>IF(SportClimbing[[#This Row],[Height (m)]]&lt;11, "0-10", IF(SportClimbing[[#This Row],[Height (m)]]&lt;16, "11-15", IF(SportClimbing[[#This Row],[Height (m)]]&lt;21, "16-20", IF(SportClimbing[[#This Row],[Height (m)]]&lt;26, "21-25", IF(SportClimbing[[#This Row],[Height (m)]]&lt;31, "26-30", IF(SportClimbing[[#This Row],[Height (m)]]&lt;36, "31-35", "35+"))))))</f>
        <v>21-25</v>
      </c>
      <c r="M117" t="s">
        <v>230</v>
      </c>
      <c r="N117" t="s">
        <v>130</v>
      </c>
      <c r="O117">
        <f>IF(ISNUMBER(SportClimbing[[#This Row],[Total number of tries]])=TRUE, SportClimbing[[#This Row],[Total number of tries]], 1)</f>
        <v>1</v>
      </c>
      <c r="P117" t="str">
        <f>IF(ISNUMBER(SportClimbing[[#This Row],[Total number of tries]])=TRUE, "redpoint", SportClimbing[[#This Row],[Total number of tries]])</f>
        <v>onsight</v>
      </c>
      <c r="Q117">
        <f>_xlfn.XLOOKUP(SportClimbing[[#This Row],[Grade]],SCORE[GRADE],SCORE[SCORE],,)</f>
        <v>10</v>
      </c>
    </row>
    <row r="118" spans="1:17" x14ac:dyDescent="0.25">
      <c r="A118" s="21">
        <f>DATE(SportClimbing[[#This Row],[Year]],_xlfn.XLOOKUP(SportClimbing[[#This Row],[Month]],MONTHS[MONTHS 2],MONTHS[MONTHS 3]),SportClimbing[[#This Row],[Day]])</f>
        <v>44591</v>
      </c>
      <c r="B118" s="21" t="b">
        <f ca="1">AND(SportClimbing[[#This Row],[Date]] &gt;= TODAY()-365, SportClimbing[[#This Row],[Date]] &lt;= TODAY())</f>
        <v>0</v>
      </c>
      <c r="C118">
        <v>30</v>
      </c>
      <c r="D118" t="s">
        <v>151</v>
      </c>
      <c r="E118">
        <v>2022</v>
      </c>
      <c r="F118" t="s">
        <v>259</v>
      </c>
      <c r="G118" t="s">
        <v>163</v>
      </c>
      <c r="H118" t="s">
        <v>262</v>
      </c>
      <c r="I118" t="s">
        <v>22</v>
      </c>
      <c r="J118" t="s">
        <v>23</v>
      </c>
      <c r="K118">
        <v>20</v>
      </c>
      <c r="L118" t="str">
        <f>IF(SportClimbing[[#This Row],[Height (m)]]&lt;11, "0-10", IF(SportClimbing[[#This Row],[Height (m)]]&lt;16, "11-15", IF(SportClimbing[[#This Row],[Height (m)]]&lt;21, "16-20", IF(SportClimbing[[#This Row],[Height (m)]]&lt;26, "21-25", IF(SportClimbing[[#This Row],[Height (m)]]&lt;31, "26-30", IF(SportClimbing[[#This Row],[Height (m)]]&lt;36, "31-35", "35+"))))))</f>
        <v>16-20</v>
      </c>
      <c r="M118" t="s">
        <v>132</v>
      </c>
      <c r="N118">
        <v>40</v>
      </c>
      <c r="O118">
        <f>IF(ISNUMBER(SportClimbing[[#This Row],[Total number of tries]])=TRUE, SportClimbing[[#This Row],[Total number of tries]], 1)</f>
        <v>40</v>
      </c>
      <c r="P118" t="str">
        <f>IF(ISNUMBER(SportClimbing[[#This Row],[Total number of tries]])=TRUE, "redpoint", SportClimbing[[#This Row],[Total number of tries]])</f>
        <v>redpoint</v>
      </c>
      <c r="Q118">
        <f>_xlfn.XLOOKUP(SportClimbing[[#This Row],[Grade]],SCORE[GRADE],SCORE[SCORE],,)</f>
        <v>80</v>
      </c>
    </row>
    <row r="119" spans="1:17" x14ac:dyDescent="0.25">
      <c r="A119" s="21">
        <f>DATE(SportClimbing[[#This Row],[Year]],_xlfn.XLOOKUP(SportClimbing[[#This Row],[Month]],MONTHS[MONTHS 2],MONTHS[MONTHS 3]),SportClimbing[[#This Row],[Day]])</f>
        <v>44602</v>
      </c>
      <c r="B119" s="21" t="b">
        <f ca="1">AND(SportClimbing[[#This Row],[Date]] &gt;= TODAY()-365, SportClimbing[[#This Row],[Date]] &lt;= TODAY())</f>
        <v>0</v>
      </c>
      <c r="C119">
        <v>10</v>
      </c>
      <c r="D119" t="s">
        <v>152</v>
      </c>
      <c r="E119">
        <v>2022</v>
      </c>
      <c r="F119" t="s">
        <v>266</v>
      </c>
      <c r="G119" t="s">
        <v>3</v>
      </c>
      <c r="H119" t="s">
        <v>262</v>
      </c>
      <c r="I119" t="s">
        <v>265</v>
      </c>
      <c r="J119" t="s">
        <v>271</v>
      </c>
      <c r="K119">
        <v>15</v>
      </c>
      <c r="L119" t="str">
        <f>IF(SportClimbing[[#This Row],[Height (m)]]&lt;11, "0-10", IF(SportClimbing[[#This Row],[Height (m)]]&lt;16, "11-15", IF(SportClimbing[[#This Row],[Height (m)]]&lt;21, "16-20", IF(SportClimbing[[#This Row],[Height (m)]]&lt;26, "21-25", IF(SportClimbing[[#This Row],[Height (m)]]&lt;31, "26-30", IF(SportClimbing[[#This Row],[Height (m)]]&lt;36, "31-35", "35+"))))))</f>
        <v>11-15</v>
      </c>
      <c r="M119" t="s">
        <v>120</v>
      </c>
      <c r="N119" t="s">
        <v>130</v>
      </c>
      <c r="O119">
        <f>IF(ISNUMBER(SportClimbing[[#This Row],[Total number of tries]])=TRUE, SportClimbing[[#This Row],[Total number of tries]], 1)</f>
        <v>1</v>
      </c>
      <c r="P119" t="str">
        <f>IF(ISNUMBER(SportClimbing[[#This Row],[Total number of tries]])=TRUE, "redpoint", SportClimbing[[#This Row],[Total number of tries]])</f>
        <v>onsight</v>
      </c>
      <c r="Q119">
        <f>_xlfn.XLOOKUP(SportClimbing[[#This Row],[Grade]],SCORE[GRADE],SCORE[SCORE],,)</f>
        <v>10</v>
      </c>
    </row>
    <row r="120" spans="1:17" x14ac:dyDescent="0.25">
      <c r="A120" s="21">
        <f>DATE(SportClimbing[[#This Row],[Year]],_xlfn.XLOOKUP(SportClimbing[[#This Row],[Month]],MONTHS[MONTHS 2],MONTHS[MONTHS 3]),SportClimbing[[#This Row],[Day]])</f>
        <v>44603</v>
      </c>
      <c r="B120" s="21" t="b">
        <f ca="1">AND(SportClimbing[[#This Row],[Date]] &gt;= TODAY()-365, SportClimbing[[#This Row],[Date]] &lt;= TODAY())</f>
        <v>0</v>
      </c>
      <c r="C120">
        <v>11</v>
      </c>
      <c r="D120" t="s">
        <v>152</v>
      </c>
      <c r="E120">
        <v>2022</v>
      </c>
      <c r="F120" t="s">
        <v>268</v>
      </c>
      <c r="G120" t="s">
        <v>3</v>
      </c>
      <c r="H120" t="s">
        <v>262</v>
      </c>
      <c r="I120" t="s">
        <v>126</v>
      </c>
      <c r="J120" t="s">
        <v>264</v>
      </c>
      <c r="K120">
        <v>35</v>
      </c>
      <c r="L120" t="str">
        <f>IF(SportClimbing[[#This Row],[Height (m)]]&lt;11, "0-10", IF(SportClimbing[[#This Row],[Height (m)]]&lt;16, "11-15", IF(SportClimbing[[#This Row],[Height (m)]]&lt;21, "16-20", IF(SportClimbing[[#This Row],[Height (m)]]&lt;26, "21-25", IF(SportClimbing[[#This Row],[Height (m)]]&lt;31, "26-30", IF(SportClimbing[[#This Row],[Height (m)]]&lt;36, "31-35", "35+"))))))</f>
        <v>31-35</v>
      </c>
      <c r="M120" t="s">
        <v>120</v>
      </c>
      <c r="N120" t="s">
        <v>11</v>
      </c>
      <c r="O120">
        <f>IF(ISNUMBER(SportClimbing[[#This Row],[Total number of tries]])=TRUE, SportClimbing[[#This Row],[Total number of tries]], 1)</f>
        <v>1</v>
      </c>
      <c r="P120" t="str">
        <f>IF(ISNUMBER(SportClimbing[[#This Row],[Total number of tries]])=TRUE, "redpoint", SportClimbing[[#This Row],[Total number of tries]])</f>
        <v>flash</v>
      </c>
      <c r="Q120">
        <f>_xlfn.XLOOKUP(SportClimbing[[#This Row],[Grade]],SCORE[GRADE],SCORE[SCORE],,)</f>
        <v>10</v>
      </c>
    </row>
    <row r="121" spans="1:17" x14ac:dyDescent="0.25">
      <c r="A121" s="21">
        <f>DATE(SportClimbing[[#This Row],[Year]],_xlfn.XLOOKUP(SportClimbing[[#This Row],[Month]],MONTHS[MONTHS 2],MONTHS[MONTHS 3]),SportClimbing[[#This Row],[Day]])</f>
        <v>44604</v>
      </c>
      <c r="B121" s="21" t="b">
        <f ca="1">AND(SportClimbing[[#This Row],[Date]] &gt;= TODAY()-365, SportClimbing[[#This Row],[Date]] &lt;= TODAY())</f>
        <v>0</v>
      </c>
      <c r="C121">
        <v>12</v>
      </c>
      <c r="D121" t="s">
        <v>152</v>
      </c>
      <c r="E121">
        <v>2022</v>
      </c>
      <c r="F121" t="s">
        <v>267</v>
      </c>
      <c r="G121" t="s">
        <v>3</v>
      </c>
      <c r="H121" t="s">
        <v>262</v>
      </c>
      <c r="I121" t="s">
        <v>126</v>
      </c>
      <c r="J121" t="s">
        <v>270</v>
      </c>
      <c r="K121">
        <v>20</v>
      </c>
      <c r="L121" t="str">
        <f>IF(SportClimbing[[#This Row],[Height (m)]]&lt;11, "0-10", IF(SportClimbing[[#This Row],[Height (m)]]&lt;16, "11-15", IF(SportClimbing[[#This Row],[Height (m)]]&lt;21, "16-20", IF(SportClimbing[[#This Row],[Height (m)]]&lt;26, "21-25", IF(SportClimbing[[#This Row],[Height (m)]]&lt;31, "26-30", IF(SportClimbing[[#This Row],[Height (m)]]&lt;36, "31-35", "35+"))))))</f>
        <v>16-20</v>
      </c>
      <c r="M121" t="s">
        <v>120</v>
      </c>
      <c r="N121" t="s">
        <v>130</v>
      </c>
      <c r="O121">
        <f>IF(ISNUMBER(SportClimbing[[#This Row],[Total number of tries]])=TRUE, SportClimbing[[#This Row],[Total number of tries]], 1)</f>
        <v>1</v>
      </c>
      <c r="P121" t="str">
        <f>IF(ISNUMBER(SportClimbing[[#This Row],[Total number of tries]])=TRUE, "redpoint", SportClimbing[[#This Row],[Total number of tries]])</f>
        <v>onsight</v>
      </c>
      <c r="Q121">
        <f>_xlfn.XLOOKUP(SportClimbing[[#This Row],[Grade]],SCORE[GRADE],SCORE[SCORE],,)</f>
        <v>10</v>
      </c>
    </row>
    <row r="122" spans="1:17" x14ac:dyDescent="0.25">
      <c r="A122" s="21">
        <f>DATE(SportClimbing[[#This Row],[Year]],_xlfn.XLOOKUP(SportClimbing[[#This Row],[Month]],MONTHS[MONTHS 2],MONTHS[MONTHS 3]),SportClimbing[[#This Row],[Day]])</f>
        <v>44605</v>
      </c>
      <c r="B122" s="21" t="b">
        <f ca="1">AND(SportClimbing[[#This Row],[Date]] &gt;= TODAY()-365, SportClimbing[[#This Row],[Date]] &lt;= TODAY())</f>
        <v>0</v>
      </c>
      <c r="C122">
        <v>13</v>
      </c>
      <c r="D122" t="s">
        <v>152</v>
      </c>
      <c r="E122">
        <v>2022</v>
      </c>
      <c r="F122" t="s">
        <v>269</v>
      </c>
      <c r="G122" t="s">
        <v>21</v>
      </c>
      <c r="H122" t="s">
        <v>262</v>
      </c>
      <c r="I122" t="s">
        <v>126</v>
      </c>
      <c r="J122" t="s">
        <v>128</v>
      </c>
      <c r="K122">
        <v>35</v>
      </c>
      <c r="L122" t="str">
        <f>IF(SportClimbing[[#This Row],[Height (m)]]&lt;11, "0-10", IF(SportClimbing[[#This Row],[Height (m)]]&lt;16, "11-15", IF(SportClimbing[[#This Row],[Height (m)]]&lt;21, "16-20", IF(SportClimbing[[#This Row],[Height (m)]]&lt;26, "21-25", IF(SportClimbing[[#This Row],[Height (m)]]&lt;31, "26-30", IF(SportClimbing[[#This Row],[Height (m)]]&lt;36, "31-35", "35+"))))))</f>
        <v>31-35</v>
      </c>
      <c r="M122" t="s">
        <v>263</v>
      </c>
      <c r="N122" t="s">
        <v>130</v>
      </c>
      <c r="O122">
        <f>IF(ISNUMBER(SportClimbing[[#This Row],[Total number of tries]])=TRUE, SportClimbing[[#This Row],[Total number of tries]], 1)</f>
        <v>1</v>
      </c>
      <c r="P122" t="str">
        <f>IF(ISNUMBER(SportClimbing[[#This Row],[Total number of tries]])=TRUE, "redpoint", SportClimbing[[#This Row],[Total number of tries]])</f>
        <v>onsight</v>
      </c>
      <c r="Q122">
        <f>_xlfn.XLOOKUP(SportClimbing[[#This Row],[Grade]],SCORE[GRADE],SCORE[SCORE],,)</f>
        <v>15</v>
      </c>
    </row>
    <row r="123" spans="1:17" x14ac:dyDescent="0.25">
      <c r="A123" s="21">
        <f>DATE(SportClimbing[[#This Row],[Year]],_xlfn.XLOOKUP(SportClimbing[[#This Row],[Month]],MONTHS[MONTHS 2],MONTHS[MONTHS 3]),SportClimbing[[#This Row],[Day]])</f>
        <v>44637</v>
      </c>
      <c r="B123" s="21" t="b">
        <f ca="1">AND(SportClimbing[[#This Row],[Date]] &gt;= TODAY()-365, SportClimbing[[#This Row],[Date]] &lt;= TODAY())</f>
        <v>0</v>
      </c>
      <c r="C123">
        <v>17</v>
      </c>
      <c r="D123" t="s">
        <v>367</v>
      </c>
      <c r="E123">
        <v>2022</v>
      </c>
      <c r="F123" t="s">
        <v>272</v>
      </c>
      <c r="G123" t="s">
        <v>3</v>
      </c>
      <c r="H123" t="s">
        <v>273</v>
      </c>
      <c r="I123" t="s">
        <v>274</v>
      </c>
      <c r="J123" t="s">
        <v>275</v>
      </c>
      <c r="K123">
        <v>20</v>
      </c>
      <c r="L123" t="str">
        <f>IF(SportClimbing[[#This Row],[Height (m)]]&lt;11, "0-10", IF(SportClimbing[[#This Row],[Height (m)]]&lt;16, "11-15", IF(SportClimbing[[#This Row],[Height (m)]]&lt;21, "16-20", IF(SportClimbing[[#This Row],[Height (m)]]&lt;26, "21-25", IF(SportClimbing[[#This Row],[Height (m)]]&lt;31, "26-30", IF(SportClimbing[[#This Row],[Height (m)]]&lt;36, "31-35", "35+"))))))</f>
        <v>16-20</v>
      </c>
      <c r="M123" t="s">
        <v>276</v>
      </c>
      <c r="N123" t="s">
        <v>130</v>
      </c>
      <c r="O123">
        <f>IF(ISNUMBER(SportClimbing[[#This Row],[Total number of tries]])=TRUE, SportClimbing[[#This Row],[Total number of tries]], 1)</f>
        <v>1</v>
      </c>
      <c r="P123" t="str">
        <f>IF(ISNUMBER(SportClimbing[[#This Row],[Total number of tries]])=TRUE, "redpoint", SportClimbing[[#This Row],[Total number of tries]])</f>
        <v>onsight</v>
      </c>
      <c r="Q123">
        <f>_xlfn.XLOOKUP(SportClimbing[[#This Row],[Grade]],SCORE[GRADE],SCORE[SCORE],,)</f>
        <v>10</v>
      </c>
    </row>
    <row r="124" spans="1:17" x14ac:dyDescent="0.25">
      <c r="A124" s="21">
        <f>DATE(SportClimbing[[#This Row],[Year]],_xlfn.XLOOKUP(SportClimbing[[#This Row],[Month]],MONTHS[MONTHS 2],MONTHS[MONTHS 3]),SportClimbing[[#This Row],[Day]])</f>
        <v>44706</v>
      </c>
      <c r="B124" s="21" t="b">
        <f ca="1">AND(SportClimbing[[#This Row],[Date]] &gt;= TODAY()-365, SportClimbing[[#This Row],[Date]] &lt;= TODAY())</f>
        <v>0</v>
      </c>
      <c r="C124">
        <v>25</v>
      </c>
      <c r="D124" t="s">
        <v>155</v>
      </c>
      <c r="E124">
        <v>2022</v>
      </c>
      <c r="F124" t="s">
        <v>277</v>
      </c>
      <c r="G124" t="s">
        <v>3</v>
      </c>
      <c r="H124" t="s">
        <v>273</v>
      </c>
      <c r="I124" t="s">
        <v>278</v>
      </c>
      <c r="J124" t="s">
        <v>279</v>
      </c>
      <c r="K124">
        <v>23</v>
      </c>
      <c r="L124" t="str">
        <f>IF(SportClimbing[[#This Row],[Height (m)]]&lt;11, "0-10", IF(SportClimbing[[#This Row],[Height (m)]]&lt;16, "11-15", IF(SportClimbing[[#This Row],[Height (m)]]&lt;21, "16-20", IF(SportClimbing[[#This Row],[Height (m)]]&lt;26, "21-25", IF(SportClimbing[[#This Row],[Height (m)]]&lt;31, "26-30", IF(SportClimbing[[#This Row],[Height (m)]]&lt;36, "31-35", "35+"))))))</f>
        <v>21-25</v>
      </c>
      <c r="M124" t="s">
        <v>280</v>
      </c>
      <c r="N124">
        <v>3</v>
      </c>
      <c r="O124">
        <f>IF(ISNUMBER(SportClimbing[[#This Row],[Total number of tries]])=TRUE, SportClimbing[[#This Row],[Total number of tries]], 1)</f>
        <v>3</v>
      </c>
      <c r="P124" t="str">
        <f>IF(ISNUMBER(SportClimbing[[#This Row],[Total number of tries]])=TRUE, "redpoint", SportClimbing[[#This Row],[Total number of tries]])</f>
        <v>redpoint</v>
      </c>
      <c r="Q124">
        <f>_xlfn.XLOOKUP(SportClimbing[[#This Row],[Grade]],SCORE[GRADE],SCORE[SCORE],,)</f>
        <v>10</v>
      </c>
    </row>
    <row r="125" spans="1:17" x14ac:dyDescent="0.25">
      <c r="A125" s="21">
        <f>DATE(SportClimbing[[#This Row],[Year]],_xlfn.XLOOKUP(SportClimbing[[#This Row],[Month]],MONTHS[MONTHS 2],MONTHS[MONTHS 3]),SportClimbing[[#This Row],[Day]])</f>
        <v>44722</v>
      </c>
      <c r="B125" s="21" t="b">
        <f ca="1">AND(SportClimbing[[#This Row],[Date]] &gt;= TODAY()-365, SportClimbing[[#This Row],[Date]] &lt;= TODAY())</f>
        <v>0</v>
      </c>
      <c r="C125">
        <v>10</v>
      </c>
      <c r="D125" t="s">
        <v>366</v>
      </c>
      <c r="E125">
        <v>2022</v>
      </c>
      <c r="F125" t="s">
        <v>285</v>
      </c>
      <c r="G125" t="s">
        <v>3</v>
      </c>
      <c r="H125" t="s">
        <v>262</v>
      </c>
      <c r="I125" t="s">
        <v>105</v>
      </c>
      <c r="J125" t="s">
        <v>284</v>
      </c>
      <c r="K125">
        <v>23</v>
      </c>
      <c r="L125" t="str">
        <f>IF(SportClimbing[[#This Row],[Height (m)]]&lt;11, "0-10", IF(SportClimbing[[#This Row],[Height (m)]]&lt;16, "11-15", IF(SportClimbing[[#This Row],[Height (m)]]&lt;21, "16-20", IF(SportClimbing[[#This Row],[Height (m)]]&lt;26, "21-25", IF(SportClimbing[[#This Row],[Height (m)]]&lt;31, "26-30", IF(SportClimbing[[#This Row],[Height (m)]]&lt;36, "31-35", "35+"))))))</f>
        <v>21-25</v>
      </c>
      <c r="M125" t="s">
        <v>164</v>
      </c>
      <c r="N125" t="s">
        <v>130</v>
      </c>
      <c r="O125">
        <f>IF(ISNUMBER(SportClimbing[[#This Row],[Total number of tries]])=TRUE, SportClimbing[[#This Row],[Total number of tries]], 1)</f>
        <v>1</v>
      </c>
      <c r="P125" t="str">
        <f>IF(ISNUMBER(SportClimbing[[#This Row],[Total number of tries]])=TRUE, "redpoint", SportClimbing[[#This Row],[Total number of tries]])</f>
        <v>onsight</v>
      </c>
      <c r="Q125">
        <f>_xlfn.XLOOKUP(SportClimbing[[#This Row],[Grade]],SCORE[GRADE],SCORE[SCORE],,)</f>
        <v>10</v>
      </c>
    </row>
    <row r="126" spans="1:17" x14ac:dyDescent="0.25">
      <c r="A126" s="21">
        <f>DATE(SportClimbing[[#This Row],[Year]],_xlfn.XLOOKUP(SportClimbing[[#This Row],[Month]],MONTHS[MONTHS 2],MONTHS[MONTHS 3]),SportClimbing[[#This Row],[Day]])</f>
        <v>44729</v>
      </c>
      <c r="B126" s="21" t="b">
        <f ca="1">AND(SportClimbing[[#This Row],[Date]] &gt;= TODAY()-365, SportClimbing[[#This Row],[Date]] &lt;= TODAY())</f>
        <v>0</v>
      </c>
      <c r="C126">
        <v>17</v>
      </c>
      <c r="D126" t="s">
        <v>366</v>
      </c>
      <c r="E126">
        <v>2022</v>
      </c>
      <c r="F126" t="s">
        <v>244</v>
      </c>
      <c r="G126" t="s">
        <v>21</v>
      </c>
      <c r="H126" t="s">
        <v>262</v>
      </c>
      <c r="I126" t="s">
        <v>281</v>
      </c>
      <c r="J126" t="s">
        <v>282</v>
      </c>
      <c r="K126">
        <v>15</v>
      </c>
      <c r="L126" t="str">
        <f>IF(SportClimbing[[#This Row],[Height (m)]]&lt;11, "0-10", IF(SportClimbing[[#This Row],[Height (m)]]&lt;16, "11-15", IF(SportClimbing[[#This Row],[Height (m)]]&lt;21, "16-20", IF(SportClimbing[[#This Row],[Height (m)]]&lt;26, "21-25", IF(SportClimbing[[#This Row],[Height (m)]]&lt;31, "26-30", IF(SportClimbing[[#This Row],[Height (m)]]&lt;36, "31-35", "35+"))))))</f>
        <v>11-15</v>
      </c>
      <c r="M126" t="s">
        <v>164</v>
      </c>
      <c r="N126">
        <v>3</v>
      </c>
      <c r="O126">
        <f>IF(ISNUMBER(SportClimbing[[#This Row],[Total number of tries]])=TRUE, SportClimbing[[#This Row],[Total number of tries]], 1)</f>
        <v>3</v>
      </c>
      <c r="P126" t="str">
        <f>IF(ISNUMBER(SportClimbing[[#This Row],[Total number of tries]])=TRUE, "redpoint", SportClimbing[[#This Row],[Total number of tries]])</f>
        <v>redpoint</v>
      </c>
      <c r="Q126">
        <f>_xlfn.XLOOKUP(SportClimbing[[#This Row],[Grade]],SCORE[GRADE],SCORE[SCORE],,)</f>
        <v>15</v>
      </c>
    </row>
    <row r="127" spans="1:17" x14ac:dyDescent="0.25">
      <c r="A127" s="21">
        <f>DATE(SportClimbing[[#This Row],[Year]],_xlfn.XLOOKUP(SportClimbing[[#This Row],[Month]],MONTHS[MONTHS 2],MONTHS[MONTHS 3]),SportClimbing[[#This Row],[Day]])</f>
        <v>44758</v>
      </c>
      <c r="B127" s="21" t="b">
        <f ca="1">AND(SportClimbing[[#This Row],[Date]] &gt;= TODAY()-365, SportClimbing[[#This Row],[Date]] &lt;= TODAY())</f>
        <v>0</v>
      </c>
      <c r="C127">
        <v>16</v>
      </c>
      <c r="D127" t="s">
        <v>365</v>
      </c>
      <c r="E127">
        <v>2022</v>
      </c>
      <c r="F127" t="s">
        <v>295</v>
      </c>
      <c r="G127" t="s">
        <v>3</v>
      </c>
      <c r="H127" t="s">
        <v>261</v>
      </c>
      <c r="I127" t="s">
        <v>286</v>
      </c>
      <c r="J127" t="s">
        <v>287</v>
      </c>
      <c r="K127">
        <v>16</v>
      </c>
      <c r="L127" t="str">
        <f>IF(SportClimbing[[#This Row],[Height (m)]]&lt;11, "0-10", IF(SportClimbing[[#This Row],[Height (m)]]&lt;16, "11-15", IF(SportClimbing[[#This Row],[Height (m)]]&lt;21, "16-20", IF(SportClimbing[[#This Row],[Height (m)]]&lt;26, "21-25", IF(SportClimbing[[#This Row],[Height (m)]]&lt;31, "26-30", IF(SportClimbing[[#This Row],[Height (m)]]&lt;36, "31-35", "35+"))))))</f>
        <v>16-20</v>
      </c>
      <c r="M127" t="s">
        <v>288</v>
      </c>
      <c r="N127">
        <v>2</v>
      </c>
      <c r="O127">
        <f>IF(ISNUMBER(SportClimbing[[#This Row],[Total number of tries]])=TRUE, SportClimbing[[#This Row],[Total number of tries]], 1)</f>
        <v>2</v>
      </c>
      <c r="P127" t="str">
        <f>IF(ISNUMBER(SportClimbing[[#This Row],[Total number of tries]])=TRUE, "redpoint", SportClimbing[[#This Row],[Total number of tries]])</f>
        <v>redpoint</v>
      </c>
      <c r="Q127">
        <f>_xlfn.XLOOKUP(SportClimbing[[#This Row],[Grade]],SCORE[GRADE],SCORE[SCORE],,)</f>
        <v>10</v>
      </c>
    </row>
    <row r="128" spans="1:17" x14ac:dyDescent="0.25">
      <c r="A128" s="21">
        <f>DATE(SportClimbing[[#This Row],[Year]],_xlfn.XLOOKUP(SportClimbing[[#This Row],[Month]],MONTHS[MONTHS 2],MONTHS[MONTHS 3]),SportClimbing[[#This Row],[Day]])</f>
        <v>44765</v>
      </c>
      <c r="B128" s="21" t="b">
        <f ca="1">AND(SportClimbing[[#This Row],[Date]] &gt;= TODAY()-365, SportClimbing[[#This Row],[Date]] &lt;= TODAY())</f>
        <v>0</v>
      </c>
      <c r="C128">
        <v>23</v>
      </c>
      <c r="D128" t="s">
        <v>365</v>
      </c>
      <c r="E128">
        <v>2022</v>
      </c>
      <c r="F128" t="s">
        <v>291</v>
      </c>
      <c r="G128" t="s">
        <v>21</v>
      </c>
      <c r="H128" t="s">
        <v>261</v>
      </c>
      <c r="I128" t="s">
        <v>289</v>
      </c>
      <c r="J128" t="s">
        <v>293</v>
      </c>
      <c r="K128">
        <v>16</v>
      </c>
      <c r="L128" t="str">
        <f>IF(SportClimbing[[#This Row],[Height (m)]]&lt;11, "0-10", IF(SportClimbing[[#This Row],[Height (m)]]&lt;16, "11-15", IF(SportClimbing[[#This Row],[Height (m)]]&lt;21, "16-20", IF(SportClimbing[[#This Row],[Height (m)]]&lt;26, "21-25", IF(SportClimbing[[#This Row],[Height (m)]]&lt;31, "26-30", IF(SportClimbing[[#This Row],[Height (m)]]&lt;36, "31-35", "35+"))))))</f>
        <v>16-20</v>
      </c>
      <c r="M128" t="s">
        <v>290</v>
      </c>
      <c r="N128">
        <v>2</v>
      </c>
      <c r="O128">
        <f>IF(ISNUMBER(SportClimbing[[#This Row],[Total number of tries]])=TRUE, SportClimbing[[#This Row],[Total number of tries]], 1)</f>
        <v>2</v>
      </c>
      <c r="P128" t="str">
        <f>IF(ISNUMBER(SportClimbing[[#This Row],[Total number of tries]])=TRUE, "redpoint", SportClimbing[[#This Row],[Total number of tries]])</f>
        <v>redpoint</v>
      </c>
      <c r="Q128">
        <f>_xlfn.XLOOKUP(SportClimbing[[#This Row],[Grade]],SCORE[GRADE],SCORE[SCORE],,)</f>
        <v>15</v>
      </c>
    </row>
    <row r="129" spans="1:17" x14ac:dyDescent="0.25">
      <c r="A129" s="21">
        <f>DATE(SportClimbing[[#This Row],[Year]],_xlfn.XLOOKUP(SportClimbing[[#This Row],[Month]],MONTHS[MONTHS 2],MONTHS[MONTHS 3]),SportClimbing[[#This Row],[Day]])</f>
        <v>44766</v>
      </c>
      <c r="B129" s="21" t="b">
        <f ca="1">AND(SportClimbing[[#This Row],[Date]] &gt;= TODAY()-365, SportClimbing[[#This Row],[Date]] &lt;= TODAY())</f>
        <v>0</v>
      </c>
      <c r="C129">
        <v>24</v>
      </c>
      <c r="D129" t="s">
        <v>365</v>
      </c>
      <c r="E129">
        <v>2022</v>
      </c>
      <c r="F129" t="s">
        <v>294</v>
      </c>
      <c r="G129" t="s">
        <v>21</v>
      </c>
      <c r="H129" t="s">
        <v>261</v>
      </c>
      <c r="I129" t="s">
        <v>289</v>
      </c>
      <c r="J129" t="s">
        <v>292</v>
      </c>
      <c r="K129">
        <v>16</v>
      </c>
      <c r="L129" t="str">
        <f>IF(SportClimbing[[#This Row],[Height (m)]]&lt;11, "0-10", IF(SportClimbing[[#This Row],[Height (m)]]&lt;16, "11-15", IF(SportClimbing[[#This Row],[Height (m)]]&lt;21, "16-20", IF(SportClimbing[[#This Row],[Height (m)]]&lt;26, "21-25", IF(SportClimbing[[#This Row],[Height (m)]]&lt;31, "26-30", IF(SportClimbing[[#This Row],[Height (m)]]&lt;36, "31-35", "35+"))))))</f>
        <v>16-20</v>
      </c>
      <c r="M129" t="s">
        <v>290</v>
      </c>
      <c r="N129">
        <v>2</v>
      </c>
      <c r="O129">
        <f>IF(ISNUMBER(SportClimbing[[#This Row],[Total number of tries]])=TRUE, SportClimbing[[#This Row],[Total number of tries]], 1)</f>
        <v>2</v>
      </c>
      <c r="P129" t="str">
        <f>IF(ISNUMBER(SportClimbing[[#This Row],[Total number of tries]])=TRUE, "redpoint", SportClimbing[[#This Row],[Total number of tries]])</f>
        <v>redpoint</v>
      </c>
      <c r="Q129">
        <f>_xlfn.XLOOKUP(SportClimbing[[#This Row],[Grade]],SCORE[GRADE],SCORE[SCORE],,)</f>
        <v>15</v>
      </c>
    </row>
    <row r="130" spans="1:17" x14ac:dyDescent="0.25">
      <c r="A130" s="21">
        <f>DATE(SportClimbing[[#This Row],[Year]],_xlfn.XLOOKUP(SportClimbing[[#This Row],[Month]],MONTHS[MONTHS 2],MONTHS[MONTHS 3]),SportClimbing[[#This Row],[Day]])</f>
        <v>44808</v>
      </c>
      <c r="B130" s="21" t="b">
        <f ca="1">AND(SportClimbing[[#This Row],[Date]] &gt;= TODAY()-365, SportClimbing[[#This Row],[Date]] &lt;= TODAY())</f>
        <v>0</v>
      </c>
      <c r="C130">
        <v>4</v>
      </c>
      <c r="D130" t="s">
        <v>159</v>
      </c>
      <c r="E130">
        <v>2022</v>
      </c>
      <c r="F130" t="s">
        <v>296</v>
      </c>
      <c r="G130" t="s">
        <v>21</v>
      </c>
      <c r="H130" t="s">
        <v>261</v>
      </c>
      <c r="I130" t="s">
        <v>1</v>
      </c>
      <c r="J130" t="s">
        <v>297</v>
      </c>
      <c r="K130">
        <v>27</v>
      </c>
      <c r="L130" t="str">
        <f>IF(SportClimbing[[#This Row],[Height (m)]]&lt;11, "0-10", IF(SportClimbing[[#This Row],[Height (m)]]&lt;16, "11-15", IF(SportClimbing[[#This Row],[Height (m)]]&lt;21, "16-20", IF(SportClimbing[[#This Row],[Height (m)]]&lt;26, "21-25", IF(SportClimbing[[#This Row],[Height (m)]]&lt;31, "26-30", IF(SportClimbing[[#This Row],[Height (m)]]&lt;36, "31-35", "35+"))))))</f>
        <v>26-30</v>
      </c>
      <c r="M130" t="s">
        <v>13</v>
      </c>
      <c r="N130">
        <v>5</v>
      </c>
      <c r="O130">
        <f>IF(ISNUMBER(SportClimbing[[#This Row],[Total number of tries]])=TRUE, SportClimbing[[#This Row],[Total number of tries]], 1)</f>
        <v>5</v>
      </c>
      <c r="P130" t="str">
        <f>IF(ISNUMBER(SportClimbing[[#This Row],[Total number of tries]])=TRUE, "redpoint", SportClimbing[[#This Row],[Total number of tries]])</f>
        <v>redpoint</v>
      </c>
      <c r="Q130">
        <f>_xlfn.XLOOKUP(SportClimbing[[#This Row],[Grade]],SCORE[GRADE],SCORE[SCORE],,)</f>
        <v>15</v>
      </c>
    </row>
    <row r="131" spans="1:17" x14ac:dyDescent="0.25">
      <c r="A131" s="21">
        <f>DATE(SportClimbing[[#This Row],[Year]],_xlfn.XLOOKUP(SportClimbing[[#This Row],[Month]],MONTHS[MONTHS 2],MONTHS[MONTHS 3]),SportClimbing[[#This Row],[Day]])</f>
        <v>44842</v>
      </c>
      <c r="B131" s="21" t="b">
        <f ca="1">AND(SportClimbing[[#This Row],[Date]] &gt;= TODAY()-365, SportClimbing[[#This Row],[Date]] &lt;= TODAY())</f>
        <v>0</v>
      </c>
      <c r="C131">
        <v>8</v>
      </c>
      <c r="D131" t="s">
        <v>162</v>
      </c>
      <c r="E131">
        <v>2022</v>
      </c>
      <c r="F131" t="s">
        <v>303</v>
      </c>
      <c r="G131" t="s">
        <v>3</v>
      </c>
      <c r="H131" t="s">
        <v>298</v>
      </c>
      <c r="I131" t="s">
        <v>300</v>
      </c>
      <c r="J131" t="s">
        <v>301</v>
      </c>
      <c r="K131">
        <v>20</v>
      </c>
      <c r="L131" t="str">
        <f>IF(SportClimbing[[#This Row],[Height (m)]]&lt;11, "0-10", IF(SportClimbing[[#This Row],[Height (m)]]&lt;16, "11-15", IF(SportClimbing[[#This Row],[Height (m)]]&lt;21, "16-20", IF(SportClimbing[[#This Row],[Height (m)]]&lt;26, "21-25", IF(SportClimbing[[#This Row],[Height (m)]]&lt;31, "26-30", IF(SportClimbing[[#This Row],[Height (m)]]&lt;36, "31-35", "35+"))))))</f>
        <v>16-20</v>
      </c>
      <c r="M131" t="s">
        <v>304</v>
      </c>
      <c r="N131" t="s">
        <v>130</v>
      </c>
      <c r="O131">
        <f>IF(ISNUMBER(SportClimbing[[#This Row],[Total number of tries]])=TRUE, SportClimbing[[#This Row],[Total number of tries]], 1)</f>
        <v>1</v>
      </c>
      <c r="P131" t="str">
        <f>IF(ISNUMBER(SportClimbing[[#This Row],[Total number of tries]])=TRUE, "redpoint", SportClimbing[[#This Row],[Total number of tries]])</f>
        <v>onsight</v>
      </c>
      <c r="Q131">
        <f>_xlfn.XLOOKUP(SportClimbing[[#This Row],[Grade]],SCORE[GRADE],SCORE[SCORE],,)</f>
        <v>10</v>
      </c>
    </row>
    <row r="132" spans="1:17" x14ac:dyDescent="0.25">
      <c r="A132" s="21">
        <f>DATE(SportClimbing[[#This Row],[Year]],_xlfn.XLOOKUP(SportClimbing[[#This Row],[Month]],MONTHS[MONTHS 2],MONTHS[MONTHS 3]),SportClimbing[[#This Row],[Day]])</f>
        <v>44842</v>
      </c>
      <c r="B132" s="21" t="b">
        <f ca="1">AND(SportClimbing[[#This Row],[Date]] &gt;= TODAY()-365, SportClimbing[[#This Row],[Date]] &lt;= TODAY())</f>
        <v>0</v>
      </c>
      <c r="C132">
        <v>8</v>
      </c>
      <c r="D132" t="s">
        <v>162</v>
      </c>
      <c r="E132">
        <v>2022</v>
      </c>
      <c r="F132" t="s">
        <v>299</v>
      </c>
      <c r="G132" t="s">
        <v>3</v>
      </c>
      <c r="H132" t="s">
        <v>298</v>
      </c>
      <c r="I132" t="s">
        <v>300</v>
      </c>
      <c r="J132" t="s">
        <v>302</v>
      </c>
      <c r="K132">
        <v>18</v>
      </c>
      <c r="L132" t="str">
        <f>IF(SportClimbing[[#This Row],[Height (m)]]&lt;11, "0-10", IF(SportClimbing[[#This Row],[Height (m)]]&lt;16, "11-15", IF(SportClimbing[[#This Row],[Height (m)]]&lt;21, "16-20", IF(SportClimbing[[#This Row],[Height (m)]]&lt;26, "21-25", IF(SportClimbing[[#This Row],[Height (m)]]&lt;31, "26-30", IF(SportClimbing[[#This Row],[Height (m)]]&lt;36, "31-35", "35+"))))))</f>
        <v>16-20</v>
      </c>
      <c r="M132" t="s">
        <v>304</v>
      </c>
      <c r="N132" t="s">
        <v>130</v>
      </c>
      <c r="O132">
        <f>IF(ISNUMBER(SportClimbing[[#This Row],[Total number of tries]])=TRUE, SportClimbing[[#This Row],[Total number of tries]], 1)</f>
        <v>1</v>
      </c>
      <c r="P132" t="str">
        <f>IF(ISNUMBER(SportClimbing[[#This Row],[Total number of tries]])=TRUE, "redpoint", SportClimbing[[#This Row],[Total number of tries]])</f>
        <v>onsight</v>
      </c>
      <c r="Q132">
        <f>_xlfn.XLOOKUP(SportClimbing[[#This Row],[Grade]],SCORE[GRADE],SCORE[SCORE],,)</f>
        <v>10</v>
      </c>
    </row>
    <row r="133" spans="1:17" x14ac:dyDescent="0.25">
      <c r="A133" s="21">
        <f>DATE(SportClimbing[[#This Row],[Year]],_xlfn.XLOOKUP(SportClimbing[[#This Row],[Month]],MONTHS[MONTHS 2],MONTHS[MONTHS 3]),SportClimbing[[#This Row],[Day]])</f>
        <v>44866</v>
      </c>
      <c r="B133" s="21" t="b">
        <f ca="1">AND(SportClimbing[[#This Row],[Date]] &gt;= TODAY()-365, SportClimbing[[#This Row],[Date]] &lt;= TODAY())</f>
        <v>0</v>
      </c>
      <c r="C133">
        <v>1</v>
      </c>
      <c r="D133" t="s">
        <v>160</v>
      </c>
      <c r="E133">
        <v>2022</v>
      </c>
      <c r="F133" t="s">
        <v>305</v>
      </c>
      <c r="G133" t="s">
        <v>21</v>
      </c>
      <c r="H133" t="s">
        <v>298</v>
      </c>
      <c r="I133" t="s">
        <v>306</v>
      </c>
      <c r="J133" t="s">
        <v>307</v>
      </c>
      <c r="K133">
        <v>15</v>
      </c>
      <c r="L133" t="str">
        <f>IF(SportClimbing[[#This Row],[Height (m)]]&lt;11, "0-10", IF(SportClimbing[[#This Row],[Height (m)]]&lt;16, "11-15", IF(SportClimbing[[#This Row],[Height (m)]]&lt;21, "16-20", IF(SportClimbing[[#This Row],[Height (m)]]&lt;26, "21-25", IF(SportClimbing[[#This Row],[Height (m)]]&lt;31, "26-30", IF(SportClimbing[[#This Row],[Height (m)]]&lt;36, "31-35", "35+"))))))</f>
        <v>11-15</v>
      </c>
      <c r="M133" t="s">
        <v>370</v>
      </c>
      <c r="N133">
        <v>3</v>
      </c>
      <c r="O133">
        <f>IF(ISNUMBER(SportClimbing[[#This Row],[Total number of tries]])=TRUE, SportClimbing[[#This Row],[Total number of tries]], 1)</f>
        <v>3</v>
      </c>
      <c r="P133" t="str">
        <f>IF(ISNUMBER(SportClimbing[[#This Row],[Total number of tries]])=TRUE, "redpoint", SportClimbing[[#This Row],[Total number of tries]])</f>
        <v>redpoint</v>
      </c>
      <c r="Q133">
        <f>_xlfn.XLOOKUP(SportClimbing[[#This Row],[Grade]],SCORE[GRADE],SCORE[SCORE],,)</f>
        <v>15</v>
      </c>
    </row>
    <row r="134" spans="1:17" x14ac:dyDescent="0.25">
      <c r="A134" s="21">
        <f>DATE(SportClimbing[[#This Row],[Year]],_xlfn.XLOOKUP(SportClimbing[[#This Row],[Month]],MONTHS[MONTHS 2],MONTHS[MONTHS 3]),SportClimbing[[#This Row],[Day]])</f>
        <v>44870</v>
      </c>
      <c r="B134" s="21" t="b">
        <f ca="1">AND(SportClimbing[[#This Row],[Date]] &gt;= TODAY()-365, SportClimbing[[#This Row],[Date]] &lt;= TODAY())</f>
        <v>0</v>
      </c>
      <c r="C134">
        <v>5</v>
      </c>
      <c r="D134" t="s">
        <v>160</v>
      </c>
      <c r="E134">
        <v>2022</v>
      </c>
      <c r="F134" t="s">
        <v>308</v>
      </c>
      <c r="G134" t="s">
        <v>3</v>
      </c>
      <c r="H134" t="s">
        <v>298</v>
      </c>
      <c r="I134" t="s">
        <v>306</v>
      </c>
      <c r="J134" t="s">
        <v>307</v>
      </c>
      <c r="K134">
        <v>20</v>
      </c>
      <c r="L134" t="str">
        <f>IF(SportClimbing[[#This Row],[Height (m)]]&lt;11, "0-10", IF(SportClimbing[[#This Row],[Height (m)]]&lt;16, "11-15", IF(SportClimbing[[#This Row],[Height (m)]]&lt;21, "16-20", IF(SportClimbing[[#This Row],[Height (m)]]&lt;26, "21-25", IF(SportClimbing[[#This Row],[Height (m)]]&lt;31, "26-30", IF(SportClimbing[[#This Row],[Height (m)]]&lt;36, "31-35", "35+"))))))</f>
        <v>16-20</v>
      </c>
      <c r="M134" t="s">
        <v>370</v>
      </c>
      <c r="N134" t="s">
        <v>130</v>
      </c>
      <c r="O134">
        <f>IF(ISNUMBER(SportClimbing[[#This Row],[Total number of tries]])=TRUE, SportClimbing[[#This Row],[Total number of tries]], 1)</f>
        <v>1</v>
      </c>
      <c r="P134" t="str">
        <f>IF(ISNUMBER(SportClimbing[[#This Row],[Total number of tries]])=TRUE, "redpoint", SportClimbing[[#This Row],[Total number of tries]])</f>
        <v>onsight</v>
      </c>
      <c r="Q134">
        <f>_xlfn.XLOOKUP(SportClimbing[[#This Row],[Grade]],SCORE[GRADE],SCORE[SCORE],,)</f>
        <v>10</v>
      </c>
    </row>
    <row r="135" spans="1:17" x14ac:dyDescent="0.25">
      <c r="A135" s="21">
        <f>DATE(SportClimbing[[#This Row],[Year]],_xlfn.XLOOKUP(SportClimbing[[#This Row],[Month]],MONTHS[MONTHS 2],MONTHS[MONTHS 3]),SportClimbing[[#This Row],[Day]])</f>
        <v>44877</v>
      </c>
      <c r="B135" s="21" t="b">
        <f ca="1">AND(SportClimbing[[#This Row],[Date]] &gt;= TODAY()-365, SportClimbing[[#This Row],[Date]] &lt;= TODAY())</f>
        <v>0</v>
      </c>
      <c r="C135">
        <v>12</v>
      </c>
      <c r="D135" t="s">
        <v>160</v>
      </c>
      <c r="E135">
        <v>2022</v>
      </c>
      <c r="F135" t="s">
        <v>309</v>
      </c>
      <c r="G135" t="s">
        <v>3</v>
      </c>
      <c r="H135" t="s">
        <v>298</v>
      </c>
      <c r="I135" t="s">
        <v>311</v>
      </c>
      <c r="J135" t="s">
        <v>310</v>
      </c>
      <c r="K135">
        <v>12</v>
      </c>
      <c r="L135" t="str">
        <f>IF(SportClimbing[[#This Row],[Height (m)]]&lt;11, "0-10", IF(SportClimbing[[#This Row],[Height (m)]]&lt;16, "11-15", IF(SportClimbing[[#This Row],[Height (m)]]&lt;21, "16-20", IF(SportClimbing[[#This Row],[Height (m)]]&lt;26, "21-25", IF(SportClimbing[[#This Row],[Height (m)]]&lt;31, "26-30", IF(SportClimbing[[#This Row],[Height (m)]]&lt;36, "31-35", "35+"))))))</f>
        <v>11-15</v>
      </c>
      <c r="M135" t="s">
        <v>370</v>
      </c>
      <c r="N135">
        <v>2</v>
      </c>
      <c r="O135">
        <f>IF(ISNUMBER(SportClimbing[[#This Row],[Total number of tries]])=TRUE, SportClimbing[[#This Row],[Total number of tries]], 1)</f>
        <v>2</v>
      </c>
      <c r="P135" t="str">
        <f>IF(ISNUMBER(SportClimbing[[#This Row],[Total number of tries]])=TRUE, "redpoint", SportClimbing[[#This Row],[Total number of tries]])</f>
        <v>redpoint</v>
      </c>
      <c r="Q135">
        <f>_xlfn.XLOOKUP(SportClimbing[[#This Row],[Grade]],SCORE[GRADE],SCORE[SCORE],,)</f>
        <v>10</v>
      </c>
    </row>
    <row r="136" spans="1:17" x14ac:dyDescent="0.25">
      <c r="A136" s="21">
        <f>DATE(SportClimbing[[#This Row],[Year]],_xlfn.XLOOKUP(SportClimbing[[#This Row],[Month]],MONTHS[MONTHS 2],MONTHS[MONTHS 3]),SportClimbing[[#This Row],[Day]])</f>
        <v>44884</v>
      </c>
      <c r="B136" s="21" t="b">
        <f ca="1">AND(SportClimbing[[#This Row],[Date]] &gt;= TODAY()-365, SportClimbing[[#This Row],[Date]] &lt;= TODAY())</f>
        <v>0</v>
      </c>
      <c r="C136">
        <v>19</v>
      </c>
      <c r="D136" t="s">
        <v>160</v>
      </c>
      <c r="E136">
        <v>2022</v>
      </c>
      <c r="F136" t="s">
        <v>312</v>
      </c>
      <c r="G136" t="s">
        <v>3</v>
      </c>
      <c r="H136" t="s">
        <v>313</v>
      </c>
      <c r="I136" t="s">
        <v>345</v>
      </c>
      <c r="J136" t="s">
        <v>345</v>
      </c>
      <c r="K136">
        <v>10</v>
      </c>
      <c r="L136" t="str">
        <f>IF(SportClimbing[[#This Row],[Height (m)]]&lt;11, "0-10", IF(SportClimbing[[#This Row],[Height (m)]]&lt;16, "11-15", IF(SportClimbing[[#This Row],[Height (m)]]&lt;21, "16-20", IF(SportClimbing[[#This Row],[Height (m)]]&lt;26, "21-25", IF(SportClimbing[[#This Row],[Height (m)]]&lt;31, "26-30", IF(SportClimbing[[#This Row],[Height (m)]]&lt;36, "31-35", "35+"))))))</f>
        <v>0-10</v>
      </c>
      <c r="M136" t="s">
        <v>370</v>
      </c>
      <c r="N136">
        <v>4</v>
      </c>
      <c r="O136">
        <f>IF(ISNUMBER(SportClimbing[[#This Row],[Total number of tries]])=TRUE, SportClimbing[[#This Row],[Total number of tries]], 1)</f>
        <v>4</v>
      </c>
      <c r="P136" t="str">
        <f>IF(ISNUMBER(SportClimbing[[#This Row],[Total number of tries]])=TRUE, "redpoint", SportClimbing[[#This Row],[Total number of tries]])</f>
        <v>redpoint</v>
      </c>
      <c r="Q136">
        <f>_xlfn.XLOOKUP(SportClimbing[[#This Row],[Grade]],SCORE[GRADE],SCORE[SCORE],,)</f>
        <v>10</v>
      </c>
    </row>
    <row r="137" spans="1:17" x14ac:dyDescent="0.25">
      <c r="A137" s="21">
        <f>DATE(SportClimbing[[#This Row],[Year]],_xlfn.XLOOKUP(SportClimbing[[#This Row],[Month]],MONTHS[MONTHS 2],MONTHS[MONTHS 3]),SportClimbing[[#This Row],[Day]])</f>
        <v>44963</v>
      </c>
      <c r="B137" s="21" t="b">
        <f ca="1">AND(SportClimbing[[#This Row],[Date]] &gt;= TODAY()-365, SportClimbing[[#This Row],[Date]] &lt;= TODAY())</f>
        <v>0</v>
      </c>
      <c r="C137">
        <v>6</v>
      </c>
      <c r="D137" t="s">
        <v>152</v>
      </c>
      <c r="E137">
        <v>2023</v>
      </c>
      <c r="F137" t="s">
        <v>244</v>
      </c>
      <c r="G137" t="s">
        <v>3</v>
      </c>
      <c r="H137" t="s">
        <v>262</v>
      </c>
      <c r="I137" t="s">
        <v>43</v>
      </c>
      <c r="J137" t="s">
        <v>93</v>
      </c>
      <c r="K137">
        <v>15</v>
      </c>
      <c r="L137" t="str">
        <f>IF(SportClimbing[[#This Row],[Height (m)]]&lt;11, "0-10", IF(SportClimbing[[#This Row],[Height (m)]]&lt;16, "11-15", IF(SportClimbing[[#This Row],[Height (m)]]&lt;21, "16-20", IF(SportClimbing[[#This Row],[Height (m)]]&lt;26, "21-25", IF(SportClimbing[[#This Row],[Height (m)]]&lt;31, "26-30", IF(SportClimbing[[#This Row],[Height (m)]]&lt;36, "31-35", "35+"))))))</f>
        <v>11-15</v>
      </c>
      <c r="M137" t="s">
        <v>120</v>
      </c>
      <c r="N137">
        <v>2</v>
      </c>
      <c r="O137">
        <f>IF(ISNUMBER(SportClimbing[[#This Row],[Total number of tries]])=TRUE, SportClimbing[[#This Row],[Total number of tries]], 1)</f>
        <v>2</v>
      </c>
      <c r="P137" t="str">
        <f>IF(ISNUMBER(SportClimbing[[#This Row],[Total number of tries]])=TRUE, "redpoint", SportClimbing[[#This Row],[Total number of tries]])</f>
        <v>redpoint</v>
      </c>
      <c r="Q137">
        <f>_xlfn.XLOOKUP(SportClimbing[[#This Row],[Grade]],SCORE[GRADE],SCORE[SCORE],,)</f>
        <v>10</v>
      </c>
    </row>
    <row r="138" spans="1:17" x14ac:dyDescent="0.25">
      <c r="A138" s="21">
        <f>DATE(SportClimbing[[#This Row],[Year]],_xlfn.XLOOKUP(SportClimbing[[#This Row],[Month]],MONTHS[MONTHS 2],MONTHS[MONTHS 3]),SportClimbing[[#This Row],[Day]])</f>
        <v>44966</v>
      </c>
      <c r="B138" s="21" t="b">
        <f ca="1">AND(SportClimbing[[#This Row],[Date]] &gt;= TODAY()-365, SportClimbing[[#This Row],[Date]] &lt;= TODAY())</f>
        <v>0</v>
      </c>
      <c r="C138">
        <v>9</v>
      </c>
      <c r="D138" t="s">
        <v>152</v>
      </c>
      <c r="E138">
        <v>2023</v>
      </c>
      <c r="F138" t="s">
        <v>316</v>
      </c>
      <c r="G138" t="s">
        <v>3</v>
      </c>
      <c r="H138" t="s">
        <v>262</v>
      </c>
      <c r="I138" t="s">
        <v>43</v>
      </c>
      <c r="J138" t="s">
        <v>315</v>
      </c>
      <c r="K138">
        <v>18</v>
      </c>
      <c r="L138" t="str">
        <f>IF(SportClimbing[[#This Row],[Height (m)]]&lt;11, "0-10", IF(SportClimbing[[#This Row],[Height (m)]]&lt;16, "11-15", IF(SportClimbing[[#This Row],[Height (m)]]&lt;21, "16-20", IF(SportClimbing[[#This Row],[Height (m)]]&lt;26, "21-25", IF(SportClimbing[[#This Row],[Height (m)]]&lt;31, "26-30", IF(SportClimbing[[#This Row],[Height (m)]]&lt;36, "31-35", "35+"))))))</f>
        <v>16-20</v>
      </c>
      <c r="M138" t="s">
        <v>370</v>
      </c>
      <c r="N138" t="s">
        <v>11</v>
      </c>
      <c r="O138">
        <f>IF(ISNUMBER(SportClimbing[[#This Row],[Total number of tries]])=TRUE, SportClimbing[[#This Row],[Total number of tries]], 1)</f>
        <v>1</v>
      </c>
      <c r="P138" t="str">
        <f>IF(ISNUMBER(SportClimbing[[#This Row],[Total number of tries]])=TRUE, "redpoint", SportClimbing[[#This Row],[Total number of tries]])</f>
        <v>flash</v>
      </c>
      <c r="Q138">
        <f>_xlfn.XLOOKUP(SportClimbing[[#This Row],[Grade]],SCORE[GRADE],SCORE[SCORE],,)</f>
        <v>10</v>
      </c>
    </row>
    <row r="139" spans="1:17" x14ac:dyDescent="0.25">
      <c r="A139" s="21">
        <f>DATE(SportClimbing[[#This Row],[Year]],_xlfn.XLOOKUP(SportClimbing[[#This Row],[Month]],MONTHS[MONTHS 2],MONTHS[MONTHS 3]),SportClimbing[[#This Row],[Day]])</f>
        <v>44966</v>
      </c>
      <c r="B139" s="21" t="b">
        <f ca="1">AND(SportClimbing[[#This Row],[Date]] &gt;= TODAY()-365, SportClimbing[[#This Row],[Date]] &lt;= TODAY())</f>
        <v>0</v>
      </c>
      <c r="C139">
        <v>9</v>
      </c>
      <c r="D139" t="s">
        <v>152</v>
      </c>
      <c r="E139">
        <v>2023</v>
      </c>
      <c r="F139" t="s">
        <v>314</v>
      </c>
      <c r="G139" t="s">
        <v>3</v>
      </c>
      <c r="H139" t="s">
        <v>262</v>
      </c>
      <c r="I139" t="s">
        <v>43</v>
      </c>
      <c r="J139" t="s">
        <v>315</v>
      </c>
      <c r="K139">
        <v>25</v>
      </c>
      <c r="L139" t="str">
        <f>IF(SportClimbing[[#This Row],[Height (m)]]&lt;11, "0-10", IF(SportClimbing[[#This Row],[Height (m)]]&lt;16, "11-15", IF(SportClimbing[[#This Row],[Height (m)]]&lt;21, "16-20", IF(SportClimbing[[#This Row],[Height (m)]]&lt;26, "21-25", IF(SportClimbing[[#This Row],[Height (m)]]&lt;31, "26-30", IF(SportClimbing[[#This Row],[Height (m)]]&lt;36, "31-35", "35+"))))))</f>
        <v>21-25</v>
      </c>
      <c r="M139" t="s">
        <v>304</v>
      </c>
      <c r="N139">
        <v>2</v>
      </c>
      <c r="O139">
        <f>IF(ISNUMBER(SportClimbing[[#This Row],[Total number of tries]])=TRUE, SportClimbing[[#This Row],[Total number of tries]], 1)</f>
        <v>2</v>
      </c>
      <c r="P139" t="str">
        <f>IF(ISNUMBER(SportClimbing[[#This Row],[Total number of tries]])=TRUE, "redpoint", SportClimbing[[#This Row],[Total number of tries]])</f>
        <v>redpoint</v>
      </c>
      <c r="Q139">
        <f>_xlfn.XLOOKUP(SportClimbing[[#This Row],[Grade]],SCORE[GRADE],SCORE[SCORE],,)</f>
        <v>10</v>
      </c>
    </row>
    <row r="140" spans="1:17" x14ac:dyDescent="0.25">
      <c r="A140" s="21">
        <f>DATE(SportClimbing[[#This Row],[Year]],_xlfn.XLOOKUP(SportClimbing[[#This Row],[Month]],MONTHS[MONTHS 2],MONTHS[MONTHS 3]),SportClimbing[[#This Row],[Day]])</f>
        <v>44967</v>
      </c>
      <c r="B140" s="21" t="b">
        <f ca="1">AND(SportClimbing[[#This Row],[Date]] &gt;= TODAY()-365, SportClimbing[[#This Row],[Date]] &lt;= TODAY())</f>
        <v>0</v>
      </c>
      <c r="C140">
        <v>10</v>
      </c>
      <c r="D140" t="s">
        <v>152</v>
      </c>
      <c r="E140">
        <v>2023</v>
      </c>
      <c r="F140" t="s">
        <v>317</v>
      </c>
      <c r="G140" t="s">
        <v>3</v>
      </c>
      <c r="H140" t="s">
        <v>262</v>
      </c>
      <c r="I140" t="s">
        <v>43</v>
      </c>
      <c r="J140" t="s">
        <v>206</v>
      </c>
      <c r="K140">
        <v>28</v>
      </c>
      <c r="L140" t="str">
        <f>IF(SportClimbing[[#This Row],[Height (m)]]&lt;11, "0-10", IF(SportClimbing[[#This Row],[Height (m)]]&lt;16, "11-15", IF(SportClimbing[[#This Row],[Height (m)]]&lt;21, "16-20", IF(SportClimbing[[#This Row],[Height (m)]]&lt;26, "21-25", IF(SportClimbing[[#This Row],[Height (m)]]&lt;31, "26-30", IF(SportClimbing[[#This Row],[Height (m)]]&lt;36, "31-35", "35+"))))))</f>
        <v>26-30</v>
      </c>
      <c r="M140" t="s">
        <v>304</v>
      </c>
      <c r="N140" t="s">
        <v>11</v>
      </c>
      <c r="O140">
        <f>IF(ISNUMBER(SportClimbing[[#This Row],[Total number of tries]])=TRUE, SportClimbing[[#This Row],[Total number of tries]], 1)</f>
        <v>1</v>
      </c>
      <c r="P140" t="str">
        <f>IF(ISNUMBER(SportClimbing[[#This Row],[Total number of tries]])=TRUE, "redpoint", SportClimbing[[#This Row],[Total number of tries]])</f>
        <v>flash</v>
      </c>
      <c r="Q140">
        <f>_xlfn.XLOOKUP(SportClimbing[[#This Row],[Grade]],SCORE[GRADE],SCORE[SCORE],,)</f>
        <v>10</v>
      </c>
    </row>
    <row r="141" spans="1:17" x14ac:dyDescent="0.25">
      <c r="A141" s="21">
        <f>DATE(SportClimbing[[#This Row],[Year]],_xlfn.XLOOKUP(SportClimbing[[#This Row],[Month]],MONTHS[MONTHS 2],MONTHS[MONTHS 3]),SportClimbing[[#This Row],[Day]])</f>
        <v>44967</v>
      </c>
      <c r="B141" s="21" t="b">
        <f ca="1">AND(SportClimbing[[#This Row],[Date]] &gt;= TODAY()-365, SportClimbing[[#This Row],[Date]] &lt;= TODAY())</f>
        <v>0</v>
      </c>
      <c r="C141">
        <v>10</v>
      </c>
      <c r="D141" t="s">
        <v>152</v>
      </c>
      <c r="E141">
        <v>2023</v>
      </c>
      <c r="F141" t="s">
        <v>318</v>
      </c>
      <c r="G141" t="s">
        <v>3</v>
      </c>
      <c r="H141" t="s">
        <v>262</v>
      </c>
      <c r="I141" t="s">
        <v>43</v>
      </c>
      <c r="J141" t="s">
        <v>206</v>
      </c>
      <c r="K141">
        <v>20</v>
      </c>
      <c r="L141" t="str">
        <f>IF(SportClimbing[[#This Row],[Height (m)]]&lt;11, "0-10", IF(SportClimbing[[#This Row],[Height (m)]]&lt;16, "11-15", IF(SportClimbing[[#This Row],[Height (m)]]&lt;21, "16-20", IF(SportClimbing[[#This Row],[Height (m)]]&lt;26, "21-25", IF(SportClimbing[[#This Row],[Height (m)]]&lt;31, "26-30", IF(SportClimbing[[#This Row],[Height (m)]]&lt;36, "31-35", "35+"))))))</f>
        <v>16-20</v>
      </c>
      <c r="M141" t="s">
        <v>120</v>
      </c>
      <c r="N141">
        <v>2</v>
      </c>
      <c r="O141">
        <f>IF(ISNUMBER(SportClimbing[[#This Row],[Total number of tries]])=TRUE, SportClimbing[[#This Row],[Total number of tries]], 1)</f>
        <v>2</v>
      </c>
      <c r="P141" t="str">
        <f>IF(ISNUMBER(SportClimbing[[#This Row],[Total number of tries]])=TRUE, "redpoint", SportClimbing[[#This Row],[Total number of tries]])</f>
        <v>redpoint</v>
      </c>
      <c r="Q141">
        <f>_xlfn.XLOOKUP(SportClimbing[[#This Row],[Grade]],SCORE[GRADE],SCORE[SCORE],,)</f>
        <v>10</v>
      </c>
    </row>
    <row r="142" spans="1:17" x14ac:dyDescent="0.25">
      <c r="A142" s="21">
        <f>DATE(SportClimbing[[#This Row],[Year]],_xlfn.XLOOKUP(SportClimbing[[#This Row],[Month]],MONTHS[MONTHS 2],MONTHS[MONTHS 3]),SportClimbing[[#This Row],[Day]])</f>
        <v>44968</v>
      </c>
      <c r="B142" s="21" t="b">
        <f ca="1">AND(SportClimbing[[#This Row],[Date]] &gt;= TODAY()-365, SportClimbing[[#This Row],[Date]] &lt;= TODAY())</f>
        <v>0</v>
      </c>
      <c r="C142">
        <v>11</v>
      </c>
      <c r="D142" t="s">
        <v>152</v>
      </c>
      <c r="E142">
        <v>2023</v>
      </c>
      <c r="F142" t="s">
        <v>319</v>
      </c>
      <c r="G142" t="s">
        <v>3</v>
      </c>
      <c r="H142" t="s">
        <v>262</v>
      </c>
      <c r="I142" t="s">
        <v>43</v>
      </c>
      <c r="J142" t="s">
        <v>206</v>
      </c>
      <c r="K142">
        <v>28</v>
      </c>
      <c r="L142" t="str">
        <f>IF(SportClimbing[[#This Row],[Height (m)]]&lt;11, "0-10", IF(SportClimbing[[#This Row],[Height (m)]]&lt;16, "11-15", IF(SportClimbing[[#This Row],[Height (m)]]&lt;21, "16-20", IF(SportClimbing[[#This Row],[Height (m)]]&lt;26, "21-25", IF(SportClimbing[[#This Row],[Height (m)]]&lt;31, "26-30", IF(SportClimbing[[#This Row],[Height (m)]]&lt;36, "31-35", "35+"))))))</f>
        <v>26-30</v>
      </c>
      <c r="M142" t="s">
        <v>304</v>
      </c>
      <c r="N142" t="s">
        <v>130</v>
      </c>
      <c r="O142">
        <f>IF(ISNUMBER(SportClimbing[[#This Row],[Total number of tries]])=TRUE, SportClimbing[[#This Row],[Total number of tries]], 1)</f>
        <v>1</v>
      </c>
      <c r="P142" t="str">
        <f>IF(ISNUMBER(SportClimbing[[#This Row],[Total number of tries]])=TRUE, "redpoint", SportClimbing[[#This Row],[Total number of tries]])</f>
        <v>onsight</v>
      </c>
      <c r="Q142">
        <f>_xlfn.XLOOKUP(SportClimbing[[#This Row],[Grade]],SCORE[GRADE],SCORE[SCORE],,)</f>
        <v>10</v>
      </c>
    </row>
    <row r="143" spans="1:17" x14ac:dyDescent="0.25">
      <c r="A143" s="21">
        <f>DATE(SportClimbing[[#This Row],[Year]],_xlfn.XLOOKUP(SportClimbing[[#This Row],[Month]],MONTHS[MONTHS 2],MONTHS[MONTHS 3]),SportClimbing[[#This Row],[Day]])</f>
        <v>44976</v>
      </c>
      <c r="B143" s="21" t="b">
        <f ca="1">AND(SportClimbing[[#This Row],[Date]] &gt;= TODAY()-365, SportClimbing[[#This Row],[Date]] &lt;= TODAY())</f>
        <v>0</v>
      </c>
      <c r="C143">
        <v>19</v>
      </c>
      <c r="D143" t="s">
        <v>152</v>
      </c>
      <c r="E143">
        <v>2023</v>
      </c>
      <c r="F143" t="s">
        <v>321</v>
      </c>
      <c r="G143" t="s">
        <v>21</v>
      </c>
      <c r="H143" t="s">
        <v>262</v>
      </c>
      <c r="I143" t="s">
        <v>43</v>
      </c>
      <c r="J143" t="s">
        <v>320</v>
      </c>
      <c r="K143">
        <v>18</v>
      </c>
      <c r="L143" t="str">
        <f>IF(SportClimbing[[#This Row],[Height (m)]]&lt;11, "0-10", IF(SportClimbing[[#This Row],[Height (m)]]&lt;16, "11-15", IF(SportClimbing[[#This Row],[Height (m)]]&lt;21, "16-20", IF(SportClimbing[[#This Row],[Height (m)]]&lt;26, "21-25", IF(SportClimbing[[#This Row],[Height (m)]]&lt;31, "26-30", IF(SportClimbing[[#This Row],[Height (m)]]&lt;36, "31-35", "35+"))))))</f>
        <v>16-20</v>
      </c>
      <c r="M143" t="s">
        <v>120</v>
      </c>
      <c r="N143">
        <v>2</v>
      </c>
      <c r="O143">
        <f>IF(ISNUMBER(SportClimbing[[#This Row],[Total number of tries]])=TRUE, SportClimbing[[#This Row],[Total number of tries]], 1)</f>
        <v>2</v>
      </c>
      <c r="P143" t="str">
        <f>IF(ISNUMBER(SportClimbing[[#This Row],[Total number of tries]])=TRUE, "redpoint", SportClimbing[[#This Row],[Total number of tries]])</f>
        <v>redpoint</v>
      </c>
      <c r="Q143">
        <f>_xlfn.XLOOKUP(SportClimbing[[#This Row],[Grade]],SCORE[GRADE],SCORE[SCORE],,)</f>
        <v>15</v>
      </c>
    </row>
    <row r="144" spans="1:17" x14ac:dyDescent="0.25">
      <c r="A144" s="21">
        <f>DATE(SportClimbing[[#This Row],[Year]],_xlfn.XLOOKUP(SportClimbing[[#This Row],[Month]],MONTHS[MONTHS 2],MONTHS[MONTHS 3]),SportClimbing[[#This Row],[Day]])</f>
        <v>44976</v>
      </c>
      <c r="B144" s="21" t="b">
        <f ca="1">AND(SportClimbing[[#This Row],[Date]] &gt;= TODAY()-365, SportClimbing[[#This Row],[Date]] &lt;= TODAY())</f>
        <v>0</v>
      </c>
      <c r="C144">
        <v>19</v>
      </c>
      <c r="D144" t="s">
        <v>152</v>
      </c>
      <c r="E144">
        <v>2023</v>
      </c>
      <c r="F144" t="s">
        <v>322</v>
      </c>
      <c r="G144" t="s">
        <v>3</v>
      </c>
      <c r="H144" t="s">
        <v>262</v>
      </c>
      <c r="I144" t="s">
        <v>43</v>
      </c>
      <c r="J144" t="s">
        <v>91</v>
      </c>
      <c r="K144">
        <v>25</v>
      </c>
      <c r="L144" t="str">
        <f>IF(SportClimbing[[#This Row],[Height (m)]]&lt;11, "0-10", IF(SportClimbing[[#This Row],[Height (m)]]&lt;16, "11-15", IF(SportClimbing[[#This Row],[Height (m)]]&lt;21, "16-20", IF(SportClimbing[[#This Row],[Height (m)]]&lt;26, "21-25", IF(SportClimbing[[#This Row],[Height (m)]]&lt;31, "26-30", IF(SportClimbing[[#This Row],[Height (m)]]&lt;36, "31-35", "35+"))))))</f>
        <v>21-25</v>
      </c>
      <c r="M144" t="s">
        <v>370</v>
      </c>
      <c r="N144">
        <v>2</v>
      </c>
      <c r="O144">
        <f>IF(ISNUMBER(SportClimbing[[#This Row],[Total number of tries]])=TRUE, SportClimbing[[#This Row],[Total number of tries]], 1)</f>
        <v>2</v>
      </c>
      <c r="P144" t="str">
        <f>IF(ISNUMBER(SportClimbing[[#This Row],[Total number of tries]])=TRUE, "redpoint", SportClimbing[[#This Row],[Total number of tries]])</f>
        <v>redpoint</v>
      </c>
      <c r="Q144">
        <f>_xlfn.XLOOKUP(SportClimbing[[#This Row],[Grade]],SCORE[GRADE],SCORE[SCORE],,)</f>
        <v>10</v>
      </c>
    </row>
    <row r="145" spans="1:17" x14ac:dyDescent="0.25">
      <c r="A145" s="21">
        <f>DATE(SportClimbing[[#This Row],[Year]],_xlfn.XLOOKUP(SportClimbing[[#This Row],[Month]],MONTHS[MONTHS 2],MONTHS[MONTHS 3]),SportClimbing[[#This Row],[Day]])</f>
        <v>44979</v>
      </c>
      <c r="B145" s="21" t="b">
        <f ca="1">AND(SportClimbing[[#This Row],[Date]] &gt;= TODAY()-365, SportClimbing[[#This Row],[Date]] &lt;= TODAY())</f>
        <v>0</v>
      </c>
      <c r="C145">
        <v>22</v>
      </c>
      <c r="D145" t="s">
        <v>152</v>
      </c>
      <c r="E145">
        <v>2023</v>
      </c>
      <c r="F145" t="s">
        <v>388</v>
      </c>
      <c r="G145" t="s">
        <v>3</v>
      </c>
      <c r="H145" t="s">
        <v>262</v>
      </c>
      <c r="I145" t="s">
        <v>323</v>
      </c>
      <c r="J145" t="s">
        <v>330</v>
      </c>
      <c r="K145">
        <v>18</v>
      </c>
      <c r="L145" t="str">
        <f>IF(SportClimbing[[#This Row],[Height (m)]]&lt;11, "0-10", IF(SportClimbing[[#This Row],[Height (m)]]&lt;16, "11-15", IF(SportClimbing[[#This Row],[Height (m)]]&lt;21, "16-20", IF(SportClimbing[[#This Row],[Height (m)]]&lt;26, "21-25", IF(SportClimbing[[#This Row],[Height (m)]]&lt;31, "26-30", IF(SportClimbing[[#This Row],[Height (m)]]&lt;36, "31-35", "35+"))))))</f>
        <v>16-20</v>
      </c>
      <c r="M145" t="s">
        <v>324</v>
      </c>
      <c r="N145" t="s">
        <v>130</v>
      </c>
      <c r="O145">
        <f>IF(ISNUMBER(SportClimbing[[#This Row],[Total number of tries]])=TRUE, SportClimbing[[#This Row],[Total number of tries]], 1)</f>
        <v>1</v>
      </c>
      <c r="P145" t="str">
        <f>IF(ISNUMBER(SportClimbing[[#This Row],[Total number of tries]])=TRUE, "redpoint", SportClimbing[[#This Row],[Total number of tries]])</f>
        <v>onsight</v>
      </c>
      <c r="Q145">
        <f>_xlfn.XLOOKUP(SportClimbing[[#This Row],[Grade]],SCORE[GRADE],SCORE[SCORE],,)</f>
        <v>10</v>
      </c>
    </row>
    <row r="146" spans="1:17" x14ac:dyDescent="0.25">
      <c r="A146" s="21">
        <f>DATE(SportClimbing[[#This Row],[Year]],_xlfn.XLOOKUP(SportClimbing[[#This Row],[Month]],MONTHS[MONTHS 2],MONTHS[MONTHS 3]),SportClimbing[[#This Row],[Day]])</f>
        <v>44983</v>
      </c>
      <c r="B146" s="21" t="b">
        <f ca="1">AND(SportClimbing[[#This Row],[Date]] &gt;= TODAY()-365, SportClimbing[[#This Row],[Date]] &lt;= TODAY())</f>
        <v>0</v>
      </c>
      <c r="C146">
        <v>26</v>
      </c>
      <c r="D146" t="s">
        <v>152</v>
      </c>
      <c r="E146">
        <v>2023</v>
      </c>
      <c r="F146" t="s">
        <v>326</v>
      </c>
      <c r="G146" t="s">
        <v>3</v>
      </c>
      <c r="H146" t="s">
        <v>262</v>
      </c>
      <c r="I146" t="s">
        <v>126</v>
      </c>
      <c r="J146" t="s">
        <v>328</v>
      </c>
      <c r="K146">
        <v>30</v>
      </c>
      <c r="L146" t="str">
        <f>IF(SportClimbing[[#This Row],[Height (m)]]&lt;11, "0-10", IF(SportClimbing[[#This Row],[Height (m)]]&lt;16, "11-15", IF(SportClimbing[[#This Row],[Height (m)]]&lt;21, "16-20", IF(SportClimbing[[#This Row],[Height (m)]]&lt;26, "21-25", IF(SportClimbing[[#This Row],[Height (m)]]&lt;31, "26-30", IF(SportClimbing[[#This Row],[Height (m)]]&lt;36, "31-35", "35+"))))))</f>
        <v>26-30</v>
      </c>
      <c r="M146" t="s">
        <v>231</v>
      </c>
      <c r="N146" t="s">
        <v>130</v>
      </c>
      <c r="O146">
        <f>IF(ISNUMBER(SportClimbing[[#This Row],[Total number of tries]])=TRUE, SportClimbing[[#This Row],[Total number of tries]], 1)</f>
        <v>1</v>
      </c>
      <c r="P146" t="str">
        <f>IF(ISNUMBER(SportClimbing[[#This Row],[Total number of tries]])=TRUE, "redpoint", SportClimbing[[#This Row],[Total number of tries]])</f>
        <v>onsight</v>
      </c>
      <c r="Q146">
        <f>_xlfn.XLOOKUP(SportClimbing[[#This Row],[Grade]],SCORE[GRADE],SCORE[SCORE],,)</f>
        <v>10</v>
      </c>
    </row>
    <row r="147" spans="1:17" x14ac:dyDescent="0.25">
      <c r="A147" s="21">
        <f>DATE(SportClimbing[[#This Row],[Year]],_xlfn.XLOOKUP(SportClimbing[[#This Row],[Month]],MONTHS[MONTHS 2],MONTHS[MONTHS 3]),SportClimbing[[#This Row],[Day]])</f>
        <v>44983</v>
      </c>
      <c r="B147" s="21" t="b">
        <f ca="1">AND(SportClimbing[[#This Row],[Date]] &gt;= TODAY()-365, SportClimbing[[#This Row],[Date]] &lt;= TODAY())</f>
        <v>0</v>
      </c>
      <c r="C147">
        <v>26</v>
      </c>
      <c r="D147" t="s">
        <v>152</v>
      </c>
      <c r="E147">
        <v>2023</v>
      </c>
      <c r="F147" t="s">
        <v>327</v>
      </c>
      <c r="G147" t="s">
        <v>3</v>
      </c>
      <c r="H147" t="s">
        <v>262</v>
      </c>
      <c r="I147" t="s">
        <v>126</v>
      </c>
      <c r="J147" t="s">
        <v>328</v>
      </c>
      <c r="K147">
        <v>25</v>
      </c>
      <c r="L147" t="str">
        <f>IF(SportClimbing[[#This Row],[Height (m)]]&lt;11, "0-10", IF(SportClimbing[[#This Row],[Height (m)]]&lt;16, "11-15", IF(SportClimbing[[#This Row],[Height (m)]]&lt;21, "16-20", IF(SportClimbing[[#This Row],[Height (m)]]&lt;26, "21-25", IF(SportClimbing[[#This Row],[Height (m)]]&lt;31, "26-30", IF(SportClimbing[[#This Row],[Height (m)]]&lt;36, "31-35", "35+"))))))</f>
        <v>21-25</v>
      </c>
      <c r="M147" t="s">
        <v>120</v>
      </c>
      <c r="N147" t="s">
        <v>11</v>
      </c>
      <c r="O147">
        <f>IF(ISNUMBER(SportClimbing[[#This Row],[Total number of tries]])=TRUE, SportClimbing[[#This Row],[Total number of tries]], 1)</f>
        <v>1</v>
      </c>
      <c r="P147" t="str">
        <f>IF(ISNUMBER(SportClimbing[[#This Row],[Total number of tries]])=TRUE, "redpoint", SportClimbing[[#This Row],[Total number of tries]])</f>
        <v>flash</v>
      </c>
      <c r="Q147">
        <f>_xlfn.XLOOKUP(SportClimbing[[#This Row],[Grade]],SCORE[GRADE],SCORE[SCORE],,)</f>
        <v>10</v>
      </c>
    </row>
    <row r="148" spans="1:17" x14ac:dyDescent="0.25">
      <c r="A148" s="21">
        <f>DATE(SportClimbing[[#This Row],[Year]],_xlfn.XLOOKUP(SportClimbing[[#This Row],[Month]],MONTHS[MONTHS 2],MONTHS[MONTHS 3]),SportClimbing[[#This Row],[Day]])</f>
        <v>44984</v>
      </c>
      <c r="B148" s="21" t="b">
        <f ca="1">AND(SportClimbing[[#This Row],[Date]] &gt;= TODAY()-365, SportClimbing[[#This Row],[Date]] &lt;= TODAY())</f>
        <v>0</v>
      </c>
      <c r="C148">
        <v>27</v>
      </c>
      <c r="D148" t="s">
        <v>152</v>
      </c>
      <c r="E148">
        <v>2023</v>
      </c>
      <c r="F148" t="s">
        <v>329</v>
      </c>
      <c r="G148" t="s">
        <v>3</v>
      </c>
      <c r="H148" t="s">
        <v>262</v>
      </c>
      <c r="I148" t="s">
        <v>126</v>
      </c>
      <c r="J148" t="s">
        <v>379</v>
      </c>
      <c r="K148">
        <v>16</v>
      </c>
      <c r="L148" t="str">
        <f>IF(SportClimbing[[#This Row],[Height (m)]]&lt;11, "0-10", IF(SportClimbing[[#This Row],[Height (m)]]&lt;16, "11-15", IF(SportClimbing[[#This Row],[Height (m)]]&lt;21, "16-20", IF(SportClimbing[[#This Row],[Height (m)]]&lt;26, "21-25", IF(SportClimbing[[#This Row],[Height (m)]]&lt;31, "26-30", IF(SportClimbing[[#This Row],[Height (m)]]&lt;36, "31-35", "35+"))))))</f>
        <v>16-20</v>
      </c>
      <c r="M148" t="s">
        <v>325</v>
      </c>
      <c r="N148" t="s">
        <v>130</v>
      </c>
      <c r="O148">
        <f>IF(ISNUMBER(SportClimbing[[#This Row],[Total number of tries]])=TRUE, SportClimbing[[#This Row],[Total number of tries]], 1)</f>
        <v>1</v>
      </c>
      <c r="P148" t="str">
        <f>IF(ISNUMBER(SportClimbing[[#This Row],[Total number of tries]])=TRUE, "redpoint", SportClimbing[[#This Row],[Total number of tries]])</f>
        <v>onsight</v>
      </c>
      <c r="Q148">
        <f>_xlfn.XLOOKUP(SportClimbing[[#This Row],[Grade]],SCORE[GRADE],SCORE[SCORE],,)</f>
        <v>10</v>
      </c>
    </row>
    <row r="149" spans="1:17" x14ac:dyDescent="0.25">
      <c r="A149" s="21">
        <f>DATE(SportClimbing[[#This Row],[Year]],_xlfn.XLOOKUP(SportClimbing[[#This Row],[Month]],MONTHS[MONTHS 2],MONTHS[MONTHS 3]),SportClimbing[[#This Row],[Day]])</f>
        <v>45009</v>
      </c>
      <c r="B149" s="21" t="b">
        <f ca="1">AND(SportClimbing[[#This Row],[Date]] &gt;= TODAY()-365, SportClimbing[[#This Row],[Date]] &lt;= TODAY())</f>
        <v>0</v>
      </c>
      <c r="C149">
        <v>24</v>
      </c>
      <c r="D149" t="s">
        <v>367</v>
      </c>
      <c r="E149">
        <v>2023</v>
      </c>
      <c r="F149" t="s">
        <v>331</v>
      </c>
      <c r="G149" t="s">
        <v>3</v>
      </c>
      <c r="H149" s="23" t="s">
        <v>298</v>
      </c>
      <c r="I149" s="23" t="s">
        <v>306</v>
      </c>
      <c r="J149" t="s">
        <v>333</v>
      </c>
      <c r="K149">
        <v>22</v>
      </c>
      <c r="L149" t="str">
        <f>IF(SportClimbing[[#This Row],[Height (m)]]&lt;11, "0-10", IF(SportClimbing[[#This Row],[Height (m)]]&lt;16, "11-15", IF(SportClimbing[[#This Row],[Height (m)]]&lt;21, "16-20", IF(SportClimbing[[#This Row],[Height (m)]]&lt;26, "21-25", IF(SportClimbing[[#This Row],[Height (m)]]&lt;31, "26-30", IF(SportClimbing[[#This Row],[Height (m)]]&lt;36, "31-35", "35+"))))))</f>
        <v>21-25</v>
      </c>
      <c r="M149" t="s">
        <v>332</v>
      </c>
      <c r="N149" t="s">
        <v>11</v>
      </c>
      <c r="O149">
        <f>IF(ISNUMBER(SportClimbing[[#This Row],[Total number of tries]])=TRUE, SportClimbing[[#This Row],[Total number of tries]], 1)</f>
        <v>1</v>
      </c>
      <c r="P149" t="str">
        <f>IF(ISNUMBER(SportClimbing[[#This Row],[Total number of tries]])=TRUE, "redpoint", SportClimbing[[#This Row],[Total number of tries]])</f>
        <v>flash</v>
      </c>
      <c r="Q149">
        <f>_xlfn.XLOOKUP(SportClimbing[[#This Row],[Grade]],SCORE[GRADE],SCORE[SCORE],,)</f>
        <v>10</v>
      </c>
    </row>
    <row r="150" spans="1:17" x14ac:dyDescent="0.25">
      <c r="A150" s="21">
        <f>DATE(SportClimbing[[#This Row],[Year]],_xlfn.XLOOKUP(SportClimbing[[#This Row],[Month]],MONTHS[MONTHS 2],MONTHS[MONTHS 3]),SportClimbing[[#This Row],[Day]])</f>
        <v>45073</v>
      </c>
      <c r="B150" s="21" t="b">
        <f ca="1">AND(SportClimbing[[#This Row],[Date]] &gt;= TODAY()-365, SportClimbing[[#This Row],[Date]] &lt;= TODAY())</f>
        <v>0</v>
      </c>
      <c r="C150">
        <v>27</v>
      </c>
      <c r="D150" t="s">
        <v>155</v>
      </c>
      <c r="E150">
        <v>2023</v>
      </c>
      <c r="F150" t="s">
        <v>335</v>
      </c>
      <c r="G150" t="s">
        <v>3</v>
      </c>
      <c r="H150" s="23" t="s">
        <v>298</v>
      </c>
      <c r="I150" t="s">
        <v>334</v>
      </c>
      <c r="J150" t="s">
        <v>335</v>
      </c>
      <c r="K150">
        <v>15</v>
      </c>
      <c r="L150" t="str">
        <f>IF(SportClimbing[[#This Row],[Height (m)]]&lt;11, "0-10", IF(SportClimbing[[#This Row],[Height (m)]]&lt;16, "11-15", IF(SportClimbing[[#This Row],[Height (m)]]&lt;21, "16-20", IF(SportClimbing[[#This Row],[Height (m)]]&lt;26, "21-25", IF(SportClimbing[[#This Row],[Height (m)]]&lt;31, "26-30", IF(SportClimbing[[#This Row],[Height (m)]]&lt;36, "31-35", "35+"))))))</f>
        <v>11-15</v>
      </c>
      <c r="M150" t="s">
        <v>370</v>
      </c>
      <c r="N150">
        <v>2</v>
      </c>
      <c r="O150">
        <f>IF(ISNUMBER(SportClimbing[[#This Row],[Total number of tries]])=TRUE, SportClimbing[[#This Row],[Total number of tries]], 1)</f>
        <v>2</v>
      </c>
      <c r="P150" t="str">
        <f>IF(ISNUMBER(SportClimbing[[#This Row],[Total number of tries]])=TRUE, "redpoint", SportClimbing[[#This Row],[Total number of tries]])</f>
        <v>redpoint</v>
      </c>
      <c r="Q150">
        <f>_xlfn.XLOOKUP(SportClimbing[[#This Row],[Grade]],SCORE[GRADE],SCORE[SCORE],,)</f>
        <v>10</v>
      </c>
    </row>
    <row r="151" spans="1:17" x14ac:dyDescent="0.25">
      <c r="A151" s="21">
        <f>DATE(SportClimbing[[#This Row],[Year]],_xlfn.XLOOKUP(SportClimbing[[#This Row],[Month]],MONTHS[MONTHS 2],MONTHS[MONTHS 3]),SportClimbing[[#This Row],[Day]])</f>
        <v>45094</v>
      </c>
      <c r="B151" s="21" t="b">
        <f ca="1">AND(SportClimbing[[#This Row],[Date]] &gt;= TODAY()-365, SportClimbing[[#This Row],[Date]] &lt;= TODAY())</f>
        <v>0</v>
      </c>
      <c r="C151">
        <v>17</v>
      </c>
      <c r="D151" t="s">
        <v>366</v>
      </c>
      <c r="E151">
        <v>2023</v>
      </c>
      <c r="F151" t="s">
        <v>336</v>
      </c>
      <c r="G151" t="s">
        <v>3</v>
      </c>
      <c r="H151" s="23" t="s">
        <v>298</v>
      </c>
      <c r="I151" t="s">
        <v>343</v>
      </c>
      <c r="J151" t="s">
        <v>337</v>
      </c>
      <c r="K151">
        <v>18</v>
      </c>
      <c r="L151" t="str">
        <f>IF(SportClimbing[[#This Row],[Height (m)]]&lt;11, "0-10", IF(SportClimbing[[#This Row],[Height (m)]]&lt;16, "11-15", IF(SportClimbing[[#This Row],[Height (m)]]&lt;21, "16-20", IF(SportClimbing[[#This Row],[Height (m)]]&lt;26, "21-25", IF(SportClimbing[[#This Row],[Height (m)]]&lt;31, "26-30", IF(SportClimbing[[#This Row],[Height (m)]]&lt;36, "31-35", "35+"))))))</f>
        <v>16-20</v>
      </c>
      <c r="M151" t="s">
        <v>370</v>
      </c>
      <c r="N151">
        <v>2</v>
      </c>
      <c r="O151">
        <f>IF(ISNUMBER(SportClimbing[[#This Row],[Total number of tries]])=TRUE, SportClimbing[[#This Row],[Total number of tries]], 1)</f>
        <v>2</v>
      </c>
      <c r="P151" t="str">
        <f>IF(ISNUMBER(SportClimbing[[#This Row],[Total number of tries]])=TRUE, "redpoint", SportClimbing[[#This Row],[Total number of tries]])</f>
        <v>redpoint</v>
      </c>
      <c r="Q151">
        <f>_xlfn.XLOOKUP(SportClimbing[[#This Row],[Grade]],SCORE[GRADE],SCORE[SCORE],,)</f>
        <v>10</v>
      </c>
    </row>
    <row r="152" spans="1:17" x14ac:dyDescent="0.25">
      <c r="A152" s="21">
        <f>DATE(SportClimbing[[#This Row],[Year]],_xlfn.XLOOKUP(SportClimbing[[#This Row],[Month]],MONTHS[MONTHS 2],MONTHS[MONTHS 3]),SportClimbing[[#This Row],[Day]])</f>
        <v>45110</v>
      </c>
      <c r="B152" s="21" t="b">
        <f ca="1">AND(SportClimbing[[#This Row],[Date]] &gt;= TODAY()-365, SportClimbing[[#This Row],[Date]] &lt;= TODAY())</f>
        <v>0</v>
      </c>
      <c r="C152">
        <v>3</v>
      </c>
      <c r="D152" t="s">
        <v>365</v>
      </c>
      <c r="E152">
        <v>2023</v>
      </c>
      <c r="F152" t="s">
        <v>340</v>
      </c>
      <c r="G152" t="s">
        <v>3</v>
      </c>
      <c r="H152" s="23" t="s">
        <v>298</v>
      </c>
      <c r="I152" t="s">
        <v>380</v>
      </c>
      <c r="J152" t="s">
        <v>342</v>
      </c>
      <c r="K152">
        <v>20</v>
      </c>
      <c r="L152" t="str">
        <f>IF(SportClimbing[[#This Row],[Height (m)]]&lt;11, "0-10", IF(SportClimbing[[#This Row],[Height (m)]]&lt;16, "11-15", IF(SportClimbing[[#This Row],[Height (m)]]&lt;21, "16-20", IF(SportClimbing[[#This Row],[Height (m)]]&lt;26, "21-25", IF(SportClimbing[[#This Row],[Height (m)]]&lt;31, "26-30", IF(SportClimbing[[#This Row],[Height (m)]]&lt;36, "31-35", "35+"))))))</f>
        <v>16-20</v>
      </c>
      <c r="M152" t="s">
        <v>338</v>
      </c>
      <c r="N152">
        <v>2</v>
      </c>
      <c r="O152">
        <f>IF(ISNUMBER(SportClimbing[[#This Row],[Total number of tries]])=TRUE, SportClimbing[[#This Row],[Total number of tries]], 1)</f>
        <v>2</v>
      </c>
      <c r="P152" t="str">
        <f>IF(ISNUMBER(SportClimbing[[#This Row],[Total number of tries]])=TRUE, "redpoint", SportClimbing[[#This Row],[Total number of tries]])</f>
        <v>redpoint</v>
      </c>
      <c r="Q152">
        <f>_xlfn.XLOOKUP(SportClimbing[[#This Row],[Grade]],SCORE[GRADE],SCORE[SCORE],,)</f>
        <v>10</v>
      </c>
    </row>
    <row r="153" spans="1:17" x14ac:dyDescent="0.25">
      <c r="A153" s="21">
        <f>DATE(SportClimbing[[#This Row],[Year]],_xlfn.XLOOKUP(SportClimbing[[#This Row],[Month]],MONTHS[MONTHS 2],MONTHS[MONTHS 3]),SportClimbing[[#This Row],[Day]])</f>
        <v>45110</v>
      </c>
      <c r="B153" s="21" t="b">
        <f ca="1">AND(SportClimbing[[#This Row],[Date]] &gt;= TODAY()-365, SportClimbing[[#This Row],[Date]] &lt;= TODAY())</f>
        <v>0</v>
      </c>
      <c r="C153">
        <v>3</v>
      </c>
      <c r="D153" t="s">
        <v>365</v>
      </c>
      <c r="E153">
        <v>2023</v>
      </c>
      <c r="F153" t="s">
        <v>341</v>
      </c>
      <c r="G153" t="s">
        <v>3</v>
      </c>
      <c r="H153" s="23" t="s">
        <v>298</v>
      </c>
      <c r="I153" t="s">
        <v>380</v>
      </c>
      <c r="J153" t="s">
        <v>342</v>
      </c>
      <c r="K153">
        <v>10</v>
      </c>
      <c r="L153" t="str">
        <f>IF(SportClimbing[[#This Row],[Height (m)]]&lt;11, "0-10", IF(SportClimbing[[#This Row],[Height (m)]]&lt;16, "11-15", IF(SportClimbing[[#This Row],[Height (m)]]&lt;21, "16-20", IF(SportClimbing[[#This Row],[Height (m)]]&lt;26, "21-25", IF(SportClimbing[[#This Row],[Height (m)]]&lt;31, "26-30", IF(SportClimbing[[#This Row],[Height (m)]]&lt;36, "31-35", "35+"))))))</f>
        <v>0-10</v>
      </c>
      <c r="M153" t="s">
        <v>338</v>
      </c>
      <c r="N153">
        <v>2</v>
      </c>
      <c r="O153">
        <f>IF(ISNUMBER(SportClimbing[[#This Row],[Total number of tries]])=TRUE, SportClimbing[[#This Row],[Total number of tries]], 1)</f>
        <v>2</v>
      </c>
      <c r="P153" t="str">
        <f>IF(ISNUMBER(SportClimbing[[#This Row],[Total number of tries]])=TRUE, "redpoint", SportClimbing[[#This Row],[Total number of tries]])</f>
        <v>redpoint</v>
      </c>
      <c r="Q153">
        <f>_xlfn.XLOOKUP(SportClimbing[[#This Row],[Grade]],SCORE[GRADE],SCORE[SCORE],,)</f>
        <v>10</v>
      </c>
    </row>
    <row r="154" spans="1:17" x14ac:dyDescent="0.25">
      <c r="A154" s="21">
        <f>DATE(SportClimbing[[#This Row],[Year]],_xlfn.XLOOKUP(SportClimbing[[#This Row],[Month]],MONTHS[MONTHS 2],MONTHS[MONTHS 3]),SportClimbing[[#This Row],[Day]])</f>
        <v>45110</v>
      </c>
      <c r="B154" s="21" t="b">
        <f ca="1">AND(SportClimbing[[#This Row],[Date]] &gt;= TODAY()-365, SportClimbing[[#This Row],[Date]] &lt;= TODAY())</f>
        <v>0</v>
      </c>
      <c r="C154">
        <v>3</v>
      </c>
      <c r="D154" t="s">
        <v>365</v>
      </c>
      <c r="E154">
        <v>2023</v>
      </c>
      <c r="F154" s="25" t="s">
        <v>339</v>
      </c>
      <c r="G154" t="s">
        <v>3</v>
      </c>
      <c r="H154" s="23" t="s">
        <v>298</v>
      </c>
      <c r="I154" t="s">
        <v>380</v>
      </c>
      <c r="J154" t="s">
        <v>342</v>
      </c>
      <c r="K154">
        <v>20</v>
      </c>
      <c r="L154" t="str">
        <f>IF(SportClimbing[[#This Row],[Height (m)]]&lt;11, "0-10", IF(SportClimbing[[#This Row],[Height (m)]]&lt;16, "11-15", IF(SportClimbing[[#This Row],[Height (m)]]&lt;21, "16-20", IF(SportClimbing[[#This Row],[Height (m)]]&lt;26, "21-25", IF(SportClimbing[[#This Row],[Height (m)]]&lt;31, "26-30", IF(SportClimbing[[#This Row],[Height (m)]]&lt;36, "31-35", "35+"))))))</f>
        <v>16-20</v>
      </c>
      <c r="M154" t="s">
        <v>338</v>
      </c>
      <c r="N154">
        <v>2</v>
      </c>
      <c r="O154">
        <f>IF(ISNUMBER(SportClimbing[[#This Row],[Total number of tries]])=TRUE, SportClimbing[[#This Row],[Total number of tries]], 1)</f>
        <v>2</v>
      </c>
      <c r="P154" t="str">
        <f>IF(ISNUMBER(SportClimbing[[#This Row],[Total number of tries]])=TRUE, "redpoint", SportClimbing[[#This Row],[Total number of tries]])</f>
        <v>redpoint</v>
      </c>
      <c r="Q154">
        <f>_xlfn.XLOOKUP(SportClimbing[[#This Row],[Grade]],SCORE[GRADE],SCORE[SCORE],,)</f>
        <v>10</v>
      </c>
    </row>
    <row r="155" spans="1:17" x14ac:dyDescent="0.25">
      <c r="A155" s="21">
        <f>DATE(SportClimbing[[#This Row],[Year]],_xlfn.XLOOKUP(SportClimbing[[#This Row],[Month]],MONTHS[MONTHS 2],MONTHS[MONTHS 3]),SportClimbing[[#This Row],[Day]])</f>
        <v>45186</v>
      </c>
      <c r="B155" s="21" t="b">
        <f ca="1">AND(SportClimbing[[#This Row],[Date]] &gt;= TODAY()-365, SportClimbing[[#This Row],[Date]] &lt;= TODAY())</f>
        <v>0</v>
      </c>
      <c r="C155">
        <v>17</v>
      </c>
      <c r="D155" t="s">
        <v>159</v>
      </c>
      <c r="E155">
        <v>2023</v>
      </c>
      <c r="F155" t="s">
        <v>344</v>
      </c>
      <c r="G155" t="s">
        <v>3</v>
      </c>
      <c r="H155" s="23" t="s">
        <v>298</v>
      </c>
      <c r="I155" t="s">
        <v>343</v>
      </c>
      <c r="J155" t="s">
        <v>337</v>
      </c>
      <c r="K155">
        <v>12</v>
      </c>
      <c r="L155" t="str">
        <f>IF(SportClimbing[[#This Row],[Height (m)]]&lt;11, "0-10", IF(SportClimbing[[#This Row],[Height (m)]]&lt;16, "11-15", IF(SportClimbing[[#This Row],[Height (m)]]&lt;21, "16-20", IF(SportClimbing[[#This Row],[Height (m)]]&lt;26, "21-25", IF(SportClimbing[[#This Row],[Height (m)]]&lt;31, "26-30", IF(SportClimbing[[#This Row],[Height (m)]]&lt;36, "31-35", "35+"))))))</f>
        <v>11-15</v>
      </c>
      <c r="M155" t="s">
        <v>332</v>
      </c>
      <c r="N155">
        <v>3</v>
      </c>
      <c r="O155">
        <f>IF(ISNUMBER(SportClimbing[[#This Row],[Total number of tries]])=TRUE, SportClimbing[[#This Row],[Total number of tries]], 1)</f>
        <v>3</v>
      </c>
      <c r="P155" t="str">
        <f>IF(ISNUMBER(SportClimbing[[#This Row],[Total number of tries]])=TRUE, "redpoint", SportClimbing[[#This Row],[Total number of tries]])</f>
        <v>redpoint</v>
      </c>
      <c r="Q155">
        <f>_xlfn.XLOOKUP(SportClimbing[[#This Row],[Grade]],SCORE[GRADE],SCORE[SCORE],,)</f>
        <v>10</v>
      </c>
    </row>
    <row r="156" spans="1:17" x14ac:dyDescent="0.25">
      <c r="A156" s="21">
        <f>DATE(SportClimbing[[#This Row],[Year]],_xlfn.XLOOKUP(SportClimbing[[#This Row],[Month]],MONTHS[MONTHS 2],MONTHS[MONTHS 3]),SportClimbing[[#This Row],[Day]])</f>
        <v>45227</v>
      </c>
      <c r="B156" s="21" t="b">
        <f ca="1">AND(SportClimbing[[#This Row],[Date]] &gt;= TODAY()-365, SportClimbing[[#This Row],[Date]] &lt;= TODAY())</f>
        <v>0</v>
      </c>
      <c r="C156">
        <v>28</v>
      </c>
      <c r="D156" t="s">
        <v>162</v>
      </c>
      <c r="E156">
        <v>2023</v>
      </c>
      <c r="F156" t="s">
        <v>375</v>
      </c>
      <c r="G156" t="s">
        <v>3</v>
      </c>
      <c r="H156" s="23" t="s">
        <v>298</v>
      </c>
      <c r="I156" t="s">
        <v>311</v>
      </c>
      <c r="J156" t="s">
        <v>371</v>
      </c>
      <c r="K156">
        <v>18</v>
      </c>
      <c r="L156" t="str">
        <f>IF(SportClimbing[[#This Row],[Height (m)]]&lt;11, "0-10", IF(SportClimbing[[#This Row],[Height (m)]]&lt;16, "11-15", IF(SportClimbing[[#This Row],[Height (m)]]&lt;21, "16-20", IF(SportClimbing[[#This Row],[Height (m)]]&lt;26, "21-25", IF(SportClimbing[[#This Row],[Height (m)]]&lt;31, "26-30", IF(SportClimbing[[#This Row],[Height (m)]]&lt;36, "31-35", "35+"))))))</f>
        <v>16-20</v>
      </c>
      <c r="M156" t="s">
        <v>374</v>
      </c>
      <c r="N156">
        <v>2</v>
      </c>
      <c r="O156">
        <f>IF(ISNUMBER(SportClimbing[[#This Row],[Total number of tries]])=TRUE, SportClimbing[[#This Row],[Total number of tries]], 1)</f>
        <v>2</v>
      </c>
      <c r="P156" t="str">
        <f>IF(ISNUMBER(SportClimbing[[#This Row],[Total number of tries]])=TRUE, "redpoint", SportClimbing[[#This Row],[Total number of tries]])</f>
        <v>redpoint</v>
      </c>
      <c r="Q156">
        <f>_xlfn.XLOOKUP(SportClimbing[[#This Row],[Grade]],SCORE[GRADE],SCORE[SCORE],,)</f>
        <v>10</v>
      </c>
    </row>
    <row r="157" spans="1:17" x14ac:dyDescent="0.25">
      <c r="A157" s="21">
        <f>DATE(SportClimbing[[#This Row],[Year]],_xlfn.XLOOKUP(SportClimbing[[#This Row],[Month]],MONTHS[MONTHS 2],MONTHS[MONTHS 3]),SportClimbing[[#This Row],[Day]])</f>
        <v>45234</v>
      </c>
      <c r="B157" s="21" t="b">
        <f ca="1">AND(SportClimbing[[#This Row],[Date]] &gt;= TODAY()-365, SportClimbing[[#This Row],[Date]] &lt;= TODAY())</f>
        <v>0</v>
      </c>
      <c r="C157">
        <v>4</v>
      </c>
      <c r="D157" t="s">
        <v>160</v>
      </c>
      <c r="E157">
        <v>2023</v>
      </c>
      <c r="F157" t="s">
        <v>376</v>
      </c>
      <c r="G157" t="s">
        <v>3</v>
      </c>
      <c r="H157" s="23" t="s">
        <v>298</v>
      </c>
      <c r="I157" t="s">
        <v>372</v>
      </c>
      <c r="J157" t="s">
        <v>373</v>
      </c>
      <c r="K157">
        <v>15</v>
      </c>
      <c r="L157" t="str">
        <f>IF(SportClimbing[[#This Row],[Height (m)]]&lt;11, "0-10", IF(SportClimbing[[#This Row],[Height (m)]]&lt;16, "11-15", IF(SportClimbing[[#This Row],[Height (m)]]&lt;21, "16-20", IF(SportClimbing[[#This Row],[Height (m)]]&lt;26, "21-25", IF(SportClimbing[[#This Row],[Height (m)]]&lt;31, "26-30", IF(SportClimbing[[#This Row],[Height (m)]]&lt;36, "31-35", "35+"))))))</f>
        <v>11-15</v>
      </c>
      <c r="M157" t="s">
        <v>374</v>
      </c>
      <c r="N157">
        <v>2</v>
      </c>
      <c r="O157">
        <f>IF(ISNUMBER(SportClimbing[[#This Row],[Total number of tries]])=TRUE, SportClimbing[[#This Row],[Total number of tries]], 1)</f>
        <v>2</v>
      </c>
      <c r="P157" t="str">
        <f>IF(ISNUMBER(SportClimbing[[#This Row],[Total number of tries]])=TRUE, "redpoint", SportClimbing[[#This Row],[Total number of tries]])</f>
        <v>redpoint</v>
      </c>
      <c r="Q157">
        <f>_xlfn.XLOOKUP(SportClimbing[[#This Row],[Grade]],SCORE[GRADE],SCORE[SCORE],,)</f>
        <v>10</v>
      </c>
    </row>
    <row r="158" spans="1:17" x14ac:dyDescent="0.25">
      <c r="A158" s="21">
        <f>DATE(SportClimbing[[#This Row],[Year]],_xlfn.XLOOKUP(SportClimbing[[#This Row],[Month]],MONTHS[MONTHS 2],MONTHS[MONTHS 3]),SportClimbing[[#This Row],[Day]])</f>
        <v>45234</v>
      </c>
      <c r="B158" s="21" t="b">
        <f ca="1">AND(SportClimbing[[#This Row],[Date]] &gt;= TODAY()-365, SportClimbing[[#This Row],[Date]] &lt;= TODAY())</f>
        <v>0</v>
      </c>
      <c r="C158">
        <v>4</v>
      </c>
      <c r="D158" t="s">
        <v>160</v>
      </c>
      <c r="E158">
        <v>2023</v>
      </c>
      <c r="F158" t="s">
        <v>377</v>
      </c>
      <c r="G158" t="s">
        <v>3</v>
      </c>
      <c r="H158" s="23" t="s">
        <v>298</v>
      </c>
      <c r="I158" t="s">
        <v>372</v>
      </c>
      <c r="J158" t="s">
        <v>373</v>
      </c>
      <c r="K158">
        <v>10</v>
      </c>
      <c r="L158" t="str">
        <f>IF(SportClimbing[[#This Row],[Height (m)]]&lt;11, "0-10", IF(SportClimbing[[#This Row],[Height (m)]]&lt;16, "11-15", IF(SportClimbing[[#This Row],[Height (m)]]&lt;21, "16-20", IF(SportClimbing[[#This Row],[Height (m)]]&lt;26, "21-25", IF(SportClimbing[[#This Row],[Height (m)]]&lt;31, "26-30", IF(SportClimbing[[#This Row],[Height (m)]]&lt;36, "31-35", "35+"))))))</f>
        <v>0-10</v>
      </c>
      <c r="M158" t="s">
        <v>374</v>
      </c>
      <c r="N158">
        <v>3</v>
      </c>
      <c r="O158">
        <f>IF(ISNUMBER(SportClimbing[[#This Row],[Total number of tries]])=TRUE, SportClimbing[[#This Row],[Total number of tries]], 1)</f>
        <v>3</v>
      </c>
      <c r="P158" t="str">
        <f>IF(ISNUMBER(SportClimbing[[#This Row],[Total number of tries]])=TRUE, "redpoint", SportClimbing[[#This Row],[Total number of tries]])</f>
        <v>redpoint</v>
      </c>
      <c r="Q158">
        <f>_xlfn.XLOOKUP(SportClimbing[[#This Row],[Grade]],SCORE[GRADE],SCORE[SCORE],,)</f>
        <v>10</v>
      </c>
    </row>
    <row r="159" spans="1:17" x14ac:dyDescent="0.25">
      <c r="A159" s="21">
        <f>DATE(SportClimbing[[#This Row],[Year]],_xlfn.XLOOKUP(SportClimbing[[#This Row],[Month]],MONTHS[MONTHS 2],MONTHS[MONTHS 3]),SportClimbing[[#This Row],[Day]])</f>
        <v>45319</v>
      </c>
      <c r="B159" s="21" t="b">
        <f ca="1">AND(SportClimbing[[#This Row],[Date]] &gt;= TODAY()-365, SportClimbing[[#This Row],[Date]] &lt;= TODAY())</f>
        <v>0</v>
      </c>
      <c r="C159">
        <v>28</v>
      </c>
      <c r="D159" t="s">
        <v>151</v>
      </c>
      <c r="E159">
        <v>2024</v>
      </c>
      <c r="F159" t="s">
        <v>383</v>
      </c>
      <c r="G159" t="s">
        <v>3</v>
      </c>
      <c r="H159" t="s">
        <v>298</v>
      </c>
      <c r="I159" s="23" t="s">
        <v>306</v>
      </c>
      <c r="J159" t="s">
        <v>333</v>
      </c>
      <c r="K159">
        <v>22</v>
      </c>
      <c r="L159" t="str">
        <f>IF(SportClimbing[[#This Row],[Height (m)]]&lt;11, "0-10", IF(SportClimbing[[#This Row],[Height (m)]]&lt;16, "11-15", IF(SportClimbing[[#This Row],[Height (m)]]&lt;21, "16-20", IF(SportClimbing[[#This Row],[Height (m)]]&lt;26, "21-25", IF(SportClimbing[[#This Row],[Height (m)]]&lt;31, "26-30", IF(SportClimbing[[#This Row],[Height (m)]]&lt;36, "31-35", "35+"))))))</f>
        <v>21-25</v>
      </c>
      <c r="M159" t="s">
        <v>332</v>
      </c>
      <c r="N159">
        <v>6</v>
      </c>
      <c r="O159">
        <f>IF(ISNUMBER(SportClimbing[[#This Row],[Total number of tries]])=TRUE, SportClimbing[[#This Row],[Total number of tries]], 1)</f>
        <v>6</v>
      </c>
      <c r="P159" t="str">
        <f>IF(ISNUMBER(SportClimbing[[#This Row],[Total number of tries]])=TRUE, "redpoint", SportClimbing[[#This Row],[Total number of tries]])</f>
        <v>redpoint</v>
      </c>
      <c r="Q159">
        <f>_xlfn.XLOOKUP(SportClimbing[[#This Row],[Grade]],SCORE[GRADE],SCORE[SCORE],,)</f>
        <v>10</v>
      </c>
    </row>
    <row r="160" spans="1:17" x14ac:dyDescent="0.25">
      <c r="A160" s="21">
        <f>DATE(SportClimbing[[#This Row],[Year]],_xlfn.XLOOKUP(SportClimbing[[#This Row],[Month]],MONTHS[MONTHS 2],MONTHS[MONTHS 3]),SportClimbing[[#This Row],[Day]])</f>
        <v>45361</v>
      </c>
      <c r="B160" s="21" t="b">
        <f ca="1">AND(SportClimbing[[#This Row],[Date]] &gt;= TODAY()-365, SportClimbing[[#This Row],[Date]] &lt;= TODAY())</f>
        <v>0</v>
      </c>
      <c r="C160">
        <v>10</v>
      </c>
      <c r="D160" t="s">
        <v>367</v>
      </c>
      <c r="E160">
        <v>2024</v>
      </c>
      <c r="F160" t="s">
        <v>384</v>
      </c>
      <c r="G160" t="s">
        <v>21</v>
      </c>
      <c r="H160" t="s">
        <v>298</v>
      </c>
      <c r="I160" s="23" t="s">
        <v>306</v>
      </c>
      <c r="J160" t="s">
        <v>307</v>
      </c>
      <c r="K160">
        <v>22</v>
      </c>
      <c r="L160" t="str">
        <f>IF(SportClimbing[[#This Row],[Height (m)]]&lt;11, "0-10", IF(SportClimbing[[#This Row],[Height (m)]]&lt;16, "11-15", IF(SportClimbing[[#This Row],[Height (m)]]&lt;21, "16-20", IF(SportClimbing[[#This Row],[Height (m)]]&lt;26, "21-25", IF(SportClimbing[[#This Row],[Height (m)]]&lt;31, "26-30", IF(SportClimbing[[#This Row],[Height (m)]]&lt;36, "31-35", "35+"))))))</f>
        <v>21-25</v>
      </c>
      <c r="M160" t="s">
        <v>370</v>
      </c>
      <c r="N160">
        <v>2</v>
      </c>
      <c r="O160">
        <f>IF(ISNUMBER(SportClimbing[[#This Row],[Total number of tries]])=TRUE, SportClimbing[[#This Row],[Total number of tries]], 1)</f>
        <v>2</v>
      </c>
      <c r="P160" t="str">
        <f>IF(ISNUMBER(SportClimbing[[#This Row],[Total number of tries]])=TRUE, "redpoint", SportClimbing[[#This Row],[Total number of tries]])</f>
        <v>redpoint</v>
      </c>
      <c r="Q160">
        <f>_xlfn.XLOOKUP(SportClimbing[[#This Row],[Grade]],SCORE[GRADE],SCORE[SCORE],,)</f>
        <v>15</v>
      </c>
    </row>
    <row r="161" spans="1:17" x14ac:dyDescent="0.25">
      <c r="A161" s="21">
        <f>DATE(SportClimbing[[#This Row],[Year]],_xlfn.XLOOKUP(SportClimbing[[#This Row],[Month]],MONTHS[MONTHS 2],MONTHS[MONTHS 3]),SportClimbing[[#This Row],[Day]])</f>
        <v>45371</v>
      </c>
      <c r="B161" s="21" t="b">
        <f ca="1">AND(SportClimbing[[#This Row],[Date]] &gt;= TODAY()-365, SportClimbing[[#This Row],[Date]] &lt;= TODAY())</f>
        <v>0</v>
      </c>
      <c r="C161">
        <v>20</v>
      </c>
      <c r="D161" t="s">
        <v>367</v>
      </c>
      <c r="E161">
        <v>2024</v>
      </c>
      <c r="F161" t="s">
        <v>385</v>
      </c>
      <c r="G161" t="s">
        <v>3</v>
      </c>
      <c r="H161" t="s">
        <v>298</v>
      </c>
      <c r="I161" s="23" t="s">
        <v>306</v>
      </c>
      <c r="J161" t="s">
        <v>333</v>
      </c>
      <c r="K161">
        <v>24</v>
      </c>
      <c r="L161" t="str">
        <f>IF(SportClimbing[[#This Row],[Height (m)]]&lt;11, "0-10", IF(SportClimbing[[#This Row],[Height (m)]]&lt;16, "11-15", IF(SportClimbing[[#This Row],[Height (m)]]&lt;21, "16-20", IF(SportClimbing[[#This Row],[Height (m)]]&lt;26, "21-25", IF(SportClimbing[[#This Row],[Height (m)]]&lt;31, "26-30", IF(SportClimbing[[#This Row],[Height (m)]]&lt;36, "31-35", "35+"))))))</f>
        <v>21-25</v>
      </c>
      <c r="M161" t="s">
        <v>332</v>
      </c>
      <c r="N161" t="s">
        <v>11</v>
      </c>
      <c r="O161">
        <f>IF(ISNUMBER(SportClimbing[[#This Row],[Total number of tries]])=TRUE, SportClimbing[[#This Row],[Total number of tries]], 1)</f>
        <v>1</v>
      </c>
      <c r="P161" t="str">
        <f>IF(ISNUMBER(SportClimbing[[#This Row],[Total number of tries]])=TRUE, "redpoint", SportClimbing[[#This Row],[Total number of tries]])</f>
        <v>flash</v>
      </c>
      <c r="Q161">
        <f>_xlfn.XLOOKUP(SportClimbing[[#This Row],[Grade]],SCORE[GRADE],SCORE[SCORE],,)</f>
        <v>10</v>
      </c>
    </row>
    <row r="162" spans="1:17" x14ac:dyDescent="0.25">
      <c r="A162" s="21">
        <f>DATE(SportClimbing[[#This Row],[Year]],_xlfn.XLOOKUP(SportClimbing[[#This Row],[Month]],MONTHS[MONTHS 2],MONTHS[MONTHS 3]),SportClimbing[[#This Row],[Day]])</f>
        <v>45391</v>
      </c>
      <c r="B162" s="21" t="b">
        <f ca="1">AND(SportClimbing[[#This Row],[Date]] &gt;= TODAY()-365, SportClimbing[[#This Row],[Date]] &lt;= TODAY())</f>
        <v>0</v>
      </c>
      <c r="C162">
        <v>9</v>
      </c>
      <c r="D162" t="s">
        <v>368</v>
      </c>
      <c r="E162">
        <v>2024</v>
      </c>
      <c r="F162" t="s">
        <v>386</v>
      </c>
      <c r="G162" t="s">
        <v>3</v>
      </c>
      <c r="H162" t="s">
        <v>298</v>
      </c>
      <c r="I162" s="23" t="s">
        <v>306</v>
      </c>
      <c r="J162" t="s">
        <v>333</v>
      </c>
      <c r="K162">
        <v>18</v>
      </c>
      <c r="L162" t="str">
        <f>IF(SportClimbing[[#This Row],[Height (m)]]&lt;11, "0-10", IF(SportClimbing[[#This Row],[Height (m)]]&lt;16, "11-15", IF(SportClimbing[[#This Row],[Height (m)]]&lt;21, "16-20", IF(SportClimbing[[#This Row],[Height (m)]]&lt;26, "21-25", IF(SportClimbing[[#This Row],[Height (m)]]&lt;31, "26-30", IF(SportClimbing[[#This Row],[Height (m)]]&lt;36, "31-35", "35+"))))))</f>
        <v>16-20</v>
      </c>
      <c r="M162" t="s">
        <v>332</v>
      </c>
      <c r="N162">
        <v>3</v>
      </c>
      <c r="O162">
        <f>IF(ISNUMBER(SportClimbing[[#This Row],[Total number of tries]])=TRUE, SportClimbing[[#This Row],[Total number of tries]], 1)</f>
        <v>3</v>
      </c>
      <c r="P162" t="str">
        <f>IF(ISNUMBER(SportClimbing[[#This Row],[Total number of tries]])=TRUE, "redpoint", SportClimbing[[#This Row],[Total number of tries]])</f>
        <v>redpoint</v>
      </c>
      <c r="Q162">
        <f>_xlfn.XLOOKUP(SportClimbing[[#This Row],[Grade]],SCORE[GRADE],SCORE[SCORE],,)</f>
        <v>10</v>
      </c>
    </row>
    <row r="163" spans="1:17" x14ac:dyDescent="0.25">
      <c r="A163" s="21">
        <f>DATE(SportClimbing[[#This Row],[Year]],_xlfn.XLOOKUP(SportClimbing[[#This Row],[Month]],MONTHS[MONTHS 2],MONTHS[MONTHS 3]),SportClimbing[[#This Row],[Day]])</f>
        <v>45391</v>
      </c>
      <c r="B163" s="21" t="b">
        <f ca="1">AND(SportClimbing[[#This Row],[Date]] &gt;= TODAY()-365, SportClimbing[[#This Row],[Date]] &lt;= TODAY())</f>
        <v>0</v>
      </c>
      <c r="C163">
        <v>9</v>
      </c>
      <c r="D163" t="s">
        <v>368</v>
      </c>
      <c r="E163">
        <v>2024</v>
      </c>
      <c r="F163" t="s">
        <v>387</v>
      </c>
      <c r="G163" t="s">
        <v>3</v>
      </c>
      <c r="H163" t="s">
        <v>298</v>
      </c>
      <c r="I163" s="23" t="s">
        <v>306</v>
      </c>
      <c r="J163" t="s">
        <v>333</v>
      </c>
      <c r="K163">
        <v>20</v>
      </c>
      <c r="L163" t="str">
        <f>IF(SportClimbing[[#This Row],[Height (m)]]&lt;11, "0-10", IF(SportClimbing[[#This Row],[Height (m)]]&lt;16, "11-15", IF(SportClimbing[[#This Row],[Height (m)]]&lt;21, "16-20", IF(SportClimbing[[#This Row],[Height (m)]]&lt;26, "21-25", IF(SportClimbing[[#This Row],[Height (m)]]&lt;31, "26-30", IF(SportClimbing[[#This Row],[Height (m)]]&lt;36, "31-35", "35+"))))))</f>
        <v>16-20</v>
      </c>
      <c r="M163" t="s">
        <v>332</v>
      </c>
      <c r="N163">
        <v>2</v>
      </c>
      <c r="O163">
        <f>IF(ISNUMBER(SportClimbing[[#This Row],[Total number of tries]])=TRUE, SportClimbing[[#This Row],[Total number of tries]], 1)</f>
        <v>2</v>
      </c>
      <c r="P163" t="str">
        <f>IF(ISNUMBER(SportClimbing[[#This Row],[Total number of tries]])=TRUE, "redpoint", SportClimbing[[#This Row],[Total number of tries]])</f>
        <v>redpoint</v>
      </c>
      <c r="Q163">
        <f>_xlfn.XLOOKUP(SportClimbing[[#This Row],[Grade]],SCORE[GRADE],SCORE[SCORE],,)</f>
        <v>10</v>
      </c>
    </row>
    <row r="164" spans="1:17" x14ac:dyDescent="0.25">
      <c r="A164" s="21">
        <f>DATE(SportClimbing[[#This Row],[Year]],_xlfn.XLOOKUP(SportClimbing[[#This Row],[Month]],MONTHS[MONTHS 2],MONTHS[MONTHS 3]),SportClimbing[[#This Row],[Day]])</f>
        <v>45413</v>
      </c>
      <c r="B164" s="21" t="b">
        <f ca="1">AND(SportClimbing[[#This Row],[Date]] &gt;= TODAY()-365, SportClimbing[[#This Row],[Date]] &lt;= TODAY())</f>
        <v>0</v>
      </c>
      <c r="C164">
        <v>1</v>
      </c>
      <c r="D164" t="s">
        <v>155</v>
      </c>
      <c r="E164">
        <v>2024</v>
      </c>
      <c r="F164" t="s">
        <v>389</v>
      </c>
      <c r="G164" t="s">
        <v>21</v>
      </c>
      <c r="H164" t="s">
        <v>390</v>
      </c>
      <c r="I164" t="s">
        <v>391</v>
      </c>
      <c r="J164" t="s">
        <v>391</v>
      </c>
      <c r="K164">
        <v>22</v>
      </c>
      <c r="L164" t="str">
        <f>IF(SportClimbing[[#This Row],[Height (m)]]&lt;11, "0-10", IF(SportClimbing[[#This Row],[Height (m)]]&lt;16, "11-15", IF(SportClimbing[[#This Row],[Height (m)]]&lt;21, "16-20", IF(SportClimbing[[#This Row],[Height (m)]]&lt;26, "21-25", IF(SportClimbing[[#This Row],[Height (m)]]&lt;31, "26-30", IF(SportClimbing[[#This Row],[Height (m)]]&lt;36, "31-35", "35+"))))))</f>
        <v>21-25</v>
      </c>
      <c r="M164" t="s">
        <v>392</v>
      </c>
      <c r="N164">
        <v>2</v>
      </c>
      <c r="O164">
        <f>IF(ISNUMBER(SportClimbing[[#This Row],[Total number of tries]])=TRUE, SportClimbing[[#This Row],[Total number of tries]], 1)</f>
        <v>2</v>
      </c>
      <c r="P164" t="str">
        <f>IF(ISNUMBER(SportClimbing[[#This Row],[Total number of tries]])=TRUE, "redpoint", SportClimbing[[#This Row],[Total number of tries]])</f>
        <v>redpoint</v>
      </c>
      <c r="Q164">
        <f>_xlfn.XLOOKUP(SportClimbing[[#This Row],[Grade]],SCORE[GRADE],SCORE[SCORE],,)</f>
        <v>15</v>
      </c>
    </row>
    <row r="165" spans="1:17" x14ac:dyDescent="0.25">
      <c r="A165" s="21">
        <v>45556</v>
      </c>
      <c r="B165" s="21" t="b">
        <f ca="1">AND(SportClimbing[[#This Row],[Date]] &gt;= TODAY()-365, SportClimbing[[#This Row],[Date]] &lt;= TODAY())</f>
        <v>1</v>
      </c>
      <c r="C165">
        <v>21</v>
      </c>
      <c r="D165" t="s">
        <v>159</v>
      </c>
      <c r="E165">
        <v>2024</v>
      </c>
      <c r="F165" t="s">
        <v>432</v>
      </c>
      <c r="G165" t="s">
        <v>29</v>
      </c>
      <c r="H165" t="s">
        <v>298</v>
      </c>
      <c r="I165" t="s">
        <v>433</v>
      </c>
      <c r="J165" t="s">
        <v>434</v>
      </c>
      <c r="K165">
        <v>20</v>
      </c>
      <c r="L165" t="str">
        <f>IF(SportClimbing[[#This Row],[Height (m)]]&lt;11, "0-10", IF(SportClimbing[[#This Row],[Height (m)]]&lt;16, "11-15", IF(SportClimbing[[#This Row],[Height (m)]]&lt;21, "16-20", IF(SportClimbing[[#This Row],[Height (m)]]&lt;26, "21-25", IF(SportClimbing[[#This Row],[Height (m)]]&lt;31, "26-30", IF(SportClimbing[[#This Row],[Height (m)]]&lt;36, "31-35", "35+"))))))</f>
        <v>16-20</v>
      </c>
      <c r="M165" t="s">
        <v>435</v>
      </c>
      <c r="N165">
        <v>5</v>
      </c>
      <c r="O165">
        <f>IF(ISNUMBER(SportClimbing[[#This Row],[Total number of tries]])=TRUE, SportClimbing[[#This Row],[Total number of tries]], 1)</f>
        <v>5</v>
      </c>
      <c r="P165" t="str">
        <f>IF(ISNUMBER(SportClimbing[[#This Row],[Total number of tries]])=TRUE, "redpoint", SportClimbing[[#This Row],[Total number of tries]])</f>
        <v>redpoint</v>
      </c>
      <c r="Q165">
        <f>_xlfn.XLOOKUP(SportClimbing[[#This Row],[Grade]],SCORE[GRADE],SCORE[SCORE],,)</f>
        <v>25</v>
      </c>
    </row>
    <row r="166" spans="1:17" x14ac:dyDescent="0.25">
      <c r="A166" s="21">
        <v>45557</v>
      </c>
      <c r="B166" s="22" t="b">
        <f ca="1">AND(SportClimbing[[#This Row],[Date]] &gt;= TODAY()-365, SportClimbing[[#This Row],[Date]] &lt;= TODAY())</f>
        <v>1</v>
      </c>
      <c r="C166">
        <v>22</v>
      </c>
      <c r="D166" t="s">
        <v>159</v>
      </c>
      <c r="E166">
        <v>2024</v>
      </c>
      <c r="F166" t="s">
        <v>436</v>
      </c>
      <c r="G166" t="s">
        <v>21</v>
      </c>
      <c r="H166" t="s">
        <v>298</v>
      </c>
      <c r="I166" t="s">
        <v>433</v>
      </c>
      <c r="J166" t="s">
        <v>434</v>
      </c>
      <c r="K166">
        <v>12</v>
      </c>
      <c r="L166" t="str">
        <f>IF(SportClimbing[[#This Row],[Height (m)]]&lt;11, "0-10", IF(SportClimbing[[#This Row],[Height (m)]]&lt;16, "11-15", IF(SportClimbing[[#This Row],[Height (m)]]&lt;21, "16-20", IF(SportClimbing[[#This Row],[Height (m)]]&lt;26, "21-25", IF(SportClimbing[[#This Row],[Height (m)]]&lt;31, "26-30", IF(SportClimbing[[#This Row],[Height (m)]]&lt;36, "31-35", "35+"))))))</f>
        <v>11-15</v>
      </c>
      <c r="M166" t="s">
        <v>332</v>
      </c>
      <c r="N166" t="s">
        <v>130</v>
      </c>
      <c r="O166" s="23">
        <f>IF(ISNUMBER(SportClimbing[[#This Row],[Total number of tries]])=TRUE, SportClimbing[[#This Row],[Total number of tries]], 1)</f>
        <v>1</v>
      </c>
      <c r="P166" t="str">
        <f>IF(ISNUMBER(SportClimbing[[#This Row],[Total number of tries]])=TRUE, "redpoint", SportClimbing[[#This Row],[Total number of tries]])</f>
        <v>onsight</v>
      </c>
      <c r="Q166">
        <f>_xlfn.XLOOKUP(SportClimbing[[#This Row],[Grade]],SCORE[GRADE],SCORE[SCORE],,)</f>
        <v>15</v>
      </c>
    </row>
    <row r="167" spans="1:17" x14ac:dyDescent="0.25">
      <c r="A167" s="21">
        <v>45557</v>
      </c>
      <c r="B167" s="22" t="b">
        <f ca="1">AND(SportClimbing[[#This Row],[Date]] &gt;= TODAY()-365, SportClimbing[[#This Row],[Date]] &lt;= TODAY())</f>
        <v>1</v>
      </c>
      <c r="C167">
        <v>22</v>
      </c>
      <c r="D167" t="s">
        <v>159</v>
      </c>
      <c r="E167">
        <v>2024</v>
      </c>
      <c r="F167" t="s">
        <v>437</v>
      </c>
      <c r="G167" t="s">
        <v>3</v>
      </c>
      <c r="H167" t="s">
        <v>298</v>
      </c>
      <c r="I167" t="s">
        <v>433</v>
      </c>
      <c r="J167" t="s">
        <v>434</v>
      </c>
      <c r="K167">
        <v>20</v>
      </c>
      <c r="L167" t="str">
        <f>IF(SportClimbing[[#This Row],[Height (m)]]&lt;11, "0-10", IF(SportClimbing[[#This Row],[Height (m)]]&lt;16, "11-15", IF(SportClimbing[[#This Row],[Height (m)]]&lt;21, "16-20", IF(SportClimbing[[#This Row],[Height (m)]]&lt;26, "21-25", IF(SportClimbing[[#This Row],[Height (m)]]&lt;31, "26-30", IF(SportClimbing[[#This Row],[Height (m)]]&lt;36, "31-35", "35+"))))))</f>
        <v>16-20</v>
      </c>
      <c r="M167" t="s">
        <v>332</v>
      </c>
      <c r="N167">
        <v>3</v>
      </c>
      <c r="O167" s="23">
        <f>IF(ISNUMBER(SportClimbing[[#This Row],[Total number of tries]])=TRUE, SportClimbing[[#This Row],[Total number of tries]], 1)</f>
        <v>3</v>
      </c>
      <c r="P167" t="str">
        <f>IF(ISNUMBER(SportClimbing[[#This Row],[Total number of tries]])=TRUE, "redpoint", SportClimbing[[#This Row],[Total number of tries]])</f>
        <v>redpoint</v>
      </c>
      <c r="Q167">
        <f>_xlfn.XLOOKUP(SportClimbing[[#This Row],[Grade]],SCORE[GRADE],SCORE[SCORE],,)</f>
        <v>10</v>
      </c>
    </row>
    <row r="168" spans="1:17" x14ac:dyDescent="0.25">
      <c r="A168" s="21">
        <f>DATE(SportClimbing[[#This Row],[Year]],_xlfn.XLOOKUP(SportClimbing[[#This Row],[Month]],MONTHS[MONTHS 2],MONTHS[MONTHS 3]),SportClimbing[[#This Row],[Day]])</f>
        <v>45571</v>
      </c>
      <c r="B168" s="21" t="b">
        <f ca="1">AND(SportClimbing[[#This Row],[Date]] &gt;= TODAY()-365, SportClimbing[[#This Row],[Date]] &lt;= TODAY())</f>
        <v>1</v>
      </c>
      <c r="C168">
        <v>6</v>
      </c>
      <c r="D168" t="s">
        <v>162</v>
      </c>
      <c r="E168">
        <v>2024</v>
      </c>
      <c r="F168" t="s">
        <v>443</v>
      </c>
      <c r="G168" t="s">
        <v>21</v>
      </c>
      <c r="H168" t="s">
        <v>298</v>
      </c>
      <c r="I168" t="s">
        <v>433</v>
      </c>
      <c r="J168" t="s">
        <v>434</v>
      </c>
      <c r="K168">
        <v>20</v>
      </c>
      <c r="L168" t="str">
        <f>IF(SportClimbing[[#This Row],[Height (m)]]&lt;11, "0-10", IF(SportClimbing[[#This Row],[Height (m)]]&lt;16, "11-15", IF(SportClimbing[[#This Row],[Height (m)]]&lt;21, "16-20", IF(SportClimbing[[#This Row],[Height (m)]]&lt;26, "21-25", IF(SportClimbing[[#This Row],[Height (m)]]&lt;31, "26-30", IF(SportClimbing[[#This Row],[Height (m)]]&lt;36, "31-35", "35+"))))))</f>
        <v>16-20</v>
      </c>
      <c r="M168" t="s">
        <v>435</v>
      </c>
      <c r="N168">
        <v>4</v>
      </c>
      <c r="O168">
        <f>IF(ISNUMBER(SportClimbing[[#This Row],[Total number of tries]])=TRUE, SportClimbing[[#This Row],[Total number of tries]], 1)</f>
        <v>4</v>
      </c>
      <c r="P168" t="str">
        <f>IF(ISNUMBER(SportClimbing[[#This Row],[Total number of tries]])=TRUE, "redpoint", SportClimbing[[#This Row],[Total number of tries]])</f>
        <v>redpoint</v>
      </c>
      <c r="Q168">
        <f>_xlfn.XLOOKUP(SportClimbing[[#This Row],[Grade]],SCORE[GRADE],SCORE[SCORE],,)</f>
        <v>15</v>
      </c>
    </row>
    <row r="169" spans="1:17" x14ac:dyDescent="0.25">
      <c r="A169" s="21">
        <v>45613</v>
      </c>
      <c r="B169" s="21" t="b">
        <f ca="1">AND(SportClimbing[[#This Row],[Date]] &gt;= TODAY()-365, SportClimbing[[#This Row],[Date]] &lt;= TODAY())</f>
        <v>1</v>
      </c>
      <c r="C169">
        <v>17</v>
      </c>
      <c r="D169" t="s">
        <v>160</v>
      </c>
      <c r="E169">
        <v>2024</v>
      </c>
      <c r="F169" t="s">
        <v>445</v>
      </c>
      <c r="G169" t="s">
        <v>69</v>
      </c>
      <c r="H169" t="s">
        <v>298</v>
      </c>
      <c r="I169" t="s">
        <v>306</v>
      </c>
      <c r="J169" t="s">
        <v>307</v>
      </c>
      <c r="K169">
        <v>18</v>
      </c>
      <c r="L169" t="str">
        <f>IF(SportClimbing[[#This Row],[Height (m)]]&lt;11, "0-10", IF(SportClimbing[[#This Row],[Height (m)]]&lt;16, "11-15", IF(SportClimbing[[#This Row],[Height (m)]]&lt;21, "16-20", IF(SportClimbing[[#This Row],[Height (m)]]&lt;26, "21-25", IF(SportClimbing[[#This Row],[Height (m)]]&lt;31, "26-30", IF(SportClimbing[[#This Row],[Height (m)]]&lt;36, "31-35", "35+"))))))</f>
        <v>16-20</v>
      </c>
      <c r="M169" t="s">
        <v>435</v>
      </c>
      <c r="N169">
        <v>24</v>
      </c>
      <c r="O169">
        <f>IF(ISNUMBER(SportClimbing[[#This Row],[Total number of tries]])=TRUE, SportClimbing[[#This Row],[Total number of tries]], 1)</f>
        <v>24</v>
      </c>
      <c r="P169" t="str">
        <f>IF(ISNUMBER(SportClimbing[[#This Row],[Total number of tries]])=TRUE, "redpoint", SportClimbing[[#This Row],[Total number of tries]])</f>
        <v>redpoint</v>
      </c>
      <c r="Q169">
        <f>_xlfn.XLOOKUP(SportClimbing[[#This Row],[Grade]],SCORE[GRADE],SCORE[SCORE],,)</f>
        <v>60</v>
      </c>
    </row>
    <row r="170" spans="1:17" x14ac:dyDescent="0.25">
      <c r="A170" s="21">
        <v>45720</v>
      </c>
      <c r="B170" s="21" t="b">
        <f ca="1">AND(SportClimbing[[#This Row],[Date]] &gt;= TODAY()-365, SportClimbing[[#This Row],[Date]] &lt;= TODAY())</f>
        <v>1</v>
      </c>
      <c r="C170">
        <v>4</v>
      </c>
      <c r="D170" t="s">
        <v>367</v>
      </c>
      <c r="E170">
        <v>2025</v>
      </c>
      <c r="F170" t="s">
        <v>447</v>
      </c>
      <c r="G170" t="s">
        <v>21</v>
      </c>
      <c r="H170" t="s">
        <v>262</v>
      </c>
      <c r="I170" t="s">
        <v>43</v>
      </c>
      <c r="J170" t="s">
        <v>61</v>
      </c>
      <c r="K170">
        <v>25</v>
      </c>
      <c r="L170" t="str">
        <f>IF(SportClimbing[[#This Row],[Height (m)]]&lt;11, "0-10", IF(SportClimbing[[#This Row],[Height (m)]]&lt;16, "11-15", IF(SportClimbing[[#This Row],[Height (m)]]&lt;21, "16-20", IF(SportClimbing[[#This Row],[Height (m)]]&lt;26, "21-25", IF(SportClimbing[[#This Row],[Height (m)]]&lt;31, "26-30", IF(SportClimbing[[#This Row],[Height (m)]]&lt;36, "31-35", "35+"))))))</f>
        <v>21-25</v>
      </c>
      <c r="M170" t="s">
        <v>332</v>
      </c>
      <c r="N170">
        <v>2</v>
      </c>
      <c r="O170">
        <f>IF(ISNUMBER(SportClimbing[[#This Row],[Total number of tries]])=TRUE, SportClimbing[[#This Row],[Total number of tries]], 1)</f>
        <v>2</v>
      </c>
      <c r="P170" t="str">
        <f>IF(ISNUMBER(SportClimbing[[#This Row],[Total number of tries]])=TRUE, "redpoint", SportClimbing[[#This Row],[Total number of tries]])</f>
        <v>redpoint</v>
      </c>
      <c r="Q170">
        <f>_xlfn.XLOOKUP(SportClimbing[[#This Row],[Grade]],SCORE[GRADE],SCORE[SCORE],,)</f>
        <v>15</v>
      </c>
    </row>
    <row r="171" spans="1:17" x14ac:dyDescent="0.25">
      <c r="A171" s="21">
        <v>45724</v>
      </c>
      <c r="B171" s="21" t="b">
        <f ca="1">AND(SportClimbing[[#This Row],[Date]] &gt;= TODAY()-365, SportClimbing[[#This Row],[Date]] &lt;= TODAY())</f>
        <v>1</v>
      </c>
      <c r="C171">
        <v>8</v>
      </c>
      <c r="D171" t="s">
        <v>367</v>
      </c>
      <c r="E171">
        <v>2025</v>
      </c>
      <c r="F171" t="s">
        <v>448</v>
      </c>
      <c r="G171" t="s">
        <v>21</v>
      </c>
      <c r="H171" t="s">
        <v>262</v>
      </c>
      <c r="I171" t="s">
        <v>450</v>
      </c>
      <c r="J171" t="s">
        <v>454</v>
      </c>
      <c r="K171">
        <v>8</v>
      </c>
      <c r="L171" t="str">
        <f>IF(SportClimbing[[#This Row],[Height (m)]]&lt;11, "0-10", IF(SportClimbing[[#This Row],[Height (m)]]&lt;16, "11-15", IF(SportClimbing[[#This Row],[Height (m)]]&lt;21, "16-20", IF(SportClimbing[[#This Row],[Height (m)]]&lt;26, "21-25", IF(SportClimbing[[#This Row],[Height (m)]]&lt;31, "26-30", IF(SportClimbing[[#This Row],[Height (m)]]&lt;36, "31-35", "35+"))))))</f>
        <v>0-10</v>
      </c>
      <c r="M171" t="s">
        <v>451</v>
      </c>
      <c r="N171">
        <v>2</v>
      </c>
      <c r="O171">
        <f>IF(ISNUMBER(SportClimbing[[#This Row],[Total number of tries]])=TRUE, SportClimbing[[#This Row],[Total number of tries]], 1)</f>
        <v>2</v>
      </c>
      <c r="P171" t="str">
        <f>IF(ISNUMBER(SportClimbing[[#This Row],[Total number of tries]])=TRUE, "redpoint", SportClimbing[[#This Row],[Total number of tries]])</f>
        <v>redpoint</v>
      </c>
      <c r="Q171">
        <f>_xlfn.XLOOKUP(SportClimbing[[#This Row],[Grade]],SCORE[GRADE],SCORE[SCORE],,)</f>
        <v>15</v>
      </c>
    </row>
    <row r="172" spans="1:17" x14ac:dyDescent="0.25">
      <c r="A172" s="21">
        <v>45724</v>
      </c>
      <c r="B172" s="21" t="b">
        <f ca="1">AND(SportClimbing[[#This Row],[Date]] &gt;= TODAY()-365, SportClimbing[[#This Row],[Date]] &lt;= TODAY())</f>
        <v>1</v>
      </c>
      <c r="C172">
        <v>8</v>
      </c>
      <c r="D172" t="s">
        <v>367</v>
      </c>
      <c r="E172">
        <v>2025</v>
      </c>
      <c r="F172" t="s">
        <v>456</v>
      </c>
      <c r="G172" t="s">
        <v>3</v>
      </c>
      <c r="H172" t="s">
        <v>262</v>
      </c>
      <c r="I172" t="s">
        <v>450</v>
      </c>
      <c r="J172" t="s">
        <v>454</v>
      </c>
      <c r="K172">
        <v>27</v>
      </c>
      <c r="L172" t="str">
        <f>IF(SportClimbing[[#This Row],[Height (m)]]&lt;11, "0-10", IF(SportClimbing[[#This Row],[Height (m)]]&lt;16, "11-15", IF(SportClimbing[[#This Row],[Height (m)]]&lt;21, "16-20", IF(SportClimbing[[#This Row],[Height (m)]]&lt;26, "21-25", IF(SportClimbing[[#This Row],[Height (m)]]&lt;31, "26-30", IF(SportClimbing[[#This Row],[Height (m)]]&lt;36, "31-35", "35+"))))))</f>
        <v>26-30</v>
      </c>
      <c r="M172" t="s">
        <v>451</v>
      </c>
      <c r="N172">
        <v>1</v>
      </c>
      <c r="O172">
        <v>1</v>
      </c>
      <c r="P172" t="s">
        <v>11</v>
      </c>
      <c r="Q172">
        <f>_xlfn.XLOOKUP(SportClimbing[[#This Row],[Grade]],SCORE[GRADE],SCORE[SCORE],,)</f>
        <v>10</v>
      </c>
    </row>
    <row r="173" spans="1:17" x14ac:dyDescent="0.25">
      <c r="A173" s="21">
        <v>45725</v>
      </c>
      <c r="B173" s="21" t="b">
        <f ca="1">AND(SportClimbing[[#This Row],[Date]] &gt;= TODAY()-365, SportClimbing[[#This Row],[Date]] &lt;= TODAY())</f>
        <v>1</v>
      </c>
      <c r="C173">
        <v>9</v>
      </c>
      <c r="D173" t="s">
        <v>367</v>
      </c>
      <c r="E173">
        <v>2025</v>
      </c>
      <c r="F173" t="s">
        <v>449</v>
      </c>
      <c r="G173" t="s">
        <v>21</v>
      </c>
      <c r="H173" t="s">
        <v>262</v>
      </c>
      <c r="I173" t="s">
        <v>43</v>
      </c>
      <c r="J173" t="s">
        <v>206</v>
      </c>
      <c r="K173">
        <v>22</v>
      </c>
      <c r="L173" t="str">
        <f>IF(SportClimbing[[#This Row],[Height (m)]]&lt;11, "0-10", IF(SportClimbing[[#This Row],[Height (m)]]&lt;16, "11-15", IF(SportClimbing[[#This Row],[Height (m)]]&lt;21, "16-20", IF(SportClimbing[[#This Row],[Height (m)]]&lt;26, "21-25", IF(SportClimbing[[#This Row],[Height (m)]]&lt;31, "26-30", IF(SportClimbing[[#This Row],[Height (m)]]&lt;36, "31-35", "35+"))))))</f>
        <v>21-25</v>
      </c>
      <c r="M173" t="s">
        <v>451</v>
      </c>
      <c r="N173">
        <v>5</v>
      </c>
      <c r="O173">
        <v>5</v>
      </c>
      <c r="P173" t="str">
        <f>IF(ISNUMBER(SportClimbing[[#This Row],[Total number of tries]])=TRUE, "redpoint", SportClimbing[[#This Row],[Total number of tries]])</f>
        <v>redpoint</v>
      </c>
      <c r="Q173">
        <f>_xlfn.XLOOKUP(SportClimbing[[#This Row],[Grade]],SCORE[GRADE],SCORE[SCORE],,)</f>
        <v>15</v>
      </c>
    </row>
    <row r="174" spans="1:17" x14ac:dyDescent="0.25">
      <c r="A174" s="21">
        <v>45725</v>
      </c>
      <c r="B174" s="21" t="b">
        <f ca="1">AND(SportClimbing[[#This Row],[Date]] &gt;= TODAY()-365, SportClimbing[[#This Row],[Date]] &lt;= TODAY())</f>
        <v>1</v>
      </c>
      <c r="C174">
        <v>9</v>
      </c>
      <c r="D174" t="s">
        <v>367</v>
      </c>
      <c r="E174">
        <v>2025</v>
      </c>
      <c r="F174" t="s">
        <v>455</v>
      </c>
      <c r="G174" t="s">
        <v>3</v>
      </c>
      <c r="H174" t="s">
        <v>262</v>
      </c>
      <c r="I174" t="s">
        <v>43</v>
      </c>
      <c r="J174" t="s">
        <v>206</v>
      </c>
      <c r="K174">
        <v>25</v>
      </c>
      <c r="L174" t="str">
        <f>IF(SportClimbing[[#This Row],[Height (m)]]&lt;11, "0-10", IF(SportClimbing[[#This Row],[Height (m)]]&lt;16, "11-15", IF(SportClimbing[[#This Row],[Height (m)]]&lt;21, "16-20", IF(SportClimbing[[#This Row],[Height (m)]]&lt;26, "21-25", IF(SportClimbing[[#This Row],[Height (m)]]&lt;31, "26-30", IF(SportClimbing[[#This Row],[Height (m)]]&lt;36, "31-35", "35+"))))))</f>
        <v>21-25</v>
      </c>
      <c r="M174" t="s">
        <v>451</v>
      </c>
      <c r="N174">
        <v>2</v>
      </c>
      <c r="O174">
        <f>IF(ISNUMBER(SportClimbing[[#This Row],[Total number of tries]])=TRUE, SportClimbing[[#This Row],[Total number of tries]], 1)</f>
        <v>2</v>
      </c>
      <c r="P174" t="str">
        <f>IF(ISNUMBER(SportClimbing[[#This Row],[Total number of tries]])=TRUE, "redpoint", SportClimbing[[#This Row],[Total number of tries]])</f>
        <v>redpoint</v>
      </c>
      <c r="Q174">
        <f>_xlfn.XLOOKUP(SportClimbing[[#This Row],[Grade]],SCORE[GRADE],SCORE[SCORE],,)</f>
        <v>10</v>
      </c>
    </row>
    <row r="175" spans="1:17" x14ac:dyDescent="0.25">
      <c r="A175" s="21">
        <v>45726</v>
      </c>
      <c r="B175" s="21" t="b">
        <f ca="1">AND(SportClimbing[[#This Row],[Date]] &gt;= TODAY()-365, SportClimbing[[#This Row],[Date]] &lt;= TODAY())</f>
        <v>1</v>
      </c>
      <c r="C175">
        <v>10</v>
      </c>
      <c r="D175" t="s">
        <v>367</v>
      </c>
      <c r="E175">
        <v>2025</v>
      </c>
      <c r="F175" t="s">
        <v>453</v>
      </c>
      <c r="G175" t="s">
        <v>21</v>
      </c>
      <c r="H175" t="s">
        <v>262</v>
      </c>
      <c r="I175" t="s">
        <v>43</v>
      </c>
      <c r="J175" t="s">
        <v>315</v>
      </c>
      <c r="K175">
        <v>30</v>
      </c>
      <c r="L175" t="str">
        <f>IF(SportClimbing[[#This Row],[Height (m)]]&lt;11, "0-10", IF(SportClimbing[[#This Row],[Height (m)]]&lt;16, "11-15", IF(SportClimbing[[#This Row],[Height (m)]]&lt;21, "16-20", IF(SportClimbing[[#This Row],[Height (m)]]&lt;26, "21-25", IF(SportClimbing[[#This Row],[Height (m)]]&lt;31, "26-30", IF(SportClimbing[[#This Row],[Height (m)]]&lt;36, "31-35", "35+"))))))</f>
        <v>26-30</v>
      </c>
      <c r="M175" t="s">
        <v>492</v>
      </c>
      <c r="N175">
        <v>3</v>
      </c>
      <c r="O175">
        <f>IF(ISNUMBER(SportClimbing[[#This Row],[Total number of tries]])=TRUE, SportClimbing[[#This Row],[Total number of tries]], 1)</f>
        <v>3</v>
      </c>
      <c r="P175" t="str">
        <f>IF(ISNUMBER(SportClimbing[[#This Row],[Total number of tries]])=TRUE, "redpoint", SportClimbing[[#This Row],[Total number of tries]])</f>
        <v>redpoint</v>
      </c>
      <c r="Q175">
        <f>_xlfn.XLOOKUP(SportClimbing[[#This Row],[Grade]],SCORE[GRADE],SCORE[SCORE],,)</f>
        <v>15</v>
      </c>
    </row>
    <row r="176" spans="1:17" x14ac:dyDescent="0.25">
      <c r="A176" s="21">
        <v>45732</v>
      </c>
      <c r="B176" s="21" t="b">
        <f ca="1">AND(SportClimbing[[#This Row],[Date]] &gt;= TODAY()-365, SportClimbing[[#This Row],[Date]] &lt;= TODAY())</f>
        <v>1</v>
      </c>
      <c r="C176">
        <v>16</v>
      </c>
      <c r="D176" t="s">
        <v>367</v>
      </c>
      <c r="E176">
        <v>2025</v>
      </c>
      <c r="F176" t="s">
        <v>457</v>
      </c>
      <c r="G176" t="s">
        <v>69</v>
      </c>
      <c r="H176" t="s">
        <v>262</v>
      </c>
      <c r="I176" t="s">
        <v>43</v>
      </c>
      <c r="J176" t="s">
        <v>91</v>
      </c>
      <c r="K176">
        <v>40</v>
      </c>
      <c r="L176" t="str">
        <f>IF(SportClimbing[[#This Row],[Height (m)]]&lt;11, "0-10", IF(SportClimbing[[#This Row],[Height (m)]]&lt;16, "11-15", IF(SportClimbing[[#This Row],[Height (m)]]&lt;21, "16-20", IF(SportClimbing[[#This Row],[Height (m)]]&lt;26, "21-25", IF(SportClimbing[[#This Row],[Height (m)]]&lt;31, "26-30", IF(SportClimbing[[#This Row],[Height (m)]]&lt;36, "31-35", "35+"))))))</f>
        <v>35+</v>
      </c>
      <c r="M176" t="s">
        <v>332</v>
      </c>
      <c r="N176">
        <v>8</v>
      </c>
      <c r="O176">
        <f>IF(ISNUMBER(SportClimbing[[#This Row],[Total number of tries]])=TRUE, SportClimbing[[#This Row],[Total number of tries]], 1)</f>
        <v>8</v>
      </c>
      <c r="P176" t="str">
        <f>IF(ISNUMBER(SportClimbing[[#This Row],[Total number of tries]])=TRUE, "redpoint", SportClimbing[[#This Row],[Total number of tries]])</f>
        <v>redpoint</v>
      </c>
      <c r="Q176">
        <f>_xlfn.XLOOKUP(SportClimbing[[#This Row],[Grade]],SCORE[GRADE],SCORE[SCORE],,)</f>
        <v>60</v>
      </c>
    </row>
    <row r="177" spans="1:17" x14ac:dyDescent="0.25">
      <c r="A177" s="21">
        <v>45733</v>
      </c>
      <c r="B177" s="21" t="b">
        <f ca="1">AND(SportClimbing[[#This Row],[Date]] &gt;= TODAY()-365, SportClimbing[[#This Row],[Date]] &lt;= TODAY())</f>
        <v>1</v>
      </c>
      <c r="C177">
        <v>17</v>
      </c>
      <c r="D177" t="s">
        <v>367</v>
      </c>
      <c r="E177">
        <v>2025</v>
      </c>
      <c r="F177" t="s">
        <v>458</v>
      </c>
      <c r="G177" t="s">
        <v>29</v>
      </c>
      <c r="H177" t="s">
        <v>262</v>
      </c>
      <c r="I177" t="s">
        <v>43</v>
      </c>
      <c r="J177" t="s">
        <v>63</v>
      </c>
      <c r="K177">
        <v>30</v>
      </c>
      <c r="L177" t="str">
        <f>IF(SportClimbing[[#This Row],[Height (m)]]&lt;11, "0-10", IF(SportClimbing[[#This Row],[Height (m)]]&lt;16, "11-15", IF(SportClimbing[[#This Row],[Height (m)]]&lt;21, "16-20", IF(SportClimbing[[#This Row],[Height (m)]]&lt;26, "21-25", IF(SportClimbing[[#This Row],[Height (m)]]&lt;31, "26-30", IF(SportClimbing[[#This Row],[Height (m)]]&lt;36, "31-35", "35+"))))))</f>
        <v>26-30</v>
      </c>
      <c r="M177" t="s">
        <v>332</v>
      </c>
      <c r="N177">
        <v>2</v>
      </c>
      <c r="O177">
        <f>IF(ISNUMBER(SportClimbing[[#This Row],[Total number of tries]])=TRUE, SportClimbing[[#This Row],[Total number of tries]], 1)</f>
        <v>2</v>
      </c>
      <c r="P177" t="str">
        <f>IF(ISNUMBER(SportClimbing[[#This Row],[Total number of tries]])=TRUE, "redpoint", SportClimbing[[#This Row],[Total number of tries]])</f>
        <v>redpoint</v>
      </c>
      <c r="Q177">
        <f>_xlfn.XLOOKUP(SportClimbing[[#This Row],[Grade]],SCORE[GRADE],SCORE[SCORE],,)</f>
        <v>25</v>
      </c>
    </row>
    <row r="178" spans="1:17" x14ac:dyDescent="0.25">
      <c r="A178" s="21">
        <v>45734</v>
      </c>
      <c r="B178" s="21" t="b">
        <f ca="1">AND(SportClimbing[[#This Row],[Date]] &gt;= TODAY()-365, SportClimbing[[#This Row],[Date]] &lt;= TODAY())</f>
        <v>1</v>
      </c>
      <c r="C178">
        <v>18</v>
      </c>
      <c r="D178" t="s">
        <v>367</v>
      </c>
      <c r="E178">
        <v>2025</v>
      </c>
      <c r="F178" t="s">
        <v>461</v>
      </c>
      <c r="G178" t="s">
        <v>3</v>
      </c>
      <c r="H178" t="s">
        <v>262</v>
      </c>
      <c r="I178" t="s">
        <v>459</v>
      </c>
      <c r="J178" t="s">
        <v>460</v>
      </c>
      <c r="K178">
        <v>16</v>
      </c>
      <c r="L178" t="str">
        <f>IF(SportClimbing[[#This Row],[Height (m)]]&lt;11, "0-10", IF(SportClimbing[[#This Row],[Height (m)]]&lt;16, "11-15", IF(SportClimbing[[#This Row],[Height (m)]]&lt;21, "16-20", IF(SportClimbing[[#This Row],[Height (m)]]&lt;26, "21-25", IF(SportClimbing[[#This Row],[Height (m)]]&lt;31, "26-30", IF(SportClimbing[[#This Row],[Height (m)]]&lt;36, "31-35", "35+"))))))</f>
        <v>16-20</v>
      </c>
      <c r="M178" t="s">
        <v>462</v>
      </c>
      <c r="N178">
        <v>3</v>
      </c>
      <c r="O178">
        <f>IF(ISNUMBER(SportClimbing[[#This Row],[Total number of tries]])=TRUE, SportClimbing[[#This Row],[Total number of tries]], 1)</f>
        <v>3</v>
      </c>
      <c r="P178" t="str">
        <f>IF(ISNUMBER(SportClimbing[[#This Row],[Total number of tries]])=TRUE, "redpoint", SportClimbing[[#This Row],[Total number of tries]])</f>
        <v>redpoint</v>
      </c>
      <c r="Q178">
        <f>_xlfn.XLOOKUP(SportClimbing[[#This Row],[Grade]],SCORE[GRADE],SCORE[SCORE],,)</f>
        <v>10</v>
      </c>
    </row>
    <row r="179" spans="1:17" x14ac:dyDescent="0.25">
      <c r="A179" s="21">
        <v>45738</v>
      </c>
      <c r="B179" s="21" t="b">
        <f ca="1">AND(SportClimbing[[#This Row],[Date]] &gt;= TODAY()-365, SportClimbing[[#This Row],[Date]] &lt;= TODAY())</f>
        <v>1</v>
      </c>
      <c r="C179">
        <v>22</v>
      </c>
      <c r="D179" t="s">
        <v>367</v>
      </c>
      <c r="E179">
        <v>2025</v>
      </c>
      <c r="F179" t="s">
        <v>464</v>
      </c>
      <c r="G179" t="s">
        <v>3</v>
      </c>
      <c r="H179" t="s">
        <v>262</v>
      </c>
      <c r="I179" t="s">
        <v>68</v>
      </c>
      <c r="J179" t="s">
        <v>463</v>
      </c>
      <c r="K179">
        <v>20</v>
      </c>
      <c r="L179" t="str">
        <f>IF(SportClimbing[[#This Row],[Height (m)]]&lt;11, "0-10", IF(SportClimbing[[#This Row],[Height (m)]]&lt;16, "11-15", IF(SportClimbing[[#This Row],[Height (m)]]&lt;21, "16-20", IF(SportClimbing[[#This Row],[Height (m)]]&lt;26, "21-25", IF(SportClimbing[[#This Row],[Height (m)]]&lt;31, "26-30", IF(SportClimbing[[#This Row],[Height (m)]]&lt;36, "31-35", "35+"))))))</f>
        <v>16-20</v>
      </c>
      <c r="M179" t="s">
        <v>332</v>
      </c>
      <c r="N179">
        <v>2</v>
      </c>
      <c r="O179">
        <f>IF(ISNUMBER(SportClimbing[[#This Row],[Total number of tries]])=TRUE, SportClimbing[[#This Row],[Total number of tries]], 1)</f>
        <v>2</v>
      </c>
      <c r="P179" t="str">
        <f>IF(ISNUMBER(SportClimbing[[#This Row],[Total number of tries]])=TRUE, "redpoint", SportClimbing[[#This Row],[Total number of tries]])</f>
        <v>redpoint</v>
      </c>
      <c r="Q179">
        <f>_xlfn.XLOOKUP(SportClimbing[[#This Row],[Grade]],SCORE[GRADE],SCORE[SCORE],,)</f>
        <v>10</v>
      </c>
    </row>
    <row r="180" spans="1:17" x14ac:dyDescent="0.25">
      <c r="A180" s="21">
        <v>45740</v>
      </c>
      <c r="B180" s="21" t="b">
        <f ca="1">AND(SportClimbing[[#This Row],[Date]] &gt;= TODAY()-365, SportClimbing[[#This Row],[Date]] &lt;= TODAY())</f>
        <v>1</v>
      </c>
      <c r="C180">
        <v>24</v>
      </c>
      <c r="D180" t="s">
        <v>367</v>
      </c>
      <c r="E180">
        <v>2025</v>
      </c>
      <c r="F180" t="s">
        <v>466</v>
      </c>
      <c r="G180" t="s">
        <v>29</v>
      </c>
      <c r="H180" t="s">
        <v>262</v>
      </c>
      <c r="I180" t="s">
        <v>43</v>
      </c>
      <c r="J180" t="s">
        <v>465</v>
      </c>
      <c r="K180">
        <v>19</v>
      </c>
      <c r="L180" t="str">
        <f>IF(SportClimbing[[#This Row],[Height (m)]]&lt;11, "0-10", IF(SportClimbing[[#This Row],[Height (m)]]&lt;16, "11-15", IF(SportClimbing[[#This Row],[Height (m)]]&lt;21, "16-20", IF(SportClimbing[[#This Row],[Height (m)]]&lt;26, "21-25", IF(SportClimbing[[#This Row],[Height (m)]]&lt;31, "26-30", IF(SportClimbing[[#This Row],[Height (m)]]&lt;36, "31-35", "35+"))))))</f>
        <v>16-20</v>
      </c>
      <c r="M180" t="s">
        <v>332</v>
      </c>
      <c r="N180">
        <v>3</v>
      </c>
      <c r="O180">
        <f>IF(ISNUMBER(SportClimbing[[#This Row],[Total number of tries]])=TRUE, SportClimbing[[#This Row],[Total number of tries]], 1)</f>
        <v>3</v>
      </c>
      <c r="P180" t="str">
        <f>IF(ISNUMBER(SportClimbing[[#This Row],[Total number of tries]])=TRUE, "redpoint", SportClimbing[[#This Row],[Total number of tries]])</f>
        <v>redpoint</v>
      </c>
      <c r="Q180">
        <f>_xlfn.XLOOKUP(SportClimbing[[#This Row],[Grade]],SCORE[GRADE],SCORE[SCORE],,)</f>
        <v>25</v>
      </c>
    </row>
    <row r="181" spans="1:17" x14ac:dyDescent="0.25">
      <c r="A181" s="21">
        <v>45740</v>
      </c>
      <c r="B181" s="21" t="b">
        <f ca="1">AND(SportClimbing[[#This Row],[Date]] &gt;= TODAY()-365, SportClimbing[[#This Row],[Date]] &lt;= TODAY())</f>
        <v>1</v>
      </c>
      <c r="C181">
        <v>24</v>
      </c>
      <c r="D181" t="s">
        <v>367</v>
      </c>
      <c r="E181">
        <v>2025</v>
      </c>
      <c r="F181" t="s">
        <v>467</v>
      </c>
      <c r="G181" t="s">
        <v>3</v>
      </c>
      <c r="H181" t="s">
        <v>262</v>
      </c>
      <c r="I181" t="s">
        <v>43</v>
      </c>
      <c r="J181" t="s">
        <v>465</v>
      </c>
      <c r="K181">
        <v>24</v>
      </c>
      <c r="L181" t="str">
        <f>IF(SportClimbing[[#This Row],[Height (m)]]&lt;11, "0-10", IF(SportClimbing[[#This Row],[Height (m)]]&lt;16, "11-15", IF(SportClimbing[[#This Row],[Height (m)]]&lt;21, "16-20", IF(SportClimbing[[#This Row],[Height (m)]]&lt;26, "21-25", IF(SportClimbing[[#This Row],[Height (m)]]&lt;31, "26-30", IF(SportClimbing[[#This Row],[Height (m)]]&lt;36, "31-35", "35+"))))))</f>
        <v>21-25</v>
      </c>
      <c r="M181" t="s">
        <v>332</v>
      </c>
      <c r="N181">
        <v>2</v>
      </c>
      <c r="O181">
        <f>IF(ISNUMBER(SportClimbing[[#This Row],[Total number of tries]])=TRUE, SportClimbing[[#This Row],[Total number of tries]], 1)</f>
        <v>2</v>
      </c>
      <c r="P181" t="str">
        <f>IF(ISNUMBER(SportClimbing[[#This Row],[Total number of tries]])=TRUE, "redpoint", SportClimbing[[#This Row],[Total number of tries]])</f>
        <v>redpoint</v>
      </c>
      <c r="Q181">
        <f>_xlfn.XLOOKUP(SportClimbing[[#This Row],[Grade]],SCORE[GRADE],SCORE[SCORE],,)</f>
        <v>10</v>
      </c>
    </row>
    <row r="182" spans="1:17" x14ac:dyDescent="0.25">
      <c r="A182" s="21">
        <v>45745</v>
      </c>
      <c r="B182" s="21" t="b">
        <f ca="1">AND(SportClimbing[[#This Row],[Date]] &gt;= TODAY()-365, SportClimbing[[#This Row],[Date]] &lt;= TODAY())</f>
        <v>1</v>
      </c>
      <c r="C182">
        <v>29</v>
      </c>
      <c r="D182" t="s">
        <v>367</v>
      </c>
      <c r="E182">
        <v>2025</v>
      </c>
      <c r="F182" t="s">
        <v>474</v>
      </c>
      <c r="G182" t="s">
        <v>3</v>
      </c>
      <c r="H182" t="s">
        <v>313</v>
      </c>
      <c r="I182" t="s">
        <v>468</v>
      </c>
      <c r="J182" t="s">
        <v>470</v>
      </c>
      <c r="K182">
        <v>15</v>
      </c>
      <c r="L182" t="str">
        <f>IF(SportClimbing[[#This Row],[Height (m)]]&lt;11, "0-10", IF(SportClimbing[[#This Row],[Height (m)]]&lt;16, "11-15", IF(SportClimbing[[#This Row],[Height (m)]]&lt;21, "16-20", IF(SportClimbing[[#This Row],[Height (m)]]&lt;26, "21-25", IF(SportClimbing[[#This Row],[Height (m)]]&lt;31, "26-30", IF(SportClimbing[[#This Row],[Height (m)]]&lt;36, "31-35", "35+"))))))</f>
        <v>11-15</v>
      </c>
      <c r="M182" t="s">
        <v>469</v>
      </c>
      <c r="N182" t="s">
        <v>130</v>
      </c>
      <c r="O182">
        <f>IF(ISNUMBER(SportClimbing[[#This Row],[Total number of tries]])=TRUE, SportClimbing[[#This Row],[Total number of tries]], 1)</f>
        <v>1</v>
      </c>
      <c r="P182" t="str">
        <f>IF(ISNUMBER(SportClimbing[[#This Row],[Total number of tries]])=TRUE, "redpoint", SportClimbing[[#This Row],[Total number of tries]])</f>
        <v>onsight</v>
      </c>
      <c r="Q182">
        <f>_xlfn.XLOOKUP(SportClimbing[[#This Row],[Grade]],SCORE[GRADE],SCORE[SCORE],,)</f>
        <v>10</v>
      </c>
    </row>
    <row r="183" spans="1:17" x14ac:dyDescent="0.25">
      <c r="A183" s="21">
        <v>45745</v>
      </c>
      <c r="B183" s="21" t="b">
        <f ca="1">AND(SportClimbing[[#This Row],[Date]] &gt;= TODAY()-365, SportClimbing[[#This Row],[Date]] &lt;= TODAY())</f>
        <v>1</v>
      </c>
      <c r="C183">
        <v>29</v>
      </c>
      <c r="D183" t="s">
        <v>367</v>
      </c>
      <c r="E183">
        <v>2025</v>
      </c>
      <c r="F183" t="s">
        <v>473</v>
      </c>
      <c r="G183" t="s">
        <v>29</v>
      </c>
      <c r="H183" t="s">
        <v>313</v>
      </c>
      <c r="I183" t="s">
        <v>468</v>
      </c>
      <c r="J183" t="s">
        <v>470</v>
      </c>
      <c r="K183">
        <v>15</v>
      </c>
      <c r="L183" t="str">
        <f>IF(SportClimbing[[#This Row],[Height (m)]]&lt;11, "0-10", IF(SportClimbing[[#This Row],[Height (m)]]&lt;16, "11-15", IF(SportClimbing[[#This Row],[Height (m)]]&lt;21, "16-20", IF(SportClimbing[[#This Row],[Height (m)]]&lt;26, "21-25", IF(SportClimbing[[#This Row],[Height (m)]]&lt;31, "26-30", IF(SportClimbing[[#This Row],[Height (m)]]&lt;36, "31-35", "35+"))))))</f>
        <v>11-15</v>
      </c>
      <c r="M183" t="s">
        <v>469</v>
      </c>
      <c r="N183">
        <v>3</v>
      </c>
      <c r="O183">
        <f>IF(ISNUMBER(SportClimbing[[#This Row],[Total number of tries]])=TRUE, SportClimbing[[#This Row],[Total number of tries]], 1)</f>
        <v>3</v>
      </c>
      <c r="P183" t="str">
        <f>IF(ISNUMBER(SportClimbing[[#This Row],[Total number of tries]])=TRUE, "redpoint", SportClimbing[[#This Row],[Total number of tries]])</f>
        <v>redpoint</v>
      </c>
      <c r="Q183">
        <f>_xlfn.XLOOKUP(SportClimbing[[#This Row],[Grade]],SCORE[GRADE],SCORE[SCORE],,)</f>
        <v>25</v>
      </c>
    </row>
    <row r="184" spans="1:17" x14ac:dyDescent="0.25">
      <c r="A184" s="21">
        <v>45746</v>
      </c>
      <c r="B184" s="21" t="b">
        <f ca="1">AND(SportClimbing[[#This Row],[Date]] &gt;= TODAY()-365, SportClimbing[[#This Row],[Date]] &lt;= TODAY())</f>
        <v>1</v>
      </c>
      <c r="C184">
        <v>30</v>
      </c>
      <c r="D184" t="s">
        <v>367</v>
      </c>
      <c r="E184">
        <v>2025</v>
      </c>
      <c r="F184" t="s">
        <v>471</v>
      </c>
      <c r="G184" t="s">
        <v>21</v>
      </c>
      <c r="H184" t="s">
        <v>313</v>
      </c>
      <c r="I184" t="s">
        <v>468</v>
      </c>
      <c r="J184" t="s">
        <v>472</v>
      </c>
      <c r="K184">
        <v>33</v>
      </c>
      <c r="L184" t="str">
        <f>IF(SportClimbing[[#This Row],[Height (m)]]&lt;11, "0-10", IF(SportClimbing[[#This Row],[Height (m)]]&lt;16, "11-15", IF(SportClimbing[[#This Row],[Height (m)]]&lt;21, "16-20", IF(SportClimbing[[#This Row],[Height (m)]]&lt;26, "21-25", IF(SportClimbing[[#This Row],[Height (m)]]&lt;31, "26-30", IF(SportClimbing[[#This Row],[Height (m)]]&lt;36, "31-35", "35+"))))))</f>
        <v>31-35</v>
      </c>
      <c r="M184" t="s">
        <v>469</v>
      </c>
      <c r="N184" t="s">
        <v>130</v>
      </c>
      <c r="O184">
        <f>IF(ISNUMBER(SportClimbing[[#This Row],[Total number of tries]])=TRUE, SportClimbing[[#This Row],[Total number of tries]], 1)</f>
        <v>1</v>
      </c>
      <c r="P184" t="str">
        <f>IF(ISNUMBER(SportClimbing[[#This Row],[Total number of tries]])=TRUE, "redpoint", SportClimbing[[#This Row],[Total number of tries]])</f>
        <v>onsight</v>
      </c>
      <c r="Q184">
        <f>_xlfn.XLOOKUP(SportClimbing[[#This Row],[Grade]],SCORE[GRADE],SCORE[SCORE],,)</f>
        <v>15</v>
      </c>
    </row>
    <row r="185" spans="1:17" x14ac:dyDescent="0.25">
      <c r="A185" s="21">
        <v>45753</v>
      </c>
      <c r="B185" s="21" t="b">
        <f ca="1">AND(SportClimbing[[#This Row],[Date]] &gt;= TODAY()-365, SportClimbing[[#This Row],[Date]] &lt;= TODAY())</f>
        <v>1</v>
      </c>
      <c r="C185">
        <v>6</v>
      </c>
      <c r="D185" t="s">
        <v>368</v>
      </c>
      <c r="E185">
        <v>2025</v>
      </c>
      <c r="F185" t="s">
        <v>475</v>
      </c>
      <c r="G185" t="s">
        <v>32</v>
      </c>
      <c r="H185" t="s">
        <v>298</v>
      </c>
      <c r="I185" t="s">
        <v>306</v>
      </c>
      <c r="J185" t="s">
        <v>333</v>
      </c>
      <c r="K185">
        <v>26</v>
      </c>
      <c r="L185" t="str">
        <f>IF(SportClimbing[[#This Row],[Height (m)]]&lt;11, "0-10", IF(SportClimbing[[#This Row],[Height (m)]]&lt;16, "11-15", IF(SportClimbing[[#This Row],[Height (m)]]&lt;21, "16-20", IF(SportClimbing[[#This Row],[Height (m)]]&lt;26, "21-25", IF(SportClimbing[[#This Row],[Height (m)]]&lt;31, "26-30", IF(SportClimbing[[#This Row],[Height (m)]]&lt;36, "31-35", "35+"))))))</f>
        <v>26-30</v>
      </c>
      <c r="M185" t="s">
        <v>469</v>
      </c>
      <c r="N185">
        <v>5</v>
      </c>
      <c r="O185">
        <f>IF(ISNUMBER(SportClimbing[[#This Row],[Total number of tries]])=TRUE, SportClimbing[[#This Row],[Total number of tries]], 1)</f>
        <v>5</v>
      </c>
      <c r="P185" t="str">
        <f>IF(ISNUMBER(SportClimbing[[#This Row],[Total number of tries]])=TRUE, "redpoint", SportClimbing[[#This Row],[Total number of tries]])</f>
        <v>redpoint</v>
      </c>
      <c r="Q185">
        <f>_xlfn.XLOOKUP(SportClimbing[[#This Row],[Grade]],SCORE[GRADE],SCORE[SCORE],,)</f>
        <v>40</v>
      </c>
    </row>
    <row r="186" spans="1:17" x14ac:dyDescent="0.25">
      <c r="A186" s="21">
        <v>45768</v>
      </c>
      <c r="B186" s="21" t="b">
        <f ca="1">AND(SportClimbing[[#This Row],[Date]] &gt;= TODAY()-365, SportClimbing[[#This Row],[Date]] &lt;= TODAY())</f>
        <v>1</v>
      </c>
      <c r="C186">
        <v>21</v>
      </c>
      <c r="D186" t="s">
        <v>368</v>
      </c>
      <c r="E186">
        <v>2025</v>
      </c>
      <c r="F186" t="s">
        <v>478</v>
      </c>
      <c r="G186" t="s">
        <v>21</v>
      </c>
      <c r="H186" t="s">
        <v>298</v>
      </c>
      <c r="I186" t="s">
        <v>306</v>
      </c>
      <c r="J186" t="s">
        <v>477</v>
      </c>
      <c r="K186">
        <v>22</v>
      </c>
      <c r="L186" t="str">
        <f>IF(SportClimbing[[#This Row],[Height (m)]]&lt;11, "0-10", IF(SportClimbing[[#This Row],[Height (m)]]&lt;16, "11-15", IF(SportClimbing[[#This Row],[Height (m)]]&lt;21, "16-20", IF(SportClimbing[[#This Row],[Height (m)]]&lt;26, "21-25", IF(SportClimbing[[#This Row],[Height (m)]]&lt;31, "26-30", IF(SportClimbing[[#This Row],[Height (m)]]&lt;36, "31-35", "35+"))))))</f>
        <v>21-25</v>
      </c>
      <c r="M186" t="s">
        <v>469</v>
      </c>
      <c r="N186">
        <v>6</v>
      </c>
      <c r="O186">
        <f>IF(ISNUMBER(SportClimbing[[#This Row],[Total number of tries]])=TRUE, SportClimbing[[#This Row],[Total number of tries]], 1)</f>
        <v>6</v>
      </c>
      <c r="P186" t="str">
        <f>IF(ISNUMBER(SportClimbing[[#This Row],[Total number of tries]])=TRUE, "redpoint", SportClimbing[[#This Row],[Total number of tries]])</f>
        <v>redpoint</v>
      </c>
      <c r="Q186">
        <f>_xlfn.XLOOKUP(SportClimbing[[#This Row],[Grade]],SCORE[GRADE],SCORE[SCORE],,)</f>
        <v>15</v>
      </c>
    </row>
    <row r="187" spans="1:17" x14ac:dyDescent="0.25">
      <c r="A187" s="21">
        <v>45774</v>
      </c>
      <c r="B187" s="21" t="b">
        <f ca="1">AND(SportClimbing[[#This Row],[Date]] &gt;= TODAY()-365, SportClimbing[[#This Row],[Date]] &lt;= TODAY())</f>
        <v>1</v>
      </c>
      <c r="C187">
        <v>27</v>
      </c>
      <c r="D187" t="s">
        <v>368</v>
      </c>
      <c r="E187">
        <v>2025</v>
      </c>
      <c r="F187" t="s">
        <v>483</v>
      </c>
      <c r="G187" t="s">
        <v>3</v>
      </c>
      <c r="H187" t="s">
        <v>298</v>
      </c>
      <c r="I187" t="s">
        <v>479</v>
      </c>
      <c r="J187" t="s">
        <v>480</v>
      </c>
      <c r="K187">
        <v>20</v>
      </c>
      <c r="L187" t="str">
        <f>IF(SportClimbing[[#This Row],[Height (m)]]&lt;11, "0-10", IF(SportClimbing[[#This Row],[Height (m)]]&lt;16, "11-15", IF(SportClimbing[[#This Row],[Height (m)]]&lt;21, "16-20", IF(SportClimbing[[#This Row],[Height (m)]]&lt;26, "21-25", IF(SportClimbing[[#This Row],[Height (m)]]&lt;31, "26-30", IF(SportClimbing[[#This Row],[Height (m)]]&lt;36, "31-35", "35+"))))))</f>
        <v>16-20</v>
      </c>
      <c r="M187" t="s">
        <v>469</v>
      </c>
      <c r="N187" t="s">
        <v>130</v>
      </c>
      <c r="O187">
        <f>IF(ISNUMBER(SportClimbing[[#This Row],[Total number of tries]])=TRUE, SportClimbing[[#This Row],[Total number of tries]], 1)</f>
        <v>1</v>
      </c>
      <c r="P187" t="str">
        <f>IF(ISNUMBER(SportClimbing[[#This Row],[Total number of tries]])=TRUE, "redpoint", SportClimbing[[#This Row],[Total number of tries]])</f>
        <v>onsight</v>
      </c>
      <c r="Q187">
        <f>_xlfn.XLOOKUP(SportClimbing[[#This Row],[Grade]],SCORE[GRADE],SCORE[SCORE],,)</f>
        <v>10</v>
      </c>
    </row>
    <row r="188" spans="1:17" x14ac:dyDescent="0.25">
      <c r="A188" s="21">
        <v>45774</v>
      </c>
      <c r="B188" s="21" t="b">
        <f ca="1">AND(SportClimbing[[#This Row],[Date]] &gt;= TODAY()-365, SportClimbing[[#This Row],[Date]] &lt;= TODAY())</f>
        <v>1</v>
      </c>
      <c r="C188">
        <v>27</v>
      </c>
      <c r="D188" t="s">
        <v>368</v>
      </c>
      <c r="E188">
        <v>2025</v>
      </c>
      <c r="F188" t="s">
        <v>481</v>
      </c>
      <c r="G188" t="s">
        <v>21</v>
      </c>
      <c r="H188" t="s">
        <v>298</v>
      </c>
      <c r="I188" t="s">
        <v>479</v>
      </c>
      <c r="J188" t="s">
        <v>480</v>
      </c>
      <c r="K188">
        <v>20</v>
      </c>
      <c r="L188" t="str">
        <f>IF(SportClimbing[[#This Row],[Height (m)]]&lt;11, "0-10", IF(SportClimbing[[#This Row],[Height (m)]]&lt;16, "11-15", IF(SportClimbing[[#This Row],[Height (m)]]&lt;21, "16-20", IF(SportClimbing[[#This Row],[Height (m)]]&lt;26, "21-25", IF(SportClimbing[[#This Row],[Height (m)]]&lt;31, "26-30", IF(SportClimbing[[#This Row],[Height (m)]]&lt;36, "31-35", "35+"))))))</f>
        <v>16-20</v>
      </c>
      <c r="M188" t="s">
        <v>469</v>
      </c>
      <c r="N188" t="s">
        <v>130</v>
      </c>
      <c r="O188">
        <f>IF(ISNUMBER(SportClimbing[[#This Row],[Total number of tries]])=TRUE, SportClimbing[[#This Row],[Total number of tries]], 1)</f>
        <v>1</v>
      </c>
      <c r="P188" t="str">
        <f>IF(ISNUMBER(SportClimbing[[#This Row],[Total number of tries]])=TRUE, "redpoint", SportClimbing[[#This Row],[Total number of tries]])</f>
        <v>onsight</v>
      </c>
      <c r="Q188">
        <f>_xlfn.XLOOKUP(SportClimbing[[#This Row],[Grade]],SCORE[GRADE],SCORE[SCORE],,)</f>
        <v>15</v>
      </c>
    </row>
    <row r="189" spans="1:17" x14ac:dyDescent="0.25">
      <c r="A189" s="21">
        <v>45774</v>
      </c>
      <c r="B189" s="21" t="b">
        <f ca="1">AND(SportClimbing[[#This Row],[Date]] &gt;= TODAY()-365, SportClimbing[[#This Row],[Date]] &lt;= TODAY())</f>
        <v>1</v>
      </c>
      <c r="C189">
        <v>27</v>
      </c>
      <c r="D189" t="s">
        <v>368</v>
      </c>
      <c r="E189">
        <v>2025</v>
      </c>
      <c r="F189" t="s">
        <v>482</v>
      </c>
      <c r="G189" t="s">
        <v>29</v>
      </c>
      <c r="H189" t="s">
        <v>298</v>
      </c>
      <c r="I189" t="s">
        <v>479</v>
      </c>
      <c r="J189" t="s">
        <v>480</v>
      </c>
      <c r="K189">
        <v>20</v>
      </c>
      <c r="L189" t="str">
        <f>IF(SportClimbing[[#This Row],[Height (m)]]&lt;11, "0-10", IF(SportClimbing[[#This Row],[Height (m)]]&lt;16, "11-15", IF(SportClimbing[[#This Row],[Height (m)]]&lt;21, "16-20", IF(SportClimbing[[#This Row],[Height (m)]]&lt;26, "21-25", IF(SportClimbing[[#This Row],[Height (m)]]&lt;31, "26-30", IF(SportClimbing[[#This Row],[Height (m)]]&lt;36, "31-35", "35+"))))))</f>
        <v>16-20</v>
      </c>
      <c r="M189" t="s">
        <v>469</v>
      </c>
      <c r="N189">
        <v>2</v>
      </c>
      <c r="O189">
        <f>IF(ISNUMBER(SportClimbing[[#This Row],[Total number of tries]])=TRUE, SportClimbing[[#This Row],[Total number of tries]], 1)</f>
        <v>2</v>
      </c>
      <c r="P189" t="str">
        <f>IF(ISNUMBER(SportClimbing[[#This Row],[Total number of tries]])=TRUE, "redpoint", SportClimbing[[#This Row],[Total number of tries]])</f>
        <v>redpoint</v>
      </c>
      <c r="Q189">
        <f>_xlfn.XLOOKUP(SportClimbing[[#This Row],[Grade]],SCORE[GRADE],SCORE[SCORE],,)</f>
        <v>25</v>
      </c>
    </row>
    <row r="190" spans="1:17" x14ac:dyDescent="0.25">
      <c r="A190" s="21">
        <v>45788</v>
      </c>
      <c r="B190" s="21" t="b">
        <f ca="1">AND(SportClimbing[[#This Row],[Date]] &gt;= TODAY()-365, SportClimbing[[#This Row],[Date]] &lt;= TODAY())</f>
        <v>1</v>
      </c>
      <c r="C190">
        <v>11</v>
      </c>
      <c r="D190" t="s">
        <v>155</v>
      </c>
      <c r="E190">
        <v>2025</v>
      </c>
      <c r="F190" t="s">
        <v>484</v>
      </c>
      <c r="G190" t="s">
        <v>3</v>
      </c>
      <c r="H190" t="s">
        <v>298</v>
      </c>
      <c r="I190" t="s">
        <v>486</v>
      </c>
      <c r="J190" t="s">
        <v>487</v>
      </c>
      <c r="K190">
        <v>10</v>
      </c>
      <c r="L190" t="str">
        <f>IF(SportClimbing[[#This Row],[Height (m)]]&lt;11, "0-10", IF(SportClimbing[[#This Row],[Height (m)]]&lt;16, "11-15", IF(SportClimbing[[#This Row],[Height (m)]]&lt;21, "16-20", IF(SportClimbing[[#This Row],[Height (m)]]&lt;26, "21-25", IF(SportClimbing[[#This Row],[Height (m)]]&lt;31, "26-30", IF(SportClimbing[[#This Row],[Height (m)]]&lt;36, "31-35", "35+"))))))</f>
        <v>0-10</v>
      </c>
      <c r="M190" t="s">
        <v>469</v>
      </c>
      <c r="N190">
        <v>2</v>
      </c>
      <c r="O190">
        <f>IF(ISNUMBER(SportClimbing[[#This Row],[Total number of tries]])=TRUE, SportClimbing[[#This Row],[Total number of tries]], 1)</f>
        <v>2</v>
      </c>
      <c r="P190" t="str">
        <f>IF(ISNUMBER(SportClimbing[[#This Row],[Total number of tries]])=TRUE, "redpoint", SportClimbing[[#This Row],[Total number of tries]])</f>
        <v>redpoint</v>
      </c>
      <c r="Q190">
        <f>_xlfn.XLOOKUP(SportClimbing[[#This Row],[Grade]],SCORE[GRADE],SCORE[SCORE],,)</f>
        <v>10</v>
      </c>
    </row>
    <row r="191" spans="1:17" x14ac:dyDescent="0.25">
      <c r="A191" s="21">
        <v>45788</v>
      </c>
      <c r="B191" s="21" t="b">
        <f ca="1">AND(SportClimbing[[#This Row],[Date]] &gt;= TODAY()-365, SportClimbing[[#This Row],[Date]] &lt;= TODAY())</f>
        <v>1</v>
      </c>
      <c r="C191">
        <v>11</v>
      </c>
      <c r="D191" t="s">
        <v>155</v>
      </c>
      <c r="E191">
        <v>2025</v>
      </c>
      <c r="F191" t="s">
        <v>485</v>
      </c>
      <c r="G191" t="s">
        <v>3</v>
      </c>
      <c r="H191" t="s">
        <v>298</v>
      </c>
      <c r="I191" t="s">
        <v>486</v>
      </c>
      <c r="J191" t="s">
        <v>487</v>
      </c>
      <c r="K191">
        <v>10</v>
      </c>
      <c r="L191" t="str">
        <f>IF(SportClimbing[[#This Row],[Height (m)]]&lt;11, "0-10", IF(SportClimbing[[#This Row],[Height (m)]]&lt;16, "11-15", IF(SportClimbing[[#This Row],[Height (m)]]&lt;21, "16-20", IF(SportClimbing[[#This Row],[Height (m)]]&lt;26, "21-25", IF(SportClimbing[[#This Row],[Height (m)]]&lt;31, "26-30", IF(SportClimbing[[#This Row],[Height (m)]]&lt;36, "31-35", "35+"))))))</f>
        <v>0-10</v>
      </c>
      <c r="M191" t="s">
        <v>469</v>
      </c>
      <c r="N191">
        <v>2</v>
      </c>
      <c r="O191">
        <f>IF(ISNUMBER(SportClimbing[[#This Row],[Total number of tries]])=TRUE, SportClimbing[[#This Row],[Total number of tries]], 1)</f>
        <v>2</v>
      </c>
      <c r="P191" t="str">
        <f>IF(ISNUMBER(SportClimbing[[#This Row],[Total number of tries]])=TRUE, "redpoint", SportClimbing[[#This Row],[Total number of tries]])</f>
        <v>redpoint</v>
      </c>
      <c r="Q191">
        <f>_xlfn.XLOOKUP(SportClimbing[[#This Row],[Grade]],SCORE[GRADE],SCORE[SCORE],,)</f>
        <v>10</v>
      </c>
    </row>
    <row r="192" spans="1:17" x14ac:dyDescent="0.25">
      <c r="A192" s="21">
        <v>45801</v>
      </c>
      <c r="B192" s="21" t="b">
        <f ca="1">AND(SportClimbing[[#This Row],[Date]] &gt;= TODAY()-365, SportClimbing[[#This Row],[Date]] &lt;= TODAY())</f>
        <v>1</v>
      </c>
      <c r="C192">
        <v>24</v>
      </c>
      <c r="D192" t="s">
        <v>155</v>
      </c>
      <c r="E192">
        <v>2025</v>
      </c>
      <c r="F192" t="s">
        <v>489</v>
      </c>
      <c r="G192" t="s">
        <v>69</v>
      </c>
      <c r="H192" t="s">
        <v>298</v>
      </c>
      <c r="I192" t="s">
        <v>334</v>
      </c>
      <c r="J192" t="s">
        <v>488</v>
      </c>
      <c r="K192">
        <v>25</v>
      </c>
      <c r="L192" t="str">
        <f>IF(SportClimbing[[#This Row],[Height (m)]]&lt;11, "0-10", IF(SportClimbing[[#This Row],[Height (m)]]&lt;16, "11-15", IF(SportClimbing[[#This Row],[Height (m)]]&lt;21, "16-20", IF(SportClimbing[[#This Row],[Height (m)]]&lt;26, "21-25", IF(SportClimbing[[#This Row],[Height (m)]]&lt;31, "26-30", IF(SportClimbing[[#This Row],[Height (m)]]&lt;36, "31-35", "35+"))))))</f>
        <v>21-25</v>
      </c>
      <c r="M192" t="s">
        <v>469</v>
      </c>
      <c r="N192">
        <v>5</v>
      </c>
      <c r="O192">
        <f>IF(ISNUMBER(SportClimbing[[#This Row],[Total number of tries]])=TRUE, SportClimbing[[#This Row],[Total number of tries]], 1)</f>
        <v>5</v>
      </c>
      <c r="P192" t="str">
        <f>IF(ISNUMBER(SportClimbing[[#This Row],[Total number of tries]])=TRUE, "redpoint", SportClimbing[[#This Row],[Total number of tries]])</f>
        <v>redpoint</v>
      </c>
      <c r="Q192">
        <f>_xlfn.XLOOKUP(SportClimbing[[#This Row],[Grade]],SCORE[GRADE],SCORE[SCORE],,)</f>
        <v>60</v>
      </c>
    </row>
    <row r="193" spans="1:17" x14ac:dyDescent="0.25">
      <c r="A193" s="21">
        <v>45835</v>
      </c>
      <c r="B193" s="21" t="b">
        <f ca="1">AND(SportClimbing[[#This Row],[Date]] &gt;= TODAY()-365, SportClimbing[[#This Row],[Date]] &lt;= TODAY())</f>
        <v>1</v>
      </c>
      <c r="C193">
        <v>27</v>
      </c>
      <c r="D193" t="s">
        <v>366</v>
      </c>
      <c r="E193">
        <v>2025</v>
      </c>
      <c r="F193" t="s">
        <v>490</v>
      </c>
      <c r="G193" t="s">
        <v>163</v>
      </c>
      <c r="H193" t="s">
        <v>298</v>
      </c>
      <c r="I193" t="s">
        <v>433</v>
      </c>
      <c r="J193" t="s">
        <v>434</v>
      </c>
      <c r="K193">
        <v>20</v>
      </c>
      <c r="L193" t="str">
        <f>IF(SportClimbing[[#This Row],[Height (m)]]&lt;11, "0-10", IF(SportClimbing[[#This Row],[Height (m)]]&lt;16, "11-15", IF(SportClimbing[[#This Row],[Height (m)]]&lt;21, "16-20", IF(SportClimbing[[#This Row],[Height (m)]]&lt;26, "21-25", IF(SportClimbing[[#This Row],[Height (m)]]&lt;31, "26-30", IF(SportClimbing[[#This Row],[Height (m)]]&lt;36, "31-35", "35+"))))))</f>
        <v>16-20</v>
      </c>
      <c r="M193" t="s">
        <v>435</v>
      </c>
      <c r="N193">
        <v>14</v>
      </c>
      <c r="O193">
        <f>IF(ISNUMBER(SportClimbing[[#This Row],[Total number of tries]])=TRUE, SportClimbing[[#This Row],[Total number of tries]], 1)</f>
        <v>14</v>
      </c>
      <c r="P193" t="str">
        <f>IF(ISNUMBER(SportClimbing[[#This Row],[Total number of tries]])=TRUE, "redpoint", SportClimbing[[#This Row],[Total number of tries]])</f>
        <v>redpoint</v>
      </c>
      <c r="Q193">
        <f>_xlfn.XLOOKUP(SportClimbing[[#This Row],[Grade]],SCORE[GRADE],SCORE[SCORE],,)</f>
        <v>80</v>
      </c>
    </row>
    <row r="194" spans="1:17" x14ac:dyDescent="0.25">
      <c r="A194" s="21">
        <f>DATE(SportClimbing[[#This Row],[Year]],_xlfn.XLOOKUP(SportClimbing[[#This Row],[Month]],MONTHS[MONTHS 2],MONTHS[MONTHS 3]),SportClimbing[[#This Row],[Day]])</f>
        <v>45861</v>
      </c>
      <c r="B194" s="21" t="b">
        <f ca="1">AND(SportClimbing[[#This Row],[Date]] &gt;= TODAY()-365, SportClimbing[[#This Row],[Date]] &lt;= TODAY())</f>
        <v>1</v>
      </c>
      <c r="C194">
        <v>23</v>
      </c>
      <c r="D194" t="s">
        <v>365</v>
      </c>
      <c r="E194">
        <v>2025</v>
      </c>
      <c r="F194" t="s">
        <v>499</v>
      </c>
      <c r="G194" t="s">
        <v>3</v>
      </c>
      <c r="H194" t="s">
        <v>261</v>
      </c>
      <c r="I194" t="s">
        <v>493</v>
      </c>
      <c r="J194" t="s">
        <v>495</v>
      </c>
      <c r="K194">
        <v>30</v>
      </c>
      <c r="L194" t="str">
        <f>IF(SportClimbing[[#This Row],[Height (m)]]&lt;11, "0-10", IF(SportClimbing[[#This Row],[Height (m)]]&lt;16, "11-15", IF(SportClimbing[[#This Row],[Height (m)]]&lt;21, "16-20", IF(SportClimbing[[#This Row],[Height (m)]]&lt;26, "21-25", IF(SportClimbing[[#This Row],[Height (m)]]&lt;31, "26-30", IF(SportClimbing[[#This Row],[Height (m)]]&lt;36, "31-35", "35+"))))))</f>
        <v>26-30</v>
      </c>
      <c r="M194" t="s">
        <v>469</v>
      </c>
      <c r="N194">
        <v>2</v>
      </c>
      <c r="O194">
        <f>IF(ISNUMBER(SportClimbing[[#This Row],[Total number of tries]])=TRUE, SportClimbing[[#This Row],[Total number of tries]], 1)</f>
        <v>2</v>
      </c>
      <c r="P194" t="str">
        <f>IF(ISNUMBER(SportClimbing[[#This Row],[Total number of tries]])=TRUE, "redpoint", SportClimbing[[#This Row],[Total number of tries]])</f>
        <v>redpoint</v>
      </c>
      <c r="Q194">
        <f>_xlfn.XLOOKUP(SportClimbing[[#This Row],[Grade]],SCORE[GRADE],SCORE[SCORE],,)</f>
        <v>10</v>
      </c>
    </row>
    <row r="195" spans="1:17" x14ac:dyDescent="0.25">
      <c r="A195" s="21">
        <f>DATE(SportClimbing[[#This Row],[Year]],_xlfn.XLOOKUP(SportClimbing[[#This Row],[Month]],MONTHS[MONTHS 2],MONTHS[MONTHS 3]),SportClimbing[[#This Row],[Day]])</f>
        <v>45865</v>
      </c>
      <c r="B195" s="21" t="b">
        <f ca="1">AND(SportClimbing[[#This Row],[Date]] &gt;= TODAY()-365, SportClimbing[[#This Row],[Date]] &lt;= TODAY())</f>
        <v>1</v>
      </c>
      <c r="C195">
        <v>27</v>
      </c>
      <c r="D195" t="s">
        <v>365</v>
      </c>
      <c r="E195">
        <v>2025</v>
      </c>
      <c r="F195" t="s">
        <v>496</v>
      </c>
      <c r="G195" t="s">
        <v>3</v>
      </c>
      <c r="H195" t="s">
        <v>261</v>
      </c>
      <c r="I195" t="s">
        <v>494</v>
      </c>
      <c r="J195" t="s">
        <v>498</v>
      </c>
      <c r="K195">
        <v>18</v>
      </c>
      <c r="L195" t="str">
        <f>IF(SportClimbing[[#This Row],[Height (m)]]&lt;11, "0-10", IF(SportClimbing[[#This Row],[Height (m)]]&lt;16, "11-15", IF(SportClimbing[[#This Row],[Height (m)]]&lt;21, "16-20", IF(SportClimbing[[#This Row],[Height (m)]]&lt;26, "21-25", IF(SportClimbing[[#This Row],[Height (m)]]&lt;31, "26-30", IF(SportClimbing[[#This Row],[Height (m)]]&lt;36, "31-35", "35+"))))))</f>
        <v>16-20</v>
      </c>
      <c r="M195" t="s">
        <v>469</v>
      </c>
      <c r="N195" t="s">
        <v>130</v>
      </c>
      <c r="O195">
        <f>IF(ISNUMBER(SportClimbing[[#This Row],[Total number of tries]])=TRUE, SportClimbing[[#This Row],[Total number of tries]], 1)</f>
        <v>1</v>
      </c>
      <c r="P195" t="str">
        <f>IF(ISNUMBER(SportClimbing[[#This Row],[Total number of tries]])=TRUE, "redpoint", SportClimbing[[#This Row],[Total number of tries]])</f>
        <v>onsight</v>
      </c>
      <c r="Q195">
        <f>_xlfn.XLOOKUP(SportClimbing[[#This Row],[Grade]],SCORE[GRADE],SCORE[SCORE],,)</f>
        <v>10</v>
      </c>
    </row>
    <row r="196" spans="1:17" x14ac:dyDescent="0.25">
      <c r="A196" s="21">
        <f>DATE(SportClimbing[[#This Row],[Year]],_xlfn.XLOOKUP(SportClimbing[[#This Row],[Month]],MONTHS[MONTHS 2],MONTHS[MONTHS 3]),SportClimbing[[#This Row],[Day]])</f>
        <v>45865</v>
      </c>
      <c r="B196" s="21" t="b">
        <f ca="1">AND(SportClimbing[[#This Row],[Date]] &gt;= TODAY()-365, SportClimbing[[#This Row],[Date]] &lt;= TODAY())</f>
        <v>1</v>
      </c>
      <c r="C196">
        <v>27</v>
      </c>
      <c r="D196" t="s">
        <v>365</v>
      </c>
      <c r="E196">
        <v>2025</v>
      </c>
      <c r="F196" t="s">
        <v>497</v>
      </c>
      <c r="G196" t="s">
        <v>3</v>
      </c>
      <c r="H196" t="s">
        <v>261</v>
      </c>
      <c r="I196" t="s">
        <v>494</v>
      </c>
      <c r="J196" t="s">
        <v>498</v>
      </c>
      <c r="K196">
        <v>22</v>
      </c>
      <c r="L196" t="str">
        <f>IF(SportClimbing[[#This Row],[Height (m)]]&lt;11, "0-10", IF(SportClimbing[[#This Row],[Height (m)]]&lt;16, "11-15", IF(SportClimbing[[#This Row],[Height (m)]]&lt;21, "16-20", IF(SportClimbing[[#This Row],[Height (m)]]&lt;26, "21-25", IF(SportClimbing[[#This Row],[Height (m)]]&lt;31, "26-30", IF(SportClimbing[[#This Row],[Height (m)]]&lt;36, "31-35", "35+"))))))</f>
        <v>21-25</v>
      </c>
      <c r="M196" t="s">
        <v>469</v>
      </c>
      <c r="N196" t="s">
        <v>130</v>
      </c>
      <c r="O196">
        <f>IF(ISNUMBER(SportClimbing[[#This Row],[Total number of tries]])=TRUE, SportClimbing[[#This Row],[Total number of tries]], 1)</f>
        <v>1</v>
      </c>
      <c r="P196" t="str">
        <f>IF(ISNUMBER(SportClimbing[[#This Row],[Total number of tries]])=TRUE, "redpoint", SportClimbing[[#This Row],[Total number of tries]])</f>
        <v>onsight</v>
      </c>
      <c r="Q196">
        <f>_xlfn.XLOOKUP(SportClimbing[[#This Row],[Grade]],SCORE[GRADE],SCORE[SCORE],,)</f>
        <v>10</v>
      </c>
    </row>
    <row r="197" spans="1:17" x14ac:dyDescent="0.25">
      <c r="A197" s="21">
        <f>DATE(SportClimbing[[#This Row],[Year]],_xlfn.XLOOKUP(SportClimbing[[#This Row],[Month]],MONTHS[MONTHS 2],MONTHS[MONTHS 3]),SportClimbing[[#This Row],[Day]])</f>
        <v>45867</v>
      </c>
      <c r="B197" s="21" t="b">
        <f ca="1">AND(SportClimbing[[#This Row],[Date]] &gt;= TODAY()-365, SportClimbing[[#This Row],[Date]] &lt;= TODAY())</f>
        <v>1</v>
      </c>
      <c r="C197">
        <v>29</v>
      </c>
      <c r="D197" t="s">
        <v>365</v>
      </c>
      <c r="E197">
        <v>2025</v>
      </c>
      <c r="F197" t="s">
        <v>503</v>
      </c>
      <c r="G197" t="s">
        <v>3</v>
      </c>
      <c r="H197" t="s">
        <v>261</v>
      </c>
      <c r="I197" t="s">
        <v>494</v>
      </c>
      <c r="J197" t="s">
        <v>502</v>
      </c>
      <c r="K197">
        <v>27</v>
      </c>
      <c r="L197" t="str">
        <f>IF(SportClimbing[[#This Row],[Height (m)]]&lt;11, "0-10", IF(SportClimbing[[#This Row],[Height (m)]]&lt;16, "11-15", IF(SportClimbing[[#This Row],[Height (m)]]&lt;21, "16-20", IF(SportClimbing[[#This Row],[Height (m)]]&lt;26, "21-25", IF(SportClimbing[[#This Row],[Height (m)]]&lt;31, "26-30", IF(SportClimbing[[#This Row],[Height (m)]]&lt;36, "31-35", "35+"))))))</f>
        <v>26-30</v>
      </c>
      <c r="M197" t="s">
        <v>469</v>
      </c>
      <c r="N197" t="s">
        <v>130</v>
      </c>
      <c r="O197">
        <f>IF(ISNUMBER(SportClimbing[[#This Row],[Total number of tries]])=TRUE, SportClimbing[[#This Row],[Total number of tries]], 1)</f>
        <v>1</v>
      </c>
      <c r="P197" t="str">
        <f>IF(ISNUMBER(SportClimbing[[#This Row],[Total number of tries]])=TRUE, "redpoint", SportClimbing[[#This Row],[Total number of tries]])</f>
        <v>onsight</v>
      </c>
      <c r="Q197">
        <f>_xlfn.XLOOKUP(SportClimbing[[#This Row],[Grade]],SCORE[GRADE],SCORE[SCORE],,)</f>
        <v>10</v>
      </c>
    </row>
    <row r="198" spans="1:17" x14ac:dyDescent="0.25">
      <c r="A198" s="21">
        <f>DATE(SportClimbing[[#This Row],[Year]],_xlfn.XLOOKUP(SportClimbing[[#This Row],[Month]],MONTHS[MONTHS 2],MONTHS[MONTHS 3]),SportClimbing[[#This Row],[Day]])</f>
        <v>45888</v>
      </c>
      <c r="B198" s="21" t="b">
        <f ca="1">AND(SportClimbing[[#This Row],[Date]] &gt;= TODAY()-365, SportClimbing[[#This Row],[Date]] &lt;= TODAY())</f>
        <v>1</v>
      </c>
      <c r="C198">
        <v>19</v>
      </c>
      <c r="D198" t="s">
        <v>158</v>
      </c>
      <c r="E198">
        <v>2025</v>
      </c>
      <c r="F198" t="s">
        <v>505</v>
      </c>
      <c r="G198" t="s">
        <v>29</v>
      </c>
      <c r="H198" t="s">
        <v>262</v>
      </c>
      <c r="I198" t="s">
        <v>501</v>
      </c>
      <c r="J198" t="s">
        <v>504</v>
      </c>
      <c r="K198">
        <v>30</v>
      </c>
      <c r="L198" t="str">
        <f>IF(SportClimbing[[#This Row],[Height (m)]]&lt;11, "0-10", IF(SportClimbing[[#This Row],[Height (m)]]&lt;16, "11-15", IF(SportClimbing[[#This Row],[Height (m)]]&lt;21, "16-20", IF(SportClimbing[[#This Row],[Height (m)]]&lt;26, "21-25", IF(SportClimbing[[#This Row],[Height (m)]]&lt;31, "26-30", IF(SportClimbing[[#This Row],[Height (m)]]&lt;36, "31-35", "35+"))))))</f>
        <v>26-30</v>
      </c>
      <c r="M198" t="s">
        <v>469</v>
      </c>
      <c r="N198" t="s">
        <v>130</v>
      </c>
      <c r="O198">
        <f>IF(ISNUMBER(SportClimbing[[#This Row],[Total number of tries]])=TRUE, SportClimbing[[#This Row],[Total number of tries]], 1)</f>
        <v>1</v>
      </c>
      <c r="P198" t="str">
        <f>IF(ISNUMBER(SportClimbing[[#This Row],[Total number of tries]])=TRUE, "redpoint", SportClimbing[[#This Row],[Total number of tries]])</f>
        <v>onsight</v>
      </c>
      <c r="Q198">
        <f>_xlfn.XLOOKUP(SportClimbing[[#This Row],[Grade]],SCORE[GRADE],SCORE[SCORE],,)</f>
        <v>25</v>
      </c>
    </row>
    <row r="199" spans="1:17" x14ac:dyDescent="0.25">
      <c r="A199" s="21">
        <f>DATE(SportClimbing[[#This Row],[Year]],_xlfn.XLOOKUP(SportClimbing[[#This Row],[Month]],MONTHS[MONTHS 2],MONTHS[MONTHS 3]),SportClimbing[[#This Row],[Day]])</f>
        <v>45889</v>
      </c>
      <c r="B199" s="21" t="b">
        <f ca="1">AND(SportClimbing[[#This Row],[Date]] &gt;= TODAY()-365, SportClimbing[[#This Row],[Date]] &lt;= TODAY())</f>
        <v>1</v>
      </c>
      <c r="C199">
        <v>20</v>
      </c>
      <c r="D199" t="s">
        <v>158</v>
      </c>
      <c r="E199">
        <v>2025</v>
      </c>
      <c r="F199" t="s">
        <v>500</v>
      </c>
      <c r="G199" t="s">
        <v>3</v>
      </c>
      <c r="H199" t="s">
        <v>262</v>
      </c>
      <c r="I199" t="s">
        <v>501</v>
      </c>
      <c r="J199" t="s">
        <v>506</v>
      </c>
      <c r="K199">
        <v>28</v>
      </c>
      <c r="L199" t="str">
        <f>IF(SportClimbing[[#This Row],[Height (m)]]&lt;11, "0-10", IF(SportClimbing[[#This Row],[Height (m)]]&lt;16, "11-15", IF(SportClimbing[[#This Row],[Height (m)]]&lt;21, "16-20", IF(SportClimbing[[#This Row],[Height (m)]]&lt;26, "21-25", IF(SportClimbing[[#This Row],[Height (m)]]&lt;31, "26-30", IF(SportClimbing[[#This Row],[Height (m)]]&lt;36, "31-35", "35+"))))))</f>
        <v>26-30</v>
      </c>
      <c r="M199" t="s">
        <v>469</v>
      </c>
      <c r="N199">
        <v>2</v>
      </c>
      <c r="O199">
        <f>IF(ISNUMBER(SportClimbing[[#This Row],[Total number of tries]])=TRUE, SportClimbing[[#This Row],[Total number of tries]], 1)</f>
        <v>2</v>
      </c>
      <c r="P199" t="str">
        <f>IF(ISNUMBER(SportClimbing[[#This Row],[Total number of tries]])=TRUE, "redpoint", SportClimbing[[#This Row],[Total number of tries]])</f>
        <v>redpoint</v>
      </c>
      <c r="Q199">
        <f>_xlfn.XLOOKUP(SportClimbing[[#This Row],[Grade]],SCORE[GRADE],SCORE[SCORE],,)</f>
        <v>10</v>
      </c>
    </row>
    <row r="200" spans="1:17" x14ac:dyDescent="0.25">
      <c r="A200" s="21">
        <f>DATE(SportClimbing[[#This Row],[Year]],_xlfn.XLOOKUP(SportClimbing[[#This Row],[Month]],MONTHS[MONTHS 2],MONTHS[MONTHS 3]),SportClimbing[[#This Row],[Day]])</f>
        <v>45894</v>
      </c>
      <c r="B200" s="21" t="b">
        <f ca="1">AND(SportClimbing[[#This Row],[Date]] &gt;= TODAY()-365, SportClimbing[[#This Row],[Date]] &lt;= TODAY())</f>
        <v>1</v>
      </c>
      <c r="C200">
        <v>25</v>
      </c>
      <c r="D200" t="s">
        <v>158</v>
      </c>
      <c r="E200">
        <v>2025</v>
      </c>
      <c r="F200" t="s">
        <v>507</v>
      </c>
      <c r="G200" t="s">
        <v>3</v>
      </c>
      <c r="H200" t="s">
        <v>261</v>
      </c>
      <c r="I200" t="s">
        <v>508</v>
      </c>
      <c r="J200" t="s">
        <v>509</v>
      </c>
      <c r="K200">
        <v>25</v>
      </c>
      <c r="L200" t="str">
        <f>IF(SportClimbing[[#This Row],[Height (m)]]&lt;11, "0-10", IF(SportClimbing[[#This Row],[Height (m)]]&lt;16, "11-15", IF(SportClimbing[[#This Row],[Height (m)]]&lt;21, "16-20", IF(SportClimbing[[#This Row],[Height (m)]]&lt;26, "21-25", IF(SportClimbing[[#This Row],[Height (m)]]&lt;31, "26-30", IF(SportClimbing[[#This Row],[Height (m)]]&lt;36, "31-35", "35+"))))))</f>
        <v>21-25</v>
      </c>
      <c r="M200" t="s">
        <v>469</v>
      </c>
      <c r="N200">
        <v>2</v>
      </c>
      <c r="O200">
        <f>IF(ISNUMBER(SportClimbing[[#This Row],[Total number of tries]])=TRUE, SportClimbing[[#This Row],[Total number of tries]], 1)</f>
        <v>2</v>
      </c>
      <c r="P200" t="str">
        <f>IF(ISNUMBER(SportClimbing[[#This Row],[Total number of tries]])=TRUE, "redpoint", SportClimbing[[#This Row],[Total number of tries]])</f>
        <v>redpoint</v>
      </c>
      <c r="Q200">
        <f>_xlfn.XLOOKUP(SportClimbing[[#This Row],[Grade]],SCORE[GRADE],SCORE[SCORE],,)</f>
        <v>10</v>
      </c>
    </row>
    <row r="201" spans="1:17" x14ac:dyDescent="0.25">
      <c r="A201" s="21">
        <v>45906</v>
      </c>
      <c r="B201" s="21" t="b">
        <f ca="1">AND(SportClimbing[[#This Row],[Date]] &gt;= TODAY()-365, SportClimbing[[#This Row],[Date]] &lt;= TODAY())</f>
        <v>1</v>
      </c>
      <c r="C201">
        <v>6</v>
      </c>
      <c r="D201" t="s">
        <v>159</v>
      </c>
      <c r="E201">
        <v>2025</v>
      </c>
      <c r="F201" t="s">
        <v>510</v>
      </c>
      <c r="G201" t="s">
        <v>3</v>
      </c>
      <c r="H201" t="s">
        <v>298</v>
      </c>
      <c r="I201" t="s">
        <v>514</v>
      </c>
      <c r="J201" t="s">
        <v>513</v>
      </c>
      <c r="K201">
        <v>11</v>
      </c>
      <c r="L201" t="str">
        <f>IF(SportClimbing[[#This Row],[Height (m)]]&lt;11, "0-10", IF(SportClimbing[[#This Row],[Height (m)]]&lt;16, "11-15", IF(SportClimbing[[#This Row],[Height (m)]]&lt;21, "16-20", IF(SportClimbing[[#This Row],[Height (m)]]&lt;26, "21-25", IF(SportClimbing[[#This Row],[Height (m)]]&lt;31, "26-30", IF(SportClimbing[[#This Row],[Height (m)]]&lt;36, "31-35", "35+"))))))</f>
        <v>11-15</v>
      </c>
      <c r="M201" t="s">
        <v>469</v>
      </c>
      <c r="N201">
        <v>2</v>
      </c>
      <c r="O201">
        <f>IF(ISNUMBER(SportClimbing[[#This Row],[Total number of tries]])=TRUE, SportClimbing[[#This Row],[Total number of tries]], 1)</f>
        <v>2</v>
      </c>
      <c r="P201" t="str">
        <f>IF(ISNUMBER(SportClimbing[[#This Row],[Total number of tries]])=TRUE, "redpoint", SportClimbing[[#This Row],[Total number of tries]])</f>
        <v>redpoint</v>
      </c>
      <c r="Q201">
        <f>_xlfn.XLOOKUP(SportClimbing[[#This Row],[Grade]],SCORE[GRADE],SCORE[SCORE],,)</f>
        <v>10</v>
      </c>
    </row>
    <row r="202" spans="1:17" x14ac:dyDescent="0.25">
      <c r="A202" s="21">
        <v>45906</v>
      </c>
      <c r="B202" s="21" t="b">
        <f ca="1">AND(SportClimbing[[#This Row],[Date]] &gt;= TODAY()-365, SportClimbing[[#This Row],[Date]] &lt;= TODAY())</f>
        <v>1</v>
      </c>
      <c r="C202">
        <v>6</v>
      </c>
      <c r="D202" t="s">
        <v>159</v>
      </c>
      <c r="E202">
        <v>2025</v>
      </c>
      <c r="F202" t="s">
        <v>511</v>
      </c>
      <c r="G202" t="s">
        <v>3</v>
      </c>
      <c r="H202" t="s">
        <v>298</v>
      </c>
      <c r="I202" t="s">
        <v>514</v>
      </c>
      <c r="J202" t="s">
        <v>512</v>
      </c>
      <c r="K202">
        <v>15</v>
      </c>
      <c r="L202" t="str">
        <f>IF(SportClimbing[[#This Row],[Height (m)]]&lt;11, "0-10", IF(SportClimbing[[#This Row],[Height (m)]]&lt;16, "11-15", IF(SportClimbing[[#This Row],[Height (m)]]&lt;21, "16-20", IF(SportClimbing[[#This Row],[Height (m)]]&lt;26, "21-25", IF(SportClimbing[[#This Row],[Height (m)]]&lt;31, "26-30", IF(SportClimbing[[#This Row],[Height (m)]]&lt;36, "31-35", "35+"))))))</f>
        <v>11-15</v>
      </c>
      <c r="M202" t="s">
        <v>469</v>
      </c>
      <c r="N202" t="s">
        <v>130</v>
      </c>
      <c r="O202">
        <f>IF(ISNUMBER(SportClimbing[[#This Row],[Total number of tries]])=TRUE, SportClimbing[[#This Row],[Total number of tries]], 1)</f>
        <v>1</v>
      </c>
      <c r="P202" t="str">
        <f>IF(ISNUMBER(SportClimbing[[#This Row],[Total number of tries]])=TRUE, "redpoint", SportClimbing[[#This Row],[Total number of tries]])</f>
        <v>onsight</v>
      </c>
      <c r="Q202">
        <f>_xlfn.XLOOKUP(SportClimbing[[#This Row],[Grade]],SCORE[GRADE],SCORE[SCORE],,)</f>
        <v>10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5B40-F163-49B0-B208-8FE9E6886035}">
  <sheetPr codeName="Sheet2">
    <tabColor rgb="FF00B0F0"/>
    <pageSetUpPr fitToPage="1"/>
  </sheetPr>
  <dimension ref="A1:A4"/>
  <sheetViews>
    <sheetView showGridLines="0" tabSelected="1" zoomScaleNormal="100" workbookViewId="0">
      <selection activeCell="AB16" sqref="AB16"/>
    </sheetView>
  </sheetViews>
  <sheetFormatPr defaultColWidth="9.1796875" defaultRowHeight="12.5" x14ac:dyDescent="0.25"/>
  <cols>
    <col min="1" max="1" width="6" style="3" customWidth="1"/>
    <col min="2" max="16384" width="9.1796875" style="3"/>
  </cols>
  <sheetData>
    <row r="1" s="14" customFormat="1" x14ac:dyDescent="0.25"/>
    <row r="2" s="14" customFormat="1" x14ac:dyDescent="0.25"/>
    <row r="3" s="14" customFormat="1" x14ac:dyDescent="0.25"/>
    <row r="4" s="14" customFormat="1" x14ac:dyDescent="0.25"/>
  </sheetData>
  <pageMargins left="0.25" right="0.25" top="0.75" bottom="0.75" header="0.3" footer="0.3"/>
  <pageSetup paperSize="8" scale="85"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2933-BCCC-41BA-ADF6-9C9561906489}">
  <sheetPr codeName="Sheet3">
    <tabColor theme="7" tint="0.59999389629810485"/>
  </sheetPr>
  <dimension ref="A2:AI127"/>
  <sheetViews>
    <sheetView workbookViewId="0">
      <selection activeCell="D16" sqref="D16"/>
    </sheetView>
  </sheetViews>
  <sheetFormatPr defaultRowHeight="12.5" x14ac:dyDescent="0.25"/>
  <cols>
    <col min="1" max="1" width="25.6328125" bestFit="1" customWidth="1"/>
    <col min="2" max="2" width="16" bestFit="1" customWidth="1"/>
    <col min="3" max="3" width="7.36328125" bestFit="1" customWidth="1"/>
    <col min="4" max="4" width="15.6328125" bestFit="1" customWidth="1"/>
    <col min="5" max="5" width="8.54296875" customWidth="1"/>
    <col min="6" max="6" width="13.1796875" bestFit="1" customWidth="1"/>
    <col min="7" max="7" width="13.90625" bestFit="1" customWidth="1"/>
    <col min="8" max="8" width="4.1796875" customWidth="1"/>
    <col min="9" max="9" width="26.453125" bestFit="1" customWidth="1"/>
    <col min="10" max="10" width="14.08984375" bestFit="1" customWidth="1"/>
    <col min="11" max="11" width="2.453125" customWidth="1"/>
    <col min="12" max="12" width="13.1796875" bestFit="1" customWidth="1"/>
    <col min="13" max="13" width="17" bestFit="1" customWidth="1"/>
    <col min="14" max="14" width="4.7265625" customWidth="1"/>
    <col min="15" max="15" width="13.1796875" bestFit="1" customWidth="1"/>
    <col min="16" max="16" width="16.453125" bestFit="1" customWidth="1"/>
    <col min="17" max="17" width="2.7265625" customWidth="1"/>
    <col min="18" max="18" width="13.1796875" bestFit="1" customWidth="1"/>
    <col min="19" max="19" width="15.54296875" bestFit="1" customWidth="1"/>
    <col min="20" max="20" width="4.7265625" customWidth="1"/>
    <col min="21" max="21" width="13.1796875" bestFit="1" customWidth="1"/>
    <col min="22" max="22" width="12.54296875" bestFit="1" customWidth="1"/>
    <col min="23" max="23" width="13.453125" bestFit="1" customWidth="1"/>
    <col min="24" max="25" width="8.81640625" customWidth="1"/>
    <col min="26" max="26" width="4.7265625" customWidth="1"/>
    <col min="27" max="27" width="30.54296875" bestFit="1" customWidth="1"/>
    <col min="28" max="28" width="7.08984375" bestFit="1" customWidth="1"/>
    <col min="29" max="33" width="5.54296875" bestFit="1" customWidth="1"/>
    <col min="34" max="34" width="4" bestFit="1" customWidth="1"/>
    <col min="35" max="35" width="5.1796875" bestFit="1" customWidth="1"/>
    <col min="36" max="37" width="8" bestFit="1" customWidth="1"/>
    <col min="38" max="38" width="9.453125" bestFit="1" customWidth="1"/>
    <col min="39" max="46" width="8" bestFit="1" customWidth="1"/>
    <col min="47" max="47" width="8.26953125" bestFit="1" customWidth="1"/>
    <col min="48" max="53" width="8" bestFit="1" customWidth="1"/>
    <col min="54" max="54" width="9.453125" bestFit="1" customWidth="1"/>
    <col min="55" max="56" width="8" bestFit="1" customWidth="1"/>
    <col min="57" max="57" width="8.1796875" bestFit="1" customWidth="1"/>
    <col min="58" max="58" width="8" bestFit="1" customWidth="1"/>
    <col min="59" max="59" width="9.26953125" bestFit="1" customWidth="1"/>
    <col min="60" max="60" width="11.7265625" bestFit="1" customWidth="1"/>
  </cols>
  <sheetData>
    <row r="2" spans="1:33" s="11" customFormat="1" ht="15.5" x14ac:dyDescent="0.35">
      <c r="A2" s="30" t="s">
        <v>406</v>
      </c>
      <c r="B2" s="30"/>
      <c r="C2" s="30"/>
      <c r="F2" s="28" t="s">
        <v>427</v>
      </c>
      <c r="G2" s="28"/>
      <c r="I2" s="31" t="s">
        <v>417</v>
      </c>
      <c r="J2" s="31"/>
      <c r="K2" s="31"/>
      <c r="L2" s="31"/>
      <c r="M2" s="31"/>
      <c r="O2" s="29" t="s">
        <v>418</v>
      </c>
      <c r="P2" s="29"/>
      <c r="Q2" s="29"/>
      <c r="R2" s="29"/>
      <c r="S2" s="29"/>
      <c r="T2"/>
      <c r="U2" s="32" t="s">
        <v>440</v>
      </c>
      <c r="V2" s="32"/>
      <c r="W2" s="32"/>
      <c r="X2" s="32"/>
      <c r="Y2" s="32"/>
      <c r="AA2" s="27" t="s">
        <v>408</v>
      </c>
      <c r="AB2" s="27"/>
      <c r="AC2" s="27"/>
      <c r="AD2" s="27"/>
      <c r="AE2" s="27"/>
      <c r="AF2" s="27"/>
      <c r="AG2" s="27"/>
    </row>
    <row r="3" spans="1:33" x14ac:dyDescent="0.25">
      <c r="AA3" t="s">
        <v>409</v>
      </c>
      <c r="AB3" s="13">
        <f>PEARSON(SportClimbing[Height (m)], SportClimbing[Tries num. only excl. outliers])</f>
        <v>-6.8856839322392546E-2</v>
      </c>
      <c r="AC3" s="12"/>
    </row>
    <row r="4" spans="1:33" ht="13" x14ac:dyDescent="0.3">
      <c r="A4" s="1" t="s">
        <v>233</v>
      </c>
      <c r="B4" t="s">
        <v>393</v>
      </c>
      <c r="F4" s="1" t="s">
        <v>233</v>
      </c>
      <c r="G4" t="s">
        <v>396</v>
      </c>
      <c r="I4" s="1" t="s">
        <v>233</v>
      </c>
      <c r="J4" t="s">
        <v>398</v>
      </c>
      <c r="L4" s="5" t="s">
        <v>141</v>
      </c>
      <c r="M4" s="5" t="s">
        <v>398</v>
      </c>
      <c r="O4" s="1" t="s">
        <v>233</v>
      </c>
      <c r="P4" t="s">
        <v>395</v>
      </c>
      <c r="R4" s="1" t="s">
        <v>233</v>
      </c>
      <c r="S4" t="s">
        <v>394</v>
      </c>
      <c r="U4" s="1" t="s">
        <v>233</v>
      </c>
      <c r="V4" t="s">
        <v>444</v>
      </c>
      <c r="AA4" s="12" t="s">
        <v>410</v>
      </c>
      <c r="AB4" s="13">
        <f>RSQ(SportClimbing[Height (m)], SportClimbing[Tries num. only excl. outliers])</f>
        <v>4.7412643214697859E-3</v>
      </c>
      <c r="AC4" s="12"/>
    </row>
    <row r="5" spans="1:33" x14ac:dyDescent="0.25">
      <c r="A5" s="2" t="s">
        <v>3</v>
      </c>
      <c r="B5">
        <v>108</v>
      </c>
      <c r="F5" s="2">
        <v>2006</v>
      </c>
      <c r="G5">
        <v>1</v>
      </c>
      <c r="I5" s="2" t="s">
        <v>43</v>
      </c>
      <c r="J5">
        <v>52</v>
      </c>
      <c r="L5" s="6" t="str">
        <f t="shared" ref="L5:L14" si="0">IF($I5="Grand Total", "", $I5)</f>
        <v>Siurana</v>
      </c>
      <c r="M5" s="7">
        <f t="shared" ref="M5:M14" si="1">IF($I5="Grand Total", "", $J5)</f>
        <v>52</v>
      </c>
      <c r="O5" s="2" t="s">
        <v>469</v>
      </c>
      <c r="P5">
        <v>20</v>
      </c>
      <c r="R5" s="2" t="s">
        <v>411</v>
      </c>
      <c r="S5">
        <v>9</v>
      </c>
      <c r="U5" s="2">
        <v>2006</v>
      </c>
      <c r="V5">
        <v>10</v>
      </c>
    </row>
    <row r="6" spans="1:33" x14ac:dyDescent="0.25">
      <c r="A6" s="2" t="s">
        <v>21</v>
      </c>
      <c r="B6">
        <v>52</v>
      </c>
      <c r="F6" s="2">
        <v>2007</v>
      </c>
      <c r="G6">
        <v>1</v>
      </c>
      <c r="I6" s="2" t="s">
        <v>100</v>
      </c>
      <c r="J6">
        <v>16</v>
      </c>
      <c r="L6" s="6" t="str">
        <f t="shared" si="0"/>
        <v>Grau dels matxos</v>
      </c>
      <c r="M6" s="7">
        <f t="shared" si="1"/>
        <v>16</v>
      </c>
      <c r="O6" s="2" t="s">
        <v>132</v>
      </c>
      <c r="P6">
        <v>20</v>
      </c>
      <c r="R6" s="2" t="s">
        <v>412</v>
      </c>
      <c r="S6">
        <v>22</v>
      </c>
      <c r="U6" s="2">
        <v>2007</v>
      </c>
      <c r="V6">
        <v>10</v>
      </c>
    </row>
    <row r="7" spans="1:33" x14ac:dyDescent="0.25">
      <c r="A7" s="2" t="s">
        <v>29</v>
      </c>
      <c r="B7">
        <v>23</v>
      </c>
      <c r="F7" s="2">
        <v>2008</v>
      </c>
      <c r="G7">
        <v>2</v>
      </c>
      <c r="I7" s="2" t="s">
        <v>126</v>
      </c>
      <c r="J7">
        <v>13</v>
      </c>
      <c r="L7" s="6" t="str">
        <f t="shared" si="0"/>
        <v>Chulilla</v>
      </c>
      <c r="M7" s="7">
        <f t="shared" si="1"/>
        <v>13</v>
      </c>
      <c r="O7" s="2" t="s">
        <v>332</v>
      </c>
      <c r="P7">
        <v>14</v>
      </c>
      <c r="R7" s="2" t="s">
        <v>413</v>
      </c>
      <c r="S7">
        <v>67</v>
      </c>
      <c r="U7" s="2">
        <v>2008</v>
      </c>
      <c r="V7">
        <v>20</v>
      </c>
    </row>
    <row r="8" spans="1:33" x14ac:dyDescent="0.25">
      <c r="A8" s="2" t="s">
        <v>32</v>
      </c>
      <c r="B8">
        <v>11</v>
      </c>
      <c r="F8" s="2">
        <v>2009</v>
      </c>
      <c r="G8">
        <v>0</v>
      </c>
      <c r="I8" s="2" t="s">
        <v>22</v>
      </c>
      <c r="J8">
        <v>12</v>
      </c>
      <c r="L8" s="6" t="str">
        <f t="shared" si="0"/>
        <v>Gelida</v>
      </c>
      <c r="M8" s="7">
        <f t="shared" si="1"/>
        <v>12</v>
      </c>
      <c r="O8" s="2" t="s">
        <v>120</v>
      </c>
      <c r="P8">
        <v>11</v>
      </c>
      <c r="R8" s="2" t="s">
        <v>414</v>
      </c>
      <c r="S8">
        <v>60</v>
      </c>
      <c r="U8" s="2">
        <v>2009</v>
      </c>
      <c r="V8">
        <v>0</v>
      </c>
    </row>
    <row r="9" spans="1:33" x14ac:dyDescent="0.25">
      <c r="A9" s="2" t="s">
        <v>69</v>
      </c>
      <c r="B9">
        <v>5</v>
      </c>
      <c r="F9" s="2">
        <v>2010</v>
      </c>
      <c r="G9">
        <v>0</v>
      </c>
      <c r="I9" s="2" t="s">
        <v>306</v>
      </c>
      <c r="J9">
        <v>11</v>
      </c>
      <c r="L9" s="6" t="str">
        <f t="shared" si="0"/>
        <v>Martinswand</v>
      </c>
      <c r="M9" s="7">
        <f t="shared" si="1"/>
        <v>11</v>
      </c>
      <c r="O9" s="2" t="s">
        <v>370</v>
      </c>
      <c r="P9">
        <v>9</v>
      </c>
      <c r="R9" s="2" t="s">
        <v>415</v>
      </c>
      <c r="S9">
        <v>29</v>
      </c>
      <c r="U9" s="2">
        <v>2010</v>
      </c>
      <c r="V9">
        <v>0</v>
      </c>
    </row>
    <row r="10" spans="1:33" x14ac:dyDescent="0.25">
      <c r="A10" s="2" t="s">
        <v>163</v>
      </c>
      <c r="B10">
        <v>2</v>
      </c>
      <c r="C10" t="str" cm="1">
        <f t="array" ref="C10">INDEX(A4:A10,MAX((A4:A10&lt;&gt;"")*ROW(A4:A10))-ROW(A4)+1)</f>
        <v>7c+</v>
      </c>
      <c r="F10" s="2">
        <v>2011</v>
      </c>
      <c r="G10">
        <v>1</v>
      </c>
      <c r="I10" s="2" t="s">
        <v>105</v>
      </c>
      <c r="J10">
        <v>7</v>
      </c>
      <c r="L10" s="6" t="str">
        <f t="shared" si="0"/>
        <v>Arbolí</v>
      </c>
      <c r="M10" s="7">
        <f t="shared" si="1"/>
        <v>7</v>
      </c>
      <c r="O10" s="2" t="s">
        <v>131</v>
      </c>
      <c r="P10">
        <v>9</v>
      </c>
      <c r="R10" s="2" t="s">
        <v>416</v>
      </c>
      <c r="S10">
        <v>11</v>
      </c>
      <c r="U10" s="2">
        <v>2011</v>
      </c>
      <c r="V10">
        <v>10</v>
      </c>
    </row>
    <row r="11" spans="1:33" x14ac:dyDescent="0.25">
      <c r="A11" s="2" t="s">
        <v>232</v>
      </c>
      <c r="B11">
        <v>201</v>
      </c>
      <c r="C11">
        <f>GETPIVOTDATA("[Measures].[Count of Belayer]",$A$4)</f>
        <v>201</v>
      </c>
      <c r="F11" s="2">
        <v>2012</v>
      </c>
      <c r="G11">
        <v>3</v>
      </c>
      <c r="I11" s="2" t="s">
        <v>25</v>
      </c>
      <c r="J11">
        <v>7</v>
      </c>
      <c r="L11" s="6" t="str">
        <f t="shared" si="0"/>
        <v>Garraf</v>
      </c>
      <c r="M11" s="7">
        <f t="shared" si="1"/>
        <v>7</v>
      </c>
      <c r="O11" s="2" t="s">
        <v>164</v>
      </c>
      <c r="P11">
        <v>9</v>
      </c>
      <c r="R11" s="2" t="s">
        <v>381</v>
      </c>
      <c r="S11">
        <v>3</v>
      </c>
      <c r="U11" s="2">
        <v>2012</v>
      </c>
      <c r="V11">
        <v>40</v>
      </c>
    </row>
    <row r="12" spans="1:33" x14ac:dyDescent="0.25">
      <c r="F12" s="2">
        <v>2013</v>
      </c>
      <c r="G12">
        <v>16</v>
      </c>
      <c r="I12" s="2" t="s">
        <v>68</v>
      </c>
      <c r="J12">
        <v>7</v>
      </c>
      <c r="L12" s="6" t="str">
        <f t="shared" si="0"/>
        <v>Margalef</v>
      </c>
      <c r="M12" s="7">
        <f t="shared" si="1"/>
        <v>7</v>
      </c>
      <c r="O12" s="2" t="s">
        <v>133</v>
      </c>
      <c r="P12">
        <v>8</v>
      </c>
      <c r="R12" s="2" t="s">
        <v>232</v>
      </c>
      <c r="S12">
        <v>201</v>
      </c>
      <c r="U12" s="2">
        <v>2013</v>
      </c>
      <c r="V12">
        <v>335</v>
      </c>
    </row>
    <row r="13" spans="1:33" x14ac:dyDescent="0.25">
      <c r="F13" s="2">
        <v>2014</v>
      </c>
      <c r="G13">
        <v>0</v>
      </c>
      <c r="I13" s="2" t="s">
        <v>433</v>
      </c>
      <c r="J13">
        <v>5</v>
      </c>
      <c r="L13" s="6" t="str">
        <f t="shared" si="0"/>
        <v>Silz</v>
      </c>
      <c r="M13" s="7">
        <f t="shared" si="1"/>
        <v>5</v>
      </c>
      <c r="O13" s="2" t="s">
        <v>231</v>
      </c>
      <c r="P13">
        <v>5</v>
      </c>
      <c r="U13" s="2">
        <v>2014</v>
      </c>
      <c r="V13">
        <v>0</v>
      </c>
    </row>
    <row r="14" spans="1:33" ht="13" x14ac:dyDescent="0.3">
      <c r="A14" s="8" t="s">
        <v>140</v>
      </c>
      <c r="B14" s="8" t="s">
        <v>402</v>
      </c>
      <c r="C14" s="8" t="s">
        <v>393</v>
      </c>
      <c r="F14" s="2">
        <v>2015</v>
      </c>
      <c r="G14">
        <v>0</v>
      </c>
      <c r="I14" s="2" t="s">
        <v>49</v>
      </c>
      <c r="J14">
        <v>5</v>
      </c>
      <c r="L14" s="6" t="str">
        <f t="shared" si="0"/>
        <v>Font Soleia</v>
      </c>
      <c r="M14" s="7">
        <f t="shared" si="1"/>
        <v>5</v>
      </c>
      <c r="O14" s="2" t="s">
        <v>104</v>
      </c>
      <c r="P14">
        <v>5</v>
      </c>
      <c r="U14" s="2">
        <v>2015</v>
      </c>
      <c r="V14">
        <v>0</v>
      </c>
    </row>
    <row r="15" spans="1:33" x14ac:dyDescent="0.25">
      <c r="A15" s="7" t="s">
        <v>3</v>
      </c>
      <c r="B15" s="7">
        <f t="shared" ref="B15:B20" si="2">(LARGE($C$15:$C$20, 1)-C15)/2</f>
        <v>0</v>
      </c>
      <c r="C15" s="7">
        <f>IFERROR(GETPIVOTDATA("[Measures].[Count of Belayer]",$A$4,"[SportClimbing].[Grade]","[SportClimbing].[Grade].&amp;[7a]"), 0)</f>
        <v>108</v>
      </c>
      <c r="F15" s="2">
        <v>2016</v>
      </c>
      <c r="G15">
        <v>2</v>
      </c>
      <c r="I15" s="2" t="s">
        <v>77</v>
      </c>
      <c r="J15">
        <v>4</v>
      </c>
      <c r="L15" s="6" t="s">
        <v>401</v>
      </c>
      <c r="M15" s="7">
        <f>$M16-SUM($M5:$M14)</f>
        <v>66</v>
      </c>
      <c r="O15" s="4" t="s">
        <v>232</v>
      </c>
      <c r="P15">
        <v>201</v>
      </c>
      <c r="U15" s="2">
        <v>2016</v>
      </c>
      <c r="V15">
        <v>20</v>
      </c>
    </row>
    <row r="16" spans="1:33" ht="13" x14ac:dyDescent="0.3">
      <c r="A16" s="7" t="s">
        <v>21</v>
      </c>
      <c r="B16" s="7">
        <f t="shared" si="2"/>
        <v>28</v>
      </c>
      <c r="C16" s="7">
        <f>IFERROR(GETPIVOTDATA("[Measures].[Count of Belayer]",$A$4,"[SportClimbing].[Grade]","[SportClimbing].[Grade].&amp;[7a+]"), 0)</f>
        <v>52</v>
      </c>
      <c r="F16" s="2">
        <v>2017</v>
      </c>
      <c r="G16">
        <v>31</v>
      </c>
      <c r="I16" s="2" t="s">
        <v>1</v>
      </c>
      <c r="J16">
        <v>3</v>
      </c>
      <c r="L16" s="5" t="s">
        <v>232</v>
      </c>
      <c r="M16" s="5">
        <f>GETPIVOTDATA("[Measures].[Count of Belayer]",$I$4)</f>
        <v>201</v>
      </c>
      <c r="U16" s="2">
        <v>2017</v>
      </c>
      <c r="V16">
        <v>450</v>
      </c>
    </row>
    <row r="17" spans="1:35" x14ac:dyDescent="0.25">
      <c r="A17" s="7" t="s">
        <v>29</v>
      </c>
      <c r="B17" s="7">
        <f t="shared" si="2"/>
        <v>42.5</v>
      </c>
      <c r="C17" s="7">
        <f>IFERROR(GETPIVOTDATA("[Measures].[Count of Belayer]",$A$4,"[SportClimbing].[Grade]","[SportClimbing].[Grade].&amp;[7b]"), 0)</f>
        <v>23</v>
      </c>
      <c r="F17" s="2">
        <v>2018</v>
      </c>
      <c r="G17">
        <v>25</v>
      </c>
      <c r="I17" s="2" t="s">
        <v>76</v>
      </c>
      <c r="J17">
        <v>3</v>
      </c>
      <c r="U17" s="2">
        <v>2018</v>
      </c>
      <c r="V17">
        <v>500</v>
      </c>
    </row>
    <row r="18" spans="1:35" x14ac:dyDescent="0.25">
      <c r="A18" s="7" t="s">
        <v>32</v>
      </c>
      <c r="B18" s="7">
        <f t="shared" si="2"/>
        <v>48.5</v>
      </c>
      <c r="C18" s="7">
        <f>IFERROR(GETPIVOTDATA("[Measures].[Count of Belayer]",$A$4,"[SportClimbing].[Grade]","[SportClimbing].[Grade].&amp;[7b+]"), 0)</f>
        <v>11</v>
      </c>
      <c r="F18" s="2">
        <v>2019</v>
      </c>
      <c r="G18">
        <v>7</v>
      </c>
      <c r="I18" s="2" t="s">
        <v>15</v>
      </c>
      <c r="J18">
        <v>3</v>
      </c>
      <c r="S18" s="18"/>
      <c r="T18" s="18"/>
      <c r="U18" s="2">
        <v>2019</v>
      </c>
      <c r="V18">
        <v>110</v>
      </c>
      <c r="X18" s="18"/>
      <c r="Y18" s="18"/>
    </row>
    <row r="19" spans="1:35" x14ac:dyDescent="0.25">
      <c r="A19" s="7" t="s">
        <v>69</v>
      </c>
      <c r="B19" s="7">
        <f t="shared" si="2"/>
        <v>51.5</v>
      </c>
      <c r="C19" s="7">
        <f>IFERROR(GETPIVOTDATA("[Measures].[Count of Belayer]",$A$4,"[SportClimbing].[Grade]","[SportClimbing].[Grade].&amp;[7c]"), 0)</f>
        <v>5</v>
      </c>
      <c r="F19" s="2">
        <v>2020</v>
      </c>
      <c r="G19">
        <v>10</v>
      </c>
      <c r="I19" s="2" t="s">
        <v>380</v>
      </c>
      <c r="J19">
        <v>3</v>
      </c>
      <c r="L19" s="1" t="s">
        <v>233</v>
      </c>
      <c r="M19" t="s">
        <v>400</v>
      </c>
      <c r="S19" s="18"/>
      <c r="T19" s="18"/>
      <c r="U19" s="2">
        <v>2020</v>
      </c>
      <c r="V19">
        <v>190</v>
      </c>
      <c r="X19" s="18"/>
      <c r="Y19" s="18"/>
    </row>
    <row r="20" spans="1:35" x14ac:dyDescent="0.25">
      <c r="A20" s="7" t="s">
        <v>163</v>
      </c>
      <c r="B20" s="7">
        <f t="shared" si="2"/>
        <v>53</v>
      </c>
      <c r="C20" s="7">
        <f>IFERROR(GETPIVOTDATA("[Measures].[Count of Belayer]",$A$4,"[SportClimbing].[Grade]","[SportClimbing].[Grade].&amp;[7c+]"), 0)</f>
        <v>2</v>
      </c>
      <c r="F20" s="2">
        <v>2021</v>
      </c>
      <c r="G20">
        <v>17</v>
      </c>
      <c r="I20" s="2" t="s">
        <v>479</v>
      </c>
      <c r="J20">
        <v>3</v>
      </c>
      <c r="L20" s="2" t="s">
        <v>262</v>
      </c>
      <c r="M20">
        <v>145</v>
      </c>
      <c r="U20" s="2">
        <v>2021</v>
      </c>
      <c r="V20">
        <v>290</v>
      </c>
    </row>
    <row r="21" spans="1:35" ht="13" x14ac:dyDescent="0.3">
      <c r="A21" s="8" t="s">
        <v>232</v>
      </c>
      <c r="B21" s="8"/>
      <c r="C21" s="8">
        <f>GETPIVOTDATA("[Measures].[Count of Belayer]",$A$4)</f>
        <v>201</v>
      </c>
      <c r="F21" s="2">
        <v>2022</v>
      </c>
      <c r="G21">
        <v>19</v>
      </c>
      <c r="I21" s="2" t="s">
        <v>494</v>
      </c>
      <c r="J21">
        <v>3</v>
      </c>
      <c r="L21" s="2" t="s">
        <v>298</v>
      </c>
      <c r="M21">
        <v>36</v>
      </c>
      <c r="U21" s="2">
        <v>2022</v>
      </c>
      <c r="V21">
        <v>290</v>
      </c>
    </row>
    <row r="22" spans="1:35" x14ac:dyDescent="0.25">
      <c r="F22" s="2">
        <v>2023</v>
      </c>
      <c r="G22">
        <v>22</v>
      </c>
      <c r="I22" s="2" t="s">
        <v>468</v>
      </c>
      <c r="J22">
        <v>3</v>
      </c>
      <c r="L22" s="2" t="s">
        <v>261</v>
      </c>
      <c r="M22">
        <v>13</v>
      </c>
      <c r="R22" s="1" t="s">
        <v>422</v>
      </c>
      <c r="S22" t="s" vm="1">
        <v>423</v>
      </c>
      <c r="U22" s="2">
        <v>2023</v>
      </c>
      <c r="V22">
        <v>225</v>
      </c>
    </row>
    <row r="23" spans="1:35" x14ac:dyDescent="0.25">
      <c r="F23" s="2">
        <v>2024</v>
      </c>
      <c r="G23">
        <v>11</v>
      </c>
      <c r="I23" s="2" t="s">
        <v>70</v>
      </c>
      <c r="J23">
        <v>3</v>
      </c>
      <c r="L23" s="2" t="s">
        <v>313</v>
      </c>
      <c r="M23">
        <v>4</v>
      </c>
      <c r="U23" s="2">
        <v>2024</v>
      </c>
      <c r="V23">
        <v>195</v>
      </c>
    </row>
    <row r="24" spans="1:35" x14ac:dyDescent="0.25">
      <c r="A24" s="1" t="s">
        <v>233</v>
      </c>
      <c r="B24" t="s">
        <v>399</v>
      </c>
      <c r="E24">
        <f>INDEX(F5:F24,MATCH(MAX(G5:G24),G5:G24,0))</f>
        <v>2025</v>
      </c>
      <c r="F24" s="2">
        <v>2025</v>
      </c>
      <c r="G24">
        <v>33</v>
      </c>
      <c r="I24" s="2" t="s">
        <v>372</v>
      </c>
      <c r="J24">
        <v>2</v>
      </c>
      <c r="L24" s="2" t="s">
        <v>273</v>
      </c>
      <c r="M24">
        <v>2</v>
      </c>
      <c r="R24" s="1" t="s">
        <v>233</v>
      </c>
      <c r="S24" t="s">
        <v>420</v>
      </c>
      <c r="U24" s="2">
        <v>2025</v>
      </c>
      <c r="V24">
        <v>640</v>
      </c>
    </row>
    <row r="25" spans="1:35" ht="15.5" x14ac:dyDescent="0.35">
      <c r="A25" s="2" t="s">
        <v>348</v>
      </c>
      <c r="B25">
        <v>71</v>
      </c>
      <c r="F25" s="2" t="s">
        <v>232</v>
      </c>
      <c r="G25">
        <v>201</v>
      </c>
      <c r="I25" s="2" t="s">
        <v>300</v>
      </c>
      <c r="J25">
        <v>2</v>
      </c>
      <c r="L25" s="2" t="s">
        <v>390</v>
      </c>
      <c r="M25">
        <v>1</v>
      </c>
      <c r="R25" s="2" t="s">
        <v>469</v>
      </c>
      <c r="S25">
        <v>20</v>
      </c>
      <c r="U25" s="2" t="s">
        <v>232</v>
      </c>
      <c r="V25">
        <v>3335</v>
      </c>
      <c r="AA25" s="27" t="s">
        <v>476</v>
      </c>
      <c r="AB25" s="27"/>
      <c r="AC25" s="27"/>
      <c r="AD25" s="27"/>
      <c r="AE25" s="27"/>
      <c r="AF25" s="27"/>
      <c r="AG25" s="27"/>
    </row>
    <row r="26" spans="1:35" x14ac:dyDescent="0.25">
      <c r="A26" s="2" t="s">
        <v>130</v>
      </c>
      <c r="B26">
        <v>57</v>
      </c>
      <c r="I26" s="2" t="s">
        <v>311</v>
      </c>
      <c r="J26">
        <v>2</v>
      </c>
      <c r="L26" s="2" t="s">
        <v>232</v>
      </c>
      <c r="M26">
        <v>201</v>
      </c>
      <c r="R26" s="2" t="s">
        <v>332</v>
      </c>
      <c r="S26">
        <v>8</v>
      </c>
      <c r="AA26" t="s">
        <v>409</v>
      </c>
      <c r="AB26" s="13">
        <f>PEARSON(AB38:AH38, AB39:AH39)</f>
        <v>-6.5105672632096739E-2</v>
      </c>
      <c r="AC26" s="12"/>
    </row>
    <row r="27" spans="1:35" x14ac:dyDescent="0.25">
      <c r="A27" s="2" t="s">
        <v>349</v>
      </c>
      <c r="B27">
        <v>20</v>
      </c>
      <c r="F27" s="1" t="s">
        <v>233</v>
      </c>
      <c r="G27" t="s">
        <v>397</v>
      </c>
      <c r="I27" s="2" t="s">
        <v>486</v>
      </c>
      <c r="J27">
        <v>2</v>
      </c>
      <c r="R27" s="2" t="s">
        <v>435</v>
      </c>
      <c r="S27">
        <v>4</v>
      </c>
      <c r="U27" s="1" t="s">
        <v>233</v>
      </c>
      <c r="V27" t="s">
        <v>441</v>
      </c>
      <c r="AA27" s="12" t="s">
        <v>410</v>
      </c>
      <c r="AB27" s="13">
        <f>RSQ(AB38:AH38, AB39:AH39)</f>
        <v>4.23874860887775E-3</v>
      </c>
      <c r="AC27" s="12"/>
    </row>
    <row r="28" spans="1:35" x14ac:dyDescent="0.25">
      <c r="A28" s="2" t="s">
        <v>11</v>
      </c>
      <c r="B28">
        <v>17</v>
      </c>
      <c r="F28" s="2" t="s">
        <v>151</v>
      </c>
      <c r="G28">
        <v>5</v>
      </c>
      <c r="I28" s="2" t="s">
        <v>334</v>
      </c>
      <c r="J28">
        <v>2</v>
      </c>
      <c r="R28" s="2" t="s">
        <v>451</v>
      </c>
      <c r="S28">
        <v>4</v>
      </c>
      <c r="U28" s="2" t="s">
        <v>132</v>
      </c>
      <c r="V28">
        <v>440</v>
      </c>
    </row>
    <row r="29" spans="1:35" ht="13" x14ac:dyDescent="0.3">
      <c r="A29" s="2" t="s">
        <v>350</v>
      </c>
      <c r="B29">
        <v>9</v>
      </c>
      <c r="F29" s="2" t="s">
        <v>152</v>
      </c>
      <c r="G29">
        <v>25</v>
      </c>
      <c r="I29" s="2" t="s">
        <v>289</v>
      </c>
      <c r="J29">
        <v>2</v>
      </c>
      <c r="L29" s="8" t="s">
        <v>140</v>
      </c>
      <c r="M29" s="8" t="s">
        <v>393</v>
      </c>
      <c r="R29" s="2" t="s">
        <v>492</v>
      </c>
      <c r="S29">
        <v>1</v>
      </c>
      <c r="U29" s="2" t="s">
        <v>469</v>
      </c>
      <c r="V29">
        <v>340</v>
      </c>
      <c r="AA29" s="1" t="s">
        <v>430</v>
      </c>
      <c r="AB29" s="1" t="s">
        <v>428</v>
      </c>
    </row>
    <row r="30" spans="1:35" x14ac:dyDescent="0.25">
      <c r="A30" s="2" t="s">
        <v>351</v>
      </c>
      <c r="B30">
        <v>8</v>
      </c>
      <c r="F30" s="2" t="s">
        <v>367</v>
      </c>
      <c r="G30">
        <v>25</v>
      </c>
      <c r="I30" s="2" t="s">
        <v>501</v>
      </c>
      <c r="J30">
        <v>2</v>
      </c>
      <c r="L30" s="7" t="s">
        <v>262</v>
      </c>
      <c r="M30" s="7">
        <f>GETPIVOTDATA("[Measures].[Count of Belayer]",$L$19,"[SportClimbing].[Country]","[SportClimbing].[Country].&amp;[Spain]")</f>
        <v>145</v>
      </c>
      <c r="U30" s="2" t="s">
        <v>332</v>
      </c>
      <c r="V30">
        <v>230</v>
      </c>
      <c r="AA30" s="1" t="s">
        <v>429</v>
      </c>
      <c r="AB30" t="s">
        <v>411</v>
      </c>
      <c r="AC30" t="s">
        <v>412</v>
      </c>
      <c r="AD30" t="s">
        <v>413</v>
      </c>
      <c r="AE30" t="s">
        <v>414</v>
      </c>
      <c r="AF30" t="s">
        <v>415</v>
      </c>
      <c r="AG30" t="s">
        <v>416</v>
      </c>
      <c r="AH30" t="s">
        <v>381</v>
      </c>
      <c r="AI30" t="s">
        <v>431</v>
      </c>
    </row>
    <row r="31" spans="1:35" x14ac:dyDescent="0.25">
      <c r="A31" s="2" t="s">
        <v>352</v>
      </c>
      <c r="B31">
        <v>5</v>
      </c>
      <c r="F31" s="2" t="s">
        <v>368</v>
      </c>
      <c r="G31">
        <v>32</v>
      </c>
      <c r="I31" s="2" t="s">
        <v>450</v>
      </c>
      <c r="J31">
        <v>2</v>
      </c>
      <c r="L31" s="7" t="s">
        <v>298</v>
      </c>
      <c r="M31" s="7">
        <f>GETPIVOTDATA("[Measures].[Count of Belayer]",$L$19,"[SportClimbing].[Country]","[SportClimbing].[Country].&amp;[Austria]")</f>
        <v>36</v>
      </c>
      <c r="U31" s="2" t="s">
        <v>131</v>
      </c>
      <c r="V31">
        <v>195</v>
      </c>
      <c r="AA31" s="2" t="s">
        <v>3</v>
      </c>
      <c r="AB31" s="19">
        <v>2.3333333333333335</v>
      </c>
      <c r="AC31" s="19">
        <v>2.8666666666666667</v>
      </c>
      <c r="AD31" s="19">
        <v>1.5789473684210527</v>
      </c>
      <c r="AE31" s="19">
        <v>2.2142857142857144</v>
      </c>
      <c r="AF31" s="19">
        <v>1.2941176470588236</v>
      </c>
      <c r="AG31" s="19">
        <v>1</v>
      </c>
      <c r="AH31" s="19"/>
      <c r="AI31" s="19">
        <v>1.8981481481481481</v>
      </c>
    </row>
    <row r="32" spans="1:35" x14ac:dyDescent="0.25">
      <c r="A32" s="2" t="s">
        <v>353</v>
      </c>
      <c r="B32">
        <v>3</v>
      </c>
      <c r="F32" s="2" t="s">
        <v>155</v>
      </c>
      <c r="G32">
        <v>19</v>
      </c>
      <c r="I32" s="2" t="s">
        <v>514</v>
      </c>
      <c r="J32">
        <v>2</v>
      </c>
      <c r="L32" s="7" t="s">
        <v>261</v>
      </c>
      <c r="M32" s="7">
        <f>GETPIVOTDATA("[Measures].[Count of Belayer]",$L$19,"[SportClimbing].[Country]","[SportClimbing].[Country].&amp;[France]")</f>
        <v>13</v>
      </c>
      <c r="U32" s="2" t="s">
        <v>435</v>
      </c>
      <c r="V32">
        <v>180</v>
      </c>
      <c r="AA32" s="2" t="s">
        <v>21</v>
      </c>
      <c r="AB32" s="19">
        <v>1.5</v>
      </c>
      <c r="AC32" s="19">
        <v>2</v>
      </c>
      <c r="AD32" s="19">
        <v>2.2000000000000002</v>
      </c>
      <c r="AE32" s="19">
        <v>2.0476190476190474</v>
      </c>
      <c r="AF32" s="19">
        <v>3.5</v>
      </c>
      <c r="AG32" s="19">
        <v>1.25</v>
      </c>
      <c r="AH32" s="19">
        <v>1</v>
      </c>
      <c r="AI32" s="19">
        <v>2.0961538461538463</v>
      </c>
    </row>
    <row r="33" spans="1:35" x14ac:dyDescent="0.25">
      <c r="A33" s="2" t="s">
        <v>354</v>
      </c>
      <c r="B33">
        <v>3</v>
      </c>
      <c r="F33" s="2" t="s">
        <v>366</v>
      </c>
      <c r="G33">
        <v>16</v>
      </c>
      <c r="I33" s="2" t="s">
        <v>71</v>
      </c>
      <c r="J33">
        <v>2</v>
      </c>
      <c r="L33" s="7" t="s">
        <v>273</v>
      </c>
      <c r="M33" s="7">
        <f>GETPIVOTDATA("[Measures].[Count of Belayer]",$L$19,"[SportClimbing].[Country]","[SportClimbing].[Country].&amp;[Portugal]")</f>
        <v>2</v>
      </c>
      <c r="U33" s="2" t="s">
        <v>120</v>
      </c>
      <c r="V33">
        <v>160</v>
      </c>
      <c r="AA33" s="2" t="s">
        <v>29</v>
      </c>
      <c r="AB33" s="19">
        <v>3</v>
      </c>
      <c r="AC33" s="19">
        <v>3</v>
      </c>
      <c r="AD33" s="19">
        <v>3.25</v>
      </c>
      <c r="AE33" s="19">
        <v>5.25</v>
      </c>
      <c r="AF33" s="19">
        <v>2.4</v>
      </c>
      <c r="AG33" s="19">
        <v>1.6666666666666667</v>
      </c>
      <c r="AH33" s="19"/>
      <c r="AI33" s="19">
        <v>3.1739130434782608</v>
      </c>
    </row>
    <row r="34" spans="1:35" x14ac:dyDescent="0.25">
      <c r="A34" s="2" t="s">
        <v>346</v>
      </c>
      <c r="B34">
        <v>2</v>
      </c>
      <c r="F34" s="2" t="s">
        <v>365</v>
      </c>
      <c r="G34">
        <v>13</v>
      </c>
      <c r="I34" s="2" t="s">
        <v>343</v>
      </c>
      <c r="J34">
        <v>2</v>
      </c>
      <c r="L34" s="7" t="s">
        <v>313</v>
      </c>
      <c r="M34" s="7">
        <f>GETPIVOTDATA("[Measures].[Count of Belayer]",$L$19,"[SportClimbing].[Country]","[SportClimbing].[Country].&amp;[Italy]")</f>
        <v>4</v>
      </c>
      <c r="U34" s="2" t="s">
        <v>164</v>
      </c>
      <c r="V34">
        <v>155</v>
      </c>
      <c r="AA34" s="2" t="s">
        <v>32</v>
      </c>
      <c r="AB34" s="19"/>
      <c r="AC34" s="19"/>
      <c r="AD34" s="19">
        <v>5</v>
      </c>
      <c r="AE34" s="19">
        <v>8</v>
      </c>
      <c r="AF34" s="19">
        <v>3.6666666666666665</v>
      </c>
      <c r="AG34" s="19"/>
      <c r="AH34" s="19">
        <v>1</v>
      </c>
      <c r="AI34" s="19">
        <v>5.6363636363636367</v>
      </c>
    </row>
    <row r="35" spans="1:35" x14ac:dyDescent="0.25">
      <c r="A35" s="2" t="s">
        <v>347</v>
      </c>
      <c r="B35">
        <v>2</v>
      </c>
      <c r="F35" s="2" t="s">
        <v>158</v>
      </c>
      <c r="G35">
        <v>7</v>
      </c>
      <c r="I35" s="2" t="s">
        <v>493</v>
      </c>
      <c r="J35">
        <v>1</v>
      </c>
      <c r="L35" s="7" t="s">
        <v>390</v>
      </c>
      <c r="M35" s="7">
        <f>GETPIVOTDATA("[Measures].[Count of Belayer]",$L$19,"[SportClimbing].[Country]","[SportClimbing].[Country].&amp;[Germany]")</f>
        <v>1</v>
      </c>
      <c r="U35" s="2" t="s">
        <v>133</v>
      </c>
      <c r="V35">
        <v>125</v>
      </c>
      <c r="AA35" s="2" t="s">
        <v>69</v>
      </c>
      <c r="AB35" s="19"/>
      <c r="AC35" s="19"/>
      <c r="AD35" s="19">
        <v>14.5</v>
      </c>
      <c r="AE35" s="19">
        <v>6</v>
      </c>
      <c r="AF35" s="19"/>
      <c r="AG35" s="19"/>
      <c r="AH35" s="19">
        <v>8</v>
      </c>
      <c r="AI35" s="19">
        <v>9.8000000000000007</v>
      </c>
    </row>
    <row r="36" spans="1:35" ht="13" x14ac:dyDescent="0.3">
      <c r="A36" s="2" t="s">
        <v>491</v>
      </c>
      <c r="B36">
        <v>1</v>
      </c>
      <c r="F36" s="2" t="s">
        <v>159</v>
      </c>
      <c r="G36">
        <v>19</v>
      </c>
      <c r="I36" s="2" t="s">
        <v>278</v>
      </c>
      <c r="J36">
        <v>1</v>
      </c>
      <c r="L36" s="8" t="s">
        <v>232</v>
      </c>
      <c r="M36" s="8">
        <f>GETPIVOTDATA("[Measures].[Count of Belayer]",$A$4)</f>
        <v>201</v>
      </c>
      <c r="U36" s="2" t="s">
        <v>370</v>
      </c>
      <c r="V36">
        <v>100</v>
      </c>
      <c r="AA36" s="2" t="s">
        <v>163</v>
      </c>
      <c r="AB36" s="19"/>
      <c r="AC36" s="19"/>
      <c r="AD36" s="19">
        <v>27</v>
      </c>
      <c r="AE36" s="19"/>
      <c r="AF36" s="19"/>
      <c r="AG36" s="19"/>
      <c r="AH36" s="19"/>
      <c r="AI36" s="19">
        <v>27</v>
      </c>
    </row>
    <row r="37" spans="1:35" x14ac:dyDescent="0.25">
      <c r="A37" s="2" t="s">
        <v>446</v>
      </c>
      <c r="B37">
        <v>1</v>
      </c>
      <c r="F37" s="2" t="s">
        <v>162</v>
      </c>
      <c r="G37">
        <v>15</v>
      </c>
      <c r="I37" s="2" t="s">
        <v>286</v>
      </c>
      <c r="J37">
        <v>1</v>
      </c>
      <c r="U37" s="2" t="s">
        <v>146</v>
      </c>
      <c r="V37">
        <v>100</v>
      </c>
      <c r="AA37" s="2" t="s">
        <v>431</v>
      </c>
      <c r="AB37" s="19">
        <v>2.2222222222222223</v>
      </c>
      <c r="AC37" s="19">
        <v>2.6818181818181817</v>
      </c>
      <c r="AD37" s="19">
        <v>3.1641791044776117</v>
      </c>
      <c r="AE37" s="19">
        <v>2.9666666666666668</v>
      </c>
      <c r="AF37" s="19">
        <v>2.0344827586206895</v>
      </c>
      <c r="AG37" s="19">
        <v>1.2727272727272727</v>
      </c>
      <c r="AH37" s="19">
        <v>3.3333333333333335</v>
      </c>
      <c r="AI37" s="19">
        <v>2.7462686567164178</v>
      </c>
    </row>
    <row r="38" spans="1:35" x14ac:dyDescent="0.25">
      <c r="A38" s="2" t="s">
        <v>452</v>
      </c>
      <c r="B38">
        <v>1</v>
      </c>
      <c r="F38" s="2" t="s">
        <v>160</v>
      </c>
      <c r="G38">
        <v>16</v>
      </c>
      <c r="I38" s="2" t="s">
        <v>123</v>
      </c>
      <c r="J38">
        <v>1</v>
      </c>
      <c r="U38" s="2" t="s">
        <v>232</v>
      </c>
      <c r="V38">
        <v>2025</v>
      </c>
      <c r="AA38" s="2"/>
      <c r="AB38" s="20">
        <v>10</v>
      </c>
      <c r="AC38" s="20">
        <v>15</v>
      </c>
      <c r="AD38" s="20">
        <v>20</v>
      </c>
      <c r="AE38" s="20">
        <v>25</v>
      </c>
      <c r="AF38" s="20">
        <v>30</v>
      </c>
      <c r="AG38" s="20">
        <v>35</v>
      </c>
      <c r="AH38" s="20">
        <v>40</v>
      </c>
      <c r="AI38" s="19"/>
    </row>
    <row r="39" spans="1:35" x14ac:dyDescent="0.25">
      <c r="A39" s="2" t="s">
        <v>382</v>
      </c>
      <c r="B39">
        <v>1</v>
      </c>
      <c r="F39" s="2" t="s">
        <v>161</v>
      </c>
      <c r="G39">
        <v>9</v>
      </c>
      <c r="I39" s="2" t="s">
        <v>274</v>
      </c>
      <c r="J39">
        <v>1</v>
      </c>
      <c r="AB39" s="7">
        <f>GETPIVOTDATA("[Measures].[Average of Tries num. only excl. outliers]",$AA$29,"[SportClimbing].[Height range (m)]","[SportClimbing].[Height range (m)].&amp;[0-10]")</f>
        <v>2.2222222222222223</v>
      </c>
      <c r="AC39" s="7">
        <f>GETPIVOTDATA("[Measures].[Average of Tries num. only excl. outliers]",$AA$29,"[SportClimbing].[Height range (m)]","[SportClimbing].[Height range (m)].&amp;[11-15]")</f>
        <v>2.6818181818181817</v>
      </c>
      <c r="AD39" s="7">
        <f>GETPIVOTDATA("[Measures].[Average of Tries num. only excl. outliers]",$AA$29,"[SportClimbing].[Height range (m)]","[SportClimbing].[Height range (m)].&amp;[16-20]")</f>
        <v>3.1641791044776117</v>
      </c>
      <c r="AE39" s="7">
        <f>GETPIVOTDATA("[Measures].[Average of Tries num. only excl. outliers]",$AA$29,"[SportClimbing].[Height range (m)]","[SportClimbing].[Height range (m)].&amp;[21-25]")</f>
        <v>2.9666666666666668</v>
      </c>
      <c r="AF39" s="7">
        <f>GETPIVOTDATA("[Measures].[Average of Tries num. only excl. outliers]",$AA$29,"[SportClimbing].[Height range (m)]","[SportClimbing].[Height range (m)].&amp;[26-30]")</f>
        <v>2.0344827586206895</v>
      </c>
      <c r="AG39" s="7">
        <f>GETPIVOTDATA("[Measures].[Average of Tries num. only excl. outliers]",$AA$29,"[SportClimbing].[Height range (m)]","[SportClimbing].[Height range (m)].&amp;[31-35]")</f>
        <v>1.2727272727272727</v>
      </c>
      <c r="AH39" s="7">
        <f>GETPIVOTDATA("[Measures].[Average of Tries num. only excl. outliers]",$AA$29,"[SportClimbing].[Height range (m)]","[SportClimbing].[Height range (m)].&amp;[35+]")</f>
        <v>3.3333333333333335</v>
      </c>
    </row>
    <row r="40" spans="1:35" x14ac:dyDescent="0.25">
      <c r="A40" s="2" t="s">
        <v>232</v>
      </c>
      <c r="B40">
        <v>201</v>
      </c>
      <c r="F40" s="2" t="s">
        <v>232</v>
      </c>
      <c r="G40">
        <v>201</v>
      </c>
      <c r="I40" s="2" t="s">
        <v>8</v>
      </c>
      <c r="J40">
        <v>1</v>
      </c>
    </row>
    <row r="41" spans="1:35" x14ac:dyDescent="0.25">
      <c r="A41" s="2"/>
      <c r="F41" s="2"/>
      <c r="I41" s="2" t="s">
        <v>72</v>
      </c>
      <c r="J41">
        <v>1</v>
      </c>
    </row>
    <row r="42" spans="1:35" x14ac:dyDescent="0.25">
      <c r="I42" s="2" t="s">
        <v>265</v>
      </c>
      <c r="J42">
        <v>1</v>
      </c>
      <c r="U42" s="1" t="s">
        <v>233</v>
      </c>
      <c r="V42" t="s">
        <v>441</v>
      </c>
    </row>
    <row r="43" spans="1:35" x14ac:dyDescent="0.25">
      <c r="A43" s="1" t="s">
        <v>233</v>
      </c>
      <c r="B43" t="s">
        <v>424</v>
      </c>
      <c r="I43" s="2" t="s">
        <v>508</v>
      </c>
      <c r="J43">
        <v>1</v>
      </c>
      <c r="U43" s="2">
        <v>2006</v>
      </c>
      <c r="V43">
        <v>10</v>
      </c>
    </row>
    <row r="44" spans="1:35" x14ac:dyDescent="0.25">
      <c r="A44" s="2" t="s">
        <v>11</v>
      </c>
      <c r="B44" s="10">
        <v>8.9552238805970144E-2</v>
      </c>
      <c r="I44" s="2" t="s">
        <v>12</v>
      </c>
      <c r="J44">
        <v>1</v>
      </c>
      <c r="U44" s="26" t="s">
        <v>365</v>
      </c>
      <c r="V44">
        <v>10</v>
      </c>
    </row>
    <row r="45" spans="1:35" x14ac:dyDescent="0.25">
      <c r="A45" s="2" t="s">
        <v>130</v>
      </c>
      <c r="B45" s="10">
        <v>0.28358208955223879</v>
      </c>
      <c r="I45" s="2" t="s">
        <v>345</v>
      </c>
      <c r="J45">
        <v>1</v>
      </c>
      <c r="U45" s="2">
        <v>2007</v>
      </c>
      <c r="V45">
        <v>10</v>
      </c>
    </row>
    <row r="46" spans="1:35" x14ac:dyDescent="0.25">
      <c r="A46" s="2" t="s">
        <v>404</v>
      </c>
      <c r="B46" s="10">
        <v>0.62686567164179108</v>
      </c>
      <c r="I46" s="2" t="s">
        <v>18</v>
      </c>
      <c r="J46">
        <v>1</v>
      </c>
      <c r="U46" s="26" t="s">
        <v>365</v>
      </c>
      <c r="V46">
        <v>10</v>
      </c>
    </row>
    <row r="47" spans="1:35" x14ac:dyDescent="0.25">
      <c r="A47" s="2" t="s">
        <v>232</v>
      </c>
      <c r="B47" s="10">
        <v>1</v>
      </c>
      <c r="I47" s="2" t="s">
        <v>323</v>
      </c>
      <c r="J47">
        <v>1</v>
      </c>
      <c r="U47" s="2">
        <v>2008</v>
      </c>
      <c r="V47">
        <v>20</v>
      </c>
    </row>
    <row r="48" spans="1:35" x14ac:dyDescent="0.25">
      <c r="A48" s="2"/>
      <c r="B48" s="10"/>
      <c r="I48" s="2" t="s">
        <v>281</v>
      </c>
      <c r="J48">
        <v>1</v>
      </c>
      <c r="U48" s="26" t="s">
        <v>368</v>
      </c>
      <c r="V48">
        <v>10</v>
      </c>
    </row>
    <row r="49" spans="1:22" x14ac:dyDescent="0.25">
      <c r="I49" s="2" t="s">
        <v>391</v>
      </c>
      <c r="J49">
        <v>1</v>
      </c>
      <c r="U49" s="26" t="s">
        <v>155</v>
      </c>
      <c r="V49">
        <v>10</v>
      </c>
    </row>
    <row r="50" spans="1:22" x14ac:dyDescent="0.25">
      <c r="A50" s="1" t="s">
        <v>233</v>
      </c>
      <c r="B50" t="s">
        <v>425</v>
      </c>
      <c r="I50" s="2" t="s">
        <v>459</v>
      </c>
      <c r="J50">
        <v>1</v>
      </c>
      <c r="U50" s="2">
        <v>2011</v>
      </c>
      <c r="V50">
        <v>10</v>
      </c>
    </row>
    <row r="51" spans="1:22" x14ac:dyDescent="0.25">
      <c r="A51" s="2" t="s">
        <v>3</v>
      </c>
      <c r="B51" s="9">
        <v>1.8981481481481481</v>
      </c>
      <c r="I51" s="4" t="s">
        <v>232</v>
      </c>
      <c r="J51">
        <v>201</v>
      </c>
      <c r="U51" s="26" t="s">
        <v>158</v>
      </c>
      <c r="V51">
        <v>10</v>
      </c>
    </row>
    <row r="52" spans="1:22" x14ac:dyDescent="0.25">
      <c r="A52" s="2" t="s">
        <v>21</v>
      </c>
      <c r="B52" s="9">
        <v>2.0961538461538463</v>
      </c>
      <c r="U52" s="2">
        <v>2012</v>
      </c>
      <c r="V52">
        <v>40</v>
      </c>
    </row>
    <row r="53" spans="1:22" x14ac:dyDescent="0.25">
      <c r="A53" s="2" t="s">
        <v>29</v>
      </c>
      <c r="B53" s="9">
        <v>3.1739130434782608</v>
      </c>
      <c r="U53" s="26" t="s">
        <v>368</v>
      </c>
      <c r="V53">
        <v>10</v>
      </c>
    </row>
    <row r="54" spans="1:22" x14ac:dyDescent="0.25">
      <c r="A54" s="2" t="s">
        <v>32</v>
      </c>
      <c r="B54" s="9">
        <v>5.6363636363636367</v>
      </c>
      <c r="U54" s="26" t="s">
        <v>160</v>
      </c>
      <c r="V54">
        <v>15</v>
      </c>
    </row>
    <row r="55" spans="1:22" x14ac:dyDescent="0.25">
      <c r="A55" s="2" t="s">
        <v>69</v>
      </c>
      <c r="B55" s="9">
        <v>9.8000000000000007</v>
      </c>
      <c r="U55" s="26" t="s">
        <v>161</v>
      </c>
      <c r="V55">
        <v>15</v>
      </c>
    </row>
    <row r="56" spans="1:22" x14ac:dyDescent="0.25">
      <c r="A56" s="2" t="s">
        <v>163</v>
      </c>
      <c r="B56" s="9">
        <v>27</v>
      </c>
      <c r="U56" s="2">
        <v>2013</v>
      </c>
      <c r="V56">
        <v>335</v>
      </c>
    </row>
    <row r="57" spans="1:22" x14ac:dyDescent="0.25">
      <c r="A57" s="2" t="s">
        <v>232</v>
      </c>
      <c r="B57" s="9">
        <v>2.7462686567164178</v>
      </c>
      <c r="U57" s="26" t="s">
        <v>151</v>
      </c>
      <c r="V57">
        <v>25</v>
      </c>
    </row>
    <row r="58" spans="1:22" x14ac:dyDescent="0.25">
      <c r="U58" s="26" t="s">
        <v>152</v>
      </c>
      <c r="V58">
        <v>85</v>
      </c>
    </row>
    <row r="59" spans="1:22" x14ac:dyDescent="0.25">
      <c r="A59" s="1" t="s">
        <v>426</v>
      </c>
      <c r="B59" s="1" t="s">
        <v>419</v>
      </c>
      <c r="U59" s="26" t="s">
        <v>367</v>
      </c>
      <c r="V59">
        <v>65</v>
      </c>
    </row>
    <row r="60" spans="1:22" x14ac:dyDescent="0.25">
      <c r="A60" s="1" t="s">
        <v>233</v>
      </c>
      <c r="B60" t="s">
        <v>11</v>
      </c>
      <c r="C60" t="s">
        <v>130</v>
      </c>
      <c r="D60" t="s">
        <v>404</v>
      </c>
      <c r="U60" s="26" t="s">
        <v>368</v>
      </c>
      <c r="V60">
        <v>110</v>
      </c>
    </row>
    <row r="61" spans="1:22" x14ac:dyDescent="0.25">
      <c r="A61" s="2" t="s">
        <v>3</v>
      </c>
      <c r="B61" s="15">
        <v>0.1111111111111111</v>
      </c>
      <c r="C61" s="15">
        <v>0.37037037037037035</v>
      </c>
      <c r="D61" s="15">
        <v>0.51851851851851849</v>
      </c>
      <c r="E61" s="15"/>
      <c r="U61" s="26" t="s">
        <v>155</v>
      </c>
      <c r="V61">
        <v>50</v>
      </c>
    </row>
    <row r="62" spans="1:22" x14ac:dyDescent="0.25">
      <c r="A62" s="2" t="s">
        <v>21</v>
      </c>
      <c r="B62" s="15">
        <v>9.6153846153846159E-2</v>
      </c>
      <c r="C62" s="15">
        <v>0.26923076923076922</v>
      </c>
      <c r="D62" s="15">
        <v>0.63461538461538458</v>
      </c>
      <c r="E62" s="15"/>
      <c r="U62" s="2">
        <v>2016</v>
      </c>
      <c r="V62">
        <v>20</v>
      </c>
    </row>
    <row r="63" spans="1:22" x14ac:dyDescent="0.25">
      <c r="A63" s="2" t="s">
        <v>29</v>
      </c>
      <c r="B63" s="15">
        <v>4.3478260869565216E-2</v>
      </c>
      <c r="C63" s="15">
        <v>8.6956521739130432E-2</v>
      </c>
      <c r="D63" s="15">
        <v>0.86956521739130432</v>
      </c>
      <c r="E63" s="15"/>
      <c r="U63" s="26" t="s">
        <v>366</v>
      </c>
      <c r="V63">
        <v>10</v>
      </c>
    </row>
    <row r="64" spans="1:22" x14ac:dyDescent="0.25">
      <c r="A64" s="2" t="s">
        <v>32</v>
      </c>
      <c r="B64" s="15">
        <v>0</v>
      </c>
      <c r="C64" s="15">
        <v>9.0909090909090912E-2</v>
      </c>
      <c r="D64" s="15">
        <v>0.90909090909090906</v>
      </c>
      <c r="E64" s="15"/>
      <c r="U64" s="26" t="s">
        <v>160</v>
      </c>
      <c r="V64">
        <v>10</v>
      </c>
    </row>
    <row r="65" spans="1:22" x14ac:dyDescent="0.25">
      <c r="A65" s="2" t="s">
        <v>69</v>
      </c>
      <c r="B65" s="15">
        <v>0</v>
      </c>
      <c r="C65" s="15">
        <v>0</v>
      </c>
      <c r="D65" s="15">
        <v>1</v>
      </c>
      <c r="E65" s="15"/>
      <c r="U65" s="2">
        <v>2017</v>
      </c>
      <c r="V65">
        <v>450</v>
      </c>
    </row>
    <row r="66" spans="1:22" x14ac:dyDescent="0.25">
      <c r="A66" s="2" t="s">
        <v>163</v>
      </c>
      <c r="B66" s="15">
        <v>0</v>
      </c>
      <c r="C66" s="15">
        <v>0</v>
      </c>
      <c r="D66" s="15">
        <v>1</v>
      </c>
      <c r="E66" s="15"/>
      <c r="U66" s="26" t="s">
        <v>368</v>
      </c>
      <c r="V66">
        <v>35</v>
      </c>
    </row>
    <row r="67" spans="1:22" x14ac:dyDescent="0.25">
      <c r="U67" s="26" t="s">
        <v>155</v>
      </c>
      <c r="V67">
        <v>10</v>
      </c>
    </row>
    <row r="68" spans="1:22" ht="13" x14ac:dyDescent="0.3">
      <c r="A68" s="16" t="s">
        <v>233</v>
      </c>
      <c r="B68" s="16" t="s">
        <v>11</v>
      </c>
      <c r="C68" s="16" t="s">
        <v>130</v>
      </c>
      <c r="U68" s="26" t="s">
        <v>366</v>
      </c>
      <c r="V68">
        <v>35</v>
      </c>
    </row>
    <row r="69" spans="1:22" x14ac:dyDescent="0.25">
      <c r="A69" s="6" t="s">
        <v>3</v>
      </c>
      <c r="B69" s="17">
        <f>GETPIVOTDATA("[Measures].[Count of Belayer]",$A$59,"[SportClimbing].[Grade]","[SportClimbing].[Grade].&amp;[7a]","[SportClimbing].[onsight/flash/redpoint]","[SportClimbing].[onsight/flash/redpoint].&amp;[flash]")</f>
        <v>0.1111111111111111</v>
      </c>
      <c r="C69" s="17">
        <f>GETPIVOTDATA("[Measures].[Count of Belayer]",$A$59,"[SportClimbing].[Grade]","[SportClimbing].[Grade].&amp;[7a]","[SportClimbing].[onsight/flash/redpoint]","[SportClimbing].[onsight/flash/redpoint].&amp;[onsight]")</f>
        <v>0.37037037037037035</v>
      </c>
      <c r="U69" s="26" t="s">
        <v>365</v>
      </c>
      <c r="V69">
        <v>25</v>
      </c>
    </row>
    <row r="70" spans="1:22" x14ac:dyDescent="0.25">
      <c r="A70" s="6" t="s">
        <v>21</v>
      </c>
      <c r="B70" s="17">
        <f>GETPIVOTDATA("[Measures].[Count of Belayer]",$A$59,"[SportClimbing].[Grade]","[SportClimbing].[Grade].&amp;[7a+]","[SportClimbing].[onsight/flash/redpoint]","[SportClimbing].[onsight/flash/redpoint].&amp;[flash]")</f>
        <v>9.6153846153846159E-2</v>
      </c>
      <c r="C70" s="17">
        <f>GETPIVOTDATA("[Measures].[Count of Belayer]",$A$59,"[SportClimbing].[Grade]","[SportClimbing].[Grade].&amp;[7a+]","[SportClimbing].[onsight/flash/redpoint]","[SportClimbing].[onsight/flash/redpoint].&amp;[onsight]")</f>
        <v>0.26923076923076922</v>
      </c>
      <c r="U70" s="26" t="s">
        <v>158</v>
      </c>
      <c r="V70">
        <v>10</v>
      </c>
    </row>
    <row r="71" spans="1:22" x14ac:dyDescent="0.25">
      <c r="A71" s="6" t="s">
        <v>29</v>
      </c>
      <c r="B71" s="17">
        <f>GETPIVOTDATA("[Measures].[Count of Belayer]",$A$59,"[SportClimbing].[Grade]","[SportClimbing].[Grade].&amp;[7b]","[SportClimbing].[onsight/flash/redpoint]","[SportClimbing].[onsight/flash/redpoint].&amp;[flash]")</f>
        <v>4.3478260869565216E-2</v>
      </c>
      <c r="C71" s="17">
        <f>GETPIVOTDATA("[Measures].[Count of Belayer]",$A$59,"[SportClimbing].[Grade]","[SportClimbing].[Grade].&amp;[7b]","[SportClimbing].[onsight/flash/redpoint]","[SportClimbing].[onsight/flash/redpoint].&amp;[onsight]")</f>
        <v>8.6956521739130432E-2</v>
      </c>
      <c r="U71" s="26" t="s">
        <v>159</v>
      </c>
      <c r="V71">
        <v>80</v>
      </c>
    </row>
    <row r="72" spans="1:22" x14ac:dyDescent="0.25">
      <c r="A72" s="6" t="s">
        <v>32</v>
      </c>
      <c r="B72" s="17">
        <f>GETPIVOTDATA("[Measures].[Count of Belayer]",$A$59,"[SportClimbing].[Grade]","[SportClimbing].[Grade].&amp;[7b+]","[SportClimbing].[onsight/flash/redpoint]","[SportClimbing].[onsight/flash/redpoint].&amp;[flash]")</f>
        <v>0</v>
      </c>
      <c r="C72" s="17">
        <f>GETPIVOTDATA("[Measures].[Count of Belayer]",$A$59,"[SportClimbing].[Grade]","[SportClimbing].[Grade].&amp;[7b+]","[SportClimbing].[onsight/flash/redpoint]","[SportClimbing].[onsight/flash/redpoint].&amp;[onsight]")</f>
        <v>9.0909090909090912E-2</v>
      </c>
      <c r="U72" s="26" t="s">
        <v>162</v>
      </c>
      <c r="V72">
        <v>90</v>
      </c>
    </row>
    <row r="73" spans="1:22" x14ac:dyDescent="0.25">
      <c r="A73" s="6" t="s">
        <v>69</v>
      </c>
      <c r="B73" s="17">
        <f>GETPIVOTDATA("[Measures].[Count of Belayer]",$A$59,"[SportClimbing].[Grade]","[SportClimbing].[Grade].&amp;[7c]","[SportClimbing].[onsight/flash/redpoint]","[SportClimbing].[onsight/flash/redpoint].&amp;[flash]")</f>
        <v>0</v>
      </c>
      <c r="C73" s="17">
        <f>GETPIVOTDATA("[Measures].[Count of Belayer]",$A$59,"[SportClimbing].[Grade]","[SportClimbing].[Grade].&amp;[7c]","[SportClimbing].[onsight/flash/redpoint]","[SportClimbing].[onsight/flash/redpoint].&amp;[onsight]")</f>
        <v>0</v>
      </c>
      <c r="U73" s="26" t="s">
        <v>160</v>
      </c>
      <c r="V73">
        <v>25</v>
      </c>
    </row>
    <row r="74" spans="1:22" x14ac:dyDescent="0.25">
      <c r="A74" s="6" t="s">
        <v>163</v>
      </c>
      <c r="B74" s="17">
        <f>GETPIVOTDATA("[Measures].[Count of Belayer]",$A$59,"[SportClimbing].[Grade]","[SportClimbing].[Grade].&amp;[7c+]","[SportClimbing].[onsight/flash/redpoint]","[SportClimbing].[onsight/flash/redpoint].&amp;[flash]")</f>
        <v>0</v>
      </c>
      <c r="C74" s="17">
        <f>GETPIVOTDATA("[Measures].[Count of Belayer]",$A$59,"[SportClimbing].[Grade]","[SportClimbing].[Grade].&amp;[7c+]","[SportClimbing].[onsight/flash/redpoint]","[SportClimbing].[onsight/flash/redpoint].&amp;[onsight]")</f>
        <v>0</v>
      </c>
      <c r="U74" s="26" t="s">
        <v>161</v>
      </c>
      <c r="V74">
        <v>140</v>
      </c>
    </row>
    <row r="75" spans="1:22" x14ac:dyDescent="0.25">
      <c r="U75" s="2">
        <v>2018</v>
      </c>
      <c r="V75">
        <v>500</v>
      </c>
    </row>
    <row r="76" spans="1:22" x14ac:dyDescent="0.25">
      <c r="U76" s="26" t="s">
        <v>151</v>
      </c>
      <c r="V76">
        <v>65</v>
      </c>
    </row>
    <row r="77" spans="1:22" x14ac:dyDescent="0.25">
      <c r="U77" s="26" t="s">
        <v>152</v>
      </c>
      <c r="V77">
        <v>85</v>
      </c>
    </row>
    <row r="78" spans="1:22" x14ac:dyDescent="0.25">
      <c r="U78" s="26" t="s">
        <v>367</v>
      </c>
      <c r="V78">
        <v>85</v>
      </c>
    </row>
    <row r="79" spans="1:22" x14ac:dyDescent="0.25">
      <c r="U79" s="26" t="s">
        <v>368</v>
      </c>
      <c r="V79">
        <v>175</v>
      </c>
    </row>
    <row r="80" spans="1:22" x14ac:dyDescent="0.25">
      <c r="U80" s="26" t="s">
        <v>155</v>
      </c>
      <c r="V80">
        <v>25</v>
      </c>
    </row>
    <row r="81" spans="21:22" x14ac:dyDescent="0.25">
      <c r="U81" s="26" t="s">
        <v>366</v>
      </c>
      <c r="V81">
        <v>30</v>
      </c>
    </row>
    <row r="82" spans="21:22" x14ac:dyDescent="0.25">
      <c r="U82" s="26" t="s">
        <v>159</v>
      </c>
      <c r="V82">
        <v>10</v>
      </c>
    </row>
    <row r="83" spans="21:22" x14ac:dyDescent="0.25">
      <c r="U83" s="26" t="s">
        <v>160</v>
      </c>
      <c r="V83">
        <v>25</v>
      </c>
    </row>
    <row r="84" spans="21:22" x14ac:dyDescent="0.25">
      <c r="U84" s="2">
        <v>2019</v>
      </c>
      <c r="V84">
        <v>110</v>
      </c>
    </row>
    <row r="85" spans="21:22" x14ac:dyDescent="0.25">
      <c r="U85" s="26" t="s">
        <v>368</v>
      </c>
      <c r="V85">
        <v>35</v>
      </c>
    </row>
    <row r="86" spans="21:22" x14ac:dyDescent="0.25">
      <c r="U86" s="26" t="s">
        <v>159</v>
      </c>
      <c r="V86">
        <v>15</v>
      </c>
    </row>
    <row r="87" spans="21:22" x14ac:dyDescent="0.25">
      <c r="U87" s="26" t="s">
        <v>160</v>
      </c>
      <c r="V87">
        <v>60</v>
      </c>
    </row>
    <row r="88" spans="21:22" x14ac:dyDescent="0.25">
      <c r="U88" s="2">
        <v>2020</v>
      </c>
      <c r="V88">
        <v>190</v>
      </c>
    </row>
    <row r="89" spans="21:22" x14ac:dyDescent="0.25">
      <c r="U89" s="26" t="s">
        <v>158</v>
      </c>
      <c r="V89">
        <v>40</v>
      </c>
    </row>
    <row r="90" spans="21:22" x14ac:dyDescent="0.25">
      <c r="U90" s="26" t="s">
        <v>159</v>
      </c>
      <c r="V90">
        <v>80</v>
      </c>
    </row>
    <row r="91" spans="21:22" x14ac:dyDescent="0.25">
      <c r="U91" s="26" t="s">
        <v>162</v>
      </c>
      <c r="V91">
        <v>70</v>
      </c>
    </row>
    <row r="92" spans="21:22" x14ac:dyDescent="0.25">
      <c r="U92" s="2">
        <v>2021</v>
      </c>
      <c r="V92">
        <v>290</v>
      </c>
    </row>
    <row r="93" spans="21:22" x14ac:dyDescent="0.25">
      <c r="U93" s="26" t="s">
        <v>368</v>
      </c>
      <c r="V93">
        <v>35</v>
      </c>
    </row>
    <row r="94" spans="21:22" x14ac:dyDescent="0.25">
      <c r="U94" s="26" t="s">
        <v>155</v>
      </c>
      <c r="V94">
        <v>105</v>
      </c>
    </row>
    <row r="95" spans="21:22" x14ac:dyDescent="0.25">
      <c r="U95" s="26" t="s">
        <v>366</v>
      </c>
      <c r="V95">
        <v>140</v>
      </c>
    </row>
    <row r="96" spans="21:22" x14ac:dyDescent="0.25">
      <c r="U96" s="26" t="s">
        <v>160</v>
      </c>
      <c r="V96">
        <v>10</v>
      </c>
    </row>
    <row r="97" spans="21:22" x14ac:dyDescent="0.25">
      <c r="U97" s="2">
        <v>2022</v>
      </c>
      <c r="V97">
        <v>290</v>
      </c>
    </row>
    <row r="98" spans="21:22" x14ac:dyDescent="0.25">
      <c r="U98" s="26" t="s">
        <v>151</v>
      </c>
      <c r="V98">
        <v>80</v>
      </c>
    </row>
    <row r="99" spans="21:22" x14ac:dyDescent="0.25">
      <c r="U99" s="26" t="s">
        <v>152</v>
      </c>
      <c r="V99">
        <v>45</v>
      </c>
    </row>
    <row r="100" spans="21:22" x14ac:dyDescent="0.25">
      <c r="U100" s="26" t="s">
        <v>367</v>
      </c>
      <c r="V100">
        <v>10</v>
      </c>
    </row>
    <row r="101" spans="21:22" x14ac:dyDescent="0.25">
      <c r="U101" s="26" t="s">
        <v>155</v>
      </c>
      <c r="V101">
        <v>10</v>
      </c>
    </row>
    <row r="102" spans="21:22" x14ac:dyDescent="0.25">
      <c r="U102" s="26" t="s">
        <v>366</v>
      </c>
      <c r="V102">
        <v>25</v>
      </c>
    </row>
    <row r="103" spans="21:22" x14ac:dyDescent="0.25">
      <c r="U103" s="26" t="s">
        <v>365</v>
      </c>
      <c r="V103">
        <v>40</v>
      </c>
    </row>
    <row r="104" spans="21:22" x14ac:dyDescent="0.25">
      <c r="U104" s="26" t="s">
        <v>159</v>
      </c>
      <c r="V104">
        <v>15</v>
      </c>
    </row>
    <row r="105" spans="21:22" x14ac:dyDescent="0.25">
      <c r="U105" s="26" t="s">
        <v>162</v>
      </c>
      <c r="V105">
        <v>20</v>
      </c>
    </row>
    <row r="106" spans="21:22" x14ac:dyDescent="0.25">
      <c r="U106" s="26" t="s">
        <v>160</v>
      </c>
      <c r="V106">
        <v>45</v>
      </c>
    </row>
    <row r="107" spans="21:22" x14ac:dyDescent="0.25">
      <c r="U107" s="2">
        <v>2023</v>
      </c>
      <c r="V107">
        <v>225</v>
      </c>
    </row>
    <row r="108" spans="21:22" x14ac:dyDescent="0.25">
      <c r="U108" s="26" t="s">
        <v>152</v>
      </c>
      <c r="V108">
        <v>125</v>
      </c>
    </row>
    <row r="109" spans="21:22" x14ac:dyDescent="0.25">
      <c r="U109" s="26" t="s">
        <v>367</v>
      </c>
      <c r="V109">
        <v>10</v>
      </c>
    </row>
    <row r="110" spans="21:22" x14ac:dyDescent="0.25">
      <c r="U110" s="26" t="s">
        <v>155</v>
      </c>
      <c r="V110">
        <v>10</v>
      </c>
    </row>
    <row r="111" spans="21:22" x14ac:dyDescent="0.25">
      <c r="U111" s="26" t="s">
        <v>366</v>
      </c>
      <c r="V111">
        <v>10</v>
      </c>
    </row>
    <row r="112" spans="21:22" x14ac:dyDescent="0.25">
      <c r="U112" s="26" t="s">
        <v>365</v>
      </c>
      <c r="V112">
        <v>30</v>
      </c>
    </row>
    <row r="113" spans="21:22" x14ac:dyDescent="0.25">
      <c r="U113" s="26" t="s">
        <v>159</v>
      </c>
      <c r="V113">
        <v>10</v>
      </c>
    </row>
    <row r="114" spans="21:22" x14ac:dyDescent="0.25">
      <c r="U114" s="26" t="s">
        <v>162</v>
      </c>
      <c r="V114">
        <v>10</v>
      </c>
    </row>
    <row r="115" spans="21:22" x14ac:dyDescent="0.25">
      <c r="U115" s="26" t="s">
        <v>160</v>
      </c>
      <c r="V115">
        <v>20</v>
      </c>
    </row>
    <row r="116" spans="21:22" x14ac:dyDescent="0.25">
      <c r="U116" s="2">
        <v>2024</v>
      </c>
      <c r="V116">
        <v>195</v>
      </c>
    </row>
    <row r="117" spans="21:22" x14ac:dyDescent="0.25">
      <c r="U117" s="26" t="s">
        <v>151</v>
      </c>
      <c r="V117">
        <v>10</v>
      </c>
    </row>
    <row r="118" spans="21:22" x14ac:dyDescent="0.25">
      <c r="U118" s="26" t="s">
        <v>367</v>
      </c>
      <c r="V118">
        <v>25</v>
      </c>
    </row>
    <row r="119" spans="21:22" x14ac:dyDescent="0.25">
      <c r="U119" s="26" t="s">
        <v>368</v>
      </c>
      <c r="V119">
        <v>20</v>
      </c>
    </row>
    <row r="120" spans="21:22" x14ac:dyDescent="0.25">
      <c r="U120" s="26" t="s">
        <v>155</v>
      </c>
      <c r="V120">
        <v>15</v>
      </c>
    </row>
    <row r="121" spans="21:22" x14ac:dyDescent="0.25">
      <c r="U121" s="26" t="s">
        <v>159</v>
      </c>
      <c r="V121">
        <v>50</v>
      </c>
    </row>
    <row r="122" spans="21:22" x14ac:dyDescent="0.25">
      <c r="U122" s="26" t="s">
        <v>162</v>
      </c>
      <c r="V122">
        <v>15</v>
      </c>
    </row>
    <row r="123" spans="21:22" x14ac:dyDescent="0.25">
      <c r="U123" s="26" t="s">
        <v>160</v>
      </c>
      <c r="V123">
        <v>60</v>
      </c>
    </row>
    <row r="124" spans="21:22" x14ac:dyDescent="0.25">
      <c r="U124" s="2">
        <v>2025</v>
      </c>
      <c r="V124">
        <v>325</v>
      </c>
    </row>
    <row r="125" spans="21:22" x14ac:dyDescent="0.25">
      <c r="U125" s="26" t="s">
        <v>367</v>
      </c>
      <c r="V125">
        <v>270</v>
      </c>
    </row>
    <row r="126" spans="21:22" x14ac:dyDescent="0.25">
      <c r="U126" s="26" t="s">
        <v>368</v>
      </c>
      <c r="V126">
        <v>55</v>
      </c>
    </row>
    <row r="127" spans="21:22" x14ac:dyDescent="0.25">
      <c r="U127" s="2" t="s">
        <v>232</v>
      </c>
      <c r="V127">
        <v>3020</v>
      </c>
    </row>
  </sheetData>
  <mergeCells count="7">
    <mergeCell ref="AA25:AG25"/>
    <mergeCell ref="AA2:AG2"/>
    <mergeCell ref="F2:G2"/>
    <mergeCell ref="O2:S2"/>
    <mergeCell ref="A2:C2"/>
    <mergeCell ref="I2:M2"/>
    <mergeCell ref="U2:Y2"/>
  </mergeCells>
  <conditionalFormatting pivot="1" sqref="AB31:AI37">
    <cfRule type="colorScale" priority="1">
      <colorScale>
        <cfvo type="min"/>
        <cfvo type="percentile" val="50"/>
        <cfvo type="max"/>
        <color rgb="FF5A8AC6"/>
        <color rgb="FFFCFCFF"/>
        <color rgb="FFF8696B"/>
      </colorScale>
    </cfRule>
  </conditionalFormatting>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DF08-8F91-4AAA-8F54-2A151311C853}">
  <sheetPr codeName="Sheet4">
    <tabColor theme="9" tint="0.59999389629810485"/>
  </sheetPr>
  <dimension ref="A1:O21"/>
  <sheetViews>
    <sheetView workbookViewId="0">
      <selection activeCell="M10" sqref="M10"/>
    </sheetView>
  </sheetViews>
  <sheetFormatPr defaultRowHeight="12.5" x14ac:dyDescent="0.25"/>
  <cols>
    <col min="1" max="1" width="9.26953125" bestFit="1" customWidth="1"/>
    <col min="3" max="5" width="12.54296875" bestFit="1" customWidth="1"/>
    <col min="7" max="7" width="10.90625" bestFit="1" customWidth="1"/>
    <col min="8" max="8" width="9.7265625" bestFit="1" customWidth="1"/>
    <col min="9" max="14" width="9.7265625" customWidth="1"/>
  </cols>
  <sheetData>
    <row r="1" spans="1:15" x14ac:dyDescent="0.25">
      <c r="A1" t="s">
        <v>355</v>
      </c>
      <c r="C1" t="s">
        <v>363</v>
      </c>
      <c r="D1" t="s">
        <v>364</v>
      </c>
      <c r="E1" t="s">
        <v>369</v>
      </c>
      <c r="G1" t="s">
        <v>405</v>
      </c>
      <c r="I1" t="s">
        <v>442</v>
      </c>
      <c r="J1" t="s">
        <v>440</v>
      </c>
      <c r="L1" t="s">
        <v>442</v>
      </c>
      <c r="M1" t="s">
        <v>440</v>
      </c>
    </row>
    <row r="2" spans="1:15" x14ac:dyDescent="0.25">
      <c r="A2">
        <v>2006</v>
      </c>
      <c r="C2" t="s">
        <v>359</v>
      </c>
      <c r="D2" t="s">
        <v>151</v>
      </c>
      <c r="E2">
        <v>1</v>
      </c>
      <c r="G2" t="s">
        <v>3</v>
      </c>
      <c r="I2" t="s">
        <v>3</v>
      </c>
      <c r="J2">
        <v>10</v>
      </c>
      <c r="L2" t="s">
        <v>3</v>
      </c>
      <c r="M2">
        <v>1</v>
      </c>
    </row>
    <row r="3" spans="1:15" x14ac:dyDescent="0.25">
      <c r="A3">
        <v>2007</v>
      </c>
      <c r="C3" t="s">
        <v>360</v>
      </c>
      <c r="D3" t="s">
        <v>152</v>
      </c>
      <c r="E3">
        <v>2</v>
      </c>
      <c r="G3" t="s">
        <v>21</v>
      </c>
      <c r="I3" t="s">
        <v>21</v>
      </c>
      <c r="J3">
        <v>15</v>
      </c>
      <c r="L3" t="s">
        <v>21</v>
      </c>
      <c r="M3">
        <v>2</v>
      </c>
    </row>
    <row r="4" spans="1:15" x14ac:dyDescent="0.25">
      <c r="A4">
        <v>2008</v>
      </c>
      <c r="C4" t="s">
        <v>153</v>
      </c>
      <c r="D4" t="s">
        <v>367</v>
      </c>
      <c r="E4">
        <v>3</v>
      </c>
      <c r="G4" t="s">
        <v>29</v>
      </c>
      <c r="I4" t="s">
        <v>29</v>
      </c>
      <c r="J4">
        <v>25</v>
      </c>
      <c r="L4" t="s">
        <v>29</v>
      </c>
      <c r="M4">
        <v>3</v>
      </c>
    </row>
    <row r="5" spans="1:15" x14ac:dyDescent="0.25">
      <c r="A5">
        <v>2009</v>
      </c>
      <c r="C5" t="s">
        <v>154</v>
      </c>
      <c r="D5" t="s">
        <v>368</v>
      </c>
      <c r="E5">
        <v>4</v>
      </c>
      <c r="G5" t="s">
        <v>32</v>
      </c>
      <c r="I5" t="s">
        <v>32</v>
      </c>
      <c r="J5">
        <v>40</v>
      </c>
      <c r="L5" t="s">
        <v>32</v>
      </c>
      <c r="M5">
        <v>4</v>
      </c>
    </row>
    <row r="6" spans="1:15" x14ac:dyDescent="0.25">
      <c r="A6">
        <v>2010</v>
      </c>
      <c r="C6" t="s">
        <v>155</v>
      </c>
      <c r="D6" t="s">
        <v>155</v>
      </c>
      <c r="E6">
        <v>5</v>
      </c>
      <c r="G6" t="s">
        <v>69</v>
      </c>
      <c r="I6" t="s">
        <v>69</v>
      </c>
      <c r="J6">
        <v>60</v>
      </c>
      <c r="L6" t="s">
        <v>69</v>
      </c>
      <c r="M6">
        <v>5</v>
      </c>
    </row>
    <row r="7" spans="1:15" x14ac:dyDescent="0.25">
      <c r="A7">
        <v>2011</v>
      </c>
      <c r="C7" t="s">
        <v>156</v>
      </c>
      <c r="D7" t="s">
        <v>366</v>
      </c>
      <c r="E7">
        <v>6</v>
      </c>
      <c r="G7" t="s">
        <v>163</v>
      </c>
      <c r="I7" t="s">
        <v>163</v>
      </c>
      <c r="J7">
        <v>80</v>
      </c>
      <c r="L7" t="s">
        <v>163</v>
      </c>
      <c r="M7">
        <v>6</v>
      </c>
    </row>
    <row r="8" spans="1:15" x14ac:dyDescent="0.25">
      <c r="A8">
        <v>2012</v>
      </c>
      <c r="C8" t="s">
        <v>157</v>
      </c>
      <c r="D8" t="s">
        <v>365</v>
      </c>
      <c r="E8">
        <v>7</v>
      </c>
      <c r="G8" t="s">
        <v>439</v>
      </c>
      <c r="I8" t="s">
        <v>439</v>
      </c>
      <c r="J8">
        <v>100</v>
      </c>
      <c r="L8" t="s">
        <v>439</v>
      </c>
      <c r="M8">
        <v>7</v>
      </c>
    </row>
    <row r="9" spans="1:15" x14ac:dyDescent="0.25">
      <c r="A9">
        <v>2013</v>
      </c>
      <c r="C9" t="s">
        <v>356</v>
      </c>
      <c r="D9" t="s">
        <v>158</v>
      </c>
      <c r="E9">
        <v>8</v>
      </c>
      <c r="G9" t="s">
        <v>515</v>
      </c>
      <c r="I9" t="s">
        <v>515</v>
      </c>
      <c r="J9">
        <v>150</v>
      </c>
      <c r="L9" t="s">
        <v>515</v>
      </c>
      <c r="M9">
        <v>8</v>
      </c>
    </row>
    <row r="10" spans="1:15" x14ac:dyDescent="0.25">
      <c r="A10">
        <v>2014</v>
      </c>
      <c r="C10" t="s">
        <v>361</v>
      </c>
      <c r="D10" t="s">
        <v>159</v>
      </c>
      <c r="E10">
        <v>9</v>
      </c>
    </row>
    <row r="11" spans="1:15" x14ac:dyDescent="0.25">
      <c r="A11">
        <v>2015</v>
      </c>
      <c r="C11" t="s">
        <v>362</v>
      </c>
      <c r="D11" t="s">
        <v>162</v>
      </c>
      <c r="E11">
        <v>10</v>
      </c>
    </row>
    <row r="12" spans="1:15" x14ac:dyDescent="0.25">
      <c r="A12">
        <v>2016</v>
      </c>
      <c r="C12" t="s">
        <v>357</v>
      </c>
      <c r="D12" t="s">
        <v>160</v>
      </c>
      <c r="E12">
        <v>11</v>
      </c>
    </row>
    <row r="13" spans="1:15" x14ac:dyDescent="0.25">
      <c r="A13">
        <v>2017</v>
      </c>
      <c r="C13" t="s">
        <v>358</v>
      </c>
      <c r="D13" t="s">
        <v>161</v>
      </c>
      <c r="E13">
        <v>12</v>
      </c>
    </row>
    <row r="14" spans="1:15" x14ac:dyDescent="0.25">
      <c r="A14">
        <v>2018</v>
      </c>
    </row>
    <row r="15" spans="1:15" x14ac:dyDescent="0.25">
      <c r="A15">
        <v>2019</v>
      </c>
    </row>
    <row r="16" spans="1:15" x14ac:dyDescent="0.25">
      <c r="A16">
        <v>2020</v>
      </c>
    </row>
    <row r="17" spans="1:1" x14ac:dyDescent="0.25">
      <c r="A17">
        <v>2021</v>
      </c>
    </row>
    <row r="18" spans="1:1" x14ac:dyDescent="0.25">
      <c r="A18">
        <v>2022</v>
      </c>
    </row>
    <row r="19" spans="1:1" x14ac:dyDescent="0.25">
      <c r="A19">
        <v>2023</v>
      </c>
    </row>
    <row r="20" spans="1:1" x14ac:dyDescent="0.25">
      <c r="A20">
        <v>2024</v>
      </c>
    </row>
    <row r="21" spans="1:1" x14ac:dyDescent="0.25">
      <c r="A21">
        <v>2025</v>
      </c>
    </row>
  </sheetData>
  <phoneticPr fontId="2" type="noConversion"/>
  <pageMargins left="0.7" right="0.7" top="0.75" bottom="0.75" header="0.3" footer="0.3"/>
  <legacyDrawing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8316F3B-9529-4A3D-BD1E-25FE735A6E57}">
  <ds:schemaRefs/>
</ds:datastoreItem>
</file>

<file path=customXml/itemProps2.xml><?xml version="1.0" encoding="utf-8"?>
<ds:datastoreItem xmlns:ds="http://schemas.openxmlformats.org/officeDocument/2006/customXml" ds:itemID="{D64F9C9B-4F92-4D8A-82F3-574537A57134}">
  <ds:schemaRefs/>
</ds:datastoreItem>
</file>

<file path=customXml/itemProps3.xml><?xml version="1.0" encoding="utf-8"?>
<ds:datastoreItem xmlns:ds="http://schemas.openxmlformats.org/officeDocument/2006/customXml" ds:itemID="{8E0F24F3-C0E9-449F-B688-77A7DFD38F09}">
  <ds:schemaRefs>
    <ds:schemaRef ds:uri="http://gemini/pivotcustomization/FormulaBarState"/>
  </ds:schemaRefs>
</ds:datastoreItem>
</file>

<file path=customXml/itemProps4.xml><?xml version="1.0" encoding="utf-8"?>
<ds:datastoreItem xmlns:ds="http://schemas.openxmlformats.org/officeDocument/2006/customXml" ds:itemID="{6D4FC956-7989-40ED-BA5E-1F697686E1A1}">
  <ds:schemaRefs>
    <ds:schemaRef ds:uri="http://gemini/pivotcustomization/TableOrder"/>
  </ds:schemaRefs>
</ds:datastoreItem>
</file>

<file path=customXml/itemProps5.xml><?xml version="1.0" encoding="utf-8"?>
<ds:datastoreItem xmlns:ds="http://schemas.openxmlformats.org/officeDocument/2006/customXml" ds:itemID="{7FE0BF0E-6351-4D1D-9C4F-4CD0E584E04E}">
  <ds:schemaRefs/>
</ds:datastoreItem>
</file>

<file path=customXml/itemProps6.xml><?xml version="1.0" encoding="utf-8"?>
<ds:datastoreItem xmlns:ds="http://schemas.openxmlformats.org/officeDocument/2006/customXml" ds:itemID="{05CB22FE-FECB-45E0-A3C8-8E9AAD8157A6}">
  <ds:schemaRefs/>
</ds:datastoreItem>
</file>

<file path=customXml/itemProps7.xml><?xml version="1.0" encoding="utf-8"?>
<ds:datastoreItem xmlns:ds="http://schemas.openxmlformats.org/officeDocument/2006/customXml" ds:itemID="{DE5384C8-4EE0-48D0-BE86-A3A7DCB1A787}">
  <ds:schemaRefs>
    <ds:schemaRef ds:uri="http://gemini/pivotcustomization/ShowHidden"/>
  </ds:schemaRefs>
</ds:datastoreItem>
</file>

<file path=customXml/itemProps8.xml><?xml version="1.0" encoding="utf-8"?>
<ds:datastoreItem xmlns:ds="http://schemas.openxmlformats.org/officeDocument/2006/customXml" ds:itemID="{6762C802-A2A4-49C2-8CE0-E1ADC23F5280}">
  <ds:schemaRefs>
    <ds:schemaRef ds:uri="http://gemini/pivotcustomization/TableXML_MONTHS"/>
  </ds:schemaRefs>
</ds:datastoreItem>
</file>

<file path=customXml/itemProps9.xml><?xml version="1.0" encoding="utf-8"?>
<ds:datastoreItem xmlns:ds="http://schemas.openxmlformats.org/officeDocument/2006/customXml" ds:itemID="{53BE68E1-6F92-4A1C-93DE-E308885B49CC}">
  <ds:schemaRefs>
    <ds:schemaRef ds:uri="http://gemini/pivotcustomization/ClientWindowXML"/>
  </ds:schemaRefs>
</ds:datastoreItem>
</file>

<file path=customXml/itemProps10.xml><?xml version="1.0" encoding="utf-8"?>
<ds:datastoreItem xmlns:ds="http://schemas.openxmlformats.org/officeDocument/2006/customXml" ds:itemID="{18E3C73A-E7C2-44AC-8229-922530DBB2CB}">
  <ds:schemaRefs>
    <ds:schemaRef ds:uri="http://gemini/pivotcustomization/TableXML_GRADES"/>
  </ds:schemaRefs>
</ds:datastoreItem>
</file>

<file path=customXml/itemProps11.xml><?xml version="1.0" encoding="utf-8"?>
<ds:datastoreItem xmlns:ds="http://schemas.openxmlformats.org/officeDocument/2006/customXml" ds:itemID="{F1C3DFF6-546E-410F-9BE2-038277E51682}">
  <ds:schemaRefs>
    <ds:schemaRef ds:uri="http://gemini/pivotcustomization/MeasureGridState"/>
  </ds:schemaRefs>
</ds:datastoreItem>
</file>

<file path=customXml/itemProps12.xml><?xml version="1.0" encoding="utf-8"?>
<ds:datastoreItem xmlns:ds="http://schemas.openxmlformats.org/officeDocument/2006/customXml" ds:itemID="{A4D24252-5665-426C-9C48-C4A54AC52032}">
  <ds:schemaRefs>
    <ds:schemaRef ds:uri="http://gemini/pivotcustomization/TableXML_SportClimbing"/>
  </ds:schemaRefs>
</ds:datastoreItem>
</file>

<file path=customXml/itemProps13.xml><?xml version="1.0" encoding="utf-8"?>
<ds:datastoreItem xmlns:ds="http://schemas.openxmlformats.org/officeDocument/2006/customXml" ds:itemID="{3B1434EB-3BD9-4A05-A29D-45630C802FA9}">
  <ds:schemaRefs/>
</ds:datastoreItem>
</file>

<file path=customXml/itemProps14.xml><?xml version="1.0" encoding="utf-8"?>
<ds:datastoreItem xmlns:ds="http://schemas.openxmlformats.org/officeDocument/2006/customXml" ds:itemID="{770F313B-F554-4FA0-B7C8-2BB721D1E244}">
  <ds:schemaRefs>
    <ds:schemaRef ds:uri="http://gemini/pivotcustomization/ManualCalcMode"/>
  </ds:schemaRefs>
</ds:datastoreItem>
</file>

<file path=customXml/itemProps15.xml><?xml version="1.0" encoding="utf-8"?>
<ds:datastoreItem xmlns:ds="http://schemas.openxmlformats.org/officeDocument/2006/customXml" ds:itemID="{8EA1DE6E-EEDE-465C-890A-110EE8903A8C}">
  <ds:schemaRefs>
    <ds:schemaRef ds:uri="http://gemini/pivotcustomization/TableXML_Years3"/>
  </ds:schemaRefs>
</ds:datastoreItem>
</file>

<file path=customXml/itemProps16.xml><?xml version="1.0" encoding="utf-8"?>
<ds:datastoreItem xmlns:ds="http://schemas.openxmlformats.org/officeDocument/2006/customXml" ds:itemID="{E2948CCF-8C3D-4458-B583-D98867966D63}">
  <ds:schemaRefs>
    <ds:schemaRef ds:uri="http://gemini/pivotcustomization/LinkedTableUpdateMode"/>
  </ds:schemaRefs>
</ds:datastoreItem>
</file>

<file path=customXml/itemProps17.xml><?xml version="1.0" encoding="utf-8"?>
<ds:datastoreItem xmlns:ds="http://schemas.openxmlformats.org/officeDocument/2006/customXml" ds:itemID="{41329B92-25FF-4F3F-A4A0-DDE64A58BE2A}">
  <ds:schemaRefs>
    <ds:schemaRef ds:uri="http://gemini/pivotcustomization/Diagrams"/>
  </ds:schemaRefs>
</ds:datastoreItem>
</file>

<file path=customXml/itemProps18.xml><?xml version="1.0" encoding="utf-8"?>
<ds:datastoreItem xmlns:ds="http://schemas.openxmlformats.org/officeDocument/2006/customXml" ds:itemID="{0BFDF83C-55EF-45CE-84C5-DA16D7BE9A86}">
  <ds:schemaRefs>
    <ds:schemaRef ds:uri="http://gemini/pivotcustomization/TableXML_Years"/>
  </ds:schemaRefs>
</ds:datastoreItem>
</file>

<file path=customXml/itemProps19.xml><?xml version="1.0" encoding="utf-8"?>
<ds:datastoreItem xmlns:ds="http://schemas.openxmlformats.org/officeDocument/2006/customXml" ds:itemID="{4E7D7996-E24C-4A79-816F-264DE0E703E2}">
  <ds:schemaRefs>
    <ds:schemaRef ds:uri="http://gemini/pivotcustomization/ShowImplicitMeasures"/>
  </ds:schemaRefs>
</ds:datastoreItem>
</file>

<file path=customXml/itemProps20.xml><?xml version="1.0" encoding="utf-8"?>
<ds:datastoreItem xmlns:ds="http://schemas.openxmlformats.org/officeDocument/2006/customXml" ds:itemID="{CCB5A8B8-789C-43BE-854E-1DB53E81B2A1}">
  <ds:schemaRefs>
    <ds:schemaRef ds:uri="http://schemas.microsoft.com/DataMashup"/>
  </ds:schemaRefs>
</ds:datastoreItem>
</file>

<file path=customXml/itemProps21.xml><?xml version="1.0" encoding="utf-8"?>
<ds:datastoreItem xmlns:ds="http://schemas.openxmlformats.org/officeDocument/2006/customXml" ds:itemID="{ADB7EC15-B468-4585-8BAA-F5359E923585}">
  <ds:schemaRefs>
    <ds:schemaRef ds:uri="http://gemini/pivotcustomization/TableWidget"/>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PIVOTS &amp; CALCULATIONS</vt:lpstr>
      <vt:lpstr>DATES &amp; 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Malharin, Frederic (external - Service)</dc:creator>
  <cp:lastModifiedBy>Frédéric Malharin</cp:lastModifiedBy>
  <cp:lastPrinted>2025-07-08T10:47:21Z</cp:lastPrinted>
  <dcterms:created xsi:type="dcterms:W3CDTF">2018-02-26T15:29:07Z</dcterms:created>
  <dcterms:modified xsi:type="dcterms:W3CDTF">2025-09-11T18:01:28Z</dcterms:modified>
</cp:coreProperties>
</file>